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F62604A2-F534-49E2-A852-332F6F1C6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Summary" sheetId="2" r:id="rId2"/>
    <sheet name="Assumptions" sheetId="3" r:id="rId3"/>
    <sheet name="DCF Base" sheetId="4" r:id="rId4"/>
    <sheet name="DCF Bear" sheetId="5" r:id="rId5"/>
    <sheet name="DCF Bull" sheetId="6" r:id="rId6"/>
    <sheet name="DCF Custom" sheetId="7" r:id="rId7"/>
    <sheet name="Implied ERP" sheetId="8" r:id="rId8"/>
    <sheet name="Sensitivity" sheetId="9" r:id="rId9"/>
    <sheet name="Support &gt;" sheetId="10" r:id="rId10"/>
    <sheet name="Boxes Now" sheetId="11" r:id="rId11"/>
    <sheet name="History" sheetId="12" r:id="rId12"/>
    <sheet name="Members" sheetId="13" r:id="rId13"/>
    <sheet name="ROE Panel" sheetId="14" r:id="rId14"/>
    <sheet name="Checks" sheetId="15" r:id="rId15"/>
    <sheet name="Read Me" sheetId="16" r:id="rId16"/>
  </sheets>
  <definedNames>
    <definedName name="_xlnm._FilterDatabase" localSheetId="12" hidden="1">Members!$A$5:$AB$81</definedName>
    <definedName name="_xlnm._FilterDatabase" localSheetId="13" hidden="1">'ROE Panel'!$A$4:$L$9304</definedName>
    <definedName name="ConsDate">Assumptions!$C$12</definedName>
    <definedName name="ERPBasis">Assumptions!$C$38</definedName>
    <definedName name="ErpHistIbov">History!$V$8</definedName>
    <definedName name="ErpSdIbov">History!$V$9</definedName>
    <definedName name="FYleft">Assumptions!$C$18</definedName>
    <definedName name="GicsMap">Assumptions!$B$89:$C$99</definedName>
    <definedName name="GlobalList">Assumptions!$B$102:$B$105</definedName>
    <definedName name="GrowthYear">Assumptions!$C$44</definedName>
    <definedName name="HistG">Assumptions!$C$41</definedName>
    <definedName name="HistGn">History!$C$14</definedName>
    <definedName name="Horizon">Assumptions!$C$39</definedName>
    <definedName name="IbovMem">Assumptions!$C$11</definedName>
    <definedName name="IbovNow">Assumptions!$C$7</definedName>
    <definedName name="IPCA1">Assumptions!$C$15</definedName>
    <definedName name="IPCA2">Assumptions!$C$16</definedName>
    <definedName name="IPCALT">Assumptions!$C$17</definedName>
    <definedName name="MemDate">Assumptions!$C$10</definedName>
    <definedName name="PEmax">Assumptions!$C$48</definedName>
    <definedName name="PEmin">Assumptions!$C$47</definedName>
    <definedName name="PxDate">Assumptions!$C$6</definedName>
    <definedName name="RateConv">Assumptions!$C$37</definedName>
    <definedName name="RoeLT">Assumptions!$C$40</definedName>
    <definedName name="ROEmax">Assumptions!$C$50</definedName>
    <definedName name="ROEmin">Assumptions!$C$49</definedName>
    <definedName name="RoeYear">Assumptions!$C$45</definedName>
    <definedName name="RR5Now">Assumptions!$C$9</definedName>
    <definedName name="SelicNow">Assumptions!$C$8</definedName>
    <definedName name="UseEPS">Assumptions!$C$46</definedName>
    <definedName name="WinEnd">Assumptions!$C$43</definedName>
    <definedName name="WinStart">Assumptions!$C$42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5" l="1"/>
  <c r="D35" i="15"/>
  <c r="F34" i="15"/>
  <c r="D34" i="15"/>
  <c r="C34" i="15"/>
  <c r="E34" i="15" s="1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F13" i="15"/>
  <c r="D13" i="15"/>
  <c r="F12" i="15"/>
  <c r="D12" i="15"/>
  <c r="D11" i="15"/>
  <c r="D9" i="15"/>
  <c r="D8" i="15"/>
  <c r="I9304" i="14"/>
  <c r="L9304" i="14" s="1"/>
  <c r="D9304" i="14"/>
  <c r="E9304" i="14" s="1"/>
  <c r="I9303" i="14"/>
  <c r="D9303" i="14"/>
  <c r="E9303" i="14" s="1"/>
  <c r="I9302" i="14"/>
  <c r="J9302" i="14" s="1"/>
  <c r="K9302" i="14" s="1"/>
  <c r="D9302" i="14"/>
  <c r="E9302" i="14" s="1"/>
  <c r="L9301" i="14"/>
  <c r="I9301" i="14"/>
  <c r="J9301" i="14" s="1"/>
  <c r="D9301" i="14"/>
  <c r="E9301" i="14" s="1"/>
  <c r="I9300" i="14"/>
  <c r="D9300" i="14"/>
  <c r="E9300" i="14" s="1"/>
  <c r="I9299" i="14"/>
  <c r="J9299" i="14" s="1"/>
  <c r="E9299" i="14"/>
  <c r="D9299" i="14"/>
  <c r="I9298" i="14"/>
  <c r="L9298" i="14" s="1"/>
  <c r="D9298" i="14"/>
  <c r="E9298" i="14" s="1"/>
  <c r="L9297" i="14"/>
  <c r="I9297" i="14"/>
  <c r="J9297" i="14" s="1"/>
  <c r="E9297" i="14"/>
  <c r="D9297" i="14"/>
  <c r="I9296" i="14"/>
  <c r="L9296" i="14" s="1"/>
  <c r="D9296" i="14"/>
  <c r="E9296" i="14" s="1"/>
  <c r="I9295" i="14"/>
  <c r="D9295" i="14"/>
  <c r="E9295" i="14" s="1"/>
  <c r="L9294" i="14"/>
  <c r="J9294" i="14"/>
  <c r="I9294" i="14"/>
  <c r="D9294" i="14"/>
  <c r="E9294" i="14" s="1"/>
  <c r="K9293" i="14"/>
  <c r="I9293" i="14"/>
  <c r="J9293" i="14" s="1"/>
  <c r="D9293" i="14"/>
  <c r="E9293" i="14" s="1"/>
  <c r="I9292" i="14"/>
  <c r="L9292" i="14" s="1"/>
  <c r="D9292" i="14"/>
  <c r="E9292" i="14" s="1"/>
  <c r="I9291" i="14"/>
  <c r="E9291" i="14"/>
  <c r="D9291" i="14"/>
  <c r="L9290" i="14"/>
  <c r="J9290" i="14"/>
  <c r="K9290" i="14" s="1"/>
  <c r="I9290" i="14"/>
  <c r="D9290" i="14"/>
  <c r="E9290" i="14" s="1"/>
  <c r="I9289" i="14"/>
  <c r="J9289" i="14" s="1"/>
  <c r="D9289" i="14"/>
  <c r="E9289" i="14" s="1"/>
  <c r="I9288" i="14"/>
  <c r="D9288" i="14"/>
  <c r="E9288" i="14" s="1"/>
  <c r="I9287" i="14"/>
  <c r="J9287" i="14" s="1"/>
  <c r="D9287" i="14"/>
  <c r="E9287" i="14" s="1"/>
  <c r="I9286" i="14"/>
  <c r="D9286" i="14"/>
  <c r="E9286" i="14" s="1"/>
  <c r="I9285" i="14"/>
  <c r="D9285" i="14"/>
  <c r="E9285" i="14" s="1"/>
  <c r="I9284" i="14"/>
  <c r="D9284" i="14"/>
  <c r="E9284" i="14" s="1"/>
  <c r="I9283" i="14"/>
  <c r="E9283" i="14"/>
  <c r="D9283" i="14"/>
  <c r="I9282" i="14"/>
  <c r="L9282" i="14" s="1"/>
  <c r="D9282" i="14"/>
  <c r="E9282" i="14" s="1"/>
  <c r="I9281" i="14"/>
  <c r="J9281" i="14" s="1"/>
  <c r="D9281" i="14"/>
  <c r="E9281" i="14" s="1"/>
  <c r="I9280" i="14"/>
  <c r="L9280" i="14" s="1"/>
  <c r="D9280" i="14"/>
  <c r="E9280" i="14" s="1"/>
  <c r="K9279" i="14"/>
  <c r="I9279" i="14"/>
  <c r="J9279" i="14" s="1"/>
  <c r="E9279" i="14"/>
  <c r="D9279" i="14"/>
  <c r="I9278" i="14"/>
  <c r="L9278" i="14" s="1"/>
  <c r="D9278" i="14"/>
  <c r="E9278" i="14" s="1"/>
  <c r="I9277" i="14"/>
  <c r="J9277" i="14" s="1"/>
  <c r="E9277" i="14"/>
  <c r="D9277" i="14"/>
  <c r="I9276" i="14"/>
  <c r="L9276" i="14" s="1"/>
  <c r="D9276" i="14"/>
  <c r="E9276" i="14" s="1"/>
  <c r="K9275" i="14"/>
  <c r="I9275" i="14"/>
  <c r="J9275" i="14" s="1"/>
  <c r="D9275" i="14"/>
  <c r="E9275" i="14" s="1"/>
  <c r="L9274" i="14"/>
  <c r="J9274" i="14"/>
  <c r="I9274" i="14"/>
  <c r="D9274" i="14"/>
  <c r="E9274" i="14" s="1"/>
  <c r="L9273" i="14"/>
  <c r="K9273" i="14"/>
  <c r="I9273" i="14"/>
  <c r="J9273" i="14" s="1"/>
  <c r="D9273" i="14"/>
  <c r="E9273" i="14" s="1"/>
  <c r="J9272" i="14"/>
  <c r="I9272" i="14"/>
  <c r="D9272" i="14"/>
  <c r="E9272" i="14" s="1"/>
  <c r="I9271" i="14"/>
  <c r="J9271" i="14" s="1"/>
  <c r="D9271" i="14"/>
  <c r="E9271" i="14" s="1"/>
  <c r="L9270" i="14"/>
  <c r="J9270" i="14"/>
  <c r="K9270" i="14" s="1"/>
  <c r="I9270" i="14"/>
  <c r="D9270" i="14"/>
  <c r="E9270" i="14" s="1"/>
  <c r="I9269" i="14"/>
  <c r="D9269" i="14"/>
  <c r="E9269" i="14" s="1"/>
  <c r="L9268" i="14"/>
  <c r="J9268" i="14"/>
  <c r="K9268" i="14" s="1"/>
  <c r="I9268" i="14"/>
  <c r="D9268" i="14"/>
  <c r="E9268" i="14" s="1"/>
  <c r="I9267" i="14"/>
  <c r="E9267" i="14"/>
  <c r="D9267" i="14"/>
  <c r="J9266" i="14"/>
  <c r="K9266" i="14" s="1"/>
  <c r="I9266" i="14"/>
  <c r="L9266" i="14" s="1"/>
  <c r="D9266" i="14"/>
  <c r="E9266" i="14" s="1"/>
  <c r="I9265" i="14"/>
  <c r="D9265" i="14"/>
  <c r="E9265" i="14" s="1"/>
  <c r="I9264" i="14"/>
  <c r="L9264" i="14" s="1"/>
  <c r="D9264" i="14"/>
  <c r="E9264" i="14" s="1"/>
  <c r="I9263" i="14"/>
  <c r="J9263" i="14" s="1"/>
  <c r="K9263" i="14" s="1"/>
  <c r="D9263" i="14"/>
  <c r="E9263" i="14" s="1"/>
  <c r="I9262" i="14"/>
  <c r="D9262" i="14"/>
  <c r="E9262" i="14" s="1"/>
  <c r="L9261" i="14"/>
  <c r="K9261" i="14"/>
  <c r="I9261" i="14"/>
  <c r="J9261" i="14" s="1"/>
  <c r="D9261" i="14"/>
  <c r="E9261" i="14" s="1"/>
  <c r="L9260" i="14"/>
  <c r="I9260" i="14"/>
  <c r="J9260" i="14" s="1"/>
  <c r="D9260" i="14"/>
  <c r="E9260" i="14" s="1"/>
  <c r="I9259" i="14"/>
  <c r="E9259" i="14"/>
  <c r="D9259" i="14"/>
  <c r="L9258" i="14"/>
  <c r="I9258" i="14"/>
  <c r="J9258" i="14" s="1"/>
  <c r="K9258" i="14" s="1"/>
  <c r="D9258" i="14"/>
  <c r="E9258" i="14" s="1"/>
  <c r="I9257" i="14"/>
  <c r="D9257" i="14"/>
  <c r="E9257" i="14" s="1"/>
  <c r="J9256" i="14"/>
  <c r="I9256" i="14"/>
  <c r="L9256" i="14" s="1"/>
  <c r="D9256" i="14"/>
  <c r="E9256" i="14" s="1"/>
  <c r="K9255" i="14"/>
  <c r="I9255" i="14"/>
  <c r="J9255" i="14" s="1"/>
  <c r="D9255" i="14"/>
  <c r="E9255" i="14" s="1"/>
  <c r="I9254" i="14"/>
  <c r="D9254" i="14"/>
  <c r="E9254" i="14" s="1"/>
  <c r="I9253" i="14"/>
  <c r="J9253" i="14" s="1"/>
  <c r="D9253" i="14"/>
  <c r="E9253" i="14" s="1"/>
  <c r="L9252" i="14"/>
  <c r="J9252" i="14"/>
  <c r="K9252" i="14" s="1"/>
  <c r="I9252" i="14"/>
  <c r="D9252" i="14"/>
  <c r="E9252" i="14" s="1"/>
  <c r="I9251" i="14"/>
  <c r="E9251" i="14"/>
  <c r="D9251" i="14"/>
  <c r="I9250" i="14"/>
  <c r="J9250" i="14" s="1"/>
  <c r="D9250" i="14"/>
  <c r="E9250" i="14" s="1"/>
  <c r="I9249" i="14"/>
  <c r="J9249" i="14" s="1"/>
  <c r="D9249" i="14"/>
  <c r="E9249" i="14" s="1"/>
  <c r="I9248" i="14"/>
  <c r="D9248" i="14"/>
  <c r="E9248" i="14" s="1"/>
  <c r="I9247" i="14"/>
  <c r="J9247" i="14" s="1"/>
  <c r="D9247" i="14"/>
  <c r="E9247" i="14" s="1"/>
  <c r="J9246" i="14"/>
  <c r="K9246" i="14" s="1"/>
  <c r="I9246" i="14"/>
  <c r="L9246" i="14" s="1"/>
  <c r="D9246" i="14"/>
  <c r="E9246" i="14" s="1"/>
  <c r="I9245" i="14"/>
  <c r="D9245" i="14"/>
  <c r="E9245" i="14" s="1"/>
  <c r="I9244" i="14"/>
  <c r="J9244" i="14" s="1"/>
  <c r="D9244" i="14"/>
  <c r="E9244" i="14" s="1"/>
  <c r="I9243" i="14"/>
  <c r="J9243" i="14" s="1"/>
  <c r="D9243" i="14"/>
  <c r="E9243" i="14" s="1"/>
  <c r="L9242" i="14"/>
  <c r="J9242" i="14"/>
  <c r="K9242" i="14" s="1"/>
  <c r="I9242" i="14"/>
  <c r="D9242" i="14"/>
  <c r="E9242" i="14" s="1"/>
  <c r="I9241" i="14"/>
  <c r="E9241" i="14"/>
  <c r="D9241" i="14"/>
  <c r="L9240" i="14"/>
  <c r="I9240" i="14"/>
  <c r="D9240" i="14"/>
  <c r="E9240" i="14" s="1"/>
  <c r="I9239" i="14"/>
  <c r="D9239" i="14"/>
  <c r="E9239" i="14" s="1"/>
  <c r="I9238" i="14"/>
  <c r="J9238" i="14" s="1"/>
  <c r="D9238" i="14"/>
  <c r="E9238" i="14" s="1"/>
  <c r="L9237" i="14"/>
  <c r="K9237" i="14"/>
  <c r="I9237" i="14"/>
  <c r="J9237" i="14" s="1"/>
  <c r="D9237" i="14"/>
  <c r="E9237" i="14" s="1"/>
  <c r="I9236" i="14"/>
  <c r="L9236" i="14" s="1"/>
  <c r="D9236" i="14"/>
  <c r="E9236" i="14" s="1"/>
  <c r="I9235" i="14"/>
  <c r="J9235" i="14" s="1"/>
  <c r="E9235" i="14"/>
  <c r="D9235" i="14"/>
  <c r="L9234" i="14"/>
  <c r="I9234" i="14"/>
  <c r="D9234" i="14"/>
  <c r="E9234" i="14" s="1"/>
  <c r="I9233" i="14"/>
  <c r="D9233" i="14"/>
  <c r="E9233" i="14" s="1"/>
  <c r="L9232" i="14"/>
  <c r="I9232" i="14"/>
  <c r="J9232" i="14" s="1"/>
  <c r="D9232" i="14"/>
  <c r="E9232" i="14" s="1"/>
  <c r="K9231" i="14"/>
  <c r="I9231" i="14"/>
  <c r="J9231" i="14" s="1"/>
  <c r="D9231" i="14"/>
  <c r="E9231" i="14" s="1"/>
  <c r="I9230" i="14"/>
  <c r="D9230" i="14"/>
  <c r="E9230" i="14" s="1"/>
  <c r="L9229" i="14"/>
  <c r="K9229" i="14"/>
  <c r="I9229" i="14"/>
  <c r="J9229" i="14" s="1"/>
  <c r="D9229" i="14"/>
  <c r="E9229" i="14" s="1"/>
  <c r="L9228" i="14"/>
  <c r="I9228" i="14"/>
  <c r="J9228" i="14" s="1"/>
  <c r="K9228" i="14" s="1"/>
  <c r="D9228" i="14"/>
  <c r="E9228" i="14" s="1"/>
  <c r="I9227" i="14"/>
  <c r="D9227" i="14"/>
  <c r="E9227" i="14" s="1"/>
  <c r="L9226" i="14"/>
  <c r="I9226" i="14"/>
  <c r="J9226" i="14" s="1"/>
  <c r="D9226" i="14"/>
  <c r="E9226" i="14" s="1"/>
  <c r="L9225" i="14"/>
  <c r="K9225" i="14"/>
  <c r="I9225" i="14"/>
  <c r="J9225" i="14" s="1"/>
  <c r="D9225" i="14"/>
  <c r="E9225" i="14" s="1"/>
  <c r="I9224" i="14"/>
  <c r="D9224" i="14"/>
  <c r="E9224" i="14" s="1"/>
  <c r="I9223" i="14"/>
  <c r="D9223" i="14"/>
  <c r="E9223" i="14" s="1"/>
  <c r="L9222" i="14"/>
  <c r="J9222" i="14"/>
  <c r="K9222" i="14" s="1"/>
  <c r="I9222" i="14"/>
  <c r="D9222" i="14"/>
  <c r="E9222" i="14" s="1"/>
  <c r="I9221" i="14"/>
  <c r="D9221" i="14"/>
  <c r="E9221" i="14" s="1"/>
  <c r="I9220" i="14"/>
  <c r="L9220" i="14" s="1"/>
  <c r="D9220" i="14"/>
  <c r="E9220" i="14" s="1"/>
  <c r="I9219" i="14"/>
  <c r="E9219" i="14"/>
  <c r="D9219" i="14"/>
  <c r="I9218" i="14"/>
  <c r="L9218" i="14" s="1"/>
  <c r="D9218" i="14"/>
  <c r="E9218" i="14" s="1"/>
  <c r="I9217" i="14"/>
  <c r="J9217" i="14" s="1"/>
  <c r="D9217" i="14"/>
  <c r="E9217" i="14" s="1"/>
  <c r="L9216" i="14"/>
  <c r="I9216" i="14"/>
  <c r="D9216" i="14"/>
  <c r="E9216" i="14" s="1"/>
  <c r="I9215" i="14"/>
  <c r="D9215" i="14"/>
  <c r="E9215" i="14" s="1"/>
  <c r="I9214" i="14"/>
  <c r="D9214" i="14"/>
  <c r="E9214" i="14" s="1"/>
  <c r="L9213" i="14"/>
  <c r="K9213" i="14"/>
  <c r="I9213" i="14"/>
  <c r="J9213" i="14" s="1"/>
  <c r="D9213" i="14"/>
  <c r="E9213" i="14" s="1"/>
  <c r="L9212" i="14"/>
  <c r="J9212" i="14"/>
  <c r="K9212" i="14" s="1"/>
  <c r="I9212" i="14"/>
  <c r="D9212" i="14"/>
  <c r="E9212" i="14" s="1"/>
  <c r="I9211" i="14"/>
  <c r="E9211" i="14"/>
  <c r="D9211" i="14"/>
  <c r="I9210" i="14"/>
  <c r="D9210" i="14"/>
  <c r="E9210" i="14" s="1"/>
  <c r="I9209" i="14"/>
  <c r="D9209" i="14"/>
  <c r="E9209" i="14" s="1"/>
  <c r="I9208" i="14"/>
  <c r="D9208" i="14"/>
  <c r="E9208" i="14" s="1"/>
  <c r="L9207" i="14"/>
  <c r="K9207" i="14"/>
  <c r="I9207" i="14"/>
  <c r="J9207" i="14" s="1"/>
  <c r="D9207" i="14"/>
  <c r="E9207" i="14" s="1"/>
  <c r="L9206" i="14"/>
  <c r="J9206" i="14"/>
  <c r="K9206" i="14" s="1"/>
  <c r="I9206" i="14"/>
  <c r="D9206" i="14"/>
  <c r="E9206" i="14" s="1"/>
  <c r="I9205" i="14"/>
  <c r="D9205" i="14"/>
  <c r="E9205" i="14" s="1"/>
  <c r="I9204" i="14"/>
  <c r="D9204" i="14"/>
  <c r="E9204" i="14" s="1"/>
  <c r="I9203" i="14"/>
  <c r="E9203" i="14"/>
  <c r="D9203" i="14"/>
  <c r="I9202" i="14"/>
  <c r="D9202" i="14"/>
  <c r="E9202" i="14" s="1"/>
  <c r="I9201" i="14"/>
  <c r="D9201" i="14"/>
  <c r="E9201" i="14" s="1"/>
  <c r="L9200" i="14"/>
  <c r="I9200" i="14"/>
  <c r="J9200" i="14" s="1"/>
  <c r="K9200" i="14" s="1"/>
  <c r="D9200" i="14"/>
  <c r="E9200" i="14" s="1"/>
  <c r="I9199" i="14"/>
  <c r="E9199" i="14"/>
  <c r="D9199" i="14"/>
  <c r="I9198" i="14"/>
  <c r="D9198" i="14"/>
  <c r="E9198" i="14" s="1"/>
  <c r="I9197" i="14"/>
  <c r="D9197" i="14"/>
  <c r="E9197" i="14" s="1"/>
  <c r="I9196" i="14"/>
  <c r="D9196" i="14"/>
  <c r="E9196" i="14" s="1"/>
  <c r="L9195" i="14"/>
  <c r="I9195" i="14"/>
  <c r="J9195" i="14" s="1"/>
  <c r="D9195" i="14"/>
  <c r="E9195" i="14" s="1"/>
  <c r="J9194" i="14"/>
  <c r="K9194" i="14" s="1"/>
  <c r="I9194" i="14"/>
  <c r="L9194" i="14" s="1"/>
  <c r="D9194" i="14"/>
  <c r="E9194" i="14" s="1"/>
  <c r="I9193" i="14"/>
  <c r="E9193" i="14"/>
  <c r="D9193" i="14"/>
  <c r="I9192" i="14"/>
  <c r="L9192" i="14" s="1"/>
  <c r="D9192" i="14"/>
  <c r="E9192" i="14" s="1"/>
  <c r="I9191" i="14"/>
  <c r="D9191" i="14"/>
  <c r="E9191" i="14" s="1"/>
  <c r="I9190" i="14"/>
  <c r="D9190" i="14"/>
  <c r="E9190" i="14" s="1"/>
  <c r="I9189" i="14"/>
  <c r="D9189" i="14"/>
  <c r="E9189" i="14" s="1"/>
  <c r="J9188" i="14"/>
  <c r="K9188" i="14" s="1"/>
  <c r="I9188" i="14"/>
  <c r="L9188" i="14" s="1"/>
  <c r="D9188" i="14"/>
  <c r="E9188" i="14" s="1"/>
  <c r="I9187" i="14"/>
  <c r="D9187" i="14"/>
  <c r="E9187" i="14" s="1"/>
  <c r="L9186" i="14"/>
  <c r="J9186" i="14"/>
  <c r="K9186" i="14" s="1"/>
  <c r="I9186" i="14"/>
  <c r="D9186" i="14"/>
  <c r="E9186" i="14" s="1"/>
  <c r="I9185" i="14"/>
  <c r="D9185" i="14"/>
  <c r="E9185" i="14" s="1"/>
  <c r="I9184" i="14"/>
  <c r="D9184" i="14"/>
  <c r="E9184" i="14" s="1"/>
  <c r="L9183" i="14"/>
  <c r="I9183" i="14"/>
  <c r="J9183" i="14" s="1"/>
  <c r="D9183" i="14"/>
  <c r="E9183" i="14" s="1"/>
  <c r="L9182" i="14"/>
  <c r="J9182" i="14"/>
  <c r="K9182" i="14" s="1"/>
  <c r="I9182" i="14"/>
  <c r="D9182" i="14"/>
  <c r="E9182" i="14" s="1"/>
  <c r="I9181" i="14"/>
  <c r="E9181" i="14"/>
  <c r="D9181" i="14"/>
  <c r="I9180" i="14"/>
  <c r="L9180" i="14" s="1"/>
  <c r="D9180" i="14"/>
  <c r="E9180" i="14" s="1"/>
  <c r="I9179" i="14"/>
  <c r="E9179" i="14"/>
  <c r="D9179" i="14"/>
  <c r="I9178" i="14"/>
  <c r="D9178" i="14"/>
  <c r="E9178" i="14" s="1"/>
  <c r="I9177" i="14"/>
  <c r="D9177" i="14"/>
  <c r="E9177" i="14" s="1"/>
  <c r="I9176" i="14"/>
  <c r="D9176" i="14"/>
  <c r="E9176" i="14" s="1"/>
  <c r="I9175" i="14"/>
  <c r="J9175" i="14" s="1"/>
  <c r="D9175" i="14"/>
  <c r="E9175" i="14" s="1"/>
  <c r="I9174" i="14"/>
  <c r="L9174" i="14" s="1"/>
  <c r="D9174" i="14"/>
  <c r="E9174" i="14" s="1"/>
  <c r="I9173" i="14"/>
  <c r="D9173" i="14"/>
  <c r="E9173" i="14" s="1"/>
  <c r="I9172" i="14"/>
  <c r="D9172" i="14"/>
  <c r="E9172" i="14" s="1"/>
  <c r="K9171" i="14"/>
  <c r="I9171" i="14"/>
  <c r="J9171" i="14" s="1"/>
  <c r="E9171" i="14"/>
  <c r="D9171" i="14"/>
  <c r="I9170" i="14"/>
  <c r="L9170" i="14" s="1"/>
  <c r="D9170" i="14"/>
  <c r="E9170" i="14" s="1"/>
  <c r="L9169" i="14"/>
  <c r="K9169" i="14"/>
  <c r="I9169" i="14"/>
  <c r="J9169" i="14" s="1"/>
  <c r="D9169" i="14"/>
  <c r="E9169" i="14" s="1"/>
  <c r="L9168" i="14"/>
  <c r="J9168" i="14"/>
  <c r="I9168" i="14"/>
  <c r="D9168" i="14"/>
  <c r="E9168" i="14" s="1"/>
  <c r="I9167" i="14"/>
  <c r="J9167" i="14" s="1"/>
  <c r="D9167" i="14"/>
  <c r="E9167" i="14" s="1"/>
  <c r="I9166" i="14"/>
  <c r="D9166" i="14"/>
  <c r="E9166" i="14" s="1"/>
  <c r="I9165" i="14"/>
  <c r="J9165" i="14" s="1"/>
  <c r="D9165" i="14"/>
  <c r="E9165" i="14" s="1"/>
  <c r="L9164" i="14"/>
  <c r="J9164" i="14"/>
  <c r="I9164" i="14"/>
  <c r="D9164" i="14"/>
  <c r="E9164" i="14" s="1"/>
  <c r="I9163" i="14"/>
  <c r="D9163" i="14"/>
  <c r="E9163" i="14" s="1"/>
  <c r="L9162" i="14"/>
  <c r="J9162" i="14"/>
  <c r="K9162" i="14" s="1"/>
  <c r="I9162" i="14"/>
  <c r="D9162" i="14"/>
  <c r="E9162" i="14" s="1"/>
  <c r="I9161" i="14"/>
  <c r="D9161" i="14"/>
  <c r="E9161" i="14" s="1"/>
  <c r="J9160" i="14"/>
  <c r="I9160" i="14"/>
  <c r="L9160" i="14" s="1"/>
  <c r="D9160" i="14"/>
  <c r="E9160" i="14" s="1"/>
  <c r="I9159" i="14"/>
  <c r="D9159" i="14"/>
  <c r="E9159" i="14" s="1"/>
  <c r="J9158" i="14"/>
  <c r="K9158" i="14" s="1"/>
  <c r="I9158" i="14"/>
  <c r="L9158" i="14" s="1"/>
  <c r="D9158" i="14"/>
  <c r="E9158" i="14" s="1"/>
  <c r="L9157" i="14"/>
  <c r="K9157" i="14"/>
  <c r="I9157" i="14"/>
  <c r="J9157" i="14" s="1"/>
  <c r="D9157" i="14"/>
  <c r="E9157" i="14" s="1"/>
  <c r="I9156" i="14"/>
  <c r="D9156" i="14"/>
  <c r="E9156" i="14" s="1"/>
  <c r="I9155" i="14"/>
  <c r="E9155" i="14"/>
  <c r="D9155" i="14"/>
  <c r="I9154" i="14"/>
  <c r="E9154" i="14"/>
  <c r="D9154" i="14"/>
  <c r="I9153" i="14"/>
  <c r="D9153" i="14"/>
  <c r="E9153" i="14" s="1"/>
  <c r="I9152" i="14"/>
  <c r="D9152" i="14"/>
  <c r="E9152" i="14" s="1"/>
  <c r="I9151" i="14"/>
  <c r="L9151" i="14" s="1"/>
  <c r="E9151" i="14"/>
  <c r="D9151" i="14"/>
  <c r="I9150" i="14"/>
  <c r="D9150" i="14"/>
  <c r="E9150" i="14" s="1"/>
  <c r="L9149" i="14"/>
  <c r="I9149" i="14"/>
  <c r="D9149" i="14"/>
  <c r="E9149" i="14" s="1"/>
  <c r="J9148" i="14"/>
  <c r="I9148" i="14"/>
  <c r="L9148" i="14" s="1"/>
  <c r="E9148" i="14"/>
  <c r="D9148" i="14"/>
  <c r="I9147" i="14"/>
  <c r="J9147" i="14" s="1"/>
  <c r="K9147" i="14" s="1"/>
  <c r="D9147" i="14"/>
  <c r="E9147" i="14" s="1"/>
  <c r="J9146" i="14"/>
  <c r="I9146" i="14"/>
  <c r="E9146" i="14"/>
  <c r="D9146" i="14"/>
  <c r="L9145" i="14"/>
  <c r="I9145" i="14"/>
  <c r="J9145" i="14" s="1"/>
  <c r="K9145" i="14" s="1"/>
  <c r="E9145" i="14"/>
  <c r="D9145" i="14"/>
  <c r="I9144" i="14"/>
  <c r="D9144" i="14"/>
  <c r="E9144" i="14" s="1"/>
  <c r="L9143" i="14"/>
  <c r="I9143" i="14"/>
  <c r="D9143" i="14"/>
  <c r="E9143" i="14" s="1"/>
  <c r="I9142" i="14"/>
  <c r="D9142" i="14"/>
  <c r="E9142" i="14" s="1"/>
  <c r="L9141" i="14"/>
  <c r="I9141" i="14"/>
  <c r="J9141" i="14" s="1"/>
  <c r="K9141" i="14" s="1"/>
  <c r="D9141" i="14"/>
  <c r="E9141" i="14" s="1"/>
  <c r="L9140" i="14"/>
  <c r="J9140" i="14"/>
  <c r="I9140" i="14"/>
  <c r="D9140" i="14"/>
  <c r="E9140" i="14" s="1"/>
  <c r="I9139" i="14"/>
  <c r="D9139" i="14"/>
  <c r="E9139" i="14" s="1"/>
  <c r="I9138" i="14"/>
  <c r="D9138" i="14"/>
  <c r="E9138" i="14" s="1"/>
  <c r="J9137" i="14"/>
  <c r="I9137" i="14"/>
  <c r="D9137" i="14"/>
  <c r="E9137" i="14" s="1"/>
  <c r="L9136" i="14"/>
  <c r="I9136" i="14"/>
  <c r="D9136" i="14"/>
  <c r="E9136" i="14" s="1"/>
  <c r="I9135" i="14"/>
  <c r="D9135" i="14"/>
  <c r="E9135" i="14" s="1"/>
  <c r="L9134" i="14"/>
  <c r="J9134" i="14"/>
  <c r="I9134" i="14"/>
  <c r="D9134" i="14"/>
  <c r="E9134" i="14" s="1"/>
  <c r="J9133" i="14"/>
  <c r="I9133" i="14"/>
  <c r="L9133" i="14" s="1"/>
  <c r="E9133" i="14"/>
  <c r="D9133" i="14"/>
  <c r="L9132" i="14"/>
  <c r="I9132" i="14"/>
  <c r="D9132" i="14"/>
  <c r="E9132" i="14" s="1"/>
  <c r="I9131" i="14"/>
  <c r="J9131" i="14" s="1"/>
  <c r="E9131" i="14"/>
  <c r="D9131" i="14"/>
  <c r="I9130" i="14"/>
  <c r="D9130" i="14"/>
  <c r="E9130" i="14" s="1"/>
  <c r="I9129" i="14"/>
  <c r="D9129" i="14"/>
  <c r="E9129" i="14" s="1"/>
  <c r="I9128" i="14"/>
  <c r="L9128" i="14" s="1"/>
  <c r="D9128" i="14"/>
  <c r="E9128" i="14" s="1"/>
  <c r="I9127" i="14"/>
  <c r="L9127" i="14" s="1"/>
  <c r="D9127" i="14"/>
  <c r="E9127" i="14" s="1"/>
  <c r="L9126" i="14"/>
  <c r="J9126" i="14"/>
  <c r="I9126" i="14"/>
  <c r="D9126" i="14"/>
  <c r="E9126" i="14" s="1"/>
  <c r="I9125" i="14"/>
  <c r="L9125" i="14" s="1"/>
  <c r="E9125" i="14"/>
  <c r="D9125" i="14"/>
  <c r="I9124" i="14"/>
  <c r="D9124" i="14"/>
  <c r="E9124" i="14" s="1"/>
  <c r="I9123" i="14"/>
  <c r="E9123" i="14"/>
  <c r="D9123" i="14"/>
  <c r="I9122" i="14"/>
  <c r="D9122" i="14"/>
  <c r="E9122" i="14" s="1"/>
  <c r="L9121" i="14"/>
  <c r="K9121" i="14"/>
  <c r="J9121" i="14"/>
  <c r="I9121" i="14"/>
  <c r="D9121" i="14"/>
  <c r="E9121" i="14" s="1"/>
  <c r="I9120" i="14"/>
  <c r="D9120" i="14"/>
  <c r="E9120" i="14" s="1"/>
  <c r="I9119" i="14"/>
  <c r="D9119" i="14"/>
  <c r="E9119" i="14" s="1"/>
  <c r="I9118" i="14"/>
  <c r="D9118" i="14"/>
  <c r="E9118" i="14" s="1"/>
  <c r="I9117" i="14"/>
  <c r="E9117" i="14"/>
  <c r="D9117" i="14"/>
  <c r="L9116" i="14"/>
  <c r="J9116" i="14"/>
  <c r="I9116" i="14"/>
  <c r="D9116" i="14"/>
  <c r="E9116" i="14" s="1"/>
  <c r="I9115" i="14"/>
  <c r="E9115" i="14"/>
  <c r="D9115" i="14"/>
  <c r="I9114" i="14"/>
  <c r="D9114" i="14"/>
  <c r="E9114" i="14" s="1"/>
  <c r="L9113" i="14"/>
  <c r="J9113" i="14"/>
  <c r="I9113" i="14"/>
  <c r="E9113" i="14"/>
  <c r="D9113" i="14"/>
  <c r="I9112" i="14"/>
  <c r="L9112" i="14" s="1"/>
  <c r="D9112" i="14"/>
  <c r="E9112" i="14" s="1"/>
  <c r="I9111" i="14"/>
  <c r="E9111" i="14"/>
  <c r="D9111" i="14"/>
  <c r="L9110" i="14"/>
  <c r="J9110" i="14"/>
  <c r="I9110" i="14"/>
  <c r="D9110" i="14"/>
  <c r="E9110" i="14" s="1"/>
  <c r="I9109" i="14"/>
  <c r="L9109" i="14" s="1"/>
  <c r="D9109" i="14"/>
  <c r="E9109" i="14" s="1"/>
  <c r="I9108" i="14"/>
  <c r="J9108" i="14" s="1"/>
  <c r="D9108" i="14"/>
  <c r="E9108" i="14" s="1"/>
  <c r="I9107" i="14"/>
  <c r="E9107" i="14"/>
  <c r="D9107" i="14"/>
  <c r="L9106" i="14"/>
  <c r="I9106" i="14"/>
  <c r="D9106" i="14"/>
  <c r="E9106" i="14" s="1"/>
  <c r="I9105" i="14"/>
  <c r="E9105" i="14"/>
  <c r="D9105" i="14"/>
  <c r="I9104" i="14"/>
  <c r="D9104" i="14"/>
  <c r="E9104" i="14" s="1"/>
  <c r="J9103" i="14"/>
  <c r="K9103" i="14" s="1"/>
  <c r="I9103" i="14"/>
  <c r="L9103" i="14" s="1"/>
  <c r="D9103" i="14"/>
  <c r="E9103" i="14" s="1"/>
  <c r="I9102" i="14"/>
  <c r="E9102" i="14"/>
  <c r="D9102" i="14"/>
  <c r="I9101" i="14"/>
  <c r="E9101" i="14"/>
  <c r="D9101" i="14"/>
  <c r="I9100" i="14"/>
  <c r="J9100" i="14" s="1"/>
  <c r="D9100" i="14"/>
  <c r="E9100" i="14" s="1"/>
  <c r="L9099" i="14"/>
  <c r="I9099" i="14"/>
  <c r="J9099" i="14" s="1"/>
  <c r="K9099" i="14" s="1"/>
  <c r="E9099" i="14"/>
  <c r="D9099" i="14"/>
  <c r="L9098" i="14"/>
  <c r="J9098" i="14"/>
  <c r="I9098" i="14"/>
  <c r="E9098" i="14"/>
  <c r="D9098" i="14"/>
  <c r="I9097" i="14"/>
  <c r="L9097" i="14" s="1"/>
  <c r="E9097" i="14"/>
  <c r="D9097" i="14"/>
  <c r="J9096" i="14"/>
  <c r="I9096" i="14"/>
  <c r="E9096" i="14"/>
  <c r="D9096" i="14"/>
  <c r="I9095" i="14"/>
  <c r="L9095" i="14" s="1"/>
  <c r="E9095" i="14"/>
  <c r="D9095" i="14"/>
  <c r="I9094" i="14"/>
  <c r="D9094" i="14"/>
  <c r="E9094" i="14" s="1"/>
  <c r="L9093" i="14"/>
  <c r="J9093" i="14"/>
  <c r="I9093" i="14"/>
  <c r="E9093" i="14"/>
  <c r="D9093" i="14"/>
  <c r="L9092" i="14"/>
  <c r="J9092" i="14"/>
  <c r="I9092" i="14"/>
  <c r="D9092" i="14"/>
  <c r="E9092" i="14" s="1"/>
  <c r="I9091" i="14"/>
  <c r="J9091" i="14" s="1"/>
  <c r="K9091" i="14" s="1"/>
  <c r="D9091" i="14"/>
  <c r="E9091" i="14" s="1"/>
  <c r="I9090" i="14"/>
  <c r="D9090" i="14"/>
  <c r="E9090" i="14" s="1"/>
  <c r="I9089" i="14"/>
  <c r="D9089" i="14"/>
  <c r="E9089" i="14" s="1"/>
  <c r="L9088" i="14"/>
  <c r="I9088" i="14"/>
  <c r="D9088" i="14"/>
  <c r="E9088" i="14" s="1"/>
  <c r="I9087" i="14"/>
  <c r="E9087" i="14"/>
  <c r="D9087" i="14"/>
  <c r="I9086" i="14"/>
  <c r="D9086" i="14"/>
  <c r="E9086" i="14" s="1"/>
  <c r="I9085" i="14"/>
  <c r="L9085" i="14" s="1"/>
  <c r="E9085" i="14"/>
  <c r="D9085" i="14"/>
  <c r="I9084" i="14"/>
  <c r="D9084" i="14"/>
  <c r="E9084" i="14" s="1"/>
  <c r="L9083" i="14"/>
  <c r="I9083" i="14"/>
  <c r="D9083" i="14"/>
  <c r="E9083" i="14" s="1"/>
  <c r="I9082" i="14"/>
  <c r="D9082" i="14"/>
  <c r="E9082" i="14" s="1"/>
  <c r="I9081" i="14"/>
  <c r="E9081" i="14"/>
  <c r="D9081" i="14"/>
  <c r="J9080" i="14"/>
  <c r="I9080" i="14"/>
  <c r="L9080" i="14" s="1"/>
  <c r="D9080" i="14"/>
  <c r="E9080" i="14" s="1"/>
  <c r="I9079" i="14"/>
  <c r="L9079" i="14" s="1"/>
  <c r="D9079" i="14"/>
  <c r="E9079" i="14" s="1"/>
  <c r="L9078" i="14"/>
  <c r="J9078" i="14"/>
  <c r="I9078" i="14"/>
  <c r="D9078" i="14"/>
  <c r="E9078" i="14" s="1"/>
  <c r="I9077" i="14"/>
  <c r="E9077" i="14"/>
  <c r="D9077" i="14"/>
  <c r="I9076" i="14"/>
  <c r="J9076" i="14" s="1"/>
  <c r="D9076" i="14"/>
  <c r="E9076" i="14" s="1"/>
  <c r="L9075" i="14"/>
  <c r="K9075" i="14"/>
  <c r="I9075" i="14"/>
  <c r="J9075" i="14" s="1"/>
  <c r="D9075" i="14"/>
  <c r="E9075" i="14" s="1"/>
  <c r="I9074" i="14"/>
  <c r="E9074" i="14"/>
  <c r="D9074" i="14"/>
  <c r="I9073" i="14"/>
  <c r="D9073" i="14"/>
  <c r="E9073" i="14" s="1"/>
  <c r="I9072" i="14"/>
  <c r="D9072" i="14"/>
  <c r="E9072" i="14" s="1"/>
  <c r="L9071" i="14"/>
  <c r="K9071" i="14"/>
  <c r="J9071" i="14"/>
  <c r="I9071" i="14"/>
  <c r="E9071" i="14"/>
  <c r="D9071" i="14"/>
  <c r="I9070" i="14"/>
  <c r="L9070" i="14" s="1"/>
  <c r="D9070" i="14"/>
  <c r="E9070" i="14" s="1"/>
  <c r="I9069" i="14"/>
  <c r="L9069" i="14" s="1"/>
  <c r="D9069" i="14"/>
  <c r="E9069" i="14" s="1"/>
  <c r="L9068" i="14"/>
  <c r="J9068" i="14"/>
  <c r="I9068" i="14"/>
  <c r="D9068" i="14"/>
  <c r="E9068" i="14" s="1"/>
  <c r="I9067" i="14"/>
  <c r="E9067" i="14"/>
  <c r="D9067" i="14"/>
  <c r="J9066" i="14"/>
  <c r="I9066" i="14"/>
  <c r="D9066" i="14"/>
  <c r="E9066" i="14" s="1"/>
  <c r="I9065" i="14"/>
  <c r="E9065" i="14"/>
  <c r="D9065" i="14"/>
  <c r="I9064" i="14"/>
  <c r="E9064" i="14"/>
  <c r="D9064" i="14"/>
  <c r="J9063" i="14"/>
  <c r="K9063" i="14" s="1"/>
  <c r="I9063" i="14"/>
  <c r="L9063" i="14" s="1"/>
  <c r="E9063" i="14"/>
  <c r="D9063" i="14"/>
  <c r="I9062" i="14"/>
  <c r="D9062" i="14"/>
  <c r="E9062" i="14" s="1"/>
  <c r="I9061" i="14"/>
  <c r="L9061" i="14" s="1"/>
  <c r="E9061" i="14"/>
  <c r="D9061" i="14"/>
  <c r="I9060" i="14"/>
  <c r="D9060" i="14"/>
  <c r="E9060" i="14" s="1"/>
  <c r="I9059" i="14"/>
  <c r="E9059" i="14"/>
  <c r="D9059" i="14"/>
  <c r="I9058" i="14"/>
  <c r="L9058" i="14" s="1"/>
  <c r="E9058" i="14"/>
  <c r="D9058" i="14"/>
  <c r="I9057" i="14"/>
  <c r="E9057" i="14"/>
  <c r="D9057" i="14"/>
  <c r="L9056" i="14"/>
  <c r="I9056" i="14"/>
  <c r="D9056" i="14"/>
  <c r="E9056" i="14" s="1"/>
  <c r="J9055" i="14"/>
  <c r="K9055" i="14" s="1"/>
  <c r="I9055" i="14"/>
  <c r="L9055" i="14" s="1"/>
  <c r="D9055" i="14"/>
  <c r="E9055" i="14" s="1"/>
  <c r="I9054" i="14"/>
  <c r="D9054" i="14"/>
  <c r="E9054" i="14" s="1"/>
  <c r="I9053" i="14"/>
  <c r="D9053" i="14"/>
  <c r="E9053" i="14" s="1"/>
  <c r="I9052" i="14"/>
  <c r="D9052" i="14"/>
  <c r="E9052" i="14" s="1"/>
  <c r="K9051" i="14"/>
  <c r="I9051" i="14"/>
  <c r="J9051" i="14" s="1"/>
  <c r="D9051" i="14"/>
  <c r="E9051" i="14" s="1"/>
  <c r="I9050" i="14"/>
  <c r="L9050" i="14" s="1"/>
  <c r="D9050" i="14"/>
  <c r="E9050" i="14" s="1"/>
  <c r="J9049" i="14"/>
  <c r="I9049" i="14"/>
  <c r="E9049" i="14"/>
  <c r="D9049" i="14"/>
  <c r="I9048" i="14"/>
  <c r="D9048" i="14"/>
  <c r="E9048" i="14" s="1"/>
  <c r="I9047" i="14"/>
  <c r="L9047" i="14" s="1"/>
  <c r="D9047" i="14"/>
  <c r="E9047" i="14" s="1"/>
  <c r="L9046" i="14"/>
  <c r="I9046" i="14"/>
  <c r="D9046" i="14"/>
  <c r="E9046" i="14" s="1"/>
  <c r="L9045" i="14"/>
  <c r="J9045" i="14"/>
  <c r="K9045" i="14" s="1"/>
  <c r="I9045" i="14"/>
  <c r="D9045" i="14"/>
  <c r="E9045" i="14" s="1"/>
  <c r="I9044" i="14"/>
  <c r="L9044" i="14" s="1"/>
  <c r="D9044" i="14"/>
  <c r="E9044" i="14" s="1"/>
  <c r="J9043" i="14"/>
  <c r="I9043" i="14"/>
  <c r="L9043" i="14" s="1"/>
  <c r="D9043" i="14"/>
  <c r="E9043" i="14" s="1"/>
  <c r="J9042" i="14"/>
  <c r="I9042" i="14"/>
  <c r="D9042" i="14"/>
  <c r="E9042" i="14" s="1"/>
  <c r="I9041" i="14"/>
  <c r="D9041" i="14"/>
  <c r="E9041" i="14" s="1"/>
  <c r="I9040" i="14"/>
  <c r="D9040" i="14"/>
  <c r="E9040" i="14" s="1"/>
  <c r="I9039" i="14"/>
  <c r="E9039" i="14"/>
  <c r="D9039" i="14"/>
  <c r="L9038" i="14"/>
  <c r="K9038" i="14"/>
  <c r="I9038" i="14"/>
  <c r="J9038" i="14" s="1"/>
  <c r="D9038" i="14"/>
  <c r="E9038" i="14" s="1"/>
  <c r="L9037" i="14"/>
  <c r="J9037" i="14"/>
  <c r="I9037" i="14"/>
  <c r="D9037" i="14"/>
  <c r="E9037" i="14" s="1"/>
  <c r="I9036" i="14"/>
  <c r="E9036" i="14"/>
  <c r="D9036" i="14"/>
  <c r="L9035" i="14"/>
  <c r="I9035" i="14"/>
  <c r="J9035" i="14" s="1"/>
  <c r="K9035" i="14" s="1"/>
  <c r="D9035" i="14"/>
  <c r="E9035" i="14" s="1"/>
  <c r="I9034" i="14"/>
  <c r="E9034" i="14"/>
  <c r="D9034" i="14"/>
  <c r="L9033" i="14"/>
  <c r="J9033" i="14"/>
  <c r="K9033" i="14" s="1"/>
  <c r="I9033" i="14"/>
  <c r="D9033" i="14"/>
  <c r="E9033" i="14" s="1"/>
  <c r="I9032" i="14"/>
  <c r="D9032" i="14"/>
  <c r="E9032" i="14" s="1"/>
  <c r="I9031" i="14"/>
  <c r="E9031" i="14"/>
  <c r="D9031" i="14"/>
  <c r="I9030" i="14"/>
  <c r="J9030" i="14" s="1"/>
  <c r="D9030" i="14"/>
  <c r="E9030" i="14" s="1"/>
  <c r="L9029" i="14"/>
  <c r="I9029" i="14"/>
  <c r="J9029" i="14" s="1"/>
  <c r="K9029" i="14" s="1"/>
  <c r="E9029" i="14"/>
  <c r="D9029" i="14"/>
  <c r="I9028" i="14"/>
  <c r="E9028" i="14"/>
  <c r="D9028" i="14"/>
  <c r="J9027" i="14"/>
  <c r="K9027" i="14" s="1"/>
  <c r="I9027" i="14"/>
  <c r="L9027" i="14" s="1"/>
  <c r="E9027" i="14"/>
  <c r="D9027" i="14"/>
  <c r="K9026" i="14"/>
  <c r="I9026" i="14"/>
  <c r="J9026" i="14" s="1"/>
  <c r="D9026" i="14"/>
  <c r="E9026" i="14" s="1"/>
  <c r="I9025" i="14"/>
  <c r="D9025" i="14"/>
  <c r="E9025" i="14" s="1"/>
  <c r="I9024" i="14"/>
  <c r="J9024" i="14" s="1"/>
  <c r="E9024" i="14"/>
  <c r="D9024" i="14"/>
  <c r="I9023" i="14"/>
  <c r="D9023" i="14"/>
  <c r="E9023" i="14" s="1"/>
  <c r="L9022" i="14"/>
  <c r="I9022" i="14"/>
  <c r="J9022" i="14" s="1"/>
  <c r="E9022" i="14"/>
  <c r="D9022" i="14"/>
  <c r="I9021" i="14"/>
  <c r="D9021" i="14"/>
  <c r="E9021" i="14" s="1"/>
  <c r="I9020" i="14"/>
  <c r="D9020" i="14"/>
  <c r="E9020" i="14" s="1"/>
  <c r="I9019" i="14"/>
  <c r="E9019" i="14"/>
  <c r="D9019" i="14"/>
  <c r="I9018" i="14"/>
  <c r="D9018" i="14"/>
  <c r="E9018" i="14" s="1"/>
  <c r="I9017" i="14"/>
  <c r="L9017" i="14" s="1"/>
  <c r="D9017" i="14"/>
  <c r="E9017" i="14" s="1"/>
  <c r="I9016" i="14"/>
  <c r="E9016" i="14"/>
  <c r="D9016" i="14"/>
  <c r="I9015" i="14"/>
  <c r="L9015" i="14" s="1"/>
  <c r="D9015" i="14"/>
  <c r="E9015" i="14" s="1"/>
  <c r="L9014" i="14"/>
  <c r="I9014" i="14"/>
  <c r="E9014" i="14"/>
  <c r="D9014" i="14"/>
  <c r="I9013" i="14"/>
  <c r="E9013" i="14"/>
  <c r="D9013" i="14"/>
  <c r="I9012" i="14"/>
  <c r="D9012" i="14"/>
  <c r="E9012" i="14" s="1"/>
  <c r="I9011" i="14"/>
  <c r="J9011" i="14" s="1"/>
  <c r="D9011" i="14"/>
  <c r="E9011" i="14" s="1"/>
  <c r="I9010" i="14"/>
  <c r="E9010" i="14"/>
  <c r="D9010" i="14"/>
  <c r="I9009" i="14"/>
  <c r="E9009" i="14"/>
  <c r="D9009" i="14"/>
  <c r="I9008" i="14"/>
  <c r="E9008" i="14"/>
  <c r="D9008" i="14"/>
  <c r="I9007" i="14"/>
  <c r="D9007" i="14"/>
  <c r="E9007" i="14" s="1"/>
  <c r="I9006" i="14"/>
  <c r="J9006" i="14" s="1"/>
  <c r="D9006" i="14"/>
  <c r="E9006" i="14" s="1"/>
  <c r="L9005" i="14"/>
  <c r="K9005" i="14"/>
  <c r="J9005" i="14"/>
  <c r="I9005" i="14"/>
  <c r="E9005" i="14"/>
  <c r="D9005" i="14"/>
  <c r="I9004" i="14"/>
  <c r="J9004" i="14" s="1"/>
  <c r="E9004" i="14"/>
  <c r="D9004" i="14"/>
  <c r="I9003" i="14"/>
  <c r="J9003" i="14" s="1"/>
  <c r="E9003" i="14"/>
  <c r="D9003" i="14"/>
  <c r="I9002" i="14"/>
  <c r="J9002" i="14" s="1"/>
  <c r="D9002" i="14"/>
  <c r="E9002" i="14" s="1"/>
  <c r="I9001" i="14"/>
  <c r="L9001" i="14" s="1"/>
  <c r="E9001" i="14"/>
  <c r="D9001" i="14"/>
  <c r="I9000" i="14"/>
  <c r="J9000" i="14" s="1"/>
  <c r="D9000" i="14"/>
  <c r="E9000" i="14" s="1"/>
  <c r="I8999" i="14"/>
  <c r="J8999" i="14" s="1"/>
  <c r="D8999" i="14"/>
  <c r="E8999" i="14" s="1"/>
  <c r="I8998" i="14"/>
  <c r="D8998" i="14"/>
  <c r="E8998" i="14" s="1"/>
  <c r="I8997" i="14"/>
  <c r="E8997" i="14"/>
  <c r="D8997" i="14"/>
  <c r="I8996" i="14"/>
  <c r="E8996" i="14"/>
  <c r="D8996" i="14"/>
  <c r="I8995" i="14"/>
  <c r="D8995" i="14"/>
  <c r="E8995" i="14" s="1"/>
  <c r="L8994" i="14"/>
  <c r="I8994" i="14"/>
  <c r="J8994" i="14" s="1"/>
  <c r="D8994" i="14"/>
  <c r="E8994" i="14" s="1"/>
  <c r="I8993" i="14"/>
  <c r="E8993" i="14"/>
  <c r="D8993" i="14"/>
  <c r="I8992" i="14"/>
  <c r="D8992" i="14"/>
  <c r="E8992" i="14" s="1"/>
  <c r="I8991" i="14"/>
  <c r="D8991" i="14"/>
  <c r="E8991" i="14" s="1"/>
  <c r="L8990" i="14"/>
  <c r="K8990" i="14"/>
  <c r="I8990" i="14"/>
  <c r="J8990" i="14" s="1"/>
  <c r="D8990" i="14"/>
  <c r="E8990" i="14" s="1"/>
  <c r="J8989" i="14"/>
  <c r="I8989" i="14"/>
  <c r="D8989" i="14"/>
  <c r="E8989" i="14" s="1"/>
  <c r="I8988" i="14"/>
  <c r="D8988" i="14"/>
  <c r="E8988" i="14" s="1"/>
  <c r="L8987" i="14"/>
  <c r="K8987" i="14"/>
  <c r="I8987" i="14"/>
  <c r="J8987" i="14" s="1"/>
  <c r="E8987" i="14"/>
  <c r="D8987" i="14"/>
  <c r="I8986" i="14"/>
  <c r="J8986" i="14" s="1"/>
  <c r="E8986" i="14"/>
  <c r="D8986" i="14"/>
  <c r="L8985" i="14"/>
  <c r="I8985" i="14"/>
  <c r="J8985" i="14" s="1"/>
  <c r="K8985" i="14" s="1"/>
  <c r="D8985" i="14"/>
  <c r="E8985" i="14" s="1"/>
  <c r="I8984" i="14"/>
  <c r="D8984" i="14"/>
  <c r="E8984" i="14" s="1"/>
  <c r="K8983" i="14"/>
  <c r="J8983" i="14"/>
  <c r="I8983" i="14"/>
  <c r="L8983" i="14" s="1"/>
  <c r="D8983" i="14"/>
  <c r="E8983" i="14" s="1"/>
  <c r="I8982" i="14"/>
  <c r="D8982" i="14"/>
  <c r="E8982" i="14" s="1"/>
  <c r="I8981" i="14"/>
  <c r="L8981" i="14" s="1"/>
  <c r="E8981" i="14"/>
  <c r="D8981" i="14"/>
  <c r="L8980" i="14"/>
  <c r="K8980" i="14"/>
  <c r="I8980" i="14"/>
  <c r="J8980" i="14" s="1"/>
  <c r="E8980" i="14"/>
  <c r="D8980" i="14"/>
  <c r="L8979" i="14"/>
  <c r="J8979" i="14"/>
  <c r="K8979" i="14" s="1"/>
  <c r="I8979" i="14"/>
  <c r="D8979" i="14"/>
  <c r="E8979" i="14" s="1"/>
  <c r="I8978" i="14"/>
  <c r="J8978" i="14" s="1"/>
  <c r="D8978" i="14"/>
  <c r="E8978" i="14" s="1"/>
  <c r="I8977" i="14"/>
  <c r="D8977" i="14"/>
  <c r="E8977" i="14" s="1"/>
  <c r="I8976" i="14"/>
  <c r="D8976" i="14"/>
  <c r="E8976" i="14" s="1"/>
  <c r="I8975" i="14"/>
  <c r="D8975" i="14"/>
  <c r="E8975" i="14" s="1"/>
  <c r="I8974" i="14"/>
  <c r="E8974" i="14"/>
  <c r="D8974" i="14"/>
  <c r="I8973" i="14"/>
  <c r="D8973" i="14"/>
  <c r="E8973" i="14" s="1"/>
  <c r="L8972" i="14"/>
  <c r="K8972" i="14"/>
  <c r="I8972" i="14"/>
  <c r="J8972" i="14" s="1"/>
  <c r="D8972" i="14"/>
  <c r="E8972" i="14" s="1"/>
  <c r="I8971" i="14"/>
  <c r="D8971" i="14"/>
  <c r="E8971" i="14" s="1"/>
  <c r="I8970" i="14"/>
  <c r="J8970" i="14" s="1"/>
  <c r="D8970" i="14"/>
  <c r="E8970" i="14" s="1"/>
  <c r="I8969" i="14"/>
  <c r="D8969" i="14"/>
  <c r="E8969" i="14" s="1"/>
  <c r="I8968" i="14"/>
  <c r="E8968" i="14"/>
  <c r="D8968" i="14"/>
  <c r="I8967" i="14"/>
  <c r="D8967" i="14"/>
  <c r="E8967" i="14" s="1"/>
  <c r="I8966" i="14"/>
  <c r="J8966" i="14" s="1"/>
  <c r="D8966" i="14"/>
  <c r="E8966" i="14" s="1"/>
  <c r="L8965" i="14"/>
  <c r="J8965" i="14"/>
  <c r="I8965" i="14"/>
  <c r="D8965" i="14"/>
  <c r="E8965" i="14" s="1"/>
  <c r="I8964" i="14"/>
  <c r="D8964" i="14"/>
  <c r="E8964" i="14" s="1"/>
  <c r="L8963" i="14"/>
  <c r="I8963" i="14"/>
  <c r="J8963" i="14" s="1"/>
  <c r="K8963" i="14" s="1"/>
  <c r="E8963" i="14"/>
  <c r="D8963" i="14"/>
  <c r="I8962" i="14"/>
  <c r="D8962" i="14"/>
  <c r="E8962" i="14" s="1"/>
  <c r="I8961" i="14"/>
  <c r="L8961" i="14" s="1"/>
  <c r="D8961" i="14"/>
  <c r="E8961" i="14" s="1"/>
  <c r="I8960" i="14"/>
  <c r="D8960" i="14"/>
  <c r="E8960" i="14" s="1"/>
  <c r="L8959" i="14"/>
  <c r="I8959" i="14"/>
  <c r="J8959" i="14" s="1"/>
  <c r="K8959" i="14" s="1"/>
  <c r="D8959" i="14"/>
  <c r="E8959" i="14" s="1"/>
  <c r="I8958" i="14"/>
  <c r="D8958" i="14"/>
  <c r="E8958" i="14" s="1"/>
  <c r="I8957" i="14"/>
  <c r="E8957" i="14"/>
  <c r="D8957" i="14"/>
  <c r="I8956" i="14"/>
  <c r="D8956" i="14"/>
  <c r="E8956" i="14" s="1"/>
  <c r="L8955" i="14"/>
  <c r="I8955" i="14"/>
  <c r="E8955" i="14"/>
  <c r="D8955" i="14"/>
  <c r="K8954" i="14"/>
  <c r="I8954" i="14"/>
  <c r="J8954" i="14" s="1"/>
  <c r="D8954" i="14"/>
  <c r="E8954" i="14" s="1"/>
  <c r="I8953" i="14"/>
  <c r="D8953" i="14"/>
  <c r="E8953" i="14" s="1"/>
  <c r="I8952" i="14"/>
  <c r="J8952" i="14" s="1"/>
  <c r="E8952" i="14"/>
  <c r="D8952" i="14"/>
  <c r="I8951" i="14"/>
  <c r="L8951" i="14" s="1"/>
  <c r="D8951" i="14"/>
  <c r="E8951" i="14" s="1"/>
  <c r="L8950" i="14"/>
  <c r="K8950" i="14"/>
  <c r="I8950" i="14"/>
  <c r="J8950" i="14" s="1"/>
  <c r="D8950" i="14"/>
  <c r="E8950" i="14" s="1"/>
  <c r="I8949" i="14"/>
  <c r="L8949" i="14" s="1"/>
  <c r="D8949" i="14"/>
  <c r="E8949" i="14" s="1"/>
  <c r="I8948" i="14"/>
  <c r="J8948" i="14" s="1"/>
  <c r="D8948" i="14"/>
  <c r="E8948" i="14" s="1"/>
  <c r="I8947" i="14"/>
  <c r="D8947" i="14"/>
  <c r="E8947" i="14" s="1"/>
  <c r="L8946" i="14"/>
  <c r="K8946" i="14"/>
  <c r="I8946" i="14"/>
  <c r="J8946" i="14" s="1"/>
  <c r="D8946" i="14"/>
  <c r="E8946" i="14" s="1"/>
  <c r="I8945" i="14"/>
  <c r="E8945" i="14"/>
  <c r="D8945" i="14"/>
  <c r="K8944" i="14"/>
  <c r="I8944" i="14"/>
  <c r="J8944" i="14" s="1"/>
  <c r="D8944" i="14"/>
  <c r="E8944" i="14" s="1"/>
  <c r="J8943" i="14"/>
  <c r="K8943" i="14" s="1"/>
  <c r="I8943" i="14"/>
  <c r="L8943" i="14" s="1"/>
  <c r="D8943" i="14"/>
  <c r="E8943" i="14" s="1"/>
  <c r="I8942" i="14"/>
  <c r="J8942" i="14" s="1"/>
  <c r="E8942" i="14"/>
  <c r="D8942" i="14"/>
  <c r="I8941" i="14"/>
  <c r="D8941" i="14"/>
  <c r="E8941" i="14" s="1"/>
  <c r="I8940" i="14"/>
  <c r="E8940" i="14"/>
  <c r="D8940" i="14"/>
  <c r="I8939" i="14"/>
  <c r="E8939" i="14"/>
  <c r="D8939" i="14"/>
  <c r="I8938" i="14"/>
  <c r="J8938" i="14" s="1"/>
  <c r="D8938" i="14"/>
  <c r="E8938" i="14" s="1"/>
  <c r="I8937" i="14"/>
  <c r="L8937" i="14" s="1"/>
  <c r="D8937" i="14"/>
  <c r="E8937" i="14" s="1"/>
  <c r="I8936" i="14"/>
  <c r="D8936" i="14"/>
  <c r="E8936" i="14" s="1"/>
  <c r="L8935" i="14"/>
  <c r="J8935" i="14"/>
  <c r="K8935" i="14" s="1"/>
  <c r="I8935" i="14"/>
  <c r="D8935" i="14"/>
  <c r="E8935" i="14" s="1"/>
  <c r="I8934" i="14"/>
  <c r="D8934" i="14"/>
  <c r="E8934" i="14" s="1"/>
  <c r="I8933" i="14"/>
  <c r="L8933" i="14" s="1"/>
  <c r="D8933" i="14"/>
  <c r="E8933" i="14" s="1"/>
  <c r="L8932" i="14"/>
  <c r="K8932" i="14"/>
  <c r="I8932" i="14"/>
  <c r="J8932" i="14" s="1"/>
  <c r="D8932" i="14"/>
  <c r="E8932" i="14" s="1"/>
  <c r="I8931" i="14"/>
  <c r="D8931" i="14"/>
  <c r="E8931" i="14" s="1"/>
  <c r="K8930" i="14"/>
  <c r="I8930" i="14"/>
  <c r="J8930" i="14" s="1"/>
  <c r="D8930" i="14"/>
  <c r="E8930" i="14" s="1"/>
  <c r="I8929" i="14"/>
  <c r="D8929" i="14"/>
  <c r="E8929" i="14" s="1"/>
  <c r="L8928" i="14"/>
  <c r="I8928" i="14"/>
  <c r="J8928" i="14" s="1"/>
  <c r="E8928" i="14"/>
  <c r="D8928" i="14"/>
  <c r="I8927" i="14"/>
  <c r="D8927" i="14"/>
  <c r="E8927" i="14" s="1"/>
  <c r="L8926" i="14"/>
  <c r="K8926" i="14"/>
  <c r="I8926" i="14"/>
  <c r="J8926" i="14" s="1"/>
  <c r="D8926" i="14"/>
  <c r="E8926" i="14" s="1"/>
  <c r="K8925" i="14"/>
  <c r="J8925" i="14"/>
  <c r="I8925" i="14"/>
  <c r="L8925" i="14" s="1"/>
  <c r="D8925" i="14"/>
  <c r="E8925" i="14" s="1"/>
  <c r="I8924" i="14"/>
  <c r="D8924" i="14"/>
  <c r="E8924" i="14" s="1"/>
  <c r="I8923" i="14"/>
  <c r="D8923" i="14"/>
  <c r="E8923" i="14" s="1"/>
  <c r="I8922" i="14"/>
  <c r="J8922" i="14" s="1"/>
  <c r="E8922" i="14"/>
  <c r="D8922" i="14"/>
  <c r="I8921" i="14"/>
  <c r="D8921" i="14"/>
  <c r="E8921" i="14" s="1"/>
  <c r="I8920" i="14"/>
  <c r="D8920" i="14"/>
  <c r="E8920" i="14" s="1"/>
  <c r="J8919" i="14"/>
  <c r="K8919" i="14" s="1"/>
  <c r="I8919" i="14"/>
  <c r="L8919" i="14" s="1"/>
  <c r="D8919" i="14"/>
  <c r="E8919" i="14" s="1"/>
  <c r="L8918" i="14"/>
  <c r="K8918" i="14"/>
  <c r="I8918" i="14"/>
  <c r="J8918" i="14" s="1"/>
  <c r="D8918" i="14"/>
  <c r="E8918" i="14" s="1"/>
  <c r="I8917" i="14"/>
  <c r="D8917" i="14"/>
  <c r="E8917" i="14" s="1"/>
  <c r="I8916" i="14"/>
  <c r="D8916" i="14"/>
  <c r="E8916" i="14" s="1"/>
  <c r="I8915" i="14"/>
  <c r="J8915" i="14" s="1"/>
  <c r="K8915" i="14" s="1"/>
  <c r="D8915" i="14"/>
  <c r="E8915" i="14" s="1"/>
  <c r="I8914" i="14"/>
  <c r="D8914" i="14"/>
  <c r="E8914" i="14" s="1"/>
  <c r="I8913" i="14"/>
  <c r="E8913" i="14"/>
  <c r="D8913" i="14"/>
  <c r="I8912" i="14"/>
  <c r="D8912" i="14"/>
  <c r="E8912" i="14" s="1"/>
  <c r="L8911" i="14"/>
  <c r="K8911" i="14"/>
  <c r="I8911" i="14"/>
  <c r="J8911" i="14" s="1"/>
  <c r="D8911" i="14"/>
  <c r="E8911" i="14" s="1"/>
  <c r="I8910" i="14"/>
  <c r="D8910" i="14"/>
  <c r="E8910" i="14" s="1"/>
  <c r="I8909" i="14"/>
  <c r="E8909" i="14"/>
  <c r="D8909" i="14"/>
  <c r="L8908" i="14"/>
  <c r="I8908" i="14"/>
  <c r="J8908" i="14" s="1"/>
  <c r="D8908" i="14"/>
  <c r="E8908" i="14" s="1"/>
  <c r="L8907" i="14"/>
  <c r="I8907" i="14"/>
  <c r="J8907" i="14" s="1"/>
  <c r="K8907" i="14" s="1"/>
  <c r="D8907" i="14"/>
  <c r="E8907" i="14" s="1"/>
  <c r="I8906" i="14"/>
  <c r="D8906" i="14"/>
  <c r="E8906" i="14" s="1"/>
  <c r="J8905" i="14"/>
  <c r="I8905" i="14"/>
  <c r="D8905" i="14"/>
  <c r="E8905" i="14" s="1"/>
  <c r="L8904" i="14"/>
  <c r="I8904" i="14"/>
  <c r="J8904" i="14" s="1"/>
  <c r="E8904" i="14"/>
  <c r="D8904" i="14"/>
  <c r="I8903" i="14"/>
  <c r="L8903" i="14" s="1"/>
  <c r="D8903" i="14"/>
  <c r="E8903" i="14" s="1"/>
  <c r="I8902" i="14"/>
  <c r="D8902" i="14"/>
  <c r="E8902" i="14" s="1"/>
  <c r="I8901" i="14"/>
  <c r="L8901" i="14" s="1"/>
  <c r="D8901" i="14"/>
  <c r="E8901" i="14" s="1"/>
  <c r="I8900" i="14"/>
  <c r="D8900" i="14"/>
  <c r="E8900" i="14" s="1"/>
  <c r="I8899" i="14"/>
  <c r="D8899" i="14"/>
  <c r="E8899" i="14" s="1"/>
  <c r="I8898" i="14"/>
  <c r="J8898" i="14" s="1"/>
  <c r="E8898" i="14"/>
  <c r="D8898" i="14"/>
  <c r="I8897" i="14"/>
  <c r="D8897" i="14"/>
  <c r="E8897" i="14" s="1"/>
  <c r="I8896" i="14"/>
  <c r="J8896" i="14" s="1"/>
  <c r="E8896" i="14"/>
  <c r="D8896" i="14"/>
  <c r="I8895" i="14"/>
  <c r="L8895" i="14" s="1"/>
  <c r="E8895" i="14"/>
  <c r="D8895" i="14"/>
  <c r="L8894" i="14"/>
  <c r="I8894" i="14"/>
  <c r="J8894" i="14" s="1"/>
  <c r="E8894" i="14"/>
  <c r="D8894" i="14"/>
  <c r="L8893" i="14"/>
  <c r="J8893" i="14"/>
  <c r="I8893" i="14"/>
  <c r="D8893" i="14"/>
  <c r="E8893" i="14" s="1"/>
  <c r="I8892" i="14"/>
  <c r="D8892" i="14"/>
  <c r="E8892" i="14" s="1"/>
  <c r="I8891" i="14"/>
  <c r="E8891" i="14"/>
  <c r="D8891" i="14"/>
  <c r="I8890" i="14"/>
  <c r="J8890" i="14" s="1"/>
  <c r="E8890" i="14"/>
  <c r="D8890" i="14"/>
  <c r="I8889" i="14"/>
  <c r="L8889" i="14" s="1"/>
  <c r="D8889" i="14"/>
  <c r="E8889" i="14" s="1"/>
  <c r="I8888" i="14"/>
  <c r="D8888" i="14"/>
  <c r="E8888" i="14" s="1"/>
  <c r="L8887" i="14"/>
  <c r="J8887" i="14"/>
  <c r="K8887" i="14" s="1"/>
  <c r="I8887" i="14"/>
  <c r="D8887" i="14"/>
  <c r="E8887" i="14" s="1"/>
  <c r="I8886" i="14"/>
  <c r="D8886" i="14"/>
  <c r="E8886" i="14" s="1"/>
  <c r="I8885" i="14"/>
  <c r="L8885" i="14" s="1"/>
  <c r="D8885" i="14"/>
  <c r="E8885" i="14" s="1"/>
  <c r="L8884" i="14"/>
  <c r="K8884" i="14"/>
  <c r="I8884" i="14"/>
  <c r="J8884" i="14" s="1"/>
  <c r="D8884" i="14"/>
  <c r="E8884" i="14" s="1"/>
  <c r="I8883" i="14"/>
  <c r="D8883" i="14"/>
  <c r="E8883" i="14" s="1"/>
  <c r="K8882" i="14"/>
  <c r="I8882" i="14"/>
  <c r="J8882" i="14" s="1"/>
  <c r="D8882" i="14"/>
  <c r="E8882" i="14" s="1"/>
  <c r="I8881" i="14"/>
  <c r="D8881" i="14"/>
  <c r="E8881" i="14" s="1"/>
  <c r="I8880" i="14"/>
  <c r="D8880" i="14"/>
  <c r="E8880" i="14" s="1"/>
  <c r="I8879" i="14"/>
  <c r="L8879" i="14" s="1"/>
  <c r="D8879" i="14"/>
  <c r="E8879" i="14" s="1"/>
  <c r="L8878" i="14"/>
  <c r="K8878" i="14"/>
  <c r="I8878" i="14"/>
  <c r="J8878" i="14" s="1"/>
  <c r="E8878" i="14"/>
  <c r="D8878" i="14"/>
  <c r="J8877" i="14"/>
  <c r="K8877" i="14" s="1"/>
  <c r="I8877" i="14"/>
  <c r="L8877" i="14" s="1"/>
  <c r="D8877" i="14"/>
  <c r="E8877" i="14" s="1"/>
  <c r="I8876" i="14"/>
  <c r="D8876" i="14"/>
  <c r="E8876" i="14" s="1"/>
  <c r="I8875" i="14"/>
  <c r="E8875" i="14"/>
  <c r="D8875" i="14"/>
  <c r="I8874" i="14"/>
  <c r="E8874" i="14"/>
  <c r="D8874" i="14"/>
  <c r="I8873" i="14"/>
  <c r="J8873" i="14" s="1"/>
  <c r="D8873" i="14"/>
  <c r="E8873" i="14" s="1"/>
  <c r="I8872" i="14"/>
  <c r="J8872" i="14" s="1"/>
  <c r="D8872" i="14"/>
  <c r="E8872" i="14" s="1"/>
  <c r="I8871" i="14"/>
  <c r="D8871" i="14"/>
  <c r="E8871" i="14" s="1"/>
  <c r="I8870" i="14"/>
  <c r="D8870" i="14"/>
  <c r="E8870" i="14" s="1"/>
  <c r="I8869" i="14"/>
  <c r="D8869" i="14"/>
  <c r="E8869" i="14" s="1"/>
  <c r="L8868" i="14"/>
  <c r="K8868" i="14"/>
  <c r="I8868" i="14"/>
  <c r="J8868" i="14" s="1"/>
  <c r="D8868" i="14"/>
  <c r="E8868" i="14" s="1"/>
  <c r="L8867" i="14"/>
  <c r="K8867" i="14"/>
  <c r="I8867" i="14"/>
  <c r="J8867" i="14" s="1"/>
  <c r="D8867" i="14"/>
  <c r="E8867" i="14" s="1"/>
  <c r="I8866" i="14"/>
  <c r="E8866" i="14"/>
  <c r="D8866" i="14"/>
  <c r="J8865" i="14"/>
  <c r="K8865" i="14" s="1"/>
  <c r="I8865" i="14"/>
  <c r="L8865" i="14" s="1"/>
  <c r="E8865" i="14"/>
  <c r="D8865" i="14"/>
  <c r="I8864" i="14"/>
  <c r="E8864" i="14"/>
  <c r="D8864" i="14"/>
  <c r="I8863" i="14"/>
  <c r="D8863" i="14"/>
  <c r="E8863" i="14" s="1"/>
  <c r="L8862" i="14"/>
  <c r="I8862" i="14"/>
  <c r="D8862" i="14"/>
  <c r="E8862" i="14" s="1"/>
  <c r="L8861" i="14"/>
  <c r="I8861" i="14"/>
  <c r="J8861" i="14" s="1"/>
  <c r="K8861" i="14" s="1"/>
  <c r="E8861" i="14"/>
  <c r="D8861" i="14"/>
  <c r="L8860" i="14"/>
  <c r="K8860" i="14"/>
  <c r="I8860" i="14"/>
  <c r="J8860" i="14" s="1"/>
  <c r="D8860" i="14"/>
  <c r="E8860" i="14" s="1"/>
  <c r="L8859" i="14"/>
  <c r="J8859" i="14"/>
  <c r="K8859" i="14" s="1"/>
  <c r="I8859" i="14"/>
  <c r="E8859" i="14"/>
  <c r="D8859" i="14"/>
  <c r="I8858" i="14"/>
  <c r="D8858" i="14"/>
  <c r="E8858" i="14" s="1"/>
  <c r="I8857" i="14"/>
  <c r="L8857" i="14" s="1"/>
  <c r="D8857" i="14"/>
  <c r="E8857" i="14" s="1"/>
  <c r="I8856" i="14"/>
  <c r="D8856" i="14"/>
  <c r="E8856" i="14" s="1"/>
  <c r="L8855" i="14"/>
  <c r="J8855" i="14"/>
  <c r="I8855" i="14"/>
  <c r="D8855" i="14"/>
  <c r="E8855" i="14" s="1"/>
  <c r="I8854" i="14"/>
  <c r="D8854" i="14"/>
  <c r="E8854" i="14" s="1"/>
  <c r="I8853" i="14"/>
  <c r="D8853" i="14"/>
  <c r="E8853" i="14" s="1"/>
  <c r="I8852" i="14"/>
  <c r="D8852" i="14"/>
  <c r="E8852" i="14" s="1"/>
  <c r="L8851" i="14"/>
  <c r="J8851" i="14"/>
  <c r="I8851" i="14"/>
  <c r="D8851" i="14"/>
  <c r="E8851" i="14" s="1"/>
  <c r="I8850" i="14"/>
  <c r="D8850" i="14"/>
  <c r="E8850" i="14" s="1"/>
  <c r="I8849" i="14"/>
  <c r="E8849" i="14"/>
  <c r="D8849" i="14"/>
  <c r="I8848" i="14"/>
  <c r="E8848" i="14"/>
  <c r="D8848" i="14"/>
  <c r="I8847" i="14"/>
  <c r="L8847" i="14" s="1"/>
  <c r="D8847" i="14"/>
  <c r="E8847" i="14" s="1"/>
  <c r="I8846" i="14"/>
  <c r="J8846" i="14" s="1"/>
  <c r="D8846" i="14"/>
  <c r="E8846" i="14" s="1"/>
  <c r="L8845" i="14"/>
  <c r="J8845" i="14"/>
  <c r="I8845" i="14"/>
  <c r="D8845" i="14"/>
  <c r="E8845" i="14" s="1"/>
  <c r="L8844" i="14"/>
  <c r="I8844" i="14"/>
  <c r="D8844" i="14"/>
  <c r="E8844" i="14" s="1"/>
  <c r="I8843" i="14"/>
  <c r="D8843" i="14"/>
  <c r="E8843" i="14" s="1"/>
  <c r="I8842" i="14"/>
  <c r="J8842" i="14" s="1"/>
  <c r="E8842" i="14"/>
  <c r="D8842" i="14"/>
  <c r="L8841" i="14"/>
  <c r="I8841" i="14"/>
  <c r="J8841" i="14" s="1"/>
  <c r="K8841" i="14" s="1"/>
  <c r="D8841" i="14"/>
  <c r="E8841" i="14" s="1"/>
  <c r="I8840" i="14"/>
  <c r="E8840" i="14"/>
  <c r="D8840" i="14"/>
  <c r="I8839" i="14"/>
  <c r="D8839" i="14"/>
  <c r="E8839" i="14" s="1"/>
  <c r="I8838" i="14"/>
  <c r="E8838" i="14"/>
  <c r="D8838" i="14"/>
  <c r="I8837" i="14"/>
  <c r="E8837" i="14"/>
  <c r="D8837" i="14"/>
  <c r="I8836" i="14"/>
  <c r="D8836" i="14"/>
  <c r="E8836" i="14" s="1"/>
  <c r="J8835" i="14"/>
  <c r="I8835" i="14"/>
  <c r="L8835" i="14" s="1"/>
  <c r="E8835" i="14"/>
  <c r="D8835" i="14"/>
  <c r="I8834" i="14"/>
  <c r="D8834" i="14"/>
  <c r="E8834" i="14" s="1"/>
  <c r="L8833" i="14"/>
  <c r="J8833" i="14"/>
  <c r="K8833" i="14" s="1"/>
  <c r="I8833" i="14"/>
  <c r="D8833" i="14"/>
  <c r="E8833" i="14" s="1"/>
  <c r="I8832" i="14"/>
  <c r="E8832" i="14"/>
  <c r="D8832" i="14"/>
  <c r="I8831" i="14"/>
  <c r="D8831" i="14"/>
  <c r="E8831" i="14" s="1"/>
  <c r="I8830" i="14"/>
  <c r="J8830" i="14" s="1"/>
  <c r="D8830" i="14"/>
  <c r="E8830" i="14" s="1"/>
  <c r="I8829" i="14"/>
  <c r="E8829" i="14"/>
  <c r="D8829" i="14"/>
  <c r="L8828" i="14"/>
  <c r="K8828" i="14"/>
  <c r="I8828" i="14"/>
  <c r="J8828" i="14" s="1"/>
  <c r="D8828" i="14"/>
  <c r="E8828" i="14" s="1"/>
  <c r="L8827" i="14"/>
  <c r="I8827" i="14"/>
  <c r="J8827" i="14" s="1"/>
  <c r="D8827" i="14"/>
  <c r="E8827" i="14" s="1"/>
  <c r="L8826" i="14"/>
  <c r="K8826" i="14"/>
  <c r="I8826" i="14"/>
  <c r="J8826" i="14" s="1"/>
  <c r="D8826" i="14"/>
  <c r="E8826" i="14" s="1"/>
  <c r="I8825" i="14"/>
  <c r="D8825" i="14"/>
  <c r="E8825" i="14" s="1"/>
  <c r="I8824" i="14"/>
  <c r="D8824" i="14"/>
  <c r="E8824" i="14" s="1"/>
  <c r="I8823" i="14"/>
  <c r="D8823" i="14"/>
  <c r="E8823" i="14" s="1"/>
  <c r="I8822" i="14"/>
  <c r="D8822" i="14"/>
  <c r="E8822" i="14" s="1"/>
  <c r="I8821" i="14"/>
  <c r="D8821" i="14"/>
  <c r="E8821" i="14" s="1"/>
  <c r="I8820" i="14"/>
  <c r="D8820" i="14"/>
  <c r="E8820" i="14" s="1"/>
  <c r="I8819" i="14"/>
  <c r="E8819" i="14"/>
  <c r="D8819" i="14"/>
  <c r="L8818" i="14"/>
  <c r="I8818" i="14"/>
  <c r="J8818" i="14" s="1"/>
  <c r="D8818" i="14"/>
  <c r="E8818" i="14" s="1"/>
  <c r="I8817" i="14"/>
  <c r="D8817" i="14"/>
  <c r="E8817" i="14" s="1"/>
  <c r="I8816" i="14"/>
  <c r="E8816" i="14"/>
  <c r="D8816" i="14"/>
  <c r="I8815" i="14"/>
  <c r="D8815" i="14"/>
  <c r="E8815" i="14" s="1"/>
  <c r="I8814" i="14"/>
  <c r="L8814" i="14" s="1"/>
  <c r="D8814" i="14"/>
  <c r="E8814" i="14" s="1"/>
  <c r="I8813" i="14"/>
  <c r="D8813" i="14"/>
  <c r="E8813" i="14" s="1"/>
  <c r="I8812" i="14"/>
  <c r="D8812" i="14"/>
  <c r="E8812" i="14" s="1"/>
  <c r="I8811" i="14"/>
  <c r="J8811" i="14" s="1"/>
  <c r="E8811" i="14"/>
  <c r="D8811" i="14"/>
  <c r="I8810" i="14"/>
  <c r="D8810" i="14"/>
  <c r="E8810" i="14" s="1"/>
  <c r="I8809" i="14"/>
  <c r="D8809" i="14"/>
  <c r="E8809" i="14" s="1"/>
  <c r="L8808" i="14"/>
  <c r="K8808" i="14"/>
  <c r="I8808" i="14"/>
  <c r="J8808" i="14" s="1"/>
  <c r="E8808" i="14"/>
  <c r="D8808" i="14"/>
  <c r="L8807" i="14"/>
  <c r="J8807" i="14"/>
  <c r="I8807" i="14"/>
  <c r="E8807" i="14"/>
  <c r="D8807" i="14"/>
  <c r="L8806" i="14"/>
  <c r="K8806" i="14"/>
  <c r="I8806" i="14"/>
  <c r="J8806" i="14" s="1"/>
  <c r="D8806" i="14"/>
  <c r="E8806" i="14" s="1"/>
  <c r="L8805" i="14"/>
  <c r="K8805" i="14"/>
  <c r="I8805" i="14"/>
  <c r="J8805" i="14" s="1"/>
  <c r="D8805" i="14"/>
  <c r="E8805" i="14" s="1"/>
  <c r="I8804" i="14"/>
  <c r="E8804" i="14"/>
  <c r="D8804" i="14"/>
  <c r="I8803" i="14"/>
  <c r="E8803" i="14"/>
  <c r="D8803" i="14"/>
  <c r="J8802" i="14"/>
  <c r="K8802" i="14" s="1"/>
  <c r="I8802" i="14"/>
  <c r="L8802" i="14" s="1"/>
  <c r="D8802" i="14"/>
  <c r="E8802" i="14" s="1"/>
  <c r="L8801" i="14"/>
  <c r="J8801" i="14"/>
  <c r="K8801" i="14" s="1"/>
  <c r="I8801" i="14"/>
  <c r="D8801" i="14"/>
  <c r="E8801" i="14" s="1"/>
  <c r="L8800" i="14"/>
  <c r="I8800" i="14"/>
  <c r="J8800" i="14" s="1"/>
  <c r="E8800" i="14"/>
  <c r="D8800" i="14"/>
  <c r="L8799" i="14"/>
  <c r="J8799" i="14"/>
  <c r="K8799" i="14" s="1"/>
  <c r="I8799" i="14"/>
  <c r="E8799" i="14"/>
  <c r="D8799" i="14"/>
  <c r="I8798" i="14"/>
  <c r="E8798" i="14"/>
  <c r="D8798" i="14"/>
  <c r="I8797" i="14"/>
  <c r="D8797" i="14"/>
  <c r="E8797" i="14" s="1"/>
  <c r="L8796" i="14"/>
  <c r="I8796" i="14"/>
  <c r="J8796" i="14" s="1"/>
  <c r="K8796" i="14" s="1"/>
  <c r="D8796" i="14"/>
  <c r="E8796" i="14" s="1"/>
  <c r="I8795" i="14"/>
  <c r="E8795" i="14"/>
  <c r="D8795" i="14"/>
  <c r="I8794" i="14"/>
  <c r="E8794" i="14"/>
  <c r="D8794" i="14"/>
  <c r="I8793" i="14"/>
  <c r="L8793" i="14" s="1"/>
  <c r="E8793" i="14"/>
  <c r="D8793" i="14"/>
  <c r="L8792" i="14"/>
  <c r="J8792" i="14"/>
  <c r="K8792" i="14" s="1"/>
  <c r="I8792" i="14"/>
  <c r="D8792" i="14"/>
  <c r="E8792" i="14" s="1"/>
  <c r="L8791" i="14"/>
  <c r="J8791" i="14"/>
  <c r="K8791" i="14" s="1"/>
  <c r="I8791" i="14"/>
  <c r="D8791" i="14"/>
  <c r="E8791" i="14" s="1"/>
  <c r="I8790" i="14"/>
  <c r="J8790" i="14" s="1"/>
  <c r="E8790" i="14"/>
  <c r="D8790" i="14"/>
  <c r="I8789" i="14"/>
  <c r="D8789" i="14"/>
  <c r="E8789" i="14" s="1"/>
  <c r="L8788" i="14"/>
  <c r="K8788" i="14"/>
  <c r="I8788" i="14"/>
  <c r="J8788" i="14" s="1"/>
  <c r="D8788" i="14"/>
  <c r="E8788" i="14" s="1"/>
  <c r="J8787" i="14"/>
  <c r="K8787" i="14" s="1"/>
  <c r="I8787" i="14"/>
  <c r="L8787" i="14" s="1"/>
  <c r="E8787" i="14"/>
  <c r="D8787" i="14"/>
  <c r="L8786" i="14"/>
  <c r="K8786" i="14"/>
  <c r="I8786" i="14"/>
  <c r="J8786" i="14" s="1"/>
  <c r="E8786" i="14"/>
  <c r="D8786" i="14"/>
  <c r="I8785" i="14"/>
  <c r="E8785" i="14"/>
  <c r="D8785" i="14"/>
  <c r="I8784" i="14"/>
  <c r="E8784" i="14"/>
  <c r="D8784" i="14"/>
  <c r="L8783" i="14"/>
  <c r="J8783" i="14"/>
  <c r="K8783" i="14" s="1"/>
  <c r="I8783" i="14"/>
  <c r="D8783" i="14"/>
  <c r="E8783" i="14" s="1"/>
  <c r="L8782" i="14"/>
  <c r="I8782" i="14"/>
  <c r="J8782" i="14" s="1"/>
  <c r="K8782" i="14" s="1"/>
  <c r="D8782" i="14"/>
  <c r="E8782" i="14" s="1"/>
  <c r="I8781" i="14"/>
  <c r="E8781" i="14"/>
  <c r="D8781" i="14"/>
  <c r="I8780" i="14"/>
  <c r="J8780" i="14" s="1"/>
  <c r="E8780" i="14"/>
  <c r="D8780" i="14"/>
  <c r="I8779" i="14"/>
  <c r="E8779" i="14"/>
  <c r="D8779" i="14"/>
  <c r="I8778" i="14"/>
  <c r="D8778" i="14"/>
  <c r="E8778" i="14" s="1"/>
  <c r="K8777" i="14"/>
  <c r="J8777" i="14"/>
  <c r="I8777" i="14"/>
  <c r="L8777" i="14" s="1"/>
  <c r="D8777" i="14"/>
  <c r="E8777" i="14" s="1"/>
  <c r="L8776" i="14"/>
  <c r="I8776" i="14"/>
  <c r="J8776" i="14" s="1"/>
  <c r="K8776" i="14" s="1"/>
  <c r="D8776" i="14"/>
  <c r="E8776" i="14" s="1"/>
  <c r="I8775" i="14"/>
  <c r="J8775" i="14" s="1"/>
  <c r="D8775" i="14"/>
  <c r="E8775" i="14" s="1"/>
  <c r="I8774" i="14"/>
  <c r="J8774" i="14" s="1"/>
  <c r="K8774" i="14" s="1"/>
  <c r="E8774" i="14"/>
  <c r="D8774" i="14"/>
  <c r="L8773" i="14"/>
  <c r="K8773" i="14"/>
  <c r="J8773" i="14"/>
  <c r="I8773" i="14"/>
  <c r="D8773" i="14"/>
  <c r="E8773" i="14" s="1"/>
  <c r="I8772" i="14"/>
  <c r="D8772" i="14"/>
  <c r="E8772" i="14" s="1"/>
  <c r="I8771" i="14"/>
  <c r="L8771" i="14" s="1"/>
  <c r="E8771" i="14"/>
  <c r="D8771" i="14"/>
  <c r="I8770" i="14"/>
  <c r="J8770" i="14" s="1"/>
  <c r="D8770" i="14"/>
  <c r="E8770" i="14" s="1"/>
  <c r="I8769" i="14"/>
  <c r="D8769" i="14"/>
  <c r="E8769" i="14" s="1"/>
  <c r="I8768" i="14"/>
  <c r="E8768" i="14"/>
  <c r="D8768" i="14"/>
  <c r="L8767" i="14"/>
  <c r="J8767" i="14"/>
  <c r="K8767" i="14" s="1"/>
  <c r="I8767" i="14"/>
  <c r="D8767" i="14"/>
  <c r="E8767" i="14" s="1"/>
  <c r="I8766" i="14"/>
  <c r="D8766" i="14"/>
  <c r="E8766" i="14" s="1"/>
  <c r="L8765" i="14"/>
  <c r="J8765" i="14"/>
  <c r="K8765" i="14" s="1"/>
  <c r="I8765" i="14"/>
  <c r="D8765" i="14"/>
  <c r="E8765" i="14" s="1"/>
  <c r="I8764" i="14"/>
  <c r="D8764" i="14"/>
  <c r="E8764" i="14" s="1"/>
  <c r="L8763" i="14"/>
  <c r="J8763" i="14"/>
  <c r="K8763" i="14" s="1"/>
  <c r="I8763" i="14"/>
  <c r="D8763" i="14"/>
  <c r="E8763" i="14" s="1"/>
  <c r="I8762" i="14"/>
  <c r="E8762" i="14"/>
  <c r="D8762" i="14"/>
  <c r="L8761" i="14"/>
  <c r="J8761" i="14"/>
  <c r="K8761" i="14" s="1"/>
  <c r="I8761" i="14"/>
  <c r="D8761" i="14"/>
  <c r="E8761" i="14" s="1"/>
  <c r="L8760" i="14"/>
  <c r="I8760" i="14"/>
  <c r="J8760" i="14" s="1"/>
  <c r="K8760" i="14" s="1"/>
  <c r="D8760" i="14"/>
  <c r="E8760" i="14" s="1"/>
  <c r="I8759" i="14"/>
  <c r="D8759" i="14"/>
  <c r="E8759" i="14" s="1"/>
  <c r="I8758" i="14"/>
  <c r="D8758" i="14"/>
  <c r="E8758" i="14" s="1"/>
  <c r="L8757" i="14"/>
  <c r="J8757" i="14"/>
  <c r="K8757" i="14" s="1"/>
  <c r="I8757" i="14"/>
  <c r="D8757" i="14"/>
  <c r="E8757" i="14" s="1"/>
  <c r="J8756" i="14"/>
  <c r="K8756" i="14" s="1"/>
  <c r="I8756" i="14"/>
  <c r="L8756" i="14" s="1"/>
  <c r="E8756" i="14"/>
  <c r="D8756" i="14"/>
  <c r="I8755" i="14"/>
  <c r="D8755" i="14"/>
  <c r="E8755" i="14" s="1"/>
  <c r="I8754" i="14"/>
  <c r="D8754" i="14"/>
  <c r="E8754" i="14" s="1"/>
  <c r="L8753" i="14"/>
  <c r="I8753" i="14"/>
  <c r="J8753" i="14" s="1"/>
  <c r="D8753" i="14"/>
  <c r="E8753" i="14" s="1"/>
  <c r="I8752" i="14"/>
  <c r="E8752" i="14"/>
  <c r="D8752" i="14"/>
  <c r="L8751" i="14"/>
  <c r="I8751" i="14"/>
  <c r="J8751" i="14" s="1"/>
  <c r="K8751" i="14" s="1"/>
  <c r="D8751" i="14"/>
  <c r="E8751" i="14" s="1"/>
  <c r="L8750" i="14"/>
  <c r="J8750" i="14"/>
  <c r="I8750" i="14"/>
  <c r="E8750" i="14"/>
  <c r="D8750" i="14"/>
  <c r="I8749" i="14"/>
  <c r="D8749" i="14"/>
  <c r="E8749" i="14" s="1"/>
  <c r="I8748" i="14"/>
  <c r="E8748" i="14"/>
  <c r="D8748" i="14"/>
  <c r="L8747" i="14"/>
  <c r="J8747" i="14"/>
  <c r="K8747" i="14" s="1"/>
  <c r="I8747" i="14"/>
  <c r="D8747" i="14"/>
  <c r="E8747" i="14" s="1"/>
  <c r="I8746" i="14"/>
  <c r="E8746" i="14"/>
  <c r="D8746" i="14"/>
  <c r="I8745" i="14"/>
  <c r="D8745" i="14"/>
  <c r="E8745" i="14" s="1"/>
  <c r="I8744" i="14"/>
  <c r="L8744" i="14" s="1"/>
  <c r="D8744" i="14"/>
  <c r="E8744" i="14" s="1"/>
  <c r="J8743" i="14"/>
  <c r="K8743" i="14" s="1"/>
  <c r="I8743" i="14"/>
  <c r="L8743" i="14" s="1"/>
  <c r="D8743" i="14"/>
  <c r="E8743" i="14" s="1"/>
  <c r="I8742" i="14"/>
  <c r="L8742" i="14" s="1"/>
  <c r="E8742" i="14"/>
  <c r="D8742" i="14"/>
  <c r="L8741" i="14"/>
  <c r="I8741" i="14"/>
  <c r="J8741" i="14" s="1"/>
  <c r="K8741" i="14" s="1"/>
  <c r="D8741" i="14"/>
  <c r="E8741" i="14" s="1"/>
  <c r="J8740" i="14"/>
  <c r="I8740" i="14"/>
  <c r="D8740" i="14"/>
  <c r="E8740" i="14" s="1"/>
  <c r="L8739" i="14"/>
  <c r="I8739" i="14"/>
  <c r="J8739" i="14" s="1"/>
  <c r="K8739" i="14" s="1"/>
  <c r="D8739" i="14"/>
  <c r="E8739" i="14" s="1"/>
  <c r="I8738" i="14"/>
  <c r="D8738" i="14"/>
  <c r="E8738" i="14" s="1"/>
  <c r="L8737" i="14"/>
  <c r="J8737" i="14"/>
  <c r="K8737" i="14" s="1"/>
  <c r="I8737" i="14"/>
  <c r="D8737" i="14"/>
  <c r="E8737" i="14" s="1"/>
  <c r="I8736" i="14"/>
  <c r="D8736" i="14"/>
  <c r="E8736" i="14" s="1"/>
  <c r="L8735" i="14"/>
  <c r="I8735" i="14"/>
  <c r="J8735" i="14" s="1"/>
  <c r="K8735" i="14" s="1"/>
  <c r="D8735" i="14"/>
  <c r="E8735" i="14" s="1"/>
  <c r="I8734" i="14"/>
  <c r="D8734" i="14"/>
  <c r="E8734" i="14" s="1"/>
  <c r="I8733" i="14"/>
  <c r="D8733" i="14"/>
  <c r="E8733" i="14" s="1"/>
  <c r="I8732" i="14"/>
  <c r="D8732" i="14"/>
  <c r="E8732" i="14" s="1"/>
  <c r="L8731" i="14"/>
  <c r="J8731" i="14"/>
  <c r="K8731" i="14" s="1"/>
  <c r="I8731" i="14"/>
  <c r="D8731" i="14"/>
  <c r="E8731" i="14" s="1"/>
  <c r="I8730" i="14"/>
  <c r="D8730" i="14"/>
  <c r="E8730" i="14" s="1"/>
  <c r="L8729" i="14"/>
  <c r="I8729" i="14"/>
  <c r="J8729" i="14" s="1"/>
  <c r="K8729" i="14" s="1"/>
  <c r="D8729" i="14"/>
  <c r="E8729" i="14" s="1"/>
  <c r="I8728" i="14"/>
  <c r="D8728" i="14"/>
  <c r="E8728" i="14" s="1"/>
  <c r="I8727" i="14"/>
  <c r="L8727" i="14" s="1"/>
  <c r="D8727" i="14"/>
  <c r="E8727" i="14" s="1"/>
  <c r="I8726" i="14"/>
  <c r="D8726" i="14"/>
  <c r="E8726" i="14" s="1"/>
  <c r="L8725" i="14"/>
  <c r="J8725" i="14"/>
  <c r="K8725" i="14" s="1"/>
  <c r="I8725" i="14"/>
  <c r="D8725" i="14"/>
  <c r="E8725" i="14" s="1"/>
  <c r="I8724" i="14"/>
  <c r="D8724" i="14"/>
  <c r="E8724" i="14" s="1"/>
  <c r="L8723" i="14"/>
  <c r="I8723" i="14"/>
  <c r="J8723" i="14" s="1"/>
  <c r="K8723" i="14" s="1"/>
  <c r="D8723" i="14"/>
  <c r="E8723" i="14" s="1"/>
  <c r="I8722" i="14"/>
  <c r="D8722" i="14"/>
  <c r="E8722" i="14" s="1"/>
  <c r="L8721" i="14"/>
  <c r="I8721" i="14"/>
  <c r="J8721" i="14" s="1"/>
  <c r="K8721" i="14" s="1"/>
  <c r="D8721" i="14"/>
  <c r="E8721" i="14" s="1"/>
  <c r="I8720" i="14"/>
  <c r="D8720" i="14"/>
  <c r="E8720" i="14" s="1"/>
  <c r="L8719" i="14"/>
  <c r="J8719" i="14"/>
  <c r="K8719" i="14" s="1"/>
  <c r="I8719" i="14"/>
  <c r="D8719" i="14"/>
  <c r="E8719" i="14" s="1"/>
  <c r="I8718" i="14"/>
  <c r="E8718" i="14"/>
  <c r="D8718" i="14"/>
  <c r="L8717" i="14"/>
  <c r="I8717" i="14"/>
  <c r="J8717" i="14" s="1"/>
  <c r="K8717" i="14" s="1"/>
  <c r="D8717" i="14"/>
  <c r="E8717" i="14" s="1"/>
  <c r="I8716" i="14"/>
  <c r="D8716" i="14"/>
  <c r="E8716" i="14" s="1"/>
  <c r="I8715" i="14"/>
  <c r="D8715" i="14"/>
  <c r="E8715" i="14" s="1"/>
  <c r="I8714" i="14"/>
  <c r="D8714" i="14"/>
  <c r="E8714" i="14" s="1"/>
  <c r="L8713" i="14"/>
  <c r="J8713" i="14"/>
  <c r="K8713" i="14" s="1"/>
  <c r="I8713" i="14"/>
  <c r="D8713" i="14"/>
  <c r="E8713" i="14" s="1"/>
  <c r="I8712" i="14"/>
  <c r="D8712" i="14"/>
  <c r="E8712" i="14" s="1"/>
  <c r="L8711" i="14"/>
  <c r="I8711" i="14"/>
  <c r="J8711" i="14" s="1"/>
  <c r="K8711" i="14" s="1"/>
  <c r="D8711" i="14"/>
  <c r="E8711" i="14" s="1"/>
  <c r="I8710" i="14"/>
  <c r="D8710" i="14"/>
  <c r="E8710" i="14" s="1"/>
  <c r="L8709" i="14"/>
  <c r="J8709" i="14"/>
  <c r="K8709" i="14" s="1"/>
  <c r="I8709" i="14"/>
  <c r="D8709" i="14"/>
  <c r="E8709" i="14" s="1"/>
  <c r="I8708" i="14"/>
  <c r="D8708" i="14"/>
  <c r="E8708" i="14" s="1"/>
  <c r="L8707" i="14"/>
  <c r="J8707" i="14"/>
  <c r="K8707" i="14" s="1"/>
  <c r="I8707" i="14"/>
  <c r="D8707" i="14"/>
  <c r="E8707" i="14" s="1"/>
  <c r="I8706" i="14"/>
  <c r="E8706" i="14"/>
  <c r="D8706" i="14"/>
  <c r="L8705" i="14"/>
  <c r="I8705" i="14"/>
  <c r="J8705" i="14" s="1"/>
  <c r="K8705" i="14" s="1"/>
  <c r="D8705" i="14"/>
  <c r="E8705" i="14" s="1"/>
  <c r="I8704" i="14"/>
  <c r="D8704" i="14"/>
  <c r="E8704" i="14" s="1"/>
  <c r="L8703" i="14"/>
  <c r="J8703" i="14"/>
  <c r="K8703" i="14" s="1"/>
  <c r="I8703" i="14"/>
  <c r="D8703" i="14"/>
  <c r="E8703" i="14" s="1"/>
  <c r="I8702" i="14"/>
  <c r="D8702" i="14"/>
  <c r="E8702" i="14" s="1"/>
  <c r="J8701" i="14"/>
  <c r="K8701" i="14" s="1"/>
  <c r="I8701" i="14"/>
  <c r="L8701" i="14" s="1"/>
  <c r="D8701" i="14"/>
  <c r="E8701" i="14" s="1"/>
  <c r="I8700" i="14"/>
  <c r="L8700" i="14" s="1"/>
  <c r="D8700" i="14"/>
  <c r="E8700" i="14" s="1"/>
  <c r="L8699" i="14"/>
  <c r="I8699" i="14"/>
  <c r="J8699" i="14" s="1"/>
  <c r="K8699" i="14" s="1"/>
  <c r="D8699" i="14"/>
  <c r="E8699" i="14" s="1"/>
  <c r="L8698" i="14"/>
  <c r="I8698" i="14"/>
  <c r="D8698" i="14"/>
  <c r="E8698" i="14" s="1"/>
  <c r="I8697" i="14"/>
  <c r="L8697" i="14" s="1"/>
  <c r="D8697" i="14"/>
  <c r="E8697" i="14" s="1"/>
  <c r="J8696" i="14"/>
  <c r="I8696" i="14"/>
  <c r="L8696" i="14" s="1"/>
  <c r="D8696" i="14"/>
  <c r="E8696" i="14" s="1"/>
  <c r="L8695" i="14"/>
  <c r="I8695" i="14"/>
  <c r="E8695" i="14"/>
  <c r="D8695" i="14"/>
  <c r="L8694" i="14"/>
  <c r="J8694" i="14"/>
  <c r="I8694" i="14"/>
  <c r="D8694" i="14"/>
  <c r="E8694" i="14" s="1"/>
  <c r="I8693" i="14"/>
  <c r="D8693" i="14"/>
  <c r="E8693" i="14" s="1"/>
  <c r="I8692" i="14"/>
  <c r="D8692" i="14"/>
  <c r="E8692" i="14" s="1"/>
  <c r="L8691" i="14"/>
  <c r="K8691" i="14"/>
  <c r="J8691" i="14"/>
  <c r="I8691" i="14"/>
  <c r="E8691" i="14"/>
  <c r="D8691" i="14"/>
  <c r="L8690" i="14"/>
  <c r="J8690" i="14"/>
  <c r="K8690" i="14" s="1"/>
  <c r="I8690" i="14"/>
  <c r="D8690" i="14"/>
  <c r="E8690" i="14" s="1"/>
  <c r="L8689" i="14"/>
  <c r="I8689" i="14"/>
  <c r="J8689" i="14" s="1"/>
  <c r="K8689" i="14" s="1"/>
  <c r="D8689" i="14"/>
  <c r="E8689" i="14" s="1"/>
  <c r="I8688" i="14"/>
  <c r="D8688" i="14"/>
  <c r="E8688" i="14" s="1"/>
  <c r="J8687" i="14"/>
  <c r="I8687" i="14"/>
  <c r="D8687" i="14"/>
  <c r="E8687" i="14" s="1"/>
  <c r="I8686" i="14"/>
  <c r="L8686" i="14" s="1"/>
  <c r="D8686" i="14"/>
  <c r="E8686" i="14" s="1"/>
  <c r="L8685" i="14"/>
  <c r="I8685" i="14"/>
  <c r="J8685" i="14" s="1"/>
  <c r="K8685" i="14" s="1"/>
  <c r="D8685" i="14"/>
  <c r="E8685" i="14" s="1"/>
  <c r="I8684" i="14"/>
  <c r="L8684" i="14" s="1"/>
  <c r="D8684" i="14"/>
  <c r="E8684" i="14" s="1"/>
  <c r="L8683" i="14"/>
  <c r="J8683" i="14"/>
  <c r="K8683" i="14" s="1"/>
  <c r="I8683" i="14"/>
  <c r="D8683" i="14"/>
  <c r="E8683" i="14" s="1"/>
  <c r="I8682" i="14"/>
  <c r="L8682" i="14" s="1"/>
  <c r="D8682" i="14"/>
  <c r="E8682" i="14" s="1"/>
  <c r="I8681" i="14"/>
  <c r="D8681" i="14"/>
  <c r="E8681" i="14" s="1"/>
  <c r="I8680" i="14"/>
  <c r="L8680" i="14" s="1"/>
  <c r="D8680" i="14"/>
  <c r="E8680" i="14" s="1"/>
  <c r="L8679" i="14"/>
  <c r="I8679" i="14"/>
  <c r="J8679" i="14" s="1"/>
  <c r="K8679" i="14" s="1"/>
  <c r="D8679" i="14"/>
  <c r="E8679" i="14" s="1"/>
  <c r="I8678" i="14"/>
  <c r="D8678" i="14"/>
  <c r="E8678" i="14" s="1"/>
  <c r="I8677" i="14"/>
  <c r="D8677" i="14"/>
  <c r="E8677" i="14" s="1"/>
  <c r="L8676" i="14"/>
  <c r="I8676" i="14"/>
  <c r="D8676" i="14"/>
  <c r="E8676" i="14" s="1"/>
  <c r="I8675" i="14"/>
  <c r="D8675" i="14"/>
  <c r="E8675" i="14" s="1"/>
  <c r="L8674" i="14"/>
  <c r="I8674" i="14"/>
  <c r="D8674" i="14"/>
  <c r="E8674" i="14" s="1"/>
  <c r="I8673" i="14"/>
  <c r="L8673" i="14" s="1"/>
  <c r="D8673" i="14"/>
  <c r="E8673" i="14" s="1"/>
  <c r="K8672" i="14"/>
  <c r="J8672" i="14"/>
  <c r="I8672" i="14"/>
  <c r="L8672" i="14" s="1"/>
  <c r="D8672" i="14"/>
  <c r="E8672" i="14" s="1"/>
  <c r="I8671" i="14"/>
  <c r="L8671" i="14" s="1"/>
  <c r="E8671" i="14"/>
  <c r="D8671" i="14"/>
  <c r="I8670" i="14"/>
  <c r="D8670" i="14"/>
  <c r="E8670" i="14" s="1"/>
  <c r="I8669" i="14"/>
  <c r="J8669" i="14" s="1"/>
  <c r="D8669" i="14"/>
  <c r="E8669" i="14" s="1"/>
  <c r="I8668" i="14"/>
  <c r="D8668" i="14"/>
  <c r="E8668" i="14" s="1"/>
  <c r="I8667" i="14"/>
  <c r="E8667" i="14"/>
  <c r="D8667" i="14"/>
  <c r="I8666" i="14"/>
  <c r="D8666" i="14"/>
  <c r="E8666" i="14" s="1"/>
  <c r="J8665" i="14"/>
  <c r="I8665" i="14"/>
  <c r="D8665" i="14"/>
  <c r="E8665" i="14" s="1"/>
  <c r="I8664" i="14"/>
  <c r="D8664" i="14"/>
  <c r="E8664" i="14" s="1"/>
  <c r="L8663" i="14"/>
  <c r="I8663" i="14"/>
  <c r="D8663" i="14"/>
  <c r="E8663" i="14" s="1"/>
  <c r="I8662" i="14"/>
  <c r="L8662" i="14" s="1"/>
  <c r="D8662" i="14"/>
  <c r="E8662" i="14" s="1"/>
  <c r="I8661" i="14"/>
  <c r="E8661" i="14"/>
  <c r="D8661" i="14"/>
  <c r="I8660" i="14"/>
  <c r="L8660" i="14" s="1"/>
  <c r="D8660" i="14"/>
  <c r="E8660" i="14" s="1"/>
  <c r="I8659" i="14"/>
  <c r="L8659" i="14" s="1"/>
  <c r="D8659" i="14"/>
  <c r="E8659" i="14" s="1"/>
  <c r="I8658" i="14"/>
  <c r="D8658" i="14"/>
  <c r="E8658" i="14" s="1"/>
  <c r="I8657" i="14"/>
  <c r="E8657" i="14"/>
  <c r="D8657" i="14"/>
  <c r="I8656" i="14"/>
  <c r="J8656" i="14" s="1"/>
  <c r="D8656" i="14"/>
  <c r="E8656" i="14" s="1"/>
  <c r="L8655" i="14"/>
  <c r="I8655" i="14"/>
  <c r="J8655" i="14" s="1"/>
  <c r="K8655" i="14" s="1"/>
  <c r="E8655" i="14"/>
  <c r="D8655" i="14"/>
  <c r="I8654" i="14"/>
  <c r="D8654" i="14"/>
  <c r="E8654" i="14" s="1"/>
  <c r="K8653" i="14"/>
  <c r="I8653" i="14"/>
  <c r="J8653" i="14" s="1"/>
  <c r="D8653" i="14"/>
  <c r="E8653" i="14" s="1"/>
  <c r="I8652" i="14"/>
  <c r="D8652" i="14"/>
  <c r="E8652" i="14" s="1"/>
  <c r="L8651" i="14"/>
  <c r="I8651" i="14"/>
  <c r="D8651" i="14"/>
  <c r="E8651" i="14" s="1"/>
  <c r="I8650" i="14"/>
  <c r="D8650" i="14"/>
  <c r="E8650" i="14" s="1"/>
  <c r="I8649" i="14"/>
  <c r="J8649" i="14" s="1"/>
  <c r="K8649" i="14" s="1"/>
  <c r="D8649" i="14"/>
  <c r="E8649" i="14" s="1"/>
  <c r="K8648" i="14"/>
  <c r="J8648" i="14"/>
  <c r="I8648" i="14"/>
  <c r="L8648" i="14" s="1"/>
  <c r="D8648" i="14"/>
  <c r="E8648" i="14" s="1"/>
  <c r="I8647" i="14"/>
  <c r="E8647" i="14"/>
  <c r="D8647" i="14"/>
  <c r="L8646" i="14"/>
  <c r="J8646" i="14"/>
  <c r="I8646" i="14"/>
  <c r="D8646" i="14"/>
  <c r="E8646" i="14" s="1"/>
  <c r="I8645" i="14"/>
  <c r="D8645" i="14"/>
  <c r="E8645" i="14" s="1"/>
  <c r="I8644" i="14"/>
  <c r="D8644" i="14"/>
  <c r="E8644" i="14" s="1"/>
  <c r="I8643" i="14"/>
  <c r="D8643" i="14"/>
  <c r="E8643" i="14" s="1"/>
  <c r="L8642" i="14"/>
  <c r="J8642" i="14"/>
  <c r="K8642" i="14" s="1"/>
  <c r="I8642" i="14"/>
  <c r="D8642" i="14"/>
  <c r="E8642" i="14" s="1"/>
  <c r="J8641" i="14"/>
  <c r="I8641" i="14"/>
  <c r="D8641" i="14"/>
  <c r="E8641" i="14" s="1"/>
  <c r="L8640" i="14"/>
  <c r="I8640" i="14"/>
  <c r="J8640" i="14" s="1"/>
  <c r="D8640" i="14"/>
  <c r="E8640" i="14" s="1"/>
  <c r="I8639" i="14"/>
  <c r="D8639" i="14"/>
  <c r="E8639" i="14" s="1"/>
  <c r="I8638" i="14"/>
  <c r="D8638" i="14"/>
  <c r="E8638" i="14" s="1"/>
  <c r="I8637" i="14"/>
  <c r="E8637" i="14"/>
  <c r="D8637" i="14"/>
  <c r="I8636" i="14"/>
  <c r="D8636" i="14"/>
  <c r="E8636" i="14" s="1"/>
  <c r="I8635" i="14"/>
  <c r="D8635" i="14"/>
  <c r="E8635" i="14" s="1"/>
  <c r="I8634" i="14"/>
  <c r="L8634" i="14" s="1"/>
  <c r="D8634" i="14"/>
  <c r="E8634" i="14" s="1"/>
  <c r="I8633" i="14"/>
  <c r="E8633" i="14"/>
  <c r="D8633" i="14"/>
  <c r="I8632" i="14"/>
  <c r="L8632" i="14" s="1"/>
  <c r="D8632" i="14"/>
  <c r="E8632" i="14" s="1"/>
  <c r="I8631" i="14"/>
  <c r="L8631" i="14" s="1"/>
  <c r="D8631" i="14"/>
  <c r="E8631" i="14" s="1"/>
  <c r="I8630" i="14"/>
  <c r="D8630" i="14"/>
  <c r="E8630" i="14" s="1"/>
  <c r="I8629" i="14"/>
  <c r="J8629" i="14" s="1"/>
  <c r="D8629" i="14"/>
  <c r="E8629" i="14" s="1"/>
  <c r="L8628" i="14"/>
  <c r="J8628" i="14"/>
  <c r="I8628" i="14"/>
  <c r="D8628" i="14"/>
  <c r="E8628" i="14" s="1"/>
  <c r="I8627" i="14"/>
  <c r="L8627" i="14" s="1"/>
  <c r="E8627" i="14"/>
  <c r="D8627" i="14"/>
  <c r="I8626" i="14"/>
  <c r="D8626" i="14"/>
  <c r="E8626" i="14" s="1"/>
  <c r="L8625" i="14"/>
  <c r="J8625" i="14"/>
  <c r="K8625" i="14" s="1"/>
  <c r="I8625" i="14"/>
  <c r="D8625" i="14"/>
  <c r="E8625" i="14" s="1"/>
  <c r="I8624" i="14"/>
  <c r="D8624" i="14"/>
  <c r="E8624" i="14" s="1"/>
  <c r="J8623" i="14"/>
  <c r="I8623" i="14"/>
  <c r="L8623" i="14" s="1"/>
  <c r="E8623" i="14"/>
  <c r="D8623" i="14"/>
  <c r="I8622" i="14"/>
  <c r="D8622" i="14"/>
  <c r="E8622" i="14" s="1"/>
  <c r="I8621" i="14"/>
  <c r="D8621" i="14"/>
  <c r="E8621" i="14" s="1"/>
  <c r="I8620" i="14"/>
  <c r="D8620" i="14"/>
  <c r="E8620" i="14" s="1"/>
  <c r="J8619" i="14"/>
  <c r="K8619" i="14" s="1"/>
  <c r="I8619" i="14"/>
  <c r="L8619" i="14" s="1"/>
  <c r="E8619" i="14"/>
  <c r="D8619" i="14"/>
  <c r="I8618" i="14"/>
  <c r="D8618" i="14"/>
  <c r="E8618" i="14" s="1"/>
  <c r="J8617" i="14"/>
  <c r="K8617" i="14" s="1"/>
  <c r="I8617" i="14"/>
  <c r="L8617" i="14" s="1"/>
  <c r="E8617" i="14"/>
  <c r="D8617" i="14"/>
  <c r="I8616" i="14"/>
  <c r="D8616" i="14"/>
  <c r="E8616" i="14" s="1"/>
  <c r="L8615" i="14"/>
  <c r="I8615" i="14"/>
  <c r="J8615" i="14" s="1"/>
  <c r="K8615" i="14" s="1"/>
  <c r="D8615" i="14"/>
  <c r="E8615" i="14" s="1"/>
  <c r="I8614" i="14"/>
  <c r="D8614" i="14"/>
  <c r="E8614" i="14" s="1"/>
  <c r="L8613" i="14"/>
  <c r="J8613" i="14"/>
  <c r="K8613" i="14" s="1"/>
  <c r="I8613" i="14"/>
  <c r="D8613" i="14"/>
  <c r="E8613" i="14" s="1"/>
  <c r="I8612" i="14"/>
  <c r="D8612" i="14"/>
  <c r="E8612" i="14" s="1"/>
  <c r="I8611" i="14"/>
  <c r="E8611" i="14"/>
  <c r="D8611" i="14"/>
  <c r="I8610" i="14"/>
  <c r="D8610" i="14"/>
  <c r="E8610" i="14" s="1"/>
  <c r="L8609" i="14"/>
  <c r="J8609" i="14"/>
  <c r="K8609" i="14" s="1"/>
  <c r="I8609" i="14"/>
  <c r="E8609" i="14"/>
  <c r="D8609" i="14"/>
  <c r="I8608" i="14"/>
  <c r="J8608" i="14" s="1"/>
  <c r="D8608" i="14"/>
  <c r="E8608" i="14" s="1"/>
  <c r="L8607" i="14"/>
  <c r="I8607" i="14"/>
  <c r="J8607" i="14" s="1"/>
  <c r="K8607" i="14" s="1"/>
  <c r="D8607" i="14"/>
  <c r="E8607" i="14" s="1"/>
  <c r="L8606" i="14"/>
  <c r="K8606" i="14"/>
  <c r="I8606" i="14"/>
  <c r="J8606" i="14" s="1"/>
  <c r="D8606" i="14"/>
  <c r="E8606" i="14" s="1"/>
  <c r="I8605" i="14"/>
  <c r="E8605" i="14"/>
  <c r="D8605" i="14"/>
  <c r="I8604" i="14"/>
  <c r="D8604" i="14"/>
  <c r="E8604" i="14" s="1"/>
  <c r="L8603" i="14"/>
  <c r="J8603" i="14"/>
  <c r="K8603" i="14" s="1"/>
  <c r="I8603" i="14"/>
  <c r="E8603" i="14"/>
  <c r="D8603" i="14"/>
  <c r="I8602" i="14"/>
  <c r="D8602" i="14"/>
  <c r="E8602" i="14" s="1"/>
  <c r="L8601" i="14"/>
  <c r="K8601" i="14"/>
  <c r="I8601" i="14"/>
  <c r="J8601" i="14" s="1"/>
  <c r="E8601" i="14"/>
  <c r="D8601" i="14"/>
  <c r="I8600" i="14"/>
  <c r="D8600" i="14"/>
  <c r="E8600" i="14" s="1"/>
  <c r="I8599" i="14"/>
  <c r="D8599" i="14"/>
  <c r="E8599" i="14" s="1"/>
  <c r="I8598" i="14"/>
  <c r="J8598" i="14" s="1"/>
  <c r="D8598" i="14"/>
  <c r="E8598" i="14" s="1"/>
  <c r="L8597" i="14"/>
  <c r="J8597" i="14"/>
  <c r="K8597" i="14" s="1"/>
  <c r="I8597" i="14"/>
  <c r="D8597" i="14"/>
  <c r="E8597" i="14" s="1"/>
  <c r="I8596" i="14"/>
  <c r="J8596" i="14" s="1"/>
  <c r="D8596" i="14"/>
  <c r="E8596" i="14" s="1"/>
  <c r="J8595" i="14"/>
  <c r="K8595" i="14" s="1"/>
  <c r="I8595" i="14"/>
  <c r="L8595" i="14" s="1"/>
  <c r="D8595" i="14"/>
  <c r="E8595" i="14" s="1"/>
  <c r="L8594" i="14"/>
  <c r="K8594" i="14"/>
  <c r="I8594" i="14"/>
  <c r="J8594" i="14" s="1"/>
  <c r="D8594" i="14"/>
  <c r="E8594" i="14" s="1"/>
  <c r="I8593" i="14"/>
  <c r="L8593" i="14" s="1"/>
  <c r="D8593" i="14"/>
  <c r="E8593" i="14" s="1"/>
  <c r="K8592" i="14"/>
  <c r="I8592" i="14"/>
  <c r="J8592" i="14" s="1"/>
  <c r="D8592" i="14"/>
  <c r="E8592" i="14" s="1"/>
  <c r="I8591" i="14"/>
  <c r="L8591" i="14" s="1"/>
  <c r="D8591" i="14"/>
  <c r="E8591" i="14" s="1"/>
  <c r="I8590" i="14"/>
  <c r="D8590" i="14"/>
  <c r="E8590" i="14" s="1"/>
  <c r="J8589" i="14"/>
  <c r="I8589" i="14"/>
  <c r="E8589" i="14"/>
  <c r="D8589" i="14"/>
  <c r="I8588" i="14"/>
  <c r="D8588" i="14"/>
  <c r="E8588" i="14" s="1"/>
  <c r="L8587" i="14"/>
  <c r="J8587" i="14"/>
  <c r="K8587" i="14" s="1"/>
  <c r="I8587" i="14"/>
  <c r="D8587" i="14"/>
  <c r="E8587" i="14" s="1"/>
  <c r="I8586" i="14"/>
  <c r="D8586" i="14"/>
  <c r="E8586" i="14" s="1"/>
  <c r="I8585" i="14"/>
  <c r="D8585" i="14"/>
  <c r="E8585" i="14" s="1"/>
  <c r="I8584" i="14"/>
  <c r="J8584" i="14" s="1"/>
  <c r="D8584" i="14"/>
  <c r="E8584" i="14" s="1"/>
  <c r="I8583" i="14"/>
  <c r="L8583" i="14" s="1"/>
  <c r="E8583" i="14"/>
  <c r="D8583" i="14"/>
  <c r="I8582" i="14"/>
  <c r="D8582" i="14"/>
  <c r="E8582" i="14" s="1"/>
  <c r="L8581" i="14"/>
  <c r="J8581" i="14"/>
  <c r="I8581" i="14"/>
  <c r="E8581" i="14"/>
  <c r="D8581" i="14"/>
  <c r="I8580" i="14"/>
  <c r="D8580" i="14"/>
  <c r="E8580" i="14" s="1"/>
  <c r="I8579" i="14"/>
  <c r="E8579" i="14"/>
  <c r="D8579" i="14"/>
  <c r="I8578" i="14"/>
  <c r="D8578" i="14"/>
  <c r="E8578" i="14" s="1"/>
  <c r="J8577" i="14"/>
  <c r="K8577" i="14" s="1"/>
  <c r="I8577" i="14"/>
  <c r="L8577" i="14" s="1"/>
  <c r="E8577" i="14"/>
  <c r="D8577" i="14"/>
  <c r="I8576" i="14"/>
  <c r="D8576" i="14"/>
  <c r="E8576" i="14" s="1"/>
  <c r="L8575" i="14"/>
  <c r="J8575" i="14"/>
  <c r="K8575" i="14" s="1"/>
  <c r="I8575" i="14"/>
  <c r="E8575" i="14"/>
  <c r="D8575" i="14"/>
  <c r="L8574" i="14"/>
  <c r="K8574" i="14"/>
  <c r="I8574" i="14"/>
  <c r="J8574" i="14" s="1"/>
  <c r="D8574" i="14"/>
  <c r="E8574" i="14" s="1"/>
  <c r="I8573" i="14"/>
  <c r="D8573" i="14"/>
  <c r="E8573" i="14" s="1"/>
  <c r="I8572" i="14"/>
  <c r="J8572" i="14" s="1"/>
  <c r="D8572" i="14"/>
  <c r="E8572" i="14" s="1"/>
  <c r="L8571" i="14"/>
  <c r="K8571" i="14"/>
  <c r="J8571" i="14"/>
  <c r="I8571" i="14"/>
  <c r="D8571" i="14"/>
  <c r="E8571" i="14" s="1"/>
  <c r="I8570" i="14"/>
  <c r="J8570" i="14" s="1"/>
  <c r="D8570" i="14"/>
  <c r="E8570" i="14" s="1"/>
  <c r="I8569" i="14"/>
  <c r="E8569" i="14"/>
  <c r="D8569" i="14"/>
  <c r="I8568" i="14"/>
  <c r="D8568" i="14"/>
  <c r="E8568" i="14" s="1"/>
  <c r="J8567" i="14"/>
  <c r="I8567" i="14"/>
  <c r="L8567" i="14" s="1"/>
  <c r="D8567" i="14"/>
  <c r="E8567" i="14" s="1"/>
  <c r="I8566" i="14"/>
  <c r="J8566" i="14" s="1"/>
  <c r="D8566" i="14"/>
  <c r="E8566" i="14" s="1"/>
  <c r="I8565" i="14"/>
  <c r="D8565" i="14"/>
  <c r="E8565" i="14" s="1"/>
  <c r="I8564" i="14"/>
  <c r="D8564" i="14"/>
  <c r="E8564" i="14" s="1"/>
  <c r="I8563" i="14"/>
  <c r="E8563" i="14"/>
  <c r="D8563" i="14"/>
  <c r="I8562" i="14"/>
  <c r="D8562" i="14"/>
  <c r="E8562" i="14" s="1"/>
  <c r="L8561" i="14"/>
  <c r="J8561" i="14"/>
  <c r="K8561" i="14" s="1"/>
  <c r="I8561" i="14"/>
  <c r="D8561" i="14"/>
  <c r="E8561" i="14" s="1"/>
  <c r="I8560" i="14"/>
  <c r="J8560" i="14" s="1"/>
  <c r="D8560" i="14"/>
  <c r="E8560" i="14" s="1"/>
  <c r="I8559" i="14"/>
  <c r="D8559" i="14"/>
  <c r="E8559" i="14" s="1"/>
  <c r="I8558" i="14"/>
  <c r="D8558" i="14"/>
  <c r="E8558" i="14" s="1"/>
  <c r="L8557" i="14"/>
  <c r="K8557" i="14"/>
  <c r="J8557" i="14"/>
  <c r="I8557" i="14"/>
  <c r="D8557" i="14"/>
  <c r="E8557" i="14" s="1"/>
  <c r="I8556" i="14"/>
  <c r="J8556" i="14" s="1"/>
  <c r="D8556" i="14"/>
  <c r="E8556" i="14" s="1"/>
  <c r="L8555" i="14"/>
  <c r="J8555" i="14"/>
  <c r="K8555" i="14" s="1"/>
  <c r="I8555" i="14"/>
  <c r="E8555" i="14"/>
  <c r="D8555" i="14"/>
  <c r="I8554" i="14"/>
  <c r="J8554" i="14" s="1"/>
  <c r="D8554" i="14"/>
  <c r="E8554" i="14" s="1"/>
  <c r="L8553" i="14"/>
  <c r="I8553" i="14"/>
  <c r="D8553" i="14"/>
  <c r="E8553" i="14" s="1"/>
  <c r="I8552" i="14"/>
  <c r="D8552" i="14"/>
  <c r="E8552" i="14" s="1"/>
  <c r="L8551" i="14"/>
  <c r="I8551" i="14"/>
  <c r="J8551" i="14" s="1"/>
  <c r="K8551" i="14" s="1"/>
  <c r="E8551" i="14"/>
  <c r="D8551" i="14"/>
  <c r="L8550" i="14"/>
  <c r="K8550" i="14"/>
  <c r="I8550" i="14"/>
  <c r="J8550" i="14" s="1"/>
  <c r="D8550" i="14"/>
  <c r="E8550" i="14" s="1"/>
  <c r="I8549" i="14"/>
  <c r="E8549" i="14"/>
  <c r="D8549" i="14"/>
  <c r="I8548" i="14"/>
  <c r="D8548" i="14"/>
  <c r="E8548" i="14" s="1"/>
  <c r="J8547" i="14"/>
  <c r="K8547" i="14" s="1"/>
  <c r="I8547" i="14"/>
  <c r="L8547" i="14" s="1"/>
  <c r="D8547" i="14"/>
  <c r="E8547" i="14" s="1"/>
  <c r="I8546" i="14"/>
  <c r="D8546" i="14"/>
  <c r="E8546" i="14" s="1"/>
  <c r="I8545" i="14"/>
  <c r="E8545" i="14"/>
  <c r="D8545" i="14"/>
  <c r="I8544" i="14"/>
  <c r="D8544" i="14"/>
  <c r="E8544" i="14" s="1"/>
  <c r="L8543" i="14"/>
  <c r="J8543" i="14"/>
  <c r="K8543" i="14" s="1"/>
  <c r="I8543" i="14"/>
  <c r="E8543" i="14"/>
  <c r="D8543" i="14"/>
  <c r="I8542" i="14"/>
  <c r="D8542" i="14"/>
  <c r="E8542" i="14" s="1"/>
  <c r="I8541" i="14"/>
  <c r="D8541" i="14"/>
  <c r="E8541" i="14" s="1"/>
  <c r="I8540" i="14"/>
  <c r="D8540" i="14"/>
  <c r="E8540" i="14" s="1"/>
  <c r="I8539" i="14"/>
  <c r="E8539" i="14"/>
  <c r="D8539" i="14"/>
  <c r="I8538" i="14"/>
  <c r="J8538" i="14" s="1"/>
  <c r="D8538" i="14"/>
  <c r="E8538" i="14" s="1"/>
  <c r="L8537" i="14"/>
  <c r="J8537" i="14"/>
  <c r="K8537" i="14" s="1"/>
  <c r="I8537" i="14"/>
  <c r="D8537" i="14"/>
  <c r="E8537" i="14" s="1"/>
  <c r="I8536" i="14"/>
  <c r="D8536" i="14"/>
  <c r="E8536" i="14" s="1"/>
  <c r="L8535" i="14"/>
  <c r="K8535" i="14"/>
  <c r="I8535" i="14"/>
  <c r="J8535" i="14" s="1"/>
  <c r="E8535" i="14"/>
  <c r="D8535" i="14"/>
  <c r="L8534" i="14"/>
  <c r="K8534" i="14"/>
  <c r="I8534" i="14"/>
  <c r="J8534" i="14" s="1"/>
  <c r="D8534" i="14"/>
  <c r="E8534" i="14" s="1"/>
  <c r="K8533" i="14"/>
  <c r="J8533" i="14"/>
  <c r="I8533" i="14"/>
  <c r="L8533" i="14" s="1"/>
  <c r="D8533" i="14"/>
  <c r="E8533" i="14" s="1"/>
  <c r="I8532" i="14"/>
  <c r="D8532" i="14"/>
  <c r="E8532" i="14" s="1"/>
  <c r="L8531" i="14"/>
  <c r="K8531" i="14"/>
  <c r="I8531" i="14"/>
  <c r="J8531" i="14" s="1"/>
  <c r="E8531" i="14"/>
  <c r="D8531" i="14"/>
  <c r="I8530" i="14"/>
  <c r="J8530" i="14" s="1"/>
  <c r="D8530" i="14"/>
  <c r="E8530" i="14" s="1"/>
  <c r="J8529" i="14"/>
  <c r="I8529" i="14"/>
  <c r="L8529" i="14" s="1"/>
  <c r="E8529" i="14"/>
  <c r="D8529" i="14"/>
  <c r="I8528" i="14"/>
  <c r="D8528" i="14"/>
  <c r="E8528" i="14" s="1"/>
  <c r="I8527" i="14"/>
  <c r="L8527" i="14" s="1"/>
  <c r="D8527" i="14"/>
  <c r="E8527" i="14" s="1"/>
  <c r="L8526" i="14"/>
  <c r="K8526" i="14"/>
  <c r="I8526" i="14"/>
  <c r="J8526" i="14" s="1"/>
  <c r="D8526" i="14"/>
  <c r="E8526" i="14" s="1"/>
  <c r="K8525" i="14"/>
  <c r="J8525" i="14"/>
  <c r="I8525" i="14"/>
  <c r="L8525" i="14" s="1"/>
  <c r="E8525" i="14"/>
  <c r="D8525" i="14"/>
  <c r="I8524" i="14"/>
  <c r="D8524" i="14"/>
  <c r="E8524" i="14" s="1"/>
  <c r="L8523" i="14"/>
  <c r="J8523" i="14"/>
  <c r="K8523" i="14" s="1"/>
  <c r="I8523" i="14"/>
  <c r="D8523" i="14"/>
  <c r="E8523" i="14" s="1"/>
  <c r="I8522" i="14"/>
  <c r="D8522" i="14"/>
  <c r="E8522" i="14" s="1"/>
  <c r="L8521" i="14"/>
  <c r="J8521" i="14"/>
  <c r="K8521" i="14" s="1"/>
  <c r="I8521" i="14"/>
  <c r="E8521" i="14"/>
  <c r="D8521" i="14"/>
  <c r="I8520" i="14"/>
  <c r="D8520" i="14"/>
  <c r="E8520" i="14" s="1"/>
  <c r="I8519" i="14"/>
  <c r="L8519" i="14" s="1"/>
  <c r="D8519" i="14"/>
  <c r="E8519" i="14" s="1"/>
  <c r="L8518" i="14"/>
  <c r="K8518" i="14"/>
  <c r="I8518" i="14"/>
  <c r="J8518" i="14" s="1"/>
  <c r="D8518" i="14"/>
  <c r="E8518" i="14" s="1"/>
  <c r="I8517" i="14"/>
  <c r="D8517" i="14"/>
  <c r="E8517" i="14" s="1"/>
  <c r="I8516" i="14"/>
  <c r="D8516" i="14"/>
  <c r="E8516" i="14" s="1"/>
  <c r="L8515" i="14"/>
  <c r="K8515" i="14"/>
  <c r="J8515" i="14"/>
  <c r="I8515" i="14"/>
  <c r="D8515" i="14"/>
  <c r="E8515" i="14" s="1"/>
  <c r="I8514" i="14"/>
  <c r="D8514" i="14"/>
  <c r="E8514" i="14" s="1"/>
  <c r="I8513" i="14"/>
  <c r="E8513" i="14"/>
  <c r="D8513" i="14"/>
  <c r="I8512" i="14"/>
  <c r="D8512" i="14"/>
  <c r="E8512" i="14" s="1"/>
  <c r="I8511" i="14"/>
  <c r="E8511" i="14"/>
  <c r="D8511" i="14"/>
  <c r="I8510" i="14"/>
  <c r="D8510" i="14"/>
  <c r="E8510" i="14" s="1"/>
  <c r="J8509" i="14"/>
  <c r="I8509" i="14"/>
  <c r="D8509" i="14"/>
  <c r="E8509" i="14" s="1"/>
  <c r="I8508" i="14"/>
  <c r="D8508" i="14"/>
  <c r="E8508" i="14" s="1"/>
  <c r="I8507" i="14"/>
  <c r="E8507" i="14"/>
  <c r="D8507" i="14"/>
  <c r="I8506" i="14"/>
  <c r="D8506" i="14"/>
  <c r="E8506" i="14" s="1"/>
  <c r="J8505" i="14"/>
  <c r="I8505" i="14"/>
  <c r="L8505" i="14" s="1"/>
  <c r="E8505" i="14"/>
  <c r="D8505" i="14"/>
  <c r="I8504" i="14"/>
  <c r="D8504" i="14"/>
  <c r="E8504" i="14" s="1"/>
  <c r="L8503" i="14"/>
  <c r="I8503" i="14"/>
  <c r="J8503" i="14" s="1"/>
  <c r="K8503" i="14" s="1"/>
  <c r="D8503" i="14"/>
  <c r="E8503" i="14" s="1"/>
  <c r="I8502" i="14"/>
  <c r="J8502" i="14" s="1"/>
  <c r="D8502" i="14"/>
  <c r="E8502" i="14" s="1"/>
  <c r="L8501" i="14"/>
  <c r="J8501" i="14"/>
  <c r="K8501" i="14" s="1"/>
  <c r="I8501" i="14"/>
  <c r="D8501" i="14"/>
  <c r="E8501" i="14" s="1"/>
  <c r="I8500" i="14"/>
  <c r="D8500" i="14"/>
  <c r="E8500" i="14" s="1"/>
  <c r="L8499" i="14"/>
  <c r="J8499" i="14"/>
  <c r="K8499" i="14" s="1"/>
  <c r="I8499" i="14"/>
  <c r="D8499" i="14"/>
  <c r="E8499" i="14" s="1"/>
  <c r="I8498" i="14"/>
  <c r="D8498" i="14"/>
  <c r="E8498" i="14" s="1"/>
  <c r="I8497" i="14"/>
  <c r="J8497" i="14" s="1"/>
  <c r="K8497" i="14" s="1"/>
  <c r="D8497" i="14"/>
  <c r="E8497" i="14" s="1"/>
  <c r="I8496" i="14"/>
  <c r="D8496" i="14"/>
  <c r="E8496" i="14" s="1"/>
  <c r="I8495" i="14"/>
  <c r="D8495" i="14"/>
  <c r="E8495" i="14" s="1"/>
  <c r="I8494" i="14"/>
  <c r="D8494" i="14"/>
  <c r="E8494" i="14" s="1"/>
  <c r="L8493" i="14"/>
  <c r="I8493" i="14"/>
  <c r="J8493" i="14" s="1"/>
  <c r="K8493" i="14" s="1"/>
  <c r="E8493" i="14"/>
  <c r="D8493" i="14"/>
  <c r="I8492" i="14"/>
  <c r="D8492" i="14"/>
  <c r="E8492" i="14" s="1"/>
  <c r="J8491" i="14"/>
  <c r="I8491" i="14"/>
  <c r="L8491" i="14" s="1"/>
  <c r="D8491" i="14"/>
  <c r="E8491" i="14" s="1"/>
  <c r="I8490" i="14"/>
  <c r="J8490" i="14" s="1"/>
  <c r="D8490" i="14"/>
  <c r="E8490" i="14" s="1"/>
  <c r="I8489" i="14"/>
  <c r="D8489" i="14"/>
  <c r="E8489" i="14" s="1"/>
  <c r="I8488" i="14"/>
  <c r="D8488" i="14"/>
  <c r="E8488" i="14" s="1"/>
  <c r="I8487" i="14"/>
  <c r="J8487" i="14" s="1"/>
  <c r="E8487" i="14"/>
  <c r="D8487" i="14"/>
  <c r="I8486" i="14"/>
  <c r="J8486" i="14" s="1"/>
  <c r="D8486" i="14"/>
  <c r="E8486" i="14" s="1"/>
  <c r="L8485" i="14"/>
  <c r="I8485" i="14"/>
  <c r="J8485" i="14" s="1"/>
  <c r="D8485" i="14"/>
  <c r="E8485" i="14" s="1"/>
  <c r="I8484" i="14"/>
  <c r="D8484" i="14"/>
  <c r="E8484" i="14" s="1"/>
  <c r="I8483" i="14"/>
  <c r="D8483" i="14"/>
  <c r="E8483" i="14" s="1"/>
  <c r="I8482" i="14"/>
  <c r="D8482" i="14"/>
  <c r="E8482" i="14" s="1"/>
  <c r="I8481" i="14"/>
  <c r="J8481" i="14" s="1"/>
  <c r="K8481" i="14" s="1"/>
  <c r="D8481" i="14"/>
  <c r="E8481" i="14" s="1"/>
  <c r="I8480" i="14"/>
  <c r="D8480" i="14"/>
  <c r="E8480" i="14" s="1"/>
  <c r="I8479" i="14"/>
  <c r="D8479" i="14"/>
  <c r="E8479" i="14" s="1"/>
  <c r="I8478" i="14"/>
  <c r="D8478" i="14"/>
  <c r="E8478" i="14" s="1"/>
  <c r="I8477" i="14"/>
  <c r="D8477" i="14"/>
  <c r="E8477" i="14" s="1"/>
  <c r="I8476" i="14"/>
  <c r="D8476" i="14"/>
  <c r="E8476" i="14" s="1"/>
  <c r="I8475" i="14"/>
  <c r="J8475" i="14" s="1"/>
  <c r="D8475" i="14"/>
  <c r="E8475" i="14" s="1"/>
  <c r="L8474" i="14"/>
  <c r="K8474" i="14"/>
  <c r="I8474" i="14"/>
  <c r="J8474" i="14" s="1"/>
  <c r="D8474" i="14"/>
  <c r="E8474" i="14" s="1"/>
  <c r="I8473" i="14"/>
  <c r="J8473" i="14" s="1"/>
  <c r="K8473" i="14" s="1"/>
  <c r="D8473" i="14"/>
  <c r="E8473" i="14" s="1"/>
  <c r="I8472" i="14"/>
  <c r="D8472" i="14"/>
  <c r="E8472" i="14" s="1"/>
  <c r="I8471" i="14"/>
  <c r="D8471" i="14"/>
  <c r="E8471" i="14" s="1"/>
  <c r="I8470" i="14"/>
  <c r="D8470" i="14"/>
  <c r="E8470" i="14" s="1"/>
  <c r="L8469" i="14"/>
  <c r="I8469" i="14"/>
  <c r="J8469" i="14" s="1"/>
  <c r="K8469" i="14" s="1"/>
  <c r="E8469" i="14"/>
  <c r="D8469" i="14"/>
  <c r="I8468" i="14"/>
  <c r="D8468" i="14"/>
  <c r="E8468" i="14" s="1"/>
  <c r="J8467" i="14"/>
  <c r="I8467" i="14"/>
  <c r="L8467" i="14" s="1"/>
  <c r="D8467" i="14"/>
  <c r="E8467" i="14" s="1"/>
  <c r="I8466" i="14"/>
  <c r="D8466" i="14"/>
  <c r="E8466" i="14" s="1"/>
  <c r="I8465" i="14"/>
  <c r="D8465" i="14"/>
  <c r="E8465" i="14" s="1"/>
  <c r="I8464" i="14"/>
  <c r="D8464" i="14"/>
  <c r="E8464" i="14" s="1"/>
  <c r="I8463" i="14"/>
  <c r="J8463" i="14" s="1"/>
  <c r="D8463" i="14"/>
  <c r="E8463" i="14" s="1"/>
  <c r="I8462" i="14"/>
  <c r="D8462" i="14"/>
  <c r="E8462" i="14" s="1"/>
  <c r="L8461" i="14"/>
  <c r="I8461" i="14"/>
  <c r="J8461" i="14" s="1"/>
  <c r="K8461" i="14" s="1"/>
  <c r="D8461" i="14"/>
  <c r="E8461" i="14" s="1"/>
  <c r="I8460" i="14"/>
  <c r="D8460" i="14"/>
  <c r="E8460" i="14" s="1"/>
  <c r="I8459" i="14"/>
  <c r="D8459" i="14"/>
  <c r="E8459" i="14" s="1"/>
  <c r="I8458" i="14"/>
  <c r="D8458" i="14"/>
  <c r="E8458" i="14" s="1"/>
  <c r="I8457" i="14"/>
  <c r="D8457" i="14"/>
  <c r="E8457" i="14" s="1"/>
  <c r="I8456" i="14"/>
  <c r="D8456" i="14"/>
  <c r="E8456" i="14" s="1"/>
  <c r="L8455" i="14"/>
  <c r="J8455" i="14"/>
  <c r="I8455" i="14"/>
  <c r="D8455" i="14"/>
  <c r="E8455" i="14" s="1"/>
  <c r="I8454" i="14"/>
  <c r="D8454" i="14"/>
  <c r="E8454" i="14" s="1"/>
  <c r="I8453" i="14"/>
  <c r="J8453" i="14" s="1"/>
  <c r="D8453" i="14"/>
  <c r="E8453" i="14" s="1"/>
  <c r="I8452" i="14"/>
  <c r="D8452" i="14"/>
  <c r="E8452" i="14" s="1"/>
  <c r="I8451" i="14"/>
  <c r="D8451" i="14"/>
  <c r="E8451" i="14" s="1"/>
  <c r="I8450" i="14"/>
  <c r="D8450" i="14"/>
  <c r="E8450" i="14" s="1"/>
  <c r="I8449" i="14"/>
  <c r="D8449" i="14"/>
  <c r="E8449" i="14" s="1"/>
  <c r="L8448" i="14"/>
  <c r="I8448" i="14"/>
  <c r="J8448" i="14" s="1"/>
  <c r="D8448" i="14"/>
  <c r="E8448" i="14" s="1"/>
  <c r="J8447" i="14"/>
  <c r="K8447" i="14" s="1"/>
  <c r="I8447" i="14"/>
  <c r="L8447" i="14" s="1"/>
  <c r="D8447" i="14"/>
  <c r="E8447" i="14" s="1"/>
  <c r="I8446" i="14"/>
  <c r="D8446" i="14"/>
  <c r="E8446" i="14" s="1"/>
  <c r="I8445" i="14"/>
  <c r="D8445" i="14"/>
  <c r="E8445" i="14" s="1"/>
  <c r="I8444" i="14"/>
  <c r="D8444" i="14"/>
  <c r="E8444" i="14" s="1"/>
  <c r="I8443" i="14"/>
  <c r="D8443" i="14"/>
  <c r="E8443" i="14" s="1"/>
  <c r="L8442" i="14"/>
  <c r="I8442" i="14"/>
  <c r="J8442" i="14" s="1"/>
  <c r="D8442" i="14"/>
  <c r="E8442" i="14" s="1"/>
  <c r="I8441" i="14"/>
  <c r="E8441" i="14"/>
  <c r="D8441" i="14"/>
  <c r="I8440" i="14"/>
  <c r="D8440" i="14"/>
  <c r="E8440" i="14" s="1"/>
  <c r="J8439" i="14"/>
  <c r="I8439" i="14"/>
  <c r="D8439" i="14"/>
  <c r="E8439" i="14" s="1"/>
  <c r="L8438" i="14"/>
  <c r="I8438" i="14"/>
  <c r="J8438" i="14" s="1"/>
  <c r="D8438" i="14"/>
  <c r="E8438" i="14" s="1"/>
  <c r="I8437" i="14"/>
  <c r="E8437" i="14"/>
  <c r="D8437" i="14"/>
  <c r="I8436" i="14"/>
  <c r="D8436" i="14"/>
  <c r="E8436" i="14" s="1"/>
  <c r="I8435" i="14"/>
  <c r="D8435" i="14"/>
  <c r="E8435" i="14" s="1"/>
  <c r="I8434" i="14"/>
  <c r="L8434" i="14" s="1"/>
  <c r="D8434" i="14"/>
  <c r="E8434" i="14" s="1"/>
  <c r="I8433" i="14"/>
  <c r="D8433" i="14"/>
  <c r="E8433" i="14" s="1"/>
  <c r="I8432" i="14"/>
  <c r="D8432" i="14"/>
  <c r="E8432" i="14" s="1"/>
  <c r="I8431" i="14"/>
  <c r="D8431" i="14"/>
  <c r="E8431" i="14" s="1"/>
  <c r="L8430" i="14"/>
  <c r="K8430" i="14"/>
  <c r="I8430" i="14"/>
  <c r="J8430" i="14" s="1"/>
  <c r="D8430" i="14"/>
  <c r="E8430" i="14" s="1"/>
  <c r="J8429" i="14"/>
  <c r="K8429" i="14" s="1"/>
  <c r="I8429" i="14"/>
  <c r="L8429" i="14" s="1"/>
  <c r="D8429" i="14"/>
  <c r="E8429" i="14" s="1"/>
  <c r="I8428" i="14"/>
  <c r="D8428" i="14"/>
  <c r="E8428" i="14" s="1"/>
  <c r="I8427" i="14"/>
  <c r="J8427" i="14" s="1"/>
  <c r="D8427" i="14"/>
  <c r="E8427" i="14" s="1"/>
  <c r="L8426" i="14"/>
  <c r="I8426" i="14"/>
  <c r="J8426" i="14" s="1"/>
  <c r="D8426" i="14"/>
  <c r="E8426" i="14" s="1"/>
  <c r="I8425" i="14"/>
  <c r="D8425" i="14"/>
  <c r="E8425" i="14" s="1"/>
  <c r="I8424" i="14"/>
  <c r="D8424" i="14"/>
  <c r="E8424" i="14" s="1"/>
  <c r="J8423" i="14"/>
  <c r="K8423" i="14" s="1"/>
  <c r="I8423" i="14"/>
  <c r="L8423" i="14" s="1"/>
  <c r="D8423" i="14"/>
  <c r="E8423" i="14" s="1"/>
  <c r="I8422" i="14"/>
  <c r="J8422" i="14" s="1"/>
  <c r="D8422" i="14"/>
  <c r="E8422" i="14" s="1"/>
  <c r="L8421" i="14"/>
  <c r="I8421" i="14"/>
  <c r="J8421" i="14" s="1"/>
  <c r="E8421" i="14"/>
  <c r="D8421" i="14"/>
  <c r="I8420" i="14"/>
  <c r="D8420" i="14"/>
  <c r="E8420" i="14" s="1"/>
  <c r="I8419" i="14"/>
  <c r="L8419" i="14" s="1"/>
  <c r="D8419" i="14"/>
  <c r="E8419" i="14" s="1"/>
  <c r="L8418" i="14"/>
  <c r="K8418" i="14"/>
  <c r="I8418" i="14"/>
  <c r="J8418" i="14" s="1"/>
  <c r="D8418" i="14"/>
  <c r="E8418" i="14" s="1"/>
  <c r="J8417" i="14"/>
  <c r="K8417" i="14" s="1"/>
  <c r="I8417" i="14"/>
  <c r="L8417" i="14" s="1"/>
  <c r="D8417" i="14"/>
  <c r="E8417" i="14" s="1"/>
  <c r="I8416" i="14"/>
  <c r="D8416" i="14"/>
  <c r="E8416" i="14" s="1"/>
  <c r="I8415" i="14"/>
  <c r="D8415" i="14"/>
  <c r="E8415" i="14" s="1"/>
  <c r="L8414" i="14"/>
  <c r="K8414" i="14"/>
  <c r="I8414" i="14"/>
  <c r="J8414" i="14" s="1"/>
  <c r="D8414" i="14"/>
  <c r="E8414" i="14" s="1"/>
  <c r="I8413" i="14"/>
  <c r="E8413" i="14"/>
  <c r="D8413" i="14"/>
  <c r="L8412" i="14"/>
  <c r="I8412" i="14"/>
  <c r="D8412" i="14"/>
  <c r="E8412" i="14" s="1"/>
  <c r="J8411" i="14"/>
  <c r="I8411" i="14"/>
  <c r="D8411" i="14"/>
  <c r="E8411" i="14" s="1"/>
  <c r="I8410" i="14"/>
  <c r="J8410" i="14" s="1"/>
  <c r="D8410" i="14"/>
  <c r="E8410" i="14" s="1"/>
  <c r="I8409" i="14"/>
  <c r="D8409" i="14"/>
  <c r="E8409" i="14" s="1"/>
  <c r="I8408" i="14"/>
  <c r="D8408" i="14"/>
  <c r="E8408" i="14" s="1"/>
  <c r="L8407" i="14"/>
  <c r="J8407" i="14"/>
  <c r="K8407" i="14" s="1"/>
  <c r="I8407" i="14"/>
  <c r="D8407" i="14"/>
  <c r="E8407" i="14" s="1"/>
  <c r="I8406" i="14"/>
  <c r="D8406" i="14"/>
  <c r="E8406" i="14" s="1"/>
  <c r="I8405" i="14"/>
  <c r="D8405" i="14"/>
  <c r="E8405" i="14" s="1"/>
  <c r="I8404" i="14"/>
  <c r="D8404" i="14"/>
  <c r="E8404" i="14" s="1"/>
  <c r="I8403" i="14"/>
  <c r="D8403" i="14"/>
  <c r="E8403" i="14" s="1"/>
  <c r="I8402" i="14"/>
  <c r="D8402" i="14"/>
  <c r="E8402" i="14" s="1"/>
  <c r="I8401" i="14"/>
  <c r="D8401" i="14"/>
  <c r="E8401" i="14" s="1"/>
  <c r="I8400" i="14"/>
  <c r="D8400" i="14"/>
  <c r="E8400" i="14" s="1"/>
  <c r="K8399" i="14"/>
  <c r="J8399" i="14"/>
  <c r="I8399" i="14"/>
  <c r="L8399" i="14" s="1"/>
  <c r="D8399" i="14"/>
  <c r="E8399" i="14" s="1"/>
  <c r="I8398" i="14"/>
  <c r="J8398" i="14" s="1"/>
  <c r="D8398" i="14"/>
  <c r="E8398" i="14" s="1"/>
  <c r="I8397" i="14"/>
  <c r="D8397" i="14"/>
  <c r="E8397" i="14" s="1"/>
  <c r="I8396" i="14"/>
  <c r="D8396" i="14"/>
  <c r="E8396" i="14" s="1"/>
  <c r="I8395" i="14"/>
  <c r="L8395" i="14" s="1"/>
  <c r="D8395" i="14"/>
  <c r="E8395" i="14" s="1"/>
  <c r="L8394" i="14"/>
  <c r="K8394" i="14"/>
  <c r="I8394" i="14"/>
  <c r="J8394" i="14" s="1"/>
  <c r="D8394" i="14"/>
  <c r="E8394" i="14" s="1"/>
  <c r="I8393" i="14"/>
  <c r="D8393" i="14"/>
  <c r="E8393" i="14" s="1"/>
  <c r="I8392" i="14"/>
  <c r="D8392" i="14"/>
  <c r="E8392" i="14" s="1"/>
  <c r="I8391" i="14"/>
  <c r="D8391" i="14"/>
  <c r="E8391" i="14" s="1"/>
  <c r="I8390" i="14"/>
  <c r="D8390" i="14"/>
  <c r="E8390" i="14" s="1"/>
  <c r="L8389" i="14"/>
  <c r="I8389" i="14"/>
  <c r="D8389" i="14"/>
  <c r="E8389" i="14" s="1"/>
  <c r="I8388" i="14"/>
  <c r="J8388" i="14" s="1"/>
  <c r="E8388" i="14"/>
  <c r="D8388" i="14"/>
  <c r="I8387" i="14"/>
  <c r="D8387" i="14"/>
  <c r="E8387" i="14" s="1"/>
  <c r="I8386" i="14"/>
  <c r="D8386" i="14"/>
  <c r="E8386" i="14" s="1"/>
  <c r="I8385" i="14"/>
  <c r="D8385" i="14"/>
  <c r="E8385" i="14" s="1"/>
  <c r="I8384" i="14"/>
  <c r="D8384" i="14"/>
  <c r="E8384" i="14" s="1"/>
  <c r="J8383" i="14"/>
  <c r="I8383" i="14"/>
  <c r="L8383" i="14" s="1"/>
  <c r="E8383" i="14"/>
  <c r="D8383" i="14"/>
  <c r="I8382" i="14"/>
  <c r="D8382" i="14"/>
  <c r="E8382" i="14" s="1"/>
  <c r="I8381" i="14"/>
  <c r="D8381" i="14"/>
  <c r="E8381" i="14" s="1"/>
  <c r="I8380" i="14"/>
  <c r="D8380" i="14"/>
  <c r="E8380" i="14" s="1"/>
  <c r="I8379" i="14"/>
  <c r="E8379" i="14"/>
  <c r="D8379" i="14"/>
  <c r="I8378" i="14"/>
  <c r="L8378" i="14" s="1"/>
  <c r="D8378" i="14"/>
  <c r="E8378" i="14" s="1"/>
  <c r="L8377" i="14"/>
  <c r="I8377" i="14"/>
  <c r="J8377" i="14" s="1"/>
  <c r="D8377" i="14"/>
  <c r="E8377" i="14" s="1"/>
  <c r="I8376" i="14"/>
  <c r="D8376" i="14"/>
  <c r="E8376" i="14" s="1"/>
  <c r="I8375" i="14"/>
  <c r="E8375" i="14"/>
  <c r="D8375" i="14"/>
  <c r="I8374" i="14"/>
  <c r="L8374" i="14" s="1"/>
  <c r="D8374" i="14"/>
  <c r="E8374" i="14" s="1"/>
  <c r="I8373" i="14"/>
  <c r="D8373" i="14"/>
  <c r="E8373" i="14" s="1"/>
  <c r="I8372" i="14"/>
  <c r="D8372" i="14"/>
  <c r="E8372" i="14" s="1"/>
  <c r="L8371" i="14"/>
  <c r="J8371" i="14"/>
  <c r="K8371" i="14" s="1"/>
  <c r="I8371" i="14"/>
  <c r="E8371" i="14"/>
  <c r="D8371" i="14"/>
  <c r="I8370" i="14"/>
  <c r="D8370" i="14"/>
  <c r="E8370" i="14" s="1"/>
  <c r="I8369" i="14"/>
  <c r="D8369" i="14"/>
  <c r="E8369" i="14" s="1"/>
  <c r="I8368" i="14"/>
  <c r="D8368" i="14"/>
  <c r="E8368" i="14" s="1"/>
  <c r="I8367" i="14"/>
  <c r="D8367" i="14"/>
  <c r="E8367" i="14" s="1"/>
  <c r="L8366" i="14"/>
  <c r="K8366" i="14"/>
  <c r="I8366" i="14"/>
  <c r="J8366" i="14" s="1"/>
  <c r="D8366" i="14"/>
  <c r="E8366" i="14" s="1"/>
  <c r="I8365" i="14"/>
  <c r="D8365" i="14"/>
  <c r="E8365" i="14" s="1"/>
  <c r="I8364" i="14"/>
  <c r="E8364" i="14"/>
  <c r="D8364" i="14"/>
  <c r="L8363" i="14"/>
  <c r="J8363" i="14"/>
  <c r="K8363" i="14" s="1"/>
  <c r="I8363" i="14"/>
  <c r="D8363" i="14"/>
  <c r="E8363" i="14" s="1"/>
  <c r="I8362" i="14"/>
  <c r="D8362" i="14"/>
  <c r="E8362" i="14" s="1"/>
  <c r="I8361" i="14"/>
  <c r="D8361" i="14"/>
  <c r="E8361" i="14" s="1"/>
  <c r="I8360" i="14"/>
  <c r="D8360" i="14"/>
  <c r="E8360" i="14" s="1"/>
  <c r="I8359" i="14"/>
  <c r="J8359" i="14" s="1"/>
  <c r="E8359" i="14"/>
  <c r="D8359" i="14"/>
  <c r="L8358" i="14"/>
  <c r="I8358" i="14"/>
  <c r="J8358" i="14" s="1"/>
  <c r="E8358" i="14"/>
  <c r="D8358" i="14"/>
  <c r="L8357" i="14"/>
  <c r="I8357" i="14"/>
  <c r="J8357" i="14" s="1"/>
  <c r="E8357" i="14"/>
  <c r="D8357" i="14"/>
  <c r="I8356" i="14"/>
  <c r="D8356" i="14"/>
  <c r="E8356" i="14" s="1"/>
  <c r="J8355" i="14"/>
  <c r="K8355" i="14" s="1"/>
  <c r="I8355" i="14"/>
  <c r="L8355" i="14" s="1"/>
  <c r="E8355" i="14"/>
  <c r="D8355" i="14"/>
  <c r="I8354" i="14"/>
  <c r="J8354" i="14" s="1"/>
  <c r="D8354" i="14"/>
  <c r="E8354" i="14" s="1"/>
  <c r="L8353" i="14"/>
  <c r="I8353" i="14"/>
  <c r="J8353" i="14" s="1"/>
  <c r="K8353" i="14" s="1"/>
  <c r="D8353" i="14"/>
  <c r="E8353" i="14" s="1"/>
  <c r="I8352" i="14"/>
  <c r="L8352" i="14" s="1"/>
  <c r="D8352" i="14"/>
  <c r="E8352" i="14" s="1"/>
  <c r="I8351" i="14"/>
  <c r="L8351" i="14" s="1"/>
  <c r="E8351" i="14"/>
  <c r="D8351" i="14"/>
  <c r="I8350" i="14"/>
  <c r="E8350" i="14"/>
  <c r="D8350" i="14"/>
  <c r="J8349" i="14"/>
  <c r="I8349" i="14"/>
  <c r="L8349" i="14" s="1"/>
  <c r="D8349" i="14"/>
  <c r="E8349" i="14" s="1"/>
  <c r="I8348" i="14"/>
  <c r="E8348" i="14"/>
  <c r="D8348" i="14"/>
  <c r="J8347" i="14"/>
  <c r="K8347" i="14" s="1"/>
  <c r="I8347" i="14"/>
  <c r="L8347" i="14" s="1"/>
  <c r="D8347" i="14"/>
  <c r="E8347" i="14" s="1"/>
  <c r="I8346" i="14"/>
  <c r="J8346" i="14" s="1"/>
  <c r="D8346" i="14"/>
  <c r="E8346" i="14" s="1"/>
  <c r="K8345" i="14"/>
  <c r="J8345" i="14"/>
  <c r="I8345" i="14"/>
  <c r="L8345" i="14" s="1"/>
  <c r="D8345" i="14"/>
  <c r="E8345" i="14" s="1"/>
  <c r="L8344" i="14"/>
  <c r="I8344" i="14"/>
  <c r="J8344" i="14" s="1"/>
  <c r="D8344" i="14"/>
  <c r="E8344" i="14" s="1"/>
  <c r="I8343" i="14"/>
  <c r="D8343" i="14"/>
  <c r="E8343" i="14" s="1"/>
  <c r="I8342" i="14"/>
  <c r="D8342" i="14"/>
  <c r="E8342" i="14" s="1"/>
  <c r="L8341" i="14"/>
  <c r="I8341" i="14"/>
  <c r="J8341" i="14" s="1"/>
  <c r="D8341" i="14"/>
  <c r="E8341" i="14" s="1"/>
  <c r="I8340" i="14"/>
  <c r="D8340" i="14"/>
  <c r="E8340" i="14" s="1"/>
  <c r="I8339" i="14"/>
  <c r="L8339" i="14" s="1"/>
  <c r="E8339" i="14"/>
  <c r="D8339" i="14"/>
  <c r="I8338" i="14"/>
  <c r="D8338" i="14"/>
  <c r="E8338" i="14" s="1"/>
  <c r="L8337" i="14"/>
  <c r="J8337" i="14"/>
  <c r="I8337" i="14"/>
  <c r="D8337" i="14"/>
  <c r="E8337" i="14" s="1"/>
  <c r="L8336" i="14"/>
  <c r="K8336" i="14"/>
  <c r="I8336" i="14"/>
  <c r="J8336" i="14" s="1"/>
  <c r="D8336" i="14"/>
  <c r="E8336" i="14" s="1"/>
  <c r="I8335" i="14"/>
  <c r="D8335" i="14"/>
  <c r="E8335" i="14" s="1"/>
  <c r="I8334" i="14"/>
  <c r="D8334" i="14"/>
  <c r="E8334" i="14" s="1"/>
  <c r="I8333" i="14"/>
  <c r="E8333" i="14"/>
  <c r="D8333" i="14"/>
  <c r="I8332" i="14"/>
  <c r="D8332" i="14"/>
  <c r="E8332" i="14" s="1"/>
  <c r="J8331" i="14"/>
  <c r="I8331" i="14"/>
  <c r="D8331" i="14"/>
  <c r="E8331" i="14" s="1"/>
  <c r="I8330" i="14"/>
  <c r="D8330" i="14"/>
  <c r="E8330" i="14" s="1"/>
  <c r="I8329" i="14"/>
  <c r="D8329" i="14"/>
  <c r="E8329" i="14" s="1"/>
  <c r="I8328" i="14"/>
  <c r="J8328" i="14" s="1"/>
  <c r="D8328" i="14"/>
  <c r="E8328" i="14" s="1"/>
  <c r="I8327" i="14"/>
  <c r="L8327" i="14" s="1"/>
  <c r="D8327" i="14"/>
  <c r="E8327" i="14" s="1"/>
  <c r="I8326" i="14"/>
  <c r="D8326" i="14"/>
  <c r="E8326" i="14" s="1"/>
  <c r="I8325" i="14"/>
  <c r="J8325" i="14" s="1"/>
  <c r="D8325" i="14"/>
  <c r="E8325" i="14" s="1"/>
  <c r="I8324" i="14"/>
  <c r="L8324" i="14" s="1"/>
  <c r="E8324" i="14"/>
  <c r="D8324" i="14"/>
  <c r="I8323" i="14"/>
  <c r="D8323" i="14"/>
  <c r="E8323" i="14" s="1"/>
  <c r="I8322" i="14"/>
  <c r="E8322" i="14"/>
  <c r="D8322" i="14"/>
  <c r="I8321" i="14"/>
  <c r="L8321" i="14" s="1"/>
  <c r="D8321" i="14"/>
  <c r="E8321" i="14" s="1"/>
  <c r="I8320" i="14"/>
  <c r="J8320" i="14" s="1"/>
  <c r="D8320" i="14"/>
  <c r="E8320" i="14" s="1"/>
  <c r="L8319" i="14"/>
  <c r="J8319" i="14"/>
  <c r="I8319" i="14"/>
  <c r="D8319" i="14"/>
  <c r="E8319" i="14" s="1"/>
  <c r="L8318" i="14"/>
  <c r="I8318" i="14"/>
  <c r="J8318" i="14" s="1"/>
  <c r="D8318" i="14"/>
  <c r="E8318" i="14" s="1"/>
  <c r="I8317" i="14"/>
  <c r="D8317" i="14"/>
  <c r="E8317" i="14" s="1"/>
  <c r="I8316" i="14"/>
  <c r="E8316" i="14"/>
  <c r="D8316" i="14"/>
  <c r="I8315" i="14"/>
  <c r="L8315" i="14" s="1"/>
  <c r="D8315" i="14"/>
  <c r="E8315" i="14" s="1"/>
  <c r="I8314" i="14"/>
  <c r="L8314" i="14" s="1"/>
  <c r="D8314" i="14"/>
  <c r="E8314" i="14" s="1"/>
  <c r="J8313" i="14"/>
  <c r="I8313" i="14"/>
  <c r="L8313" i="14" s="1"/>
  <c r="D8313" i="14"/>
  <c r="E8313" i="14" s="1"/>
  <c r="I8312" i="14"/>
  <c r="D8312" i="14"/>
  <c r="E8312" i="14" s="1"/>
  <c r="K8311" i="14"/>
  <c r="I8311" i="14"/>
  <c r="J8311" i="14" s="1"/>
  <c r="D8311" i="14"/>
  <c r="E8311" i="14" s="1"/>
  <c r="L8310" i="14"/>
  <c r="K8310" i="14"/>
  <c r="I8310" i="14"/>
  <c r="J8310" i="14" s="1"/>
  <c r="D8310" i="14"/>
  <c r="E8310" i="14" s="1"/>
  <c r="L8309" i="14"/>
  <c r="J8309" i="14"/>
  <c r="K8309" i="14" s="1"/>
  <c r="I8309" i="14"/>
  <c r="D8309" i="14"/>
  <c r="E8309" i="14" s="1"/>
  <c r="I8308" i="14"/>
  <c r="E8308" i="14"/>
  <c r="D8308" i="14"/>
  <c r="I8307" i="14"/>
  <c r="D8307" i="14"/>
  <c r="E8307" i="14" s="1"/>
  <c r="I8306" i="14"/>
  <c r="L8306" i="14" s="1"/>
  <c r="D8306" i="14"/>
  <c r="E8306" i="14" s="1"/>
  <c r="I8305" i="14"/>
  <c r="D8305" i="14"/>
  <c r="E8305" i="14" s="1"/>
  <c r="I8304" i="14"/>
  <c r="E8304" i="14"/>
  <c r="D8304" i="14"/>
  <c r="I8303" i="14"/>
  <c r="D8303" i="14"/>
  <c r="E8303" i="14" s="1"/>
  <c r="I8302" i="14"/>
  <c r="D8302" i="14"/>
  <c r="E8302" i="14" s="1"/>
  <c r="L8301" i="14"/>
  <c r="I8301" i="14"/>
  <c r="J8301" i="14" s="1"/>
  <c r="E8301" i="14"/>
  <c r="D8301" i="14"/>
  <c r="L8300" i="14"/>
  <c r="I8300" i="14"/>
  <c r="E8300" i="14"/>
  <c r="D8300" i="14"/>
  <c r="I8299" i="14"/>
  <c r="E8299" i="14"/>
  <c r="D8299" i="14"/>
  <c r="K8298" i="14"/>
  <c r="I8298" i="14"/>
  <c r="J8298" i="14" s="1"/>
  <c r="E8298" i="14"/>
  <c r="D8298" i="14"/>
  <c r="I8297" i="14"/>
  <c r="L8297" i="14" s="1"/>
  <c r="D8297" i="14"/>
  <c r="E8297" i="14" s="1"/>
  <c r="I8296" i="14"/>
  <c r="D8296" i="14"/>
  <c r="E8296" i="14" s="1"/>
  <c r="J8295" i="14"/>
  <c r="I8295" i="14"/>
  <c r="D8295" i="14"/>
  <c r="E8295" i="14" s="1"/>
  <c r="I8294" i="14"/>
  <c r="J8294" i="14" s="1"/>
  <c r="D8294" i="14"/>
  <c r="E8294" i="14" s="1"/>
  <c r="L8293" i="14"/>
  <c r="K8293" i="14"/>
  <c r="I8293" i="14"/>
  <c r="J8293" i="14" s="1"/>
  <c r="D8293" i="14"/>
  <c r="E8293" i="14" s="1"/>
  <c r="I8292" i="14"/>
  <c r="D8292" i="14"/>
  <c r="E8292" i="14" s="1"/>
  <c r="I8291" i="14"/>
  <c r="L8291" i="14" s="1"/>
  <c r="D8291" i="14"/>
  <c r="E8291" i="14" s="1"/>
  <c r="I8290" i="14"/>
  <c r="D8290" i="14"/>
  <c r="E8290" i="14" s="1"/>
  <c r="I8289" i="14"/>
  <c r="L8289" i="14" s="1"/>
  <c r="D8289" i="14"/>
  <c r="E8289" i="14" s="1"/>
  <c r="L8288" i="14"/>
  <c r="I8288" i="14"/>
  <c r="J8288" i="14" s="1"/>
  <c r="E8288" i="14"/>
  <c r="D8288" i="14"/>
  <c r="L8287" i="14"/>
  <c r="K8287" i="14"/>
  <c r="I8287" i="14"/>
  <c r="J8287" i="14" s="1"/>
  <c r="E8287" i="14"/>
  <c r="D8287" i="14"/>
  <c r="I8286" i="14"/>
  <c r="D8286" i="14"/>
  <c r="E8286" i="14" s="1"/>
  <c r="L8285" i="14"/>
  <c r="I8285" i="14"/>
  <c r="D8285" i="14"/>
  <c r="E8285" i="14" s="1"/>
  <c r="I8284" i="14"/>
  <c r="E8284" i="14"/>
  <c r="D8284" i="14"/>
  <c r="I8283" i="14"/>
  <c r="L8283" i="14" s="1"/>
  <c r="D8283" i="14"/>
  <c r="E8283" i="14" s="1"/>
  <c r="I8282" i="14"/>
  <c r="L8282" i="14" s="1"/>
  <c r="D8282" i="14"/>
  <c r="E8282" i="14" s="1"/>
  <c r="I8281" i="14"/>
  <c r="L8281" i="14" s="1"/>
  <c r="E8281" i="14"/>
  <c r="D8281" i="14"/>
  <c r="L8280" i="14"/>
  <c r="I8280" i="14"/>
  <c r="E8280" i="14"/>
  <c r="D8280" i="14"/>
  <c r="I8279" i="14"/>
  <c r="L8279" i="14" s="1"/>
  <c r="D8279" i="14"/>
  <c r="E8279" i="14" s="1"/>
  <c r="I8278" i="14"/>
  <c r="D8278" i="14"/>
  <c r="E8278" i="14" s="1"/>
  <c r="I8277" i="14"/>
  <c r="E8277" i="14"/>
  <c r="D8277" i="14"/>
  <c r="I8276" i="14"/>
  <c r="L8276" i="14" s="1"/>
  <c r="E8276" i="14"/>
  <c r="D8276" i="14"/>
  <c r="J8275" i="14"/>
  <c r="K8275" i="14" s="1"/>
  <c r="I8275" i="14"/>
  <c r="L8275" i="14" s="1"/>
  <c r="D8275" i="14"/>
  <c r="E8275" i="14" s="1"/>
  <c r="I8274" i="14"/>
  <c r="D8274" i="14"/>
  <c r="E8274" i="14" s="1"/>
  <c r="I8273" i="14"/>
  <c r="D8273" i="14"/>
  <c r="E8273" i="14" s="1"/>
  <c r="I8272" i="14"/>
  <c r="D8272" i="14"/>
  <c r="E8272" i="14" s="1"/>
  <c r="J8271" i="14"/>
  <c r="I8271" i="14"/>
  <c r="L8271" i="14" s="1"/>
  <c r="D8271" i="14"/>
  <c r="E8271" i="14" s="1"/>
  <c r="L8270" i="14"/>
  <c r="K8270" i="14"/>
  <c r="I8270" i="14"/>
  <c r="J8270" i="14" s="1"/>
  <c r="E8270" i="14"/>
  <c r="D8270" i="14"/>
  <c r="L8269" i="14"/>
  <c r="K8269" i="14"/>
  <c r="I8269" i="14"/>
  <c r="J8269" i="14" s="1"/>
  <c r="E8269" i="14"/>
  <c r="D8269" i="14"/>
  <c r="I8268" i="14"/>
  <c r="D8268" i="14"/>
  <c r="E8268" i="14" s="1"/>
  <c r="I8267" i="14"/>
  <c r="E8267" i="14"/>
  <c r="D8267" i="14"/>
  <c r="I8266" i="14"/>
  <c r="D8266" i="14"/>
  <c r="E8266" i="14" s="1"/>
  <c r="J8265" i="14"/>
  <c r="I8265" i="14"/>
  <c r="D8265" i="14"/>
  <c r="E8265" i="14" s="1"/>
  <c r="I8264" i="14"/>
  <c r="J8264" i="14" s="1"/>
  <c r="D8264" i="14"/>
  <c r="E8264" i="14" s="1"/>
  <c r="L8263" i="14"/>
  <c r="I8263" i="14"/>
  <c r="J8263" i="14" s="1"/>
  <c r="D8263" i="14"/>
  <c r="E8263" i="14" s="1"/>
  <c r="I8262" i="14"/>
  <c r="D8262" i="14"/>
  <c r="E8262" i="14" s="1"/>
  <c r="L8261" i="14"/>
  <c r="K8261" i="14"/>
  <c r="I8261" i="14"/>
  <c r="J8261" i="14" s="1"/>
  <c r="D8261" i="14"/>
  <c r="E8261" i="14" s="1"/>
  <c r="I8260" i="14"/>
  <c r="D8260" i="14"/>
  <c r="E8260" i="14" s="1"/>
  <c r="J8259" i="14"/>
  <c r="I8259" i="14"/>
  <c r="D8259" i="14"/>
  <c r="E8259" i="14" s="1"/>
  <c r="L8258" i="14"/>
  <c r="I8258" i="14"/>
  <c r="D8258" i="14"/>
  <c r="E8258" i="14" s="1"/>
  <c r="I8257" i="14"/>
  <c r="E8257" i="14"/>
  <c r="D8257" i="14"/>
  <c r="L8256" i="14"/>
  <c r="I8256" i="14"/>
  <c r="J8256" i="14" s="1"/>
  <c r="E8256" i="14"/>
  <c r="D8256" i="14"/>
  <c r="I8255" i="14"/>
  <c r="E8255" i="14"/>
  <c r="D8255" i="14"/>
  <c r="I8254" i="14"/>
  <c r="D8254" i="14"/>
  <c r="E8254" i="14" s="1"/>
  <c r="L8253" i="14"/>
  <c r="I8253" i="14"/>
  <c r="D8253" i="14"/>
  <c r="E8253" i="14" s="1"/>
  <c r="I8252" i="14"/>
  <c r="D8252" i="14"/>
  <c r="E8252" i="14" s="1"/>
  <c r="I8251" i="14"/>
  <c r="D8251" i="14"/>
  <c r="E8251" i="14" s="1"/>
  <c r="L8250" i="14"/>
  <c r="I8250" i="14"/>
  <c r="D8250" i="14"/>
  <c r="E8250" i="14" s="1"/>
  <c r="I8249" i="14"/>
  <c r="L8249" i="14" s="1"/>
  <c r="E8249" i="14"/>
  <c r="D8249" i="14"/>
  <c r="I8248" i="14"/>
  <c r="J8248" i="14" s="1"/>
  <c r="D8248" i="14"/>
  <c r="E8248" i="14" s="1"/>
  <c r="I8247" i="14"/>
  <c r="J8247" i="14" s="1"/>
  <c r="E8247" i="14"/>
  <c r="D8247" i="14"/>
  <c r="I8246" i="14"/>
  <c r="D8246" i="14"/>
  <c r="E8246" i="14" s="1"/>
  <c r="I8245" i="14"/>
  <c r="J8245" i="14" s="1"/>
  <c r="D8245" i="14"/>
  <c r="E8245" i="14" s="1"/>
  <c r="L8244" i="14"/>
  <c r="I8244" i="14"/>
  <c r="J8244" i="14" s="1"/>
  <c r="D8244" i="14"/>
  <c r="E8244" i="14" s="1"/>
  <c r="I8243" i="14"/>
  <c r="L8243" i="14" s="1"/>
  <c r="D8243" i="14"/>
  <c r="E8243" i="14" s="1"/>
  <c r="K8242" i="14"/>
  <c r="I8242" i="14"/>
  <c r="J8242" i="14" s="1"/>
  <c r="E8242" i="14"/>
  <c r="D8242" i="14"/>
  <c r="L8241" i="14"/>
  <c r="J8241" i="14"/>
  <c r="I8241" i="14"/>
  <c r="D8241" i="14"/>
  <c r="E8241" i="14" s="1"/>
  <c r="I8240" i="14"/>
  <c r="J8240" i="14" s="1"/>
  <c r="D8240" i="14"/>
  <c r="E8240" i="14" s="1"/>
  <c r="I8239" i="14"/>
  <c r="J8239" i="14" s="1"/>
  <c r="D8239" i="14"/>
  <c r="E8239" i="14" s="1"/>
  <c r="I8238" i="14"/>
  <c r="D8238" i="14"/>
  <c r="E8238" i="14" s="1"/>
  <c r="L8237" i="14"/>
  <c r="J8237" i="14"/>
  <c r="K8237" i="14" s="1"/>
  <c r="I8237" i="14"/>
  <c r="D8237" i="14"/>
  <c r="E8237" i="14" s="1"/>
  <c r="I8236" i="14"/>
  <c r="E8236" i="14"/>
  <c r="D8236" i="14"/>
  <c r="I8235" i="14"/>
  <c r="D8235" i="14"/>
  <c r="E8235" i="14" s="1"/>
  <c r="I8234" i="14"/>
  <c r="L8234" i="14" s="1"/>
  <c r="D8234" i="14"/>
  <c r="E8234" i="14" s="1"/>
  <c r="I8233" i="14"/>
  <c r="L8233" i="14" s="1"/>
  <c r="E8233" i="14"/>
  <c r="D8233" i="14"/>
  <c r="K8232" i="14"/>
  <c r="I8232" i="14"/>
  <c r="J8232" i="14" s="1"/>
  <c r="D8232" i="14"/>
  <c r="E8232" i="14" s="1"/>
  <c r="L8231" i="14"/>
  <c r="J8231" i="14"/>
  <c r="K8231" i="14" s="1"/>
  <c r="I8231" i="14"/>
  <c r="D8231" i="14"/>
  <c r="E8231" i="14" s="1"/>
  <c r="I8230" i="14"/>
  <c r="D8230" i="14"/>
  <c r="E8230" i="14" s="1"/>
  <c r="J8229" i="14"/>
  <c r="I8229" i="14"/>
  <c r="D8229" i="14"/>
  <c r="E8229" i="14" s="1"/>
  <c r="I8228" i="14"/>
  <c r="D8228" i="14"/>
  <c r="E8228" i="14" s="1"/>
  <c r="L8227" i="14"/>
  <c r="J8227" i="14"/>
  <c r="K8227" i="14" s="1"/>
  <c r="I8227" i="14"/>
  <c r="D8227" i="14"/>
  <c r="E8227" i="14" s="1"/>
  <c r="L8226" i="14"/>
  <c r="K8226" i="14"/>
  <c r="I8226" i="14"/>
  <c r="J8226" i="14" s="1"/>
  <c r="D8226" i="14"/>
  <c r="E8226" i="14" s="1"/>
  <c r="I8225" i="14"/>
  <c r="L8225" i="14" s="1"/>
  <c r="D8225" i="14"/>
  <c r="E8225" i="14" s="1"/>
  <c r="I8224" i="14"/>
  <c r="D8224" i="14"/>
  <c r="E8224" i="14" s="1"/>
  <c r="I8223" i="14"/>
  <c r="D8223" i="14"/>
  <c r="E8223" i="14" s="1"/>
  <c r="L8222" i="14"/>
  <c r="I8222" i="14"/>
  <c r="J8222" i="14" s="1"/>
  <c r="E8222" i="14"/>
  <c r="D8222" i="14"/>
  <c r="I8221" i="14"/>
  <c r="J8221" i="14" s="1"/>
  <c r="D8221" i="14"/>
  <c r="E8221" i="14" s="1"/>
  <c r="I8220" i="14"/>
  <c r="E8220" i="14"/>
  <c r="D8220" i="14"/>
  <c r="J8219" i="14"/>
  <c r="K8219" i="14" s="1"/>
  <c r="I8219" i="14"/>
  <c r="L8219" i="14" s="1"/>
  <c r="D8219" i="14"/>
  <c r="E8219" i="14" s="1"/>
  <c r="I8218" i="14"/>
  <c r="E8218" i="14"/>
  <c r="D8218" i="14"/>
  <c r="I8217" i="14"/>
  <c r="D8217" i="14"/>
  <c r="E8217" i="14" s="1"/>
  <c r="I8216" i="14"/>
  <c r="D8216" i="14"/>
  <c r="E8216" i="14" s="1"/>
  <c r="I8215" i="14"/>
  <c r="D8215" i="14"/>
  <c r="E8215" i="14" s="1"/>
  <c r="L8214" i="14"/>
  <c r="I8214" i="14"/>
  <c r="J8214" i="14" s="1"/>
  <c r="D8214" i="14"/>
  <c r="E8214" i="14" s="1"/>
  <c r="L8213" i="14"/>
  <c r="J8213" i="14"/>
  <c r="K8213" i="14" s="1"/>
  <c r="I8213" i="14"/>
  <c r="D8213" i="14"/>
  <c r="E8213" i="14" s="1"/>
  <c r="I8212" i="14"/>
  <c r="E8212" i="14"/>
  <c r="D8212" i="14"/>
  <c r="I8211" i="14"/>
  <c r="L8211" i="14" s="1"/>
  <c r="D8211" i="14"/>
  <c r="E8211" i="14" s="1"/>
  <c r="I8210" i="14"/>
  <c r="E8210" i="14"/>
  <c r="D8210" i="14"/>
  <c r="I8209" i="14"/>
  <c r="J8209" i="14" s="1"/>
  <c r="E8209" i="14"/>
  <c r="D8209" i="14"/>
  <c r="L8208" i="14"/>
  <c r="K8208" i="14"/>
  <c r="I8208" i="14"/>
  <c r="J8208" i="14" s="1"/>
  <c r="E8208" i="14"/>
  <c r="D8208" i="14"/>
  <c r="L8207" i="14"/>
  <c r="I8207" i="14"/>
  <c r="J8207" i="14" s="1"/>
  <c r="K8207" i="14" s="1"/>
  <c r="D8207" i="14"/>
  <c r="E8207" i="14" s="1"/>
  <c r="I8206" i="14"/>
  <c r="D8206" i="14"/>
  <c r="E8206" i="14" s="1"/>
  <c r="L8205" i="14"/>
  <c r="J8205" i="14"/>
  <c r="K8205" i="14" s="1"/>
  <c r="I8205" i="14"/>
  <c r="D8205" i="14"/>
  <c r="E8205" i="14" s="1"/>
  <c r="I8204" i="14"/>
  <c r="E8204" i="14"/>
  <c r="D8204" i="14"/>
  <c r="J8203" i="14"/>
  <c r="I8203" i="14"/>
  <c r="L8203" i="14" s="1"/>
  <c r="D8203" i="14"/>
  <c r="E8203" i="14" s="1"/>
  <c r="L8202" i="14"/>
  <c r="K8202" i="14"/>
  <c r="I8202" i="14"/>
  <c r="J8202" i="14" s="1"/>
  <c r="E8202" i="14"/>
  <c r="D8202" i="14"/>
  <c r="I8201" i="14"/>
  <c r="D8201" i="14"/>
  <c r="E8201" i="14" s="1"/>
  <c r="I8200" i="14"/>
  <c r="D8200" i="14"/>
  <c r="E8200" i="14" s="1"/>
  <c r="I8199" i="14"/>
  <c r="D8199" i="14"/>
  <c r="E8199" i="14" s="1"/>
  <c r="L8198" i="14"/>
  <c r="K8198" i="14"/>
  <c r="I8198" i="14"/>
  <c r="J8198" i="14" s="1"/>
  <c r="E8198" i="14"/>
  <c r="D8198" i="14"/>
  <c r="L8197" i="14"/>
  <c r="I8197" i="14"/>
  <c r="J8197" i="14" s="1"/>
  <c r="E8197" i="14"/>
  <c r="D8197" i="14"/>
  <c r="I8196" i="14"/>
  <c r="D8196" i="14"/>
  <c r="E8196" i="14" s="1"/>
  <c r="K8195" i="14"/>
  <c r="J8195" i="14"/>
  <c r="I8195" i="14"/>
  <c r="L8195" i="14" s="1"/>
  <c r="E8195" i="14"/>
  <c r="D8195" i="14"/>
  <c r="L8194" i="14"/>
  <c r="I8194" i="14"/>
  <c r="J8194" i="14" s="1"/>
  <c r="D8194" i="14"/>
  <c r="E8194" i="14" s="1"/>
  <c r="I8193" i="14"/>
  <c r="D8193" i="14"/>
  <c r="E8193" i="14" s="1"/>
  <c r="L8192" i="14"/>
  <c r="K8192" i="14"/>
  <c r="I8192" i="14"/>
  <c r="J8192" i="14" s="1"/>
  <c r="D8192" i="14"/>
  <c r="E8192" i="14" s="1"/>
  <c r="I8191" i="14"/>
  <c r="D8191" i="14"/>
  <c r="E8191" i="14" s="1"/>
  <c r="I8190" i="14"/>
  <c r="D8190" i="14"/>
  <c r="E8190" i="14" s="1"/>
  <c r="L8189" i="14"/>
  <c r="J8189" i="14"/>
  <c r="K8189" i="14" s="1"/>
  <c r="I8189" i="14"/>
  <c r="D8189" i="14"/>
  <c r="E8189" i="14" s="1"/>
  <c r="I8188" i="14"/>
  <c r="D8188" i="14"/>
  <c r="E8188" i="14" s="1"/>
  <c r="I8187" i="14"/>
  <c r="D8187" i="14"/>
  <c r="E8187" i="14" s="1"/>
  <c r="I8186" i="14"/>
  <c r="E8186" i="14"/>
  <c r="D8186" i="14"/>
  <c r="I8185" i="14"/>
  <c r="J8185" i="14" s="1"/>
  <c r="E8185" i="14"/>
  <c r="D8185" i="14"/>
  <c r="L8184" i="14"/>
  <c r="I8184" i="14"/>
  <c r="J8184" i="14" s="1"/>
  <c r="E8184" i="14"/>
  <c r="D8184" i="14"/>
  <c r="I8183" i="14"/>
  <c r="E8183" i="14"/>
  <c r="D8183" i="14"/>
  <c r="I8182" i="14"/>
  <c r="D8182" i="14"/>
  <c r="E8182" i="14" s="1"/>
  <c r="I8181" i="14"/>
  <c r="E8181" i="14"/>
  <c r="D8181" i="14"/>
  <c r="I8180" i="14"/>
  <c r="D8180" i="14"/>
  <c r="E8180" i="14" s="1"/>
  <c r="I8179" i="14"/>
  <c r="D8179" i="14"/>
  <c r="E8179" i="14" s="1"/>
  <c r="L8178" i="14"/>
  <c r="K8178" i="14"/>
  <c r="I8178" i="14"/>
  <c r="J8178" i="14" s="1"/>
  <c r="D8178" i="14"/>
  <c r="E8178" i="14" s="1"/>
  <c r="I8177" i="14"/>
  <c r="L8177" i="14" s="1"/>
  <c r="D8177" i="14"/>
  <c r="E8177" i="14" s="1"/>
  <c r="I8176" i="14"/>
  <c r="D8176" i="14"/>
  <c r="E8176" i="14" s="1"/>
  <c r="I8175" i="14"/>
  <c r="D8175" i="14"/>
  <c r="E8175" i="14" s="1"/>
  <c r="I8174" i="14"/>
  <c r="D8174" i="14"/>
  <c r="E8174" i="14" s="1"/>
  <c r="I8173" i="14"/>
  <c r="D8173" i="14"/>
  <c r="E8173" i="14" s="1"/>
  <c r="I8172" i="14"/>
  <c r="D8172" i="14"/>
  <c r="E8172" i="14" s="1"/>
  <c r="I8171" i="14"/>
  <c r="E8171" i="14"/>
  <c r="D8171" i="14"/>
  <c r="L8170" i="14"/>
  <c r="I8170" i="14"/>
  <c r="D8170" i="14"/>
  <c r="E8170" i="14" s="1"/>
  <c r="J8169" i="14"/>
  <c r="I8169" i="14"/>
  <c r="D8169" i="14"/>
  <c r="E8169" i="14" s="1"/>
  <c r="I8168" i="14"/>
  <c r="D8168" i="14"/>
  <c r="E8168" i="14" s="1"/>
  <c r="I8167" i="14"/>
  <c r="E8167" i="14"/>
  <c r="D8167" i="14"/>
  <c r="I8166" i="14"/>
  <c r="D8166" i="14"/>
  <c r="E8166" i="14" s="1"/>
  <c r="L8165" i="14"/>
  <c r="K8165" i="14"/>
  <c r="J8165" i="14"/>
  <c r="I8165" i="14"/>
  <c r="D8165" i="14"/>
  <c r="E8165" i="14" s="1"/>
  <c r="I8164" i="14"/>
  <c r="K8164" i="14" s="1"/>
  <c r="E8164" i="14"/>
  <c r="D8164" i="14"/>
  <c r="K8163" i="14"/>
  <c r="I8163" i="14"/>
  <c r="D8163" i="14"/>
  <c r="E8163" i="14" s="1"/>
  <c r="I8162" i="14"/>
  <c r="D8162" i="14"/>
  <c r="E8162" i="14" s="1"/>
  <c r="L8161" i="14"/>
  <c r="I8161" i="14"/>
  <c r="J8161" i="14" s="1"/>
  <c r="E8161" i="14"/>
  <c r="D8161" i="14"/>
  <c r="K8160" i="14"/>
  <c r="I8160" i="14"/>
  <c r="J8160" i="14" s="1"/>
  <c r="D8160" i="14"/>
  <c r="E8160" i="14" s="1"/>
  <c r="J8159" i="14"/>
  <c r="K8159" i="14" s="1"/>
  <c r="I8159" i="14"/>
  <c r="L8159" i="14" s="1"/>
  <c r="D8159" i="14"/>
  <c r="E8159" i="14" s="1"/>
  <c r="J8158" i="14"/>
  <c r="K8158" i="14" s="1"/>
  <c r="I8158" i="14"/>
  <c r="L8158" i="14" s="1"/>
  <c r="D8158" i="14"/>
  <c r="E8158" i="14" s="1"/>
  <c r="J8157" i="14"/>
  <c r="K8157" i="14" s="1"/>
  <c r="I8157" i="14"/>
  <c r="L8157" i="14" s="1"/>
  <c r="D8157" i="14"/>
  <c r="E8157" i="14" s="1"/>
  <c r="I8156" i="14"/>
  <c r="E8156" i="14"/>
  <c r="D8156" i="14"/>
  <c r="I8155" i="14"/>
  <c r="J8155" i="14" s="1"/>
  <c r="D8155" i="14"/>
  <c r="E8155" i="14" s="1"/>
  <c r="I8154" i="14"/>
  <c r="D8154" i="14"/>
  <c r="E8154" i="14" s="1"/>
  <c r="I8153" i="14"/>
  <c r="D8153" i="14"/>
  <c r="E8153" i="14" s="1"/>
  <c r="J8152" i="14"/>
  <c r="K8152" i="14" s="1"/>
  <c r="I8152" i="14"/>
  <c r="L8152" i="14" s="1"/>
  <c r="E8152" i="14"/>
  <c r="D8152" i="14"/>
  <c r="J8151" i="14"/>
  <c r="I8151" i="14"/>
  <c r="D8151" i="14"/>
  <c r="E8151" i="14" s="1"/>
  <c r="K8150" i="14"/>
  <c r="J8150" i="14"/>
  <c r="I8150" i="14"/>
  <c r="L8150" i="14" s="1"/>
  <c r="D8150" i="14"/>
  <c r="E8150" i="14" s="1"/>
  <c r="I8149" i="14"/>
  <c r="L8149" i="14" s="1"/>
  <c r="D8149" i="14"/>
  <c r="E8149" i="14" s="1"/>
  <c r="I8148" i="14"/>
  <c r="D8148" i="14"/>
  <c r="E8148" i="14" s="1"/>
  <c r="I8147" i="14"/>
  <c r="D8147" i="14"/>
  <c r="E8147" i="14" s="1"/>
  <c r="J8146" i="14"/>
  <c r="K8146" i="14" s="1"/>
  <c r="I8146" i="14"/>
  <c r="L8146" i="14" s="1"/>
  <c r="D8146" i="14"/>
  <c r="E8146" i="14" s="1"/>
  <c r="K8145" i="14"/>
  <c r="I8145" i="14"/>
  <c r="J8145" i="14" s="1"/>
  <c r="D8145" i="14"/>
  <c r="E8145" i="14" s="1"/>
  <c r="I8144" i="14"/>
  <c r="L8144" i="14" s="1"/>
  <c r="D8144" i="14"/>
  <c r="E8144" i="14" s="1"/>
  <c r="L8143" i="14"/>
  <c r="J8143" i="14"/>
  <c r="K8143" i="14" s="1"/>
  <c r="I8143" i="14"/>
  <c r="E8143" i="14"/>
  <c r="D8143" i="14"/>
  <c r="I8142" i="14"/>
  <c r="D8142" i="14"/>
  <c r="E8142" i="14" s="1"/>
  <c r="I8141" i="14"/>
  <c r="D8141" i="14"/>
  <c r="E8141" i="14" s="1"/>
  <c r="I8140" i="14"/>
  <c r="E8140" i="14"/>
  <c r="D8140" i="14"/>
  <c r="I8139" i="14"/>
  <c r="L8139" i="14" s="1"/>
  <c r="D8139" i="14"/>
  <c r="E8139" i="14" s="1"/>
  <c r="J8138" i="14"/>
  <c r="K8138" i="14" s="1"/>
  <c r="I8138" i="14"/>
  <c r="L8138" i="14" s="1"/>
  <c r="D8138" i="14"/>
  <c r="E8138" i="14" s="1"/>
  <c r="I8137" i="14"/>
  <c r="E8137" i="14"/>
  <c r="D8137" i="14"/>
  <c r="I8136" i="14"/>
  <c r="D8136" i="14"/>
  <c r="E8136" i="14" s="1"/>
  <c r="L8135" i="14"/>
  <c r="J8135" i="14"/>
  <c r="K8135" i="14" s="1"/>
  <c r="I8135" i="14"/>
  <c r="D8135" i="14"/>
  <c r="E8135" i="14" s="1"/>
  <c r="K8134" i="14"/>
  <c r="J8134" i="14"/>
  <c r="I8134" i="14"/>
  <c r="L8134" i="14" s="1"/>
  <c r="D8134" i="14"/>
  <c r="E8134" i="14" s="1"/>
  <c r="I8133" i="14"/>
  <c r="D8133" i="14"/>
  <c r="E8133" i="14" s="1"/>
  <c r="I8132" i="14"/>
  <c r="L8132" i="14" s="1"/>
  <c r="E8132" i="14"/>
  <c r="D8132" i="14"/>
  <c r="I8131" i="14"/>
  <c r="D8131" i="14"/>
  <c r="E8131" i="14" s="1"/>
  <c r="I8130" i="14"/>
  <c r="L8130" i="14" s="1"/>
  <c r="D8130" i="14"/>
  <c r="E8130" i="14" s="1"/>
  <c r="I8129" i="14"/>
  <c r="D8129" i="14"/>
  <c r="E8129" i="14" s="1"/>
  <c r="I8128" i="14"/>
  <c r="L8128" i="14" s="1"/>
  <c r="E8128" i="14"/>
  <c r="D8128" i="14"/>
  <c r="L8127" i="14"/>
  <c r="J8127" i="14"/>
  <c r="I8127" i="14"/>
  <c r="D8127" i="14"/>
  <c r="E8127" i="14" s="1"/>
  <c r="I8126" i="14"/>
  <c r="D8126" i="14"/>
  <c r="E8126" i="14" s="1"/>
  <c r="I8125" i="14"/>
  <c r="L8125" i="14" s="1"/>
  <c r="D8125" i="14"/>
  <c r="E8125" i="14" s="1"/>
  <c r="I8124" i="14"/>
  <c r="L8124" i="14" s="1"/>
  <c r="E8124" i="14"/>
  <c r="D8124" i="14"/>
  <c r="L8123" i="14"/>
  <c r="I8123" i="14"/>
  <c r="J8123" i="14" s="1"/>
  <c r="K8123" i="14" s="1"/>
  <c r="D8123" i="14"/>
  <c r="E8123" i="14" s="1"/>
  <c r="J8122" i="14"/>
  <c r="I8122" i="14"/>
  <c r="L8122" i="14" s="1"/>
  <c r="D8122" i="14"/>
  <c r="E8122" i="14" s="1"/>
  <c r="L8121" i="14"/>
  <c r="I8121" i="14"/>
  <c r="J8121" i="14" s="1"/>
  <c r="D8121" i="14"/>
  <c r="E8121" i="14" s="1"/>
  <c r="J8120" i="14"/>
  <c r="I8120" i="14"/>
  <c r="D8120" i="14"/>
  <c r="E8120" i="14" s="1"/>
  <c r="L8119" i="14"/>
  <c r="K8119" i="14"/>
  <c r="J8119" i="14"/>
  <c r="I8119" i="14"/>
  <c r="D8119" i="14"/>
  <c r="E8119" i="14" s="1"/>
  <c r="I8118" i="14"/>
  <c r="D8118" i="14"/>
  <c r="E8118" i="14" s="1"/>
  <c r="J8117" i="14"/>
  <c r="K8117" i="14" s="1"/>
  <c r="I8117" i="14"/>
  <c r="L8117" i="14" s="1"/>
  <c r="D8117" i="14"/>
  <c r="E8117" i="14" s="1"/>
  <c r="I8116" i="14"/>
  <c r="D8116" i="14"/>
  <c r="E8116" i="14" s="1"/>
  <c r="I8115" i="14"/>
  <c r="E8115" i="14"/>
  <c r="D8115" i="14"/>
  <c r="I8114" i="14"/>
  <c r="L8114" i="14" s="1"/>
  <c r="D8114" i="14"/>
  <c r="E8114" i="14" s="1"/>
  <c r="L8113" i="14"/>
  <c r="I8113" i="14"/>
  <c r="J8113" i="14" s="1"/>
  <c r="D8113" i="14"/>
  <c r="E8113" i="14" s="1"/>
  <c r="I8112" i="14"/>
  <c r="D8112" i="14"/>
  <c r="E8112" i="14" s="1"/>
  <c r="L8111" i="14"/>
  <c r="J8111" i="14"/>
  <c r="K8111" i="14" s="1"/>
  <c r="I8111" i="14"/>
  <c r="D8111" i="14"/>
  <c r="E8111" i="14" s="1"/>
  <c r="I8110" i="14"/>
  <c r="D8110" i="14"/>
  <c r="E8110" i="14" s="1"/>
  <c r="J8109" i="14"/>
  <c r="K8109" i="14" s="1"/>
  <c r="I8109" i="14"/>
  <c r="L8109" i="14" s="1"/>
  <c r="D8109" i="14"/>
  <c r="E8109" i="14" s="1"/>
  <c r="I8108" i="14"/>
  <c r="E8108" i="14"/>
  <c r="D8108" i="14"/>
  <c r="J8107" i="14"/>
  <c r="I8107" i="14"/>
  <c r="E8107" i="14"/>
  <c r="D8107" i="14"/>
  <c r="I8106" i="14"/>
  <c r="D8106" i="14"/>
  <c r="E8106" i="14" s="1"/>
  <c r="I8105" i="14"/>
  <c r="D8105" i="14"/>
  <c r="E8105" i="14" s="1"/>
  <c r="I8104" i="14"/>
  <c r="J8104" i="14" s="1"/>
  <c r="D8104" i="14"/>
  <c r="E8104" i="14" s="1"/>
  <c r="I8103" i="14"/>
  <c r="D8103" i="14"/>
  <c r="E8103" i="14" s="1"/>
  <c r="I8102" i="14"/>
  <c r="D8102" i="14"/>
  <c r="E8102" i="14" s="1"/>
  <c r="I8101" i="14"/>
  <c r="D8101" i="14"/>
  <c r="E8101" i="14" s="1"/>
  <c r="K8100" i="14"/>
  <c r="J8100" i="14"/>
  <c r="I8100" i="14"/>
  <c r="L8100" i="14" s="1"/>
  <c r="E8100" i="14"/>
  <c r="D8100" i="14"/>
  <c r="I8099" i="14"/>
  <c r="J8099" i="14" s="1"/>
  <c r="E8099" i="14"/>
  <c r="D8099" i="14"/>
  <c r="I8098" i="14"/>
  <c r="D8098" i="14"/>
  <c r="E8098" i="14" s="1"/>
  <c r="K8097" i="14"/>
  <c r="I8097" i="14"/>
  <c r="J8097" i="14" s="1"/>
  <c r="E8097" i="14"/>
  <c r="D8097" i="14"/>
  <c r="I8096" i="14"/>
  <c r="J8096" i="14" s="1"/>
  <c r="E8096" i="14"/>
  <c r="D8096" i="14"/>
  <c r="L8095" i="14"/>
  <c r="I8095" i="14"/>
  <c r="D8095" i="14"/>
  <c r="E8095" i="14" s="1"/>
  <c r="I8094" i="14"/>
  <c r="D8094" i="14"/>
  <c r="E8094" i="14" s="1"/>
  <c r="I8093" i="14"/>
  <c r="J8093" i="14" s="1"/>
  <c r="D8093" i="14"/>
  <c r="E8093" i="14" s="1"/>
  <c r="I8092" i="14"/>
  <c r="D8092" i="14"/>
  <c r="E8092" i="14" s="1"/>
  <c r="I8091" i="14"/>
  <c r="D8091" i="14"/>
  <c r="E8091" i="14" s="1"/>
  <c r="K8090" i="14"/>
  <c r="J8090" i="14"/>
  <c r="I8090" i="14"/>
  <c r="L8090" i="14" s="1"/>
  <c r="D8090" i="14"/>
  <c r="E8090" i="14" s="1"/>
  <c r="K8089" i="14"/>
  <c r="I8089" i="14"/>
  <c r="J8089" i="14" s="1"/>
  <c r="D8089" i="14"/>
  <c r="E8089" i="14" s="1"/>
  <c r="I8088" i="14"/>
  <c r="J8088" i="14" s="1"/>
  <c r="D8088" i="14"/>
  <c r="E8088" i="14" s="1"/>
  <c r="L8087" i="14"/>
  <c r="K8087" i="14"/>
  <c r="J8087" i="14"/>
  <c r="I8087" i="14"/>
  <c r="D8087" i="14"/>
  <c r="E8087" i="14" s="1"/>
  <c r="I8086" i="14"/>
  <c r="E8086" i="14"/>
  <c r="D8086" i="14"/>
  <c r="I8085" i="14"/>
  <c r="L8085" i="14" s="1"/>
  <c r="D8085" i="14"/>
  <c r="E8085" i="14" s="1"/>
  <c r="K8084" i="14"/>
  <c r="J8084" i="14"/>
  <c r="I8084" i="14"/>
  <c r="L8084" i="14" s="1"/>
  <c r="D8084" i="14"/>
  <c r="E8084" i="14" s="1"/>
  <c r="J8083" i="14"/>
  <c r="I8083" i="14"/>
  <c r="D8083" i="14"/>
  <c r="E8083" i="14" s="1"/>
  <c r="I8082" i="14"/>
  <c r="D8082" i="14"/>
  <c r="E8082" i="14" s="1"/>
  <c r="I8081" i="14"/>
  <c r="D8081" i="14"/>
  <c r="E8081" i="14" s="1"/>
  <c r="J8080" i="14"/>
  <c r="K8080" i="14" s="1"/>
  <c r="I8080" i="14"/>
  <c r="L8080" i="14" s="1"/>
  <c r="E8080" i="14"/>
  <c r="D8080" i="14"/>
  <c r="J8079" i="14"/>
  <c r="K8079" i="14" s="1"/>
  <c r="I8079" i="14"/>
  <c r="L8079" i="14" s="1"/>
  <c r="E8079" i="14"/>
  <c r="D8079" i="14"/>
  <c r="I8078" i="14"/>
  <c r="J8078" i="14" s="1"/>
  <c r="D8078" i="14"/>
  <c r="E8078" i="14" s="1"/>
  <c r="J8077" i="14"/>
  <c r="K8077" i="14" s="1"/>
  <c r="I8077" i="14"/>
  <c r="L8077" i="14" s="1"/>
  <c r="D8077" i="14"/>
  <c r="E8077" i="14" s="1"/>
  <c r="I8076" i="14"/>
  <c r="L8076" i="14" s="1"/>
  <c r="D8076" i="14"/>
  <c r="E8076" i="14" s="1"/>
  <c r="L8075" i="14"/>
  <c r="I8075" i="14"/>
  <c r="D8075" i="14"/>
  <c r="E8075" i="14" s="1"/>
  <c r="I8074" i="14"/>
  <c r="L8074" i="14" s="1"/>
  <c r="E8074" i="14"/>
  <c r="D8074" i="14"/>
  <c r="I8073" i="14"/>
  <c r="D8073" i="14"/>
  <c r="E8073" i="14" s="1"/>
  <c r="I8072" i="14"/>
  <c r="J8072" i="14" s="1"/>
  <c r="D8072" i="14"/>
  <c r="E8072" i="14" s="1"/>
  <c r="I8071" i="14"/>
  <c r="D8071" i="14"/>
  <c r="E8071" i="14" s="1"/>
  <c r="I8070" i="14"/>
  <c r="E8070" i="14"/>
  <c r="D8070" i="14"/>
  <c r="I8069" i="14"/>
  <c r="D8069" i="14"/>
  <c r="E8069" i="14" s="1"/>
  <c r="I8068" i="14"/>
  <c r="L8068" i="14" s="1"/>
  <c r="D8068" i="14"/>
  <c r="E8068" i="14" s="1"/>
  <c r="J8067" i="14"/>
  <c r="K8067" i="14" s="1"/>
  <c r="I8067" i="14"/>
  <c r="L8067" i="14" s="1"/>
  <c r="E8067" i="14"/>
  <c r="D8067" i="14"/>
  <c r="I8066" i="14"/>
  <c r="D8066" i="14"/>
  <c r="E8066" i="14" s="1"/>
  <c r="K8065" i="14"/>
  <c r="J8065" i="14"/>
  <c r="I8065" i="14"/>
  <c r="L8065" i="14" s="1"/>
  <c r="D8065" i="14"/>
  <c r="E8065" i="14" s="1"/>
  <c r="I8064" i="14"/>
  <c r="D8064" i="14"/>
  <c r="E8064" i="14" s="1"/>
  <c r="K8063" i="14"/>
  <c r="I8063" i="14"/>
  <c r="J8063" i="14" s="1"/>
  <c r="D8063" i="14"/>
  <c r="E8063" i="14" s="1"/>
  <c r="I8062" i="14"/>
  <c r="D8062" i="14"/>
  <c r="E8062" i="14" s="1"/>
  <c r="I8061" i="14"/>
  <c r="D8061" i="14"/>
  <c r="E8061" i="14" s="1"/>
  <c r="J8060" i="14"/>
  <c r="K8060" i="14" s="1"/>
  <c r="I8060" i="14"/>
  <c r="L8060" i="14" s="1"/>
  <c r="E8060" i="14"/>
  <c r="D8060" i="14"/>
  <c r="J8059" i="14"/>
  <c r="I8059" i="14"/>
  <c r="L8059" i="14" s="1"/>
  <c r="D8059" i="14"/>
  <c r="E8059" i="14" s="1"/>
  <c r="I8058" i="14"/>
  <c r="D8058" i="14"/>
  <c r="E8058" i="14" s="1"/>
  <c r="I8057" i="14"/>
  <c r="D8057" i="14"/>
  <c r="E8057" i="14" s="1"/>
  <c r="I8056" i="14"/>
  <c r="E8056" i="14"/>
  <c r="D8056" i="14"/>
  <c r="J8055" i="14"/>
  <c r="I8055" i="14"/>
  <c r="L8055" i="14" s="1"/>
  <c r="D8055" i="14"/>
  <c r="E8055" i="14" s="1"/>
  <c r="I8054" i="14"/>
  <c r="L8054" i="14" s="1"/>
  <c r="D8054" i="14"/>
  <c r="E8054" i="14" s="1"/>
  <c r="I8053" i="14"/>
  <c r="D8053" i="14"/>
  <c r="E8053" i="14" s="1"/>
  <c r="I8052" i="14"/>
  <c r="E8052" i="14"/>
  <c r="D8052" i="14"/>
  <c r="I8051" i="14"/>
  <c r="D8051" i="14"/>
  <c r="E8051" i="14" s="1"/>
  <c r="I8050" i="14"/>
  <c r="D8050" i="14"/>
  <c r="E8050" i="14" s="1"/>
  <c r="L8049" i="14"/>
  <c r="I8049" i="14"/>
  <c r="J8049" i="14" s="1"/>
  <c r="D8049" i="14"/>
  <c r="E8049" i="14" s="1"/>
  <c r="I8048" i="14"/>
  <c r="D8048" i="14"/>
  <c r="E8048" i="14" s="1"/>
  <c r="I8047" i="14"/>
  <c r="D8047" i="14"/>
  <c r="E8047" i="14" s="1"/>
  <c r="K8046" i="14"/>
  <c r="J8046" i="14"/>
  <c r="I8046" i="14"/>
  <c r="L8046" i="14" s="1"/>
  <c r="D8046" i="14"/>
  <c r="E8046" i="14" s="1"/>
  <c r="L8045" i="14"/>
  <c r="K8045" i="14"/>
  <c r="J8045" i="14"/>
  <c r="I8045" i="14"/>
  <c r="D8045" i="14"/>
  <c r="E8045" i="14" s="1"/>
  <c r="I8044" i="14"/>
  <c r="D8044" i="14"/>
  <c r="E8044" i="14" s="1"/>
  <c r="L8043" i="14"/>
  <c r="K8043" i="14"/>
  <c r="I8043" i="14"/>
  <c r="J8043" i="14" s="1"/>
  <c r="D8043" i="14"/>
  <c r="E8043" i="14" s="1"/>
  <c r="I8042" i="14"/>
  <c r="L8042" i="14" s="1"/>
  <c r="D8042" i="14"/>
  <c r="E8042" i="14" s="1"/>
  <c r="I8041" i="14"/>
  <c r="L8041" i="14" s="1"/>
  <c r="D8041" i="14"/>
  <c r="E8041" i="14" s="1"/>
  <c r="I8040" i="14"/>
  <c r="D8040" i="14"/>
  <c r="E8040" i="14" s="1"/>
  <c r="I8039" i="14"/>
  <c r="D8039" i="14"/>
  <c r="E8039" i="14" s="1"/>
  <c r="I8038" i="14"/>
  <c r="D8038" i="14"/>
  <c r="E8038" i="14" s="1"/>
  <c r="I8037" i="14"/>
  <c r="D8037" i="14"/>
  <c r="E8037" i="14" s="1"/>
  <c r="I8036" i="14"/>
  <c r="L8036" i="14" s="1"/>
  <c r="E8036" i="14"/>
  <c r="D8036" i="14"/>
  <c r="L8035" i="14"/>
  <c r="I8035" i="14"/>
  <c r="E8035" i="14"/>
  <c r="D8035" i="14"/>
  <c r="I8034" i="14"/>
  <c r="L8034" i="14" s="1"/>
  <c r="D8034" i="14"/>
  <c r="E8034" i="14" s="1"/>
  <c r="L8033" i="14"/>
  <c r="I8033" i="14"/>
  <c r="D8033" i="14"/>
  <c r="E8033" i="14" s="1"/>
  <c r="I8032" i="14"/>
  <c r="D8032" i="14"/>
  <c r="E8032" i="14" s="1"/>
  <c r="I8031" i="14"/>
  <c r="D8031" i="14"/>
  <c r="E8031" i="14" s="1"/>
  <c r="I8030" i="14"/>
  <c r="L8030" i="14" s="1"/>
  <c r="D8030" i="14"/>
  <c r="E8030" i="14" s="1"/>
  <c r="J8029" i="14"/>
  <c r="K8029" i="14" s="1"/>
  <c r="I8029" i="14"/>
  <c r="L8029" i="14" s="1"/>
  <c r="D8029" i="14"/>
  <c r="E8029" i="14" s="1"/>
  <c r="I8028" i="14"/>
  <c r="E8028" i="14"/>
  <c r="D8028" i="14"/>
  <c r="L8027" i="14"/>
  <c r="I8027" i="14"/>
  <c r="J8027" i="14" s="1"/>
  <c r="D8027" i="14"/>
  <c r="E8027" i="14" s="1"/>
  <c r="I8026" i="14"/>
  <c r="L8026" i="14" s="1"/>
  <c r="D8026" i="14"/>
  <c r="E8026" i="14" s="1"/>
  <c r="I8025" i="14"/>
  <c r="D8025" i="14"/>
  <c r="E8025" i="14" s="1"/>
  <c r="J8024" i="14"/>
  <c r="K8024" i="14" s="1"/>
  <c r="I8024" i="14"/>
  <c r="L8024" i="14" s="1"/>
  <c r="D8024" i="14"/>
  <c r="E8024" i="14" s="1"/>
  <c r="L8023" i="14"/>
  <c r="K8023" i="14"/>
  <c r="J8023" i="14"/>
  <c r="I8023" i="14"/>
  <c r="D8023" i="14"/>
  <c r="E8023" i="14" s="1"/>
  <c r="J8022" i="14"/>
  <c r="K8022" i="14" s="1"/>
  <c r="I8022" i="14"/>
  <c r="L8022" i="14" s="1"/>
  <c r="D8022" i="14"/>
  <c r="E8022" i="14" s="1"/>
  <c r="I8021" i="14"/>
  <c r="J8021" i="14" s="1"/>
  <c r="D8021" i="14"/>
  <c r="E8021" i="14" s="1"/>
  <c r="I8020" i="14"/>
  <c r="L8020" i="14" s="1"/>
  <c r="E8020" i="14"/>
  <c r="D8020" i="14"/>
  <c r="I8019" i="14"/>
  <c r="J8019" i="14" s="1"/>
  <c r="K8019" i="14" s="1"/>
  <c r="D8019" i="14"/>
  <c r="E8019" i="14" s="1"/>
  <c r="I8018" i="14"/>
  <c r="D8018" i="14"/>
  <c r="E8018" i="14" s="1"/>
  <c r="I8017" i="14"/>
  <c r="L8017" i="14" s="1"/>
  <c r="D8017" i="14"/>
  <c r="E8017" i="14" s="1"/>
  <c r="J8016" i="14"/>
  <c r="I8016" i="14"/>
  <c r="E8016" i="14"/>
  <c r="D8016" i="14"/>
  <c r="L8015" i="14"/>
  <c r="I8015" i="14"/>
  <c r="D8015" i="14"/>
  <c r="E8015" i="14" s="1"/>
  <c r="I8014" i="14"/>
  <c r="D8014" i="14"/>
  <c r="E8014" i="14" s="1"/>
  <c r="L8013" i="14"/>
  <c r="K8013" i="14"/>
  <c r="I8013" i="14"/>
  <c r="J8013" i="14" s="1"/>
  <c r="D8013" i="14"/>
  <c r="E8013" i="14" s="1"/>
  <c r="J8012" i="14"/>
  <c r="K8012" i="14" s="1"/>
  <c r="I8012" i="14"/>
  <c r="L8012" i="14" s="1"/>
  <c r="D8012" i="14"/>
  <c r="E8012" i="14" s="1"/>
  <c r="I8011" i="14"/>
  <c r="L8011" i="14" s="1"/>
  <c r="E8011" i="14"/>
  <c r="D8011" i="14"/>
  <c r="J8010" i="14"/>
  <c r="I8010" i="14"/>
  <c r="L8010" i="14" s="1"/>
  <c r="D8010" i="14"/>
  <c r="E8010" i="14" s="1"/>
  <c r="J8009" i="14"/>
  <c r="I8009" i="14"/>
  <c r="D8009" i="14"/>
  <c r="E8009" i="14" s="1"/>
  <c r="I8008" i="14"/>
  <c r="D8008" i="14"/>
  <c r="E8008" i="14" s="1"/>
  <c r="I8007" i="14"/>
  <c r="E8007" i="14"/>
  <c r="D8007" i="14"/>
  <c r="I8006" i="14"/>
  <c r="D8006" i="14"/>
  <c r="E8006" i="14" s="1"/>
  <c r="I8005" i="14"/>
  <c r="D8005" i="14"/>
  <c r="E8005" i="14" s="1"/>
  <c r="I8004" i="14"/>
  <c r="D8004" i="14"/>
  <c r="E8004" i="14" s="1"/>
  <c r="I8003" i="14"/>
  <c r="D8003" i="14"/>
  <c r="E8003" i="14" s="1"/>
  <c r="I8002" i="14"/>
  <c r="K8002" i="14" s="1"/>
  <c r="D8002" i="14"/>
  <c r="E8002" i="14" s="1"/>
  <c r="L8001" i="14"/>
  <c r="J8001" i="14"/>
  <c r="I8001" i="14"/>
  <c r="D8001" i="14"/>
  <c r="E8001" i="14" s="1"/>
  <c r="I8000" i="14"/>
  <c r="E8000" i="14"/>
  <c r="D8000" i="14"/>
  <c r="I7999" i="14"/>
  <c r="D7999" i="14"/>
  <c r="E7999" i="14" s="1"/>
  <c r="L7998" i="14"/>
  <c r="I7998" i="14"/>
  <c r="J7998" i="14" s="1"/>
  <c r="E7998" i="14"/>
  <c r="D7998" i="14"/>
  <c r="I7997" i="14"/>
  <c r="D7997" i="14"/>
  <c r="E7997" i="14" s="1"/>
  <c r="I7996" i="14"/>
  <c r="D7996" i="14"/>
  <c r="E7996" i="14" s="1"/>
  <c r="I7995" i="14"/>
  <c r="L7995" i="14" s="1"/>
  <c r="D7995" i="14"/>
  <c r="E7995" i="14" s="1"/>
  <c r="K7994" i="14"/>
  <c r="I7994" i="14"/>
  <c r="J7994" i="14" s="1"/>
  <c r="E7994" i="14"/>
  <c r="D7994" i="14"/>
  <c r="I7993" i="14"/>
  <c r="E7993" i="14"/>
  <c r="D7993" i="14"/>
  <c r="I7992" i="14"/>
  <c r="D7992" i="14"/>
  <c r="E7992" i="14" s="1"/>
  <c r="I7991" i="14"/>
  <c r="J7991" i="14" s="1"/>
  <c r="E7991" i="14"/>
  <c r="D7991" i="14"/>
  <c r="L7990" i="14"/>
  <c r="K7990" i="14"/>
  <c r="I7990" i="14"/>
  <c r="J7990" i="14" s="1"/>
  <c r="E7990" i="14"/>
  <c r="D7990" i="14"/>
  <c r="I7989" i="14"/>
  <c r="D7989" i="14"/>
  <c r="E7989" i="14" s="1"/>
  <c r="K7988" i="14"/>
  <c r="I7988" i="14"/>
  <c r="J7988" i="14" s="1"/>
  <c r="D7988" i="14"/>
  <c r="E7988" i="14" s="1"/>
  <c r="L7987" i="14"/>
  <c r="J7987" i="14"/>
  <c r="I7987" i="14"/>
  <c r="D7987" i="14"/>
  <c r="E7987" i="14" s="1"/>
  <c r="I7986" i="14"/>
  <c r="J7986" i="14" s="1"/>
  <c r="E7986" i="14"/>
  <c r="D7986" i="14"/>
  <c r="I7985" i="14"/>
  <c r="D7985" i="14"/>
  <c r="E7985" i="14" s="1"/>
  <c r="L7984" i="14"/>
  <c r="I7984" i="14"/>
  <c r="D7984" i="14"/>
  <c r="E7984" i="14" s="1"/>
  <c r="I7983" i="14"/>
  <c r="L7983" i="14" s="1"/>
  <c r="E7983" i="14"/>
  <c r="D7983" i="14"/>
  <c r="I7982" i="14"/>
  <c r="J7982" i="14" s="1"/>
  <c r="D7982" i="14"/>
  <c r="E7982" i="14" s="1"/>
  <c r="I7981" i="14"/>
  <c r="D7981" i="14"/>
  <c r="E7981" i="14" s="1"/>
  <c r="I7980" i="14"/>
  <c r="D7980" i="14"/>
  <c r="E7980" i="14" s="1"/>
  <c r="I7979" i="14"/>
  <c r="J7979" i="14" s="1"/>
  <c r="E7979" i="14"/>
  <c r="D7979" i="14"/>
  <c r="I7978" i="14"/>
  <c r="E7978" i="14"/>
  <c r="D7978" i="14"/>
  <c r="I7977" i="14"/>
  <c r="L7977" i="14" s="1"/>
  <c r="D7977" i="14"/>
  <c r="E7977" i="14" s="1"/>
  <c r="K7976" i="14"/>
  <c r="I7976" i="14"/>
  <c r="J7976" i="14" s="1"/>
  <c r="D7976" i="14"/>
  <c r="E7976" i="14" s="1"/>
  <c r="I7975" i="14"/>
  <c r="E7975" i="14"/>
  <c r="D7975" i="14"/>
  <c r="I7974" i="14"/>
  <c r="J7974" i="14" s="1"/>
  <c r="D7974" i="14"/>
  <c r="E7974" i="14" s="1"/>
  <c r="I7973" i="14"/>
  <c r="E7973" i="14"/>
  <c r="D7973" i="14"/>
  <c r="I7972" i="14"/>
  <c r="E7972" i="14"/>
  <c r="D7972" i="14"/>
  <c r="L7971" i="14"/>
  <c r="I7971" i="14"/>
  <c r="D7971" i="14"/>
  <c r="E7971" i="14" s="1"/>
  <c r="I7970" i="14"/>
  <c r="D7970" i="14"/>
  <c r="E7970" i="14" s="1"/>
  <c r="I7969" i="14"/>
  <c r="E7969" i="14"/>
  <c r="D7969" i="14"/>
  <c r="I7968" i="14"/>
  <c r="E7968" i="14"/>
  <c r="D7968" i="14"/>
  <c r="J7967" i="14"/>
  <c r="I7967" i="14"/>
  <c r="D7967" i="14"/>
  <c r="E7967" i="14" s="1"/>
  <c r="I7966" i="14"/>
  <c r="E7966" i="14"/>
  <c r="D7966" i="14"/>
  <c r="J7965" i="14"/>
  <c r="I7965" i="14"/>
  <c r="L7965" i="14" s="1"/>
  <c r="E7965" i="14"/>
  <c r="D7965" i="14"/>
  <c r="I7964" i="14"/>
  <c r="J7964" i="14" s="1"/>
  <c r="E7964" i="14"/>
  <c r="D7964" i="14"/>
  <c r="L7963" i="14"/>
  <c r="I7963" i="14"/>
  <c r="D7963" i="14"/>
  <c r="E7963" i="14" s="1"/>
  <c r="I7962" i="14"/>
  <c r="J7962" i="14" s="1"/>
  <c r="E7962" i="14"/>
  <c r="D7962" i="14"/>
  <c r="I7961" i="14"/>
  <c r="D7961" i="14"/>
  <c r="E7961" i="14" s="1"/>
  <c r="I7960" i="14"/>
  <c r="L7960" i="14" s="1"/>
  <c r="E7960" i="14"/>
  <c r="D7960" i="14"/>
  <c r="I7959" i="14"/>
  <c r="L7959" i="14" s="1"/>
  <c r="D7959" i="14"/>
  <c r="E7959" i="14" s="1"/>
  <c r="I7958" i="14"/>
  <c r="J7958" i="14" s="1"/>
  <c r="E7958" i="14"/>
  <c r="D7958" i="14"/>
  <c r="I7957" i="14"/>
  <c r="E7957" i="14"/>
  <c r="D7957" i="14"/>
  <c r="I7956" i="14"/>
  <c r="D7956" i="14"/>
  <c r="E7956" i="14" s="1"/>
  <c r="J7955" i="14"/>
  <c r="I7955" i="14"/>
  <c r="D7955" i="14"/>
  <c r="E7955" i="14" s="1"/>
  <c r="L7954" i="14"/>
  <c r="K7954" i="14"/>
  <c r="I7954" i="14"/>
  <c r="J7954" i="14" s="1"/>
  <c r="E7954" i="14"/>
  <c r="D7954" i="14"/>
  <c r="L7953" i="14"/>
  <c r="I7953" i="14"/>
  <c r="J7953" i="14" s="1"/>
  <c r="E7953" i="14"/>
  <c r="D7953" i="14"/>
  <c r="I7952" i="14"/>
  <c r="J7952" i="14" s="1"/>
  <c r="D7952" i="14"/>
  <c r="E7952" i="14" s="1"/>
  <c r="I7951" i="14"/>
  <c r="E7951" i="14"/>
  <c r="D7951" i="14"/>
  <c r="I7950" i="14"/>
  <c r="D7950" i="14"/>
  <c r="E7950" i="14" s="1"/>
  <c r="L7949" i="14"/>
  <c r="I7949" i="14"/>
  <c r="D7949" i="14"/>
  <c r="E7949" i="14" s="1"/>
  <c r="I7948" i="14"/>
  <c r="D7948" i="14"/>
  <c r="E7948" i="14" s="1"/>
  <c r="L7947" i="14"/>
  <c r="I7947" i="14"/>
  <c r="J7947" i="14" s="1"/>
  <c r="D7947" i="14"/>
  <c r="E7947" i="14" s="1"/>
  <c r="I7946" i="14"/>
  <c r="D7946" i="14"/>
  <c r="E7946" i="14" s="1"/>
  <c r="L7945" i="14"/>
  <c r="I7945" i="14"/>
  <c r="J7945" i="14" s="1"/>
  <c r="D7945" i="14"/>
  <c r="E7945" i="14" s="1"/>
  <c r="I7944" i="14"/>
  <c r="J7944" i="14" s="1"/>
  <c r="D7944" i="14"/>
  <c r="E7944" i="14" s="1"/>
  <c r="I7943" i="14"/>
  <c r="D7943" i="14"/>
  <c r="E7943" i="14" s="1"/>
  <c r="K7942" i="14"/>
  <c r="I7942" i="14"/>
  <c r="J7942" i="14" s="1"/>
  <c r="D7942" i="14"/>
  <c r="E7942" i="14" s="1"/>
  <c r="I7941" i="14"/>
  <c r="L7941" i="14" s="1"/>
  <c r="D7941" i="14"/>
  <c r="E7941" i="14" s="1"/>
  <c r="I7940" i="14"/>
  <c r="D7940" i="14"/>
  <c r="E7940" i="14" s="1"/>
  <c r="I7939" i="14"/>
  <c r="E7939" i="14"/>
  <c r="D7939" i="14"/>
  <c r="I7938" i="14"/>
  <c r="D7938" i="14"/>
  <c r="E7938" i="14" s="1"/>
  <c r="I7937" i="14"/>
  <c r="D7937" i="14"/>
  <c r="E7937" i="14" s="1"/>
  <c r="I7936" i="14"/>
  <c r="D7936" i="14"/>
  <c r="E7936" i="14" s="1"/>
  <c r="I7935" i="14"/>
  <c r="J7935" i="14" s="1"/>
  <c r="E7935" i="14"/>
  <c r="D7935" i="14"/>
  <c r="I7934" i="14"/>
  <c r="D7934" i="14"/>
  <c r="E7934" i="14" s="1"/>
  <c r="L7933" i="14"/>
  <c r="I7933" i="14"/>
  <c r="K7933" i="14" s="1"/>
  <c r="D7933" i="14"/>
  <c r="E7933" i="14" s="1"/>
  <c r="K7932" i="14"/>
  <c r="I7932" i="14"/>
  <c r="J7932" i="14" s="1"/>
  <c r="D7932" i="14"/>
  <c r="E7932" i="14" s="1"/>
  <c r="L7931" i="14"/>
  <c r="I7931" i="14"/>
  <c r="J7931" i="14" s="1"/>
  <c r="D7931" i="14"/>
  <c r="E7931" i="14" s="1"/>
  <c r="I7930" i="14"/>
  <c r="D7930" i="14"/>
  <c r="E7930" i="14" s="1"/>
  <c r="I7929" i="14"/>
  <c r="D7929" i="14"/>
  <c r="E7929" i="14" s="1"/>
  <c r="L7928" i="14"/>
  <c r="K7928" i="14"/>
  <c r="I7928" i="14"/>
  <c r="J7928" i="14" s="1"/>
  <c r="D7928" i="14"/>
  <c r="E7928" i="14" s="1"/>
  <c r="I7927" i="14"/>
  <c r="D7927" i="14"/>
  <c r="E7927" i="14" s="1"/>
  <c r="K7926" i="14"/>
  <c r="I7926" i="14"/>
  <c r="J7926" i="14" s="1"/>
  <c r="D7926" i="14"/>
  <c r="E7926" i="14" s="1"/>
  <c r="L7925" i="14"/>
  <c r="I7925" i="14"/>
  <c r="D7925" i="14"/>
  <c r="E7925" i="14" s="1"/>
  <c r="I7924" i="14"/>
  <c r="J7924" i="14" s="1"/>
  <c r="D7924" i="14"/>
  <c r="E7924" i="14" s="1"/>
  <c r="I7923" i="14"/>
  <c r="D7923" i="14"/>
  <c r="E7923" i="14" s="1"/>
  <c r="I7922" i="14"/>
  <c r="D7922" i="14"/>
  <c r="E7922" i="14" s="1"/>
  <c r="I7921" i="14"/>
  <c r="E7921" i="14"/>
  <c r="D7921" i="14"/>
  <c r="I7920" i="14"/>
  <c r="D7920" i="14"/>
  <c r="E7920" i="14" s="1"/>
  <c r="I7919" i="14"/>
  <c r="D7919" i="14"/>
  <c r="E7919" i="14" s="1"/>
  <c r="I7918" i="14"/>
  <c r="D7918" i="14"/>
  <c r="E7918" i="14" s="1"/>
  <c r="L7917" i="14"/>
  <c r="I7917" i="14"/>
  <c r="D7917" i="14"/>
  <c r="E7917" i="14" s="1"/>
  <c r="I7916" i="14"/>
  <c r="J7916" i="14" s="1"/>
  <c r="D7916" i="14"/>
  <c r="E7916" i="14" s="1"/>
  <c r="I7915" i="14"/>
  <c r="J7915" i="14" s="1"/>
  <c r="E7915" i="14"/>
  <c r="D7915" i="14"/>
  <c r="I7914" i="14"/>
  <c r="D7914" i="14"/>
  <c r="E7914" i="14" s="1"/>
  <c r="L7913" i="14"/>
  <c r="J7913" i="14"/>
  <c r="I7913" i="14"/>
  <c r="D7913" i="14"/>
  <c r="E7913" i="14" s="1"/>
  <c r="L7912" i="14"/>
  <c r="K7912" i="14"/>
  <c r="I7912" i="14"/>
  <c r="J7912" i="14" s="1"/>
  <c r="D7912" i="14"/>
  <c r="E7912" i="14" s="1"/>
  <c r="I7911" i="14"/>
  <c r="J7911" i="14" s="1"/>
  <c r="D7911" i="14"/>
  <c r="E7911" i="14" s="1"/>
  <c r="I7910" i="14"/>
  <c r="J7910" i="14" s="1"/>
  <c r="D7910" i="14"/>
  <c r="E7910" i="14" s="1"/>
  <c r="I7909" i="14"/>
  <c r="L7909" i="14" s="1"/>
  <c r="D7909" i="14"/>
  <c r="E7909" i="14" s="1"/>
  <c r="I7908" i="14"/>
  <c r="D7908" i="14"/>
  <c r="E7908" i="14" s="1"/>
  <c r="I7907" i="14"/>
  <c r="E7907" i="14"/>
  <c r="D7907" i="14"/>
  <c r="I7906" i="14"/>
  <c r="D7906" i="14"/>
  <c r="E7906" i="14" s="1"/>
  <c r="I7905" i="14"/>
  <c r="D7905" i="14"/>
  <c r="E7905" i="14" s="1"/>
  <c r="I7904" i="14"/>
  <c r="D7904" i="14"/>
  <c r="E7904" i="14" s="1"/>
  <c r="I7903" i="14"/>
  <c r="J7903" i="14" s="1"/>
  <c r="D7903" i="14"/>
  <c r="E7903" i="14" s="1"/>
  <c r="I7902" i="14"/>
  <c r="J7902" i="14" s="1"/>
  <c r="D7902" i="14"/>
  <c r="E7902" i="14" s="1"/>
  <c r="L7901" i="14"/>
  <c r="I7901" i="14"/>
  <c r="D7901" i="14"/>
  <c r="E7901" i="14" s="1"/>
  <c r="I7900" i="14"/>
  <c r="D7900" i="14"/>
  <c r="E7900" i="14" s="1"/>
  <c r="L7899" i="14"/>
  <c r="I7899" i="14"/>
  <c r="J7899" i="14" s="1"/>
  <c r="D7899" i="14"/>
  <c r="E7899" i="14" s="1"/>
  <c r="I7898" i="14"/>
  <c r="D7898" i="14"/>
  <c r="E7898" i="14" s="1"/>
  <c r="L7897" i="14"/>
  <c r="J7897" i="14"/>
  <c r="I7897" i="14"/>
  <c r="D7897" i="14"/>
  <c r="E7897" i="14" s="1"/>
  <c r="L7896" i="14"/>
  <c r="K7896" i="14"/>
  <c r="I7896" i="14"/>
  <c r="J7896" i="14" s="1"/>
  <c r="D7896" i="14"/>
  <c r="E7896" i="14" s="1"/>
  <c r="I7895" i="14"/>
  <c r="D7895" i="14"/>
  <c r="E7895" i="14" s="1"/>
  <c r="K7894" i="14"/>
  <c r="I7894" i="14"/>
  <c r="J7894" i="14" s="1"/>
  <c r="D7894" i="14"/>
  <c r="E7894" i="14" s="1"/>
  <c r="I7893" i="14"/>
  <c r="D7893" i="14"/>
  <c r="E7893" i="14" s="1"/>
  <c r="L7892" i="14"/>
  <c r="I7892" i="14"/>
  <c r="J7892" i="14" s="1"/>
  <c r="D7892" i="14"/>
  <c r="E7892" i="14" s="1"/>
  <c r="I7891" i="14"/>
  <c r="D7891" i="14"/>
  <c r="E7891" i="14" s="1"/>
  <c r="I7890" i="14"/>
  <c r="D7890" i="14"/>
  <c r="E7890" i="14" s="1"/>
  <c r="I7889" i="14"/>
  <c r="E7889" i="14"/>
  <c r="D7889" i="14"/>
  <c r="I7888" i="14"/>
  <c r="D7888" i="14"/>
  <c r="E7888" i="14" s="1"/>
  <c r="I7887" i="14"/>
  <c r="E7887" i="14"/>
  <c r="D7887" i="14"/>
  <c r="I7886" i="14"/>
  <c r="D7886" i="14"/>
  <c r="E7886" i="14" s="1"/>
  <c r="L7885" i="14"/>
  <c r="I7885" i="14"/>
  <c r="D7885" i="14"/>
  <c r="E7885" i="14" s="1"/>
  <c r="I7884" i="14"/>
  <c r="D7884" i="14"/>
  <c r="E7884" i="14" s="1"/>
  <c r="L7883" i="14"/>
  <c r="I7883" i="14"/>
  <c r="J7883" i="14" s="1"/>
  <c r="E7883" i="14"/>
  <c r="D7883" i="14"/>
  <c r="I7882" i="14"/>
  <c r="D7882" i="14"/>
  <c r="E7882" i="14" s="1"/>
  <c r="L7881" i="14"/>
  <c r="J7881" i="14"/>
  <c r="I7881" i="14"/>
  <c r="E7881" i="14"/>
  <c r="D7881" i="14"/>
  <c r="I7880" i="14"/>
  <c r="D7880" i="14"/>
  <c r="E7880" i="14" s="1"/>
  <c r="I7879" i="14"/>
  <c r="J7879" i="14" s="1"/>
  <c r="D7879" i="14"/>
  <c r="E7879" i="14" s="1"/>
  <c r="K7878" i="14"/>
  <c r="I7878" i="14"/>
  <c r="J7878" i="14" s="1"/>
  <c r="D7878" i="14"/>
  <c r="E7878" i="14" s="1"/>
  <c r="L7877" i="14"/>
  <c r="I7877" i="14"/>
  <c r="D7877" i="14"/>
  <c r="E7877" i="14" s="1"/>
  <c r="I7876" i="14"/>
  <c r="D7876" i="14"/>
  <c r="E7876" i="14" s="1"/>
  <c r="L7875" i="14"/>
  <c r="I7875" i="14"/>
  <c r="J7875" i="14" s="1"/>
  <c r="E7875" i="14"/>
  <c r="D7875" i="14"/>
  <c r="I7874" i="14"/>
  <c r="D7874" i="14"/>
  <c r="E7874" i="14" s="1"/>
  <c r="J7873" i="14"/>
  <c r="I7873" i="14"/>
  <c r="L7873" i="14" s="1"/>
  <c r="E7873" i="14"/>
  <c r="D7873" i="14"/>
  <c r="L7872" i="14"/>
  <c r="K7872" i="14"/>
  <c r="I7872" i="14"/>
  <c r="J7872" i="14" s="1"/>
  <c r="D7872" i="14"/>
  <c r="E7872" i="14" s="1"/>
  <c r="I7871" i="14"/>
  <c r="D7871" i="14"/>
  <c r="E7871" i="14" s="1"/>
  <c r="I7870" i="14"/>
  <c r="J7870" i="14" s="1"/>
  <c r="D7870" i="14"/>
  <c r="E7870" i="14" s="1"/>
  <c r="I7869" i="14"/>
  <c r="L7869" i="14" s="1"/>
  <c r="D7869" i="14"/>
  <c r="E7869" i="14" s="1"/>
  <c r="I7868" i="14"/>
  <c r="D7868" i="14"/>
  <c r="E7868" i="14" s="1"/>
  <c r="L7867" i="14"/>
  <c r="I7867" i="14"/>
  <c r="J7867" i="14" s="1"/>
  <c r="D7867" i="14"/>
  <c r="E7867" i="14" s="1"/>
  <c r="I7866" i="14"/>
  <c r="D7866" i="14"/>
  <c r="E7866" i="14" s="1"/>
  <c r="L7865" i="14"/>
  <c r="J7865" i="14"/>
  <c r="I7865" i="14"/>
  <c r="D7865" i="14"/>
  <c r="E7865" i="14" s="1"/>
  <c r="I7864" i="14"/>
  <c r="D7864" i="14"/>
  <c r="E7864" i="14" s="1"/>
  <c r="I7863" i="14"/>
  <c r="D7863" i="14"/>
  <c r="E7863" i="14" s="1"/>
  <c r="I7862" i="14"/>
  <c r="D7862" i="14"/>
  <c r="E7862" i="14" s="1"/>
  <c r="I7861" i="14"/>
  <c r="L7861" i="14" s="1"/>
  <c r="D7861" i="14"/>
  <c r="E7861" i="14" s="1"/>
  <c r="L7860" i="14"/>
  <c r="K7860" i="14"/>
  <c r="I7860" i="14"/>
  <c r="J7860" i="14" s="1"/>
  <c r="D7860" i="14"/>
  <c r="E7860" i="14" s="1"/>
  <c r="I7859" i="14"/>
  <c r="D7859" i="14"/>
  <c r="E7859" i="14" s="1"/>
  <c r="I7858" i="14"/>
  <c r="D7858" i="14"/>
  <c r="E7858" i="14" s="1"/>
  <c r="I7857" i="14"/>
  <c r="E7857" i="14"/>
  <c r="D7857" i="14"/>
  <c r="I7856" i="14"/>
  <c r="D7856" i="14"/>
  <c r="E7856" i="14" s="1"/>
  <c r="J7855" i="14"/>
  <c r="I7855" i="14"/>
  <c r="D7855" i="14"/>
  <c r="E7855" i="14" s="1"/>
  <c r="I7854" i="14"/>
  <c r="D7854" i="14"/>
  <c r="E7854" i="14" s="1"/>
  <c r="L7853" i="14"/>
  <c r="I7853" i="14"/>
  <c r="D7853" i="14"/>
  <c r="E7853" i="14" s="1"/>
  <c r="I7852" i="14"/>
  <c r="D7852" i="14"/>
  <c r="E7852" i="14" s="1"/>
  <c r="I7851" i="14"/>
  <c r="J7851" i="14" s="1"/>
  <c r="E7851" i="14"/>
  <c r="D7851" i="14"/>
  <c r="I7850" i="14"/>
  <c r="D7850" i="14"/>
  <c r="E7850" i="14" s="1"/>
  <c r="L7849" i="14"/>
  <c r="J7849" i="14"/>
  <c r="I7849" i="14"/>
  <c r="E7849" i="14"/>
  <c r="D7849" i="14"/>
  <c r="I7848" i="14"/>
  <c r="D7848" i="14"/>
  <c r="E7848" i="14" s="1"/>
  <c r="I7847" i="14"/>
  <c r="J7847" i="14" s="1"/>
  <c r="D7847" i="14"/>
  <c r="E7847" i="14" s="1"/>
  <c r="K7846" i="14"/>
  <c r="I7846" i="14"/>
  <c r="J7846" i="14" s="1"/>
  <c r="D7846" i="14"/>
  <c r="E7846" i="14" s="1"/>
  <c r="L7845" i="14"/>
  <c r="I7845" i="14"/>
  <c r="D7845" i="14"/>
  <c r="E7845" i="14" s="1"/>
  <c r="I7844" i="14"/>
  <c r="D7844" i="14"/>
  <c r="E7844" i="14" s="1"/>
  <c r="L7843" i="14"/>
  <c r="I7843" i="14"/>
  <c r="J7843" i="14" s="1"/>
  <c r="E7843" i="14"/>
  <c r="D7843" i="14"/>
  <c r="I7842" i="14"/>
  <c r="D7842" i="14"/>
  <c r="E7842" i="14" s="1"/>
  <c r="J7841" i="14"/>
  <c r="I7841" i="14"/>
  <c r="L7841" i="14" s="1"/>
  <c r="E7841" i="14"/>
  <c r="D7841" i="14"/>
  <c r="L7840" i="14"/>
  <c r="K7840" i="14"/>
  <c r="I7840" i="14"/>
  <c r="J7840" i="14" s="1"/>
  <c r="D7840" i="14"/>
  <c r="E7840" i="14" s="1"/>
  <c r="I7839" i="14"/>
  <c r="D7839" i="14"/>
  <c r="E7839" i="14" s="1"/>
  <c r="I7838" i="14"/>
  <c r="J7838" i="14" s="1"/>
  <c r="K7838" i="14" s="1"/>
  <c r="D7838" i="14"/>
  <c r="E7838" i="14" s="1"/>
  <c r="I7837" i="14"/>
  <c r="L7837" i="14" s="1"/>
  <c r="D7837" i="14"/>
  <c r="E7837" i="14" s="1"/>
  <c r="I7836" i="14"/>
  <c r="D7836" i="14"/>
  <c r="E7836" i="14" s="1"/>
  <c r="L7835" i="14"/>
  <c r="I7835" i="14"/>
  <c r="J7835" i="14" s="1"/>
  <c r="D7835" i="14"/>
  <c r="E7835" i="14" s="1"/>
  <c r="I7834" i="14"/>
  <c r="D7834" i="14"/>
  <c r="E7834" i="14" s="1"/>
  <c r="L7833" i="14"/>
  <c r="J7833" i="14"/>
  <c r="I7833" i="14"/>
  <c r="D7833" i="14"/>
  <c r="E7833" i="14" s="1"/>
  <c r="I7832" i="14"/>
  <c r="D7832" i="14"/>
  <c r="E7832" i="14" s="1"/>
  <c r="I7831" i="14"/>
  <c r="D7831" i="14"/>
  <c r="E7831" i="14" s="1"/>
  <c r="L7830" i="14"/>
  <c r="K7830" i="14"/>
  <c r="I7830" i="14"/>
  <c r="J7830" i="14" s="1"/>
  <c r="D7830" i="14"/>
  <c r="E7830" i="14" s="1"/>
  <c r="I7829" i="14"/>
  <c r="K7829" i="14" s="1"/>
  <c r="D7829" i="14"/>
  <c r="E7829" i="14" s="1"/>
  <c r="I7828" i="14"/>
  <c r="D7828" i="14"/>
  <c r="E7828" i="14" s="1"/>
  <c r="L7827" i="14"/>
  <c r="I7827" i="14"/>
  <c r="K7827" i="14" s="1"/>
  <c r="E7827" i="14"/>
  <c r="D7827" i="14"/>
  <c r="I7826" i="14"/>
  <c r="E7826" i="14"/>
  <c r="D7826" i="14"/>
  <c r="I7825" i="14"/>
  <c r="D7825" i="14"/>
  <c r="E7825" i="14" s="1"/>
  <c r="I7824" i="14"/>
  <c r="J7824" i="14" s="1"/>
  <c r="D7824" i="14"/>
  <c r="E7824" i="14" s="1"/>
  <c r="I7823" i="14"/>
  <c r="K7823" i="14" s="1"/>
  <c r="D7823" i="14"/>
  <c r="E7823" i="14" s="1"/>
  <c r="I7822" i="14"/>
  <c r="D7822" i="14"/>
  <c r="E7822" i="14" s="1"/>
  <c r="I7821" i="14"/>
  <c r="D7821" i="14"/>
  <c r="E7821" i="14" s="1"/>
  <c r="I7820" i="14"/>
  <c r="D7820" i="14"/>
  <c r="E7820" i="14" s="1"/>
  <c r="I7819" i="14"/>
  <c r="L7819" i="14" s="1"/>
  <c r="D7819" i="14"/>
  <c r="E7819" i="14" s="1"/>
  <c r="L7818" i="14"/>
  <c r="K7818" i="14"/>
  <c r="I7818" i="14"/>
  <c r="J7818" i="14" s="1"/>
  <c r="E7818" i="14"/>
  <c r="D7818" i="14"/>
  <c r="L7817" i="14"/>
  <c r="J7817" i="14"/>
  <c r="I7817" i="14"/>
  <c r="D7817" i="14"/>
  <c r="E7817" i="14" s="1"/>
  <c r="I7816" i="14"/>
  <c r="J7816" i="14" s="1"/>
  <c r="D7816" i="14"/>
  <c r="E7816" i="14" s="1"/>
  <c r="L7815" i="14"/>
  <c r="I7815" i="14"/>
  <c r="J7815" i="14" s="1"/>
  <c r="D7815" i="14"/>
  <c r="E7815" i="14" s="1"/>
  <c r="I7814" i="14"/>
  <c r="D7814" i="14"/>
  <c r="E7814" i="14" s="1"/>
  <c r="I7813" i="14"/>
  <c r="L7813" i="14" s="1"/>
  <c r="D7813" i="14"/>
  <c r="E7813" i="14" s="1"/>
  <c r="I7812" i="14"/>
  <c r="J7812" i="14" s="1"/>
  <c r="D7812" i="14"/>
  <c r="E7812" i="14" s="1"/>
  <c r="I7811" i="14"/>
  <c r="D7811" i="14"/>
  <c r="E7811" i="14" s="1"/>
  <c r="I7810" i="14"/>
  <c r="D7810" i="14"/>
  <c r="E7810" i="14" s="1"/>
  <c r="J7809" i="14"/>
  <c r="I7809" i="14"/>
  <c r="D7809" i="14"/>
  <c r="E7809" i="14" s="1"/>
  <c r="I7808" i="14"/>
  <c r="D7808" i="14"/>
  <c r="E7808" i="14" s="1"/>
  <c r="L7807" i="14"/>
  <c r="J7807" i="14"/>
  <c r="I7807" i="14"/>
  <c r="E7807" i="14"/>
  <c r="D7807" i="14"/>
  <c r="L7806" i="14"/>
  <c r="K7806" i="14"/>
  <c r="I7806" i="14"/>
  <c r="J7806" i="14" s="1"/>
  <c r="D7806" i="14"/>
  <c r="E7806" i="14" s="1"/>
  <c r="J7805" i="14"/>
  <c r="I7805" i="14"/>
  <c r="L7805" i="14" s="1"/>
  <c r="E7805" i="14"/>
  <c r="D7805" i="14"/>
  <c r="L7804" i="14"/>
  <c r="K7804" i="14"/>
  <c r="I7804" i="14"/>
  <c r="J7804" i="14" s="1"/>
  <c r="E7804" i="14"/>
  <c r="D7804" i="14"/>
  <c r="I7803" i="14"/>
  <c r="J7803" i="14" s="1"/>
  <c r="D7803" i="14"/>
  <c r="E7803" i="14" s="1"/>
  <c r="I7802" i="14"/>
  <c r="D7802" i="14"/>
  <c r="E7802" i="14" s="1"/>
  <c r="I7801" i="14"/>
  <c r="L7801" i="14" s="1"/>
  <c r="D7801" i="14"/>
  <c r="E7801" i="14" s="1"/>
  <c r="I7800" i="14"/>
  <c r="J7800" i="14" s="1"/>
  <c r="D7800" i="14"/>
  <c r="E7800" i="14" s="1"/>
  <c r="I7799" i="14"/>
  <c r="L7799" i="14" s="1"/>
  <c r="D7799" i="14"/>
  <c r="E7799" i="14" s="1"/>
  <c r="I7798" i="14"/>
  <c r="D7798" i="14"/>
  <c r="E7798" i="14" s="1"/>
  <c r="J7797" i="14"/>
  <c r="I7797" i="14"/>
  <c r="D7797" i="14"/>
  <c r="E7797" i="14" s="1"/>
  <c r="I7796" i="14"/>
  <c r="D7796" i="14"/>
  <c r="E7796" i="14" s="1"/>
  <c r="I7795" i="14"/>
  <c r="L7795" i="14" s="1"/>
  <c r="D7795" i="14"/>
  <c r="E7795" i="14" s="1"/>
  <c r="L7794" i="14"/>
  <c r="K7794" i="14"/>
  <c r="I7794" i="14"/>
  <c r="J7794" i="14" s="1"/>
  <c r="D7794" i="14"/>
  <c r="E7794" i="14" s="1"/>
  <c r="L7793" i="14"/>
  <c r="J7793" i="14"/>
  <c r="I7793" i="14"/>
  <c r="D7793" i="14"/>
  <c r="E7793" i="14" s="1"/>
  <c r="I7792" i="14"/>
  <c r="J7792" i="14" s="1"/>
  <c r="E7792" i="14"/>
  <c r="D7792" i="14"/>
  <c r="I7791" i="14"/>
  <c r="D7791" i="14"/>
  <c r="E7791" i="14" s="1"/>
  <c r="I7790" i="14"/>
  <c r="D7790" i="14"/>
  <c r="E7790" i="14" s="1"/>
  <c r="I7789" i="14"/>
  <c r="D7789" i="14"/>
  <c r="E7789" i="14" s="1"/>
  <c r="I7788" i="14"/>
  <c r="D7788" i="14"/>
  <c r="E7788" i="14" s="1"/>
  <c r="I7787" i="14"/>
  <c r="D7787" i="14"/>
  <c r="E7787" i="14" s="1"/>
  <c r="I7786" i="14"/>
  <c r="D7786" i="14"/>
  <c r="E7786" i="14" s="1"/>
  <c r="I7785" i="14"/>
  <c r="D7785" i="14"/>
  <c r="E7785" i="14" s="1"/>
  <c r="I7784" i="14"/>
  <c r="D7784" i="14"/>
  <c r="E7784" i="14" s="1"/>
  <c r="I7783" i="14"/>
  <c r="E7783" i="14"/>
  <c r="D7783" i="14"/>
  <c r="I7782" i="14"/>
  <c r="D7782" i="14"/>
  <c r="E7782" i="14" s="1"/>
  <c r="L7781" i="14"/>
  <c r="I7781" i="14"/>
  <c r="J7781" i="14" s="1"/>
  <c r="E7781" i="14"/>
  <c r="D7781" i="14"/>
  <c r="I7780" i="14"/>
  <c r="E7780" i="14"/>
  <c r="D7780" i="14"/>
  <c r="L7779" i="14"/>
  <c r="I7779" i="14"/>
  <c r="J7779" i="14" s="1"/>
  <c r="D7779" i="14"/>
  <c r="E7779" i="14" s="1"/>
  <c r="I7778" i="14"/>
  <c r="E7778" i="14"/>
  <c r="D7778" i="14"/>
  <c r="J7777" i="14"/>
  <c r="I7777" i="14"/>
  <c r="D7777" i="14"/>
  <c r="E7777" i="14" s="1"/>
  <c r="I7776" i="14"/>
  <c r="L7776" i="14" s="1"/>
  <c r="D7776" i="14"/>
  <c r="E7776" i="14" s="1"/>
  <c r="L7775" i="14"/>
  <c r="I7775" i="14"/>
  <c r="D7775" i="14"/>
  <c r="E7775" i="14" s="1"/>
  <c r="I7774" i="14"/>
  <c r="D7774" i="14"/>
  <c r="E7774" i="14" s="1"/>
  <c r="I7773" i="14"/>
  <c r="E7773" i="14"/>
  <c r="D7773" i="14"/>
  <c r="I7772" i="14"/>
  <c r="D7772" i="14"/>
  <c r="E7772" i="14" s="1"/>
  <c r="I7771" i="14"/>
  <c r="D7771" i="14"/>
  <c r="E7771" i="14" s="1"/>
  <c r="L7770" i="14"/>
  <c r="K7770" i="14"/>
  <c r="I7770" i="14"/>
  <c r="J7770" i="14" s="1"/>
  <c r="E7770" i="14"/>
  <c r="D7770" i="14"/>
  <c r="L7769" i="14"/>
  <c r="J7769" i="14"/>
  <c r="I7769" i="14"/>
  <c r="D7769" i="14"/>
  <c r="E7769" i="14" s="1"/>
  <c r="I7768" i="14"/>
  <c r="E7768" i="14"/>
  <c r="D7768" i="14"/>
  <c r="I7767" i="14"/>
  <c r="E7767" i="14"/>
  <c r="D7767" i="14"/>
  <c r="L7766" i="14"/>
  <c r="I7766" i="14"/>
  <c r="D7766" i="14"/>
  <c r="E7766" i="14" s="1"/>
  <c r="J7765" i="14"/>
  <c r="I7765" i="14"/>
  <c r="L7765" i="14" s="1"/>
  <c r="D7765" i="14"/>
  <c r="E7765" i="14" s="1"/>
  <c r="I7764" i="14"/>
  <c r="D7764" i="14"/>
  <c r="E7764" i="14" s="1"/>
  <c r="J7763" i="14"/>
  <c r="I7763" i="14"/>
  <c r="D7763" i="14"/>
  <c r="E7763" i="14" s="1"/>
  <c r="I7762" i="14"/>
  <c r="D7762" i="14"/>
  <c r="E7762" i="14" s="1"/>
  <c r="I7761" i="14"/>
  <c r="D7761" i="14"/>
  <c r="E7761" i="14" s="1"/>
  <c r="L7760" i="14"/>
  <c r="K7760" i="14"/>
  <c r="I7760" i="14"/>
  <c r="J7760" i="14" s="1"/>
  <c r="D7760" i="14"/>
  <c r="E7760" i="14" s="1"/>
  <c r="L7759" i="14"/>
  <c r="J7759" i="14"/>
  <c r="I7759" i="14"/>
  <c r="D7759" i="14"/>
  <c r="E7759" i="14" s="1"/>
  <c r="I7758" i="14"/>
  <c r="E7758" i="14"/>
  <c r="D7758" i="14"/>
  <c r="L7757" i="14"/>
  <c r="J7757" i="14"/>
  <c r="I7757" i="14"/>
  <c r="D7757" i="14"/>
  <c r="E7757" i="14" s="1"/>
  <c r="I7756" i="14"/>
  <c r="D7756" i="14"/>
  <c r="E7756" i="14" s="1"/>
  <c r="L7755" i="14"/>
  <c r="I7755" i="14"/>
  <c r="D7755" i="14"/>
  <c r="E7755" i="14" s="1"/>
  <c r="I7754" i="14"/>
  <c r="D7754" i="14"/>
  <c r="E7754" i="14" s="1"/>
  <c r="J7753" i="14"/>
  <c r="I7753" i="14"/>
  <c r="L7753" i="14" s="1"/>
  <c r="D7753" i="14"/>
  <c r="E7753" i="14" s="1"/>
  <c r="L7752" i="14"/>
  <c r="I7752" i="14"/>
  <c r="D7752" i="14"/>
  <c r="E7752" i="14" s="1"/>
  <c r="I7751" i="14"/>
  <c r="L7751" i="14" s="1"/>
  <c r="E7751" i="14"/>
  <c r="D7751" i="14"/>
  <c r="I7750" i="14"/>
  <c r="D7750" i="14"/>
  <c r="E7750" i="14" s="1"/>
  <c r="I7749" i="14"/>
  <c r="E7749" i="14"/>
  <c r="D7749" i="14"/>
  <c r="L7748" i="14"/>
  <c r="K7748" i="14"/>
  <c r="I7748" i="14"/>
  <c r="J7748" i="14" s="1"/>
  <c r="D7748" i="14"/>
  <c r="E7748" i="14" s="1"/>
  <c r="L7747" i="14"/>
  <c r="J7747" i="14"/>
  <c r="I7747" i="14"/>
  <c r="D7747" i="14"/>
  <c r="E7747" i="14" s="1"/>
  <c r="I7746" i="14"/>
  <c r="E7746" i="14"/>
  <c r="D7746" i="14"/>
  <c r="L7745" i="14"/>
  <c r="J7745" i="14"/>
  <c r="I7745" i="14"/>
  <c r="D7745" i="14"/>
  <c r="E7745" i="14" s="1"/>
  <c r="K7744" i="14"/>
  <c r="I7744" i="14"/>
  <c r="J7744" i="14" s="1"/>
  <c r="D7744" i="14"/>
  <c r="E7744" i="14" s="1"/>
  <c r="I7743" i="14"/>
  <c r="D7743" i="14"/>
  <c r="E7743" i="14" s="1"/>
  <c r="I7742" i="14"/>
  <c r="D7742" i="14"/>
  <c r="E7742" i="14" s="1"/>
  <c r="I7741" i="14"/>
  <c r="J7741" i="14" s="1"/>
  <c r="D7741" i="14"/>
  <c r="E7741" i="14" s="1"/>
  <c r="I7740" i="14"/>
  <c r="D7740" i="14"/>
  <c r="E7740" i="14" s="1"/>
  <c r="I7739" i="14"/>
  <c r="D7739" i="14"/>
  <c r="E7739" i="14" s="1"/>
  <c r="I7738" i="14"/>
  <c r="D7738" i="14"/>
  <c r="E7738" i="14" s="1"/>
  <c r="I7737" i="14"/>
  <c r="J7737" i="14" s="1"/>
  <c r="E7737" i="14"/>
  <c r="D7737" i="14"/>
  <c r="L7736" i="14"/>
  <c r="K7736" i="14"/>
  <c r="I7736" i="14"/>
  <c r="J7736" i="14" s="1"/>
  <c r="D7736" i="14"/>
  <c r="E7736" i="14" s="1"/>
  <c r="L7735" i="14"/>
  <c r="J7735" i="14"/>
  <c r="I7735" i="14"/>
  <c r="D7735" i="14"/>
  <c r="E7735" i="14" s="1"/>
  <c r="K7734" i="14"/>
  <c r="I7734" i="14"/>
  <c r="J7734" i="14" s="1"/>
  <c r="D7734" i="14"/>
  <c r="E7734" i="14" s="1"/>
  <c r="L7733" i="14"/>
  <c r="J7733" i="14"/>
  <c r="I7733" i="14"/>
  <c r="E7733" i="14"/>
  <c r="D7733" i="14"/>
  <c r="I7732" i="14"/>
  <c r="D7732" i="14"/>
  <c r="E7732" i="14" s="1"/>
  <c r="I7731" i="14"/>
  <c r="E7731" i="14"/>
  <c r="D7731" i="14"/>
  <c r="L7730" i="14"/>
  <c r="I7730" i="14"/>
  <c r="D7730" i="14"/>
  <c r="E7730" i="14" s="1"/>
  <c r="L7729" i="14"/>
  <c r="J7729" i="14"/>
  <c r="I7729" i="14"/>
  <c r="D7729" i="14"/>
  <c r="E7729" i="14" s="1"/>
  <c r="I7728" i="14"/>
  <c r="J7728" i="14" s="1"/>
  <c r="D7728" i="14"/>
  <c r="E7728" i="14" s="1"/>
  <c r="L7727" i="14"/>
  <c r="I7727" i="14"/>
  <c r="J7727" i="14" s="1"/>
  <c r="D7727" i="14"/>
  <c r="E7727" i="14" s="1"/>
  <c r="I7726" i="14"/>
  <c r="D7726" i="14"/>
  <c r="E7726" i="14" s="1"/>
  <c r="J7725" i="14"/>
  <c r="I7725" i="14"/>
  <c r="D7725" i="14"/>
  <c r="E7725" i="14" s="1"/>
  <c r="K7724" i="14"/>
  <c r="I7724" i="14"/>
  <c r="J7724" i="14" s="1"/>
  <c r="D7724" i="14"/>
  <c r="E7724" i="14" s="1"/>
  <c r="I7723" i="14"/>
  <c r="E7723" i="14"/>
  <c r="D7723" i="14"/>
  <c r="K7722" i="14"/>
  <c r="I7722" i="14"/>
  <c r="J7722" i="14" s="1"/>
  <c r="E7722" i="14"/>
  <c r="D7722" i="14"/>
  <c r="L7721" i="14"/>
  <c r="J7721" i="14"/>
  <c r="I7721" i="14"/>
  <c r="D7721" i="14"/>
  <c r="E7721" i="14" s="1"/>
  <c r="I7720" i="14"/>
  <c r="E7720" i="14"/>
  <c r="D7720" i="14"/>
  <c r="I7719" i="14"/>
  <c r="D7719" i="14"/>
  <c r="E7719" i="14" s="1"/>
  <c r="I7718" i="14"/>
  <c r="D7718" i="14"/>
  <c r="E7718" i="14" s="1"/>
  <c r="L7717" i="14"/>
  <c r="I7717" i="14"/>
  <c r="D7717" i="14"/>
  <c r="E7717" i="14" s="1"/>
  <c r="I7716" i="14"/>
  <c r="D7716" i="14"/>
  <c r="E7716" i="14" s="1"/>
  <c r="I7715" i="14"/>
  <c r="D7715" i="14"/>
  <c r="E7715" i="14" s="1"/>
  <c r="I7714" i="14"/>
  <c r="D7714" i="14"/>
  <c r="E7714" i="14" s="1"/>
  <c r="J7713" i="14"/>
  <c r="I7713" i="14"/>
  <c r="D7713" i="14"/>
  <c r="E7713" i="14" s="1"/>
  <c r="I7712" i="14"/>
  <c r="D7712" i="14"/>
  <c r="E7712" i="14" s="1"/>
  <c r="L7711" i="14"/>
  <c r="J7711" i="14"/>
  <c r="I7711" i="14"/>
  <c r="E7711" i="14"/>
  <c r="D7711" i="14"/>
  <c r="I7710" i="14"/>
  <c r="L7710" i="14" s="1"/>
  <c r="D7710" i="14"/>
  <c r="E7710" i="14" s="1"/>
  <c r="I7709" i="14"/>
  <c r="D7709" i="14"/>
  <c r="E7709" i="14" s="1"/>
  <c r="I7708" i="14"/>
  <c r="L7708" i="14" s="1"/>
  <c r="E7708" i="14"/>
  <c r="D7708" i="14"/>
  <c r="I7707" i="14"/>
  <c r="D7707" i="14"/>
  <c r="E7707" i="14" s="1"/>
  <c r="I7706" i="14"/>
  <c r="E7706" i="14"/>
  <c r="D7706" i="14"/>
  <c r="I7705" i="14"/>
  <c r="D7705" i="14"/>
  <c r="E7705" i="14" s="1"/>
  <c r="I7704" i="14"/>
  <c r="J7704" i="14" s="1"/>
  <c r="D7704" i="14"/>
  <c r="E7704" i="14" s="1"/>
  <c r="I7703" i="14"/>
  <c r="D7703" i="14"/>
  <c r="E7703" i="14" s="1"/>
  <c r="L7702" i="14"/>
  <c r="K7702" i="14"/>
  <c r="J7702" i="14"/>
  <c r="I7702" i="14"/>
  <c r="E7702" i="14"/>
  <c r="D7702" i="14"/>
  <c r="L7701" i="14"/>
  <c r="J7701" i="14"/>
  <c r="I7701" i="14"/>
  <c r="D7701" i="14"/>
  <c r="E7701" i="14" s="1"/>
  <c r="L7700" i="14"/>
  <c r="K7700" i="14"/>
  <c r="J7700" i="14"/>
  <c r="I7700" i="14"/>
  <c r="D7700" i="14"/>
  <c r="E7700" i="14" s="1"/>
  <c r="I7699" i="14"/>
  <c r="J7699" i="14" s="1"/>
  <c r="D7699" i="14"/>
  <c r="E7699" i="14" s="1"/>
  <c r="I7698" i="14"/>
  <c r="D7698" i="14"/>
  <c r="E7698" i="14" s="1"/>
  <c r="I7697" i="14"/>
  <c r="J7697" i="14" s="1"/>
  <c r="D7697" i="14"/>
  <c r="E7697" i="14" s="1"/>
  <c r="J7696" i="14"/>
  <c r="K7696" i="14" s="1"/>
  <c r="I7696" i="14"/>
  <c r="L7696" i="14" s="1"/>
  <c r="D7696" i="14"/>
  <c r="E7696" i="14" s="1"/>
  <c r="J7695" i="14"/>
  <c r="I7695" i="14"/>
  <c r="D7695" i="14"/>
  <c r="E7695" i="14" s="1"/>
  <c r="I7694" i="14"/>
  <c r="D7694" i="14"/>
  <c r="E7694" i="14" s="1"/>
  <c r="I7693" i="14"/>
  <c r="E7693" i="14"/>
  <c r="D7693" i="14"/>
  <c r="I7692" i="14"/>
  <c r="D7692" i="14"/>
  <c r="E7692" i="14" s="1"/>
  <c r="L7691" i="14"/>
  <c r="I7691" i="14"/>
  <c r="J7691" i="14" s="1"/>
  <c r="D7691" i="14"/>
  <c r="E7691" i="14" s="1"/>
  <c r="I7690" i="14"/>
  <c r="D7690" i="14"/>
  <c r="E7690" i="14" s="1"/>
  <c r="I7689" i="14"/>
  <c r="J7689" i="14" s="1"/>
  <c r="D7689" i="14"/>
  <c r="E7689" i="14" s="1"/>
  <c r="I7688" i="14"/>
  <c r="D7688" i="14"/>
  <c r="E7688" i="14" s="1"/>
  <c r="L7687" i="14"/>
  <c r="I7687" i="14"/>
  <c r="J7687" i="14" s="1"/>
  <c r="E7687" i="14"/>
  <c r="D7687" i="14"/>
  <c r="K7686" i="14"/>
  <c r="I7686" i="14"/>
  <c r="J7686" i="14" s="1"/>
  <c r="D7686" i="14"/>
  <c r="E7686" i="14" s="1"/>
  <c r="I7685" i="14"/>
  <c r="D7685" i="14"/>
  <c r="E7685" i="14" s="1"/>
  <c r="I7684" i="14"/>
  <c r="E7684" i="14"/>
  <c r="D7684" i="14"/>
  <c r="J7683" i="14"/>
  <c r="I7683" i="14"/>
  <c r="D7683" i="14"/>
  <c r="E7683" i="14" s="1"/>
  <c r="J7682" i="14"/>
  <c r="I7682" i="14"/>
  <c r="L7682" i="14" s="1"/>
  <c r="D7682" i="14"/>
  <c r="E7682" i="14" s="1"/>
  <c r="I7681" i="14"/>
  <c r="J7681" i="14" s="1"/>
  <c r="D7681" i="14"/>
  <c r="E7681" i="14" s="1"/>
  <c r="I7680" i="14"/>
  <c r="D7680" i="14"/>
  <c r="E7680" i="14" s="1"/>
  <c r="L7679" i="14"/>
  <c r="I7679" i="14"/>
  <c r="E7679" i="14"/>
  <c r="D7679" i="14"/>
  <c r="I7678" i="14"/>
  <c r="L7678" i="14" s="1"/>
  <c r="D7678" i="14"/>
  <c r="E7678" i="14" s="1"/>
  <c r="I7677" i="14"/>
  <c r="D7677" i="14"/>
  <c r="E7677" i="14" s="1"/>
  <c r="I7676" i="14"/>
  <c r="D7676" i="14"/>
  <c r="E7676" i="14" s="1"/>
  <c r="I7675" i="14"/>
  <c r="D7675" i="14"/>
  <c r="E7675" i="14" s="1"/>
  <c r="I7674" i="14"/>
  <c r="D7674" i="14"/>
  <c r="E7674" i="14" s="1"/>
  <c r="I7673" i="14"/>
  <c r="E7673" i="14"/>
  <c r="D7673" i="14"/>
  <c r="I7672" i="14"/>
  <c r="E7672" i="14"/>
  <c r="D7672" i="14"/>
  <c r="I7671" i="14"/>
  <c r="D7671" i="14"/>
  <c r="E7671" i="14" s="1"/>
  <c r="J7670" i="14"/>
  <c r="I7670" i="14"/>
  <c r="D7670" i="14"/>
  <c r="E7670" i="14" s="1"/>
  <c r="I7669" i="14"/>
  <c r="D7669" i="14"/>
  <c r="E7669" i="14" s="1"/>
  <c r="I7668" i="14"/>
  <c r="L7668" i="14" s="1"/>
  <c r="E7668" i="14"/>
  <c r="D7668" i="14"/>
  <c r="J7667" i="14"/>
  <c r="I7667" i="14"/>
  <c r="L7667" i="14" s="1"/>
  <c r="D7667" i="14"/>
  <c r="E7667" i="14" s="1"/>
  <c r="I7666" i="14"/>
  <c r="E7666" i="14"/>
  <c r="D7666" i="14"/>
  <c r="I7665" i="14"/>
  <c r="E7665" i="14"/>
  <c r="D7665" i="14"/>
  <c r="J7664" i="14"/>
  <c r="I7664" i="14"/>
  <c r="D7664" i="14"/>
  <c r="E7664" i="14" s="1"/>
  <c r="I7663" i="14"/>
  <c r="E7663" i="14"/>
  <c r="D7663" i="14"/>
  <c r="J7662" i="14"/>
  <c r="K7662" i="14" s="1"/>
  <c r="I7662" i="14"/>
  <c r="L7662" i="14" s="1"/>
  <c r="D7662" i="14"/>
  <c r="E7662" i="14" s="1"/>
  <c r="I7661" i="14"/>
  <c r="E7661" i="14"/>
  <c r="D7661" i="14"/>
  <c r="I7660" i="14"/>
  <c r="D7660" i="14"/>
  <c r="E7660" i="14" s="1"/>
  <c r="I7659" i="14"/>
  <c r="J7659" i="14" s="1"/>
  <c r="D7659" i="14"/>
  <c r="E7659" i="14" s="1"/>
  <c r="I7658" i="14"/>
  <c r="D7658" i="14"/>
  <c r="E7658" i="14" s="1"/>
  <c r="I7657" i="14"/>
  <c r="D7657" i="14"/>
  <c r="E7657" i="14" s="1"/>
  <c r="I7656" i="14"/>
  <c r="D7656" i="14"/>
  <c r="E7656" i="14" s="1"/>
  <c r="I7655" i="14"/>
  <c r="L7655" i="14" s="1"/>
  <c r="D7655" i="14"/>
  <c r="E7655" i="14" s="1"/>
  <c r="I7654" i="14"/>
  <c r="E7654" i="14"/>
  <c r="D7654" i="14"/>
  <c r="I7653" i="14"/>
  <c r="L7653" i="14" s="1"/>
  <c r="E7653" i="14"/>
  <c r="D7653" i="14"/>
  <c r="L7652" i="14"/>
  <c r="J7652" i="14"/>
  <c r="K7652" i="14" s="1"/>
  <c r="I7652" i="14"/>
  <c r="D7652" i="14"/>
  <c r="E7652" i="14" s="1"/>
  <c r="L7651" i="14"/>
  <c r="J7651" i="14"/>
  <c r="I7651" i="14"/>
  <c r="D7651" i="14"/>
  <c r="E7651" i="14" s="1"/>
  <c r="I7650" i="14"/>
  <c r="L7650" i="14" s="1"/>
  <c r="D7650" i="14"/>
  <c r="E7650" i="14" s="1"/>
  <c r="I7649" i="14"/>
  <c r="E7649" i="14"/>
  <c r="D7649" i="14"/>
  <c r="I7648" i="14"/>
  <c r="E7648" i="14"/>
  <c r="D7648" i="14"/>
  <c r="I7647" i="14"/>
  <c r="J7647" i="14" s="1"/>
  <c r="E7647" i="14"/>
  <c r="D7647" i="14"/>
  <c r="I7646" i="14"/>
  <c r="D7646" i="14"/>
  <c r="E7646" i="14" s="1"/>
  <c r="L7645" i="14"/>
  <c r="I7645" i="14"/>
  <c r="J7645" i="14" s="1"/>
  <c r="E7645" i="14"/>
  <c r="D7645" i="14"/>
  <c r="I7644" i="14"/>
  <c r="L7644" i="14" s="1"/>
  <c r="D7644" i="14"/>
  <c r="E7644" i="14" s="1"/>
  <c r="I7643" i="14"/>
  <c r="D7643" i="14"/>
  <c r="E7643" i="14" s="1"/>
  <c r="L7642" i="14"/>
  <c r="I7642" i="14"/>
  <c r="J7642" i="14" s="1"/>
  <c r="D7642" i="14"/>
  <c r="E7642" i="14" s="1"/>
  <c r="I7641" i="14"/>
  <c r="L7641" i="14" s="1"/>
  <c r="D7641" i="14"/>
  <c r="E7641" i="14" s="1"/>
  <c r="I7640" i="14"/>
  <c r="E7640" i="14"/>
  <c r="D7640" i="14"/>
  <c r="I7639" i="14"/>
  <c r="J7639" i="14" s="1"/>
  <c r="D7639" i="14"/>
  <c r="E7639" i="14" s="1"/>
  <c r="I7638" i="14"/>
  <c r="L7638" i="14" s="1"/>
  <c r="D7638" i="14"/>
  <c r="E7638" i="14" s="1"/>
  <c r="I7637" i="14"/>
  <c r="J7637" i="14" s="1"/>
  <c r="D7637" i="14"/>
  <c r="E7637" i="14" s="1"/>
  <c r="J7636" i="14"/>
  <c r="I7636" i="14"/>
  <c r="L7636" i="14" s="1"/>
  <c r="D7636" i="14"/>
  <c r="E7636" i="14" s="1"/>
  <c r="L7635" i="14"/>
  <c r="I7635" i="14"/>
  <c r="J7635" i="14" s="1"/>
  <c r="D7635" i="14"/>
  <c r="E7635" i="14" s="1"/>
  <c r="L7634" i="14"/>
  <c r="I7634" i="14"/>
  <c r="D7634" i="14"/>
  <c r="E7634" i="14" s="1"/>
  <c r="J7633" i="14"/>
  <c r="I7633" i="14"/>
  <c r="D7633" i="14"/>
  <c r="E7633" i="14" s="1"/>
  <c r="I7632" i="14"/>
  <c r="L7632" i="14" s="1"/>
  <c r="D7632" i="14"/>
  <c r="E7632" i="14" s="1"/>
  <c r="L7631" i="14"/>
  <c r="I7631" i="14"/>
  <c r="D7631" i="14"/>
  <c r="E7631" i="14" s="1"/>
  <c r="L7630" i="14"/>
  <c r="I7630" i="14"/>
  <c r="D7630" i="14"/>
  <c r="E7630" i="14" s="1"/>
  <c r="L7629" i="14"/>
  <c r="J7629" i="14"/>
  <c r="I7629" i="14"/>
  <c r="D7629" i="14"/>
  <c r="E7629" i="14" s="1"/>
  <c r="I7628" i="14"/>
  <c r="D7628" i="14"/>
  <c r="E7628" i="14" s="1"/>
  <c r="I7627" i="14"/>
  <c r="D7627" i="14"/>
  <c r="E7627" i="14" s="1"/>
  <c r="I7626" i="14"/>
  <c r="L7626" i="14" s="1"/>
  <c r="E7626" i="14"/>
  <c r="D7626" i="14"/>
  <c r="I7625" i="14"/>
  <c r="D7625" i="14"/>
  <c r="E7625" i="14" s="1"/>
  <c r="I7624" i="14"/>
  <c r="E7624" i="14"/>
  <c r="D7624" i="14"/>
  <c r="I7623" i="14"/>
  <c r="D7623" i="14"/>
  <c r="E7623" i="14" s="1"/>
  <c r="I7622" i="14"/>
  <c r="L7622" i="14" s="1"/>
  <c r="D7622" i="14"/>
  <c r="E7622" i="14" s="1"/>
  <c r="I7621" i="14"/>
  <c r="L7621" i="14" s="1"/>
  <c r="D7621" i="14"/>
  <c r="E7621" i="14" s="1"/>
  <c r="I7620" i="14"/>
  <c r="D7620" i="14"/>
  <c r="E7620" i="14" s="1"/>
  <c r="I7619" i="14"/>
  <c r="D7619" i="14"/>
  <c r="E7619" i="14" s="1"/>
  <c r="K7618" i="14"/>
  <c r="I7618" i="14"/>
  <c r="J7618" i="14" s="1"/>
  <c r="D7618" i="14"/>
  <c r="E7618" i="14" s="1"/>
  <c r="I7617" i="14"/>
  <c r="E7617" i="14"/>
  <c r="D7617" i="14"/>
  <c r="J7616" i="14"/>
  <c r="K7616" i="14" s="1"/>
  <c r="I7616" i="14"/>
  <c r="L7616" i="14" s="1"/>
  <c r="D7616" i="14"/>
  <c r="E7616" i="14" s="1"/>
  <c r="I7615" i="14"/>
  <c r="D7615" i="14"/>
  <c r="E7615" i="14" s="1"/>
  <c r="I7614" i="14"/>
  <c r="D7614" i="14"/>
  <c r="E7614" i="14" s="1"/>
  <c r="I7613" i="14"/>
  <c r="D7613" i="14"/>
  <c r="E7613" i="14" s="1"/>
  <c r="L7612" i="14"/>
  <c r="J7612" i="14"/>
  <c r="K7612" i="14" s="1"/>
  <c r="I7612" i="14"/>
  <c r="D7612" i="14"/>
  <c r="E7612" i="14" s="1"/>
  <c r="L7611" i="14"/>
  <c r="I7611" i="14"/>
  <c r="D7611" i="14"/>
  <c r="E7611" i="14" s="1"/>
  <c r="J7610" i="14"/>
  <c r="K7610" i="14" s="1"/>
  <c r="I7610" i="14"/>
  <c r="L7610" i="14" s="1"/>
  <c r="D7610" i="14"/>
  <c r="E7610" i="14" s="1"/>
  <c r="J7609" i="14"/>
  <c r="I7609" i="14"/>
  <c r="D7609" i="14"/>
  <c r="E7609" i="14" s="1"/>
  <c r="I7608" i="14"/>
  <c r="D7608" i="14"/>
  <c r="E7608" i="14" s="1"/>
  <c r="I7607" i="14"/>
  <c r="L7607" i="14" s="1"/>
  <c r="D7607" i="14"/>
  <c r="E7607" i="14" s="1"/>
  <c r="I7606" i="14"/>
  <c r="L7606" i="14" s="1"/>
  <c r="D7606" i="14"/>
  <c r="E7606" i="14" s="1"/>
  <c r="L7605" i="14"/>
  <c r="I7605" i="14"/>
  <c r="J7605" i="14" s="1"/>
  <c r="D7605" i="14"/>
  <c r="E7605" i="14" s="1"/>
  <c r="I7604" i="14"/>
  <c r="D7604" i="14"/>
  <c r="E7604" i="14" s="1"/>
  <c r="I7603" i="14"/>
  <c r="D7603" i="14"/>
  <c r="E7603" i="14" s="1"/>
  <c r="I7602" i="14"/>
  <c r="L7602" i="14" s="1"/>
  <c r="D7602" i="14"/>
  <c r="E7602" i="14" s="1"/>
  <c r="I7601" i="14"/>
  <c r="D7601" i="14"/>
  <c r="E7601" i="14" s="1"/>
  <c r="I7600" i="14"/>
  <c r="J7600" i="14" s="1"/>
  <c r="D7600" i="14"/>
  <c r="E7600" i="14" s="1"/>
  <c r="L7599" i="14"/>
  <c r="J7599" i="14"/>
  <c r="I7599" i="14"/>
  <c r="D7599" i="14"/>
  <c r="E7599" i="14" s="1"/>
  <c r="I7598" i="14"/>
  <c r="D7598" i="14"/>
  <c r="E7598" i="14" s="1"/>
  <c r="I7597" i="14"/>
  <c r="E7597" i="14"/>
  <c r="D7597" i="14"/>
  <c r="I7596" i="14"/>
  <c r="D7596" i="14"/>
  <c r="E7596" i="14" s="1"/>
  <c r="I7595" i="14"/>
  <c r="D7595" i="14"/>
  <c r="E7595" i="14" s="1"/>
  <c r="I7594" i="14"/>
  <c r="D7594" i="14"/>
  <c r="E7594" i="14" s="1"/>
  <c r="I7593" i="14"/>
  <c r="E7593" i="14"/>
  <c r="D7593" i="14"/>
  <c r="L7592" i="14"/>
  <c r="K7592" i="14"/>
  <c r="J7592" i="14"/>
  <c r="I7592" i="14"/>
  <c r="D7592" i="14"/>
  <c r="E7592" i="14" s="1"/>
  <c r="L7591" i="14"/>
  <c r="I7591" i="14"/>
  <c r="J7591" i="14" s="1"/>
  <c r="D7591" i="14"/>
  <c r="E7591" i="14" s="1"/>
  <c r="J7590" i="14"/>
  <c r="I7590" i="14"/>
  <c r="L7590" i="14" s="1"/>
  <c r="D7590" i="14"/>
  <c r="E7590" i="14" s="1"/>
  <c r="J7589" i="14"/>
  <c r="I7589" i="14"/>
  <c r="D7589" i="14"/>
  <c r="E7589" i="14" s="1"/>
  <c r="L7588" i="14"/>
  <c r="K7588" i="14"/>
  <c r="I7588" i="14"/>
  <c r="J7588" i="14" s="1"/>
  <c r="D7588" i="14"/>
  <c r="E7588" i="14" s="1"/>
  <c r="J7587" i="14"/>
  <c r="I7587" i="14"/>
  <c r="D7587" i="14"/>
  <c r="E7587" i="14" s="1"/>
  <c r="I7586" i="14"/>
  <c r="L7586" i="14" s="1"/>
  <c r="D7586" i="14"/>
  <c r="E7586" i="14" s="1"/>
  <c r="J7585" i="14"/>
  <c r="I7585" i="14"/>
  <c r="D7585" i="14"/>
  <c r="E7585" i="14" s="1"/>
  <c r="I7584" i="14"/>
  <c r="L7584" i="14" s="1"/>
  <c r="D7584" i="14"/>
  <c r="E7584" i="14" s="1"/>
  <c r="I7583" i="14"/>
  <c r="E7583" i="14"/>
  <c r="D7583" i="14"/>
  <c r="L7582" i="14"/>
  <c r="J7582" i="14"/>
  <c r="K7582" i="14" s="1"/>
  <c r="I7582" i="14"/>
  <c r="D7582" i="14"/>
  <c r="E7582" i="14" s="1"/>
  <c r="J7581" i="14"/>
  <c r="I7581" i="14"/>
  <c r="L7581" i="14" s="1"/>
  <c r="E7581" i="14"/>
  <c r="D7581" i="14"/>
  <c r="I7580" i="14"/>
  <c r="D7580" i="14"/>
  <c r="E7580" i="14" s="1"/>
  <c r="L7579" i="14"/>
  <c r="J7579" i="14"/>
  <c r="I7579" i="14"/>
  <c r="D7579" i="14"/>
  <c r="E7579" i="14" s="1"/>
  <c r="I7578" i="14"/>
  <c r="E7578" i="14"/>
  <c r="D7578" i="14"/>
  <c r="I7577" i="14"/>
  <c r="E7577" i="14"/>
  <c r="D7577" i="14"/>
  <c r="I7576" i="14"/>
  <c r="E7576" i="14"/>
  <c r="D7576" i="14"/>
  <c r="I7575" i="14"/>
  <c r="D7575" i="14"/>
  <c r="E7575" i="14" s="1"/>
  <c r="I7574" i="14"/>
  <c r="D7574" i="14"/>
  <c r="E7574" i="14" s="1"/>
  <c r="I7573" i="14"/>
  <c r="D7573" i="14"/>
  <c r="E7573" i="14" s="1"/>
  <c r="L7572" i="14"/>
  <c r="I7572" i="14"/>
  <c r="J7572" i="14" s="1"/>
  <c r="D7572" i="14"/>
  <c r="E7572" i="14" s="1"/>
  <c r="I7571" i="14"/>
  <c r="D7571" i="14"/>
  <c r="E7571" i="14" s="1"/>
  <c r="I7570" i="14"/>
  <c r="E7570" i="14"/>
  <c r="D7570" i="14"/>
  <c r="I7569" i="14"/>
  <c r="J7569" i="14" s="1"/>
  <c r="D7569" i="14"/>
  <c r="E7569" i="14" s="1"/>
  <c r="L7568" i="14"/>
  <c r="I7568" i="14"/>
  <c r="D7568" i="14"/>
  <c r="E7568" i="14" s="1"/>
  <c r="I7567" i="14"/>
  <c r="E7567" i="14"/>
  <c r="D7567" i="14"/>
  <c r="L7566" i="14"/>
  <c r="I7566" i="14"/>
  <c r="J7566" i="14" s="1"/>
  <c r="K7566" i="14" s="1"/>
  <c r="D7566" i="14"/>
  <c r="E7566" i="14" s="1"/>
  <c r="L7565" i="14"/>
  <c r="I7565" i="14"/>
  <c r="J7565" i="14" s="1"/>
  <c r="D7565" i="14"/>
  <c r="E7565" i="14" s="1"/>
  <c r="I7564" i="14"/>
  <c r="D7564" i="14"/>
  <c r="E7564" i="14" s="1"/>
  <c r="I7563" i="14"/>
  <c r="D7563" i="14"/>
  <c r="E7563" i="14" s="1"/>
  <c r="I7562" i="14"/>
  <c r="J7562" i="14" s="1"/>
  <c r="E7562" i="14"/>
  <c r="D7562" i="14"/>
  <c r="I7561" i="14"/>
  <c r="L7561" i="14" s="1"/>
  <c r="D7561" i="14"/>
  <c r="E7561" i="14" s="1"/>
  <c r="I7560" i="14"/>
  <c r="D7560" i="14"/>
  <c r="E7560" i="14" s="1"/>
  <c r="I7559" i="14"/>
  <c r="L7559" i="14" s="1"/>
  <c r="D7559" i="14"/>
  <c r="E7559" i="14" s="1"/>
  <c r="I7558" i="14"/>
  <c r="D7558" i="14"/>
  <c r="E7558" i="14" s="1"/>
  <c r="I7557" i="14"/>
  <c r="D7557" i="14"/>
  <c r="E7557" i="14" s="1"/>
  <c r="J7556" i="14"/>
  <c r="I7556" i="14"/>
  <c r="E7556" i="14"/>
  <c r="D7556" i="14"/>
  <c r="I7555" i="14"/>
  <c r="D7555" i="14"/>
  <c r="E7555" i="14" s="1"/>
  <c r="I7554" i="14"/>
  <c r="D7554" i="14"/>
  <c r="E7554" i="14" s="1"/>
  <c r="I7553" i="14"/>
  <c r="D7553" i="14"/>
  <c r="E7553" i="14" s="1"/>
  <c r="I7552" i="14"/>
  <c r="D7552" i="14"/>
  <c r="E7552" i="14" s="1"/>
  <c r="I7551" i="14"/>
  <c r="D7551" i="14"/>
  <c r="E7551" i="14" s="1"/>
  <c r="I7550" i="14"/>
  <c r="J7550" i="14" s="1"/>
  <c r="E7550" i="14"/>
  <c r="D7550" i="14"/>
  <c r="J7549" i="14"/>
  <c r="K7549" i="14" s="1"/>
  <c r="I7549" i="14"/>
  <c r="L7549" i="14" s="1"/>
  <c r="D7549" i="14"/>
  <c r="E7549" i="14" s="1"/>
  <c r="I7548" i="14"/>
  <c r="D7548" i="14"/>
  <c r="E7548" i="14" s="1"/>
  <c r="I7547" i="14"/>
  <c r="L7547" i="14" s="1"/>
  <c r="D7547" i="14"/>
  <c r="E7547" i="14" s="1"/>
  <c r="I7546" i="14"/>
  <c r="D7546" i="14"/>
  <c r="E7546" i="14" s="1"/>
  <c r="J7545" i="14"/>
  <c r="K7545" i="14" s="1"/>
  <c r="I7545" i="14"/>
  <c r="L7545" i="14" s="1"/>
  <c r="D7545" i="14"/>
  <c r="E7545" i="14" s="1"/>
  <c r="I7544" i="14"/>
  <c r="J7544" i="14" s="1"/>
  <c r="E7544" i="14"/>
  <c r="D7544" i="14"/>
  <c r="I7543" i="14"/>
  <c r="L7543" i="14" s="1"/>
  <c r="D7543" i="14"/>
  <c r="E7543" i="14" s="1"/>
  <c r="I7542" i="14"/>
  <c r="E7542" i="14"/>
  <c r="D7542" i="14"/>
  <c r="I7541" i="14"/>
  <c r="L7541" i="14" s="1"/>
  <c r="D7541" i="14"/>
  <c r="E7541" i="14" s="1"/>
  <c r="I7540" i="14"/>
  <c r="D7540" i="14"/>
  <c r="E7540" i="14" s="1"/>
  <c r="I7539" i="14"/>
  <c r="D7539" i="14"/>
  <c r="E7539" i="14" s="1"/>
  <c r="I7538" i="14"/>
  <c r="J7538" i="14" s="1"/>
  <c r="E7538" i="14"/>
  <c r="D7538" i="14"/>
  <c r="I7537" i="14"/>
  <c r="D7537" i="14"/>
  <c r="E7537" i="14" s="1"/>
  <c r="I7536" i="14"/>
  <c r="D7536" i="14"/>
  <c r="E7536" i="14" s="1"/>
  <c r="I7535" i="14"/>
  <c r="D7535" i="14"/>
  <c r="E7535" i="14" s="1"/>
  <c r="I7534" i="14"/>
  <c r="D7534" i="14"/>
  <c r="E7534" i="14" s="1"/>
  <c r="J7533" i="14"/>
  <c r="K7533" i="14" s="1"/>
  <c r="I7533" i="14"/>
  <c r="L7533" i="14" s="1"/>
  <c r="D7533" i="14"/>
  <c r="E7533" i="14" s="1"/>
  <c r="I7532" i="14"/>
  <c r="J7532" i="14" s="1"/>
  <c r="E7532" i="14"/>
  <c r="D7532" i="14"/>
  <c r="I7531" i="14"/>
  <c r="D7531" i="14"/>
  <c r="E7531" i="14" s="1"/>
  <c r="I7530" i="14"/>
  <c r="D7530" i="14"/>
  <c r="E7530" i="14" s="1"/>
  <c r="I7529" i="14"/>
  <c r="L7529" i="14" s="1"/>
  <c r="D7529" i="14"/>
  <c r="E7529" i="14" s="1"/>
  <c r="I7528" i="14"/>
  <c r="D7528" i="14"/>
  <c r="E7528" i="14" s="1"/>
  <c r="J7527" i="14"/>
  <c r="K7527" i="14" s="1"/>
  <c r="I7527" i="14"/>
  <c r="L7527" i="14" s="1"/>
  <c r="D7527" i="14"/>
  <c r="E7527" i="14" s="1"/>
  <c r="I7526" i="14"/>
  <c r="J7526" i="14" s="1"/>
  <c r="E7526" i="14"/>
  <c r="D7526" i="14"/>
  <c r="I7525" i="14"/>
  <c r="L7525" i="14" s="1"/>
  <c r="D7525" i="14"/>
  <c r="E7525" i="14" s="1"/>
  <c r="I7524" i="14"/>
  <c r="D7524" i="14"/>
  <c r="E7524" i="14" s="1"/>
  <c r="I7523" i="14"/>
  <c r="L7523" i="14" s="1"/>
  <c r="D7523" i="14"/>
  <c r="E7523" i="14" s="1"/>
  <c r="I7522" i="14"/>
  <c r="D7522" i="14"/>
  <c r="E7522" i="14" s="1"/>
  <c r="I7521" i="14"/>
  <c r="D7521" i="14"/>
  <c r="E7521" i="14" s="1"/>
  <c r="I7520" i="14"/>
  <c r="J7520" i="14" s="1"/>
  <c r="E7520" i="14"/>
  <c r="D7520" i="14"/>
  <c r="I7519" i="14"/>
  <c r="D7519" i="14"/>
  <c r="E7519" i="14" s="1"/>
  <c r="I7518" i="14"/>
  <c r="D7518" i="14"/>
  <c r="E7518" i="14" s="1"/>
  <c r="I7517" i="14"/>
  <c r="D7517" i="14"/>
  <c r="E7517" i="14" s="1"/>
  <c r="I7516" i="14"/>
  <c r="D7516" i="14"/>
  <c r="E7516" i="14" s="1"/>
  <c r="I7515" i="14"/>
  <c r="L7515" i="14" s="1"/>
  <c r="D7515" i="14"/>
  <c r="E7515" i="14" s="1"/>
  <c r="I7514" i="14"/>
  <c r="J7514" i="14" s="1"/>
  <c r="E7514" i="14"/>
  <c r="D7514" i="14"/>
  <c r="J7513" i="14"/>
  <c r="K7513" i="14" s="1"/>
  <c r="I7513" i="14"/>
  <c r="L7513" i="14" s="1"/>
  <c r="D7513" i="14"/>
  <c r="E7513" i="14" s="1"/>
  <c r="I7512" i="14"/>
  <c r="D7512" i="14"/>
  <c r="E7512" i="14" s="1"/>
  <c r="I7511" i="14"/>
  <c r="L7511" i="14" s="1"/>
  <c r="D7511" i="14"/>
  <c r="E7511" i="14" s="1"/>
  <c r="I7510" i="14"/>
  <c r="D7510" i="14"/>
  <c r="E7510" i="14" s="1"/>
  <c r="I7509" i="14"/>
  <c r="L7509" i="14" s="1"/>
  <c r="D7509" i="14"/>
  <c r="E7509" i="14" s="1"/>
  <c r="I7508" i="14"/>
  <c r="J7508" i="14" s="1"/>
  <c r="E7508" i="14"/>
  <c r="D7508" i="14"/>
  <c r="I7507" i="14"/>
  <c r="L7507" i="14" s="1"/>
  <c r="D7507" i="14"/>
  <c r="E7507" i="14" s="1"/>
  <c r="I7506" i="14"/>
  <c r="E7506" i="14"/>
  <c r="D7506" i="14"/>
  <c r="I7505" i="14"/>
  <c r="L7505" i="14" s="1"/>
  <c r="D7505" i="14"/>
  <c r="E7505" i="14" s="1"/>
  <c r="I7504" i="14"/>
  <c r="D7504" i="14"/>
  <c r="E7504" i="14" s="1"/>
  <c r="I7503" i="14"/>
  <c r="D7503" i="14"/>
  <c r="E7503" i="14" s="1"/>
  <c r="J7502" i="14"/>
  <c r="I7502" i="14"/>
  <c r="E7502" i="14"/>
  <c r="D7502" i="14"/>
  <c r="I7501" i="14"/>
  <c r="D7501" i="14"/>
  <c r="E7501" i="14" s="1"/>
  <c r="I7500" i="14"/>
  <c r="D7500" i="14"/>
  <c r="E7500" i="14" s="1"/>
  <c r="I7499" i="14"/>
  <c r="D7499" i="14"/>
  <c r="E7499" i="14" s="1"/>
  <c r="I7498" i="14"/>
  <c r="D7498" i="14"/>
  <c r="E7498" i="14" s="1"/>
  <c r="I7497" i="14"/>
  <c r="L7497" i="14" s="1"/>
  <c r="D7497" i="14"/>
  <c r="E7497" i="14" s="1"/>
  <c r="I7496" i="14"/>
  <c r="J7496" i="14" s="1"/>
  <c r="E7496" i="14"/>
  <c r="D7496" i="14"/>
  <c r="J7495" i="14"/>
  <c r="K7495" i="14" s="1"/>
  <c r="I7495" i="14"/>
  <c r="L7495" i="14" s="1"/>
  <c r="D7495" i="14"/>
  <c r="E7495" i="14" s="1"/>
  <c r="I7494" i="14"/>
  <c r="D7494" i="14"/>
  <c r="E7494" i="14" s="1"/>
  <c r="I7493" i="14"/>
  <c r="L7493" i="14" s="1"/>
  <c r="D7493" i="14"/>
  <c r="E7493" i="14" s="1"/>
  <c r="I7492" i="14"/>
  <c r="D7492" i="14"/>
  <c r="E7492" i="14" s="1"/>
  <c r="K7491" i="14"/>
  <c r="J7491" i="14"/>
  <c r="I7491" i="14"/>
  <c r="L7491" i="14" s="1"/>
  <c r="D7491" i="14"/>
  <c r="E7491" i="14" s="1"/>
  <c r="I7490" i="14"/>
  <c r="J7490" i="14" s="1"/>
  <c r="D7490" i="14"/>
  <c r="E7490" i="14" s="1"/>
  <c r="I7489" i="14"/>
  <c r="L7489" i="14" s="1"/>
  <c r="D7489" i="14"/>
  <c r="E7489" i="14" s="1"/>
  <c r="I7488" i="14"/>
  <c r="D7488" i="14"/>
  <c r="E7488" i="14" s="1"/>
  <c r="J7487" i="14"/>
  <c r="K7487" i="14" s="1"/>
  <c r="I7487" i="14"/>
  <c r="L7487" i="14" s="1"/>
  <c r="D7487" i="14"/>
  <c r="E7487" i="14" s="1"/>
  <c r="I7486" i="14"/>
  <c r="D7486" i="14"/>
  <c r="E7486" i="14" s="1"/>
  <c r="I7485" i="14"/>
  <c r="D7485" i="14"/>
  <c r="E7485" i="14" s="1"/>
  <c r="I7484" i="14"/>
  <c r="D7484" i="14"/>
  <c r="E7484" i="14" s="1"/>
  <c r="I7483" i="14"/>
  <c r="L7483" i="14" s="1"/>
  <c r="D7483" i="14"/>
  <c r="E7483" i="14" s="1"/>
  <c r="I7482" i="14"/>
  <c r="D7482" i="14"/>
  <c r="E7482" i="14" s="1"/>
  <c r="I7481" i="14"/>
  <c r="D7481" i="14"/>
  <c r="E7481" i="14" s="1"/>
  <c r="I7480" i="14"/>
  <c r="D7480" i="14"/>
  <c r="E7480" i="14" s="1"/>
  <c r="I7479" i="14"/>
  <c r="D7479" i="14"/>
  <c r="E7479" i="14" s="1"/>
  <c r="I7478" i="14"/>
  <c r="E7478" i="14"/>
  <c r="D7478" i="14"/>
  <c r="I7477" i="14"/>
  <c r="L7477" i="14" s="1"/>
  <c r="D7477" i="14"/>
  <c r="E7477" i="14" s="1"/>
  <c r="I7476" i="14"/>
  <c r="D7476" i="14"/>
  <c r="E7476" i="14" s="1"/>
  <c r="I7475" i="14"/>
  <c r="D7475" i="14"/>
  <c r="E7475" i="14" s="1"/>
  <c r="I7474" i="14"/>
  <c r="D7474" i="14"/>
  <c r="E7474" i="14" s="1"/>
  <c r="I7473" i="14"/>
  <c r="D7473" i="14"/>
  <c r="E7473" i="14" s="1"/>
  <c r="I7472" i="14"/>
  <c r="D7472" i="14"/>
  <c r="E7472" i="14" s="1"/>
  <c r="I7471" i="14"/>
  <c r="L7471" i="14" s="1"/>
  <c r="D7471" i="14"/>
  <c r="E7471" i="14" s="1"/>
  <c r="I7470" i="14"/>
  <c r="D7470" i="14"/>
  <c r="E7470" i="14" s="1"/>
  <c r="I7469" i="14"/>
  <c r="D7469" i="14"/>
  <c r="E7469" i="14" s="1"/>
  <c r="I7468" i="14"/>
  <c r="D7468" i="14"/>
  <c r="E7468" i="14" s="1"/>
  <c r="I7467" i="14"/>
  <c r="D7467" i="14"/>
  <c r="E7467" i="14" s="1"/>
  <c r="I7466" i="14"/>
  <c r="D7466" i="14"/>
  <c r="E7466" i="14" s="1"/>
  <c r="I7465" i="14"/>
  <c r="L7465" i="14" s="1"/>
  <c r="D7465" i="14"/>
  <c r="E7465" i="14" s="1"/>
  <c r="I7464" i="14"/>
  <c r="E7464" i="14"/>
  <c r="D7464" i="14"/>
  <c r="I7463" i="14"/>
  <c r="L7463" i="14" s="1"/>
  <c r="D7463" i="14"/>
  <c r="E7463" i="14" s="1"/>
  <c r="I7462" i="14"/>
  <c r="E7462" i="14"/>
  <c r="D7462" i="14"/>
  <c r="I7461" i="14"/>
  <c r="D7461" i="14"/>
  <c r="E7461" i="14" s="1"/>
  <c r="I7460" i="14"/>
  <c r="J7460" i="14" s="1"/>
  <c r="E7460" i="14"/>
  <c r="D7460" i="14"/>
  <c r="I7459" i="14"/>
  <c r="D7459" i="14"/>
  <c r="E7459" i="14" s="1"/>
  <c r="I7458" i="14"/>
  <c r="D7458" i="14"/>
  <c r="E7458" i="14" s="1"/>
  <c r="I7457" i="14"/>
  <c r="L7457" i="14" s="1"/>
  <c r="D7457" i="14"/>
  <c r="E7457" i="14" s="1"/>
  <c r="I7456" i="14"/>
  <c r="D7456" i="14"/>
  <c r="E7456" i="14" s="1"/>
  <c r="J7455" i="14"/>
  <c r="I7455" i="14"/>
  <c r="D7455" i="14"/>
  <c r="E7455" i="14" s="1"/>
  <c r="I7454" i="14"/>
  <c r="J7454" i="14" s="1"/>
  <c r="D7454" i="14"/>
  <c r="E7454" i="14" s="1"/>
  <c r="I7453" i="14"/>
  <c r="D7453" i="14"/>
  <c r="E7453" i="14" s="1"/>
  <c r="I7452" i="14"/>
  <c r="D7452" i="14"/>
  <c r="E7452" i="14" s="1"/>
  <c r="I7451" i="14"/>
  <c r="D7451" i="14"/>
  <c r="E7451" i="14" s="1"/>
  <c r="I7450" i="14"/>
  <c r="D7450" i="14"/>
  <c r="E7450" i="14" s="1"/>
  <c r="I7449" i="14"/>
  <c r="D7449" i="14"/>
  <c r="E7449" i="14" s="1"/>
  <c r="I7448" i="14"/>
  <c r="J7448" i="14" s="1"/>
  <c r="D7448" i="14"/>
  <c r="E7448" i="14" s="1"/>
  <c r="I7447" i="14"/>
  <c r="D7447" i="14"/>
  <c r="E7447" i="14" s="1"/>
  <c r="I7446" i="14"/>
  <c r="E7446" i="14"/>
  <c r="D7446" i="14"/>
  <c r="I7445" i="14"/>
  <c r="L7445" i="14" s="1"/>
  <c r="D7445" i="14"/>
  <c r="E7445" i="14" s="1"/>
  <c r="I7444" i="14"/>
  <c r="D7444" i="14"/>
  <c r="E7444" i="14" s="1"/>
  <c r="J7443" i="14"/>
  <c r="I7443" i="14"/>
  <c r="D7443" i="14"/>
  <c r="E7443" i="14" s="1"/>
  <c r="I7442" i="14"/>
  <c r="D7442" i="14"/>
  <c r="E7442" i="14" s="1"/>
  <c r="I7441" i="14"/>
  <c r="D7441" i="14"/>
  <c r="E7441" i="14" s="1"/>
  <c r="I7440" i="14"/>
  <c r="E7440" i="14"/>
  <c r="D7440" i="14"/>
  <c r="I7439" i="14"/>
  <c r="L7439" i="14" s="1"/>
  <c r="D7439" i="14"/>
  <c r="E7439" i="14" s="1"/>
  <c r="I7438" i="14"/>
  <c r="D7438" i="14"/>
  <c r="E7438" i="14" s="1"/>
  <c r="I7437" i="14"/>
  <c r="D7437" i="14"/>
  <c r="E7437" i="14" s="1"/>
  <c r="I7436" i="14"/>
  <c r="J7436" i="14" s="1"/>
  <c r="D7436" i="14"/>
  <c r="E7436" i="14" s="1"/>
  <c r="I7435" i="14"/>
  <c r="D7435" i="14"/>
  <c r="E7435" i="14" s="1"/>
  <c r="I7434" i="14"/>
  <c r="D7434" i="14"/>
  <c r="E7434" i="14" s="1"/>
  <c r="I7433" i="14"/>
  <c r="D7433" i="14"/>
  <c r="E7433" i="14" s="1"/>
  <c r="I7432" i="14"/>
  <c r="D7432" i="14"/>
  <c r="E7432" i="14" s="1"/>
  <c r="I7431" i="14"/>
  <c r="D7431" i="14"/>
  <c r="E7431" i="14" s="1"/>
  <c r="I7430" i="14"/>
  <c r="D7430" i="14"/>
  <c r="E7430" i="14" s="1"/>
  <c r="I7429" i="14"/>
  <c r="D7429" i="14"/>
  <c r="E7429" i="14" s="1"/>
  <c r="I7428" i="14"/>
  <c r="E7428" i="14"/>
  <c r="D7428" i="14"/>
  <c r="I7427" i="14"/>
  <c r="D7427" i="14"/>
  <c r="E7427" i="14" s="1"/>
  <c r="I7426" i="14"/>
  <c r="D7426" i="14"/>
  <c r="E7426" i="14" s="1"/>
  <c r="I7425" i="14"/>
  <c r="J7425" i="14" s="1"/>
  <c r="D7425" i="14"/>
  <c r="E7425" i="14" s="1"/>
  <c r="I7424" i="14"/>
  <c r="J7424" i="14" s="1"/>
  <c r="D7424" i="14"/>
  <c r="E7424" i="14" s="1"/>
  <c r="I7423" i="14"/>
  <c r="D7423" i="14"/>
  <c r="E7423" i="14" s="1"/>
  <c r="I7422" i="14"/>
  <c r="D7422" i="14"/>
  <c r="E7422" i="14" s="1"/>
  <c r="I7421" i="14"/>
  <c r="L7421" i="14" s="1"/>
  <c r="D7421" i="14"/>
  <c r="E7421" i="14" s="1"/>
  <c r="I7420" i="14"/>
  <c r="D7420" i="14"/>
  <c r="E7420" i="14" s="1"/>
  <c r="J7419" i="14"/>
  <c r="I7419" i="14"/>
  <c r="D7419" i="14"/>
  <c r="E7419" i="14" s="1"/>
  <c r="I7418" i="14"/>
  <c r="D7418" i="14"/>
  <c r="E7418" i="14" s="1"/>
  <c r="I7417" i="14"/>
  <c r="D7417" i="14"/>
  <c r="E7417" i="14" s="1"/>
  <c r="I7416" i="14"/>
  <c r="D7416" i="14"/>
  <c r="E7416" i="14" s="1"/>
  <c r="I7415" i="14"/>
  <c r="D7415" i="14"/>
  <c r="E7415" i="14" s="1"/>
  <c r="I7414" i="14"/>
  <c r="E7414" i="14"/>
  <c r="D7414" i="14"/>
  <c r="I7413" i="14"/>
  <c r="D7413" i="14"/>
  <c r="E7413" i="14" s="1"/>
  <c r="I7412" i="14"/>
  <c r="E7412" i="14"/>
  <c r="D7412" i="14"/>
  <c r="I7411" i="14"/>
  <c r="D7411" i="14"/>
  <c r="E7411" i="14" s="1"/>
  <c r="I7410" i="14"/>
  <c r="D7410" i="14"/>
  <c r="E7410" i="14" s="1"/>
  <c r="I7409" i="14"/>
  <c r="J7409" i="14" s="1"/>
  <c r="D7409" i="14"/>
  <c r="E7409" i="14" s="1"/>
  <c r="I7408" i="14"/>
  <c r="D7408" i="14"/>
  <c r="E7408" i="14" s="1"/>
  <c r="I7407" i="14"/>
  <c r="J7407" i="14" s="1"/>
  <c r="D7407" i="14"/>
  <c r="E7407" i="14" s="1"/>
  <c r="J7406" i="14"/>
  <c r="I7406" i="14"/>
  <c r="D7406" i="14"/>
  <c r="E7406" i="14" s="1"/>
  <c r="I7405" i="14"/>
  <c r="D7405" i="14"/>
  <c r="E7405" i="14" s="1"/>
  <c r="I7404" i="14"/>
  <c r="D7404" i="14"/>
  <c r="E7404" i="14" s="1"/>
  <c r="I7403" i="14"/>
  <c r="D7403" i="14"/>
  <c r="E7403" i="14" s="1"/>
  <c r="I7402" i="14"/>
  <c r="D7402" i="14"/>
  <c r="E7402" i="14" s="1"/>
  <c r="J7401" i="14"/>
  <c r="I7401" i="14"/>
  <c r="D7401" i="14"/>
  <c r="E7401" i="14" s="1"/>
  <c r="J7400" i="14"/>
  <c r="I7400" i="14"/>
  <c r="D7400" i="14"/>
  <c r="E7400" i="14" s="1"/>
  <c r="I7399" i="14"/>
  <c r="D7399" i="14"/>
  <c r="E7399" i="14" s="1"/>
  <c r="I7398" i="14"/>
  <c r="D7398" i="14"/>
  <c r="E7398" i="14" s="1"/>
  <c r="I7397" i="14"/>
  <c r="D7397" i="14"/>
  <c r="E7397" i="14" s="1"/>
  <c r="I7396" i="14"/>
  <c r="D7396" i="14"/>
  <c r="E7396" i="14" s="1"/>
  <c r="I7395" i="14"/>
  <c r="D7395" i="14"/>
  <c r="E7395" i="14" s="1"/>
  <c r="I7394" i="14"/>
  <c r="E7394" i="14"/>
  <c r="D7394" i="14"/>
  <c r="I7393" i="14"/>
  <c r="D7393" i="14"/>
  <c r="E7393" i="14" s="1"/>
  <c r="I7392" i="14"/>
  <c r="E7392" i="14"/>
  <c r="D7392" i="14"/>
  <c r="I7391" i="14"/>
  <c r="L7391" i="14" s="1"/>
  <c r="D7391" i="14"/>
  <c r="E7391" i="14" s="1"/>
  <c r="I7390" i="14"/>
  <c r="D7390" i="14"/>
  <c r="E7390" i="14" s="1"/>
  <c r="J7389" i="14"/>
  <c r="I7389" i="14"/>
  <c r="D7389" i="14"/>
  <c r="E7389" i="14" s="1"/>
  <c r="I7388" i="14"/>
  <c r="J7388" i="14" s="1"/>
  <c r="D7388" i="14"/>
  <c r="E7388" i="14" s="1"/>
  <c r="I7387" i="14"/>
  <c r="D7387" i="14"/>
  <c r="E7387" i="14" s="1"/>
  <c r="I7386" i="14"/>
  <c r="D7386" i="14"/>
  <c r="E7386" i="14" s="1"/>
  <c r="K7385" i="14"/>
  <c r="J7385" i="14"/>
  <c r="I7385" i="14"/>
  <c r="L7385" i="14" s="1"/>
  <c r="D7385" i="14"/>
  <c r="E7385" i="14" s="1"/>
  <c r="I7384" i="14"/>
  <c r="D7384" i="14"/>
  <c r="E7384" i="14" s="1"/>
  <c r="I7383" i="14"/>
  <c r="J7383" i="14" s="1"/>
  <c r="D7383" i="14"/>
  <c r="E7383" i="14" s="1"/>
  <c r="J7382" i="14"/>
  <c r="I7382" i="14"/>
  <c r="D7382" i="14"/>
  <c r="E7382" i="14" s="1"/>
  <c r="I7381" i="14"/>
  <c r="D7381" i="14"/>
  <c r="E7381" i="14" s="1"/>
  <c r="I7380" i="14"/>
  <c r="D7380" i="14"/>
  <c r="E7380" i="14" s="1"/>
  <c r="I7379" i="14"/>
  <c r="D7379" i="14"/>
  <c r="E7379" i="14" s="1"/>
  <c r="I7378" i="14"/>
  <c r="D7378" i="14"/>
  <c r="E7378" i="14" s="1"/>
  <c r="I7377" i="14"/>
  <c r="D7377" i="14"/>
  <c r="E7377" i="14" s="1"/>
  <c r="I7376" i="14"/>
  <c r="J7376" i="14" s="1"/>
  <c r="E7376" i="14"/>
  <c r="D7376" i="14"/>
  <c r="I7375" i="14"/>
  <c r="D7375" i="14"/>
  <c r="E7375" i="14" s="1"/>
  <c r="I7374" i="14"/>
  <c r="D7374" i="14"/>
  <c r="E7374" i="14" s="1"/>
  <c r="I7373" i="14"/>
  <c r="L7373" i="14" s="1"/>
  <c r="D7373" i="14"/>
  <c r="E7373" i="14" s="1"/>
  <c r="I7372" i="14"/>
  <c r="D7372" i="14"/>
  <c r="E7372" i="14" s="1"/>
  <c r="I7371" i="14"/>
  <c r="D7371" i="14"/>
  <c r="E7371" i="14" s="1"/>
  <c r="I7370" i="14"/>
  <c r="D7370" i="14"/>
  <c r="E7370" i="14" s="1"/>
  <c r="I7369" i="14"/>
  <c r="D7369" i="14"/>
  <c r="E7369" i="14" s="1"/>
  <c r="I7368" i="14"/>
  <c r="E7368" i="14"/>
  <c r="D7368" i="14"/>
  <c r="I7367" i="14"/>
  <c r="D7367" i="14"/>
  <c r="E7367" i="14" s="1"/>
  <c r="I7366" i="14"/>
  <c r="D7366" i="14"/>
  <c r="E7366" i="14" s="1"/>
  <c r="I7365" i="14"/>
  <c r="D7365" i="14"/>
  <c r="E7365" i="14" s="1"/>
  <c r="I7364" i="14"/>
  <c r="D7364" i="14"/>
  <c r="E7364" i="14" s="1"/>
  <c r="J7363" i="14"/>
  <c r="I7363" i="14"/>
  <c r="D7363" i="14"/>
  <c r="E7363" i="14" s="1"/>
  <c r="I7362" i="14"/>
  <c r="E7362" i="14"/>
  <c r="D7362" i="14"/>
  <c r="I7361" i="14"/>
  <c r="L7361" i="14" s="1"/>
  <c r="D7361" i="14"/>
  <c r="E7361" i="14" s="1"/>
  <c r="J7360" i="14"/>
  <c r="I7360" i="14"/>
  <c r="L7360" i="14" s="1"/>
  <c r="E7360" i="14"/>
  <c r="D7360" i="14"/>
  <c r="I7359" i="14"/>
  <c r="D7359" i="14"/>
  <c r="E7359" i="14" s="1"/>
  <c r="I7358" i="14"/>
  <c r="L7358" i="14" s="1"/>
  <c r="D7358" i="14"/>
  <c r="E7358" i="14" s="1"/>
  <c r="J7357" i="14"/>
  <c r="I7357" i="14"/>
  <c r="D7357" i="14"/>
  <c r="E7357" i="14" s="1"/>
  <c r="I7356" i="14"/>
  <c r="E7356" i="14"/>
  <c r="D7356" i="14"/>
  <c r="I7355" i="14"/>
  <c r="D7355" i="14"/>
  <c r="E7355" i="14" s="1"/>
  <c r="L7354" i="14"/>
  <c r="I7354" i="14"/>
  <c r="J7354" i="14" s="1"/>
  <c r="D7354" i="14"/>
  <c r="E7354" i="14" s="1"/>
  <c r="I7353" i="14"/>
  <c r="L7353" i="14" s="1"/>
  <c r="D7353" i="14"/>
  <c r="E7353" i="14" s="1"/>
  <c r="L7352" i="14"/>
  <c r="I7352" i="14"/>
  <c r="J7352" i="14" s="1"/>
  <c r="D7352" i="14"/>
  <c r="E7352" i="14" s="1"/>
  <c r="I7351" i="14"/>
  <c r="D7351" i="14"/>
  <c r="E7351" i="14" s="1"/>
  <c r="I7350" i="14"/>
  <c r="D7350" i="14"/>
  <c r="E7350" i="14" s="1"/>
  <c r="J7349" i="14"/>
  <c r="K7349" i="14" s="1"/>
  <c r="I7349" i="14"/>
  <c r="L7349" i="14" s="1"/>
  <c r="D7349" i="14"/>
  <c r="E7349" i="14" s="1"/>
  <c r="I7348" i="14"/>
  <c r="E7348" i="14"/>
  <c r="D7348" i="14"/>
  <c r="I7347" i="14"/>
  <c r="J7347" i="14" s="1"/>
  <c r="D7347" i="14"/>
  <c r="E7347" i="14" s="1"/>
  <c r="I7346" i="14"/>
  <c r="D7346" i="14"/>
  <c r="E7346" i="14" s="1"/>
  <c r="I7345" i="14"/>
  <c r="D7345" i="14"/>
  <c r="E7345" i="14" s="1"/>
  <c r="J7344" i="14"/>
  <c r="K7344" i="14" s="1"/>
  <c r="I7344" i="14"/>
  <c r="L7344" i="14" s="1"/>
  <c r="D7344" i="14"/>
  <c r="E7344" i="14" s="1"/>
  <c r="I7343" i="14"/>
  <c r="D7343" i="14"/>
  <c r="E7343" i="14" s="1"/>
  <c r="L7342" i="14"/>
  <c r="J7342" i="14"/>
  <c r="K7342" i="14" s="1"/>
  <c r="I7342" i="14"/>
  <c r="D7342" i="14"/>
  <c r="E7342" i="14" s="1"/>
  <c r="I7341" i="14"/>
  <c r="L7341" i="14" s="1"/>
  <c r="D7341" i="14"/>
  <c r="E7341" i="14" s="1"/>
  <c r="I7340" i="14"/>
  <c r="J7340" i="14" s="1"/>
  <c r="D7340" i="14"/>
  <c r="E7340" i="14" s="1"/>
  <c r="I7339" i="14"/>
  <c r="D7339" i="14"/>
  <c r="E7339" i="14" s="1"/>
  <c r="L7338" i="14"/>
  <c r="K7338" i="14"/>
  <c r="J7338" i="14"/>
  <c r="I7338" i="14"/>
  <c r="D7338" i="14"/>
  <c r="E7338" i="14" s="1"/>
  <c r="I7337" i="14"/>
  <c r="L7337" i="14" s="1"/>
  <c r="D7337" i="14"/>
  <c r="E7337" i="14" s="1"/>
  <c r="I7336" i="14"/>
  <c r="D7336" i="14"/>
  <c r="E7336" i="14" s="1"/>
  <c r="I7335" i="14"/>
  <c r="D7335" i="14"/>
  <c r="E7335" i="14" s="1"/>
  <c r="J7334" i="14"/>
  <c r="I7334" i="14"/>
  <c r="D7334" i="14"/>
  <c r="E7334" i="14" s="1"/>
  <c r="I7333" i="14"/>
  <c r="D7333" i="14"/>
  <c r="E7333" i="14" s="1"/>
  <c r="L7332" i="14"/>
  <c r="I7332" i="14"/>
  <c r="D7332" i="14"/>
  <c r="E7332" i="14" s="1"/>
  <c r="I7331" i="14"/>
  <c r="J7331" i="14" s="1"/>
  <c r="D7331" i="14"/>
  <c r="E7331" i="14" s="1"/>
  <c r="J7330" i="14"/>
  <c r="I7330" i="14"/>
  <c r="D7330" i="14"/>
  <c r="E7330" i="14" s="1"/>
  <c r="I7329" i="14"/>
  <c r="L7329" i="14" s="1"/>
  <c r="D7329" i="14"/>
  <c r="E7329" i="14" s="1"/>
  <c r="I7328" i="14"/>
  <c r="E7328" i="14"/>
  <c r="D7328" i="14"/>
  <c r="J7327" i="14"/>
  <c r="K7327" i="14" s="1"/>
  <c r="I7327" i="14"/>
  <c r="L7327" i="14" s="1"/>
  <c r="D7327" i="14"/>
  <c r="E7327" i="14" s="1"/>
  <c r="L7326" i="14"/>
  <c r="I7326" i="14"/>
  <c r="J7326" i="14" s="1"/>
  <c r="K7326" i="14" s="1"/>
  <c r="D7326" i="14"/>
  <c r="E7326" i="14" s="1"/>
  <c r="I7325" i="14"/>
  <c r="D7325" i="14"/>
  <c r="E7325" i="14" s="1"/>
  <c r="I7324" i="14"/>
  <c r="E7324" i="14"/>
  <c r="D7324" i="14"/>
  <c r="I7323" i="14"/>
  <c r="D7323" i="14"/>
  <c r="E7323" i="14" s="1"/>
  <c r="I7322" i="14"/>
  <c r="L7322" i="14" s="1"/>
  <c r="D7322" i="14"/>
  <c r="E7322" i="14" s="1"/>
  <c r="I7321" i="14"/>
  <c r="D7321" i="14"/>
  <c r="E7321" i="14" s="1"/>
  <c r="I7320" i="14"/>
  <c r="L7320" i="14" s="1"/>
  <c r="D7320" i="14"/>
  <c r="E7320" i="14" s="1"/>
  <c r="I7319" i="14"/>
  <c r="J7319" i="14" s="1"/>
  <c r="D7319" i="14"/>
  <c r="E7319" i="14" s="1"/>
  <c r="I7318" i="14"/>
  <c r="D7318" i="14"/>
  <c r="E7318" i="14" s="1"/>
  <c r="I7317" i="14"/>
  <c r="L7317" i="14" s="1"/>
  <c r="D7317" i="14"/>
  <c r="E7317" i="14" s="1"/>
  <c r="I7316" i="14"/>
  <c r="E7316" i="14"/>
  <c r="D7316" i="14"/>
  <c r="I7315" i="14"/>
  <c r="D7315" i="14"/>
  <c r="E7315" i="14" s="1"/>
  <c r="L7314" i="14"/>
  <c r="K7314" i="14"/>
  <c r="J7314" i="14"/>
  <c r="I7314" i="14"/>
  <c r="D7314" i="14"/>
  <c r="E7314" i="14" s="1"/>
  <c r="I7313" i="14"/>
  <c r="D7313" i="14"/>
  <c r="E7313" i="14" s="1"/>
  <c r="I7312" i="14"/>
  <c r="L7312" i="14" s="1"/>
  <c r="E7312" i="14"/>
  <c r="D7312" i="14"/>
  <c r="I7311" i="14"/>
  <c r="D7311" i="14"/>
  <c r="E7311" i="14" s="1"/>
  <c r="L7310" i="14"/>
  <c r="I7310" i="14"/>
  <c r="J7310" i="14" s="1"/>
  <c r="K7310" i="14" s="1"/>
  <c r="D7310" i="14"/>
  <c r="E7310" i="14" s="1"/>
  <c r="I7309" i="14"/>
  <c r="D7309" i="14"/>
  <c r="E7309" i="14" s="1"/>
  <c r="I7308" i="14"/>
  <c r="L7308" i="14" s="1"/>
  <c r="E7308" i="14"/>
  <c r="D7308" i="14"/>
  <c r="I7307" i="14"/>
  <c r="D7307" i="14"/>
  <c r="E7307" i="14" s="1"/>
  <c r="I7306" i="14"/>
  <c r="D7306" i="14"/>
  <c r="E7306" i="14" s="1"/>
  <c r="I7305" i="14"/>
  <c r="L7305" i="14" s="1"/>
  <c r="D7305" i="14"/>
  <c r="E7305" i="14" s="1"/>
  <c r="J7304" i="14"/>
  <c r="I7304" i="14"/>
  <c r="L7304" i="14" s="1"/>
  <c r="D7304" i="14"/>
  <c r="E7304" i="14" s="1"/>
  <c r="I7303" i="14"/>
  <c r="D7303" i="14"/>
  <c r="E7303" i="14" s="1"/>
  <c r="I7302" i="14"/>
  <c r="L7302" i="14" s="1"/>
  <c r="D7302" i="14"/>
  <c r="E7302" i="14" s="1"/>
  <c r="I7301" i="14"/>
  <c r="D7301" i="14"/>
  <c r="E7301" i="14" s="1"/>
  <c r="I7300" i="14"/>
  <c r="D7300" i="14"/>
  <c r="E7300" i="14" s="1"/>
  <c r="I7299" i="14"/>
  <c r="D7299" i="14"/>
  <c r="E7299" i="14" s="1"/>
  <c r="L7298" i="14"/>
  <c r="J7298" i="14"/>
  <c r="K7298" i="14" s="1"/>
  <c r="I7298" i="14"/>
  <c r="D7298" i="14"/>
  <c r="E7298" i="14" s="1"/>
  <c r="I7297" i="14"/>
  <c r="D7297" i="14"/>
  <c r="E7297" i="14" s="1"/>
  <c r="I7296" i="14"/>
  <c r="D7296" i="14"/>
  <c r="E7296" i="14" s="1"/>
  <c r="I7295" i="14"/>
  <c r="J7295" i="14" s="1"/>
  <c r="D7295" i="14"/>
  <c r="E7295" i="14" s="1"/>
  <c r="L7294" i="14"/>
  <c r="I7294" i="14"/>
  <c r="D7294" i="14"/>
  <c r="E7294" i="14" s="1"/>
  <c r="I7293" i="14"/>
  <c r="L7293" i="14" s="1"/>
  <c r="D7293" i="14"/>
  <c r="E7293" i="14" s="1"/>
  <c r="I7292" i="14"/>
  <c r="L7292" i="14" s="1"/>
  <c r="D7292" i="14"/>
  <c r="E7292" i="14" s="1"/>
  <c r="I7291" i="14"/>
  <c r="D7291" i="14"/>
  <c r="E7291" i="14" s="1"/>
  <c r="I7290" i="14"/>
  <c r="L7290" i="14" s="1"/>
  <c r="E7290" i="14"/>
  <c r="D7290" i="14"/>
  <c r="I7289" i="14"/>
  <c r="D7289" i="14"/>
  <c r="E7289" i="14" s="1"/>
  <c r="I7288" i="14"/>
  <c r="D7288" i="14"/>
  <c r="E7288" i="14" s="1"/>
  <c r="I7287" i="14"/>
  <c r="J7287" i="14" s="1"/>
  <c r="D7287" i="14"/>
  <c r="E7287" i="14" s="1"/>
  <c r="I7286" i="14"/>
  <c r="J7286" i="14" s="1"/>
  <c r="K7286" i="14" s="1"/>
  <c r="D7286" i="14"/>
  <c r="E7286" i="14" s="1"/>
  <c r="I7285" i="14"/>
  <c r="J7285" i="14" s="1"/>
  <c r="D7285" i="14"/>
  <c r="E7285" i="14" s="1"/>
  <c r="J7284" i="14"/>
  <c r="K7284" i="14" s="1"/>
  <c r="I7284" i="14"/>
  <c r="L7284" i="14" s="1"/>
  <c r="D7284" i="14"/>
  <c r="E7284" i="14" s="1"/>
  <c r="I7283" i="14"/>
  <c r="D7283" i="14"/>
  <c r="E7283" i="14" s="1"/>
  <c r="I7282" i="14"/>
  <c r="J7282" i="14" s="1"/>
  <c r="D7282" i="14"/>
  <c r="E7282" i="14" s="1"/>
  <c r="I7281" i="14"/>
  <c r="D7281" i="14"/>
  <c r="E7281" i="14" s="1"/>
  <c r="L7280" i="14"/>
  <c r="I7280" i="14"/>
  <c r="D7280" i="14"/>
  <c r="E7280" i="14" s="1"/>
  <c r="I7279" i="14"/>
  <c r="D7279" i="14"/>
  <c r="E7279" i="14" s="1"/>
  <c r="I7278" i="14"/>
  <c r="D7278" i="14"/>
  <c r="E7278" i="14" s="1"/>
  <c r="I7277" i="14"/>
  <c r="E7277" i="14"/>
  <c r="D7277" i="14"/>
  <c r="I7276" i="14"/>
  <c r="L7276" i="14" s="1"/>
  <c r="D7276" i="14"/>
  <c r="E7276" i="14" s="1"/>
  <c r="I7275" i="14"/>
  <c r="L7275" i="14" s="1"/>
  <c r="D7275" i="14"/>
  <c r="E7275" i="14" s="1"/>
  <c r="I7274" i="14"/>
  <c r="L7274" i="14" s="1"/>
  <c r="D7274" i="14"/>
  <c r="E7274" i="14" s="1"/>
  <c r="I7273" i="14"/>
  <c r="L7273" i="14" s="1"/>
  <c r="D7273" i="14"/>
  <c r="E7273" i="14" s="1"/>
  <c r="J7272" i="14"/>
  <c r="I7272" i="14"/>
  <c r="L7272" i="14" s="1"/>
  <c r="E7272" i="14"/>
  <c r="D7272" i="14"/>
  <c r="I7271" i="14"/>
  <c r="J7271" i="14" s="1"/>
  <c r="D7271" i="14"/>
  <c r="E7271" i="14" s="1"/>
  <c r="L7270" i="14"/>
  <c r="I7270" i="14"/>
  <c r="D7270" i="14"/>
  <c r="E7270" i="14" s="1"/>
  <c r="I7269" i="14"/>
  <c r="D7269" i="14"/>
  <c r="E7269" i="14" s="1"/>
  <c r="K7268" i="14"/>
  <c r="J7268" i="14"/>
  <c r="I7268" i="14"/>
  <c r="L7268" i="14" s="1"/>
  <c r="D7268" i="14"/>
  <c r="E7268" i="14" s="1"/>
  <c r="K7267" i="14"/>
  <c r="J7267" i="14"/>
  <c r="I7267" i="14"/>
  <c r="L7267" i="14" s="1"/>
  <c r="D7267" i="14"/>
  <c r="E7267" i="14" s="1"/>
  <c r="I7266" i="14"/>
  <c r="D7266" i="14"/>
  <c r="E7266" i="14" s="1"/>
  <c r="I7265" i="14"/>
  <c r="D7265" i="14"/>
  <c r="E7265" i="14" s="1"/>
  <c r="I7264" i="14"/>
  <c r="L7264" i="14" s="1"/>
  <c r="E7264" i="14"/>
  <c r="D7264" i="14"/>
  <c r="I7263" i="14"/>
  <c r="D7263" i="14"/>
  <c r="E7263" i="14" s="1"/>
  <c r="I7262" i="14"/>
  <c r="D7262" i="14"/>
  <c r="E7262" i="14" s="1"/>
  <c r="I7261" i="14"/>
  <c r="D7261" i="14"/>
  <c r="E7261" i="14" s="1"/>
  <c r="I7260" i="14"/>
  <c r="D7260" i="14"/>
  <c r="E7260" i="14" s="1"/>
  <c r="I7259" i="14"/>
  <c r="D7259" i="14"/>
  <c r="E7259" i="14" s="1"/>
  <c r="I7258" i="14"/>
  <c r="D7258" i="14"/>
  <c r="E7258" i="14" s="1"/>
  <c r="I7257" i="14"/>
  <c r="E7257" i="14"/>
  <c r="D7257" i="14"/>
  <c r="L7256" i="14"/>
  <c r="K7256" i="14"/>
  <c r="I7256" i="14"/>
  <c r="J7256" i="14" s="1"/>
  <c r="D7256" i="14"/>
  <c r="E7256" i="14" s="1"/>
  <c r="I7255" i="14"/>
  <c r="D7255" i="14"/>
  <c r="E7255" i="14" s="1"/>
  <c r="L7254" i="14"/>
  <c r="J7254" i="14"/>
  <c r="I7254" i="14"/>
  <c r="D7254" i="14"/>
  <c r="E7254" i="14" s="1"/>
  <c r="I7253" i="14"/>
  <c r="D7253" i="14"/>
  <c r="E7253" i="14" s="1"/>
  <c r="I7252" i="14"/>
  <c r="D7252" i="14"/>
  <c r="E7252" i="14" s="1"/>
  <c r="I7251" i="14"/>
  <c r="L7251" i="14" s="1"/>
  <c r="D7251" i="14"/>
  <c r="E7251" i="14" s="1"/>
  <c r="I7250" i="14"/>
  <c r="E7250" i="14"/>
  <c r="D7250" i="14"/>
  <c r="I7249" i="14"/>
  <c r="L7249" i="14" s="1"/>
  <c r="D7249" i="14"/>
  <c r="E7249" i="14" s="1"/>
  <c r="I7248" i="14"/>
  <c r="D7248" i="14"/>
  <c r="E7248" i="14" s="1"/>
  <c r="I7247" i="14"/>
  <c r="D7247" i="14"/>
  <c r="E7247" i="14" s="1"/>
  <c r="L7246" i="14"/>
  <c r="K7246" i="14"/>
  <c r="I7246" i="14"/>
  <c r="J7246" i="14" s="1"/>
  <c r="D7246" i="14"/>
  <c r="E7246" i="14" s="1"/>
  <c r="I7245" i="14"/>
  <c r="E7245" i="14"/>
  <c r="D7245" i="14"/>
  <c r="I7244" i="14"/>
  <c r="D7244" i="14"/>
  <c r="E7244" i="14" s="1"/>
  <c r="J7243" i="14"/>
  <c r="K7243" i="14" s="1"/>
  <c r="I7243" i="14"/>
  <c r="L7243" i="14" s="1"/>
  <c r="D7243" i="14"/>
  <c r="E7243" i="14" s="1"/>
  <c r="I7242" i="14"/>
  <c r="D7242" i="14"/>
  <c r="E7242" i="14" s="1"/>
  <c r="I7241" i="14"/>
  <c r="D7241" i="14"/>
  <c r="E7241" i="14" s="1"/>
  <c r="I7240" i="14"/>
  <c r="L7240" i="14" s="1"/>
  <c r="E7240" i="14"/>
  <c r="D7240" i="14"/>
  <c r="I7239" i="14"/>
  <c r="L7239" i="14" s="1"/>
  <c r="E7239" i="14"/>
  <c r="D7239" i="14"/>
  <c r="I7238" i="14"/>
  <c r="D7238" i="14"/>
  <c r="E7238" i="14" s="1"/>
  <c r="I7237" i="14"/>
  <c r="D7237" i="14"/>
  <c r="E7237" i="14" s="1"/>
  <c r="L7236" i="14"/>
  <c r="I7236" i="14"/>
  <c r="D7236" i="14"/>
  <c r="E7236" i="14" s="1"/>
  <c r="I7235" i="14"/>
  <c r="D7235" i="14"/>
  <c r="E7235" i="14" s="1"/>
  <c r="I7234" i="14"/>
  <c r="D7234" i="14"/>
  <c r="E7234" i="14" s="1"/>
  <c r="K7233" i="14"/>
  <c r="J7233" i="14"/>
  <c r="I7233" i="14"/>
  <c r="L7233" i="14" s="1"/>
  <c r="D7233" i="14"/>
  <c r="E7233" i="14" s="1"/>
  <c r="I7232" i="14"/>
  <c r="D7232" i="14"/>
  <c r="E7232" i="14" s="1"/>
  <c r="I7231" i="14"/>
  <c r="D7231" i="14"/>
  <c r="E7231" i="14" s="1"/>
  <c r="L7230" i="14"/>
  <c r="I7230" i="14"/>
  <c r="D7230" i="14"/>
  <c r="E7230" i="14" s="1"/>
  <c r="I7229" i="14"/>
  <c r="D7229" i="14"/>
  <c r="E7229" i="14" s="1"/>
  <c r="L7228" i="14"/>
  <c r="I7228" i="14"/>
  <c r="D7228" i="14"/>
  <c r="E7228" i="14" s="1"/>
  <c r="I7227" i="14"/>
  <c r="L7227" i="14" s="1"/>
  <c r="E7227" i="14"/>
  <c r="D7227" i="14"/>
  <c r="I7226" i="14"/>
  <c r="D7226" i="14"/>
  <c r="E7226" i="14" s="1"/>
  <c r="J7225" i="14"/>
  <c r="K7225" i="14" s="1"/>
  <c r="I7225" i="14"/>
  <c r="L7225" i="14" s="1"/>
  <c r="D7225" i="14"/>
  <c r="E7225" i="14" s="1"/>
  <c r="L7224" i="14"/>
  <c r="I7224" i="14"/>
  <c r="J7224" i="14" s="1"/>
  <c r="D7224" i="14"/>
  <c r="E7224" i="14" s="1"/>
  <c r="J7223" i="14"/>
  <c r="K7223" i="14" s="1"/>
  <c r="I7223" i="14"/>
  <c r="L7223" i="14" s="1"/>
  <c r="D7223" i="14"/>
  <c r="E7223" i="14" s="1"/>
  <c r="I7222" i="14"/>
  <c r="E7222" i="14"/>
  <c r="D7222" i="14"/>
  <c r="I7221" i="14"/>
  <c r="L7221" i="14" s="1"/>
  <c r="D7221" i="14"/>
  <c r="E7221" i="14" s="1"/>
  <c r="I7220" i="14"/>
  <c r="E7220" i="14"/>
  <c r="D7220" i="14"/>
  <c r="J7219" i="14"/>
  <c r="K7219" i="14" s="1"/>
  <c r="I7219" i="14"/>
  <c r="L7219" i="14" s="1"/>
  <c r="E7219" i="14"/>
  <c r="D7219" i="14"/>
  <c r="I7218" i="14"/>
  <c r="J7218" i="14" s="1"/>
  <c r="D7218" i="14"/>
  <c r="E7218" i="14" s="1"/>
  <c r="I7217" i="14"/>
  <c r="J7217" i="14" s="1"/>
  <c r="D7217" i="14"/>
  <c r="E7217" i="14" s="1"/>
  <c r="I7216" i="14"/>
  <c r="L7216" i="14" s="1"/>
  <c r="D7216" i="14"/>
  <c r="E7216" i="14" s="1"/>
  <c r="I7215" i="14"/>
  <c r="L7215" i="14" s="1"/>
  <c r="D7215" i="14"/>
  <c r="E7215" i="14" s="1"/>
  <c r="L7214" i="14"/>
  <c r="I7214" i="14"/>
  <c r="J7214" i="14" s="1"/>
  <c r="K7214" i="14" s="1"/>
  <c r="D7214" i="14"/>
  <c r="E7214" i="14" s="1"/>
  <c r="I7213" i="14"/>
  <c r="J7213" i="14" s="1"/>
  <c r="E7213" i="14"/>
  <c r="D7213" i="14"/>
  <c r="L7212" i="14"/>
  <c r="I7212" i="14"/>
  <c r="J7212" i="14" s="1"/>
  <c r="K7212" i="14" s="1"/>
  <c r="D7212" i="14"/>
  <c r="E7212" i="14" s="1"/>
  <c r="I7211" i="14"/>
  <c r="D7211" i="14"/>
  <c r="E7211" i="14" s="1"/>
  <c r="I7210" i="14"/>
  <c r="L7210" i="14" s="1"/>
  <c r="D7210" i="14"/>
  <c r="E7210" i="14" s="1"/>
  <c r="I7209" i="14"/>
  <c r="D7209" i="14"/>
  <c r="E7209" i="14" s="1"/>
  <c r="I7208" i="14"/>
  <c r="D7208" i="14"/>
  <c r="E7208" i="14" s="1"/>
  <c r="I7207" i="14"/>
  <c r="D7207" i="14"/>
  <c r="E7207" i="14" s="1"/>
  <c r="L7206" i="14"/>
  <c r="J7206" i="14"/>
  <c r="K7206" i="14" s="1"/>
  <c r="I7206" i="14"/>
  <c r="D7206" i="14"/>
  <c r="E7206" i="14" s="1"/>
  <c r="I7205" i="14"/>
  <c r="D7205" i="14"/>
  <c r="E7205" i="14" s="1"/>
  <c r="I7204" i="14"/>
  <c r="E7204" i="14"/>
  <c r="D7204" i="14"/>
  <c r="I7203" i="14"/>
  <c r="L7203" i="14" s="1"/>
  <c r="D7203" i="14"/>
  <c r="E7203" i="14" s="1"/>
  <c r="I7202" i="14"/>
  <c r="L7202" i="14" s="1"/>
  <c r="E7202" i="14"/>
  <c r="D7202" i="14"/>
  <c r="I7201" i="14"/>
  <c r="L7201" i="14" s="1"/>
  <c r="D7201" i="14"/>
  <c r="E7201" i="14" s="1"/>
  <c r="I7200" i="14"/>
  <c r="L7200" i="14" s="1"/>
  <c r="E7200" i="14"/>
  <c r="D7200" i="14"/>
  <c r="J7199" i="14"/>
  <c r="I7199" i="14"/>
  <c r="D7199" i="14"/>
  <c r="E7199" i="14" s="1"/>
  <c r="L7198" i="14"/>
  <c r="K7198" i="14"/>
  <c r="I7198" i="14"/>
  <c r="J7198" i="14" s="1"/>
  <c r="D7198" i="14"/>
  <c r="E7198" i="14" s="1"/>
  <c r="I7197" i="14"/>
  <c r="D7197" i="14"/>
  <c r="E7197" i="14" s="1"/>
  <c r="L7196" i="14"/>
  <c r="J7196" i="14"/>
  <c r="K7196" i="14" s="1"/>
  <c r="I7196" i="14"/>
  <c r="D7196" i="14"/>
  <c r="E7196" i="14" s="1"/>
  <c r="I7195" i="14"/>
  <c r="J7195" i="14" s="1"/>
  <c r="D7195" i="14"/>
  <c r="E7195" i="14" s="1"/>
  <c r="I7194" i="14"/>
  <c r="D7194" i="14"/>
  <c r="E7194" i="14" s="1"/>
  <c r="I7193" i="14"/>
  <c r="D7193" i="14"/>
  <c r="E7193" i="14" s="1"/>
  <c r="I7192" i="14"/>
  <c r="D7192" i="14"/>
  <c r="E7192" i="14" s="1"/>
  <c r="J7191" i="14"/>
  <c r="K7191" i="14" s="1"/>
  <c r="I7191" i="14"/>
  <c r="L7191" i="14" s="1"/>
  <c r="D7191" i="14"/>
  <c r="E7191" i="14" s="1"/>
  <c r="I7190" i="14"/>
  <c r="D7190" i="14"/>
  <c r="E7190" i="14" s="1"/>
  <c r="I7189" i="14"/>
  <c r="J7189" i="14" s="1"/>
  <c r="D7189" i="14"/>
  <c r="E7189" i="14" s="1"/>
  <c r="I7188" i="14"/>
  <c r="D7188" i="14"/>
  <c r="E7188" i="14" s="1"/>
  <c r="I7187" i="14"/>
  <c r="E7187" i="14"/>
  <c r="D7187" i="14"/>
  <c r="J7186" i="14"/>
  <c r="K7186" i="14" s="1"/>
  <c r="I7186" i="14"/>
  <c r="L7186" i="14" s="1"/>
  <c r="D7186" i="14"/>
  <c r="E7186" i="14" s="1"/>
  <c r="I7185" i="14"/>
  <c r="D7185" i="14"/>
  <c r="E7185" i="14" s="1"/>
  <c r="I7184" i="14"/>
  <c r="L7184" i="14" s="1"/>
  <c r="D7184" i="14"/>
  <c r="E7184" i="14" s="1"/>
  <c r="J7183" i="14"/>
  <c r="I7183" i="14"/>
  <c r="D7183" i="14"/>
  <c r="E7183" i="14" s="1"/>
  <c r="L7182" i="14"/>
  <c r="I7182" i="14"/>
  <c r="J7182" i="14" s="1"/>
  <c r="E7182" i="14"/>
  <c r="D7182" i="14"/>
  <c r="I7181" i="14"/>
  <c r="D7181" i="14"/>
  <c r="E7181" i="14" s="1"/>
  <c r="I7180" i="14"/>
  <c r="D7180" i="14"/>
  <c r="E7180" i="14" s="1"/>
  <c r="I7179" i="14"/>
  <c r="L7179" i="14" s="1"/>
  <c r="D7179" i="14"/>
  <c r="E7179" i="14" s="1"/>
  <c r="I7178" i="14"/>
  <c r="E7178" i="14"/>
  <c r="D7178" i="14"/>
  <c r="I7177" i="14"/>
  <c r="D7177" i="14"/>
  <c r="E7177" i="14" s="1"/>
  <c r="I7176" i="14"/>
  <c r="E7176" i="14"/>
  <c r="D7176" i="14"/>
  <c r="I7175" i="14"/>
  <c r="L7175" i="14" s="1"/>
  <c r="D7175" i="14"/>
  <c r="E7175" i="14" s="1"/>
  <c r="I7174" i="14"/>
  <c r="E7174" i="14"/>
  <c r="D7174" i="14"/>
  <c r="J7173" i="14"/>
  <c r="I7173" i="14"/>
  <c r="L7173" i="14" s="1"/>
  <c r="D7173" i="14"/>
  <c r="E7173" i="14" s="1"/>
  <c r="I7172" i="14"/>
  <c r="D7172" i="14"/>
  <c r="E7172" i="14" s="1"/>
  <c r="I7171" i="14"/>
  <c r="D7171" i="14"/>
  <c r="E7171" i="14" s="1"/>
  <c r="I7170" i="14"/>
  <c r="J7170" i="14" s="1"/>
  <c r="D7170" i="14"/>
  <c r="E7170" i="14" s="1"/>
  <c r="I7169" i="14"/>
  <c r="E7169" i="14"/>
  <c r="D7169" i="14"/>
  <c r="I7168" i="14"/>
  <c r="D7168" i="14"/>
  <c r="E7168" i="14" s="1"/>
  <c r="I7167" i="14"/>
  <c r="D7167" i="14"/>
  <c r="E7167" i="14" s="1"/>
  <c r="L7166" i="14"/>
  <c r="I7166" i="14"/>
  <c r="J7166" i="14" s="1"/>
  <c r="E7166" i="14"/>
  <c r="D7166" i="14"/>
  <c r="I7165" i="14"/>
  <c r="D7165" i="14"/>
  <c r="E7165" i="14" s="1"/>
  <c r="J7164" i="14"/>
  <c r="K7164" i="14" s="1"/>
  <c r="I7164" i="14"/>
  <c r="L7164" i="14" s="1"/>
  <c r="D7164" i="14"/>
  <c r="E7164" i="14" s="1"/>
  <c r="I7163" i="14"/>
  <c r="E7163" i="14"/>
  <c r="D7163" i="14"/>
  <c r="I7162" i="14"/>
  <c r="L7162" i="14" s="1"/>
  <c r="D7162" i="14"/>
  <c r="E7162" i="14" s="1"/>
  <c r="I7161" i="14"/>
  <c r="D7161" i="14"/>
  <c r="E7161" i="14" s="1"/>
  <c r="J7160" i="14"/>
  <c r="I7160" i="14"/>
  <c r="L7160" i="14" s="1"/>
  <c r="E7160" i="14"/>
  <c r="D7160" i="14"/>
  <c r="I7159" i="14"/>
  <c r="D7159" i="14"/>
  <c r="E7159" i="14" s="1"/>
  <c r="I7158" i="14"/>
  <c r="D7158" i="14"/>
  <c r="E7158" i="14" s="1"/>
  <c r="I7157" i="14"/>
  <c r="D7157" i="14"/>
  <c r="E7157" i="14" s="1"/>
  <c r="I7156" i="14"/>
  <c r="D7156" i="14"/>
  <c r="E7156" i="14" s="1"/>
  <c r="I7155" i="14"/>
  <c r="L7155" i="14" s="1"/>
  <c r="D7155" i="14"/>
  <c r="E7155" i="14" s="1"/>
  <c r="I7154" i="14"/>
  <c r="L7154" i="14" s="1"/>
  <c r="D7154" i="14"/>
  <c r="E7154" i="14" s="1"/>
  <c r="J7153" i="14"/>
  <c r="I7153" i="14"/>
  <c r="D7153" i="14"/>
  <c r="E7153" i="14" s="1"/>
  <c r="I7152" i="14"/>
  <c r="D7152" i="14"/>
  <c r="E7152" i="14" s="1"/>
  <c r="I7151" i="14"/>
  <c r="D7151" i="14"/>
  <c r="E7151" i="14" s="1"/>
  <c r="I7150" i="14"/>
  <c r="D7150" i="14"/>
  <c r="E7150" i="14" s="1"/>
  <c r="I7149" i="14"/>
  <c r="D7149" i="14"/>
  <c r="E7149" i="14" s="1"/>
  <c r="L7148" i="14"/>
  <c r="K7148" i="14"/>
  <c r="J7148" i="14"/>
  <c r="I7148" i="14"/>
  <c r="D7148" i="14"/>
  <c r="E7148" i="14" s="1"/>
  <c r="J7147" i="14"/>
  <c r="I7147" i="14"/>
  <c r="L7147" i="14" s="1"/>
  <c r="D7147" i="14"/>
  <c r="E7147" i="14" s="1"/>
  <c r="I7146" i="14"/>
  <c r="D7146" i="14"/>
  <c r="E7146" i="14" s="1"/>
  <c r="I7145" i="14"/>
  <c r="J7145" i="14" s="1"/>
  <c r="D7145" i="14"/>
  <c r="E7145" i="14" s="1"/>
  <c r="I7144" i="14"/>
  <c r="L7144" i="14" s="1"/>
  <c r="E7144" i="14"/>
  <c r="D7144" i="14"/>
  <c r="J7143" i="14"/>
  <c r="K7143" i="14" s="1"/>
  <c r="I7143" i="14"/>
  <c r="L7143" i="14" s="1"/>
  <c r="D7143" i="14"/>
  <c r="E7143" i="14" s="1"/>
  <c r="I7142" i="14"/>
  <c r="D7142" i="14"/>
  <c r="E7142" i="14" s="1"/>
  <c r="J7141" i="14"/>
  <c r="I7141" i="14"/>
  <c r="E7141" i="14"/>
  <c r="D7141" i="14"/>
  <c r="L7140" i="14"/>
  <c r="J7140" i="14"/>
  <c r="K7140" i="14" s="1"/>
  <c r="I7140" i="14"/>
  <c r="D7140" i="14"/>
  <c r="E7140" i="14" s="1"/>
  <c r="I7139" i="14"/>
  <c r="D7139" i="14"/>
  <c r="E7139" i="14" s="1"/>
  <c r="I7138" i="14"/>
  <c r="D7138" i="14"/>
  <c r="E7138" i="14" s="1"/>
  <c r="I7137" i="14"/>
  <c r="D7137" i="14"/>
  <c r="E7137" i="14" s="1"/>
  <c r="I7136" i="14"/>
  <c r="E7136" i="14"/>
  <c r="D7136" i="14"/>
  <c r="I7135" i="14"/>
  <c r="D7135" i="14"/>
  <c r="E7135" i="14" s="1"/>
  <c r="I7134" i="14"/>
  <c r="E7134" i="14"/>
  <c r="D7134" i="14"/>
  <c r="I7133" i="14"/>
  <c r="D7133" i="14"/>
  <c r="E7133" i="14" s="1"/>
  <c r="I7132" i="14"/>
  <c r="L7132" i="14" s="1"/>
  <c r="E7132" i="14"/>
  <c r="D7132" i="14"/>
  <c r="I7131" i="14"/>
  <c r="L7131" i="14" s="1"/>
  <c r="D7131" i="14"/>
  <c r="E7131" i="14" s="1"/>
  <c r="J7130" i="14"/>
  <c r="K7130" i="14" s="1"/>
  <c r="I7130" i="14"/>
  <c r="L7130" i="14" s="1"/>
  <c r="E7130" i="14"/>
  <c r="D7130" i="14"/>
  <c r="J7129" i="14"/>
  <c r="K7129" i="14" s="1"/>
  <c r="I7129" i="14"/>
  <c r="L7129" i="14" s="1"/>
  <c r="D7129" i="14"/>
  <c r="E7129" i="14" s="1"/>
  <c r="L7128" i="14"/>
  <c r="I7128" i="14"/>
  <c r="E7128" i="14"/>
  <c r="D7128" i="14"/>
  <c r="I7127" i="14"/>
  <c r="J7127" i="14" s="1"/>
  <c r="D7127" i="14"/>
  <c r="E7127" i="14" s="1"/>
  <c r="L7126" i="14"/>
  <c r="I7126" i="14"/>
  <c r="J7126" i="14" s="1"/>
  <c r="D7126" i="14"/>
  <c r="E7126" i="14" s="1"/>
  <c r="K7125" i="14"/>
  <c r="J7125" i="14"/>
  <c r="I7125" i="14"/>
  <c r="L7125" i="14" s="1"/>
  <c r="E7125" i="14"/>
  <c r="D7125" i="14"/>
  <c r="L7124" i="14"/>
  <c r="J7124" i="14"/>
  <c r="K7124" i="14" s="1"/>
  <c r="I7124" i="14"/>
  <c r="D7124" i="14"/>
  <c r="E7124" i="14" s="1"/>
  <c r="J7123" i="14"/>
  <c r="I7123" i="14"/>
  <c r="D7123" i="14"/>
  <c r="E7123" i="14" s="1"/>
  <c r="J7122" i="14"/>
  <c r="I7122" i="14"/>
  <c r="D7122" i="14"/>
  <c r="E7122" i="14" s="1"/>
  <c r="I7121" i="14"/>
  <c r="D7121" i="14"/>
  <c r="E7121" i="14" s="1"/>
  <c r="L7120" i="14"/>
  <c r="I7120" i="14"/>
  <c r="D7120" i="14"/>
  <c r="E7120" i="14" s="1"/>
  <c r="I7119" i="14"/>
  <c r="D7119" i="14"/>
  <c r="E7119" i="14" s="1"/>
  <c r="L7118" i="14"/>
  <c r="I7118" i="14"/>
  <c r="E7118" i="14"/>
  <c r="D7118" i="14"/>
  <c r="J7117" i="14"/>
  <c r="I7117" i="14"/>
  <c r="E7117" i="14"/>
  <c r="D7117" i="14"/>
  <c r="J7116" i="14"/>
  <c r="I7116" i="14"/>
  <c r="D7116" i="14"/>
  <c r="E7116" i="14" s="1"/>
  <c r="I7115" i="14"/>
  <c r="E7115" i="14"/>
  <c r="D7115" i="14"/>
  <c r="J7114" i="14"/>
  <c r="I7114" i="14"/>
  <c r="L7114" i="14" s="1"/>
  <c r="D7114" i="14"/>
  <c r="E7114" i="14" s="1"/>
  <c r="I7113" i="14"/>
  <c r="D7113" i="14"/>
  <c r="E7113" i="14" s="1"/>
  <c r="I7112" i="14"/>
  <c r="L7112" i="14" s="1"/>
  <c r="E7112" i="14"/>
  <c r="D7112" i="14"/>
  <c r="J7111" i="14"/>
  <c r="I7111" i="14"/>
  <c r="D7111" i="14"/>
  <c r="E7111" i="14" s="1"/>
  <c r="I7110" i="14"/>
  <c r="E7110" i="14"/>
  <c r="D7110" i="14"/>
  <c r="I7109" i="14"/>
  <c r="E7109" i="14"/>
  <c r="D7109" i="14"/>
  <c r="K7108" i="14"/>
  <c r="I7108" i="14"/>
  <c r="J7108" i="14" s="1"/>
  <c r="D7108" i="14"/>
  <c r="E7108" i="14" s="1"/>
  <c r="I7107" i="14"/>
  <c r="L7107" i="14" s="1"/>
  <c r="D7107" i="14"/>
  <c r="E7107" i="14" s="1"/>
  <c r="I7106" i="14"/>
  <c r="D7106" i="14"/>
  <c r="E7106" i="14" s="1"/>
  <c r="I7105" i="14"/>
  <c r="D7105" i="14"/>
  <c r="E7105" i="14" s="1"/>
  <c r="I7104" i="14"/>
  <c r="E7104" i="14"/>
  <c r="D7104" i="14"/>
  <c r="K7103" i="14"/>
  <c r="J7103" i="14"/>
  <c r="I7103" i="14"/>
  <c r="L7103" i="14" s="1"/>
  <c r="D7103" i="14"/>
  <c r="E7103" i="14" s="1"/>
  <c r="I7102" i="14"/>
  <c r="D7102" i="14"/>
  <c r="E7102" i="14" s="1"/>
  <c r="I7101" i="14"/>
  <c r="E7101" i="14"/>
  <c r="D7101" i="14"/>
  <c r="L7100" i="14"/>
  <c r="K7100" i="14"/>
  <c r="J7100" i="14"/>
  <c r="I7100" i="14"/>
  <c r="E7100" i="14"/>
  <c r="D7100" i="14"/>
  <c r="I7099" i="14"/>
  <c r="J7099" i="14" s="1"/>
  <c r="D7099" i="14"/>
  <c r="E7099" i="14" s="1"/>
  <c r="J7098" i="14"/>
  <c r="I7098" i="14"/>
  <c r="D7098" i="14"/>
  <c r="E7098" i="14" s="1"/>
  <c r="I7097" i="14"/>
  <c r="E7097" i="14"/>
  <c r="D7097" i="14"/>
  <c r="I7096" i="14"/>
  <c r="L7096" i="14" s="1"/>
  <c r="D7096" i="14"/>
  <c r="E7096" i="14" s="1"/>
  <c r="I7095" i="14"/>
  <c r="D7095" i="14"/>
  <c r="E7095" i="14" s="1"/>
  <c r="L7094" i="14"/>
  <c r="K7094" i="14"/>
  <c r="I7094" i="14"/>
  <c r="J7094" i="14" s="1"/>
  <c r="D7094" i="14"/>
  <c r="E7094" i="14" s="1"/>
  <c r="I7093" i="14"/>
  <c r="D7093" i="14"/>
  <c r="E7093" i="14" s="1"/>
  <c r="J7092" i="14"/>
  <c r="K7092" i="14" s="1"/>
  <c r="I7092" i="14"/>
  <c r="L7092" i="14" s="1"/>
  <c r="D7092" i="14"/>
  <c r="E7092" i="14" s="1"/>
  <c r="I7091" i="14"/>
  <c r="E7091" i="14"/>
  <c r="D7091" i="14"/>
  <c r="I7090" i="14"/>
  <c r="D7090" i="14"/>
  <c r="E7090" i="14" s="1"/>
  <c r="I7089" i="14"/>
  <c r="D7089" i="14"/>
  <c r="E7089" i="14" s="1"/>
  <c r="L7088" i="14"/>
  <c r="J7088" i="14"/>
  <c r="I7088" i="14"/>
  <c r="E7088" i="14"/>
  <c r="D7088" i="14"/>
  <c r="I7087" i="14"/>
  <c r="D7087" i="14"/>
  <c r="E7087" i="14" s="1"/>
  <c r="I7086" i="14"/>
  <c r="D7086" i="14"/>
  <c r="E7086" i="14" s="1"/>
  <c r="I7085" i="14"/>
  <c r="E7085" i="14"/>
  <c r="D7085" i="14"/>
  <c r="J7084" i="14"/>
  <c r="K7084" i="14" s="1"/>
  <c r="I7084" i="14"/>
  <c r="L7084" i="14" s="1"/>
  <c r="D7084" i="14"/>
  <c r="E7084" i="14" s="1"/>
  <c r="I7083" i="14"/>
  <c r="L7083" i="14" s="1"/>
  <c r="D7083" i="14"/>
  <c r="E7083" i="14" s="1"/>
  <c r="J7082" i="14"/>
  <c r="K7082" i="14" s="1"/>
  <c r="I7082" i="14"/>
  <c r="L7082" i="14" s="1"/>
  <c r="D7082" i="14"/>
  <c r="E7082" i="14" s="1"/>
  <c r="J7081" i="14"/>
  <c r="I7081" i="14"/>
  <c r="L7081" i="14" s="1"/>
  <c r="D7081" i="14"/>
  <c r="E7081" i="14" s="1"/>
  <c r="I7080" i="14"/>
  <c r="D7080" i="14"/>
  <c r="E7080" i="14" s="1"/>
  <c r="J7079" i="14"/>
  <c r="I7079" i="14"/>
  <c r="D7079" i="14"/>
  <c r="E7079" i="14" s="1"/>
  <c r="I7078" i="14"/>
  <c r="D7078" i="14"/>
  <c r="E7078" i="14" s="1"/>
  <c r="I7077" i="14"/>
  <c r="D7077" i="14"/>
  <c r="E7077" i="14" s="1"/>
  <c r="L7076" i="14"/>
  <c r="J7076" i="14"/>
  <c r="K7076" i="14" s="1"/>
  <c r="I7076" i="14"/>
  <c r="D7076" i="14"/>
  <c r="E7076" i="14" s="1"/>
  <c r="J7075" i="14"/>
  <c r="K7075" i="14" s="1"/>
  <c r="I7075" i="14"/>
  <c r="L7075" i="14" s="1"/>
  <c r="D7075" i="14"/>
  <c r="E7075" i="14" s="1"/>
  <c r="I7074" i="14"/>
  <c r="J7074" i="14" s="1"/>
  <c r="D7074" i="14"/>
  <c r="E7074" i="14" s="1"/>
  <c r="I7073" i="14"/>
  <c r="J7073" i="14" s="1"/>
  <c r="D7073" i="14"/>
  <c r="E7073" i="14" s="1"/>
  <c r="I7072" i="14"/>
  <c r="L7072" i="14" s="1"/>
  <c r="E7072" i="14"/>
  <c r="D7072" i="14"/>
  <c r="I7071" i="14"/>
  <c r="L7071" i="14" s="1"/>
  <c r="D7071" i="14"/>
  <c r="E7071" i="14" s="1"/>
  <c r="L7070" i="14"/>
  <c r="I7070" i="14"/>
  <c r="J7070" i="14" s="1"/>
  <c r="K7070" i="14" s="1"/>
  <c r="D7070" i="14"/>
  <c r="E7070" i="14" s="1"/>
  <c r="I7069" i="14"/>
  <c r="J7069" i="14" s="1"/>
  <c r="D7069" i="14"/>
  <c r="E7069" i="14" s="1"/>
  <c r="L7068" i="14"/>
  <c r="J7068" i="14"/>
  <c r="K7068" i="14" s="1"/>
  <c r="I7068" i="14"/>
  <c r="D7068" i="14"/>
  <c r="E7068" i="14" s="1"/>
  <c r="I7067" i="14"/>
  <c r="D7067" i="14"/>
  <c r="E7067" i="14" s="1"/>
  <c r="K7066" i="14"/>
  <c r="J7066" i="14"/>
  <c r="I7066" i="14"/>
  <c r="L7066" i="14" s="1"/>
  <c r="D7066" i="14"/>
  <c r="E7066" i="14" s="1"/>
  <c r="I7065" i="14"/>
  <c r="D7065" i="14"/>
  <c r="E7065" i="14" s="1"/>
  <c r="I7064" i="14"/>
  <c r="E7064" i="14"/>
  <c r="D7064" i="14"/>
  <c r="I7063" i="14"/>
  <c r="D7063" i="14"/>
  <c r="E7063" i="14" s="1"/>
  <c r="L7062" i="14"/>
  <c r="J7062" i="14"/>
  <c r="K7062" i="14" s="1"/>
  <c r="I7062" i="14"/>
  <c r="E7062" i="14"/>
  <c r="D7062" i="14"/>
  <c r="I7061" i="14"/>
  <c r="E7061" i="14"/>
  <c r="D7061" i="14"/>
  <c r="I7060" i="14"/>
  <c r="D7060" i="14"/>
  <c r="E7060" i="14" s="1"/>
  <c r="I7059" i="14"/>
  <c r="L7059" i="14" s="1"/>
  <c r="D7059" i="14"/>
  <c r="E7059" i="14" s="1"/>
  <c r="I7058" i="14"/>
  <c r="D7058" i="14"/>
  <c r="E7058" i="14" s="1"/>
  <c r="I7057" i="14"/>
  <c r="D7057" i="14"/>
  <c r="E7057" i="14" s="1"/>
  <c r="J7056" i="14"/>
  <c r="I7056" i="14"/>
  <c r="E7056" i="14"/>
  <c r="D7056" i="14"/>
  <c r="I7055" i="14"/>
  <c r="D7055" i="14"/>
  <c r="E7055" i="14" s="1"/>
  <c r="J7054" i="14"/>
  <c r="K7054" i="14" s="1"/>
  <c r="I7054" i="14"/>
  <c r="L7054" i="14" s="1"/>
  <c r="D7054" i="14"/>
  <c r="E7054" i="14" s="1"/>
  <c r="I7053" i="14"/>
  <c r="D7053" i="14"/>
  <c r="E7053" i="14" s="1"/>
  <c r="J7052" i="14"/>
  <c r="K7052" i="14" s="1"/>
  <c r="I7052" i="14"/>
  <c r="L7052" i="14" s="1"/>
  <c r="D7052" i="14"/>
  <c r="E7052" i="14" s="1"/>
  <c r="I7051" i="14"/>
  <c r="D7051" i="14"/>
  <c r="E7051" i="14" s="1"/>
  <c r="I7050" i="14"/>
  <c r="E7050" i="14"/>
  <c r="D7050" i="14"/>
  <c r="I7049" i="14"/>
  <c r="L7049" i="14" s="1"/>
  <c r="D7049" i="14"/>
  <c r="E7049" i="14" s="1"/>
  <c r="I7048" i="14"/>
  <c r="J7048" i="14" s="1"/>
  <c r="D7048" i="14"/>
  <c r="E7048" i="14" s="1"/>
  <c r="I7047" i="14"/>
  <c r="L7047" i="14" s="1"/>
  <c r="D7047" i="14"/>
  <c r="E7047" i="14" s="1"/>
  <c r="I7046" i="14"/>
  <c r="D7046" i="14"/>
  <c r="E7046" i="14" s="1"/>
  <c r="I7045" i="14"/>
  <c r="D7045" i="14"/>
  <c r="E7045" i="14" s="1"/>
  <c r="L7044" i="14"/>
  <c r="J7044" i="14"/>
  <c r="I7044" i="14"/>
  <c r="K7044" i="14" s="1"/>
  <c r="D7044" i="14"/>
  <c r="E7044" i="14" s="1"/>
  <c r="L7043" i="14"/>
  <c r="J7043" i="14"/>
  <c r="I7043" i="14"/>
  <c r="D7043" i="14"/>
  <c r="E7043" i="14" s="1"/>
  <c r="L7042" i="14"/>
  <c r="I7042" i="14"/>
  <c r="D7042" i="14"/>
  <c r="E7042" i="14" s="1"/>
  <c r="I7041" i="14"/>
  <c r="D7041" i="14"/>
  <c r="E7041" i="14" s="1"/>
  <c r="L7040" i="14"/>
  <c r="J7040" i="14"/>
  <c r="K7040" i="14" s="1"/>
  <c r="I7040" i="14"/>
  <c r="D7040" i="14"/>
  <c r="E7040" i="14" s="1"/>
  <c r="L7039" i="14"/>
  <c r="J7039" i="14"/>
  <c r="K7039" i="14" s="1"/>
  <c r="I7039" i="14"/>
  <c r="D7039" i="14"/>
  <c r="E7039" i="14" s="1"/>
  <c r="L7038" i="14"/>
  <c r="I7038" i="14"/>
  <c r="J7038" i="14" s="1"/>
  <c r="K7038" i="14" s="1"/>
  <c r="D7038" i="14"/>
  <c r="E7038" i="14" s="1"/>
  <c r="L7037" i="14"/>
  <c r="J7037" i="14"/>
  <c r="I7037" i="14"/>
  <c r="D7037" i="14"/>
  <c r="E7037" i="14" s="1"/>
  <c r="L7036" i="14"/>
  <c r="I7036" i="14"/>
  <c r="J7036" i="14" s="1"/>
  <c r="K7036" i="14" s="1"/>
  <c r="D7036" i="14"/>
  <c r="E7036" i="14" s="1"/>
  <c r="I7035" i="14"/>
  <c r="E7035" i="14"/>
  <c r="D7035" i="14"/>
  <c r="L7034" i="14"/>
  <c r="I7034" i="14"/>
  <c r="D7034" i="14"/>
  <c r="E7034" i="14" s="1"/>
  <c r="L7033" i="14"/>
  <c r="J7033" i="14"/>
  <c r="I7033" i="14"/>
  <c r="D7033" i="14"/>
  <c r="E7033" i="14" s="1"/>
  <c r="I7032" i="14"/>
  <c r="E7032" i="14"/>
  <c r="D7032" i="14"/>
  <c r="I7031" i="14"/>
  <c r="D7031" i="14"/>
  <c r="E7031" i="14" s="1"/>
  <c r="L7030" i="14"/>
  <c r="I7030" i="14"/>
  <c r="J7030" i="14" s="1"/>
  <c r="K7030" i="14" s="1"/>
  <c r="D7030" i="14"/>
  <c r="E7030" i="14" s="1"/>
  <c r="L7029" i="14"/>
  <c r="J7029" i="14"/>
  <c r="K7029" i="14" s="1"/>
  <c r="I7029" i="14"/>
  <c r="D7029" i="14"/>
  <c r="E7029" i="14" s="1"/>
  <c r="I7028" i="14"/>
  <c r="D7028" i="14"/>
  <c r="E7028" i="14" s="1"/>
  <c r="J7027" i="14"/>
  <c r="K7027" i="14" s="1"/>
  <c r="I7027" i="14"/>
  <c r="L7027" i="14" s="1"/>
  <c r="E7027" i="14"/>
  <c r="D7027" i="14"/>
  <c r="L7026" i="14"/>
  <c r="K7026" i="14"/>
  <c r="I7026" i="14"/>
  <c r="J7026" i="14" s="1"/>
  <c r="D7026" i="14"/>
  <c r="E7026" i="14" s="1"/>
  <c r="L7025" i="14"/>
  <c r="J7025" i="14"/>
  <c r="K7025" i="14" s="1"/>
  <c r="I7025" i="14"/>
  <c r="D7025" i="14"/>
  <c r="E7025" i="14" s="1"/>
  <c r="I7024" i="14"/>
  <c r="J7024" i="14" s="1"/>
  <c r="D7024" i="14"/>
  <c r="E7024" i="14" s="1"/>
  <c r="J7023" i="14"/>
  <c r="K7023" i="14" s="1"/>
  <c r="I7023" i="14"/>
  <c r="L7023" i="14" s="1"/>
  <c r="D7023" i="14"/>
  <c r="E7023" i="14" s="1"/>
  <c r="I7022" i="14"/>
  <c r="D7022" i="14"/>
  <c r="E7022" i="14" s="1"/>
  <c r="L7021" i="14"/>
  <c r="J7021" i="14"/>
  <c r="K7021" i="14" s="1"/>
  <c r="I7021" i="14"/>
  <c r="D7021" i="14"/>
  <c r="E7021" i="14" s="1"/>
  <c r="I7020" i="14"/>
  <c r="D7020" i="14"/>
  <c r="E7020" i="14" s="1"/>
  <c r="I7019" i="14"/>
  <c r="E7019" i="14"/>
  <c r="D7019" i="14"/>
  <c r="L7018" i="14"/>
  <c r="I7018" i="14"/>
  <c r="D7018" i="14"/>
  <c r="E7018" i="14" s="1"/>
  <c r="L7017" i="14"/>
  <c r="J7017" i="14"/>
  <c r="K7017" i="14" s="1"/>
  <c r="I7017" i="14"/>
  <c r="E7017" i="14"/>
  <c r="D7017" i="14"/>
  <c r="I7016" i="14"/>
  <c r="E7016" i="14"/>
  <c r="D7016" i="14"/>
  <c r="I7015" i="14"/>
  <c r="D7015" i="14"/>
  <c r="E7015" i="14" s="1"/>
  <c r="I7014" i="14"/>
  <c r="D7014" i="14"/>
  <c r="E7014" i="14" s="1"/>
  <c r="I7013" i="14"/>
  <c r="D7013" i="14"/>
  <c r="E7013" i="14" s="1"/>
  <c r="L7012" i="14"/>
  <c r="I7012" i="14"/>
  <c r="D7012" i="14"/>
  <c r="E7012" i="14" s="1"/>
  <c r="L7011" i="14"/>
  <c r="I7011" i="14"/>
  <c r="J7011" i="14" s="1"/>
  <c r="K7011" i="14" s="1"/>
  <c r="D7011" i="14"/>
  <c r="E7011" i="14" s="1"/>
  <c r="I7010" i="14"/>
  <c r="D7010" i="14"/>
  <c r="E7010" i="14" s="1"/>
  <c r="L7009" i="14"/>
  <c r="K7009" i="14"/>
  <c r="J7009" i="14"/>
  <c r="I7009" i="14"/>
  <c r="D7009" i="14"/>
  <c r="E7009" i="14" s="1"/>
  <c r="K7008" i="14"/>
  <c r="I7008" i="14"/>
  <c r="J7008" i="14" s="1"/>
  <c r="D7008" i="14"/>
  <c r="E7008" i="14" s="1"/>
  <c r="I7007" i="14"/>
  <c r="L7007" i="14" s="1"/>
  <c r="E7007" i="14"/>
  <c r="D7007" i="14"/>
  <c r="I7006" i="14"/>
  <c r="D7006" i="14"/>
  <c r="E7006" i="14" s="1"/>
  <c r="L7005" i="14"/>
  <c r="K7005" i="14"/>
  <c r="I7005" i="14"/>
  <c r="J7005" i="14" s="1"/>
  <c r="D7005" i="14"/>
  <c r="E7005" i="14" s="1"/>
  <c r="L7004" i="14"/>
  <c r="I7004" i="14"/>
  <c r="J7004" i="14" s="1"/>
  <c r="K7004" i="14" s="1"/>
  <c r="E7004" i="14"/>
  <c r="D7004" i="14"/>
  <c r="I7003" i="14"/>
  <c r="J7003" i="14" s="1"/>
  <c r="K7003" i="14" s="1"/>
  <c r="E7003" i="14"/>
  <c r="D7003" i="14"/>
  <c r="L7002" i="14"/>
  <c r="I7002" i="14"/>
  <c r="J7002" i="14" s="1"/>
  <c r="D7002" i="14"/>
  <c r="E7002" i="14" s="1"/>
  <c r="L7001" i="14"/>
  <c r="K7001" i="14"/>
  <c r="I7001" i="14"/>
  <c r="J7001" i="14" s="1"/>
  <c r="D7001" i="14"/>
  <c r="E7001" i="14" s="1"/>
  <c r="L7000" i="14"/>
  <c r="I7000" i="14"/>
  <c r="D7000" i="14"/>
  <c r="E7000" i="14" s="1"/>
  <c r="L6999" i="14"/>
  <c r="J6999" i="14"/>
  <c r="K6999" i="14" s="1"/>
  <c r="I6999" i="14"/>
  <c r="E6999" i="14"/>
  <c r="D6999" i="14"/>
  <c r="L6998" i="14"/>
  <c r="I6998" i="14"/>
  <c r="J6998" i="14" s="1"/>
  <c r="K6998" i="14" s="1"/>
  <c r="E6998" i="14"/>
  <c r="D6998" i="14"/>
  <c r="I6997" i="14"/>
  <c r="L6997" i="14" s="1"/>
  <c r="E6997" i="14"/>
  <c r="D6997" i="14"/>
  <c r="L6996" i="14"/>
  <c r="K6996" i="14"/>
  <c r="I6996" i="14"/>
  <c r="J6996" i="14" s="1"/>
  <c r="D6996" i="14"/>
  <c r="E6996" i="14" s="1"/>
  <c r="L6995" i="14"/>
  <c r="K6995" i="14"/>
  <c r="J6995" i="14"/>
  <c r="I6995" i="14"/>
  <c r="D6995" i="14"/>
  <c r="E6995" i="14" s="1"/>
  <c r="I6994" i="14"/>
  <c r="D6994" i="14"/>
  <c r="E6994" i="14" s="1"/>
  <c r="J6993" i="14"/>
  <c r="K6993" i="14" s="1"/>
  <c r="I6993" i="14"/>
  <c r="L6993" i="14" s="1"/>
  <c r="E6993" i="14"/>
  <c r="D6993" i="14"/>
  <c r="I6992" i="14"/>
  <c r="D6992" i="14"/>
  <c r="E6992" i="14" s="1"/>
  <c r="L6991" i="14"/>
  <c r="I6991" i="14"/>
  <c r="D6991" i="14"/>
  <c r="E6991" i="14" s="1"/>
  <c r="L6990" i="14"/>
  <c r="I6990" i="14"/>
  <c r="J6990" i="14" s="1"/>
  <c r="K6990" i="14" s="1"/>
  <c r="E6990" i="14"/>
  <c r="D6990" i="14"/>
  <c r="L6989" i="14"/>
  <c r="I6989" i="14"/>
  <c r="J6989" i="14" s="1"/>
  <c r="K6989" i="14" s="1"/>
  <c r="E6989" i="14"/>
  <c r="D6989" i="14"/>
  <c r="I6988" i="14"/>
  <c r="E6988" i="14"/>
  <c r="D6988" i="14"/>
  <c r="I6987" i="14"/>
  <c r="E6987" i="14"/>
  <c r="D6987" i="14"/>
  <c r="L6986" i="14"/>
  <c r="I6986" i="14"/>
  <c r="J6986" i="14" s="1"/>
  <c r="K6986" i="14" s="1"/>
  <c r="D6986" i="14"/>
  <c r="E6986" i="14" s="1"/>
  <c r="L6985" i="14"/>
  <c r="K6985" i="14"/>
  <c r="J6985" i="14"/>
  <c r="I6985" i="14"/>
  <c r="D6985" i="14"/>
  <c r="E6985" i="14" s="1"/>
  <c r="L6984" i="14"/>
  <c r="I6984" i="14"/>
  <c r="J6984" i="14" s="1"/>
  <c r="K6984" i="14" s="1"/>
  <c r="D6984" i="14"/>
  <c r="E6984" i="14" s="1"/>
  <c r="I6983" i="14"/>
  <c r="E6983" i="14"/>
  <c r="D6983" i="14"/>
  <c r="I6982" i="14"/>
  <c r="D6982" i="14"/>
  <c r="E6982" i="14" s="1"/>
  <c r="L6981" i="14"/>
  <c r="K6981" i="14"/>
  <c r="I6981" i="14"/>
  <c r="J6981" i="14" s="1"/>
  <c r="D6981" i="14"/>
  <c r="E6981" i="14" s="1"/>
  <c r="L6980" i="14"/>
  <c r="I6980" i="14"/>
  <c r="J6980" i="14" s="1"/>
  <c r="K6980" i="14" s="1"/>
  <c r="D6980" i="14"/>
  <c r="E6980" i="14" s="1"/>
  <c r="I6979" i="14"/>
  <c r="E6979" i="14"/>
  <c r="D6979" i="14"/>
  <c r="L6978" i="14"/>
  <c r="I6978" i="14"/>
  <c r="E6978" i="14"/>
  <c r="D6978" i="14"/>
  <c r="L6977" i="14"/>
  <c r="J6977" i="14"/>
  <c r="K6977" i="14" s="1"/>
  <c r="I6977" i="14"/>
  <c r="D6977" i="14"/>
  <c r="E6977" i="14" s="1"/>
  <c r="I6976" i="14"/>
  <c r="D6976" i="14"/>
  <c r="E6976" i="14" s="1"/>
  <c r="L6975" i="14"/>
  <c r="J6975" i="14"/>
  <c r="K6975" i="14" s="1"/>
  <c r="I6975" i="14"/>
  <c r="D6975" i="14"/>
  <c r="E6975" i="14" s="1"/>
  <c r="I6974" i="14"/>
  <c r="D6974" i="14"/>
  <c r="E6974" i="14" s="1"/>
  <c r="I6973" i="14"/>
  <c r="E6973" i="14"/>
  <c r="D6973" i="14"/>
  <c r="K6972" i="14"/>
  <c r="I6972" i="14"/>
  <c r="J6972" i="14" s="1"/>
  <c r="D6972" i="14"/>
  <c r="E6972" i="14" s="1"/>
  <c r="L6971" i="14"/>
  <c r="J6971" i="14"/>
  <c r="K6971" i="14" s="1"/>
  <c r="I6971" i="14"/>
  <c r="E6971" i="14"/>
  <c r="D6971" i="14"/>
  <c r="L6970" i="14"/>
  <c r="K6970" i="14"/>
  <c r="I6970" i="14"/>
  <c r="J6970" i="14" s="1"/>
  <c r="D6970" i="14"/>
  <c r="E6970" i="14" s="1"/>
  <c r="I6969" i="14"/>
  <c r="D6969" i="14"/>
  <c r="E6969" i="14" s="1"/>
  <c r="K6968" i="14"/>
  <c r="I6968" i="14"/>
  <c r="J6968" i="14" s="1"/>
  <c r="D6968" i="14"/>
  <c r="E6968" i="14" s="1"/>
  <c r="K6967" i="14"/>
  <c r="J6967" i="14"/>
  <c r="I6967" i="14"/>
  <c r="L6967" i="14" s="1"/>
  <c r="E6967" i="14"/>
  <c r="D6967" i="14"/>
  <c r="L6966" i="14"/>
  <c r="I6966" i="14"/>
  <c r="J6966" i="14" s="1"/>
  <c r="K6966" i="14" s="1"/>
  <c r="E6966" i="14"/>
  <c r="D6966" i="14"/>
  <c r="I6965" i="14"/>
  <c r="D6965" i="14"/>
  <c r="E6965" i="14" s="1"/>
  <c r="I6964" i="14"/>
  <c r="J6964" i="14" s="1"/>
  <c r="K6964" i="14" s="1"/>
  <c r="D6964" i="14"/>
  <c r="E6964" i="14" s="1"/>
  <c r="K6963" i="14"/>
  <c r="J6963" i="14"/>
  <c r="I6963" i="14"/>
  <c r="L6963" i="14" s="1"/>
  <c r="E6963" i="14"/>
  <c r="D6963" i="14"/>
  <c r="L6962" i="14"/>
  <c r="K6962" i="14"/>
  <c r="I6962" i="14"/>
  <c r="J6962" i="14" s="1"/>
  <c r="D6962" i="14"/>
  <c r="E6962" i="14" s="1"/>
  <c r="J6961" i="14"/>
  <c r="K6961" i="14" s="1"/>
  <c r="I6961" i="14"/>
  <c r="L6961" i="14" s="1"/>
  <c r="D6961" i="14"/>
  <c r="E6961" i="14" s="1"/>
  <c r="K6960" i="14"/>
  <c r="I6960" i="14"/>
  <c r="J6960" i="14" s="1"/>
  <c r="D6960" i="14"/>
  <c r="E6960" i="14" s="1"/>
  <c r="I6959" i="14"/>
  <c r="E6959" i="14"/>
  <c r="D6959" i="14"/>
  <c r="I6958" i="14"/>
  <c r="E6958" i="14"/>
  <c r="D6958" i="14"/>
  <c r="I6957" i="14"/>
  <c r="E6957" i="14"/>
  <c r="D6957" i="14"/>
  <c r="I6956" i="14"/>
  <c r="D6956" i="14"/>
  <c r="E6956" i="14" s="1"/>
  <c r="J6955" i="14"/>
  <c r="K6955" i="14" s="1"/>
  <c r="I6955" i="14"/>
  <c r="L6955" i="14" s="1"/>
  <c r="E6955" i="14"/>
  <c r="D6955" i="14"/>
  <c r="L6954" i="14"/>
  <c r="I6954" i="14"/>
  <c r="J6954" i="14" s="1"/>
  <c r="K6954" i="14" s="1"/>
  <c r="D6954" i="14"/>
  <c r="E6954" i="14" s="1"/>
  <c r="I6953" i="14"/>
  <c r="D6953" i="14"/>
  <c r="E6953" i="14" s="1"/>
  <c r="L6952" i="14"/>
  <c r="K6952" i="14"/>
  <c r="I6952" i="14"/>
  <c r="J6952" i="14" s="1"/>
  <c r="D6952" i="14"/>
  <c r="E6952" i="14" s="1"/>
  <c r="I6951" i="14"/>
  <c r="D6951" i="14"/>
  <c r="E6951" i="14" s="1"/>
  <c r="L6950" i="14"/>
  <c r="K6950" i="14"/>
  <c r="I6950" i="14"/>
  <c r="J6950" i="14" s="1"/>
  <c r="D6950" i="14"/>
  <c r="E6950" i="14" s="1"/>
  <c r="J6949" i="14"/>
  <c r="I6949" i="14"/>
  <c r="L6949" i="14" s="1"/>
  <c r="E6949" i="14"/>
  <c r="D6949" i="14"/>
  <c r="L6948" i="14"/>
  <c r="K6948" i="14"/>
  <c r="I6948" i="14"/>
  <c r="J6948" i="14" s="1"/>
  <c r="D6948" i="14"/>
  <c r="E6948" i="14" s="1"/>
  <c r="J6947" i="14"/>
  <c r="K6947" i="14" s="1"/>
  <c r="I6947" i="14"/>
  <c r="L6947" i="14" s="1"/>
  <c r="D6947" i="14"/>
  <c r="E6947" i="14" s="1"/>
  <c r="I6946" i="14"/>
  <c r="D6946" i="14"/>
  <c r="E6946" i="14" s="1"/>
  <c r="I6945" i="14"/>
  <c r="L6945" i="14" s="1"/>
  <c r="D6945" i="14"/>
  <c r="E6945" i="14" s="1"/>
  <c r="I6944" i="14"/>
  <c r="D6944" i="14"/>
  <c r="E6944" i="14" s="1"/>
  <c r="I6943" i="14"/>
  <c r="D6943" i="14"/>
  <c r="E6943" i="14" s="1"/>
  <c r="I6942" i="14"/>
  <c r="E6942" i="14"/>
  <c r="D6942" i="14"/>
  <c r="J6941" i="14"/>
  <c r="I6941" i="14"/>
  <c r="E6941" i="14"/>
  <c r="D6941" i="14"/>
  <c r="L6940" i="14"/>
  <c r="K6940" i="14"/>
  <c r="I6940" i="14"/>
  <c r="J6940" i="14" s="1"/>
  <c r="D6940" i="14"/>
  <c r="E6940" i="14" s="1"/>
  <c r="I6939" i="14"/>
  <c r="D6939" i="14"/>
  <c r="E6939" i="14" s="1"/>
  <c r="I6938" i="14"/>
  <c r="E6938" i="14"/>
  <c r="D6938" i="14"/>
  <c r="J6937" i="14"/>
  <c r="I6937" i="14"/>
  <c r="L6937" i="14" s="1"/>
  <c r="E6937" i="14"/>
  <c r="D6937" i="14"/>
  <c r="L6936" i="14"/>
  <c r="K6936" i="14"/>
  <c r="I6936" i="14"/>
  <c r="J6936" i="14" s="1"/>
  <c r="D6936" i="14"/>
  <c r="E6936" i="14" s="1"/>
  <c r="I6935" i="14"/>
  <c r="E6935" i="14"/>
  <c r="D6935" i="14"/>
  <c r="I6934" i="14"/>
  <c r="E6934" i="14"/>
  <c r="D6934" i="14"/>
  <c r="J6933" i="14"/>
  <c r="I6933" i="14"/>
  <c r="L6933" i="14" s="1"/>
  <c r="D6933" i="14"/>
  <c r="E6933" i="14" s="1"/>
  <c r="I6932" i="14"/>
  <c r="D6932" i="14"/>
  <c r="E6932" i="14" s="1"/>
  <c r="I6931" i="14"/>
  <c r="D6931" i="14"/>
  <c r="E6931" i="14" s="1"/>
  <c r="I6930" i="14"/>
  <c r="L6930" i="14" s="1"/>
  <c r="E6930" i="14"/>
  <c r="D6930" i="14"/>
  <c r="I6929" i="14"/>
  <c r="D6929" i="14"/>
  <c r="E6929" i="14" s="1"/>
  <c r="I6928" i="14"/>
  <c r="D6928" i="14"/>
  <c r="E6928" i="14" s="1"/>
  <c r="I6927" i="14"/>
  <c r="D6927" i="14"/>
  <c r="E6927" i="14" s="1"/>
  <c r="I6926" i="14"/>
  <c r="D6926" i="14"/>
  <c r="E6926" i="14" s="1"/>
  <c r="J6925" i="14"/>
  <c r="I6925" i="14"/>
  <c r="L6925" i="14" s="1"/>
  <c r="D6925" i="14"/>
  <c r="E6925" i="14" s="1"/>
  <c r="L6924" i="14"/>
  <c r="I6924" i="14"/>
  <c r="D6924" i="14"/>
  <c r="E6924" i="14" s="1"/>
  <c r="J6923" i="14"/>
  <c r="K6923" i="14" s="1"/>
  <c r="I6923" i="14"/>
  <c r="L6923" i="14" s="1"/>
  <c r="D6923" i="14"/>
  <c r="E6923" i="14" s="1"/>
  <c r="I6922" i="14"/>
  <c r="D6922" i="14"/>
  <c r="E6922" i="14" s="1"/>
  <c r="I6921" i="14"/>
  <c r="E6921" i="14"/>
  <c r="D6921" i="14"/>
  <c r="I6920" i="14"/>
  <c r="D6920" i="14"/>
  <c r="E6920" i="14" s="1"/>
  <c r="I6919" i="14"/>
  <c r="E6919" i="14"/>
  <c r="D6919" i="14"/>
  <c r="L6918" i="14"/>
  <c r="I6918" i="14"/>
  <c r="E6918" i="14"/>
  <c r="D6918" i="14"/>
  <c r="I6917" i="14"/>
  <c r="D6917" i="14"/>
  <c r="E6917" i="14" s="1"/>
  <c r="I6916" i="14"/>
  <c r="D6916" i="14"/>
  <c r="E6916" i="14" s="1"/>
  <c r="I6915" i="14"/>
  <c r="D6915" i="14"/>
  <c r="E6915" i="14" s="1"/>
  <c r="I6914" i="14"/>
  <c r="D6914" i="14"/>
  <c r="E6914" i="14" s="1"/>
  <c r="I6913" i="14"/>
  <c r="D6913" i="14"/>
  <c r="E6913" i="14" s="1"/>
  <c r="I6912" i="14"/>
  <c r="D6912" i="14"/>
  <c r="E6912" i="14" s="1"/>
  <c r="J6911" i="14"/>
  <c r="K6911" i="14" s="1"/>
  <c r="I6911" i="14"/>
  <c r="L6911" i="14" s="1"/>
  <c r="D6911" i="14"/>
  <c r="E6911" i="14" s="1"/>
  <c r="I6910" i="14"/>
  <c r="E6910" i="14"/>
  <c r="D6910" i="14"/>
  <c r="I6909" i="14"/>
  <c r="L6909" i="14" s="1"/>
  <c r="D6909" i="14"/>
  <c r="E6909" i="14" s="1"/>
  <c r="I6908" i="14"/>
  <c r="D6908" i="14"/>
  <c r="E6908" i="14" s="1"/>
  <c r="I6907" i="14"/>
  <c r="D6907" i="14"/>
  <c r="E6907" i="14" s="1"/>
  <c r="I6906" i="14"/>
  <c r="D6906" i="14"/>
  <c r="E6906" i="14" s="1"/>
  <c r="J6905" i="14"/>
  <c r="I6905" i="14"/>
  <c r="D6905" i="14"/>
  <c r="E6905" i="14" s="1"/>
  <c r="L6904" i="14"/>
  <c r="I6904" i="14"/>
  <c r="J6904" i="14" s="1"/>
  <c r="K6904" i="14" s="1"/>
  <c r="D6904" i="14"/>
  <c r="E6904" i="14" s="1"/>
  <c r="K6903" i="14"/>
  <c r="J6903" i="14"/>
  <c r="I6903" i="14"/>
  <c r="L6903" i="14" s="1"/>
  <c r="E6903" i="14"/>
  <c r="D6903" i="14"/>
  <c r="I6902" i="14"/>
  <c r="D6902" i="14"/>
  <c r="E6902" i="14" s="1"/>
  <c r="I6901" i="14"/>
  <c r="D6901" i="14"/>
  <c r="E6901" i="14" s="1"/>
  <c r="L6900" i="14"/>
  <c r="I6900" i="14"/>
  <c r="J6900" i="14" s="1"/>
  <c r="D6900" i="14"/>
  <c r="E6900" i="14" s="1"/>
  <c r="I6899" i="14"/>
  <c r="D6899" i="14"/>
  <c r="E6899" i="14" s="1"/>
  <c r="I6898" i="14"/>
  <c r="E6898" i="14"/>
  <c r="D6898" i="14"/>
  <c r="I6897" i="14"/>
  <c r="L6897" i="14" s="1"/>
  <c r="E6897" i="14"/>
  <c r="D6897" i="14"/>
  <c r="L6896" i="14"/>
  <c r="I6896" i="14"/>
  <c r="D6896" i="14"/>
  <c r="E6896" i="14" s="1"/>
  <c r="I6895" i="14"/>
  <c r="D6895" i="14"/>
  <c r="E6895" i="14" s="1"/>
  <c r="I6894" i="14"/>
  <c r="D6894" i="14"/>
  <c r="E6894" i="14" s="1"/>
  <c r="I6893" i="14"/>
  <c r="D6893" i="14"/>
  <c r="E6893" i="14" s="1"/>
  <c r="I6892" i="14"/>
  <c r="D6892" i="14"/>
  <c r="E6892" i="14" s="1"/>
  <c r="J6891" i="14"/>
  <c r="I6891" i="14"/>
  <c r="D6891" i="14"/>
  <c r="E6891" i="14" s="1"/>
  <c r="I6890" i="14"/>
  <c r="D6890" i="14"/>
  <c r="E6890" i="14" s="1"/>
  <c r="J6889" i="14"/>
  <c r="I6889" i="14"/>
  <c r="L6889" i="14" s="1"/>
  <c r="E6889" i="14"/>
  <c r="D6889" i="14"/>
  <c r="I6888" i="14"/>
  <c r="E6888" i="14"/>
  <c r="D6888" i="14"/>
  <c r="K6887" i="14"/>
  <c r="J6887" i="14"/>
  <c r="I6887" i="14"/>
  <c r="L6887" i="14" s="1"/>
  <c r="D6887" i="14"/>
  <c r="E6887" i="14" s="1"/>
  <c r="I6886" i="14"/>
  <c r="D6886" i="14"/>
  <c r="E6886" i="14" s="1"/>
  <c r="I6885" i="14"/>
  <c r="E6885" i="14"/>
  <c r="D6885" i="14"/>
  <c r="I6884" i="14"/>
  <c r="D6884" i="14"/>
  <c r="E6884" i="14" s="1"/>
  <c r="I6883" i="14"/>
  <c r="E6883" i="14"/>
  <c r="D6883" i="14"/>
  <c r="L6882" i="14"/>
  <c r="I6882" i="14"/>
  <c r="D6882" i="14"/>
  <c r="E6882" i="14" s="1"/>
  <c r="I6881" i="14"/>
  <c r="D6881" i="14"/>
  <c r="E6881" i="14" s="1"/>
  <c r="I6880" i="14"/>
  <c r="D6880" i="14"/>
  <c r="E6880" i="14" s="1"/>
  <c r="I6879" i="14"/>
  <c r="L6879" i="14" s="1"/>
  <c r="D6879" i="14"/>
  <c r="E6879" i="14" s="1"/>
  <c r="I6878" i="14"/>
  <c r="D6878" i="14"/>
  <c r="E6878" i="14" s="1"/>
  <c r="J6877" i="14"/>
  <c r="I6877" i="14"/>
  <c r="L6877" i="14" s="1"/>
  <c r="D6877" i="14"/>
  <c r="E6877" i="14" s="1"/>
  <c r="L6876" i="14"/>
  <c r="K6876" i="14"/>
  <c r="I6876" i="14"/>
  <c r="J6876" i="14" s="1"/>
  <c r="E6876" i="14"/>
  <c r="D6876" i="14"/>
  <c r="J6875" i="14"/>
  <c r="K6875" i="14" s="1"/>
  <c r="I6875" i="14"/>
  <c r="L6875" i="14" s="1"/>
  <c r="E6875" i="14"/>
  <c r="D6875" i="14"/>
  <c r="I6874" i="14"/>
  <c r="D6874" i="14"/>
  <c r="E6874" i="14" s="1"/>
  <c r="I6873" i="14"/>
  <c r="E6873" i="14"/>
  <c r="D6873" i="14"/>
  <c r="I6872" i="14"/>
  <c r="D6872" i="14"/>
  <c r="E6872" i="14" s="1"/>
  <c r="I6871" i="14"/>
  <c r="E6871" i="14"/>
  <c r="D6871" i="14"/>
  <c r="I6870" i="14"/>
  <c r="E6870" i="14"/>
  <c r="D6870" i="14"/>
  <c r="I6869" i="14"/>
  <c r="D6869" i="14"/>
  <c r="E6869" i="14" s="1"/>
  <c r="L6868" i="14"/>
  <c r="I6868" i="14"/>
  <c r="D6868" i="14"/>
  <c r="E6868" i="14" s="1"/>
  <c r="K6867" i="14"/>
  <c r="J6867" i="14"/>
  <c r="I6867" i="14"/>
  <c r="L6867" i="14" s="1"/>
  <c r="D6867" i="14"/>
  <c r="E6867" i="14" s="1"/>
  <c r="I6866" i="14"/>
  <c r="E6866" i="14"/>
  <c r="D6866" i="14"/>
  <c r="I6865" i="14"/>
  <c r="D6865" i="14"/>
  <c r="E6865" i="14" s="1"/>
  <c r="I6864" i="14"/>
  <c r="D6864" i="14"/>
  <c r="E6864" i="14" s="1"/>
  <c r="J6863" i="14"/>
  <c r="K6863" i="14" s="1"/>
  <c r="I6863" i="14"/>
  <c r="L6863" i="14" s="1"/>
  <c r="D6863" i="14"/>
  <c r="E6863" i="14" s="1"/>
  <c r="I6862" i="14"/>
  <c r="D6862" i="14"/>
  <c r="E6862" i="14" s="1"/>
  <c r="I6861" i="14"/>
  <c r="L6861" i="14" s="1"/>
  <c r="E6861" i="14"/>
  <c r="D6861" i="14"/>
  <c r="I6860" i="14"/>
  <c r="D6860" i="14"/>
  <c r="E6860" i="14" s="1"/>
  <c r="I6859" i="14"/>
  <c r="D6859" i="14"/>
  <c r="E6859" i="14" s="1"/>
  <c r="I6858" i="14"/>
  <c r="D6858" i="14"/>
  <c r="E6858" i="14" s="1"/>
  <c r="I6857" i="14"/>
  <c r="D6857" i="14"/>
  <c r="E6857" i="14" s="1"/>
  <c r="L6856" i="14"/>
  <c r="I6856" i="14"/>
  <c r="D6856" i="14"/>
  <c r="E6856" i="14" s="1"/>
  <c r="J6855" i="14"/>
  <c r="K6855" i="14" s="1"/>
  <c r="I6855" i="14"/>
  <c r="L6855" i="14" s="1"/>
  <c r="D6855" i="14"/>
  <c r="E6855" i="14" s="1"/>
  <c r="I6854" i="14"/>
  <c r="D6854" i="14"/>
  <c r="E6854" i="14" s="1"/>
  <c r="I6853" i="14"/>
  <c r="E6853" i="14"/>
  <c r="D6853" i="14"/>
  <c r="L6852" i="14"/>
  <c r="K6852" i="14"/>
  <c r="I6852" i="14"/>
  <c r="J6852" i="14" s="1"/>
  <c r="D6852" i="14"/>
  <c r="E6852" i="14" s="1"/>
  <c r="K6851" i="14"/>
  <c r="J6851" i="14"/>
  <c r="I6851" i="14"/>
  <c r="L6851" i="14" s="1"/>
  <c r="E6851" i="14"/>
  <c r="D6851" i="14"/>
  <c r="I6850" i="14"/>
  <c r="E6850" i="14"/>
  <c r="D6850" i="14"/>
  <c r="I6849" i="14"/>
  <c r="E6849" i="14"/>
  <c r="D6849" i="14"/>
  <c r="L6848" i="14"/>
  <c r="K6848" i="14"/>
  <c r="I6848" i="14"/>
  <c r="J6848" i="14" s="1"/>
  <c r="D6848" i="14"/>
  <c r="E6848" i="14" s="1"/>
  <c r="I6847" i="14"/>
  <c r="D6847" i="14"/>
  <c r="E6847" i="14" s="1"/>
  <c r="L6846" i="14"/>
  <c r="I6846" i="14"/>
  <c r="D6846" i="14"/>
  <c r="E6846" i="14" s="1"/>
  <c r="I6845" i="14"/>
  <c r="D6845" i="14"/>
  <c r="E6845" i="14" s="1"/>
  <c r="I6844" i="14"/>
  <c r="D6844" i="14"/>
  <c r="E6844" i="14" s="1"/>
  <c r="I6843" i="14"/>
  <c r="D6843" i="14"/>
  <c r="E6843" i="14" s="1"/>
  <c r="I6842" i="14"/>
  <c r="E6842" i="14"/>
  <c r="D6842" i="14"/>
  <c r="J6841" i="14"/>
  <c r="I6841" i="14"/>
  <c r="L6841" i="14" s="1"/>
  <c r="E6841" i="14"/>
  <c r="D6841" i="14"/>
  <c r="L6840" i="14"/>
  <c r="K6840" i="14"/>
  <c r="I6840" i="14"/>
  <c r="J6840" i="14" s="1"/>
  <c r="D6840" i="14"/>
  <c r="E6840" i="14" s="1"/>
  <c r="J6839" i="14"/>
  <c r="I6839" i="14"/>
  <c r="D6839" i="14"/>
  <c r="E6839" i="14" s="1"/>
  <c r="I6838" i="14"/>
  <c r="E6838" i="14"/>
  <c r="D6838" i="14"/>
  <c r="I6837" i="14"/>
  <c r="L6837" i="14" s="1"/>
  <c r="E6837" i="14"/>
  <c r="D6837" i="14"/>
  <c r="I6836" i="14"/>
  <c r="D6836" i="14"/>
  <c r="E6836" i="14" s="1"/>
  <c r="I6835" i="14"/>
  <c r="D6835" i="14"/>
  <c r="E6835" i="14" s="1"/>
  <c r="I6834" i="14"/>
  <c r="L6834" i="14" s="1"/>
  <c r="E6834" i="14"/>
  <c r="D6834" i="14"/>
  <c r="I6833" i="14"/>
  <c r="J6833" i="14" s="1"/>
  <c r="D6833" i="14"/>
  <c r="E6833" i="14" s="1"/>
  <c r="I6832" i="14"/>
  <c r="D6832" i="14"/>
  <c r="E6832" i="14" s="1"/>
  <c r="I6831" i="14"/>
  <c r="L6831" i="14" s="1"/>
  <c r="D6831" i="14"/>
  <c r="E6831" i="14" s="1"/>
  <c r="I6830" i="14"/>
  <c r="D6830" i="14"/>
  <c r="E6830" i="14" s="1"/>
  <c r="I6829" i="14"/>
  <c r="E6829" i="14"/>
  <c r="D6829" i="14"/>
  <c r="L6828" i="14"/>
  <c r="K6828" i="14"/>
  <c r="I6828" i="14"/>
  <c r="J6828" i="14" s="1"/>
  <c r="E6828" i="14"/>
  <c r="D6828" i="14"/>
  <c r="I6827" i="14"/>
  <c r="D6827" i="14"/>
  <c r="E6827" i="14" s="1"/>
  <c r="I6826" i="14"/>
  <c r="E6826" i="14"/>
  <c r="D6826" i="14"/>
  <c r="I6825" i="14"/>
  <c r="D6825" i="14"/>
  <c r="E6825" i="14" s="1"/>
  <c r="L6824" i="14"/>
  <c r="I6824" i="14"/>
  <c r="J6824" i="14" s="1"/>
  <c r="D6824" i="14"/>
  <c r="E6824" i="14" s="1"/>
  <c r="I6823" i="14"/>
  <c r="D6823" i="14"/>
  <c r="E6823" i="14" s="1"/>
  <c r="I6822" i="14"/>
  <c r="L6822" i="14" s="1"/>
  <c r="E6822" i="14"/>
  <c r="D6822" i="14"/>
  <c r="I6821" i="14"/>
  <c r="D6821" i="14"/>
  <c r="E6821" i="14" s="1"/>
  <c r="I6820" i="14"/>
  <c r="D6820" i="14"/>
  <c r="E6820" i="14" s="1"/>
  <c r="J6819" i="14"/>
  <c r="K6819" i="14" s="1"/>
  <c r="I6819" i="14"/>
  <c r="L6819" i="14" s="1"/>
  <c r="E6819" i="14"/>
  <c r="D6819" i="14"/>
  <c r="I6818" i="14"/>
  <c r="D6818" i="14"/>
  <c r="E6818" i="14" s="1"/>
  <c r="I6817" i="14"/>
  <c r="D6817" i="14"/>
  <c r="E6817" i="14" s="1"/>
  <c r="L6816" i="14"/>
  <c r="K6816" i="14"/>
  <c r="I6816" i="14"/>
  <c r="J6816" i="14" s="1"/>
  <c r="E6816" i="14"/>
  <c r="D6816" i="14"/>
  <c r="I6815" i="14"/>
  <c r="D6815" i="14"/>
  <c r="E6815" i="14" s="1"/>
  <c r="I6814" i="14"/>
  <c r="D6814" i="14"/>
  <c r="E6814" i="14" s="1"/>
  <c r="J6813" i="14"/>
  <c r="K6813" i="14" s="1"/>
  <c r="I6813" i="14"/>
  <c r="L6813" i="14" s="1"/>
  <c r="E6813" i="14"/>
  <c r="D6813" i="14"/>
  <c r="I6812" i="14"/>
  <c r="D6812" i="14"/>
  <c r="E6812" i="14" s="1"/>
  <c r="L6811" i="14"/>
  <c r="I6811" i="14"/>
  <c r="D6811" i="14"/>
  <c r="E6811" i="14" s="1"/>
  <c r="I6810" i="14"/>
  <c r="D6810" i="14"/>
  <c r="E6810" i="14" s="1"/>
  <c r="I6809" i="14"/>
  <c r="D6809" i="14"/>
  <c r="E6809" i="14" s="1"/>
  <c r="I6808" i="14"/>
  <c r="D6808" i="14"/>
  <c r="E6808" i="14" s="1"/>
  <c r="I6807" i="14"/>
  <c r="L6807" i="14" s="1"/>
  <c r="D6807" i="14"/>
  <c r="E6807" i="14" s="1"/>
  <c r="L6806" i="14"/>
  <c r="I6806" i="14"/>
  <c r="J6806" i="14" s="1"/>
  <c r="D6806" i="14"/>
  <c r="E6806" i="14" s="1"/>
  <c r="I6805" i="14"/>
  <c r="D6805" i="14"/>
  <c r="E6805" i="14" s="1"/>
  <c r="I6804" i="14"/>
  <c r="D6804" i="14"/>
  <c r="E6804" i="14" s="1"/>
  <c r="I6803" i="14"/>
  <c r="E6803" i="14"/>
  <c r="D6803" i="14"/>
  <c r="I6802" i="14"/>
  <c r="E6802" i="14"/>
  <c r="D6802" i="14"/>
  <c r="L6801" i="14"/>
  <c r="K6801" i="14"/>
  <c r="J6801" i="14"/>
  <c r="I6801" i="14"/>
  <c r="D6801" i="14"/>
  <c r="E6801" i="14" s="1"/>
  <c r="I6800" i="14"/>
  <c r="E6800" i="14"/>
  <c r="D6800" i="14"/>
  <c r="J6799" i="14"/>
  <c r="K6799" i="14" s="1"/>
  <c r="I6799" i="14"/>
  <c r="L6799" i="14" s="1"/>
  <c r="D6799" i="14"/>
  <c r="E6799" i="14" s="1"/>
  <c r="I6798" i="14"/>
  <c r="D6798" i="14"/>
  <c r="E6798" i="14" s="1"/>
  <c r="I6797" i="14"/>
  <c r="D6797" i="14"/>
  <c r="E6797" i="14" s="1"/>
  <c r="I6796" i="14"/>
  <c r="D6796" i="14"/>
  <c r="E6796" i="14" s="1"/>
  <c r="L6795" i="14"/>
  <c r="K6795" i="14"/>
  <c r="I6795" i="14"/>
  <c r="J6795" i="14" s="1"/>
  <c r="D6795" i="14"/>
  <c r="E6795" i="14" s="1"/>
  <c r="I6794" i="14"/>
  <c r="D6794" i="14"/>
  <c r="E6794" i="14" s="1"/>
  <c r="L6793" i="14"/>
  <c r="I6793" i="14"/>
  <c r="J6793" i="14" s="1"/>
  <c r="K6793" i="14" s="1"/>
  <c r="D6793" i="14"/>
  <c r="E6793" i="14" s="1"/>
  <c r="I6792" i="14"/>
  <c r="D6792" i="14"/>
  <c r="E6792" i="14" s="1"/>
  <c r="L6791" i="14"/>
  <c r="J6791" i="14"/>
  <c r="K6791" i="14" s="1"/>
  <c r="I6791" i="14"/>
  <c r="D6791" i="14"/>
  <c r="E6791" i="14" s="1"/>
  <c r="L6790" i="14"/>
  <c r="K6790" i="14"/>
  <c r="I6790" i="14"/>
  <c r="J6790" i="14" s="1"/>
  <c r="D6790" i="14"/>
  <c r="E6790" i="14" s="1"/>
  <c r="I6789" i="14"/>
  <c r="L6789" i="14" s="1"/>
  <c r="D6789" i="14"/>
  <c r="E6789" i="14" s="1"/>
  <c r="L6788" i="14"/>
  <c r="K6788" i="14"/>
  <c r="I6788" i="14"/>
  <c r="J6788" i="14" s="1"/>
  <c r="D6788" i="14"/>
  <c r="E6788" i="14" s="1"/>
  <c r="I6787" i="14"/>
  <c r="J6787" i="14" s="1"/>
  <c r="D6787" i="14"/>
  <c r="E6787" i="14" s="1"/>
  <c r="I6786" i="14"/>
  <c r="D6786" i="14"/>
  <c r="E6786" i="14" s="1"/>
  <c r="I6785" i="14"/>
  <c r="E6785" i="14"/>
  <c r="D6785" i="14"/>
  <c r="I6784" i="14"/>
  <c r="L6784" i="14" s="1"/>
  <c r="E6784" i="14"/>
  <c r="D6784" i="14"/>
  <c r="J6783" i="14"/>
  <c r="K6783" i="14" s="1"/>
  <c r="I6783" i="14"/>
  <c r="L6783" i="14" s="1"/>
  <c r="D6783" i="14"/>
  <c r="E6783" i="14" s="1"/>
  <c r="I6782" i="14"/>
  <c r="E6782" i="14"/>
  <c r="D6782" i="14"/>
  <c r="I6781" i="14"/>
  <c r="J6781" i="14" s="1"/>
  <c r="D6781" i="14"/>
  <c r="E6781" i="14" s="1"/>
  <c r="I6780" i="14"/>
  <c r="D6780" i="14"/>
  <c r="E6780" i="14" s="1"/>
  <c r="I6779" i="14"/>
  <c r="E6779" i="14"/>
  <c r="D6779" i="14"/>
  <c r="I6778" i="14"/>
  <c r="E6778" i="14"/>
  <c r="D6778" i="14"/>
  <c r="L6777" i="14"/>
  <c r="J6777" i="14"/>
  <c r="K6777" i="14" s="1"/>
  <c r="I6777" i="14"/>
  <c r="D6777" i="14"/>
  <c r="E6777" i="14" s="1"/>
  <c r="I6776" i="14"/>
  <c r="D6776" i="14"/>
  <c r="E6776" i="14" s="1"/>
  <c r="J6775" i="14"/>
  <c r="K6775" i="14" s="1"/>
  <c r="I6775" i="14"/>
  <c r="L6775" i="14" s="1"/>
  <c r="D6775" i="14"/>
  <c r="E6775" i="14" s="1"/>
  <c r="I6774" i="14"/>
  <c r="D6774" i="14"/>
  <c r="E6774" i="14" s="1"/>
  <c r="I6773" i="14"/>
  <c r="L6773" i="14" s="1"/>
  <c r="E6773" i="14"/>
  <c r="D6773" i="14"/>
  <c r="L6772" i="14"/>
  <c r="I6772" i="14"/>
  <c r="J6772" i="14" s="1"/>
  <c r="D6772" i="14"/>
  <c r="E6772" i="14" s="1"/>
  <c r="I6771" i="14"/>
  <c r="E6771" i="14"/>
  <c r="D6771" i="14"/>
  <c r="I6770" i="14"/>
  <c r="D6770" i="14"/>
  <c r="E6770" i="14" s="1"/>
  <c r="L6769" i="14"/>
  <c r="J6769" i="14"/>
  <c r="K6769" i="14" s="1"/>
  <c r="I6769" i="14"/>
  <c r="D6769" i="14"/>
  <c r="E6769" i="14" s="1"/>
  <c r="I6768" i="14"/>
  <c r="D6768" i="14"/>
  <c r="E6768" i="14" s="1"/>
  <c r="J6767" i="14"/>
  <c r="K6767" i="14" s="1"/>
  <c r="I6767" i="14"/>
  <c r="L6767" i="14" s="1"/>
  <c r="D6767" i="14"/>
  <c r="E6767" i="14" s="1"/>
  <c r="I6766" i="14"/>
  <c r="D6766" i="14"/>
  <c r="E6766" i="14" s="1"/>
  <c r="I6765" i="14"/>
  <c r="L6765" i="14" s="1"/>
  <c r="D6765" i="14"/>
  <c r="E6765" i="14" s="1"/>
  <c r="I6764" i="14"/>
  <c r="D6764" i="14"/>
  <c r="E6764" i="14" s="1"/>
  <c r="I6763" i="14"/>
  <c r="D6763" i="14"/>
  <c r="E6763" i="14" s="1"/>
  <c r="I6762" i="14"/>
  <c r="E6762" i="14"/>
  <c r="D6762" i="14"/>
  <c r="I6761" i="14"/>
  <c r="D6761" i="14"/>
  <c r="E6761" i="14" s="1"/>
  <c r="I6760" i="14"/>
  <c r="D6760" i="14"/>
  <c r="E6760" i="14" s="1"/>
  <c r="J6759" i="14"/>
  <c r="K6759" i="14" s="1"/>
  <c r="I6759" i="14"/>
  <c r="L6759" i="14" s="1"/>
  <c r="D6759" i="14"/>
  <c r="E6759" i="14" s="1"/>
  <c r="I6758" i="14"/>
  <c r="D6758" i="14"/>
  <c r="E6758" i="14" s="1"/>
  <c r="I6757" i="14"/>
  <c r="D6757" i="14"/>
  <c r="E6757" i="14" s="1"/>
  <c r="I6756" i="14"/>
  <c r="D6756" i="14"/>
  <c r="E6756" i="14" s="1"/>
  <c r="I6755" i="14"/>
  <c r="D6755" i="14"/>
  <c r="E6755" i="14" s="1"/>
  <c r="L6754" i="14"/>
  <c r="I6754" i="14"/>
  <c r="J6754" i="14" s="1"/>
  <c r="E6754" i="14"/>
  <c r="D6754" i="14"/>
  <c r="I6753" i="14"/>
  <c r="E6753" i="14"/>
  <c r="D6753" i="14"/>
  <c r="L6752" i="14"/>
  <c r="K6752" i="14"/>
  <c r="I6752" i="14"/>
  <c r="J6752" i="14" s="1"/>
  <c r="D6752" i="14"/>
  <c r="E6752" i="14" s="1"/>
  <c r="J6751" i="14"/>
  <c r="K6751" i="14" s="1"/>
  <c r="I6751" i="14"/>
  <c r="L6751" i="14" s="1"/>
  <c r="D6751" i="14"/>
  <c r="E6751" i="14" s="1"/>
  <c r="I6750" i="14"/>
  <c r="D6750" i="14"/>
  <c r="E6750" i="14" s="1"/>
  <c r="I6749" i="14"/>
  <c r="E6749" i="14"/>
  <c r="D6749" i="14"/>
  <c r="I6748" i="14"/>
  <c r="D6748" i="14"/>
  <c r="E6748" i="14" s="1"/>
  <c r="L6747" i="14"/>
  <c r="K6747" i="14"/>
  <c r="I6747" i="14"/>
  <c r="J6747" i="14" s="1"/>
  <c r="D6747" i="14"/>
  <c r="E6747" i="14" s="1"/>
  <c r="I6746" i="14"/>
  <c r="D6746" i="14"/>
  <c r="E6746" i="14" s="1"/>
  <c r="L6745" i="14"/>
  <c r="J6745" i="14"/>
  <c r="K6745" i="14" s="1"/>
  <c r="I6745" i="14"/>
  <c r="D6745" i="14"/>
  <c r="E6745" i="14" s="1"/>
  <c r="I6744" i="14"/>
  <c r="D6744" i="14"/>
  <c r="E6744" i="14" s="1"/>
  <c r="I6743" i="14"/>
  <c r="L6743" i="14" s="1"/>
  <c r="D6743" i="14"/>
  <c r="E6743" i="14" s="1"/>
  <c r="I6742" i="14"/>
  <c r="E6742" i="14"/>
  <c r="D6742" i="14"/>
  <c r="I6741" i="14"/>
  <c r="L6741" i="14" s="1"/>
  <c r="E6741" i="14"/>
  <c r="D6741" i="14"/>
  <c r="L6740" i="14"/>
  <c r="I6740" i="14"/>
  <c r="J6740" i="14" s="1"/>
  <c r="D6740" i="14"/>
  <c r="E6740" i="14" s="1"/>
  <c r="L6739" i="14"/>
  <c r="J6739" i="14"/>
  <c r="K6739" i="14" s="1"/>
  <c r="I6739" i="14"/>
  <c r="D6739" i="14"/>
  <c r="E6739" i="14" s="1"/>
  <c r="I6738" i="14"/>
  <c r="D6738" i="14"/>
  <c r="E6738" i="14" s="1"/>
  <c r="L6737" i="14"/>
  <c r="J6737" i="14"/>
  <c r="K6737" i="14" s="1"/>
  <c r="I6737" i="14"/>
  <c r="D6737" i="14"/>
  <c r="E6737" i="14" s="1"/>
  <c r="I6736" i="14"/>
  <c r="D6736" i="14"/>
  <c r="E6736" i="14" s="1"/>
  <c r="J6735" i="14"/>
  <c r="K6735" i="14" s="1"/>
  <c r="I6735" i="14"/>
  <c r="L6735" i="14" s="1"/>
  <c r="D6735" i="14"/>
  <c r="E6735" i="14" s="1"/>
  <c r="L6734" i="14"/>
  <c r="I6734" i="14"/>
  <c r="D6734" i="14"/>
  <c r="E6734" i="14" s="1"/>
  <c r="I6733" i="14"/>
  <c r="D6733" i="14"/>
  <c r="E6733" i="14" s="1"/>
  <c r="I6732" i="14"/>
  <c r="J6732" i="14" s="1"/>
  <c r="D6732" i="14"/>
  <c r="E6732" i="14" s="1"/>
  <c r="I6731" i="14"/>
  <c r="L6731" i="14" s="1"/>
  <c r="D6731" i="14"/>
  <c r="E6731" i="14" s="1"/>
  <c r="I6730" i="14"/>
  <c r="D6730" i="14"/>
  <c r="E6730" i="14" s="1"/>
  <c r="L6729" i="14"/>
  <c r="K6729" i="14"/>
  <c r="I6729" i="14"/>
  <c r="J6729" i="14" s="1"/>
  <c r="D6729" i="14"/>
  <c r="E6729" i="14" s="1"/>
  <c r="I6728" i="14"/>
  <c r="D6728" i="14"/>
  <c r="E6728" i="14" s="1"/>
  <c r="I6727" i="14"/>
  <c r="D6727" i="14"/>
  <c r="E6727" i="14" s="1"/>
  <c r="I6726" i="14"/>
  <c r="E6726" i="14"/>
  <c r="D6726" i="14"/>
  <c r="I6725" i="14"/>
  <c r="L6725" i="14" s="1"/>
  <c r="D6725" i="14"/>
  <c r="E6725" i="14" s="1"/>
  <c r="I6724" i="14"/>
  <c r="D6724" i="14"/>
  <c r="E6724" i="14" s="1"/>
  <c r="I6723" i="14"/>
  <c r="D6723" i="14"/>
  <c r="E6723" i="14" s="1"/>
  <c r="I6722" i="14"/>
  <c r="E6722" i="14"/>
  <c r="D6722" i="14"/>
  <c r="L6721" i="14"/>
  <c r="J6721" i="14"/>
  <c r="K6721" i="14" s="1"/>
  <c r="I6721" i="14"/>
  <c r="D6721" i="14"/>
  <c r="E6721" i="14" s="1"/>
  <c r="I6720" i="14"/>
  <c r="D6720" i="14"/>
  <c r="E6720" i="14" s="1"/>
  <c r="I6719" i="14"/>
  <c r="D6719" i="14"/>
  <c r="E6719" i="14" s="1"/>
  <c r="I6718" i="14"/>
  <c r="D6718" i="14"/>
  <c r="E6718" i="14" s="1"/>
  <c r="J6717" i="14"/>
  <c r="I6717" i="14"/>
  <c r="D6717" i="14"/>
  <c r="E6717" i="14" s="1"/>
  <c r="I6716" i="14"/>
  <c r="D6716" i="14"/>
  <c r="E6716" i="14" s="1"/>
  <c r="I6715" i="14"/>
  <c r="D6715" i="14"/>
  <c r="E6715" i="14" s="1"/>
  <c r="I6714" i="14"/>
  <c r="D6714" i="14"/>
  <c r="E6714" i="14" s="1"/>
  <c r="I6713" i="14"/>
  <c r="L6713" i="14" s="1"/>
  <c r="D6713" i="14"/>
  <c r="E6713" i="14" s="1"/>
  <c r="I6712" i="14"/>
  <c r="E6712" i="14"/>
  <c r="D6712" i="14"/>
  <c r="I6711" i="14"/>
  <c r="D6711" i="14"/>
  <c r="E6711" i="14" s="1"/>
  <c r="I6710" i="14"/>
  <c r="D6710" i="14"/>
  <c r="E6710" i="14" s="1"/>
  <c r="I6709" i="14"/>
  <c r="D6709" i="14"/>
  <c r="E6709" i="14" s="1"/>
  <c r="I6708" i="14"/>
  <c r="J6708" i="14" s="1"/>
  <c r="D6708" i="14"/>
  <c r="E6708" i="14" s="1"/>
  <c r="I6707" i="14"/>
  <c r="D6707" i="14"/>
  <c r="E6707" i="14" s="1"/>
  <c r="I6706" i="14"/>
  <c r="D6706" i="14"/>
  <c r="E6706" i="14" s="1"/>
  <c r="J6705" i="14"/>
  <c r="I6705" i="14"/>
  <c r="D6705" i="14"/>
  <c r="E6705" i="14" s="1"/>
  <c r="I6704" i="14"/>
  <c r="D6704" i="14"/>
  <c r="E6704" i="14" s="1"/>
  <c r="I6703" i="14"/>
  <c r="D6703" i="14"/>
  <c r="E6703" i="14" s="1"/>
  <c r="L6702" i="14"/>
  <c r="I6702" i="14"/>
  <c r="J6702" i="14" s="1"/>
  <c r="D6702" i="14"/>
  <c r="E6702" i="14" s="1"/>
  <c r="L6701" i="14"/>
  <c r="I6701" i="14"/>
  <c r="E6701" i="14"/>
  <c r="D6701" i="14"/>
  <c r="I6700" i="14"/>
  <c r="L6700" i="14" s="1"/>
  <c r="D6700" i="14"/>
  <c r="E6700" i="14" s="1"/>
  <c r="I6699" i="14"/>
  <c r="D6699" i="14"/>
  <c r="E6699" i="14" s="1"/>
  <c r="I6698" i="14"/>
  <c r="D6698" i="14"/>
  <c r="E6698" i="14" s="1"/>
  <c r="L6697" i="14"/>
  <c r="J6697" i="14"/>
  <c r="K6697" i="14" s="1"/>
  <c r="I6697" i="14"/>
  <c r="D6697" i="14"/>
  <c r="E6697" i="14" s="1"/>
  <c r="I6696" i="14"/>
  <c r="D6696" i="14"/>
  <c r="E6696" i="14" s="1"/>
  <c r="I6695" i="14"/>
  <c r="D6695" i="14"/>
  <c r="E6695" i="14" s="1"/>
  <c r="I6694" i="14"/>
  <c r="E6694" i="14"/>
  <c r="D6694" i="14"/>
  <c r="I6693" i="14"/>
  <c r="L6693" i="14" s="1"/>
  <c r="D6693" i="14"/>
  <c r="E6693" i="14" s="1"/>
  <c r="I6692" i="14"/>
  <c r="D6692" i="14"/>
  <c r="E6692" i="14" s="1"/>
  <c r="I6691" i="14"/>
  <c r="D6691" i="14"/>
  <c r="E6691" i="14" s="1"/>
  <c r="I6690" i="14"/>
  <c r="D6690" i="14"/>
  <c r="E6690" i="14" s="1"/>
  <c r="L6689" i="14"/>
  <c r="I6689" i="14"/>
  <c r="J6689" i="14" s="1"/>
  <c r="K6689" i="14" s="1"/>
  <c r="D6689" i="14"/>
  <c r="E6689" i="14" s="1"/>
  <c r="I6688" i="14"/>
  <c r="E6688" i="14"/>
  <c r="D6688" i="14"/>
  <c r="I6687" i="14"/>
  <c r="L6687" i="14" s="1"/>
  <c r="D6687" i="14"/>
  <c r="E6687" i="14" s="1"/>
  <c r="I6686" i="14"/>
  <c r="E6686" i="14"/>
  <c r="D6686" i="14"/>
  <c r="I6685" i="14"/>
  <c r="J6685" i="14" s="1"/>
  <c r="D6685" i="14"/>
  <c r="E6685" i="14" s="1"/>
  <c r="I6684" i="14"/>
  <c r="D6684" i="14"/>
  <c r="E6684" i="14" s="1"/>
  <c r="I6683" i="14"/>
  <c r="D6683" i="14"/>
  <c r="E6683" i="14" s="1"/>
  <c r="K6682" i="14"/>
  <c r="I6682" i="14"/>
  <c r="J6682" i="14" s="1"/>
  <c r="E6682" i="14"/>
  <c r="D6682" i="14"/>
  <c r="I6681" i="14"/>
  <c r="D6681" i="14"/>
  <c r="E6681" i="14" s="1"/>
  <c r="I6680" i="14"/>
  <c r="J6680" i="14" s="1"/>
  <c r="D6680" i="14"/>
  <c r="E6680" i="14" s="1"/>
  <c r="I6679" i="14"/>
  <c r="L6679" i="14" s="1"/>
  <c r="D6679" i="14"/>
  <c r="E6679" i="14" s="1"/>
  <c r="I6678" i="14"/>
  <c r="D6678" i="14"/>
  <c r="E6678" i="14" s="1"/>
  <c r="I6677" i="14"/>
  <c r="J6677" i="14" s="1"/>
  <c r="E6677" i="14"/>
  <c r="D6677" i="14"/>
  <c r="L6676" i="14"/>
  <c r="I6676" i="14"/>
  <c r="J6676" i="14" s="1"/>
  <c r="D6676" i="14"/>
  <c r="E6676" i="14" s="1"/>
  <c r="I6675" i="14"/>
  <c r="D6675" i="14"/>
  <c r="E6675" i="14" s="1"/>
  <c r="I6674" i="14"/>
  <c r="D6674" i="14"/>
  <c r="E6674" i="14" s="1"/>
  <c r="J6673" i="14"/>
  <c r="K6673" i="14" s="1"/>
  <c r="I6673" i="14"/>
  <c r="L6673" i="14" s="1"/>
  <c r="D6673" i="14"/>
  <c r="E6673" i="14" s="1"/>
  <c r="I6672" i="14"/>
  <c r="D6672" i="14"/>
  <c r="E6672" i="14" s="1"/>
  <c r="L6671" i="14"/>
  <c r="K6671" i="14"/>
  <c r="I6671" i="14"/>
  <c r="J6671" i="14" s="1"/>
  <c r="D6671" i="14"/>
  <c r="E6671" i="14" s="1"/>
  <c r="I6670" i="14"/>
  <c r="D6670" i="14"/>
  <c r="E6670" i="14" s="1"/>
  <c r="L6669" i="14"/>
  <c r="I6669" i="14"/>
  <c r="J6669" i="14" s="1"/>
  <c r="E6669" i="14"/>
  <c r="D6669" i="14"/>
  <c r="L6668" i="14"/>
  <c r="I6668" i="14"/>
  <c r="J6668" i="14" s="1"/>
  <c r="D6668" i="14"/>
  <c r="E6668" i="14" s="1"/>
  <c r="L6667" i="14"/>
  <c r="J6667" i="14"/>
  <c r="K6667" i="14" s="1"/>
  <c r="I6667" i="14"/>
  <c r="D6667" i="14"/>
  <c r="E6667" i="14" s="1"/>
  <c r="I6666" i="14"/>
  <c r="D6666" i="14"/>
  <c r="E6666" i="14" s="1"/>
  <c r="I6665" i="14"/>
  <c r="D6665" i="14"/>
  <c r="E6665" i="14" s="1"/>
  <c r="I6664" i="14"/>
  <c r="D6664" i="14"/>
  <c r="E6664" i="14" s="1"/>
  <c r="I6663" i="14"/>
  <c r="L6663" i="14" s="1"/>
  <c r="D6663" i="14"/>
  <c r="E6663" i="14" s="1"/>
  <c r="L6662" i="14"/>
  <c r="K6662" i="14"/>
  <c r="I6662" i="14"/>
  <c r="J6662" i="14" s="1"/>
  <c r="D6662" i="14"/>
  <c r="E6662" i="14" s="1"/>
  <c r="I6661" i="14"/>
  <c r="D6661" i="14"/>
  <c r="E6661" i="14" s="1"/>
  <c r="L6660" i="14"/>
  <c r="I6660" i="14"/>
  <c r="J6660" i="14" s="1"/>
  <c r="D6660" i="14"/>
  <c r="E6660" i="14" s="1"/>
  <c r="I6659" i="14"/>
  <c r="D6659" i="14"/>
  <c r="E6659" i="14" s="1"/>
  <c r="I6658" i="14"/>
  <c r="E6658" i="14"/>
  <c r="D6658" i="14"/>
  <c r="L6657" i="14"/>
  <c r="J6657" i="14"/>
  <c r="K6657" i="14" s="1"/>
  <c r="I6657" i="14"/>
  <c r="E6657" i="14"/>
  <c r="D6657" i="14"/>
  <c r="I6656" i="14"/>
  <c r="D6656" i="14"/>
  <c r="E6656" i="14" s="1"/>
  <c r="K6655" i="14"/>
  <c r="J6655" i="14"/>
  <c r="I6655" i="14"/>
  <c r="L6655" i="14" s="1"/>
  <c r="D6655" i="14"/>
  <c r="E6655" i="14" s="1"/>
  <c r="I6654" i="14"/>
  <c r="D6654" i="14"/>
  <c r="E6654" i="14" s="1"/>
  <c r="I6653" i="14"/>
  <c r="E6653" i="14"/>
  <c r="D6653" i="14"/>
  <c r="I6652" i="14"/>
  <c r="J6652" i="14" s="1"/>
  <c r="E6652" i="14"/>
  <c r="D6652" i="14"/>
  <c r="I6651" i="14"/>
  <c r="D6651" i="14"/>
  <c r="E6651" i="14" s="1"/>
  <c r="I6650" i="14"/>
  <c r="D6650" i="14"/>
  <c r="E6650" i="14" s="1"/>
  <c r="L6649" i="14"/>
  <c r="J6649" i="14"/>
  <c r="I6649" i="14"/>
  <c r="K6649" i="14" s="1"/>
  <c r="D6649" i="14"/>
  <c r="E6649" i="14" s="1"/>
  <c r="I6648" i="14"/>
  <c r="D6648" i="14"/>
  <c r="E6648" i="14" s="1"/>
  <c r="I6647" i="14"/>
  <c r="J6647" i="14" s="1"/>
  <c r="K6647" i="14" s="1"/>
  <c r="D6647" i="14"/>
  <c r="E6647" i="14" s="1"/>
  <c r="I6646" i="14"/>
  <c r="D6646" i="14"/>
  <c r="E6646" i="14" s="1"/>
  <c r="I6645" i="14"/>
  <c r="E6645" i="14"/>
  <c r="D6645" i="14"/>
  <c r="L6644" i="14"/>
  <c r="K6644" i="14"/>
  <c r="I6644" i="14"/>
  <c r="J6644" i="14" s="1"/>
  <c r="D6644" i="14"/>
  <c r="E6644" i="14" s="1"/>
  <c r="I6643" i="14"/>
  <c r="L6643" i="14" s="1"/>
  <c r="D6643" i="14"/>
  <c r="E6643" i="14" s="1"/>
  <c r="I6642" i="14"/>
  <c r="D6642" i="14"/>
  <c r="E6642" i="14" s="1"/>
  <c r="I6641" i="14"/>
  <c r="D6641" i="14"/>
  <c r="E6641" i="14" s="1"/>
  <c r="L6640" i="14"/>
  <c r="I6640" i="14"/>
  <c r="E6640" i="14"/>
  <c r="D6640" i="14"/>
  <c r="I6639" i="14"/>
  <c r="D6639" i="14"/>
  <c r="E6639" i="14" s="1"/>
  <c r="L6638" i="14"/>
  <c r="K6638" i="14"/>
  <c r="I6638" i="14"/>
  <c r="J6638" i="14" s="1"/>
  <c r="E6638" i="14"/>
  <c r="D6638" i="14"/>
  <c r="I6637" i="14"/>
  <c r="J6637" i="14" s="1"/>
  <c r="D6637" i="14"/>
  <c r="E6637" i="14" s="1"/>
  <c r="I6636" i="14"/>
  <c r="J6636" i="14" s="1"/>
  <c r="D6636" i="14"/>
  <c r="E6636" i="14" s="1"/>
  <c r="L6635" i="14"/>
  <c r="I6635" i="14"/>
  <c r="D6635" i="14"/>
  <c r="E6635" i="14" s="1"/>
  <c r="I6634" i="14"/>
  <c r="D6634" i="14"/>
  <c r="E6634" i="14" s="1"/>
  <c r="J6633" i="14"/>
  <c r="I6633" i="14"/>
  <c r="D6633" i="14"/>
  <c r="E6633" i="14" s="1"/>
  <c r="L6632" i="14"/>
  <c r="I6632" i="14"/>
  <c r="J6632" i="14" s="1"/>
  <c r="D6632" i="14"/>
  <c r="E6632" i="14" s="1"/>
  <c r="I6631" i="14"/>
  <c r="D6631" i="14"/>
  <c r="E6631" i="14" s="1"/>
  <c r="I6630" i="14"/>
  <c r="D6630" i="14"/>
  <c r="E6630" i="14" s="1"/>
  <c r="L6629" i="14"/>
  <c r="I6629" i="14"/>
  <c r="J6629" i="14" s="1"/>
  <c r="E6629" i="14"/>
  <c r="D6629" i="14"/>
  <c r="I6628" i="14"/>
  <c r="D6628" i="14"/>
  <c r="E6628" i="14" s="1"/>
  <c r="I6627" i="14"/>
  <c r="E6627" i="14"/>
  <c r="D6627" i="14"/>
  <c r="I6626" i="14"/>
  <c r="D6626" i="14"/>
  <c r="E6626" i="14" s="1"/>
  <c r="L6625" i="14"/>
  <c r="J6625" i="14"/>
  <c r="K6625" i="14" s="1"/>
  <c r="I6625" i="14"/>
  <c r="D6625" i="14"/>
  <c r="E6625" i="14" s="1"/>
  <c r="I6624" i="14"/>
  <c r="D6624" i="14"/>
  <c r="E6624" i="14" s="1"/>
  <c r="I6623" i="14"/>
  <c r="D6623" i="14"/>
  <c r="E6623" i="14" s="1"/>
  <c r="L6622" i="14"/>
  <c r="K6622" i="14"/>
  <c r="I6622" i="14"/>
  <c r="J6622" i="14" s="1"/>
  <c r="D6622" i="14"/>
  <c r="E6622" i="14" s="1"/>
  <c r="I6621" i="14"/>
  <c r="L6621" i="14" s="1"/>
  <c r="E6621" i="14"/>
  <c r="D6621" i="14"/>
  <c r="L6620" i="14"/>
  <c r="I6620" i="14"/>
  <c r="J6620" i="14" s="1"/>
  <c r="D6620" i="14"/>
  <c r="E6620" i="14" s="1"/>
  <c r="I6619" i="14"/>
  <c r="J6619" i="14" s="1"/>
  <c r="D6619" i="14"/>
  <c r="E6619" i="14" s="1"/>
  <c r="I6618" i="14"/>
  <c r="E6618" i="14"/>
  <c r="D6618" i="14"/>
  <c r="I6617" i="14"/>
  <c r="D6617" i="14"/>
  <c r="E6617" i="14" s="1"/>
  <c r="I6616" i="14"/>
  <c r="E6616" i="14"/>
  <c r="D6616" i="14"/>
  <c r="I6615" i="14"/>
  <c r="E6615" i="14"/>
  <c r="D6615" i="14"/>
  <c r="L6614" i="14"/>
  <c r="K6614" i="14"/>
  <c r="I6614" i="14"/>
  <c r="J6614" i="14" s="1"/>
  <c r="D6614" i="14"/>
  <c r="E6614" i="14" s="1"/>
  <c r="I6613" i="14"/>
  <c r="D6613" i="14"/>
  <c r="E6613" i="14" s="1"/>
  <c r="L6612" i="14"/>
  <c r="I6612" i="14"/>
  <c r="J6612" i="14" s="1"/>
  <c r="D6612" i="14"/>
  <c r="E6612" i="14" s="1"/>
  <c r="I6611" i="14"/>
  <c r="D6611" i="14"/>
  <c r="E6611" i="14" s="1"/>
  <c r="I6610" i="14"/>
  <c r="L6610" i="14" s="1"/>
  <c r="E6610" i="14"/>
  <c r="D6610" i="14"/>
  <c r="I6609" i="14"/>
  <c r="D6609" i="14"/>
  <c r="E6609" i="14" s="1"/>
  <c r="I6608" i="14"/>
  <c r="E6608" i="14"/>
  <c r="D6608" i="14"/>
  <c r="J6607" i="14"/>
  <c r="K6607" i="14" s="1"/>
  <c r="I6607" i="14"/>
  <c r="L6607" i="14" s="1"/>
  <c r="D6607" i="14"/>
  <c r="E6607" i="14" s="1"/>
  <c r="K6606" i="14"/>
  <c r="I6606" i="14"/>
  <c r="J6606" i="14" s="1"/>
  <c r="D6606" i="14"/>
  <c r="E6606" i="14" s="1"/>
  <c r="I6605" i="14"/>
  <c r="D6605" i="14"/>
  <c r="E6605" i="14" s="1"/>
  <c r="I6604" i="14"/>
  <c r="E6604" i="14"/>
  <c r="D6604" i="14"/>
  <c r="I6603" i="14"/>
  <c r="E6603" i="14"/>
  <c r="D6603" i="14"/>
  <c r="I6602" i="14"/>
  <c r="D6602" i="14"/>
  <c r="E6602" i="14" s="1"/>
  <c r="L6601" i="14"/>
  <c r="J6601" i="14"/>
  <c r="K6601" i="14" s="1"/>
  <c r="I6601" i="14"/>
  <c r="E6601" i="14"/>
  <c r="D6601" i="14"/>
  <c r="I6600" i="14"/>
  <c r="D6600" i="14"/>
  <c r="E6600" i="14" s="1"/>
  <c r="L6599" i="14"/>
  <c r="I6599" i="14"/>
  <c r="J6599" i="14" s="1"/>
  <c r="K6599" i="14" s="1"/>
  <c r="D6599" i="14"/>
  <c r="E6599" i="14" s="1"/>
  <c r="K6598" i="14"/>
  <c r="I6598" i="14"/>
  <c r="J6598" i="14" s="1"/>
  <c r="D6598" i="14"/>
  <c r="E6598" i="14" s="1"/>
  <c r="I6597" i="14"/>
  <c r="L6597" i="14" s="1"/>
  <c r="E6597" i="14"/>
  <c r="D6597" i="14"/>
  <c r="L6596" i="14"/>
  <c r="K6596" i="14"/>
  <c r="I6596" i="14"/>
  <c r="J6596" i="14" s="1"/>
  <c r="D6596" i="14"/>
  <c r="E6596" i="14" s="1"/>
  <c r="I6595" i="14"/>
  <c r="D6595" i="14"/>
  <c r="E6595" i="14" s="1"/>
  <c r="K6594" i="14"/>
  <c r="I6594" i="14"/>
  <c r="E6594" i="14"/>
  <c r="D6594" i="14"/>
  <c r="K6593" i="14"/>
  <c r="I6593" i="14"/>
  <c r="L6593" i="14" s="1"/>
  <c r="D6593" i="14"/>
  <c r="E6593" i="14" s="1"/>
  <c r="I6592" i="14"/>
  <c r="E6592" i="14"/>
  <c r="D6592" i="14"/>
  <c r="I6591" i="14"/>
  <c r="L6591" i="14" s="1"/>
  <c r="D6591" i="14"/>
  <c r="E6591" i="14" s="1"/>
  <c r="L6590" i="14"/>
  <c r="K6590" i="14"/>
  <c r="I6590" i="14"/>
  <c r="J6590" i="14" s="1"/>
  <c r="D6590" i="14"/>
  <c r="E6590" i="14" s="1"/>
  <c r="I6589" i="14"/>
  <c r="J6589" i="14" s="1"/>
  <c r="D6589" i="14"/>
  <c r="E6589" i="14" s="1"/>
  <c r="I6588" i="14"/>
  <c r="D6588" i="14"/>
  <c r="E6588" i="14" s="1"/>
  <c r="L6587" i="14"/>
  <c r="I6587" i="14"/>
  <c r="D6587" i="14"/>
  <c r="E6587" i="14" s="1"/>
  <c r="I6586" i="14"/>
  <c r="E6586" i="14"/>
  <c r="D6586" i="14"/>
  <c r="I6585" i="14"/>
  <c r="D6585" i="14"/>
  <c r="E6585" i="14" s="1"/>
  <c r="I6584" i="14"/>
  <c r="E6584" i="14"/>
  <c r="D6584" i="14"/>
  <c r="J6583" i="14"/>
  <c r="K6583" i="14" s="1"/>
  <c r="I6583" i="14"/>
  <c r="L6583" i="14" s="1"/>
  <c r="D6583" i="14"/>
  <c r="E6583" i="14" s="1"/>
  <c r="I6582" i="14"/>
  <c r="D6582" i="14"/>
  <c r="E6582" i="14" s="1"/>
  <c r="I6581" i="14"/>
  <c r="J6581" i="14" s="1"/>
  <c r="D6581" i="14"/>
  <c r="E6581" i="14" s="1"/>
  <c r="L6580" i="14"/>
  <c r="I6580" i="14"/>
  <c r="E6580" i="14"/>
  <c r="D6580" i="14"/>
  <c r="L6579" i="14"/>
  <c r="I6579" i="14"/>
  <c r="D6579" i="14"/>
  <c r="E6579" i="14" s="1"/>
  <c r="I6578" i="14"/>
  <c r="D6578" i="14"/>
  <c r="E6578" i="14" s="1"/>
  <c r="L6577" i="14"/>
  <c r="J6577" i="14"/>
  <c r="K6577" i="14" s="1"/>
  <c r="I6577" i="14"/>
  <c r="D6577" i="14"/>
  <c r="E6577" i="14" s="1"/>
  <c r="I6576" i="14"/>
  <c r="D6576" i="14"/>
  <c r="E6576" i="14" s="1"/>
  <c r="I6575" i="14"/>
  <c r="D6575" i="14"/>
  <c r="E6575" i="14" s="1"/>
  <c r="I6574" i="14"/>
  <c r="D6574" i="14"/>
  <c r="E6574" i="14" s="1"/>
  <c r="I6573" i="14"/>
  <c r="E6573" i="14"/>
  <c r="D6573" i="14"/>
  <c r="L6572" i="14"/>
  <c r="I6572" i="14"/>
  <c r="D6572" i="14"/>
  <c r="E6572" i="14" s="1"/>
  <c r="I6571" i="14"/>
  <c r="L6571" i="14" s="1"/>
  <c r="D6571" i="14"/>
  <c r="E6571" i="14" s="1"/>
  <c r="I6570" i="14"/>
  <c r="D6570" i="14"/>
  <c r="E6570" i="14" s="1"/>
  <c r="I6569" i="14"/>
  <c r="D6569" i="14"/>
  <c r="E6569" i="14" s="1"/>
  <c r="I6568" i="14"/>
  <c r="E6568" i="14"/>
  <c r="D6568" i="14"/>
  <c r="I6567" i="14"/>
  <c r="L6567" i="14" s="1"/>
  <c r="D6567" i="14"/>
  <c r="E6567" i="14" s="1"/>
  <c r="I6566" i="14"/>
  <c r="D6566" i="14"/>
  <c r="E6566" i="14" s="1"/>
  <c r="I6565" i="14"/>
  <c r="D6565" i="14"/>
  <c r="E6565" i="14" s="1"/>
  <c r="L6564" i="14"/>
  <c r="K6564" i="14"/>
  <c r="I6564" i="14"/>
  <c r="J6564" i="14" s="1"/>
  <c r="D6564" i="14"/>
  <c r="E6564" i="14" s="1"/>
  <c r="I6563" i="14"/>
  <c r="D6563" i="14"/>
  <c r="E6563" i="14" s="1"/>
  <c r="I6562" i="14"/>
  <c r="E6562" i="14"/>
  <c r="D6562" i="14"/>
  <c r="I6561" i="14"/>
  <c r="D6561" i="14"/>
  <c r="E6561" i="14" s="1"/>
  <c r="I6560" i="14"/>
  <c r="J6560" i="14" s="1"/>
  <c r="D6560" i="14"/>
  <c r="E6560" i="14" s="1"/>
  <c r="J6559" i="14"/>
  <c r="K6559" i="14" s="1"/>
  <c r="I6559" i="14"/>
  <c r="L6559" i="14" s="1"/>
  <c r="D6559" i="14"/>
  <c r="E6559" i="14" s="1"/>
  <c r="I6558" i="14"/>
  <c r="D6558" i="14"/>
  <c r="E6558" i="14" s="1"/>
  <c r="J6557" i="14"/>
  <c r="I6557" i="14"/>
  <c r="D6557" i="14"/>
  <c r="E6557" i="14" s="1"/>
  <c r="L6556" i="14"/>
  <c r="K6556" i="14"/>
  <c r="I6556" i="14"/>
  <c r="J6556" i="14" s="1"/>
  <c r="D6556" i="14"/>
  <c r="E6556" i="14" s="1"/>
  <c r="I6555" i="14"/>
  <c r="D6555" i="14"/>
  <c r="E6555" i="14" s="1"/>
  <c r="I6554" i="14"/>
  <c r="D6554" i="14"/>
  <c r="E6554" i="14" s="1"/>
  <c r="I6553" i="14"/>
  <c r="D6553" i="14"/>
  <c r="E6553" i="14" s="1"/>
  <c r="I6552" i="14"/>
  <c r="D6552" i="14"/>
  <c r="E6552" i="14" s="1"/>
  <c r="I6551" i="14"/>
  <c r="D6551" i="14"/>
  <c r="E6551" i="14" s="1"/>
  <c r="L6550" i="14"/>
  <c r="K6550" i="14"/>
  <c r="I6550" i="14"/>
  <c r="J6550" i="14" s="1"/>
  <c r="D6550" i="14"/>
  <c r="E6550" i="14" s="1"/>
  <c r="I6549" i="14"/>
  <c r="D6549" i="14"/>
  <c r="E6549" i="14" s="1"/>
  <c r="I6548" i="14"/>
  <c r="D6548" i="14"/>
  <c r="E6548" i="14" s="1"/>
  <c r="I6547" i="14"/>
  <c r="J6547" i="14" s="1"/>
  <c r="E6547" i="14"/>
  <c r="D6547" i="14"/>
  <c r="I6546" i="14"/>
  <c r="D6546" i="14"/>
  <c r="E6546" i="14" s="1"/>
  <c r="I6545" i="14"/>
  <c r="J6545" i="14" s="1"/>
  <c r="D6545" i="14"/>
  <c r="E6545" i="14" s="1"/>
  <c r="I6544" i="14"/>
  <c r="L6544" i="14" s="1"/>
  <c r="E6544" i="14"/>
  <c r="D6544" i="14"/>
  <c r="J6543" i="14"/>
  <c r="I6543" i="14"/>
  <c r="D6543" i="14"/>
  <c r="E6543" i="14" s="1"/>
  <c r="I6542" i="14"/>
  <c r="D6542" i="14"/>
  <c r="E6542" i="14" s="1"/>
  <c r="J6541" i="14"/>
  <c r="I6541" i="14"/>
  <c r="D6541" i="14"/>
  <c r="E6541" i="14" s="1"/>
  <c r="I6540" i="14"/>
  <c r="D6540" i="14"/>
  <c r="E6540" i="14" s="1"/>
  <c r="I6539" i="14"/>
  <c r="D6539" i="14"/>
  <c r="E6539" i="14" s="1"/>
  <c r="I6538" i="14"/>
  <c r="J6538" i="14" s="1"/>
  <c r="E6538" i="14"/>
  <c r="D6538" i="14"/>
  <c r="I6537" i="14"/>
  <c r="D6537" i="14"/>
  <c r="E6537" i="14" s="1"/>
  <c r="I6536" i="14"/>
  <c r="D6536" i="14"/>
  <c r="E6536" i="14" s="1"/>
  <c r="I6535" i="14"/>
  <c r="D6535" i="14"/>
  <c r="E6535" i="14" s="1"/>
  <c r="I6534" i="14"/>
  <c r="D6534" i="14"/>
  <c r="E6534" i="14" s="1"/>
  <c r="I6533" i="14"/>
  <c r="D6533" i="14"/>
  <c r="E6533" i="14" s="1"/>
  <c r="I6532" i="14"/>
  <c r="E6532" i="14"/>
  <c r="D6532" i="14"/>
  <c r="L6531" i="14"/>
  <c r="K6531" i="14"/>
  <c r="I6531" i="14"/>
  <c r="J6531" i="14" s="1"/>
  <c r="D6531" i="14"/>
  <c r="E6531" i="14" s="1"/>
  <c r="I6530" i="14"/>
  <c r="D6530" i="14"/>
  <c r="E6530" i="14" s="1"/>
  <c r="K6529" i="14"/>
  <c r="J6529" i="14"/>
  <c r="I6529" i="14"/>
  <c r="L6529" i="14" s="1"/>
  <c r="D6529" i="14"/>
  <c r="E6529" i="14" s="1"/>
  <c r="I6528" i="14"/>
  <c r="D6528" i="14"/>
  <c r="E6528" i="14" s="1"/>
  <c r="I6527" i="14"/>
  <c r="D6527" i="14"/>
  <c r="E6527" i="14" s="1"/>
  <c r="L6526" i="14"/>
  <c r="I6526" i="14"/>
  <c r="D6526" i="14"/>
  <c r="E6526" i="14" s="1"/>
  <c r="I6525" i="14"/>
  <c r="E6525" i="14"/>
  <c r="D6525" i="14"/>
  <c r="L6524" i="14"/>
  <c r="K6524" i="14"/>
  <c r="I6524" i="14"/>
  <c r="J6524" i="14" s="1"/>
  <c r="D6524" i="14"/>
  <c r="E6524" i="14" s="1"/>
  <c r="I6523" i="14"/>
  <c r="J6523" i="14" s="1"/>
  <c r="D6523" i="14"/>
  <c r="E6523" i="14" s="1"/>
  <c r="I6522" i="14"/>
  <c r="E6522" i="14"/>
  <c r="D6522" i="14"/>
  <c r="K6521" i="14"/>
  <c r="J6521" i="14"/>
  <c r="I6521" i="14"/>
  <c r="L6521" i="14" s="1"/>
  <c r="D6521" i="14"/>
  <c r="E6521" i="14" s="1"/>
  <c r="I6520" i="14"/>
  <c r="L6520" i="14" s="1"/>
  <c r="D6520" i="14"/>
  <c r="E6520" i="14" s="1"/>
  <c r="J6519" i="14"/>
  <c r="K6519" i="14" s="1"/>
  <c r="I6519" i="14"/>
  <c r="L6519" i="14" s="1"/>
  <c r="E6519" i="14"/>
  <c r="D6519" i="14"/>
  <c r="L6518" i="14"/>
  <c r="K6518" i="14"/>
  <c r="I6518" i="14"/>
  <c r="J6518" i="14" s="1"/>
  <c r="E6518" i="14"/>
  <c r="D6518" i="14"/>
  <c r="I6517" i="14"/>
  <c r="D6517" i="14"/>
  <c r="E6517" i="14" s="1"/>
  <c r="I6516" i="14"/>
  <c r="D6516" i="14"/>
  <c r="E6516" i="14" s="1"/>
  <c r="I6515" i="14"/>
  <c r="D6515" i="14"/>
  <c r="E6515" i="14" s="1"/>
  <c r="I6514" i="14"/>
  <c r="E6514" i="14"/>
  <c r="D6514" i="14"/>
  <c r="L6513" i="14"/>
  <c r="J6513" i="14"/>
  <c r="K6513" i="14" s="1"/>
  <c r="I6513" i="14"/>
  <c r="D6513" i="14"/>
  <c r="E6513" i="14" s="1"/>
  <c r="K6512" i="14"/>
  <c r="I6512" i="14"/>
  <c r="J6512" i="14" s="1"/>
  <c r="E6512" i="14"/>
  <c r="D6512" i="14"/>
  <c r="J6511" i="14"/>
  <c r="K6511" i="14" s="1"/>
  <c r="I6511" i="14"/>
  <c r="L6511" i="14" s="1"/>
  <c r="D6511" i="14"/>
  <c r="E6511" i="14" s="1"/>
  <c r="I6510" i="14"/>
  <c r="J6510" i="14" s="1"/>
  <c r="D6510" i="14"/>
  <c r="E6510" i="14" s="1"/>
  <c r="I6509" i="14"/>
  <c r="D6509" i="14"/>
  <c r="E6509" i="14" s="1"/>
  <c r="I6508" i="14"/>
  <c r="D6508" i="14"/>
  <c r="E6508" i="14" s="1"/>
  <c r="I6507" i="14"/>
  <c r="E6507" i="14"/>
  <c r="D6507" i="14"/>
  <c r="I6506" i="14"/>
  <c r="E6506" i="14"/>
  <c r="D6506" i="14"/>
  <c r="L6505" i="14"/>
  <c r="J6505" i="14"/>
  <c r="I6505" i="14"/>
  <c r="K6505" i="14" s="1"/>
  <c r="D6505" i="14"/>
  <c r="E6505" i="14" s="1"/>
  <c r="I6504" i="14"/>
  <c r="E6504" i="14"/>
  <c r="D6504" i="14"/>
  <c r="I6503" i="14"/>
  <c r="D6503" i="14"/>
  <c r="E6503" i="14" s="1"/>
  <c r="L6502" i="14"/>
  <c r="I6502" i="14"/>
  <c r="D6502" i="14"/>
  <c r="E6502" i="14" s="1"/>
  <c r="I6501" i="14"/>
  <c r="E6501" i="14"/>
  <c r="D6501" i="14"/>
  <c r="L6500" i="14"/>
  <c r="K6500" i="14"/>
  <c r="I6500" i="14"/>
  <c r="J6500" i="14" s="1"/>
  <c r="D6500" i="14"/>
  <c r="E6500" i="14" s="1"/>
  <c r="I6499" i="14"/>
  <c r="D6499" i="14"/>
  <c r="E6499" i="14" s="1"/>
  <c r="I6498" i="14"/>
  <c r="D6498" i="14"/>
  <c r="E6498" i="14" s="1"/>
  <c r="K6497" i="14"/>
  <c r="I6497" i="14"/>
  <c r="L6497" i="14" s="1"/>
  <c r="D6497" i="14"/>
  <c r="E6497" i="14" s="1"/>
  <c r="I6496" i="14"/>
  <c r="L6496" i="14" s="1"/>
  <c r="D6496" i="14"/>
  <c r="E6496" i="14" s="1"/>
  <c r="I6495" i="14"/>
  <c r="E6495" i="14"/>
  <c r="D6495" i="14"/>
  <c r="I6494" i="14"/>
  <c r="D6494" i="14"/>
  <c r="E6494" i="14" s="1"/>
  <c r="I6493" i="14"/>
  <c r="D6493" i="14"/>
  <c r="E6493" i="14" s="1"/>
  <c r="L6492" i="14"/>
  <c r="I6492" i="14"/>
  <c r="J6492" i="14" s="1"/>
  <c r="D6492" i="14"/>
  <c r="E6492" i="14" s="1"/>
  <c r="L6491" i="14"/>
  <c r="I6491" i="14"/>
  <c r="E6491" i="14"/>
  <c r="D6491" i="14"/>
  <c r="K6490" i="14"/>
  <c r="I6490" i="14"/>
  <c r="E6490" i="14"/>
  <c r="D6490" i="14"/>
  <c r="J6489" i="14"/>
  <c r="I6489" i="14"/>
  <c r="L6489" i="14" s="1"/>
  <c r="D6489" i="14"/>
  <c r="E6489" i="14" s="1"/>
  <c r="I6488" i="14"/>
  <c r="D6488" i="14"/>
  <c r="E6488" i="14" s="1"/>
  <c r="K6487" i="14"/>
  <c r="J6487" i="14"/>
  <c r="I6487" i="14"/>
  <c r="L6487" i="14" s="1"/>
  <c r="D6487" i="14"/>
  <c r="E6487" i="14" s="1"/>
  <c r="I6486" i="14"/>
  <c r="D6486" i="14"/>
  <c r="E6486" i="14" s="1"/>
  <c r="I6485" i="14"/>
  <c r="K6485" i="14" s="1"/>
  <c r="E6485" i="14"/>
  <c r="D6485" i="14"/>
  <c r="I6484" i="14"/>
  <c r="D6484" i="14"/>
  <c r="E6484" i="14" s="1"/>
  <c r="I6483" i="14"/>
  <c r="D6483" i="14"/>
  <c r="E6483" i="14" s="1"/>
  <c r="K6482" i="14"/>
  <c r="I6482" i="14"/>
  <c r="D6482" i="14"/>
  <c r="E6482" i="14" s="1"/>
  <c r="L6481" i="14"/>
  <c r="I6481" i="14"/>
  <c r="D6481" i="14"/>
  <c r="E6481" i="14" s="1"/>
  <c r="I6480" i="14"/>
  <c r="D6480" i="14"/>
  <c r="E6480" i="14" s="1"/>
  <c r="I6479" i="14"/>
  <c r="D6479" i="14"/>
  <c r="E6479" i="14" s="1"/>
  <c r="L6478" i="14"/>
  <c r="K6478" i="14"/>
  <c r="I6478" i="14"/>
  <c r="J6478" i="14" s="1"/>
  <c r="D6478" i="14"/>
  <c r="E6478" i="14" s="1"/>
  <c r="K6477" i="14"/>
  <c r="I6477" i="14"/>
  <c r="D6477" i="14"/>
  <c r="E6477" i="14" s="1"/>
  <c r="I6476" i="14"/>
  <c r="D6476" i="14"/>
  <c r="E6476" i="14" s="1"/>
  <c r="I6475" i="14"/>
  <c r="L6475" i="14" s="1"/>
  <c r="E6475" i="14"/>
  <c r="D6475" i="14"/>
  <c r="K6474" i="14"/>
  <c r="I6474" i="14"/>
  <c r="D6474" i="14"/>
  <c r="E6474" i="14" s="1"/>
  <c r="I6473" i="14"/>
  <c r="D6473" i="14"/>
  <c r="E6473" i="14" s="1"/>
  <c r="I6472" i="14"/>
  <c r="E6472" i="14"/>
  <c r="D6472" i="14"/>
  <c r="I6471" i="14"/>
  <c r="L6471" i="14" s="1"/>
  <c r="D6471" i="14"/>
  <c r="E6471" i="14" s="1"/>
  <c r="L6470" i="14"/>
  <c r="K6470" i="14"/>
  <c r="I6470" i="14"/>
  <c r="J6470" i="14" s="1"/>
  <c r="D6470" i="14"/>
  <c r="E6470" i="14" s="1"/>
  <c r="J6469" i="14"/>
  <c r="I6469" i="14"/>
  <c r="E6469" i="14"/>
  <c r="D6469" i="14"/>
  <c r="I6468" i="14"/>
  <c r="D6468" i="14"/>
  <c r="E6468" i="14" s="1"/>
  <c r="I6467" i="14"/>
  <c r="D6467" i="14"/>
  <c r="E6467" i="14" s="1"/>
  <c r="I6466" i="14"/>
  <c r="D6466" i="14"/>
  <c r="E6466" i="14" s="1"/>
  <c r="I6465" i="14"/>
  <c r="D6465" i="14"/>
  <c r="E6465" i="14" s="1"/>
  <c r="I6464" i="14"/>
  <c r="D6464" i="14"/>
  <c r="E6464" i="14" s="1"/>
  <c r="I6463" i="14"/>
  <c r="D6463" i="14"/>
  <c r="E6463" i="14" s="1"/>
  <c r="I6462" i="14"/>
  <c r="D6462" i="14"/>
  <c r="E6462" i="14" s="1"/>
  <c r="I6461" i="14"/>
  <c r="D6461" i="14"/>
  <c r="E6461" i="14" s="1"/>
  <c r="I6460" i="14"/>
  <c r="D6460" i="14"/>
  <c r="E6460" i="14" s="1"/>
  <c r="L6459" i="14"/>
  <c r="K6459" i="14"/>
  <c r="I6459" i="14"/>
  <c r="J6459" i="14" s="1"/>
  <c r="D6459" i="14"/>
  <c r="E6459" i="14" s="1"/>
  <c r="I6458" i="14"/>
  <c r="D6458" i="14"/>
  <c r="E6458" i="14" s="1"/>
  <c r="J6457" i="14"/>
  <c r="K6457" i="14" s="1"/>
  <c r="I6457" i="14"/>
  <c r="L6457" i="14" s="1"/>
  <c r="E6457" i="14"/>
  <c r="D6457" i="14"/>
  <c r="I6456" i="14"/>
  <c r="D6456" i="14"/>
  <c r="E6456" i="14" s="1"/>
  <c r="I6455" i="14"/>
  <c r="D6455" i="14"/>
  <c r="E6455" i="14" s="1"/>
  <c r="L6454" i="14"/>
  <c r="I6454" i="14"/>
  <c r="D6454" i="14"/>
  <c r="E6454" i="14" s="1"/>
  <c r="I6453" i="14"/>
  <c r="E6453" i="14"/>
  <c r="D6453" i="14"/>
  <c r="L6452" i="14"/>
  <c r="K6452" i="14"/>
  <c r="I6452" i="14"/>
  <c r="J6452" i="14" s="1"/>
  <c r="D6452" i="14"/>
  <c r="E6452" i="14" s="1"/>
  <c r="I6451" i="14"/>
  <c r="D6451" i="14"/>
  <c r="E6451" i="14" s="1"/>
  <c r="I6450" i="14"/>
  <c r="D6450" i="14"/>
  <c r="E6450" i="14" s="1"/>
  <c r="I6449" i="14"/>
  <c r="D6449" i="14"/>
  <c r="E6449" i="14" s="1"/>
  <c r="I6448" i="14"/>
  <c r="E6448" i="14"/>
  <c r="D6448" i="14"/>
  <c r="I6447" i="14"/>
  <c r="E6447" i="14"/>
  <c r="D6447" i="14"/>
  <c r="I6446" i="14"/>
  <c r="D6446" i="14"/>
  <c r="E6446" i="14" s="1"/>
  <c r="J6445" i="14"/>
  <c r="I6445" i="14"/>
  <c r="E6445" i="14"/>
  <c r="D6445" i="14"/>
  <c r="K6444" i="14"/>
  <c r="I6444" i="14"/>
  <c r="D6444" i="14"/>
  <c r="E6444" i="14" s="1"/>
  <c r="I6443" i="14"/>
  <c r="D6443" i="14"/>
  <c r="E6443" i="14" s="1"/>
  <c r="I6442" i="14"/>
  <c r="K6442" i="14" s="1"/>
  <c r="D6442" i="14"/>
  <c r="E6442" i="14" s="1"/>
  <c r="I6441" i="14"/>
  <c r="D6441" i="14"/>
  <c r="E6441" i="14" s="1"/>
  <c r="I6440" i="14"/>
  <c r="D6440" i="14"/>
  <c r="E6440" i="14" s="1"/>
  <c r="J6439" i="14"/>
  <c r="I6439" i="14"/>
  <c r="L6439" i="14" s="1"/>
  <c r="D6439" i="14"/>
  <c r="E6439" i="14" s="1"/>
  <c r="I6438" i="14"/>
  <c r="J6438" i="14" s="1"/>
  <c r="E6438" i="14"/>
  <c r="D6438" i="14"/>
  <c r="I6437" i="14"/>
  <c r="D6437" i="14"/>
  <c r="E6437" i="14" s="1"/>
  <c r="L6436" i="14"/>
  <c r="I6436" i="14"/>
  <c r="D6436" i="14"/>
  <c r="E6436" i="14" s="1"/>
  <c r="K6435" i="14"/>
  <c r="I6435" i="14"/>
  <c r="J6435" i="14" s="1"/>
  <c r="D6435" i="14"/>
  <c r="E6435" i="14" s="1"/>
  <c r="I6434" i="14"/>
  <c r="D6434" i="14"/>
  <c r="E6434" i="14" s="1"/>
  <c r="J6433" i="14"/>
  <c r="K6433" i="14" s="1"/>
  <c r="I6433" i="14"/>
  <c r="L6433" i="14" s="1"/>
  <c r="D6433" i="14"/>
  <c r="E6433" i="14" s="1"/>
  <c r="I6432" i="14"/>
  <c r="D6432" i="14"/>
  <c r="E6432" i="14" s="1"/>
  <c r="L6431" i="14"/>
  <c r="J6431" i="14"/>
  <c r="K6431" i="14" s="1"/>
  <c r="I6431" i="14"/>
  <c r="D6431" i="14"/>
  <c r="E6431" i="14" s="1"/>
  <c r="I6430" i="14"/>
  <c r="E6430" i="14"/>
  <c r="D6430" i="14"/>
  <c r="L6429" i="14"/>
  <c r="J6429" i="14"/>
  <c r="K6429" i="14" s="1"/>
  <c r="I6429" i="14"/>
  <c r="D6429" i="14"/>
  <c r="E6429" i="14" s="1"/>
  <c r="L6428" i="14"/>
  <c r="K6428" i="14"/>
  <c r="I6428" i="14"/>
  <c r="J6428" i="14" s="1"/>
  <c r="D6428" i="14"/>
  <c r="E6428" i="14" s="1"/>
  <c r="L6427" i="14"/>
  <c r="J6427" i="14"/>
  <c r="I6427" i="14"/>
  <c r="E6427" i="14"/>
  <c r="D6427" i="14"/>
  <c r="I6426" i="14"/>
  <c r="D6426" i="14"/>
  <c r="E6426" i="14" s="1"/>
  <c r="L6425" i="14"/>
  <c r="I6425" i="14"/>
  <c r="J6425" i="14" s="1"/>
  <c r="K6425" i="14" s="1"/>
  <c r="D6425" i="14"/>
  <c r="E6425" i="14" s="1"/>
  <c r="L6424" i="14"/>
  <c r="I6424" i="14"/>
  <c r="E6424" i="14"/>
  <c r="D6424" i="14"/>
  <c r="I6423" i="14"/>
  <c r="E6423" i="14"/>
  <c r="D6423" i="14"/>
  <c r="K6422" i="14"/>
  <c r="I6422" i="14"/>
  <c r="J6422" i="14" s="1"/>
  <c r="E6422" i="14"/>
  <c r="D6422" i="14"/>
  <c r="I6421" i="14"/>
  <c r="J6421" i="14" s="1"/>
  <c r="D6421" i="14"/>
  <c r="E6421" i="14" s="1"/>
  <c r="I6420" i="14"/>
  <c r="D6420" i="14"/>
  <c r="E6420" i="14" s="1"/>
  <c r="L6419" i="14"/>
  <c r="I6419" i="14"/>
  <c r="D6419" i="14"/>
  <c r="E6419" i="14" s="1"/>
  <c r="L6418" i="14"/>
  <c r="I6418" i="14"/>
  <c r="J6418" i="14" s="1"/>
  <c r="D6418" i="14"/>
  <c r="E6418" i="14" s="1"/>
  <c r="I6417" i="14"/>
  <c r="E6417" i="14"/>
  <c r="D6417" i="14"/>
  <c r="L6416" i="14"/>
  <c r="K6416" i="14"/>
  <c r="I6416" i="14"/>
  <c r="J6416" i="14" s="1"/>
  <c r="D6416" i="14"/>
  <c r="E6416" i="14" s="1"/>
  <c r="I6415" i="14"/>
  <c r="D6415" i="14"/>
  <c r="E6415" i="14" s="1"/>
  <c r="L6414" i="14"/>
  <c r="I6414" i="14"/>
  <c r="D6414" i="14"/>
  <c r="E6414" i="14" s="1"/>
  <c r="I6413" i="14"/>
  <c r="E6413" i="14"/>
  <c r="D6413" i="14"/>
  <c r="I6412" i="14"/>
  <c r="J6412" i="14" s="1"/>
  <c r="D6412" i="14"/>
  <c r="E6412" i="14" s="1"/>
  <c r="I6411" i="14"/>
  <c r="E6411" i="14"/>
  <c r="D6411" i="14"/>
  <c r="I6410" i="14"/>
  <c r="D6410" i="14"/>
  <c r="E6410" i="14" s="1"/>
  <c r="J6409" i="14"/>
  <c r="K6409" i="14" s="1"/>
  <c r="I6409" i="14"/>
  <c r="L6409" i="14" s="1"/>
  <c r="E6409" i="14"/>
  <c r="D6409" i="14"/>
  <c r="I6408" i="14"/>
  <c r="D6408" i="14"/>
  <c r="E6408" i="14" s="1"/>
  <c r="I6407" i="14"/>
  <c r="L6407" i="14" s="1"/>
  <c r="D6407" i="14"/>
  <c r="E6407" i="14" s="1"/>
  <c r="I6406" i="14"/>
  <c r="D6406" i="14"/>
  <c r="E6406" i="14" s="1"/>
  <c r="I6405" i="14"/>
  <c r="D6405" i="14"/>
  <c r="E6405" i="14" s="1"/>
  <c r="L6404" i="14"/>
  <c r="I6404" i="14"/>
  <c r="D6404" i="14"/>
  <c r="E6404" i="14" s="1"/>
  <c r="I6403" i="14"/>
  <c r="D6403" i="14"/>
  <c r="E6403" i="14" s="1"/>
  <c r="I6402" i="14"/>
  <c r="D6402" i="14"/>
  <c r="E6402" i="14" s="1"/>
  <c r="I6401" i="14"/>
  <c r="J6401" i="14" s="1"/>
  <c r="K6401" i="14" s="1"/>
  <c r="D6401" i="14"/>
  <c r="E6401" i="14" s="1"/>
  <c r="I6400" i="14"/>
  <c r="D6400" i="14"/>
  <c r="E6400" i="14" s="1"/>
  <c r="I6399" i="14"/>
  <c r="E6399" i="14"/>
  <c r="D6399" i="14"/>
  <c r="I6398" i="14"/>
  <c r="D6398" i="14"/>
  <c r="E6398" i="14" s="1"/>
  <c r="I6397" i="14"/>
  <c r="J6397" i="14" s="1"/>
  <c r="D6397" i="14"/>
  <c r="E6397" i="14" s="1"/>
  <c r="I6396" i="14"/>
  <c r="D6396" i="14"/>
  <c r="E6396" i="14" s="1"/>
  <c r="I6395" i="14"/>
  <c r="D6395" i="14"/>
  <c r="E6395" i="14" s="1"/>
  <c r="I6394" i="14"/>
  <c r="L6394" i="14" s="1"/>
  <c r="D6394" i="14"/>
  <c r="E6394" i="14" s="1"/>
  <c r="I6393" i="14"/>
  <c r="D6393" i="14"/>
  <c r="E6393" i="14" s="1"/>
  <c r="I6392" i="14"/>
  <c r="E6392" i="14"/>
  <c r="D6392" i="14"/>
  <c r="L6391" i="14"/>
  <c r="K6391" i="14"/>
  <c r="I6391" i="14"/>
  <c r="J6391" i="14" s="1"/>
  <c r="D6391" i="14"/>
  <c r="E6391" i="14" s="1"/>
  <c r="I6390" i="14"/>
  <c r="L6390" i="14" s="1"/>
  <c r="D6390" i="14"/>
  <c r="E6390" i="14" s="1"/>
  <c r="L6389" i="14"/>
  <c r="K6389" i="14"/>
  <c r="J6389" i="14"/>
  <c r="I6389" i="14"/>
  <c r="D6389" i="14"/>
  <c r="E6389" i="14" s="1"/>
  <c r="I6388" i="14"/>
  <c r="L6388" i="14" s="1"/>
  <c r="D6388" i="14"/>
  <c r="E6388" i="14" s="1"/>
  <c r="I6387" i="14"/>
  <c r="D6387" i="14"/>
  <c r="E6387" i="14" s="1"/>
  <c r="I6386" i="14"/>
  <c r="E6386" i="14"/>
  <c r="D6386" i="14"/>
  <c r="I6385" i="14"/>
  <c r="D6385" i="14"/>
  <c r="E6385" i="14" s="1"/>
  <c r="I6384" i="14"/>
  <c r="D6384" i="14"/>
  <c r="E6384" i="14" s="1"/>
  <c r="L6383" i="14"/>
  <c r="I6383" i="14"/>
  <c r="D6383" i="14"/>
  <c r="E6383" i="14" s="1"/>
  <c r="I6382" i="14"/>
  <c r="D6382" i="14"/>
  <c r="E6382" i="14" s="1"/>
  <c r="I6381" i="14"/>
  <c r="D6381" i="14"/>
  <c r="E6381" i="14" s="1"/>
  <c r="I6380" i="14"/>
  <c r="E6380" i="14"/>
  <c r="D6380" i="14"/>
  <c r="L6379" i="14"/>
  <c r="K6379" i="14"/>
  <c r="J6379" i="14"/>
  <c r="I6379" i="14"/>
  <c r="D6379" i="14"/>
  <c r="E6379" i="14" s="1"/>
  <c r="I6378" i="14"/>
  <c r="L6378" i="14" s="1"/>
  <c r="D6378" i="14"/>
  <c r="E6378" i="14" s="1"/>
  <c r="L6377" i="14"/>
  <c r="K6377" i="14"/>
  <c r="I6377" i="14"/>
  <c r="J6377" i="14" s="1"/>
  <c r="D6377" i="14"/>
  <c r="E6377" i="14" s="1"/>
  <c r="I6376" i="14"/>
  <c r="L6376" i="14" s="1"/>
  <c r="E6376" i="14"/>
  <c r="D6376" i="14"/>
  <c r="K6375" i="14"/>
  <c r="J6375" i="14"/>
  <c r="I6375" i="14"/>
  <c r="L6375" i="14" s="1"/>
  <c r="D6375" i="14"/>
  <c r="E6375" i="14" s="1"/>
  <c r="I6374" i="14"/>
  <c r="L6374" i="14" s="1"/>
  <c r="D6374" i="14"/>
  <c r="E6374" i="14" s="1"/>
  <c r="L6373" i="14"/>
  <c r="K6373" i="14"/>
  <c r="J6373" i="14"/>
  <c r="I6373" i="14"/>
  <c r="D6373" i="14"/>
  <c r="E6373" i="14" s="1"/>
  <c r="I6372" i="14"/>
  <c r="D6372" i="14"/>
  <c r="E6372" i="14" s="1"/>
  <c r="L6371" i="14"/>
  <c r="J6371" i="14"/>
  <c r="K6371" i="14" s="1"/>
  <c r="I6371" i="14"/>
  <c r="D6371" i="14"/>
  <c r="E6371" i="14" s="1"/>
  <c r="I6370" i="14"/>
  <c r="E6370" i="14"/>
  <c r="D6370" i="14"/>
  <c r="I6369" i="14"/>
  <c r="D6369" i="14"/>
  <c r="E6369" i="14" s="1"/>
  <c r="J6368" i="14"/>
  <c r="I6368" i="14"/>
  <c r="D6368" i="14"/>
  <c r="E6368" i="14" s="1"/>
  <c r="L6367" i="14"/>
  <c r="K6367" i="14"/>
  <c r="I6367" i="14"/>
  <c r="J6367" i="14" s="1"/>
  <c r="D6367" i="14"/>
  <c r="E6367" i="14" s="1"/>
  <c r="I6366" i="14"/>
  <c r="L6366" i="14" s="1"/>
  <c r="D6366" i="14"/>
  <c r="E6366" i="14" s="1"/>
  <c r="J6365" i="14"/>
  <c r="I6365" i="14"/>
  <c r="L6365" i="14" s="1"/>
  <c r="D6365" i="14"/>
  <c r="E6365" i="14" s="1"/>
  <c r="I6364" i="14"/>
  <c r="L6364" i="14" s="1"/>
  <c r="D6364" i="14"/>
  <c r="E6364" i="14" s="1"/>
  <c r="L6363" i="14"/>
  <c r="K6363" i="14"/>
  <c r="J6363" i="14"/>
  <c r="I6363" i="14"/>
  <c r="D6363" i="14"/>
  <c r="E6363" i="14" s="1"/>
  <c r="J6362" i="14"/>
  <c r="I6362" i="14"/>
  <c r="E6362" i="14"/>
  <c r="D6362" i="14"/>
  <c r="K6361" i="14"/>
  <c r="J6361" i="14"/>
  <c r="I6361" i="14"/>
  <c r="L6361" i="14" s="1"/>
  <c r="D6361" i="14"/>
  <c r="E6361" i="14" s="1"/>
  <c r="I6360" i="14"/>
  <c r="D6360" i="14"/>
  <c r="E6360" i="14" s="1"/>
  <c r="I6359" i="14"/>
  <c r="D6359" i="14"/>
  <c r="E6359" i="14" s="1"/>
  <c r="I6358" i="14"/>
  <c r="D6358" i="14"/>
  <c r="E6358" i="14" s="1"/>
  <c r="I6357" i="14"/>
  <c r="D6357" i="14"/>
  <c r="E6357" i="14" s="1"/>
  <c r="K6356" i="14"/>
  <c r="I6356" i="14"/>
  <c r="L6356" i="14" s="1"/>
  <c r="D6356" i="14"/>
  <c r="E6356" i="14" s="1"/>
  <c r="I6355" i="14"/>
  <c r="D6355" i="14"/>
  <c r="E6355" i="14" s="1"/>
  <c r="I6354" i="14"/>
  <c r="E6354" i="14"/>
  <c r="D6354" i="14"/>
  <c r="L6353" i="14"/>
  <c r="K6353" i="14"/>
  <c r="I6353" i="14"/>
  <c r="J6353" i="14" s="1"/>
  <c r="D6353" i="14"/>
  <c r="E6353" i="14" s="1"/>
  <c r="I6352" i="14"/>
  <c r="L6352" i="14" s="1"/>
  <c r="D6352" i="14"/>
  <c r="E6352" i="14" s="1"/>
  <c r="I6351" i="14"/>
  <c r="D6351" i="14"/>
  <c r="E6351" i="14" s="1"/>
  <c r="K6350" i="14"/>
  <c r="I6350" i="14"/>
  <c r="D6350" i="14"/>
  <c r="E6350" i="14" s="1"/>
  <c r="L6349" i="14"/>
  <c r="I6349" i="14"/>
  <c r="D6349" i="14"/>
  <c r="E6349" i="14" s="1"/>
  <c r="I6348" i="14"/>
  <c r="K6348" i="14" s="1"/>
  <c r="E6348" i="14"/>
  <c r="D6348" i="14"/>
  <c r="I6347" i="14"/>
  <c r="D6347" i="14"/>
  <c r="E6347" i="14" s="1"/>
  <c r="I6346" i="14"/>
  <c r="E6346" i="14"/>
  <c r="D6346" i="14"/>
  <c r="L6345" i="14"/>
  <c r="K6345" i="14"/>
  <c r="J6345" i="14"/>
  <c r="I6345" i="14"/>
  <c r="D6345" i="14"/>
  <c r="E6345" i="14" s="1"/>
  <c r="I6344" i="14"/>
  <c r="D6344" i="14"/>
  <c r="E6344" i="14" s="1"/>
  <c r="J6343" i="14"/>
  <c r="I6343" i="14"/>
  <c r="L6343" i="14" s="1"/>
  <c r="D6343" i="14"/>
  <c r="E6343" i="14" s="1"/>
  <c r="I6342" i="14"/>
  <c r="E6342" i="14"/>
  <c r="D6342" i="14"/>
  <c r="I6341" i="14"/>
  <c r="L6341" i="14" s="1"/>
  <c r="D6341" i="14"/>
  <c r="E6341" i="14" s="1"/>
  <c r="I6340" i="14"/>
  <c r="L6340" i="14" s="1"/>
  <c r="E6340" i="14"/>
  <c r="D6340" i="14"/>
  <c r="L6339" i="14"/>
  <c r="K6339" i="14"/>
  <c r="J6339" i="14"/>
  <c r="I6339" i="14"/>
  <c r="D6339" i="14"/>
  <c r="E6339" i="14" s="1"/>
  <c r="I6338" i="14"/>
  <c r="L6338" i="14" s="1"/>
  <c r="D6338" i="14"/>
  <c r="E6338" i="14" s="1"/>
  <c r="L6337" i="14"/>
  <c r="I6337" i="14"/>
  <c r="D6337" i="14"/>
  <c r="E6337" i="14" s="1"/>
  <c r="I6336" i="14"/>
  <c r="E6336" i="14"/>
  <c r="D6336" i="14"/>
  <c r="L6335" i="14"/>
  <c r="K6335" i="14"/>
  <c r="I6335" i="14"/>
  <c r="J6335" i="14" s="1"/>
  <c r="D6335" i="14"/>
  <c r="E6335" i="14" s="1"/>
  <c r="I6334" i="14"/>
  <c r="D6334" i="14"/>
  <c r="E6334" i="14" s="1"/>
  <c r="I6333" i="14"/>
  <c r="D6333" i="14"/>
  <c r="E6333" i="14" s="1"/>
  <c r="K6332" i="14"/>
  <c r="J6332" i="14"/>
  <c r="I6332" i="14"/>
  <c r="L6332" i="14" s="1"/>
  <c r="D6332" i="14"/>
  <c r="E6332" i="14" s="1"/>
  <c r="L6331" i="14"/>
  <c r="K6331" i="14"/>
  <c r="J6331" i="14"/>
  <c r="I6331" i="14"/>
  <c r="D6331" i="14"/>
  <c r="E6331" i="14" s="1"/>
  <c r="I6330" i="14"/>
  <c r="E6330" i="14"/>
  <c r="D6330" i="14"/>
  <c r="L6329" i="14"/>
  <c r="I6329" i="14"/>
  <c r="D6329" i="14"/>
  <c r="E6329" i="14" s="1"/>
  <c r="I6328" i="14"/>
  <c r="L6328" i="14" s="1"/>
  <c r="E6328" i="14"/>
  <c r="D6328" i="14"/>
  <c r="L6327" i="14"/>
  <c r="K6327" i="14"/>
  <c r="J6327" i="14"/>
  <c r="I6327" i="14"/>
  <c r="D6327" i="14"/>
  <c r="E6327" i="14" s="1"/>
  <c r="I6326" i="14"/>
  <c r="E6326" i="14"/>
  <c r="D6326" i="14"/>
  <c r="I6325" i="14"/>
  <c r="D6325" i="14"/>
  <c r="E6325" i="14" s="1"/>
  <c r="I6324" i="14"/>
  <c r="K6324" i="14" s="1"/>
  <c r="E6324" i="14"/>
  <c r="D6324" i="14"/>
  <c r="L6323" i="14"/>
  <c r="K6323" i="14"/>
  <c r="J6323" i="14"/>
  <c r="I6323" i="14"/>
  <c r="D6323" i="14"/>
  <c r="E6323" i="14" s="1"/>
  <c r="I6322" i="14"/>
  <c r="E6322" i="14"/>
  <c r="D6322" i="14"/>
  <c r="L6321" i="14"/>
  <c r="K6321" i="14"/>
  <c r="J6321" i="14"/>
  <c r="I6321" i="14"/>
  <c r="D6321" i="14"/>
  <c r="E6321" i="14" s="1"/>
  <c r="K6320" i="14"/>
  <c r="J6320" i="14"/>
  <c r="I6320" i="14"/>
  <c r="L6320" i="14" s="1"/>
  <c r="D6320" i="14"/>
  <c r="E6320" i="14" s="1"/>
  <c r="K6319" i="14"/>
  <c r="J6319" i="14"/>
  <c r="I6319" i="14"/>
  <c r="L6319" i="14" s="1"/>
  <c r="D6319" i="14"/>
  <c r="E6319" i="14" s="1"/>
  <c r="I6318" i="14"/>
  <c r="D6318" i="14"/>
  <c r="E6318" i="14" s="1"/>
  <c r="L6317" i="14"/>
  <c r="K6317" i="14"/>
  <c r="I6317" i="14"/>
  <c r="J6317" i="14" s="1"/>
  <c r="D6317" i="14"/>
  <c r="E6317" i="14" s="1"/>
  <c r="I6316" i="14"/>
  <c r="L6316" i="14" s="1"/>
  <c r="D6316" i="14"/>
  <c r="E6316" i="14" s="1"/>
  <c r="L6315" i="14"/>
  <c r="K6315" i="14"/>
  <c r="J6315" i="14"/>
  <c r="I6315" i="14"/>
  <c r="D6315" i="14"/>
  <c r="E6315" i="14" s="1"/>
  <c r="I6314" i="14"/>
  <c r="D6314" i="14"/>
  <c r="E6314" i="14" s="1"/>
  <c r="I6313" i="14"/>
  <c r="D6313" i="14"/>
  <c r="E6313" i="14" s="1"/>
  <c r="I6312" i="14"/>
  <c r="D6312" i="14"/>
  <c r="E6312" i="14" s="1"/>
  <c r="K6311" i="14"/>
  <c r="J6311" i="14"/>
  <c r="I6311" i="14"/>
  <c r="L6311" i="14" s="1"/>
  <c r="D6311" i="14"/>
  <c r="E6311" i="14" s="1"/>
  <c r="I6310" i="14"/>
  <c r="D6310" i="14"/>
  <c r="E6310" i="14" s="1"/>
  <c r="L6309" i="14"/>
  <c r="J6309" i="14"/>
  <c r="K6309" i="14" s="1"/>
  <c r="I6309" i="14"/>
  <c r="D6309" i="14"/>
  <c r="E6309" i="14" s="1"/>
  <c r="I6308" i="14"/>
  <c r="L6308" i="14" s="1"/>
  <c r="E6308" i="14"/>
  <c r="D6308" i="14"/>
  <c r="L6307" i="14"/>
  <c r="I6307" i="14"/>
  <c r="J6307" i="14" s="1"/>
  <c r="K6307" i="14" s="1"/>
  <c r="D6307" i="14"/>
  <c r="E6307" i="14" s="1"/>
  <c r="I6306" i="14"/>
  <c r="E6306" i="14"/>
  <c r="D6306" i="14"/>
  <c r="L6305" i="14"/>
  <c r="K6305" i="14"/>
  <c r="J6305" i="14"/>
  <c r="I6305" i="14"/>
  <c r="D6305" i="14"/>
  <c r="E6305" i="14" s="1"/>
  <c r="J6304" i="14"/>
  <c r="I6304" i="14"/>
  <c r="L6304" i="14" s="1"/>
  <c r="D6304" i="14"/>
  <c r="E6304" i="14" s="1"/>
  <c r="L6303" i="14"/>
  <c r="K6303" i="14"/>
  <c r="I6303" i="14"/>
  <c r="J6303" i="14" s="1"/>
  <c r="D6303" i="14"/>
  <c r="E6303" i="14" s="1"/>
  <c r="J6302" i="14"/>
  <c r="K6302" i="14" s="1"/>
  <c r="I6302" i="14"/>
  <c r="L6302" i="14" s="1"/>
  <c r="D6302" i="14"/>
  <c r="E6302" i="14" s="1"/>
  <c r="L6301" i="14"/>
  <c r="I6301" i="14"/>
  <c r="D6301" i="14"/>
  <c r="E6301" i="14" s="1"/>
  <c r="I6300" i="14"/>
  <c r="D6300" i="14"/>
  <c r="E6300" i="14" s="1"/>
  <c r="J6299" i="14"/>
  <c r="I6299" i="14"/>
  <c r="D6299" i="14"/>
  <c r="E6299" i="14" s="1"/>
  <c r="I6298" i="14"/>
  <c r="E6298" i="14"/>
  <c r="D6298" i="14"/>
  <c r="I6297" i="14"/>
  <c r="D6297" i="14"/>
  <c r="E6297" i="14" s="1"/>
  <c r="I6296" i="14"/>
  <c r="D6296" i="14"/>
  <c r="E6296" i="14" s="1"/>
  <c r="K6295" i="14"/>
  <c r="I6295" i="14"/>
  <c r="J6295" i="14" s="1"/>
  <c r="D6295" i="14"/>
  <c r="E6295" i="14" s="1"/>
  <c r="I6294" i="14"/>
  <c r="E6294" i="14"/>
  <c r="D6294" i="14"/>
  <c r="I6293" i="14"/>
  <c r="D6293" i="14"/>
  <c r="E6293" i="14" s="1"/>
  <c r="I6292" i="14"/>
  <c r="E6292" i="14"/>
  <c r="D6292" i="14"/>
  <c r="L6291" i="14"/>
  <c r="K6291" i="14"/>
  <c r="J6291" i="14"/>
  <c r="I6291" i="14"/>
  <c r="D6291" i="14"/>
  <c r="E6291" i="14" s="1"/>
  <c r="J6290" i="14"/>
  <c r="K6290" i="14" s="1"/>
  <c r="I6290" i="14"/>
  <c r="L6290" i="14" s="1"/>
  <c r="D6290" i="14"/>
  <c r="E6290" i="14" s="1"/>
  <c r="I6289" i="14"/>
  <c r="D6289" i="14"/>
  <c r="E6289" i="14" s="1"/>
  <c r="I6288" i="14"/>
  <c r="D6288" i="14"/>
  <c r="E6288" i="14" s="1"/>
  <c r="I6287" i="14"/>
  <c r="D6287" i="14"/>
  <c r="E6287" i="14" s="1"/>
  <c r="I6286" i="14"/>
  <c r="L6286" i="14" s="1"/>
  <c r="D6286" i="14"/>
  <c r="E6286" i="14" s="1"/>
  <c r="L6285" i="14"/>
  <c r="K6285" i="14"/>
  <c r="I6285" i="14"/>
  <c r="J6285" i="14" s="1"/>
  <c r="D6285" i="14"/>
  <c r="E6285" i="14" s="1"/>
  <c r="I6284" i="14"/>
  <c r="D6284" i="14"/>
  <c r="E6284" i="14" s="1"/>
  <c r="L6283" i="14"/>
  <c r="I6283" i="14"/>
  <c r="J6283" i="14" s="1"/>
  <c r="K6283" i="14" s="1"/>
  <c r="D6283" i="14"/>
  <c r="E6283" i="14" s="1"/>
  <c r="K6282" i="14"/>
  <c r="J6282" i="14"/>
  <c r="I6282" i="14"/>
  <c r="L6282" i="14" s="1"/>
  <c r="E6282" i="14"/>
  <c r="D6282" i="14"/>
  <c r="I6281" i="14"/>
  <c r="E6281" i="14"/>
  <c r="D6281" i="14"/>
  <c r="I6280" i="14"/>
  <c r="J6280" i="14" s="1"/>
  <c r="E6280" i="14"/>
  <c r="D6280" i="14"/>
  <c r="I6279" i="14"/>
  <c r="D6279" i="14"/>
  <c r="E6279" i="14" s="1"/>
  <c r="I6278" i="14"/>
  <c r="D6278" i="14"/>
  <c r="E6278" i="14" s="1"/>
  <c r="L6277" i="14"/>
  <c r="I6277" i="14"/>
  <c r="J6277" i="14" s="1"/>
  <c r="E6277" i="14"/>
  <c r="D6277" i="14"/>
  <c r="I6276" i="14"/>
  <c r="L6276" i="14" s="1"/>
  <c r="D6276" i="14"/>
  <c r="E6276" i="14" s="1"/>
  <c r="L6275" i="14"/>
  <c r="K6275" i="14"/>
  <c r="I6275" i="14"/>
  <c r="J6275" i="14" s="1"/>
  <c r="E6275" i="14"/>
  <c r="D6275" i="14"/>
  <c r="I6274" i="14"/>
  <c r="L6274" i="14" s="1"/>
  <c r="E6274" i="14"/>
  <c r="D6274" i="14"/>
  <c r="I6273" i="14"/>
  <c r="D6273" i="14"/>
  <c r="E6273" i="14" s="1"/>
  <c r="L6272" i="14"/>
  <c r="J6272" i="14"/>
  <c r="K6272" i="14" s="1"/>
  <c r="I6272" i="14"/>
  <c r="D6272" i="14"/>
  <c r="E6272" i="14" s="1"/>
  <c r="L6271" i="14"/>
  <c r="K6271" i="14"/>
  <c r="I6271" i="14"/>
  <c r="J6271" i="14" s="1"/>
  <c r="D6271" i="14"/>
  <c r="E6271" i="14" s="1"/>
  <c r="L6270" i="14"/>
  <c r="I6270" i="14"/>
  <c r="J6270" i="14" s="1"/>
  <c r="K6270" i="14" s="1"/>
  <c r="D6270" i="14"/>
  <c r="E6270" i="14" s="1"/>
  <c r="L6269" i="14"/>
  <c r="I6269" i="14"/>
  <c r="J6269" i="14" s="1"/>
  <c r="E6269" i="14"/>
  <c r="D6269" i="14"/>
  <c r="I6268" i="14"/>
  <c r="L6268" i="14" s="1"/>
  <c r="D6268" i="14"/>
  <c r="E6268" i="14" s="1"/>
  <c r="L6267" i="14"/>
  <c r="I6267" i="14"/>
  <c r="J6267" i="14" s="1"/>
  <c r="K6267" i="14" s="1"/>
  <c r="E6267" i="14"/>
  <c r="D6267" i="14"/>
  <c r="L6266" i="14"/>
  <c r="J6266" i="14"/>
  <c r="I6266" i="14"/>
  <c r="D6266" i="14"/>
  <c r="E6266" i="14" s="1"/>
  <c r="I6265" i="14"/>
  <c r="D6265" i="14"/>
  <c r="E6265" i="14" s="1"/>
  <c r="L6264" i="14"/>
  <c r="K6264" i="14"/>
  <c r="I6264" i="14"/>
  <c r="J6264" i="14" s="1"/>
  <c r="D6264" i="14"/>
  <c r="E6264" i="14" s="1"/>
  <c r="L6263" i="14"/>
  <c r="I6263" i="14"/>
  <c r="J6263" i="14" s="1"/>
  <c r="K6263" i="14" s="1"/>
  <c r="D6263" i="14"/>
  <c r="E6263" i="14" s="1"/>
  <c r="I6262" i="14"/>
  <c r="D6262" i="14"/>
  <c r="E6262" i="14" s="1"/>
  <c r="L6261" i="14"/>
  <c r="K6261" i="14"/>
  <c r="I6261" i="14"/>
  <c r="J6261" i="14" s="1"/>
  <c r="D6261" i="14"/>
  <c r="E6261" i="14" s="1"/>
  <c r="I6260" i="14"/>
  <c r="J6260" i="14" s="1"/>
  <c r="E6260" i="14"/>
  <c r="D6260" i="14"/>
  <c r="I6259" i="14"/>
  <c r="J6259" i="14" s="1"/>
  <c r="K6259" i="14" s="1"/>
  <c r="D6259" i="14"/>
  <c r="E6259" i="14" s="1"/>
  <c r="J6258" i="14"/>
  <c r="I6258" i="14"/>
  <c r="L6258" i="14" s="1"/>
  <c r="D6258" i="14"/>
  <c r="E6258" i="14" s="1"/>
  <c r="I6257" i="14"/>
  <c r="E6257" i="14"/>
  <c r="D6257" i="14"/>
  <c r="I6256" i="14"/>
  <c r="E6256" i="14"/>
  <c r="D6256" i="14"/>
  <c r="I6255" i="14"/>
  <c r="D6255" i="14"/>
  <c r="E6255" i="14" s="1"/>
  <c r="I6254" i="14"/>
  <c r="D6254" i="14"/>
  <c r="E6254" i="14" s="1"/>
  <c r="L6253" i="14"/>
  <c r="I6253" i="14"/>
  <c r="J6253" i="14" s="1"/>
  <c r="K6253" i="14" s="1"/>
  <c r="E6253" i="14"/>
  <c r="D6253" i="14"/>
  <c r="L6252" i="14"/>
  <c r="I6252" i="14"/>
  <c r="D6252" i="14"/>
  <c r="E6252" i="14" s="1"/>
  <c r="L6251" i="14"/>
  <c r="I6251" i="14"/>
  <c r="J6251" i="14" s="1"/>
  <c r="K6251" i="14" s="1"/>
  <c r="D6251" i="14"/>
  <c r="E6251" i="14" s="1"/>
  <c r="I6250" i="14"/>
  <c r="L6250" i="14" s="1"/>
  <c r="D6250" i="14"/>
  <c r="E6250" i="14" s="1"/>
  <c r="I6249" i="14"/>
  <c r="E6249" i="14"/>
  <c r="D6249" i="14"/>
  <c r="L6248" i="14"/>
  <c r="I6248" i="14"/>
  <c r="J6248" i="14" s="1"/>
  <c r="K6248" i="14" s="1"/>
  <c r="E6248" i="14"/>
  <c r="D6248" i="14"/>
  <c r="I6247" i="14"/>
  <c r="D6247" i="14"/>
  <c r="E6247" i="14" s="1"/>
  <c r="I6246" i="14"/>
  <c r="J6246" i="14" s="1"/>
  <c r="K6246" i="14" s="1"/>
  <c r="E6246" i="14"/>
  <c r="D6246" i="14"/>
  <c r="K6245" i="14"/>
  <c r="I6245" i="14"/>
  <c r="J6245" i="14" s="1"/>
  <c r="D6245" i="14"/>
  <c r="E6245" i="14" s="1"/>
  <c r="I6244" i="14"/>
  <c r="D6244" i="14"/>
  <c r="E6244" i="14" s="1"/>
  <c r="L6243" i="14"/>
  <c r="I6243" i="14"/>
  <c r="J6243" i="14" s="1"/>
  <c r="K6243" i="14" s="1"/>
  <c r="D6243" i="14"/>
  <c r="E6243" i="14" s="1"/>
  <c r="J6242" i="14"/>
  <c r="I6242" i="14"/>
  <c r="L6242" i="14" s="1"/>
  <c r="D6242" i="14"/>
  <c r="E6242" i="14" s="1"/>
  <c r="I6241" i="14"/>
  <c r="J6241" i="14" s="1"/>
  <c r="D6241" i="14"/>
  <c r="E6241" i="14" s="1"/>
  <c r="I6240" i="14"/>
  <c r="L6240" i="14" s="1"/>
  <c r="D6240" i="14"/>
  <c r="E6240" i="14" s="1"/>
  <c r="L6239" i="14"/>
  <c r="I6239" i="14"/>
  <c r="J6239" i="14" s="1"/>
  <c r="K6239" i="14" s="1"/>
  <c r="D6239" i="14"/>
  <c r="E6239" i="14" s="1"/>
  <c r="I6238" i="14"/>
  <c r="E6238" i="14"/>
  <c r="D6238" i="14"/>
  <c r="L6237" i="14"/>
  <c r="K6237" i="14"/>
  <c r="I6237" i="14"/>
  <c r="J6237" i="14" s="1"/>
  <c r="D6237" i="14"/>
  <c r="E6237" i="14" s="1"/>
  <c r="L6236" i="14"/>
  <c r="J6236" i="14"/>
  <c r="K6236" i="14" s="1"/>
  <c r="I6236" i="14"/>
  <c r="D6236" i="14"/>
  <c r="E6236" i="14" s="1"/>
  <c r="I6235" i="14"/>
  <c r="D6235" i="14"/>
  <c r="E6235" i="14" s="1"/>
  <c r="J6234" i="14"/>
  <c r="I6234" i="14"/>
  <c r="D6234" i="14"/>
  <c r="E6234" i="14" s="1"/>
  <c r="L6233" i="14"/>
  <c r="K6233" i="14"/>
  <c r="I6233" i="14"/>
  <c r="J6233" i="14" s="1"/>
  <c r="D6233" i="14"/>
  <c r="E6233" i="14" s="1"/>
  <c r="I6232" i="14"/>
  <c r="E6232" i="14"/>
  <c r="D6232" i="14"/>
  <c r="I6231" i="14"/>
  <c r="J6231" i="14" s="1"/>
  <c r="D6231" i="14"/>
  <c r="E6231" i="14" s="1"/>
  <c r="I6230" i="14"/>
  <c r="E6230" i="14"/>
  <c r="D6230" i="14"/>
  <c r="I6229" i="14"/>
  <c r="J6229" i="14" s="1"/>
  <c r="D6229" i="14"/>
  <c r="E6229" i="14" s="1"/>
  <c r="I6228" i="14"/>
  <c r="L6228" i="14" s="1"/>
  <c r="D6228" i="14"/>
  <c r="E6228" i="14" s="1"/>
  <c r="K6227" i="14"/>
  <c r="I6227" i="14"/>
  <c r="J6227" i="14" s="1"/>
  <c r="D6227" i="14"/>
  <c r="E6227" i="14" s="1"/>
  <c r="L6226" i="14"/>
  <c r="I6226" i="14"/>
  <c r="J6226" i="14" s="1"/>
  <c r="K6226" i="14" s="1"/>
  <c r="E6226" i="14"/>
  <c r="D6226" i="14"/>
  <c r="I6225" i="14"/>
  <c r="D6225" i="14"/>
  <c r="E6225" i="14" s="1"/>
  <c r="I6224" i="14"/>
  <c r="L6224" i="14" s="1"/>
  <c r="D6224" i="14"/>
  <c r="E6224" i="14" s="1"/>
  <c r="I6223" i="14"/>
  <c r="D6223" i="14"/>
  <c r="E6223" i="14" s="1"/>
  <c r="I6222" i="14"/>
  <c r="E6222" i="14"/>
  <c r="D6222" i="14"/>
  <c r="I6221" i="14"/>
  <c r="D6221" i="14"/>
  <c r="E6221" i="14" s="1"/>
  <c r="J6220" i="14"/>
  <c r="I6220" i="14"/>
  <c r="L6220" i="14" s="1"/>
  <c r="D6220" i="14"/>
  <c r="E6220" i="14" s="1"/>
  <c r="I6219" i="14"/>
  <c r="D6219" i="14"/>
  <c r="E6219" i="14" s="1"/>
  <c r="J6218" i="14"/>
  <c r="I6218" i="14"/>
  <c r="E6218" i="14"/>
  <c r="D6218" i="14"/>
  <c r="I6217" i="14"/>
  <c r="J6217" i="14" s="1"/>
  <c r="D6217" i="14"/>
  <c r="E6217" i="14" s="1"/>
  <c r="J6216" i="14"/>
  <c r="I6216" i="14"/>
  <c r="L6216" i="14" s="1"/>
  <c r="D6216" i="14"/>
  <c r="E6216" i="14" s="1"/>
  <c r="I6215" i="14"/>
  <c r="D6215" i="14"/>
  <c r="E6215" i="14" s="1"/>
  <c r="I6214" i="14"/>
  <c r="L6214" i="14" s="1"/>
  <c r="E6214" i="14"/>
  <c r="D6214" i="14"/>
  <c r="K6213" i="14"/>
  <c r="I6213" i="14"/>
  <c r="J6213" i="14" s="1"/>
  <c r="D6213" i="14"/>
  <c r="E6213" i="14" s="1"/>
  <c r="I6212" i="14"/>
  <c r="D6212" i="14"/>
  <c r="E6212" i="14" s="1"/>
  <c r="I6211" i="14"/>
  <c r="D6211" i="14"/>
  <c r="E6211" i="14" s="1"/>
  <c r="I6210" i="14"/>
  <c r="L6210" i="14" s="1"/>
  <c r="E6210" i="14"/>
  <c r="D6210" i="14"/>
  <c r="I6209" i="14"/>
  <c r="D6209" i="14"/>
  <c r="E6209" i="14" s="1"/>
  <c r="J6208" i="14"/>
  <c r="I6208" i="14"/>
  <c r="E6208" i="14"/>
  <c r="D6208" i="14"/>
  <c r="K6207" i="14"/>
  <c r="I6207" i="14"/>
  <c r="J6207" i="14" s="1"/>
  <c r="D6207" i="14"/>
  <c r="E6207" i="14" s="1"/>
  <c r="I6206" i="14"/>
  <c r="D6206" i="14"/>
  <c r="E6206" i="14" s="1"/>
  <c r="K6205" i="14"/>
  <c r="I6205" i="14"/>
  <c r="J6205" i="14" s="1"/>
  <c r="E6205" i="14"/>
  <c r="D6205" i="14"/>
  <c r="I6204" i="14"/>
  <c r="L6204" i="14" s="1"/>
  <c r="E6204" i="14"/>
  <c r="D6204" i="14"/>
  <c r="I6203" i="14"/>
  <c r="D6203" i="14"/>
  <c r="E6203" i="14" s="1"/>
  <c r="I6202" i="14"/>
  <c r="J6202" i="14" s="1"/>
  <c r="K6202" i="14" s="1"/>
  <c r="D6202" i="14"/>
  <c r="E6202" i="14" s="1"/>
  <c r="L6201" i="14"/>
  <c r="I6201" i="14"/>
  <c r="J6201" i="14" s="1"/>
  <c r="E6201" i="14"/>
  <c r="D6201" i="14"/>
  <c r="J6200" i="14"/>
  <c r="K6200" i="14" s="1"/>
  <c r="I6200" i="14"/>
  <c r="L6200" i="14" s="1"/>
  <c r="E6200" i="14"/>
  <c r="D6200" i="14"/>
  <c r="I6199" i="14"/>
  <c r="L6199" i="14" s="1"/>
  <c r="E6199" i="14"/>
  <c r="D6199" i="14"/>
  <c r="I6198" i="14"/>
  <c r="E6198" i="14"/>
  <c r="D6198" i="14"/>
  <c r="I6197" i="14"/>
  <c r="E6197" i="14"/>
  <c r="D6197" i="14"/>
  <c r="L6196" i="14"/>
  <c r="I6196" i="14"/>
  <c r="D6196" i="14"/>
  <c r="E6196" i="14" s="1"/>
  <c r="I6195" i="14"/>
  <c r="E6195" i="14"/>
  <c r="D6195" i="14"/>
  <c r="I6194" i="14"/>
  <c r="J6194" i="14" s="1"/>
  <c r="E6194" i="14"/>
  <c r="D6194" i="14"/>
  <c r="I6193" i="14"/>
  <c r="J6193" i="14" s="1"/>
  <c r="D6193" i="14"/>
  <c r="E6193" i="14" s="1"/>
  <c r="I6192" i="14"/>
  <c r="E6192" i="14"/>
  <c r="D6192" i="14"/>
  <c r="I6191" i="14"/>
  <c r="D6191" i="14"/>
  <c r="E6191" i="14" s="1"/>
  <c r="J6190" i="14"/>
  <c r="K6190" i="14" s="1"/>
  <c r="I6190" i="14"/>
  <c r="L6190" i="14" s="1"/>
  <c r="D6190" i="14"/>
  <c r="E6190" i="14" s="1"/>
  <c r="I6189" i="14"/>
  <c r="D6189" i="14"/>
  <c r="E6189" i="14" s="1"/>
  <c r="J6188" i="14"/>
  <c r="I6188" i="14"/>
  <c r="D6188" i="14"/>
  <c r="E6188" i="14" s="1"/>
  <c r="L6187" i="14"/>
  <c r="I6187" i="14"/>
  <c r="J6187" i="14" s="1"/>
  <c r="D6187" i="14"/>
  <c r="E6187" i="14" s="1"/>
  <c r="I6186" i="14"/>
  <c r="E6186" i="14"/>
  <c r="D6186" i="14"/>
  <c r="K6185" i="14"/>
  <c r="I6185" i="14"/>
  <c r="J6185" i="14" s="1"/>
  <c r="D6185" i="14"/>
  <c r="E6185" i="14" s="1"/>
  <c r="I6184" i="14"/>
  <c r="E6184" i="14"/>
  <c r="D6184" i="14"/>
  <c r="I6183" i="14"/>
  <c r="J6183" i="14" s="1"/>
  <c r="D6183" i="14"/>
  <c r="E6183" i="14" s="1"/>
  <c r="I6182" i="14"/>
  <c r="E6182" i="14"/>
  <c r="D6182" i="14"/>
  <c r="I6181" i="14"/>
  <c r="D6181" i="14"/>
  <c r="E6181" i="14" s="1"/>
  <c r="I6180" i="14"/>
  <c r="L6180" i="14" s="1"/>
  <c r="E6180" i="14"/>
  <c r="D6180" i="14"/>
  <c r="L6179" i="14"/>
  <c r="I6179" i="14"/>
  <c r="J6179" i="14" s="1"/>
  <c r="E6179" i="14"/>
  <c r="D6179" i="14"/>
  <c r="I6178" i="14"/>
  <c r="D6178" i="14"/>
  <c r="E6178" i="14" s="1"/>
  <c r="I6177" i="14"/>
  <c r="D6177" i="14"/>
  <c r="E6177" i="14" s="1"/>
  <c r="L6176" i="14"/>
  <c r="J6176" i="14"/>
  <c r="K6176" i="14" s="1"/>
  <c r="I6176" i="14"/>
  <c r="D6176" i="14"/>
  <c r="E6176" i="14" s="1"/>
  <c r="L6175" i="14"/>
  <c r="I6175" i="14"/>
  <c r="D6175" i="14"/>
  <c r="E6175" i="14" s="1"/>
  <c r="L6174" i="14"/>
  <c r="I6174" i="14"/>
  <c r="J6174" i="14" s="1"/>
  <c r="D6174" i="14"/>
  <c r="E6174" i="14" s="1"/>
  <c r="I6173" i="14"/>
  <c r="D6173" i="14"/>
  <c r="E6173" i="14" s="1"/>
  <c r="J6172" i="14"/>
  <c r="K6172" i="14" s="1"/>
  <c r="I6172" i="14"/>
  <c r="L6172" i="14" s="1"/>
  <c r="D6172" i="14"/>
  <c r="E6172" i="14" s="1"/>
  <c r="I6171" i="14"/>
  <c r="D6171" i="14"/>
  <c r="E6171" i="14" s="1"/>
  <c r="L6170" i="14"/>
  <c r="I6170" i="14"/>
  <c r="J6170" i="14" s="1"/>
  <c r="K6170" i="14" s="1"/>
  <c r="E6170" i="14"/>
  <c r="D6170" i="14"/>
  <c r="I6169" i="14"/>
  <c r="J6169" i="14" s="1"/>
  <c r="E6169" i="14"/>
  <c r="D6169" i="14"/>
  <c r="I6168" i="14"/>
  <c r="J6168" i="14" s="1"/>
  <c r="E6168" i="14"/>
  <c r="D6168" i="14"/>
  <c r="I6167" i="14"/>
  <c r="J6167" i="14" s="1"/>
  <c r="D6167" i="14"/>
  <c r="E6167" i="14" s="1"/>
  <c r="L6166" i="14"/>
  <c r="J6166" i="14"/>
  <c r="K6166" i="14" s="1"/>
  <c r="I6166" i="14"/>
  <c r="D6166" i="14"/>
  <c r="E6166" i="14" s="1"/>
  <c r="I6165" i="14"/>
  <c r="D6165" i="14"/>
  <c r="E6165" i="14" s="1"/>
  <c r="L6164" i="14"/>
  <c r="I6164" i="14"/>
  <c r="E6164" i="14"/>
  <c r="D6164" i="14"/>
  <c r="I6163" i="14"/>
  <c r="D6163" i="14"/>
  <c r="E6163" i="14" s="1"/>
  <c r="I6162" i="14"/>
  <c r="L6162" i="14" s="1"/>
  <c r="D6162" i="14"/>
  <c r="E6162" i="14" s="1"/>
  <c r="L6161" i="14"/>
  <c r="I6161" i="14"/>
  <c r="J6161" i="14" s="1"/>
  <c r="E6161" i="14"/>
  <c r="D6161" i="14"/>
  <c r="J6160" i="14"/>
  <c r="I6160" i="14"/>
  <c r="E6160" i="14"/>
  <c r="D6160" i="14"/>
  <c r="I6159" i="14"/>
  <c r="D6159" i="14"/>
  <c r="E6159" i="14" s="1"/>
  <c r="I6158" i="14"/>
  <c r="E6158" i="14"/>
  <c r="D6158" i="14"/>
  <c r="I6157" i="14"/>
  <c r="E6157" i="14"/>
  <c r="D6157" i="14"/>
  <c r="L6156" i="14"/>
  <c r="I6156" i="14"/>
  <c r="E6156" i="14"/>
  <c r="D6156" i="14"/>
  <c r="I6155" i="14"/>
  <c r="J6155" i="14" s="1"/>
  <c r="D6155" i="14"/>
  <c r="E6155" i="14" s="1"/>
  <c r="I6154" i="14"/>
  <c r="D6154" i="14"/>
  <c r="E6154" i="14" s="1"/>
  <c r="L6153" i="14"/>
  <c r="I6153" i="14"/>
  <c r="J6153" i="14" s="1"/>
  <c r="D6153" i="14"/>
  <c r="E6153" i="14" s="1"/>
  <c r="L6152" i="14"/>
  <c r="J6152" i="14"/>
  <c r="K6152" i="14" s="1"/>
  <c r="I6152" i="14"/>
  <c r="D6152" i="14"/>
  <c r="E6152" i="14" s="1"/>
  <c r="I6151" i="14"/>
  <c r="L6151" i="14" s="1"/>
  <c r="D6151" i="14"/>
  <c r="E6151" i="14" s="1"/>
  <c r="K6150" i="14"/>
  <c r="I6150" i="14"/>
  <c r="J6150" i="14" s="1"/>
  <c r="D6150" i="14"/>
  <c r="E6150" i="14" s="1"/>
  <c r="I6149" i="14"/>
  <c r="E6149" i="14"/>
  <c r="D6149" i="14"/>
  <c r="I6148" i="14"/>
  <c r="D6148" i="14"/>
  <c r="E6148" i="14" s="1"/>
  <c r="I6147" i="14"/>
  <c r="E6147" i="14"/>
  <c r="D6147" i="14"/>
  <c r="I6146" i="14"/>
  <c r="E6146" i="14"/>
  <c r="D6146" i="14"/>
  <c r="I6145" i="14"/>
  <c r="J6145" i="14" s="1"/>
  <c r="D6145" i="14"/>
  <c r="E6145" i="14" s="1"/>
  <c r="I6144" i="14"/>
  <c r="E6144" i="14"/>
  <c r="D6144" i="14"/>
  <c r="I6143" i="14"/>
  <c r="J6143" i="14" s="1"/>
  <c r="D6143" i="14"/>
  <c r="E6143" i="14" s="1"/>
  <c r="I6142" i="14"/>
  <c r="D6142" i="14"/>
  <c r="E6142" i="14" s="1"/>
  <c r="I6141" i="14"/>
  <c r="J6141" i="14" s="1"/>
  <c r="D6141" i="14"/>
  <c r="E6141" i="14" s="1"/>
  <c r="I6140" i="14"/>
  <c r="E6140" i="14"/>
  <c r="D6140" i="14"/>
  <c r="I6139" i="14"/>
  <c r="D6139" i="14"/>
  <c r="E6139" i="14" s="1"/>
  <c r="I6138" i="14"/>
  <c r="D6138" i="14"/>
  <c r="E6138" i="14" s="1"/>
  <c r="L6137" i="14"/>
  <c r="I6137" i="14"/>
  <c r="J6137" i="14" s="1"/>
  <c r="D6137" i="14"/>
  <c r="E6137" i="14" s="1"/>
  <c r="I6136" i="14"/>
  <c r="D6136" i="14"/>
  <c r="E6136" i="14" s="1"/>
  <c r="L6135" i="14"/>
  <c r="I6135" i="14"/>
  <c r="J6135" i="14" s="1"/>
  <c r="D6135" i="14"/>
  <c r="E6135" i="14" s="1"/>
  <c r="I6134" i="14"/>
  <c r="E6134" i="14"/>
  <c r="D6134" i="14"/>
  <c r="I6133" i="14"/>
  <c r="J6133" i="14" s="1"/>
  <c r="E6133" i="14"/>
  <c r="D6133" i="14"/>
  <c r="I6132" i="14"/>
  <c r="L6132" i="14" s="1"/>
  <c r="E6132" i="14"/>
  <c r="D6132" i="14"/>
  <c r="I6131" i="14"/>
  <c r="E6131" i="14"/>
  <c r="D6131" i="14"/>
  <c r="L6130" i="14"/>
  <c r="I6130" i="14"/>
  <c r="J6130" i="14" s="1"/>
  <c r="E6130" i="14"/>
  <c r="D6130" i="14"/>
  <c r="I6129" i="14"/>
  <c r="D6129" i="14"/>
  <c r="E6129" i="14" s="1"/>
  <c r="I6128" i="14"/>
  <c r="D6128" i="14"/>
  <c r="E6128" i="14" s="1"/>
  <c r="L6127" i="14"/>
  <c r="I6127" i="14"/>
  <c r="J6127" i="14" s="1"/>
  <c r="D6127" i="14"/>
  <c r="E6127" i="14" s="1"/>
  <c r="I6126" i="14"/>
  <c r="D6126" i="14"/>
  <c r="E6126" i="14" s="1"/>
  <c r="I6125" i="14"/>
  <c r="E6125" i="14"/>
  <c r="D6125" i="14"/>
  <c r="I6124" i="14"/>
  <c r="E6124" i="14"/>
  <c r="D6124" i="14"/>
  <c r="I6123" i="14"/>
  <c r="E6123" i="14"/>
  <c r="D6123" i="14"/>
  <c r="I6122" i="14"/>
  <c r="L6122" i="14" s="1"/>
  <c r="E6122" i="14"/>
  <c r="D6122" i="14"/>
  <c r="I6121" i="14"/>
  <c r="J6121" i="14" s="1"/>
  <c r="E6121" i="14"/>
  <c r="D6121" i="14"/>
  <c r="L6120" i="14"/>
  <c r="J6120" i="14"/>
  <c r="K6120" i="14" s="1"/>
  <c r="I6120" i="14"/>
  <c r="E6120" i="14"/>
  <c r="D6120" i="14"/>
  <c r="I6119" i="14"/>
  <c r="J6119" i="14" s="1"/>
  <c r="E6119" i="14"/>
  <c r="D6119" i="14"/>
  <c r="J6118" i="14"/>
  <c r="K6118" i="14" s="1"/>
  <c r="I6118" i="14"/>
  <c r="L6118" i="14" s="1"/>
  <c r="E6118" i="14"/>
  <c r="D6118" i="14"/>
  <c r="L6117" i="14"/>
  <c r="K6117" i="14"/>
  <c r="I6117" i="14"/>
  <c r="J6117" i="14" s="1"/>
  <c r="D6117" i="14"/>
  <c r="E6117" i="14" s="1"/>
  <c r="I6116" i="14"/>
  <c r="E6116" i="14"/>
  <c r="D6116" i="14"/>
  <c r="I6115" i="14"/>
  <c r="D6115" i="14"/>
  <c r="E6115" i="14" s="1"/>
  <c r="I6114" i="14"/>
  <c r="E6114" i="14"/>
  <c r="D6114" i="14"/>
  <c r="L6113" i="14"/>
  <c r="K6113" i="14"/>
  <c r="I6113" i="14"/>
  <c r="J6113" i="14" s="1"/>
  <c r="D6113" i="14"/>
  <c r="E6113" i="14" s="1"/>
  <c r="J6112" i="14"/>
  <c r="I6112" i="14"/>
  <c r="L6112" i="14" s="1"/>
  <c r="D6112" i="14"/>
  <c r="E6112" i="14" s="1"/>
  <c r="I6111" i="14"/>
  <c r="J6111" i="14" s="1"/>
  <c r="D6111" i="14"/>
  <c r="E6111" i="14" s="1"/>
  <c r="I6110" i="14"/>
  <c r="E6110" i="14"/>
  <c r="D6110" i="14"/>
  <c r="I6109" i="14"/>
  <c r="D6109" i="14"/>
  <c r="E6109" i="14" s="1"/>
  <c r="J6108" i="14"/>
  <c r="I6108" i="14"/>
  <c r="D6108" i="14"/>
  <c r="E6108" i="14" s="1"/>
  <c r="L6107" i="14"/>
  <c r="I6107" i="14"/>
  <c r="E6107" i="14"/>
  <c r="D6107" i="14"/>
  <c r="L6106" i="14"/>
  <c r="K6106" i="14"/>
  <c r="I6106" i="14"/>
  <c r="J6106" i="14" s="1"/>
  <c r="E6106" i="14"/>
  <c r="D6106" i="14"/>
  <c r="I6105" i="14"/>
  <c r="D6105" i="14"/>
  <c r="E6105" i="14" s="1"/>
  <c r="J6104" i="14"/>
  <c r="K6104" i="14" s="1"/>
  <c r="I6104" i="14"/>
  <c r="L6104" i="14" s="1"/>
  <c r="D6104" i="14"/>
  <c r="E6104" i="14" s="1"/>
  <c r="K6103" i="14"/>
  <c r="I6103" i="14"/>
  <c r="J6103" i="14" s="1"/>
  <c r="E6103" i="14"/>
  <c r="D6103" i="14"/>
  <c r="I6102" i="14"/>
  <c r="D6102" i="14"/>
  <c r="E6102" i="14" s="1"/>
  <c r="I6101" i="14"/>
  <c r="J6101" i="14" s="1"/>
  <c r="D6101" i="14"/>
  <c r="E6101" i="14" s="1"/>
  <c r="J6100" i="14"/>
  <c r="I6100" i="14"/>
  <c r="L6100" i="14" s="1"/>
  <c r="D6100" i="14"/>
  <c r="E6100" i="14" s="1"/>
  <c r="K6099" i="14"/>
  <c r="I6099" i="14"/>
  <c r="J6099" i="14" s="1"/>
  <c r="E6099" i="14"/>
  <c r="D6099" i="14"/>
  <c r="I6098" i="14"/>
  <c r="J6098" i="14" s="1"/>
  <c r="E6098" i="14"/>
  <c r="D6098" i="14"/>
  <c r="I6097" i="14"/>
  <c r="E6097" i="14"/>
  <c r="D6097" i="14"/>
  <c r="J6096" i="14"/>
  <c r="I6096" i="14"/>
  <c r="L6096" i="14" s="1"/>
  <c r="D6096" i="14"/>
  <c r="E6096" i="14" s="1"/>
  <c r="L6095" i="14"/>
  <c r="I6095" i="14"/>
  <c r="D6095" i="14"/>
  <c r="E6095" i="14" s="1"/>
  <c r="L6094" i="14"/>
  <c r="J6094" i="14"/>
  <c r="I6094" i="14"/>
  <c r="D6094" i="14"/>
  <c r="E6094" i="14" s="1"/>
  <c r="I6093" i="14"/>
  <c r="D6093" i="14"/>
  <c r="E6093" i="14" s="1"/>
  <c r="I6092" i="14"/>
  <c r="L6092" i="14" s="1"/>
  <c r="D6092" i="14"/>
  <c r="E6092" i="14" s="1"/>
  <c r="I6091" i="14"/>
  <c r="D6091" i="14"/>
  <c r="E6091" i="14" s="1"/>
  <c r="I6090" i="14"/>
  <c r="E6090" i="14"/>
  <c r="D6090" i="14"/>
  <c r="I6089" i="14"/>
  <c r="J6089" i="14" s="1"/>
  <c r="E6089" i="14"/>
  <c r="D6089" i="14"/>
  <c r="L6088" i="14"/>
  <c r="K6088" i="14"/>
  <c r="J6088" i="14"/>
  <c r="I6088" i="14"/>
  <c r="D6088" i="14"/>
  <c r="E6088" i="14" s="1"/>
  <c r="I6087" i="14"/>
  <c r="D6087" i="14"/>
  <c r="E6087" i="14" s="1"/>
  <c r="J6086" i="14"/>
  <c r="I6086" i="14"/>
  <c r="L6086" i="14" s="1"/>
  <c r="D6086" i="14"/>
  <c r="E6086" i="14" s="1"/>
  <c r="I6085" i="14"/>
  <c r="D6085" i="14"/>
  <c r="E6085" i="14" s="1"/>
  <c r="J6084" i="14"/>
  <c r="I6084" i="14"/>
  <c r="E6084" i="14"/>
  <c r="D6084" i="14"/>
  <c r="I6083" i="14"/>
  <c r="D6083" i="14"/>
  <c r="E6083" i="14" s="1"/>
  <c r="I6082" i="14"/>
  <c r="J6082" i="14" s="1"/>
  <c r="E6082" i="14"/>
  <c r="D6082" i="14"/>
  <c r="L6081" i="14"/>
  <c r="K6081" i="14"/>
  <c r="I6081" i="14"/>
  <c r="J6081" i="14" s="1"/>
  <c r="D6081" i="14"/>
  <c r="E6081" i="14" s="1"/>
  <c r="I6080" i="14"/>
  <c r="D6080" i="14"/>
  <c r="E6080" i="14" s="1"/>
  <c r="I6079" i="14"/>
  <c r="J6079" i="14" s="1"/>
  <c r="E6079" i="14"/>
  <c r="D6079" i="14"/>
  <c r="J6078" i="14"/>
  <c r="I6078" i="14"/>
  <c r="D6078" i="14"/>
  <c r="E6078" i="14" s="1"/>
  <c r="I6077" i="14"/>
  <c r="D6077" i="14"/>
  <c r="E6077" i="14" s="1"/>
  <c r="I6076" i="14"/>
  <c r="L6076" i="14" s="1"/>
  <c r="E6076" i="14"/>
  <c r="D6076" i="14"/>
  <c r="I6075" i="14"/>
  <c r="D6075" i="14"/>
  <c r="E6075" i="14" s="1"/>
  <c r="L6074" i="14"/>
  <c r="J6074" i="14"/>
  <c r="I6074" i="14"/>
  <c r="D6074" i="14"/>
  <c r="E6074" i="14" s="1"/>
  <c r="I6073" i="14"/>
  <c r="D6073" i="14"/>
  <c r="E6073" i="14" s="1"/>
  <c r="L6072" i="14"/>
  <c r="J6072" i="14"/>
  <c r="K6072" i="14" s="1"/>
  <c r="I6072" i="14"/>
  <c r="D6072" i="14"/>
  <c r="E6072" i="14" s="1"/>
  <c r="L6071" i="14"/>
  <c r="I6071" i="14"/>
  <c r="E6071" i="14"/>
  <c r="D6071" i="14"/>
  <c r="I6070" i="14"/>
  <c r="D6070" i="14"/>
  <c r="E6070" i="14" s="1"/>
  <c r="I6069" i="14"/>
  <c r="D6069" i="14"/>
  <c r="E6069" i="14" s="1"/>
  <c r="I6068" i="14"/>
  <c r="E6068" i="14"/>
  <c r="D6068" i="14"/>
  <c r="K6067" i="14"/>
  <c r="I6067" i="14"/>
  <c r="J6067" i="14" s="1"/>
  <c r="D6067" i="14"/>
  <c r="E6067" i="14" s="1"/>
  <c r="I6066" i="14"/>
  <c r="E6066" i="14"/>
  <c r="D6066" i="14"/>
  <c r="K6065" i="14"/>
  <c r="I6065" i="14"/>
  <c r="J6065" i="14" s="1"/>
  <c r="D6065" i="14"/>
  <c r="E6065" i="14" s="1"/>
  <c r="J6064" i="14"/>
  <c r="I6064" i="14"/>
  <c r="L6064" i="14" s="1"/>
  <c r="D6064" i="14"/>
  <c r="E6064" i="14" s="1"/>
  <c r="I6063" i="14"/>
  <c r="L6063" i="14" s="1"/>
  <c r="D6063" i="14"/>
  <c r="E6063" i="14" s="1"/>
  <c r="I6062" i="14"/>
  <c r="E6062" i="14"/>
  <c r="D6062" i="14"/>
  <c r="I6061" i="14"/>
  <c r="D6061" i="14"/>
  <c r="E6061" i="14" s="1"/>
  <c r="J6060" i="14"/>
  <c r="I6060" i="14"/>
  <c r="E6060" i="14"/>
  <c r="D6060" i="14"/>
  <c r="L6059" i="14"/>
  <c r="I6059" i="14"/>
  <c r="D6059" i="14"/>
  <c r="E6059" i="14" s="1"/>
  <c r="I6058" i="14"/>
  <c r="E6058" i="14"/>
  <c r="D6058" i="14"/>
  <c r="I6057" i="14"/>
  <c r="D6057" i="14"/>
  <c r="E6057" i="14" s="1"/>
  <c r="L6056" i="14"/>
  <c r="K6056" i="14"/>
  <c r="J6056" i="14"/>
  <c r="I6056" i="14"/>
  <c r="E6056" i="14"/>
  <c r="D6056" i="14"/>
  <c r="I6055" i="14"/>
  <c r="D6055" i="14"/>
  <c r="E6055" i="14" s="1"/>
  <c r="I6054" i="14"/>
  <c r="L6054" i="14" s="1"/>
  <c r="E6054" i="14"/>
  <c r="D6054" i="14"/>
  <c r="L6053" i="14"/>
  <c r="I6053" i="14"/>
  <c r="J6053" i="14" s="1"/>
  <c r="D6053" i="14"/>
  <c r="E6053" i="14" s="1"/>
  <c r="I6052" i="14"/>
  <c r="D6052" i="14"/>
  <c r="E6052" i="14" s="1"/>
  <c r="I6051" i="14"/>
  <c r="E6051" i="14"/>
  <c r="D6051" i="14"/>
  <c r="I6050" i="14"/>
  <c r="D6050" i="14"/>
  <c r="E6050" i="14" s="1"/>
  <c r="I6049" i="14"/>
  <c r="D6049" i="14"/>
  <c r="E6049" i="14" s="1"/>
  <c r="I6048" i="14"/>
  <c r="L6048" i="14" s="1"/>
  <c r="D6048" i="14"/>
  <c r="E6048" i="14" s="1"/>
  <c r="I6047" i="14"/>
  <c r="E6047" i="14"/>
  <c r="D6047" i="14"/>
  <c r="J6046" i="14"/>
  <c r="I6046" i="14"/>
  <c r="D6046" i="14"/>
  <c r="E6046" i="14" s="1"/>
  <c r="L6045" i="14"/>
  <c r="K6045" i="14"/>
  <c r="I6045" i="14"/>
  <c r="J6045" i="14" s="1"/>
  <c r="D6045" i="14"/>
  <c r="E6045" i="14" s="1"/>
  <c r="I6044" i="14"/>
  <c r="L6044" i="14" s="1"/>
  <c r="E6044" i="14"/>
  <c r="D6044" i="14"/>
  <c r="I6043" i="14"/>
  <c r="D6043" i="14"/>
  <c r="E6043" i="14" s="1"/>
  <c r="I6042" i="14"/>
  <c r="J6042" i="14" s="1"/>
  <c r="D6042" i="14"/>
  <c r="E6042" i="14" s="1"/>
  <c r="I6041" i="14"/>
  <c r="J6041" i="14" s="1"/>
  <c r="E6041" i="14"/>
  <c r="D6041" i="14"/>
  <c r="L6040" i="14"/>
  <c r="K6040" i="14"/>
  <c r="J6040" i="14"/>
  <c r="I6040" i="14"/>
  <c r="E6040" i="14"/>
  <c r="D6040" i="14"/>
  <c r="I6039" i="14"/>
  <c r="D6039" i="14"/>
  <c r="E6039" i="14" s="1"/>
  <c r="I6038" i="14"/>
  <c r="D6038" i="14"/>
  <c r="E6038" i="14" s="1"/>
  <c r="L6037" i="14"/>
  <c r="I6037" i="14"/>
  <c r="J6037" i="14" s="1"/>
  <c r="D6037" i="14"/>
  <c r="E6037" i="14" s="1"/>
  <c r="J6036" i="14"/>
  <c r="I6036" i="14"/>
  <c r="D6036" i="14"/>
  <c r="E6036" i="14" s="1"/>
  <c r="L6035" i="14"/>
  <c r="I6035" i="14"/>
  <c r="D6035" i="14"/>
  <c r="E6035" i="14" s="1"/>
  <c r="K6034" i="14"/>
  <c r="I6034" i="14"/>
  <c r="J6034" i="14" s="1"/>
  <c r="E6034" i="14"/>
  <c r="D6034" i="14"/>
  <c r="I6033" i="14"/>
  <c r="D6033" i="14"/>
  <c r="E6033" i="14" s="1"/>
  <c r="I6032" i="14"/>
  <c r="D6032" i="14"/>
  <c r="E6032" i="14" s="1"/>
  <c r="L6031" i="14"/>
  <c r="K6031" i="14"/>
  <c r="I6031" i="14"/>
  <c r="J6031" i="14" s="1"/>
  <c r="D6031" i="14"/>
  <c r="E6031" i="14" s="1"/>
  <c r="I6030" i="14"/>
  <c r="D6030" i="14"/>
  <c r="E6030" i="14" s="1"/>
  <c r="L6029" i="14"/>
  <c r="I6029" i="14"/>
  <c r="D6029" i="14"/>
  <c r="E6029" i="14" s="1"/>
  <c r="I6028" i="14"/>
  <c r="L6028" i="14" s="1"/>
  <c r="D6028" i="14"/>
  <c r="E6028" i="14" s="1"/>
  <c r="I6027" i="14"/>
  <c r="D6027" i="14"/>
  <c r="E6027" i="14" s="1"/>
  <c r="I6026" i="14"/>
  <c r="E6026" i="14"/>
  <c r="D6026" i="14"/>
  <c r="I6025" i="14"/>
  <c r="D6025" i="14"/>
  <c r="E6025" i="14" s="1"/>
  <c r="I6024" i="14"/>
  <c r="E6024" i="14"/>
  <c r="D6024" i="14"/>
  <c r="L6023" i="14"/>
  <c r="I6023" i="14"/>
  <c r="E6023" i="14"/>
  <c r="D6023" i="14"/>
  <c r="L6022" i="14"/>
  <c r="J6022" i="14"/>
  <c r="K6022" i="14" s="1"/>
  <c r="I6022" i="14"/>
  <c r="E6022" i="14"/>
  <c r="D6022" i="14"/>
  <c r="L6021" i="14"/>
  <c r="K6021" i="14"/>
  <c r="I6021" i="14"/>
  <c r="J6021" i="14" s="1"/>
  <c r="D6021" i="14"/>
  <c r="E6021" i="14" s="1"/>
  <c r="I6020" i="14"/>
  <c r="E6020" i="14"/>
  <c r="D6020" i="14"/>
  <c r="K6019" i="14"/>
  <c r="I6019" i="14"/>
  <c r="J6019" i="14" s="1"/>
  <c r="D6019" i="14"/>
  <c r="E6019" i="14" s="1"/>
  <c r="I6018" i="14"/>
  <c r="D6018" i="14"/>
  <c r="E6018" i="14" s="1"/>
  <c r="I6017" i="14"/>
  <c r="D6017" i="14"/>
  <c r="E6017" i="14" s="1"/>
  <c r="J6016" i="14"/>
  <c r="I6016" i="14"/>
  <c r="L6016" i="14" s="1"/>
  <c r="E6016" i="14"/>
  <c r="D6016" i="14"/>
  <c r="L6015" i="14"/>
  <c r="I6015" i="14"/>
  <c r="J6015" i="14" s="1"/>
  <c r="D6015" i="14"/>
  <c r="E6015" i="14" s="1"/>
  <c r="J6014" i="14"/>
  <c r="I6014" i="14"/>
  <c r="L6014" i="14" s="1"/>
  <c r="D6014" i="14"/>
  <c r="E6014" i="14" s="1"/>
  <c r="L6013" i="14"/>
  <c r="K6013" i="14"/>
  <c r="I6013" i="14"/>
  <c r="J6013" i="14" s="1"/>
  <c r="D6013" i="14"/>
  <c r="E6013" i="14" s="1"/>
  <c r="J6012" i="14"/>
  <c r="I6012" i="14"/>
  <c r="D6012" i="14"/>
  <c r="E6012" i="14" s="1"/>
  <c r="L6011" i="14"/>
  <c r="I6011" i="14"/>
  <c r="J6011" i="14" s="1"/>
  <c r="D6011" i="14"/>
  <c r="E6011" i="14" s="1"/>
  <c r="I6010" i="14"/>
  <c r="E6010" i="14"/>
  <c r="D6010" i="14"/>
  <c r="I6009" i="14"/>
  <c r="D6009" i="14"/>
  <c r="E6009" i="14" s="1"/>
  <c r="K6008" i="14"/>
  <c r="J6008" i="14"/>
  <c r="I6008" i="14"/>
  <c r="L6008" i="14" s="1"/>
  <c r="D6008" i="14"/>
  <c r="E6008" i="14" s="1"/>
  <c r="I6007" i="14"/>
  <c r="D6007" i="14"/>
  <c r="E6007" i="14" s="1"/>
  <c r="I6006" i="14"/>
  <c r="E6006" i="14"/>
  <c r="D6006" i="14"/>
  <c r="I6005" i="14"/>
  <c r="D6005" i="14"/>
  <c r="E6005" i="14" s="1"/>
  <c r="I6004" i="14"/>
  <c r="L6004" i="14" s="1"/>
  <c r="D6004" i="14"/>
  <c r="E6004" i="14" s="1"/>
  <c r="L6003" i="14"/>
  <c r="I6003" i="14"/>
  <c r="E6003" i="14"/>
  <c r="D6003" i="14"/>
  <c r="L6002" i="14"/>
  <c r="I6002" i="14"/>
  <c r="E6002" i="14"/>
  <c r="D6002" i="14"/>
  <c r="I6001" i="14"/>
  <c r="D6001" i="14"/>
  <c r="E6001" i="14" s="1"/>
  <c r="I6000" i="14"/>
  <c r="D6000" i="14"/>
  <c r="E6000" i="14" s="1"/>
  <c r="I5999" i="14"/>
  <c r="E5999" i="14"/>
  <c r="D5999" i="14"/>
  <c r="J5998" i="14"/>
  <c r="I5998" i="14"/>
  <c r="D5998" i="14"/>
  <c r="E5998" i="14" s="1"/>
  <c r="I5997" i="14"/>
  <c r="J5997" i="14" s="1"/>
  <c r="D5997" i="14"/>
  <c r="E5997" i="14" s="1"/>
  <c r="I5996" i="14"/>
  <c r="L5996" i="14" s="1"/>
  <c r="E5996" i="14"/>
  <c r="D5996" i="14"/>
  <c r="K5995" i="14"/>
  <c r="I5995" i="14"/>
  <c r="J5995" i="14" s="1"/>
  <c r="D5995" i="14"/>
  <c r="E5995" i="14" s="1"/>
  <c r="I5994" i="14"/>
  <c r="E5994" i="14"/>
  <c r="D5994" i="14"/>
  <c r="I5993" i="14"/>
  <c r="D5993" i="14"/>
  <c r="E5993" i="14" s="1"/>
  <c r="I5992" i="14"/>
  <c r="E5992" i="14"/>
  <c r="D5992" i="14"/>
  <c r="I5991" i="14"/>
  <c r="D5991" i="14"/>
  <c r="E5991" i="14" s="1"/>
  <c r="I5990" i="14"/>
  <c r="D5990" i="14"/>
  <c r="E5990" i="14" s="1"/>
  <c r="L5989" i="14"/>
  <c r="I5989" i="14"/>
  <c r="J5989" i="14" s="1"/>
  <c r="D5989" i="14"/>
  <c r="E5989" i="14" s="1"/>
  <c r="I5988" i="14"/>
  <c r="E5988" i="14"/>
  <c r="D5988" i="14"/>
  <c r="I5987" i="14"/>
  <c r="L5987" i="14" s="1"/>
  <c r="D5987" i="14"/>
  <c r="E5987" i="14" s="1"/>
  <c r="I5986" i="14"/>
  <c r="E5986" i="14"/>
  <c r="D5986" i="14"/>
  <c r="I5985" i="14"/>
  <c r="J5985" i="14" s="1"/>
  <c r="D5985" i="14"/>
  <c r="E5985" i="14" s="1"/>
  <c r="K5984" i="14"/>
  <c r="J5984" i="14"/>
  <c r="I5984" i="14"/>
  <c r="L5984" i="14" s="1"/>
  <c r="E5984" i="14"/>
  <c r="D5984" i="14"/>
  <c r="L5983" i="14"/>
  <c r="I5983" i="14"/>
  <c r="J5983" i="14" s="1"/>
  <c r="E5983" i="14"/>
  <c r="D5983" i="14"/>
  <c r="L5982" i="14"/>
  <c r="J5982" i="14"/>
  <c r="I5982" i="14"/>
  <c r="E5982" i="14"/>
  <c r="D5982" i="14"/>
  <c r="I5981" i="14"/>
  <c r="D5981" i="14"/>
  <c r="E5981" i="14" s="1"/>
  <c r="I5980" i="14"/>
  <c r="L5980" i="14" s="1"/>
  <c r="E5980" i="14"/>
  <c r="D5980" i="14"/>
  <c r="I5979" i="14"/>
  <c r="D5979" i="14"/>
  <c r="E5979" i="14" s="1"/>
  <c r="L5978" i="14"/>
  <c r="J5978" i="14"/>
  <c r="K5978" i="14" s="1"/>
  <c r="I5978" i="14"/>
  <c r="E5978" i="14"/>
  <c r="D5978" i="14"/>
  <c r="I5977" i="14"/>
  <c r="E5977" i="14"/>
  <c r="D5977" i="14"/>
  <c r="I5976" i="14"/>
  <c r="D5976" i="14"/>
  <c r="E5976" i="14" s="1"/>
  <c r="I5975" i="14"/>
  <c r="L5975" i="14" s="1"/>
  <c r="E5975" i="14"/>
  <c r="D5975" i="14"/>
  <c r="J5974" i="14"/>
  <c r="K5974" i="14" s="1"/>
  <c r="I5974" i="14"/>
  <c r="L5974" i="14" s="1"/>
  <c r="E5974" i="14"/>
  <c r="D5974" i="14"/>
  <c r="I5973" i="14"/>
  <c r="D5973" i="14"/>
  <c r="E5973" i="14" s="1"/>
  <c r="K5972" i="14"/>
  <c r="J5972" i="14"/>
  <c r="I5972" i="14"/>
  <c r="L5972" i="14" s="1"/>
  <c r="E5972" i="14"/>
  <c r="D5972" i="14"/>
  <c r="L5971" i="14"/>
  <c r="K5971" i="14"/>
  <c r="I5971" i="14"/>
  <c r="J5971" i="14" s="1"/>
  <c r="D5971" i="14"/>
  <c r="E5971" i="14" s="1"/>
  <c r="I5970" i="14"/>
  <c r="E5970" i="14"/>
  <c r="D5970" i="14"/>
  <c r="L5969" i="14"/>
  <c r="K5969" i="14"/>
  <c r="I5969" i="14"/>
  <c r="J5969" i="14" s="1"/>
  <c r="E5969" i="14"/>
  <c r="D5969" i="14"/>
  <c r="I5968" i="14"/>
  <c r="E5968" i="14"/>
  <c r="D5968" i="14"/>
  <c r="L5967" i="14"/>
  <c r="K5967" i="14"/>
  <c r="I5967" i="14"/>
  <c r="J5967" i="14" s="1"/>
  <c r="D5967" i="14"/>
  <c r="E5967" i="14" s="1"/>
  <c r="J5966" i="14"/>
  <c r="I5966" i="14"/>
  <c r="L5966" i="14" s="1"/>
  <c r="D5966" i="14"/>
  <c r="E5966" i="14" s="1"/>
  <c r="I5965" i="14"/>
  <c r="J5965" i="14" s="1"/>
  <c r="D5965" i="14"/>
  <c r="E5965" i="14" s="1"/>
  <c r="L5964" i="14"/>
  <c r="J5964" i="14"/>
  <c r="I5964" i="14"/>
  <c r="E5964" i="14"/>
  <c r="D5964" i="14"/>
  <c r="I5963" i="14"/>
  <c r="D5963" i="14"/>
  <c r="E5963" i="14" s="1"/>
  <c r="I5962" i="14"/>
  <c r="D5962" i="14"/>
  <c r="E5962" i="14" s="1"/>
  <c r="I5961" i="14"/>
  <c r="E5961" i="14"/>
  <c r="D5961" i="14"/>
  <c r="I5960" i="14"/>
  <c r="E5960" i="14"/>
  <c r="D5960" i="14"/>
  <c r="I5959" i="14"/>
  <c r="D5959" i="14"/>
  <c r="E5959" i="14" s="1"/>
  <c r="I5958" i="14"/>
  <c r="L5958" i="14" s="1"/>
  <c r="D5958" i="14"/>
  <c r="E5958" i="14" s="1"/>
  <c r="L5957" i="14"/>
  <c r="I5957" i="14"/>
  <c r="D5957" i="14"/>
  <c r="E5957" i="14" s="1"/>
  <c r="L5956" i="14"/>
  <c r="I5956" i="14"/>
  <c r="D5956" i="14"/>
  <c r="E5956" i="14" s="1"/>
  <c r="K5955" i="14"/>
  <c r="I5955" i="14"/>
  <c r="J5955" i="14" s="1"/>
  <c r="D5955" i="14"/>
  <c r="E5955" i="14" s="1"/>
  <c r="I5954" i="14"/>
  <c r="D5954" i="14"/>
  <c r="E5954" i="14" s="1"/>
  <c r="I5953" i="14"/>
  <c r="D5953" i="14"/>
  <c r="E5953" i="14" s="1"/>
  <c r="J5952" i="14"/>
  <c r="I5952" i="14"/>
  <c r="L5952" i="14" s="1"/>
  <c r="E5952" i="14"/>
  <c r="D5952" i="14"/>
  <c r="L5951" i="14"/>
  <c r="I5951" i="14"/>
  <c r="D5951" i="14"/>
  <c r="E5951" i="14" s="1"/>
  <c r="I5950" i="14"/>
  <c r="E5950" i="14"/>
  <c r="D5950" i="14"/>
  <c r="I5949" i="14"/>
  <c r="E5949" i="14"/>
  <c r="D5949" i="14"/>
  <c r="I5948" i="14"/>
  <c r="E5948" i="14"/>
  <c r="D5948" i="14"/>
  <c r="I5947" i="14"/>
  <c r="J5947" i="14" s="1"/>
  <c r="D5947" i="14"/>
  <c r="E5947" i="14" s="1"/>
  <c r="I5946" i="14"/>
  <c r="D5946" i="14"/>
  <c r="E5946" i="14" s="1"/>
  <c r="I5945" i="14"/>
  <c r="E5945" i="14"/>
  <c r="D5945" i="14"/>
  <c r="J5944" i="14"/>
  <c r="I5944" i="14"/>
  <c r="L5944" i="14" s="1"/>
  <c r="D5944" i="14"/>
  <c r="E5944" i="14" s="1"/>
  <c r="L5943" i="14"/>
  <c r="I5943" i="14"/>
  <c r="D5943" i="14"/>
  <c r="E5943" i="14" s="1"/>
  <c r="I5942" i="14"/>
  <c r="D5942" i="14"/>
  <c r="E5942" i="14" s="1"/>
  <c r="L5941" i="14"/>
  <c r="I5941" i="14"/>
  <c r="D5941" i="14"/>
  <c r="E5941" i="14" s="1"/>
  <c r="L5940" i="14"/>
  <c r="I5940" i="14"/>
  <c r="E5940" i="14"/>
  <c r="D5940" i="14"/>
  <c r="L5939" i="14"/>
  <c r="I5939" i="14"/>
  <c r="D5939" i="14"/>
  <c r="E5939" i="14" s="1"/>
  <c r="I5938" i="14"/>
  <c r="E5938" i="14"/>
  <c r="D5938" i="14"/>
  <c r="I5937" i="14"/>
  <c r="D5937" i="14"/>
  <c r="E5937" i="14" s="1"/>
  <c r="I5936" i="14"/>
  <c r="D5936" i="14"/>
  <c r="E5936" i="14" s="1"/>
  <c r="I5935" i="14"/>
  <c r="E5935" i="14"/>
  <c r="D5935" i="14"/>
  <c r="J5934" i="14"/>
  <c r="I5934" i="14"/>
  <c r="D5934" i="14"/>
  <c r="E5934" i="14" s="1"/>
  <c r="I5933" i="14"/>
  <c r="J5933" i="14" s="1"/>
  <c r="D5933" i="14"/>
  <c r="E5933" i="14" s="1"/>
  <c r="I5932" i="14"/>
  <c r="E5932" i="14"/>
  <c r="D5932" i="14"/>
  <c r="I5931" i="14"/>
  <c r="D5931" i="14"/>
  <c r="E5931" i="14" s="1"/>
  <c r="I5930" i="14"/>
  <c r="D5930" i="14"/>
  <c r="E5930" i="14" s="1"/>
  <c r="I5929" i="14"/>
  <c r="D5929" i="14"/>
  <c r="E5929" i="14" s="1"/>
  <c r="L5928" i="14"/>
  <c r="J5928" i="14"/>
  <c r="K5928" i="14" s="1"/>
  <c r="I5928" i="14"/>
  <c r="D5928" i="14"/>
  <c r="E5928" i="14" s="1"/>
  <c r="L5927" i="14"/>
  <c r="I5927" i="14"/>
  <c r="D5927" i="14"/>
  <c r="E5927" i="14" s="1"/>
  <c r="I5926" i="14"/>
  <c r="D5926" i="14"/>
  <c r="E5926" i="14" s="1"/>
  <c r="L5925" i="14"/>
  <c r="K5925" i="14"/>
  <c r="I5925" i="14"/>
  <c r="J5925" i="14" s="1"/>
  <c r="D5925" i="14"/>
  <c r="E5925" i="14" s="1"/>
  <c r="J5924" i="14"/>
  <c r="I5924" i="14"/>
  <c r="D5924" i="14"/>
  <c r="E5924" i="14" s="1"/>
  <c r="I5923" i="14"/>
  <c r="D5923" i="14"/>
  <c r="E5923" i="14" s="1"/>
  <c r="I5922" i="14"/>
  <c r="L5922" i="14" s="1"/>
  <c r="E5922" i="14"/>
  <c r="D5922" i="14"/>
  <c r="L5921" i="14"/>
  <c r="K5921" i="14"/>
  <c r="I5921" i="14"/>
  <c r="J5921" i="14" s="1"/>
  <c r="D5921" i="14"/>
  <c r="E5921" i="14" s="1"/>
  <c r="I5920" i="14"/>
  <c r="D5920" i="14"/>
  <c r="E5920" i="14" s="1"/>
  <c r="I5919" i="14"/>
  <c r="D5919" i="14"/>
  <c r="E5919" i="14" s="1"/>
  <c r="J5918" i="14"/>
  <c r="I5918" i="14"/>
  <c r="L5918" i="14" s="1"/>
  <c r="D5918" i="14"/>
  <c r="E5918" i="14" s="1"/>
  <c r="I5917" i="14"/>
  <c r="J5917" i="14" s="1"/>
  <c r="D5917" i="14"/>
  <c r="E5917" i="14" s="1"/>
  <c r="I5916" i="14"/>
  <c r="E5916" i="14"/>
  <c r="D5916" i="14"/>
  <c r="K5915" i="14"/>
  <c r="I5915" i="14"/>
  <c r="D5915" i="14"/>
  <c r="E5915" i="14" s="1"/>
  <c r="L5914" i="14"/>
  <c r="I5914" i="14"/>
  <c r="J5914" i="14" s="1"/>
  <c r="D5914" i="14"/>
  <c r="E5914" i="14" s="1"/>
  <c r="I5913" i="14"/>
  <c r="D5913" i="14"/>
  <c r="E5913" i="14" s="1"/>
  <c r="J5912" i="14"/>
  <c r="I5912" i="14"/>
  <c r="L5912" i="14" s="1"/>
  <c r="D5912" i="14"/>
  <c r="E5912" i="14" s="1"/>
  <c r="I5911" i="14"/>
  <c r="D5911" i="14"/>
  <c r="E5911" i="14" s="1"/>
  <c r="L5910" i="14"/>
  <c r="K5910" i="14"/>
  <c r="J5910" i="14"/>
  <c r="I5910" i="14"/>
  <c r="D5910" i="14"/>
  <c r="E5910" i="14" s="1"/>
  <c r="I5909" i="14"/>
  <c r="D5909" i="14"/>
  <c r="E5909" i="14" s="1"/>
  <c r="I5908" i="14"/>
  <c r="J5908" i="14" s="1"/>
  <c r="E5908" i="14"/>
  <c r="D5908" i="14"/>
  <c r="L5907" i="14"/>
  <c r="K5907" i="14"/>
  <c r="I5907" i="14"/>
  <c r="J5907" i="14" s="1"/>
  <c r="E5907" i="14"/>
  <c r="D5907" i="14"/>
  <c r="I5906" i="14"/>
  <c r="D5906" i="14"/>
  <c r="E5906" i="14" s="1"/>
  <c r="I5905" i="14"/>
  <c r="E5905" i="14"/>
  <c r="D5905" i="14"/>
  <c r="I5904" i="14"/>
  <c r="E5904" i="14"/>
  <c r="D5904" i="14"/>
  <c r="L5903" i="14"/>
  <c r="I5903" i="14"/>
  <c r="D5903" i="14"/>
  <c r="E5903" i="14" s="1"/>
  <c r="J5902" i="14"/>
  <c r="I5902" i="14"/>
  <c r="E5902" i="14"/>
  <c r="D5902" i="14"/>
  <c r="L5901" i="14"/>
  <c r="K5901" i="14"/>
  <c r="I5901" i="14"/>
  <c r="J5901" i="14" s="1"/>
  <c r="E5901" i="14"/>
  <c r="D5901" i="14"/>
  <c r="I5900" i="14"/>
  <c r="K5900" i="14" s="1"/>
  <c r="E5900" i="14"/>
  <c r="D5900" i="14"/>
  <c r="I5899" i="14"/>
  <c r="D5899" i="14"/>
  <c r="E5899" i="14" s="1"/>
  <c r="I5898" i="14"/>
  <c r="E5898" i="14"/>
  <c r="D5898" i="14"/>
  <c r="I5897" i="14"/>
  <c r="E5897" i="14"/>
  <c r="D5897" i="14"/>
  <c r="I5896" i="14"/>
  <c r="L5896" i="14" s="1"/>
  <c r="E5896" i="14"/>
  <c r="D5896" i="14"/>
  <c r="I5895" i="14"/>
  <c r="E5895" i="14"/>
  <c r="D5895" i="14"/>
  <c r="I5894" i="14"/>
  <c r="L5894" i="14" s="1"/>
  <c r="D5894" i="14"/>
  <c r="E5894" i="14" s="1"/>
  <c r="I5893" i="14"/>
  <c r="D5893" i="14"/>
  <c r="E5893" i="14" s="1"/>
  <c r="I5892" i="14"/>
  <c r="J5892" i="14" s="1"/>
  <c r="D5892" i="14"/>
  <c r="E5892" i="14" s="1"/>
  <c r="I5891" i="14"/>
  <c r="D5891" i="14"/>
  <c r="E5891" i="14" s="1"/>
  <c r="I5890" i="14"/>
  <c r="E5890" i="14"/>
  <c r="D5890" i="14"/>
  <c r="I5889" i="14"/>
  <c r="D5889" i="14"/>
  <c r="E5889" i="14" s="1"/>
  <c r="I5888" i="14"/>
  <c r="E5888" i="14"/>
  <c r="D5888" i="14"/>
  <c r="L5887" i="14"/>
  <c r="K5887" i="14"/>
  <c r="I5887" i="14"/>
  <c r="J5887" i="14" s="1"/>
  <c r="D5887" i="14"/>
  <c r="E5887" i="14" s="1"/>
  <c r="I5886" i="14"/>
  <c r="E5886" i="14"/>
  <c r="D5886" i="14"/>
  <c r="I5885" i="14"/>
  <c r="J5885" i="14" s="1"/>
  <c r="D5885" i="14"/>
  <c r="E5885" i="14" s="1"/>
  <c r="I5884" i="14"/>
  <c r="E5884" i="14"/>
  <c r="D5884" i="14"/>
  <c r="I5883" i="14"/>
  <c r="D5883" i="14"/>
  <c r="E5883" i="14" s="1"/>
  <c r="K5882" i="14"/>
  <c r="I5882" i="14"/>
  <c r="D5882" i="14"/>
  <c r="E5882" i="14" s="1"/>
  <c r="I5881" i="14"/>
  <c r="K5881" i="14" s="1"/>
  <c r="D5881" i="14"/>
  <c r="E5881" i="14" s="1"/>
  <c r="K5880" i="14"/>
  <c r="J5880" i="14"/>
  <c r="I5880" i="14"/>
  <c r="L5880" i="14" s="1"/>
  <c r="E5880" i="14"/>
  <c r="D5880" i="14"/>
  <c r="I5879" i="14"/>
  <c r="L5879" i="14" s="1"/>
  <c r="D5879" i="14"/>
  <c r="E5879" i="14" s="1"/>
  <c r="K5878" i="14"/>
  <c r="J5878" i="14"/>
  <c r="I5878" i="14"/>
  <c r="L5878" i="14" s="1"/>
  <c r="D5878" i="14"/>
  <c r="E5878" i="14" s="1"/>
  <c r="I5877" i="14"/>
  <c r="D5877" i="14"/>
  <c r="E5877" i="14" s="1"/>
  <c r="I5876" i="14"/>
  <c r="E5876" i="14"/>
  <c r="D5876" i="14"/>
  <c r="L5875" i="14"/>
  <c r="K5875" i="14"/>
  <c r="I5875" i="14"/>
  <c r="J5875" i="14" s="1"/>
  <c r="D5875" i="14"/>
  <c r="E5875" i="14" s="1"/>
  <c r="I5874" i="14"/>
  <c r="L5874" i="14" s="1"/>
  <c r="E5874" i="14"/>
  <c r="D5874" i="14"/>
  <c r="L5873" i="14"/>
  <c r="I5873" i="14"/>
  <c r="J5873" i="14" s="1"/>
  <c r="E5873" i="14"/>
  <c r="D5873" i="14"/>
  <c r="I5872" i="14"/>
  <c r="J5872" i="14" s="1"/>
  <c r="E5872" i="14"/>
  <c r="D5872" i="14"/>
  <c r="I5871" i="14"/>
  <c r="D5871" i="14"/>
  <c r="E5871" i="14" s="1"/>
  <c r="I5870" i="14"/>
  <c r="D5870" i="14"/>
  <c r="E5870" i="14" s="1"/>
  <c r="L5869" i="14"/>
  <c r="K5869" i="14"/>
  <c r="I5869" i="14"/>
  <c r="J5869" i="14" s="1"/>
  <c r="E5869" i="14"/>
  <c r="D5869" i="14"/>
  <c r="I5868" i="14"/>
  <c r="E5868" i="14"/>
  <c r="D5868" i="14"/>
  <c r="I5867" i="14"/>
  <c r="L5867" i="14" s="1"/>
  <c r="D5867" i="14"/>
  <c r="E5867" i="14" s="1"/>
  <c r="J5866" i="14"/>
  <c r="K5866" i="14" s="1"/>
  <c r="I5866" i="14"/>
  <c r="L5866" i="14" s="1"/>
  <c r="E5866" i="14"/>
  <c r="D5866" i="14"/>
  <c r="I5865" i="14"/>
  <c r="E5865" i="14"/>
  <c r="D5865" i="14"/>
  <c r="I5864" i="14"/>
  <c r="D5864" i="14"/>
  <c r="E5864" i="14" s="1"/>
  <c r="I5863" i="14"/>
  <c r="D5863" i="14"/>
  <c r="E5863" i="14" s="1"/>
  <c r="I5862" i="14"/>
  <c r="E5862" i="14"/>
  <c r="D5862" i="14"/>
  <c r="I5861" i="14"/>
  <c r="D5861" i="14"/>
  <c r="E5861" i="14" s="1"/>
  <c r="I5860" i="14"/>
  <c r="D5860" i="14"/>
  <c r="E5860" i="14" s="1"/>
  <c r="I5859" i="14"/>
  <c r="D5859" i="14"/>
  <c r="E5859" i="14" s="1"/>
  <c r="I5858" i="14"/>
  <c r="L5858" i="14" s="1"/>
  <c r="E5858" i="14"/>
  <c r="D5858" i="14"/>
  <c r="L5857" i="14"/>
  <c r="J5857" i="14"/>
  <c r="I5857" i="14"/>
  <c r="D5857" i="14"/>
  <c r="E5857" i="14" s="1"/>
  <c r="I5856" i="14"/>
  <c r="D5856" i="14"/>
  <c r="E5856" i="14" s="1"/>
  <c r="I5855" i="14"/>
  <c r="D5855" i="14"/>
  <c r="E5855" i="14" s="1"/>
  <c r="K5854" i="14"/>
  <c r="J5854" i="14"/>
  <c r="I5854" i="14"/>
  <c r="L5854" i="14" s="1"/>
  <c r="E5854" i="14"/>
  <c r="D5854" i="14"/>
  <c r="J5853" i="14"/>
  <c r="K5853" i="14" s="1"/>
  <c r="I5853" i="14"/>
  <c r="L5853" i="14" s="1"/>
  <c r="D5853" i="14"/>
  <c r="E5853" i="14" s="1"/>
  <c r="I5852" i="14"/>
  <c r="E5852" i="14"/>
  <c r="D5852" i="14"/>
  <c r="L5851" i="14"/>
  <c r="J5851" i="14"/>
  <c r="K5851" i="14" s="1"/>
  <c r="I5851" i="14"/>
  <c r="E5851" i="14"/>
  <c r="D5851" i="14"/>
  <c r="I5850" i="14"/>
  <c r="D5850" i="14"/>
  <c r="E5850" i="14" s="1"/>
  <c r="I5849" i="14"/>
  <c r="L5849" i="14" s="1"/>
  <c r="D5849" i="14"/>
  <c r="E5849" i="14" s="1"/>
  <c r="L5848" i="14"/>
  <c r="K5848" i="14"/>
  <c r="J5848" i="14"/>
  <c r="I5848" i="14"/>
  <c r="E5848" i="14"/>
  <c r="D5848" i="14"/>
  <c r="I5847" i="14"/>
  <c r="D5847" i="14"/>
  <c r="E5847" i="14" s="1"/>
  <c r="L5846" i="14"/>
  <c r="J5846" i="14"/>
  <c r="I5846" i="14"/>
  <c r="K5846" i="14" s="1"/>
  <c r="D5846" i="14"/>
  <c r="E5846" i="14" s="1"/>
  <c r="L5845" i="14"/>
  <c r="K5845" i="14"/>
  <c r="J5845" i="14"/>
  <c r="I5845" i="14"/>
  <c r="D5845" i="14"/>
  <c r="E5845" i="14" s="1"/>
  <c r="I5844" i="14"/>
  <c r="E5844" i="14"/>
  <c r="D5844" i="14"/>
  <c r="I5843" i="14"/>
  <c r="L5843" i="14" s="1"/>
  <c r="D5843" i="14"/>
  <c r="E5843" i="14" s="1"/>
  <c r="L5842" i="14"/>
  <c r="K5842" i="14"/>
  <c r="J5842" i="14"/>
  <c r="I5842" i="14"/>
  <c r="D5842" i="14"/>
  <c r="E5842" i="14" s="1"/>
  <c r="I5841" i="14"/>
  <c r="D5841" i="14"/>
  <c r="E5841" i="14" s="1"/>
  <c r="L5840" i="14"/>
  <c r="J5840" i="14"/>
  <c r="I5840" i="14"/>
  <c r="D5840" i="14"/>
  <c r="E5840" i="14" s="1"/>
  <c r="I5839" i="14"/>
  <c r="E5839" i="14"/>
  <c r="D5839" i="14"/>
  <c r="I5838" i="14"/>
  <c r="D5838" i="14"/>
  <c r="E5838" i="14" s="1"/>
  <c r="L5837" i="14"/>
  <c r="J5837" i="14"/>
  <c r="I5837" i="14"/>
  <c r="K5837" i="14" s="1"/>
  <c r="D5837" i="14"/>
  <c r="E5837" i="14" s="1"/>
  <c r="I5836" i="14"/>
  <c r="E5836" i="14"/>
  <c r="D5836" i="14"/>
  <c r="I5835" i="14"/>
  <c r="D5835" i="14"/>
  <c r="E5835" i="14" s="1"/>
  <c r="I5834" i="14"/>
  <c r="E5834" i="14"/>
  <c r="D5834" i="14"/>
  <c r="J5833" i="14"/>
  <c r="I5833" i="14"/>
  <c r="K5833" i="14" s="1"/>
  <c r="D5833" i="14"/>
  <c r="E5833" i="14" s="1"/>
  <c r="I5832" i="14"/>
  <c r="L5832" i="14" s="1"/>
  <c r="E5832" i="14"/>
  <c r="D5832" i="14"/>
  <c r="I5831" i="14"/>
  <c r="D5831" i="14"/>
  <c r="E5831" i="14" s="1"/>
  <c r="I5830" i="14"/>
  <c r="E5830" i="14"/>
  <c r="D5830" i="14"/>
  <c r="L5829" i="14"/>
  <c r="J5829" i="14"/>
  <c r="I5829" i="14"/>
  <c r="K5829" i="14" s="1"/>
  <c r="E5829" i="14"/>
  <c r="D5829" i="14"/>
  <c r="L5828" i="14"/>
  <c r="K5828" i="14"/>
  <c r="I5828" i="14"/>
  <c r="J5828" i="14" s="1"/>
  <c r="D5828" i="14"/>
  <c r="E5828" i="14" s="1"/>
  <c r="I5827" i="14"/>
  <c r="D5827" i="14"/>
  <c r="E5827" i="14" s="1"/>
  <c r="L5826" i="14"/>
  <c r="K5826" i="14"/>
  <c r="J5826" i="14"/>
  <c r="I5826" i="14"/>
  <c r="E5826" i="14"/>
  <c r="D5826" i="14"/>
  <c r="I5825" i="14"/>
  <c r="E5825" i="14"/>
  <c r="D5825" i="14"/>
  <c r="I5824" i="14"/>
  <c r="D5824" i="14"/>
  <c r="E5824" i="14" s="1"/>
  <c r="I5823" i="14"/>
  <c r="D5823" i="14"/>
  <c r="E5823" i="14" s="1"/>
  <c r="L5822" i="14"/>
  <c r="I5822" i="14"/>
  <c r="J5822" i="14" s="1"/>
  <c r="D5822" i="14"/>
  <c r="E5822" i="14" s="1"/>
  <c r="I5821" i="14"/>
  <c r="K5821" i="14" s="1"/>
  <c r="D5821" i="14"/>
  <c r="E5821" i="14" s="1"/>
  <c r="L5820" i="14"/>
  <c r="J5820" i="14"/>
  <c r="I5820" i="14"/>
  <c r="K5820" i="14" s="1"/>
  <c r="E5820" i="14"/>
  <c r="D5820" i="14"/>
  <c r="J5819" i="14"/>
  <c r="I5819" i="14"/>
  <c r="K5819" i="14" s="1"/>
  <c r="D5819" i="14"/>
  <c r="E5819" i="14" s="1"/>
  <c r="I5818" i="14"/>
  <c r="E5818" i="14"/>
  <c r="D5818" i="14"/>
  <c r="L5817" i="14"/>
  <c r="I5817" i="14"/>
  <c r="D5817" i="14"/>
  <c r="E5817" i="14" s="1"/>
  <c r="I5816" i="14"/>
  <c r="E5816" i="14"/>
  <c r="D5816" i="14"/>
  <c r="J5815" i="14"/>
  <c r="I5815" i="14"/>
  <c r="K5815" i="14" s="1"/>
  <c r="E5815" i="14"/>
  <c r="D5815" i="14"/>
  <c r="K5814" i="14"/>
  <c r="J5814" i="14"/>
  <c r="I5814" i="14"/>
  <c r="L5814" i="14" s="1"/>
  <c r="D5814" i="14"/>
  <c r="E5814" i="14" s="1"/>
  <c r="J5813" i="14"/>
  <c r="I5813" i="14"/>
  <c r="D5813" i="14"/>
  <c r="E5813" i="14" s="1"/>
  <c r="I5812" i="14"/>
  <c r="J5812" i="14" s="1"/>
  <c r="D5812" i="14"/>
  <c r="E5812" i="14" s="1"/>
  <c r="I5811" i="14"/>
  <c r="L5811" i="14" s="1"/>
  <c r="E5811" i="14"/>
  <c r="D5811" i="14"/>
  <c r="I5810" i="14"/>
  <c r="E5810" i="14"/>
  <c r="D5810" i="14"/>
  <c r="L5809" i="14"/>
  <c r="I5809" i="14"/>
  <c r="J5809" i="14" s="1"/>
  <c r="D5809" i="14"/>
  <c r="E5809" i="14" s="1"/>
  <c r="I5808" i="14"/>
  <c r="L5808" i="14" s="1"/>
  <c r="D5808" i="14"/>
  <c r="E5808" i="14" s="1"/>
  <c r="I5807" i="14"/>
  <c r="D5807" i="14"/>
  <c r="E5807" i="14" s="1"/>
  <c r="I5806" i="14"/>
  <c r="E5806" i="14"/>
  <c r="D5806" i="14"/>
  <c r="J5805" i="14"/>
  <c r="I5805" i="14"/>
  <c r="L5805" i="14" s="1"/>
  <c r="E5805" i="14"/>
  <c r="D5805" i="14"/>
  <c r="L5804" i="14"/>
  <c r="K5804" i="14"/>
  <c r="I5804" i="14"/>
  <c r="J5804" i="14" s="1"/>
  <c r="D5804" i="14"/>
  <c r="E5804" i="14" s="1"/>
  <c r="I5803" i="14"/>
  <c r="E5803" i="14"/>
  <c r="D5803" i="14"/>
  <c r="L5802" i="14"/>
  <c r="K5802" i="14"/>
  <c r="J5802" i="14"/>
  <c r="I5802" i="14"/>
  <c r="E5802" i="14"/>
  <c r="D5802" i="14"/>
  <c r="I5801" i="14"/>
  <c r="D5801" i="14"/>
  <c r="E5801" i="14" s="1"/>
  <c r="I5800" i="14"/>
  <c r="L5800" i="14" s="1"/>
  <c r="D5800" i="14"/>
  <c r="E5800" i="14" s="1"/>
  <c r="I5799" i="14"/>
  <c r="D5799" i="14"/>
  <c r="E5799" i="14" s="1"/>
  <c r="I5798" i="14"/>
  <c r="E5798" i="14"/>
  <c r="D5798" i="14"/>
  <c r="I5797" i="14"/>
  <c r="E5797" i="14"/>
  <c r="D5797" i="14"/>
  <c r="L5796" i="14"/>
  <c r="I5796" i="14"/>
  <c r="J5796" i="14" s="1"/>
  <c r="K5796" i="14" s="1"/>
  <c r="E5796" i="14"/>
  <c r="D5796" i="14"/>
  <c r="I5795" i="14"/>
  <c r="J5795" i="14" s="1"/>
  <c r="D5795" i="14"/>
  <c r="E5795" i="14" s="1"/>
  <c r="I5794" i="14"/>
  <c r="D5794" i="14"/>
  <c r="E5794" i="14" s="1"/>
  <c r="L5793" i="14"/>
  <c r="I5793" i="14"/>
  <c r="D5793" i="14"/>
  <c r="E5793" i="14" s="1"/>
  <c r="L5792" i="14"/>
  <c r="J5792" i="14"/>
  <c r="K5792" i="14" s="1"/>
  <c r="I5792" i="14"/>
  <c r="E5792" i="14"/>
  <c r="D5792" i="14"/>
  <c r="J5791" i="14"/>
  <c r="I5791" i="14"/>
  <c r="L5791" i="14" s="1"/>
  <c r="D5791" i="14"/>
  <c r="E5791" i="14" s="1"/>
  <c r="J5790" i="14"/>
  <c r="I5790" i="14"/>
  <c r="E5790" i="14"/>
  <c r="D5790" i="14"/>
  <c r="I5789" i="14"/>
  <c r="J5789" i="14" s="1"/>
  <c r="D5789" i="14"/>
  <c r="E5789" i="14" s="1"/>
  <c r="I5788" i="14"/>
  <c r="J5788" i="14" s="1"/>
  <c r="D5788" i="14"/>
  <c r="E5788" i="14" s="1"/>
  <c r="I5787" i="14"/>
  <c r="D5787" i="14"/>
  <c r="E5787" i="14" s="1"/>
  <c r="I5786" i="14"/>
  <c r="E5786" i="14"/>
  <c r="D5786" i="14"/>
  <c r="L5785" i="14"/>
  <c r="J5785" i="14"/>
  <c r="I5785" i="14"/>
  <c r="D5785" i="14"/>
  <c r="E5785" i="14" s="1"/>
  <c r="I5784" i="14"/>
  <c r="L5784" i="14" s="1"/>
  <c r="E5784" i="14"/>
  <c r="D5784" i="14"/>
  <c r="I5783" i="14"/>
  <c r="D5783" i="14"/>
  <c r="E5783" i="14" s="1"/>
  <c r="I5782" i="14"/>
  <c r="E5782" i="14"/>
  <c r="D5782" i="14"/>
  <c r="J5781" i="14"/>
  <c r="I5781" i="14"/>
  <c r="D5781" i="14"/>
  <c r="E5781" i="14" s="1"/>
  <c r="L5780" i="14"/>
  <c r="I5780" i="14"/>
  <c r="J5780" i="14" s="1"/>
  <c r="K5780" i="14" s="1"/>
  <c r="E5780" i="14"/>
  <c r="D5780" i="14"/>
  <c r="I5779" i="14"/>
  <c r="D5779" i="14"/>
  <c r="E5779" i="14" s="1"/>
  <c r="K5778" i="14"/>
  <c r="I5778" i="14"/>
  <c r="L5778" i="14" s="1"/>
  <c r="D5778" i="14"/>
  <c r="E5778" i="14" s="1"/>
  <c r="I5777" i="14"/>
  <c r="D5777" i="14"/>
  <c r="E5777" i="14" s="1"/>
  <c r="I5776" i="14"/>
  <c r="D5776" i="14"/>
  <c r="E5776" i="14" s="1"/>
  <c r="I5775" i="14"/>
  <c r="D5775" i="14"/>
  <c r="E5775" i="14" s="1"/>
  <c r="L5774" i="14"/>
  <c r="K5774" i="14"/>
  <c r="I5774" i="14"/>
  <c r="J5774" i="14" s="1"/>
  <c r="E5774" i="14"/>
  <c r="D5774" i="14"/>
  <c r="I5773" i="14"/>
  <c r="D5773" i="14"/>
  <c r="E5773" i="14" s="1"/>
  <c r="K5772" i="14"/>
  <c r="J5772" i="14"/>
  <c r="I5772" i="14"/>
  <c r="L5772" i="14" s="1"/>
  <c r="E5772" i="14"/>
  <c r="D5772" i="14"/>
  <c r="J5771" i="14"/>
  <c r="I5771" i="14"/>
  <c r="D5771" i="14"/>
  <c r="E5771" i="14" s="1"/>
  <c r="I5770" i="14"/>
  <c r="D5770" i="14"/>
  <c r="E5770" i="14" s="1"/>
  <c r="L5769" i="14"/>
  <c r="I5769" i="14"/>
  <c r="D5769" i="14"/>
  <c r="E5769" i="14" s="1"/>
  <c r="I5768" i="14"/>
  <c r="E5768" i="14"/>
  <c r="D5768" i="14"/>
  <c r="L5767" i="14"/>
  <c r="I5767" i="14"/>
  <c r="J5767" i="14" s="1"/>
  <c r="E5767" i="14"/>
  <c r="D5767" i="14"/>
  <c r="I5766" i="14"/>
  <c r="L5766" i="14" s="1"/>
  <c r="E5766" i="14"/>
  <c r="D5766" i="14"/>
  <c r="I5765" i="14"/>
  <c r="D5765" i="14"/>
  <c r="E5765" i="14" s="1"/>
  <c r="I5764" i="14"/>
  <c r="E5764" i="14"/>
  <c r="D5764" i="14"/>
  <c r="I5763" i="14"/>
  <c r="L5763" i="14" s="1"/>
  <c r="E5763" i="14"/>
  <c r="D5763" i="14"/>
  <c r="I5762" i="14"/>
  <c r="E5762" i="14"/>
  <c r="D5762" i="14"/>
  <c r="I5761" i="14"/>
  <c r="L5761" i="14" s="1"/>
  <c r="D5761" i="14"/>
  <c r="E5761" i="14" s="1"/>
  <c r="I5760" i="14"/>
  <c r="L5760" i="14" s="1"/>
  <c r="E5760" i="14"/>
  <c r="D5760" i="14"/>
  <c r="J5759" i="14"/>
  <c r="I5759" i="14"/>
  <c r="L5759" i="14" s="1"/>
  <c r="D5759" i="14"/>
  <c r="E5759" i="14" s="1"/>
  <c r="I5758" i="14"/>
  <c r="D5758" i="14"/>
  <c r="E5758" i="14" s="1"/>
  <c r="I5757" i="14"/>
  <c r="D5757" i="14"/>
  <c r="E5757" i="14" s="1"/>
  <c r="K5756" i="14"/>
  <c r="I5756" i="14"/>
  <c r="J5756" i="14" s="1"/>
  <c r="D5756" i="14"/>
  <c r="E5756" i="14" s="1"/>
  <c r="I5755" i="14"/>
  <c r="D5755" i="14"/>
  <c r="E5755" i="14" s="1"/>
  <c r="I5754" i="14"/>
  <c r="D5754" i="14"/>
  <c r="E5754" i="14" s="1"/>
  <c r="J5753" i="14"/>
  <c r="I5753" i="14"/>
  <c r="L5753" i="14" s="1"/>
  <c r="D5753" i="14"/>
  <c r="E5753" i="14" s="1"/>
  <c r="I5752" i="14"/>
  <c r="D5752" i="14"/>
  <c r="E5752" i="14" s="1"/>
  <c r="J5751" i="14"/>
  <c r="K5751" i="14" s="1"/>
  <c r="I5751" i="14"/>
  <c r="L5751" i="14" s="1"/>
  <c r="D5751" i="14"/>
  <c r="E5751" i="14" s="1"/>
  <c r="I5750" i="14"/>
  <c r="E5750" i="14"/>
  <c r="D5750" i="14"/>
  <c r="J5749" i="14"/>
  <c r="K5749" i="14" s="1"/>
  <c r="I5749" i="14"/>
  <c r="L5749" i="14" s="1"/>
  <c r="E5749" i="14"/>
  <c r="D5749" i="14"/>
  <c r="J5748" i="14"/>
  <c r="K5748" i="14" s="1"/>
  <c r="I5748" i="14"/>
  <c r="L5748" i="14" s="1"/>
  <c r="D5748" i="14"/>
  <c r="E5748" i="14" s="1"/>
  <c r="I5747" i="14"/>
  <c r="L5747" i="14" s="1"/>
  <c r="D5747" i="14"/>
  <c r="E5747" i="14" s="1"/>
  <c r="I5746" i="14"/>
  <c r="D5746" i="14"/>
  <c r="E5746" i="14" s="1"/>
  <c r="I5745" i="14"/>
  <c r="E5745" i="14"/>
  <c r="D5745" i="14"/>
  <c r="L5744" i="14"/>
  <c r="J5744" i="14"/>
  <c r="K5744" i="14" s="1"/>
  <c r="I5744" i="14"/>
  <c r="E5744" i="14"/>
  <c r="D5744" i="14"/>
  <c r="I5743" i="14"/>
  <c r="E5743" i="14"/>
  <c r="D5743" i="14"/>
  <c r="K5742" i="14"/>
  <c r="I5742" i="14"/>
  <c r="E5742" i="14"/>
  <c r="D5742" i="14"/>
  <c r="I5741" i="14"/>
  <c r="D5741" i="14"/>
  <c r="E5741" i="14" s="1"/>
  <c r="L5740" i="14"/>
  <c r="J5740" i="14"/>
  <c r="I5740" i="14"/>
  <c r="K5740" i="14" s="1"/>
  <c r="D5740" i="14"/>
  <c r="E5740" i="14" s="1"/>
  <c r="I5739" i="14"/>
  <c r="D5739" i="14"/>
  <c r="E5739" i="14" s="1"/>
  <c r="I5738" i="14"/>
  <c r="E5738" i="14"/>
  <c r="D5738" i="14"/>
  <c r="I5737" i="14"/>
  <c r="E5737" i="14"/>
  <c r="D5737" i="14"/>
  <c r="I5736" i="14"/>
  <c r="L5736" i="14" s="1"/>
  <c r="D5736" i="14"/>
  <c r="E5736" i="14" s="1"/>
  <c r="I5735" i="14"/>
  <c r="L5735" i="14" s="1"/>
  <c r="E5735" i="14"/>
  <c r="D5735" i="14"/>
  <c r="K5734" i="14"/>
  <c r="J5734" i="14"/>
  <c r="I5734" i="14"/>
  <c r="L5734" i="14" s="1"/>
  <c r="E5734" i="14"/>
  <c r="D5734" i="14"/>
  <c r="I5733" i="14"/>
  <c r="D5733" i="14"/>
  <c r="E5733" i="14" s="1"/>
  <c r="L5732" i="14"/>
  <c r="K5732" i="14"/>
  <c r="J5732" i="14"/>
  <c r="I5732" i="14"/>
  <c r="E5732" i="14"/>
  <c r="D5732" i="14"/>
  <c r="I5731" i="14"/>
  <c r="L5731" i="14" s="1"/>
  <c r="D5731" i="14"/>
  <c r="E5731" i="14" s="1"/>
  <c r="J5730" i="14"/>
  <c r="K5730" i="14" s="1"/>
  <c r="I5730" i="14"/>
  <c r="L5730" i="14" s="1"/>
  <c r="D5730" i="14"/>
  <c r="E5730" i="14" s="1"/>
  <c r="J5729" i="14"/>
  <c r="K5729" i="14" s="1"/>
  <c r="I5729" i="14"/>
  <c r="L5729" i="14" s="1"/>
  <c r="E5729" i="14"/>
  <c r="D5729" i="14"/>
  <c r="I5728" i="14"/>
  <c r="E5728" i="14"/>
  <c r="D5728" i="14"/>
  <c r="J5727" i="14"/>
  <c r="K5727" i="14" s="1"/>
  <c r="I5727" i="14"/>
  <c r="L5727" i="14" s="1"/>
  <c r="D5727" i="14"/>
  <c r="E5727" i="14" s="1"/>
  <c r="J5726" i="14"/>
  <c r="K5726" i="14" s="1"/>
  <c r="I5726" i="14"/>
  <c r="L5726" i="14" s="1"/>
  <c r="D5726" i="14"/>
  <c r="E5726" i="14" s="1"/>
  <c r="I5725" i="14"/>
  <c r="L5725" i="14" s="1"/>
  <c r="D5725" i="14"/>
  <c r="E5725" i="14" s="1"/>
  <c r="L5724" i="14"/>
  <c r="J5724" i="14"/>
  <c r="K5724" i="14" s="1"/>
  <c r="I5724" i="14"/>
  <c r="E5724" i="14"/>
  <c r="D5724" i="14"/>
  <c r="I5723" i="14"/>
  <c r="L5723" i="14" s="1"/>
  <c r="E5723" i="14"/>
  <c r="D5723" i="14"/>
  <c r="I5722" i="14"/>
  <c r="D5722" i="14"/>
  <c r="E5722" i="14" s="1"/>
  <c r="I5721" i="14"/>
  <c r="E5721" i="14"/>
  <c r="D5721" i="14"/>
  <c r="L5720" i="14"/>
  <c r="J5720" i="14"/>
  <c r="K5720" i="14" s="1"/>
  <c r="I5720" i="14"/>
  <c r="D5720" i="14"/>
  <c r="E5720" i="14" s="1"/>
  <c r="I5719" i="14"/>
  <c r="D5719" i="14"/>
  <c r="E5719" i="14" s="1"/>
  <c r="L5718" i="14"/>
  <c r="K5718" i="14"/>
  <c r="I5718" i="14"/>
  <c r="J5718" i="14" s="1"/>
  <c r="E5718" i="14"/>
  <c r="D5718" i="14"/>
  <c r="I5717" i="14"/>
  <c r="L5717" i="14" s="1"/>
  <c r="D5717" i="14"/>
  <c r="E5717" i="14" s="1"/>
  <c r="J5716" i="14"/>
  <c r="I5716" i="14"/>
  <c r="D5716" i="14"/>
  <c r="E5716" i="14" s="1"/>
  <c r="I5715" i="14"/>
  <c r="D5715" i="14"/>
  <c r="E5715" i="14" s="1"/>
  <c r="I5714" i="14"/>
  <c r="D5714" i="14"/>
  <c r="E5714" i="14" s="1"/>
  <c r="I5713" i="14"/>
  <c r="D5713" i="14"/>
  <c r="E5713" i="14" s="1"/>
  <c r="I5712" i="14"/>
  <c r="L5712" i="14" s="1"/>
  <c r="D5712" i="14"/>
  <c r="E5712" i="14" s="1"/>
  <c r="I5711" i="14"/>
  <c r="L5711" i="14" s="1"/>
  <c r="D5711" i="14"/>
  <c r="E5711" i="14" s="1"/>
  <c r="I5710" i="14"/>
  <c r="L5710" i="14" s="1"/>
  <c r="E5710" i="14"/>
  <c r="D5710" i="14"/>
  <c r="J5709" i="14"/>
  <c r="K5709" i="14" s="1"/>
  <c r="I5709" i="14"/>
  <c r="L5709" i="14" s="1"/>
  <c r="D5709" i="14"/>
  <c r="E5709" i="14" s="1"/>
  <c r="J5708" i="14"/>
  <c r="K5708" i="14" s="1"/>
  <c r="I5708" i="14"/>
  <c r="L5708" i="14" s="1"/>
  <c r="D5708" i="14"/>
  <c r="E5708" i="14" s="1"/>
  <c r="I5707" i="14"/>
  <c r="L5707" i="14" s="1"/>
  <c r="D5707" i="14"/>
  <c r="E5707" i="14" s="1"/>
  <c r="L5706" i="14"/>
  <c r="J5706" i="14"/>
  <c r="K5706" i="14" s="1"/>
  <c r="I5706" i="14"/>
  <c r="D5706" i="14"/>
  <c r="E5706" i="14" s="1"/>
  <c r="J5705" i="14"/>
  <c r="I5705" i="14"/>
  <c r="L5705" i="14" s="1"/>
  <c r="D5705" i="14"/>
  <c r="E5705" i="14" s="1"/>
  <c r="I5704" i="14"/>
  <c r="D5704" i="14"/>
  <c r="E5704" i="14" s="1"/>
  <c r="J5703" i="14"/>
  <c r="K5703" i="14" s="1"/>
  <c r="I5703" i="14"/>
  <c r="L5703" i="14" s="1"/>
  <c r="D5703" i="14"/>
  <c r="E5703" i="14" s="1"/>
  <c r="I5702" i="14"/>
  <c r="D5702" i="14"/>
  <c r="E5702" i="14" s="1"/>
  <c r="I5701" i="14"/>
  <c r="L5701" i="14" s="1"/>
  <c r="D5701" i="14"/>
  <c r="E5701" i="14" s="1"/>
  <c r="L5700" i="14"/>
  <c r="J5700" i="14"/>
  <c r="K5700" i="14" s="1"/>
  <c r="I5700" i="14"/>
  <c r="E5700" i="14"/>
  <c r="D5700" i="14"/>
  <c r="I5699" i="14"/>
  <c r="D5699" i="14"/>
  <c r="E5699" i="14" s="1"/>
  <c r="J5698" i="14"/>
  <c r="K5698" i="14" s="1"/>
  <c r="I5698" i="14"/>
  <c r="L5698" i="14" s="1"/>
  <c r="D5698" i="14"/>
  <c r="E5698" i="14" s="1"/>
  <c r="I5697" i="14"/>
  <c r="D5697" i="14"/>
  <c r="E5697" i="14" s="1"/>
  <c r="I5696" i="14"/>
  <c r="L5696" i="14" s="1"/>
  <c r="D5696" i="14"/>
  <c r="E5696" i="14" s="1"/>
  <c r="J5695" i="14"/>
  <c r="K5695" i="14" s="1"/>
  <c r="I5695" i="14"/>
  <c r="L5695" i="14" s="1"/>
  <c r="D5695" i="14"/>
  <c r="E5695" i="14" s="1"/>
  <c r="K5694" i="14"/>
  <c r="J5694" i="14"/>
  <c r="I5694" i="14"/>
  <c r="L5694" i="14" s="1"/>
  <c r="E5694" i="14"/>
  <c r="D5694" i="14"/>
  <c r="J5693" i="14"/>
  <c r="I5693" i="14"/>
  <c r="D5693" i="14"/>
  <c r="E5693" i="14" s="1"/>
  <c r="L5692" i="14"/>
  <c r="K5692" i="14"/>
  <c r="J5692" i="14"/>
  <c r="I5692" i="14"/>
  <c r="E5692" i="14"/>
  <c r="D5692" i="14"/>
  <c r="I5691" i="14"/>
  <c r="J5691" i="14" s="1"/>
  <c r="D5691" i="14"/>
  <c r="E5691" i="14" s="1"/>
  <c r="I5690" i="14"/>
  <c r="E5690" i="14"/>
  <c r="D5690" i="14"/>
  <c r="I5689" i="14"/>
  <c r="E5689" i="14"/>
  <c r="D5689" i="14"/>
  <c r="I5688" i="14"/>
  <c r="E5688" i="14"/>
  <c r="D5688" i="14"/>
  <c r="I5687" i="14"/>
  <c r="L5687" i="14" s="1"/>
  <c r="D5687" i="14"/>
  <c r="E5687" i="14" s="1"/>
  <c r="L5686" i="14"/>
  <c r="J5686" i="14"/>
  <c r="I5686" i="14"/>
  <c r="D5686" i="14"/>
  <c r="E5686" i="14" s="1"/>
  <c r="K5685" i="14"/>
  <c r="J5685" i="14"/>
  <c r="I5685" i="14"/>
  <c r="L5685" i="14" s="1"/>
  <c r="D5685" i="14"/>
  <c r="E5685" i="14" s="1"/>
  <c r="L5684" i="14"/>
  <c r="K5684" i="14"/>
  <c r="J5684" i="14"/>
  <c r="I5684" i="14"/>
  <c r="E5684" i="14"/>
  <c r="D5684" i="14"/>
  <c r="I5683" i="14"/>
  <c r="L5683" i="14" s="1"/>
  <c r="D5683" i="14"/>
  <c r="E5683" i="14" s="1"/>
  <c r="I5682" i="14"/>
  <c r="D5682" i="14"/>
  <c r="E5682" i="14" s="1"/>
  <c r="I5681" i="14"/>
  <c r="E5681" i="14"/>
  <c r="D5681" i="14"/>
  <c r="I5680" i="14"/>
  <c r="J5680" i="14" s="1"/>
  <c r="K5680" i="14" s="1"/>
  <c r="E5680" i="14"/>
  <c r="D5680" i="14"/>
  <c r="I5679" i="14"/>
  <c r="L5679" i="14" s="1"/>
  <c r="D5679" i="14"/>
  <c r="E5679" i="14" s="1"/>
  <c r="L5678" i="14"/>
  <c r="J5678" i="14"/>
  <c r="K5678" i="14" s="1"/>
  <c r="I5678" i="14"/>
  <c r="E5678" i="14"/>
  <c r="D5678" i="14"/>
  <c r="J5677" i="14"/>
  <c r="I5677" i="14"/>
  <c r="D5677" i="14"/>
  <c r="E5677" i="14" s="1"/>
  <c r="L5676" i="14"/>
  <c r="J5676" i="14"/>
  <c r="K5676" i="14" s="1"/>
  <c r="I5676" i="14"/>
  <c r="E5676" i="14"/>
  <c r="D5676" i="14"/>
  <c r="I5675" i="14"/>
  <c r="E5675" i="14"/>
  <c r="D5675" i="14"/>
  <c r="I5674" i="14"/>
  <c r="E5674" i="14"/>
  <c r="D5674" i="14"/>
  <c r="I5673" i="14"/>
  <c r="L5673" i="14" s="1"/>
  <c r="D5673" i="14"/>
  <c r="E5673" i="14" s="1"/>
  <c r="I5672" i="14"/>
  <c r="E5672" i="14"/>
  <c r="D5672" i="14"/>
  <c r="I5671" i="14"/>
  <c r="J5671" i="14" s="1"/>
  <c r="D5671" i="14"/>
  <c r="E5671" i="14" s="1"/>
  <c r="L5670" i="14"/>
  <c r="J5670" i="14"/>
  <c r="I5670" i="14"/>
  <c r="K5670" i="14" s="1"/>
  <c r="D5670" i="14"/>
  <c r="E5670" i="14" s="1"/>
  <c r="I5669" i="14"/>
  <c r="D5669" i="14"/>
  <c r="E5669" i="14" s="1"/>
  <c r="L5668" i="14"/>
  <c r="J5668" i="14"/>
  <c r="K5668" i="14" s="1"/>
  <c r="I5668" i="14"/>
  <c r="D5668" i="14"/>
  <c r="E5668" i="14" s="1"/>
  <c r="I5667" i="14"/>
  <c r="D5667" i="14"/>
  <c r="E5667" i="14" s="1"/>
  <c r="I5666" i="14"/>
  <c r="E5666" i="14"/>
  <c r="D5666" i="14"/>
  <c r="I5665" i="14"/>
  <c r="D5665" i="14"/>
  <c r="E5665" i="14" s="1"/>
  <c r="L5664" i="14"/>
  <c r="I5664" i="14"/>
  <c r="J5664" i="14" s="1"/>
  <c r="K5664" i="14" s="1"/>
  <c r="E5664" i="14"/>
  <c r="D5664" i="14"/>
  <c r="I5663" i="14"/>
  <c r="L5663" i="14" s="1"/>
  <c r="D5663" i="14"/>
  <c r="E5663" i="14" s="1"/>
  <c r="J5662" i="14"/>
  <c r="K5662" i="14" s="1"/>
  <c r="I5662" i="14"/>
  <c r="L5662" i="14" s="1"/>
  <c r="E5662" i="14"/>
  <c r="D5662" i="14"/>
  <c r="J5661" i="14"/>
  <c r="K5661" i="14" s="1"/>
  <c r="I5661" i="14"/>
  <c r="L5661" i="14" s="1"/>
  <c r="D5661" i="14"/>
  <c r="E5661" i="14" s="1"/>
  <c r="I5660" i="14"/>
  <c r="E5660" i="14"/>
  <c r="D5660" i="14"/>
  <c r="I5659" i="14"/>
  <c r="L5659" i="14" s="1"/>
  <c r="D5659" i="14"/>
  <c r="E5659" i="14" s="1"/>
  <c r="L5658" i="14"/>
  <c r="J5658" i="14"/>
  <c r="K5658" i="14" s="1"/>
  <c r="I5658" i="14"/>
  <c r="E5658" i="14"/>
  <c r="D5658" i="14"/>
  <c r="I5657" i="14"/>
  <c r="E5657" i="14"/>
  <c r="D5657" i="14"/>
  <c r="I5656" i="14"/>
  <c r="E5656" i="14"/>
  <c r="D5656" i="14"/>
  <c r="K5655" i="14"/>
  <c r="J5655" i="14"/>
  <c r="I5655" i="14"/>
  <c r="L5655" i="14" s="1"/>
  <c r="D5655" i="14"/>
  <c r="E5655" i="14" s="1"/>
  <c r="L5654" i="14"/>
  <c r="J5654" i="14"/>
  <c r="K5654" i="14" s="1"/>
  <c r="I5654" i="14"/>
  <c r="E5654" i="14"/>
  <c r="D5654" i="14"/>
  <c r="I5653" i="14"/>
  <c r="D5653" i="14"/>
  <c r="E5653" i="14" s="1"/>
  <c r="I5652" i="14"/>
  <c r="E5652" i="14"/>
  <c r="D5652" i="14"/>
  <c r="I5651" i="14"/>
  <c r="D5651" i="14"/>
  <c r="E5651" i="14" s="1"/>
  <c r="K5650" i="14"/>
  <c r="J5650" i="14"/>
  <c r="I5650" i="14"/>
  <c r="L5650" i="14" s="1"/>
  <c r="E5650" i="14"/>
  <c r="D5650" i="14"/>
  <c r="I5649" i="14"/>
  <c r="D5649" i="14"/>
  <c r="E5649" i="14" s="1"/>
  <c r="L5648" i="14"/>
  <c r="I5648" i="14"/>
  <c r="J5648" i="14" s="1"/>
  <c r="K5648" i="14" s="1"/>
  <c r="E5648" i="14"/>
  <c r="D5648" i="14"/>
  <c r="J5647" i="14"/>
  <c r="K5647" i="14" s="1"/>
  <c r="I5647" i="14"/>
  <c r="L5647" i="14" s="1"/>
  <c r="D5647" i="14"/>
  <c r="E5647" i="14" s="1"/>
  <c r="L5646" i="14"/>
  <c r="I5646" i="14"/>
  <c r="E5646" i="14"/>
  <c r="D5646" i="14"/>
  <c r="I5645" i="14"/>
  <c r="L5645" i="14" s="1"/>
  <c r="D5645" i="14"/>
  <c r="E5645" i="14" s="1"/>
  <c r="K5644" i="14"/>
  <c r="J5644" i="14"/>
  <c r="I5644" i="14"/>
  <c r="L5644" i="14" s="1"/>
  <c r="D5644" i="14"/>
  <c r="E5644" i="14" s="1"/>
  <c r="J5643" i="14"/>
  <c r="I5643" i="14"/>
  <c r="D5643" i="14"/>
  <c r="E5643" i="14" s="1"/>
  <c r="L5642" i="14"/>
  <c r="I5642" i="14"/>
  <c r="J5642" i="14" s="1"/>
  <c r="K5642" i="14" s="1"/>
  <c r="D5642" i="14"/>
  <c r="E5642" i="14" s="1"/>
  <c r="I5641" i="14"/>
  <c r="D5641" i="14"/>
  <c r="E5641" i="14" s="1"/>
  <c r="I5640" i="14"/>
  <c r="L5640" i="14" s="1"/>
  <c r="E5640" i="14"/>
  <c r="D5640" i="14"/>
  <c r="I5639" i="14"/>
  <c r="L5639" i="14" s="1"/>
  <c r="D5639" i="14"/>
  <c r="E5639" i="14" s="1"/>
  <c r="L5638" i="14"/>
  <c r="J5638" i="14"/>
  <c r="I5638" i="14"/>
  <c r="D5638" i="14"/>
  <c r="E5638" i="14" s="1"/>
  <c r="I5637" i="14"/>
  <c r="D5637" i="14"/>
  <c r="E5637" i="14" s="1"/>
  <c r="L5636" i="14"/>
  <c r="J5636" i="14"/>
  <c r="K5636" i="14" s="1"/>
  <c r="I5636" i="14"/>
  <c r="E5636" i="14"/>
  <c r="D5636" i="14"/>
  <c r="I5635" i="14"/>
  <c r="D5635" i="14"/>
  <c r="E5635" i="14" s="1"/>
  <c r="J5634" i="14"/>
  <c r="K5634" i="14" s="1"/>
  <c r="I5634" i="14"/>
  <c r="L5634" i="14" s="1"/>
  <c r="E5634" i="14"/>
  <c r="D5634" i="14"/>
  <c r="I5633" i="14"/>
  <c r="D5633" i="14"/>
  <c r="E5633" i="14" s="1"/>
  <c r="I5632" i="14"/>
  <c r="E5632" i="14"/>
  <c r="D5632" i="14"/>
  <c r="J5631" i="14"/>
  <c r="K5631" i="14" s="1"/>
  <c r="I5631" i="14"/>
  <c r="L5631" i="14" s="1"/>
  <c r="D5631" i="14"/>
  <c r="E5631" i="14" s="1"/>
  <c r="L5630" i="14"/>
  <c r="J5630" i="14"/>
  <c r="K5630" i="14" s="1"/>
  <c r="I5630" i="14"/>
  <c r="E5630" i="14"/>
  <c r="D5630" i="14"/>
  <c r="I5629" i="14"/>
  <c r="D5629" i="14"/>
  <c r="E5629" i="14" s="1"/>
  <c r="L5628" i="14"/>
  <c r="J5628" i="14"/>
  <c r="K5628" i="14" s="1"/>
  <c r="I5628" i="14"/>
  <c r="E5628" i="14"/>
  <c r="D5628" i="14"/>
  <c r="I5627" i="14"/>
  <c r="D5627" i="14"/>
  <c r="E5627" i="14" s="1"/>
  <c r="L5626" i="14"/>
  <c r="J5626" i="14"/>
  <c r="I5626" i="14"/>
  <c r="D5626" i="14"/>
  <c r="E5626" i="14" s="1"/>
  <c r="I5625" i="14"/>
  <c r="E5625" i="14"/>
  <c r="D5625" i="14"/>
  <c r="L5624" i="14"/>
  <c r="I5624" i="14"/>
  <c r="J5624" i="14" s="1"/>
  <c r="K5624" i="14" s="1"/>
  <c r="E5624" i="14"/>
  <c r="D5624" i="14"/>
  <c r="I5623" i="14"/>
  <c r="L5623" i="14" s="1"/>
  <c r="D5623" i="14"/>
  <c r="E5623" i="14" s="1"/>
  <c r="L5622" i="14"/>
  <c r="J5622" i="14"/>
  <c r="K5622" i="14" s="1"/>
  <c r="I5622" i="14"/>
  <c r="E5622" i="14"/>
  <c r="D5622" i="14"/>
  <c r="J5621" i="14"/>
  <c r="I5621" i="14"/>
  <c r="D5621" i="14"/>
  <c r="E5621" i="14" s="1"/>
  <c r="L5620" i="14"/>
  <c r="K5620" i="14"/>
  <c r="J5620" i="14"/>
  <c r="I5620" i="14"/>
  <c r="D5620" i="14"/>
  <c r="E5620" i="14" s="1"/>
  <c r="J5619" i="14"/>
  <c r="I5619" i="14"/>
  <c r="D5619" i="14"/>
  <c r="E5619" i="14" s="1"/>
  <c r="J5618" i="14"/>
  <c r="K5618" i="14" s="1"/>
  <c r="I5618" i="14"/>
  <c r="L5618" i="14" s="1"/>
  <c r="E5618" i="14"/>
  <c r="D5618" i="14"/>
  <c r="I5617" i="14"/>
  <c r="E5617" i="14"/>
  <c r="D5617" i="14"/>
  <c r="L5616" i="14"/>
  <c r="I5616" i="14"/>
  <c r="D5616" i="14"/>
  <c r="E5616" i="14" s="1"/>
  <c r="I5615" i="14"/>
  <c r="L5615" i="14" s="1"/>
  <c r="D5615" i="14"/>
  <c r="E5615" i="14" s="1"/>
  <c r="L5614" i="14"/>
  <c r="I5614" i="14"/>
  <c r="D5614" i="14"/>
  <c r="E5614" i="14" s="1"/>
  <c r="J5613" i="14"/>
  <c r="K5613" i="14" s="1"/>
  <c r="I5613" i="14"/>
  <c r="L5613" i="14" s="1"/>
  <c r="D5613" i="14"/>
  <c r="E5613" i="14" s="1"/>
  <c r="I5612" i="14"/>
  <c r="D5612" i="14"/>
  <c r="E5612" i="14" s="1"/>
  <c r="I5611" i="14"/>
  <c r="D5611" i="14"/>
  <c r="E5611" i="14" s="1"/>
  <c r="L5610" i="14"/>
  <c r="J5610" i="14"/>
  <c r="K5610" i="14" s="1"/>
  <c r="I5610" i="14"/>
  <c r="E5610" i="14"/>
  <c r="D5610" i="14"/>
  <c r="J5609" i="14"/>
  <c r="I5609" i="14"/>
  <c r="E5609" i="14"/>
  <c r="D5609" i="14"/>
  <c r="L5608" i="14"/>
  <c r="J5608" i="14"/>
  <c r="I5608" i="14"/>
  <c r="D5608" i="14"/>
  <c r="E5608" i="14" s="1"/>
  <c r="J5607" i="14"/>
  <c r="K5607" i="14" s="1"/>
  <c r="I5607" i="14"/>
  <c r="L5607" i="14" s="1"/>
  <c r="D5607" i="14"/>
  <c r="E5607" i="14" s="1"/>
  <c r="J5606" i="14"/>
  <c r="K5606" i="14" s="1"/>
  <c r="I5606" i="14"/>
  <c r="L5606" i="14" s="1"/>
  <c r="D5606" i="14"/>
  <c r="E5606" i="14" s="1"/>
  <c r="J5605" i="14"/>
  <c r="K5605" i="14" s="1"/>
  <c r="I5605" i="14"/>
  <c r="L5605" i="14" s="1"/>
  <c r="D5605" i="14"/>
  <c r="E5605" i="14" s="1"/>
  <c r="L5604" i="14"/>
  <c r="J5604" i="14"/>
  <c r="K5604" i="14" s="1"/>
  <c r="I5604" i="14"/>
  <c r="E5604" i="14"/>
  <c r="D5604" i="14"/>
  <c r="I5603" i="14"/>
  <c r="D5603" i="14"/>
  <c r="E5603" i="14" s="1"/>
  <c r="L5602" i="14"/>
  <c r="J5602" i="14"/>
  <c r="I5602" i="14"/>
  <c r="D5602" i="14"/>
  <c r="E5602" i="14" s="1"/>
  <c r="I5601" i="14"/>
  <c r="D5601" i="14"/>
  <c r="E5601" i="14" s="1"/>
  <c r="I5600" i="14"/>
  <c r="J5600" i="14" s="1"/>
  <c r="K5600" i="14" s="1"/>
  <c r="E5600" i="14"/>
  <c r="D5600" i="14"/>
  <c r="J5599" i="14"/>
  <c r="K5599" i="14" s="1"/>
  <c r="I5599" i="14"/>
  <c r="L5599" i="14" s="1"/>
  <c r="E5599" i="14"/>
  <c r="D5599" i="14"/>
  <c r="L5598" i="14"/>
  <c r="J5598" i="14"/>
  <c r="K5598" i="14" s="1"/>
  <c r="I5598" i="14"/>
  <c r="D5598" i="14"/>
  <c r="E5598" i="14" s="1"/>
  <c r="I5597" i="14"/>
  <c r="D5597" i="14"/>
  <c r="E5597" i="14" s="1"/>
  <c r="J5596" i="14"/>
  <c r="I5596" i="14"/>
  <c r="L5596" i="14" s="1"/>
  <c r="D5596" i="14"/>
  <c r="E5596" i="14" s="1"/>
  <c r="I5595" i="14"/>
  <c r="D5595" i="14"/>
  <c r="E5595" i="14" s="1"/>
  <c r="J5594" i="14"/>
  <c r="K5594" i="14" s="1"/>
  <c r="I5594" i="14"/>
  <c r="L5594" i="14" s="1"/>
  <c r="D5594" i="14"/>
  <c r="E5594" i="14" s="1"/>
  <c r="I5593" i="14"/>
  <c r="D5593" i="14"/>
  <c r="E5593" i="14" s="1"/>
  <c r="L5592" i="14"/>
  <c r="J5592" i="14"/>
  <c r="K5592" i="14" s="1"/>
  <c r="I5592" i="14"/>
  <c r="E5592" i="14"/>
  <c r="D5592" i="14"/>
  <c r="I5591" i="14"/>
  <c r="L5591" i="14" s="1"/>
  <c r="D5591" i="14"/>
  <c r="E5591" i="14" s="1"/>
  <c r="J5590" i="14"/>
  <c r="I5590" i="14"/>
  <c r="D5590" i="14"/>
  <c r="E5590" i="14" s="1"/>
  <c r="J5589" i="14"/>
  <c r="K5589" i="14" s="1"/>
  <c r="I5589" i="14"/>
  <c r="L5589" i="14" s="1"/>
  <c r="D5589" i="14"/>
  <c r="E5589" i="14" s="1"/>
  <c r="I5588" i="14"/>
  <c r="D5588" i="14"/>
  <c r="E5588" i="14" s="1"/>
  <c r="L5587" i="14"/>
  <c r="J5587" i="14"/>
  <c r="K5587" i="14" s="1"/>
  <c r="I5587" i="14"/>
  <c r="D5587" i="14"/>
  <c r="E5587" i="14" s="1"/>
  <c r="L5586" i="14"/>
  <c r="I5586" i="14"/>
  <c r="J5586" i="14" s="1"/>
  <c r="K5586" i="14" s="1"/>
  <c r="D5586" i="14"/>
  <c r="E5586" i="14" s="1"/>
  <c r="L5585" i="14"/>
  <c r="I5585" i="14"/>
  <c r="J5585" i="14" s="1"/>
  <c r="K5585" i="14" s="1"/>
  <c r="D5585" i="14"/>
  <c r="E5585" i="14" s="1"/>
  <c r="I5584" i="14"/>
  <c r="E5584" i="14"/>
  <c r="D5584" i="14"/>
  <c r="I5583" i="14"/>
  <c r="D5583" i="14"/>
  <c r="E5583" i="14" s="1"/>
  <c r="J5582" i="14"/>
  <c r="I5582" i="14"/>
  <c r="D5582" i="14"/>
  <c r="E5582" i="14" s="1"/>
  <c r="L5581" i="14"/>
  <c r="J5581" i="14"/>
  <c r="K5581" i="14" s="1"/>
  <c r="I5581" i="14"/>
  <c r="E5581" i="14"/>
  <c r="D5581" i="14"/>
  <c r="J5580" i="14"/>
  <c r="K5580" i="14" s="1"/>
  <c r="I5580" i="14"/>
  <c r="L5580" i="14" s="1"/>
  <c r="D5580" i="14"/>
  <c r="E5580" i="14" s="1"/>
  <c r="J5579" i="14"/>
  <c r="K5579" i="14" s="1"/>
  <c r="I5579" i="14"/>
  <c r="L5579" i="14" s="1"/>
  <c r="D5579" i="14"/>
  <c r="E5579" i="14" s="1"/>
  <c r="I5578" i="14"/>
  <c r="D5578" i="14"/>
  <c r="E5578" i="14" s="1"/>
  <c r="L5577" i="14"/>
  <c r="I5577" i="14"/>
  <c r="J5577" i="14" s="1"/>
  <c r="K5577" i="14" s="1"/>
  <c r="E5577" i="14"/>
  <c r="D5577" i="14"/>
  <c r="J5576" i="14"/>
  <c r="I5576" i="14"/>
  <c r="D5576" i="14"/>
  <c r="E5576" i="14" s="1"/>
  <c r="I5575" i="14"/>
  <c r="E5575" i="14"/>
  <c r="D5575" i="14"/>
  <c r="J5574" i="14"/>
  <c r="K5574" i="14" s="1"/>
  <c r="I5574" i="14"/>
  <c r="L5574" i="14" s="1"/>
  <c r="E5574" i="14"/>
  <c r="D5574" i="14"/>
  <c r="I5573" i="14"/>
  <c r="D5573" i="14"/>
  <c r="E5573" i="14" s="1"/>
  <c r="J5572" i="14"/>
  <c r="I5572" i="14"/>
  <c r="D5572" i="14"/>
  <c r="E5572" i="14" s="1"/>
  <c r="J5571" i="14"/>
  <c r="I5571" i="14"/>
  <c r="D5571" i="14"/>
  <c r="E5571" i="14" s="1"/>
  <c r="J5570" i="14"/>
  <c r="K5570" i="14" s="1"/>
  <c r="I5570" i="14"/>
  <c r="L5570" i="14" s="1"/>
  <c r="E5570" i="14"/>
  <c r="D5570" i="14"/>
  <c r="I5569" i="14"/>
  <c r="D5569" i="14"/>
  <c r="E5569" i="14" s="1"/>
  <c r="I5568" i="14"/>
  <c r="D5568" i="14"/>
  <c r="E5568" i="14" s="1"/>
  <c r="J5567" i="14"/>
  <c r="I5567" i="14"/>
  <c r="D5567" i="14"/>
  <c r="E5567" i="14" s="1"/>
  <c r="I5566" i="14"/>
  <c r="D5566" i="14"/>
  <c r="E5566" i="14" s="1"/>
  <c r="L5565" i="14"/>
  <c r="I5565" i="14"/>
  <c r="D5565" i="14"/>
  <c r="E5565" i="14" s="1"/>
  <c r="I5564" i="14"/>
  <c r="E5564" i="14"/>
  <c r="D5564" i="14"/>
  <c r="I5563" i="14"/>
  <c r="L5563" i="14" s="1"/>
  <c r="D5563" i="14"/>
  <c r="E5563" i="14" s="1"/>
  <c r="I5562" i="14"/>
  <c r="D5562" i="14"/>
  <c r="E5562" i="14" s="1"/>
  <c r="L5561" i="14"/>
  <c r="I5561" i="14"/>
  <c r="J5561" i="14" s="1"/>
  <c r="K5561" i="14" s="1"/>
  <c r="D5561" i="14"/>
  <c r="E5561" i="14" s="1"/>
  <c r="K5560" i="14"/>
  <c r="J5560" i="14"/>
  <c r="I5560" i="14"/>
  <c r="L5560" i="14" s="1"/>
  <c r="E5560" i="14"/>
  <c r="D5560" i="14"/>
  <c r="L5559" i="14"/>
  <c r="I5559" i="14"/>
  <c r="D5559" i="14"/>
  <c r="E5559" i="14" s="1"/>
  <c r="K5558" i="14"/>
  <c r="I5558" i="14"/>
  <c r="D5558" i="14"/>
  <c r="E5558" i="14" s="1"/>
  <c r="L5557" i="14"/>
  <c r="K5557" i="14"/>
  <c r="J5557" i="14"/>
  <c r="I5557" i="14"/>
  <c r="E5557" i="14"/>
  <c r="D5557" i="14"/>
  <c r="K5556" i="14"/>
  <c r="J5556" i="14"/>
  <c r="I5556" i="14"/>
  <c r="L5556" i="14" s="1"/>
  <c r="E5556" i="14"/>
  <c r="D5556" i="14"/>
  <c r="L5555" i="14"/>
  <c r="J5555" i="14"/>
  <c r="K5555" i="14" s="1"/>
  <c r="I5555" i="14"/>
  <c r="D5555" i="14"/>
  <c r="E5555" i="14" s="1"/>
  <c r="I5554" i="14"/>
  <c r="E5554" i="14"/>
  <c r="D5554" i="14"/>
  <c r="I5553" i="14"/>
  <c r="E5553" i="14"/>
  <c r="D5553" i="14"/>
  <c r="I5552" i="14"/>
  <c r="D5552" i="14"/>
  <c r="E5552" i="14" s="1"/>
  <c r="I5551" i="14"/>
  <c r="L5551" i="14" s="1"/>
  <c r="E5551" i="14"/>
  <c r="D5551" i="14"/>
  <c r="I5550" i="14"/>
  <c r="E5550" i="14"/>
  <c r="D5550" i="14"/>
  <c r="J5549" i="14"/>
  <c r="K5549" i="14" s="1"/>
  <c r="I5549" i="14"/>
  <c r="L5549" i="14" s="1"/>
  <c r="E5549" i="14"/>
  <c r="D5549" i="14"/>
  <c r="J5548" i="14"/>
  <c r="I5548" i="14"/>
  <c r="E5548" i="14"/>
  <c r="D5548" i="14"/>
  <c r="I5547" i="14"/>
  <c r="D5547" i="14"/>
  <c r="E5547" i="14" s="1"/>
  <c r="J5546" i="14"/>
  <c r="K5546" i="14" s="1"/>
  <c r="I5546" i="14"/>
  <c r="L5546" i="14" s="1"/>
  <c r="E5546" i="14"/>
  <c r="D5546" i="14"/>
  <c r="J5545" i="14"/>
  <c r="K5545" i="14" s="1"/>
  <c r="I5545" i="14"/>
  <c r="L5545" i="14" s="1"/>
  <c r="D5545" i="14"/>
  <c r="E5545" i="14" s="1"/>
  <c r="J5544" i="14"/>
  <c r="K5544" i="14" s="1"/>
  <c r="I5544" i="14"/>
  <c r="L5544" i="14" s="1"/>
  <c r="D5544" i="14"/>
  <c r="E5544" i="14" s="1"/>
  <c r="I5543" i="14"/>
  <c r="J5543" i="14" s="1"/>
  <c r="D5543" i="14"/>
  <c r="E5543" i="14" s="1"/>
  <c r="J5542" i="14"/>
  <c r="K5542" i="14" s="1"/>
  <c r="I5542" i="14"/>
  <c r="L5542" i="14" s="1"/>
  <c r="D5542" i="14"/>
  <c r="E5542" i="14" s="1"/>
  <c r="I5541" i="14"/>
  <c r="E5541" i="14"/>
  <c r="D5541" i="14"/>
  <c r="K5540" i="14"/>
  <c r="J5540" i="14"/>
  <c r="I5540" i="14"/>
  <c r="L5540" i="14" s="1"/>
  <c r="E5540" i="14"/>
  <c r="D5540" i="14"/>
  <c r="I5539" i="14"/>
  <c r="L5539" i="14" s="1"/>
  <c r="D5539" i="14"/>
  <c r="E5539" i="14" s="1"/>
  <c r="I5538" i="14"/>
  <c r="E5538" i="14"/>
  <c r="D5538" i="14"/>
  <c r="J5537" i="14"/>
  <c r="K5537" i="14" s="1"/>
  <c r="I5537" i="14"/>
  <c r="L5537" i="14" s="1"/>
  <c r="D5537" i="14"/>
  <c r="E5537" i="14" s="1"/>
  <c r="I5536" i="14"/>
  <c r="D5536" i="14"/>
  <c r="E5536" i="14" s="1"/>
  <c r="I5535" i="14"/>
  <c r="L5535" i="14" s="1"/>
  <c r="D5535" i="14"/>
  <c r="E5535" i="14" s="1"/>
  <c r="J5534" i="14"/>
  <c r="K5534" i="14" s="1"/>
  <c r="I5534" i="14"/>
  <c r="L5534" i="14" s="1"/>
  <c r="D5534" i="14"/>
  <c r="E5534" i="14" s="1"/>
  <c r="I5533" i="14"/>
  <c r="D5533" i="14"/>
  <c r="E5533" i="14" s="1"/>
  <c r="J5532" i="14"/>
  <c r="K5532" i="14" s="1"/>
  <c r="I5532" i="14"/>
  <c r="L5532" i="14" s="1"/>
  <c r="D5532" i="14"/>
  <c r="E5532" i="14" s="1"/>
  <c r="L5531" i="14"/>
  <c r="J5531" i="14"/>
  <c r="K5531" i="14" s="1"/>
  <c r="I5531" i="14"/>
  <c r="D5531" i="14"/>
  <c r="E5531" i="14" s="1"/>
  <c r="I5530" i="14"/>
  <c r="D5530" i="14"/>
  <c r="E5530" i="14" s="1"/>
  <c r="I5529" i="14"/>
  <c r="D5529" i="14"/>
  <c r="E5529" i="14" s="1"/>
  <c r="I5528" i="14"/>
  <c r="L5528" i="14" s="1"/>
  <c r="D5528" i="14"/>
  <c r="E5528" i="14" s="1"/>
  <c r="I5527" i="14"/>
  <c r="D5527" i="14"/>
  <c r="E5527" i="14" s="1"/>
  <c r="I5526" i="14"/>
  <c r="E5526" i="14"/>
  <c r="D5526" i="14"/>
  <c r="K5525" i="14"/>
  <c r="I5525" i="14"/>
  <c r="J5525" i="14" s="1"/>
  <c r="D5525" i="14"/>
  <c r="E5525" i="14" s="1"/>
  <c r="J5524" i="14"/>
  <c r="K5524" i="14" s="1"/>
  <c r="I5524" i="14"/>
  <c r="L5524" i="14" s="1"/>
  <c r="D5524" i="14"/>
  <c r="E5524" i="14" s="1"/>
  <c r="L5523" i="14"/>
  <c r="I5523" i="14"/>
  <c r="J5523" i="14" s="1"/>
  <c r="K5523" i="14" s="1"/>
  <c r="D5523" i="14"/>
  <c r="E5523" i="14" s="1"/>
  <c r="K5522" i="14"/>
  <c r="J5522" i="14"/>
  <c r="I5522" i="14"/>
  <c r="L5522" i="14" s="1"/>
  <c r="E5522" i="14"/>
  <c r="D5522" i="14"/>
  <c r="I5521" i="14"/>
  <c r="E5521" i="14"/>
  <c r="D5521" i="14"/>
  <c r="J5520" i="14"/>
  <c r="I5520" i="14"/>
  <c r="D5520" i="14"/>
  <c r="E5520" i="14" s="1"/>
  <c r="J5519" i="14"/>
  <c r="I5519" i="14"/>
  <c r="E5519" i="14"/>
  <c r="D5519" i="14"/>
  <c r="J5518" i="14"/>
  <c r="I5518" i="14"/>
  <c r="D5518" i="14"/>
  <c r="E5518" i="14" s="1"/>
  <c r="I5517" i="14"/>
  <c r="D5517" i="14"/>
  <c r="E5517" i="14" s="1"/>
  <c r="I5516" i="14"/>
  <c r="D5516" i="14"/>
  <c r="E5516" i="14" s="1"/>
  <c r="I5515" i="14"/>
  <c r="L5515" i="14" s="1"/>
  <c r="D5515" i="14"/>
  <c r="E5515" i="14" s="1"/>
  <c r="J5514" i="14"/>
  <c r="I5514" i="14"/>
  <c r="D5514" i="14"/>
  <c r="E5514" i="14" s="1"/>
  <c r="L5513" i="14"/>
  <c r="J5513" i="14"/>
  <c r="K5513" i="14" s="1"/>
  <c r="I5513" i="14"/>
  <c r="D5513" i="14"/>
  <c r="E5513" i="14" s="1"/>
  <c r="I5512" i="14"/>
  <c r="E5512" i="14"/>
  <c r="D5512" i="14"/>
  <c r="I5511" i="14"/>
  <c r="L5511" i="14" s="1"/>
  <c r="D5511" i="14"/>
  <c r="E5511" i="14" s="1"/>
  <c r="J5510" i="14"/>
  <c r="K5510" i="14" s="1"/>
  <c r="I5510" i="14"/>
  <c r="L5510" i="14" s="1"/>
  <c r="E5510" i="14"/>
  <c r="D5510" i="14"/>
  <c r="I5509" i="14"/>
  <c r="E5509" i="14"/>
  <c r="D5509" i="14"/>
  <c r="I5508" i="14"/>
  <c r="D5508" i="14"/>
  <c r="E5508" i="14" s="1"/>
  <c r="L5507" i="14"/>
  <c r="J5507" i="14"/>
  <c r="K5507" i="14" s="1"/>
  <c r="I5507" i="14"/>
  <c r="D5507" i="14"/>
  <c r="E5507" i="14" s="1"/>
  <c r="I5506" i="14"/>
  <c r="E5506" i="14"/>
  <c r="D5506" i="14"/>
  <c r="J5505" i="14"/>
  <c r="I5505" i="14"/>
  <c r="L5505" i="14" s="1"/>
  <c r="D5505" i="14"/>
  <c r="E5505" i="14" s="1"/>
  <c r="I5504" i="14"/>
  <c r="L5504" i="14" s="1"/>
  <c r="E5504" i="14"/>
  <c r="D5504" i="14"/>
  <c r="L5503" i="14"/>
  <c r="J5503" i="14"/>
  <c r="I5503" i="14"/>
  <c r="E5503" i="14"/>
  <c r="D5503" i="14"/>
  <c r="I5502" i="14"/>
  <c r="L5502" i="14" s="1"/>
  <c r="D5502" i="14"/>
  <c r="E5502" i="14" s="1"/>
  <c r="L5501" i="14"/>
  <c r="J5501" i="14"/>
  <c r="I5501" i="14"/>
  <c r="D5501" i="14"/>
  <c r="E5501" i="14" s="1"/>
  <c r="I5500" i="14"/>
  <c r="E5500" i="14"/>
  <c r="D5500" i="14"/>
  <c r="I5499" i="14"/>
  <c r="L5499" i="14" s="1"/>
  <c r="D5499" i="14"/>
  <c r="E5499" i="14" s="1"/>
  <c r="I5498" i="14"/>
  <c r="D5498" i="14"/>
  <c r="E5498" i="14" s="1"/>
  <c r="I5497" i="14"/>
  <c r="L5497" i="14" s="1"/>
  <c r="D5497" i="14"/>
  <c r="E5497" i="14" s="1"/>
  <c r="J5496" i="14"/>
  <c r="K5496" i="14" s="1"/>
  <c r="I5496" i="14"/>
  <c r="L5496" i="14" s="1"/>
  <c r="D5496" i="14"/>
  <c r="E5496" i="14" s="1"/>
  <c r="J5495" i="14"/>
  <c r="I5495" i="14"/>
  <c r="D5495" i="14"/>
  <c r="E5495" i="14" s="1"/>
  <c r="I5494" i="14"/>
  <c r="D5494" i="14"/>
  <c r="E5494" i="14" s="1"/>
  <c r="I5493" i="14"/>
  <c r="D5493" i="14"/>
  <c r="E5493" i="14" s="1"/>
  <c r="I5492" i="14"/>
  <c r="D5492" i="14"/>
  <c r="E5492" i="14" s="1"/>
  <c r="I5491" i="14"/>
  <c r="D5491" i="14"/>
  <c r="E5491" i="14" s="1"/>
  <c r="I5490" i="14"/>
  <c r="E5490" i="14"/>
  <c r="D5490" i="14"/>
  <c r="J5489" i="14"/>
  <c r="I5489" i="14"/>
  <c r="L5489" i="14" s="1"/>
  <c r="D5489" i="14"/>
  <c r="E5489" i="14" s="1"/>
  <c r="I5488" i="14"/>
  <c r="E5488" i="14"/>
  <c r="D5488" i="14"/>
  <c r="I5487" i="14"/>
  <c r="D5487" i="14"/>
  <c r="E5487" i="14" s="1"/>
  <c r="I5486" i="14"/>
  <c r="E5486" i="14"/>
  <c r="D5486" i="14"/>
  <c r="I5485" i="14"/>
  <c r="E5485" i="14"/>
  <c r="D5485" i="14"/>
  <c r="J5484" i="14"/>
  <c r="I5484" i="14"/>
  <c r="E5484" i="14"/>
  <c r="D5484" i="14"/>
  <c r="L5483" i="14"/>
  <c r="K5483" i="14"/>
  <c r="J5483" i="14"/>
  <c r="I5483" i="14"/>
  <c r="D5483" i="14"/>
  <c r="E5483" i="14" s="1"/>
  <c r="I5482" i="14"/>
  <c r="E5482" i="14"/>
  <c r="D5482" i="14"/>
  <c r="L5481" i="14"/>
  <c r="J5481" i="14"/>
  <c r="K5481" i="14" s="1"/>
  <c r="I5481" i="14"/>
  <c r="D5481" i="14"/>
  <c r="E5481" i="14" s="1"/>
  <c r="J5480" i="14"/>
  <c r="K5480" i="14" s="1"/>
  <c r="I5480" i="14"/>
  <c r="L5480" i="14" s="1"/>
  <c r="D5480" i="14"/>
  <c r="E5480" i="14" s="1"/>
  <c r="L5479" i="14"/>
  <c r="I5479" i="14"/>
  <c r="D5479" i="14"/>
  <c r="E5479" i="14" s="1"/>
  <c r="I5478" i="14"/>
  <c r="E5478" i="14"/>
  <c r="D5478" i="14"/>
  <c r="L5477" i="14"/>
  <c r="J5477" i="14"/>
  <c r="K5477" i="14" s="1"/>
  <c r="I5477" i="14"/>
  <c r="D5477" i="14"/>
  <c r="E5477" i="14" s="1"/>
  <c r="I5476" i="14"/>
  <c r="E5476" i="14"/>
  <c r="D5476" i="14"/>
  <c r="L5475" i="14"/>
  <c r="J5475" i="14"/>
  <c r="I5475" i="14"/>
  <c r="D5475" i="14"/>
  <c r="E5475" i="14" s="1"/>
  <c r="I5474" i="14"/>
  <c r="E5474" i="14"/>
  <c r="D5474" i="14"/>
  <c r="I5473" i="14"/>
  <c r="E5473" i="14"/>
  <c r="D5473" i="14"/>
  <c r="J5472" i="14"/>
  <c r="K5472" i="14" s="1"/>
  <c r="I5472" i="14"/>
  <c r="L5472" i="14" s="1"/>
  <c r="D5472" i="14"/>
  <c r="E5472" i="14" s="1"/>
  <c r="I5471" i="14"/>
  <c r="J5471" i="14" s="1"/>
  <c r="D5471" i="14"/>
  <c r="E5471" i="14" s="1"/>
  <c r="J5470" i="14"/>
  <c r="K5470" i="14" s="1"/>
  <c r="I5470" i="14"/>
  <c r="L5470" i="14" s="1"/>
  <c r="D5470" i="14"/>
  <c r="E5470" i="14" s="1"/>
  <c r="I5469" i="14"/>
  <c r="E5469" i="14"/>
  <c r="D5469" i="14"/>
  <c r="I5468" i="14"/>
  <c r="E5468" i="14"/>
  <c r="D5468" i="14"/>
  <c r="J5467" i="14"/>
  <c r="K5467" i="14" s="1"/>
  <c r="I5467" i="14"/>
  <c r="L5467" i="14" s="1"/>
  <c r="E5467" i="14"/>
  <c r="D5467" i="14"/>
  <c r="I5466" i="14"/>
  <c r="D5466" i="14"/>
  <c r="E5466" i="14" s="1"/>
  <c r="I5465" i="14"/>
  <c r="J5465" i="14" s="1"/>
  <c r="D5465" i="14"/>
  <c r="E5465" i="14" s="1"/>
  <c r="I5464" i="14"/>
  <c r="D5464" i="14"/>
  <c r="E5464" i="14" s="1"/>
  <c r="I5463" i="14"/>
  <c r="D5463" i="14"/>
  <c r="E5463" i="14" s="1"/>
  <c r="I5462" i="14"/>
  <c r="D5462" i="14"/>
  <c r="E5462" i="14" s="1"/>
  <c r="L5461" i="14"/>
  <c r="K5461" i="14"/>
  <c r="J5461" i="14"/>
  <c r="I5461" i="14"/>
  <c r="D5461" i="14"/>
  <c r="E5461" i="14" s="1"/>
  <c r="I5460" i="14"/>
  <c r="D5460" i="14"/>
  <c r="E5460" i="14" s="1"/>
  <c r="I5459" i="14"/>
  <c r="L5459" i="14" s="1"/>
  <c r="D5459" i="14"/>
  <c r="E5459" i="14" s="1"/>
  <c r="I5458" i="14"/>
  <c r="E5458" i="14"/>
  <c r="D5458" i="14"/>
  <c r="J5457" i="14"/>
  <c r="K5457" i="14" s="1"/>
  <c r="I5457" i="14"/>
  <c r="L5457" i="14" s="1"/>
  <c r="D5457" i="14"/>
  <c r="E5457" i="14" s="1"/>
  <c r="I5456" i="14"/>
  <c r="L5456" i="14" s="1"/>
  <c r="D5456" i="14"/>
  <c r="E5456" i="14" s="1"/>
  <c r="I5455" i="14"/>
  <c r="E5455" i="14"/>
  <c r="D5455" i="14"/>
  <c r="I5454" i="14"/>
  <c r="J5454" i="14" s="1"/>
  <c r="E5454" i="14"/>
  <c r="D5454" i="14"/>
  <c r="I5453" i="14"/>
  <c r="D5453" i="14"/>
  <c r="E5453" i="14" s="1"/>
  <c r="I5452" i="14"/>
  <c r="D5452" i="14"/>
  <c r="E5452" i="14" s="1"/>
  <c r="I5451" i="14"/>
  <c r="D5451" i="14"/>
  <c r="E5451" i="14" s="1"/>
  <c r="J5450" i="14"/>
  <c r="K5450" i="14" s="1"/>
  <c r="I5450" i="14"/>
  <c r="L5450" i="14" s="1"/>
  <c r="E5450" i="14"/>
  <c r="D5450" i="14"/>
  <c r="I5449" i="14"/>
  <c r="D5449" i="14"/>
  <c r="E5449" i="14" s="1"/>
  <c r="I5448" i="14"/>
  <c r="L5448" i="14" s="1"/>
  <c r="E5448" i="14"/>
  <c r="D5448" i="14"/>
  <c r="I5447" i="14"/>
  <c r="D5447" i="14"/>
  <c r="E5447" i="14" s="1"/>
  <c r="I5446" i="14"/>
  <c r="E5446" i="14"/>
  <c r="D5446" i="14"/>
  <c r="L5445" i="14"/>
  <c r="I5445" i="14"/>
  <c r="J5445" i="14" s="1"/>
  <c r="D5445" i="14"/>
  <c r="E5445" i="14" s="1"/>
  <c r="J5444" i="14"/>
  <c r="I5444" i="14"/>
  <c r="L5444" i="14" s="1"/>
  <c r="D5444" i="14"/>
  <c r="E5444" i="14" s="1"/>
  <c r="I5443" i="14"/>
  <c r="E5443" i="14"/>
  <c r="D5443" i="14"/>
  <c r="J5442" i="14"/>
  <c r="I5442" i="14"/>
  <c r="E5442" i="14"/>
  <c r="D5442" i="14"/>
  <c r="I5441" i="14"/>
  <c r="D5441" i="14"/>
  <c r="E5441" i="14" s="1"/>
  <c r="I5440" i="14"/>
  <c r="D5440" i="14"/>
  <c r="E5440" i="14" s="1"/>
  <c r="I5439" i="14"/>
  <c r="L5439" i="14" s="1"/>
  <c r="E5439" i="14"/>
  <c r="D5439" i="14"/>
  <c r="I5438" i="14"/>
  <c r="L5438" i="14" s="1"/>
  <c r="E5438" i="14"/>
  <c r="D5438" i="14"/>
  <c r="J5437" i="14"/>
  <c r="K5437" i="14" s="1"/>
  <c r="I5437" i="14"/>
  <c r="L5437" i="14" s="1"/>
  <c r="D5437" i="14"/>
  <c r="E5437" i="14" s="1"/>
  <c r="I5436" i="14"/>
  <c r="D5436" i="14"/>
  <c r="E5436" i="14" s="1"/>
  <c r="I5435" i="14"/>
  <c r="D5435" i="14"/>
  <c r="E5435" i="14" s="1"/>
  <c r="I5434" i="14"/>
  <c r="D5434" i="14"/>
  <c r="E5434" i="14" s="1"/>
  <c r="I5433" i="14"/>
  <c r="E5433" i="14"/>
  <c r="D5433" i="14"/>
  <c r="I5432" i="14"/>
  <c r="L5432" i="14" s="1"/>
  <c r="E5432" i="14"/>
  <c r="D5432" i="14"/>
  <c r="I5431" i="14"/>
  <c r="D5431" i="14"/>
  <c r="E5431" i="14" s="1"/>
  <c r="J5430" i="14"/>
  <c r="I5430" i="14"/>
  <c r="E5430" i="14"/>
  <c r="D5430" i="14"/>
  <c r="I5429" i="14"/>
  <c r="D5429" i="14"/>
  <c r="E5429" i="14" s="1"/>
  <c r="I5428" i="14"/>
  <c r="E5428" i="14"/>
  <c r="D5428" i="14"/>
  <c r="J5427" i="14"/>
  <c r="K5427" i="14" s="1"/>
  <c r="I5427" i="14"/>
  <c r="L5427" i="14" s="1"/>
  <c r="E5427" i="14"/>
  <c r="D5427" i="14"/>
  <c r="I5426" i="14"/>
  <c r="D5426" i="14"/>
  <c r="E5426" i="14" s="1"/>
  <c r="I5425" i="14"/>
  <c r="D5425" i="14"/>
  <c r="E5425" i="14" s="1"/>
  <c r="I5424" i="14"/>
  <c r="E5424" i="14"/>
  <c r="D5424" i="14"/>
  <c r="L5423" i="14"/>
  <c r="I5423" i="14"/>
  <c r="D5423" i="14"/>
  <c r="E5423" i="14" s="1"/>
  <c r="I5422" i="14"/>
  <c r="D5422" i="14"/>
  <c r="E5422" i="14" s="1"/>
  <c r="I5421" i="14"/>
  <c r="D5421" i="14"/>
  <c r="E5421" i="14" s="1"/>
  <c r="I5420" i="14"/>
  <c r="J5420" i="14" s="1"/>
  <c r="E5420" i="14"/>
  <c r="D5420" i="14"/>
  <c r="I5419" i="14"/>
  <c r="L5419" i="14" s="1"/>
  <c r="D5419" i="14"/>
  <c r="E5419" i="14" s="1"/>
  <c r="J5418" i="14"/>
  <c r="K5418" i="14" s="1"/>
  <c r="I5418" i="14"/>
  <c r="L5418" i="14" s="1"/>
  <c r="D5418" i="14"/>
  <c r="E5418" i="14" s="1"/>
  <c r="I5417" i="14"/>
  <c r="D5417" i="14"/>
  <c r="E5417" i="14" s="1"/>
  <c r="I5416" i="14"/>
  <c r="E5416" i="14"/>
  <c r="D5416" i="14"/>
  <c r="I5415" i="14"/>
  <c r="L5415" i="14" s="1"/>
  <c r="D5415" i="14"/>
  <c r="E5415" i="14" s="1"/>
  <c r="J5414" i="14"/>
  <c r="I5414" i="14"/>
  <c r="L5414" i="14" s="1"/>
  <c r="E5414" i="14"/>
  <c r="D5414" i="14"/>
  <c r="J5413" i="14"/>
  <c r="K5413" i="14" s="1"/>
  <c r="I5413" i="14"/>
  <c r="L5413" i="14" s="1"/>
  <c r="D5413" i="14"/>
  <c r="E5413" i="14" s="1"/>
  <c r="I5412" i="14"/>
  <c r="J5412" i="14" s="1"/>
  <c r="D5412" i="14"/>
  <c r="E5412" i="14" s="1"/>
  <c r="L5411" i="14"/>
  <c r="K5411" i="14"/>
  <c r="J5411" i="14"/>
  <c r="I5411" i="14"/>
  <c r="D5411" i="14"/>
  <c r="E5411" i="14" s="1"/>
  <c r="I5410" i="14"/>
  <c r="D5410" i="14"/>
  <c r="E5410" i="14" s="1"/>
  <c r="I5409" i="14"/>
  <c r="D5409" i="14"/>
  <c r="E5409" i="14" s="1"/>
  <c r="I5408" i="14"/>
  <c r="E5408" i="14"/>
  <c r="D5408" i="14"/>
  <c r="L5407" i="14"/>
  <c r="J5407" i="14"/>
  <c r="I5407" i="14"/>
  <c r="E5407" i="14"/>
  <c r="D5407" i="14"/>
  <c r="I5406" i="14"/>
  <c r="D5406" i="14"/>
  <c r="E5406" i="14" s="1"/>
  <c r="L5405" i="14"/>
  <c r="J5405" i="14"/>
  <c r="K5405" i="14" s="1"/>
  <c r="I5405" i="14"/>
  <c r="D5405" i="14"/>
  <c r="E5405" i="14" s="1"/>
  <c r="I5404" i="14"/>
  <c r="D5404" i="14"/>
  <c r="E5404" i="14" s="1"/>
  <c r="L5403" i="14"/>
  <c r="J5403" i="14"/>
  <c r="I5403" i="14"/>
  <c r="D5403" i="14"/>
  <c r="E5403" i="14" s="1"/>
  <c r="K5402" i="14"/>
  <c r="J5402" i="14"/>
  <c r="I5402" i="14"/>
  <c r="L5402" i="14" s="1"/>
  <c r="D5402" i="14"/>
  <c r="E5402" i="14" s="1"/>
  <c r="I5401" i="14"/>
  <c r="E5401" i="14"/>
  <c r="D5401" i="14"/>
  <c r="J5400" i="14"/>
  <c r="I5400" i="14"/>
  <c r="E5400" i="14"/>
  <c r="D5400" i="14"/>
  <c r="I5399" i="14"/>
  <c r="E5399" i="14"/>
  <c r="D5399" i="14"/>
  <c r="I5398" i="14"/>
  <c r="K5398" i="14" s="1"/>
  <c r="E5398" i="14"/>
  <c r="D5398" i="14"/>
  <c r="I5397" i="14"/>
  <c r="L5397" i="14" s="1"/>
  <c r="E5397" i="14"/>
  <c r="D5397" i="14"/>
  <c r="I5396" i="14"/>
  <c r="E5396" i="14"/>
  <c r="D5396" i="14"/>
  <c r="J5395" i="14"/>
  <c r="I5395" i="14"/>
  <c r="D5395" i="14"/>
  <c r="E5395" i="14" s="1"/>
  <c r="I5394" i="14"/>
  <c r="L5394" i="14" s="1"/>
  <c r="E5394" i="14"/>
  <c r="D5394" i="14"/>
  <c r="I5393" i="14"/>
  <c r="D5393" i="14"/>
  <c r="E5393" i="14" s="1"/>
  <c r="I5392" i="14"/>
  <c r="E5392" i="14"/>
  <c r="D5392" i="14"/>
  <c r="I5391" i="14"/>
  <c r="E5391" i="14"/>
  <c r="D5391" i="14"/>
  <c r="I5390" i="14"/>
  <c r="E5390" i="14"/>
  <c r="D5390" i="14"/>
  <c r="I5389" i="14"/>
  <c r="E5389" i="14"/>
  <c r="D5389" i="14"/>
  <c r="J5388" i="14"/>
  <c r="I5388" i="14"/>
  <c r="D5388" i="14"/>
  <c r="E5388" i="14" s="1"/>
  <c r="L5387" i="14"/>
  <c r="J5387" i="14"/>
  <c r="K5387" i="14" s="1"/>
  <c r="I5387" i="14"/>
  <c r="D5387" i="14"/>
  <c r="E5387" i="14" s="1"/>
  <c r="I5386" i="14"/>
  <c r="E5386" i="14"/>
  <c r="D5386" i="14"/>
  <c r="L5385" i="14"/>
  <c r="J5385" i="14"/>
  <c r="K5385" i="14" s="1"/>
  <c r="I5385" i="14"/>
  <c r="E5385" i="14"/>
  <c r="D5385" i="14"/>
  <c r="I5384" i="14"/>
  <c r="L5384" i="14" s="1"/>
  <c r="E5384" i="14"/>
  <c r="D5384" i="14"/>
  <c r="J5383" i="14"/>
  <c r="I5383" i="14"/>
  <c r="D5383" i="14"/>
  <c r="E5383" i="14" s="1"/>
  <c r="I5382" i="14"/>
  <c r="E5382" i="14"/>
  <c r="D5382" i="14"/>
  <c r="I5381" i="14"/>
  <c r="E5381" i="14"/>
  <c r="D5381" i="14"/>
  <c r="I5380" i="14"/>
  <c r="E5380" i="14"/>
  <c r="D5380" i="14"/>
  <c r="I5379" i="14"/>
  <c r="L5379" i="14" s="1"/>
  <c r="D5379" i="14"/>
  <c r="E5379" i="14" s="1"/>
  <c r="I5378" i="14"/>
  <c r="E5378" i="14"/>
  <c r="D5378" i="14"/>
  <c r="J5377" i="14"/>
  <c r="I5377" i="14"/>
  <c r="D5377" i="14"/>
  <c r="E5377" i="14" s="1"/>
  <c r="I5376" i="14"/>
  <c r="E5376" i="14"/>
  <c r="D5376" i="14"/>
  <c r="L5375" i="14"/>
  <c r="J5375" i="14"/>
  <c r="I5375" i="14"/>
  <c r="D5375" i="14"/>
  <c r="E5375" i="14" s="1"/>
  <c r="I5374" i="14"/>
  <c r="L5374" i="14" s="1"/>
  <c r="E5374" i="14"/>
  <c r="D5374" i="14"/>
  <c r="L5373" i="14"/>
  <c r="J5373" i="14"/>
  <c r="K5373" i="14" s="1"/>
  <c r="I5373" i="14"/>
  <c r="E5373" i="14"/>
  <c r="D5373" i="14"/>
  <c r="L5372" i="14"/>
  <c r="I5372" i="14"/>
  <c r="E5372" i="14"/>
  <c r="D5372" i="14"/>
  <c r="I5371" i="14"/>
  <c r="E5371" i="14"/>
  <c r="D5371" i="14"/>
  <c r="I5370" i="14"/>
  <c r="L5370" i="14" s="1"/>
  <c r="D5370" i="14"/>
  <c r="E5370" i="14" s="1"/>
  <c r="I5369" i="14"/>
  <c r="D5369" i="14"/>
  <c r="E5369" i="14" s="1"/>
  <c r="I5368" i="14"/>
  <c r="L5368" i="14" s="1"/>
  <c r="E5368" i="14"/>
  <c r="D5368" i="14"/>
  <c r="J5367" i="14"/>
  <c r="K5367" i="14" s="1"/>
  <c r="I5367" i="14"/>
  <c r="L5367" i="14" s="1"/>
  <c r="D5367" i="14"/>
  <c r="E5367" i="14" s="1"/>
  <c r="I5366" i="14"/>
  <c r="D5366" i="14"/>
  <c r="E5366" i="14" s="1"/>
  <c r="J5365" i="14"/>
  <c r="I5365" i="14"/>
  <c r="D5365" i="14"/>
  <c r="E5365" i="14" s="1"/>
  <c r="I5364" i="14"/>
  <c r="D5364" i="14"/>
  <c r="E5364" i="14" s="1"/>
  <c r="L5363" i="14"/>
  <c r="I5363" i="14"/>
  <c r="D5363" i="14"/>
  <c r="E5363" i="14" s="1"/>
  <c r="I5362" i="14"/>
  <c r="L5362" i="14" s="1"/>
  <c r="D5362" i="14"/>
  <c r="E5362" i="14" s="1"/>
  <c r="L5361" i="14"/>
  <c r="J5361" i="14"/>
  <c r="K5361" i="14" s="1"/>
  <c r="I5361" i="14"/>
  <c r="D5361" i="14"/>
  <c r="E5361" i="14" s="1"/>
  <c r="I5360" i="14"/>
  <c r="E5360" i="14"/>
  <c r="D5360" i="14"/>
  <c r="I5359" i="14"/>
  <c r="D5359" i="14"/>
  <c r="E5359" i="14" s="1"/>
  <c r="I5358" i="14"/>
  <c r="L5358" i="14" s="1"/>
  <c r="E5358" i="14"/>
  <c r="D5358" i="14"/>
  <c r="I5357" i="14"/>
  <c r="D5357" i="14"/>
  <c r="E5357" i="14" s="1"/>
  <c r="I5356" i="14"/>
  <c r="L5356" i="14" s="1"/>
  <c r="E5356" i="14"/>
  <c r="D5356" i="14"/>
  <c r="I5355" i="14"/>
  <c r="J5355" i="14" s="1"/>
  <c r="K5355" i="14" s="1"/>
  <c r="D5355" i="14"/>
  <c r="E5355" i="14" s="1"/>
  <c r="I5354" i="14"/>
  <c r="E5354" i="14"/>
  <c r="D5354" i="14"/>
  <c r="L5353" i="14"/>
  <c r="I5353" i="14"/>
  <c r="D5353" i="14"/>
  <c r="E5353" i="14" s="1"/>
  <c r="I5352" i="14"/>
  <c r="E5352" i="14"/>
  <c r="D5352" i="14"/>
  <c r="I5351" i="14"/>
  <c r="D5351" i="14"/>
  <c r="E5351" i="14" s="1"/>
  <c r="I5350" i="14"/>
  <c r="L5350" i="14" s="1"/>
  <c r="E5350" i="14"/>
  <c r="D5350" i="14"/>
  <c r="J5349" i="14"/>
  <c r="K5349" i="14" s="1"/>
  <c r="I5349" i="14"/>
  <c r="L5349" i="14" s="1"/>
  <c r="E5349" i="14"/>
  <c r="D5349" i="14"/>
  <c r="I5348" i="14"/>
  <c r="E5348" i="14"/>
  <c r="D5348" i="14"/>
  <c r="I5347" i="14"/>
  <c r="D5347" i="14"/>
  <c r="E5347" i="14" s="1"/>
  <c r="I5346" i="14"/>
  <c r="L5346" i="14" s="1"/>
  <c r="D5346" i="14"/>
  <c r="E5346" i="14" s="1"/>
  <c r="I5345" i="14"/>
  <c r="D5345" i="14"/>
  <c r="E5345" i="14" s="1"/>
  <c r="I5344" i="14"/>
  <c r="L5344" i="14" s="1"/>
  <c r="E5344" i="14"/>
  <c r="D5344" i="14"/>
  <c r="I5343" i="14"/>
  <c r="D5343" i="14"/>
  <c r="E5343" i="14" s="1"/>
  <c r="I5342" i="14"/>
  <c r="E5342" i="14"/>
  <c r="D5342" i="14"/>
  <c r="L5341" i="14"/>
  <c r="J5341" i="14"/>
  <c r="I5341" i="14"/>
  <c r="D5341" i="14"/>
  <c r="E5341" i="14" s="1"/>
  <c r="I5340" i="14"/>
  <c r="E5340" i="14"/>
  <c r="D5340" i="14"/>
  <c r="L5339" i="14"/>
  <c r="J5339" i="14"/>
  <c r="I5339" i="14"/>
  <c r="D5339" i="14"/>
  <c r="E5339" i="14" s="1"/>
  <c r="I5338" i="14"/>
  <c r="L5338" i="14" s="1"/>
  <c r="E5338" i="14"/>
  <c r="D5338" i="14"/>
  <c r="L5337" i="14"/>
  <c r="J5337" i="14"/>
  <c r="K5337" i="14" s="1"/>
  <c r="I5337" i="14"/>
  <c r="D5337" i="14"/>
  <c r="E5337" i="14" s="1"/>
  <c r="L5336" i="14"/>
  <c r="I5336" i="14"/>
  <c r="D5336" i="14"/>
  <c r="E5336" i="14" s="1"/>
  <c r="I5335" i="14"/>
  <c r="D5335" i="14"/>
  <c r="E5335" i="14" s="1"/>
  <c r="L5334" i="14"/>
  <c r="I5334" i="14"/>
  <c r="E5334" i="14"/>
  <c r="D5334" i="14"/>
  <c r="L5333" i="14"/>
  <c r="K5333" i="14"/>
  <c r="I5333" i="14"/>
  <c r="J5333" i="14" s="1"/>
  <c r="D5333" i="14"/>
  <c r="E5333" i="14" s="1"/>
  <c r="L5332" i="14"/>
  <c r="I5332" i="14"/>
  <c r="D5332" i="14"/>
  <c r="E5332" i="14" s="1"/>
  <c r="L5331" i="14"/>
  <c r="J5331" i="14"/>
  <c r="I5331" i="14"/>
  <c r="K5331" i="14" s="1"/>
  <c r="D5331" i="14"/>
  <c r="E5331" i="14" s="1"/>
  <c r="I5330" i="14"/>
  <c r="E5330" i="14"/>
  <c r="D5330" i="14"/>
  <c r="I5329" i="14"/>
  <c r="K5329" i="14" s="1"/>
  <c r="D5329" i="14"/>
  <c r="E5329" i="14" s="1"/>
  <c r="I5328" i="14"/>
  <c r="E5328" i="14"/>
  <c r="D5328" i="14"/>
  <c r="L5327" i="14"/>
  <c r="J5327" i="14"/>
  <c r="I5327" i="14"/>
  <c r="K5327" i="14" s="1"/>
  <c r="D5327" i="14"/>
  <c r="E5327" i="14" s="1"/>
  <c r="I5326" i="14"/>
  <c r="L5326" i="14" s="1"/>
  <c r="D5326" i="14"/>
  <c r="E5326" i="14" s="1"/>
  <c r="K5325" i="14"/>
  <c r="J5325" i="14"/>
  <c r="I5325" i="14"/>
  <c r="L5325" i="14" s="1"/>
  <c r="E5325" i="14"/>
  <c r="D5325" i="14"/>
  <c r="I5324" i="14"/>
  <c r="L5324" i="14" s="1"/>
  <c r="D5324" i="14"/>
  <c r="E5324" i="14" s="1"/>
  <c r="I5323" i="14"/>
  <c r="D5323" i="14"/>
  <c r="E5323" i="14" s="1"/>
  <c r="I5322" i="14"/>
  <c r="L5322" i="14" s="1"/>
  <c r="E5322" i="14"/>
  <c r="D5322" i="14"/>
  <c r="I5321" i="14"/>
  <c r="D5321" i="14"/>
  <c r="E5321" i="14" s="1"/>
  <c r="I5320" i="14"/>
  <c r="L5320" i="14" s="1"/>
  <c r="D5320" i="14"/>
  <c r="E5320" i="14" s="1"/>
  <c r="I5319" i="14"/>
  <c r="D5319" i="14"/>
  <c r="E5319" i="14" s="1"/>
  <c r="I5318" i="14"/>
  <c r="E5318" i="14"/>
  <c r="D5318" i="14"/>
  <c r="I5317" i="14"/>
  <c r="D5317" i="14"/>
  <c r="E5317" i="14" s="1"/>
  <c r="I5316" i="14"/>
  <c r="D5316" i="14"/>
  <c r="E5316" i="14" s="1"/>
  <c r="L5315" i="14"/>
  <c r="I5315" i="14"/>
  <c r="K5315" i="14" s="1"/>
  <c r="D5315" i="14"/>
  <c r="E5315" i="14" s="1"/>
  <c r="I5314" i="14"/>
  <c r="D5314" i="14"/>
  <c r="E5314" i="14" s="1"/>
  <c r="K5313" i="14"/>
  <c r="J5313" i="14"/>
  <c r="I5313" i="14"/>
  <c r="L5313" i="14" s="1"/>
  <c r="D5313" i="14"/>
  <c r="E5313" i="14" s="1"/>
  <c r="I5312" i="14"/>
  <c r="D5312" i="14"/>
  <c r="E5312" i="14" s="1"/>
  <c r="I5311" i="14"/>
  <c r="K5311" i="14" s="1"/>
  <c r="E5311" i="14"/>
  <c r="D5311" i="14"/>
  <c r="I5310" i="14"/>
  <c r="L5310" i="14" s="1"/>
  <c r="E5310" i="14"/>
  <c r="D5310" i="14"/>
  <c r="K5309" i="14"/>
  <c r="I5309" i="14"/>
  <c r="J5309" i="14" s="1"/>
  <c r="D5309" i="14"/>
  <c r="E5309" i="14" s="1"/>
  <c r="I5308" i="14"/>
  <c r="L5308" i="14" s="1"/>
  <c r="D5308" i="14"/>
  <c r="E5308" i="14" s="1"/>
  <c r="J5307" i="14"/>
  <c r="I5307" i="14"/>
  <c r="D5307" i="14"/>
  <c r="E5307" i="14" s="1"/>
  <c r="I5306" i="14"/>
  <c r="D5306" i="14"/>
  <c r="E5306" i="14" s="1"/>
  <c r="I5305" i="14"/>
  <c r="D5305" i="14"/>
  <c r="E5305" i="14" s="1"/>
  <c r="I5304" i="14"/>
  <c r="D5304" i="14"/>
  <c r="E5304" i="14" s="1"/>
  <c r="L5303" i="14"/>
  <c r="J5303" i="14"/>
  <c r="I5303" i="14"/>
  <c r="K5303" i="14" s="1"/>
  <c r="D5303" i="14"/>
  <c r="E5303" i="14" s="1"/>
  <c r="L5302" i="14"/>
  <c r="I5302" i="14"/>
  <c r="D5302" i="14"/>
  <c r="E5302" i="14" s="1"/>
  <c r="I5301" i="14"/>
  <c r="D5301" i="14"/>
  <c r="E5301" i="14" s="1"/>
  <c r="L5300" i="14"/>
  <c r="I5300" i="14"/>
  <c r="D5300" i="14"/>
  <c r="E5300" i="14" s="1"/>
  <c r="I5299" i="14"/>
  <c r="D5299" i="14"/>
  <c r="E5299" i="14" s="1"/>
  <c r="L5298" i="14"/>
  <c r="I5298" i="14"/>
  <c r="D5298" i="14"/>
  <c r="E5298" i="14" s="1"/>
  <c r="I5297" i="14"/>
  <c r="J5297" i="14" s="1"/>
  <c r="D5297" i="14"/>
  <c r="E5297" i="14" s="1"/>
  <c r="L5296" i="14"/>
  <c r="I5296" i="14"/>
  <c r="D5296" i="14"/>
  <c r="E5296" i="14" s="1"/>
  <c r="I5295" i="14"/>
  <c r="D5295" i="14"/>
  <c r="E5295" i="14" s="1"/>
  <c r="I5294" i="14"/>
  <c r="D5294" i="14"/>
  <c r="E5294" i="14" s="1"/>
  <c r="J5293" i="14"/>
  <c r="I5293" i="14"/>
  <c r="D5293" i="14"/>
  <c r="E5293" i="14" s="1"/>
  <c r="I5292" i="14"/>
  <c r="D5292" i="14"/>
  <c r="E5292" i="14" s="1"/>
  <c r="J5291" i="14"/>
  <c r="I5291" i="14"/>
  <c r="D5291" i="14"/>
  <c r="E5291" i="14" s="1"/>
  <c r="I5290" i="14"/>
  <c r="D5290" i="14"/>
  <c r="E5290" i="14" s="1"/>
  <c r="I5289" i="14"/>
  <c r="E5289" i="14"/>
  <c r="D5289" i="14"/>
  <c r="I5288" i="14"/>
  <c r="E5288" i="14"/>
  <c r="D5288" i="14"/>
  <c r="I5287" i="14"/>
  <c r="E5287" i="14"/>
  <c r="D5287" i="14"/>
  <c r="L5286" i="14"/>
  <c r="I5286" i="14"/>
  <c r="D5286" i="14"/>
  <c r="E5286" i="14" s="1"/>
  <c r="I5285" i="14"/>
  <c r="D5285" i="14"/>
  <c r="E5285" i="14" s="1"/>
  <c r="I5284" i="14"/>
  <c r="L5284" i="14" s="1"/>
  <c r="D5284" i="14"/>
  <c r="E5284" i="14" s="1"/>
  <c r="I5283" i="14"/>
  <c r="D5283" i="14"/>
  <c r="E5283" i="14" s="1"/>
  <c r="I5282" i="14"/>
  <c r="D5282" i="14"/>
  <c r="E5282" i="14" s="1"/>
  <c r="J5281" i="14"/>
  <c r="I5281" i="14"/>
  <c r="D5281" i="14"/>
  <c r="E5281" i="14" s="1"/>
  <c r="I5280" i="14"/>
  <c r="D5280" i="14"/>
  <c r="E5280" i="14" s="1"/>
  <c r="J5279" i="14"/>
  <c r="I5279" i="14"/>
  <c r="E5279" i="14"/>
  <c r="D5279" i="14"/>
  <c r="I5278" i="14"/>
  <c r="D5278" i="14"/>
  <c r="E5278" i="14" s="1"/>
  <c r="I5277" i="14"/>
  <c r="D5277" i="14"/>
  <c r="E5277" i="14" s="1"/>
  <c r="I5276" i="14"/>
  <c r="D5276" i="14"/>
  <c r="E5276" i="14" s="1"/>
  <c r="K5275" i="14"/>
  <c r="I5275" i="14"/>
  <c r="D5275" i="14"/>
  <c r="E5275" i="14" s="1"/>
  <c r="I5274" i="14"/>
  <c r="L5274" i="14" s="1"/>
  <c r="D5274" i="14"/>
  <c r="E5274" i="14" s="1"/>
  <c r="I5273" i="14"/>
  <c r="D5273" i="14"/>
  <c r="E5273" i="14" s="1"/>
  <c r="I5272" i="14"/>
  <c r="L5272" i="14" s="1"/>
  <c r="E5272" i="14"/>
  <c r="D5272" i="14"/>
  <c r="K5271" i="14"/>
  <c r="I5271" i="14"/>
  <c r="D5271" i="14"/>
  <c r="E5271" i="14" s="1"/>
  <c r="I5270" i="14"/>
  <c r="D5270" i="14"/>
  <c r="E5270" i="14" s="1"/>
  <c r="I5269" i="14"/>
  <c r="L5269" i="14" s="1"/>
  <c r="D5269" i="14"/>
  <c r="E5269" i="14" s="1"/>
  <c r="I5268" i="14"/>
  <c r="D5268" i="14"/>
  <c r="E5268" i="14" s="1"/>
  <c r="I5267" i="14"/>
  <c r="D5267" i="14"/>
  <c r="E5267" i="14" s="1"/>
  <c r="I5266" i="14"/>
  <c r="L5266" i="14" s="1"/>
  <c r="D5266" i="14"/>
  <c r="E5266" i="14" s="1"/>
  <c r="K5265" i="14"/>
  <c r="J5265" i="14"/>
  <c r="I5265" i="14"/>
  <c r="L5265" i="14" s="1"/>
  <c r="E5265" i="14"/>
  <c r="D5265" i="14"/>
  <c r="I5264" i="14"/>
  <c r="E5264" i="14"/>
  <c r="D5264" i="14"/>
  <c r="I5263" i="14"/>
  <c r="D5263" i="14"/>
  <c r="E5263" i="14" s="1"/>
  <c r="L5262" i="14"/>
  <c r="I5262" i="14"/>
  <c r="D5262" i="14"/>
  <c r="E5262" i="14" s="1"/>
  <c r="I5261" i="14"/>
  <c r="D5261" i="14"/>
  <c r="E5261" i="14" s="1"/>
  <c r="I5260" i="14"/>
  <c r="L5260" i="14" s="1"/>
  <c r="E5260" i="14"/>
  <c r="D5260" i="14"/>
  <c r="I5259" i="14"/>
  <c r="D5259" i="14"/>
  <c r="E5259" i="14" s="1"/>
  <c r="I5258" i="14"/>
  <c r="D5258" i="14"/>
  <c r="E5258" i="14" s="1"/>
  <c r="L5257" i="14"/>
  <c r="J5257" i="14"/>
  <c r="I5257" i="14"/>
  <c r="K5257" i="14" s="1"/>
  <c r="D5257" i="14"/>
  <c r="E5257" i="14" s="1"/>
  <c r="I5256" i="14"/>
  <c r="D5256" i="14"/>
  <c r="E5256" i="14" s="1"/>
  <c r="I5255" i="14"/>
  <c r="E5255" i="14"/>
  <c r="D5255" i="14"/>
  <c r="I5254" i="14"/>
  <c r="L5254" i="14" s="1"/>
  <c r="D5254" i="14"/>
  <c r="E5254" i="14" s="1"/>
  <c r="I5253" i="14"/>
  <c r="E5253" i="14"/>
  <c r="D5253" i="14"/>
  <c r="I5252" i="14"/>
  <c r="D5252" i="14"/>
  <c r="E5252" i="14" s="1"/>
  <c r="I5251" i="14"/>
  <c r="E5251" i="14"/>
  <c r="D5251" i="14"/>
  <c r="L5250" i="14"/>
  <c r="I5250" i="14"/>
  <c r="D5250" i="14"/>
  <c r="E5250" i="14" s="1"/>
  <c r="I5249" i="14"/>
  <c r="D5249" i="14"/>
  <c r="E5249" i="14" s="1"/>
  <c r="I5248" i="14"/>
  <c r="L5248" i="14" s="1"/>
  <c r="E5248" i="14"/>
  <c r="D5248" i="14"/>
  <c r="L5247" i="14"/>
  <c r="K5247" i="14"/>
  <c r="I5247" i="14"/>
  <c r="J5247" i="14" s="1"/>
  <c r="D5247" i="14"/>
  <c r="E5247" i="14" s="1"/>
  <c r="I5246" i="14"/>
  <c r="D5246" i="14"/>
  <c r="E5246" i="14" s="1"/>
  <c r="L5245" i="14"/>
  <c r="I5245" i="14"/>
  <c r="D5245" i="14"/>
  <c r="E5245" i="14" s="1"/>
  <c r="I5244" i="14"/>
  <c r="D5244" i="14"/>
  <c r="E5244" i="14" s="1"/>
  <c r="I5243" i="14"/>
  <c r="E5243" i="14"/>
  <c r="D5243" i="14"/>
  <c r="I5242" i="14"/>
  <c r="L5242" i="14" s="1"/>
  <c r="D5242" i="14"/>
  <c r="E5242" i="14" s="1"/>
  <c r="K5241" i="14"/>
  <c r="J5241" i="14"/>
  <c r="I5241" i="14"/>
  <c r="L5241" i="14" s="1"/>
  <c r="E5241" i="14"/>
  <c r="D5241" i="14"/>
  <c r="I5240" i="14"/>
  <c r="E5240" i="14"/>
  <c r="D5240" i="14"/>
  <c r="I5239" i="14"/>
  <c r="D5239" i="14"/>
  <c r="E5239" i="14" s="1"/>
  <c r="I5238" i="14"/>
  <c r="L5238" i="14" s="1"/>
  <c r="D5238" i="14"/>
  <c r="E5238" i="14" s="1"/>
  <c r="I5237" i="14"/>
  <c r="D5237" i="14"/>
  <c r="E5237" i="14" s="1"/>
  <c r="L5236" i="14"/>
  <c r="I5236" i="14"/>
  <c r="E5236" i="14"/>
  <c r="D5236" i="14"/>
  <c r="K5235" i="14"/>
  <c r="I5235" i="14"/>
  <c r="D5235" i="14"/>
  <c r="E5235" i="14" s="1"/>
  <c r="I5234" i="14"/>
  <c r="D5234" i="14"/>
  <c r="E5234" i="14" s="1"/>
  <c r="I5233" i="14"/>
  <c r="D5233" i="14"/>
  <c r="E5233" i="14" s="1"/>
  <c r="I5232" i="14"/>
  <c r="D5232" i="14"/>
  <c r="E5232" i="14" s="1"/>
  <c r="J5231" i="14"/>
  <c r="I5231" i="14"/>
  <c r="D5231" i="14"/>
  <c r="E5231" i="14" s="1"/>
  <c r="I5230" i="14"/>
  <c r="D5230" i="14"/>
  <c r="E5230" i="14" s="1"/>
  <c r="I5229" i="14"/>
  <c r="L5229" i="14" s="1"/>
  <c r="E5229" i="14"/>
  <c r="D5229" i="14"/>
  <c r="I5228" i="14"/>
  <c r="D5228" i="14"/>
  <c r="E5228" i="14" s="1"/>
  <c r="I5227" i="14"/>
  <c r="D5227" i="14"/>
  <c r="E5227" i="14" s="1"/>
  <c r="I5226" i="14"/>
  <c r="L5226" i="14" s="1"/>
  <c r="D5226" i="14"/>
  <c r="E5226" i="14" s="1"/>
  <c r="I5225" i="14"/>
  <c r="D5225" i="14"/>
  <c r="E5225" i="14" s="1"/>
  <c r="L5224" i="14"/>
  <c r="I5224" i="14"/>
  <c r="D5224" i="14"/>
  <c r="E5224" i="14" s="1"/>
  <c r="I5223" i="14"/>
  <c r="D5223" i="14"/>
  <c r="E5223" i="14" s="1"/>
  <c r="I5222" i="14"/>
  <c r="D5222" i="14"/>
  <c r="E5222" i="14" s="1"/>
  <c r="I5221" i="14"/>
  <c r="D5221" i="14"/>
  <c r="E5221" i="14" s="1"/>
  <c r="I5220" i="14"/>
  <c r="D5220" i="14"/>
  <c r="E5220" i="14" s="1"/>
  <c r="I5219" i="14"/>
  <c r="D5219" i="14"/>
  <c r="E5219" i="14" s="1"/>
  <c r="I5218" i="14"/>
  <c r="D5218" i="14"/>
  <c r="E5218" i="14" s="1"/>
  <c r="I5217" i="14"/>
  <c r="L5217" i="14" s="1"/>
  <c r="D5217" i="14"/>
  <c r="E5217" i="14" s="1"/>
  <c r="I5216" i="14"/>
  <c r="D5216" i="14"/>
  <c r="E5216" i="14" s="1"/>
  <c r="I5215" i="14"/>
  <c r="D5215" i="14"/>
  <c r="E5215" i="14" s="1"/>
  <c r="L5214" i="14"/>
  <c r="I5214" i="14"/>
  <c r="D5214" i="14"/>
  <c r="E5214" i="14" s="1"/>
  <c r="I5213" i="14"/>
  <c r="D5213" i="14"/>
  <c r="E5213" i="14" s="1"/>
  <c r="L5212" i="14"/>
  <c r="I5212" i="14"/>
  <c r="D5212" i="14"/>
  <c r="E5212" i="14" s="1"/>
  <c r="I5211" i="14"/>
  <c r="J5211" i="14" s="1"/>
  <c r="D5211" i="14"/>
  <c r="E5211" i="14" s="1"/>
  <c r="I5210" i="14"/>
  <c r="D5210" i="14"/>
  <c r="E5210" i="14" s="1"/>
  <c r="L5209" i="14"/>
  <c r="J5209" i="14"/>
  <c r="I5209" i="14"/>
  <c r="D5209" i="14"/>
  <c r="E5209" i="14" s="1"/>
  <c r="I5208" i="14"/>
  <c r="D5208" i="14"/>
  <c r="E5208" i="14" s="1"/>
  <c r="L5207" i="14"/>
  <c r="J5207" i="14"/>
  <c r="I5207" i="14"/>
  <c r="E5207" i="14"/>
  <c r="D5207" i="14"/>
  <c r="I5206" i="14"/>
  <c r="D5206" i="14"/>
  <c r="E5206" i="14" s="1"/>
  <c r="J5205" i="14"/>
  <c r="K5205" i="14" s="1"/>
  <c r="I5205" i="14"/>
  <c r="L5205" i="14" s="1"/>
  <c r="E5205" i="14"/>
  <c r="D5205" i="14"/>
  <c r="I5204" i="14"/>
  <c r="D5204" i="14"/>
  <c r="E5204" i="14" s="1"/>
  <c r="I5203" i="14"/>
  <c r="E5203" i="14"/>
  <c r="D5203" i="14"/>
  <c r="I5202" i="14"/>
  <c r="L5202" i="14" s="1"/>
  <c r="D5202" i="14"/>
  <c r="E5202" i="14" s="1"/>
  <c r="I5201" i="14"/>
  <c r="D5201" i="14"/>
  <c r="E5201" i="14" s="1"/>
  <c r="L5200" i="14"/>
  <c r="I5200" i="14"/>
  <c r="D5200" i="14"/>
  <c r="E5200" i="14" s="1"/>
  <c r="I5199" i="14"/>
  <c r="D5199" i="14"/>
  <c r="E5199" i="14" s="1"/>
  <c r="I5198" i="14"/>
  <c r="E5198" i="14"/>
  <c r="D5198" i="14"/>
  <c r="L5197" i="14"/>
  <c r="J5197" i="14"/>
  <c r="I5197" i="14"/>
  <c r="D5197" i="14"/>
  <c r="E5197" i="14" s="1"/>
  <c r="I5196" i="14"/>
  <c r="D5196" i="14"/>
  <c r="E5196" i="14" s="1"/>
  <c r="L5195" i="14"/>
  <c r="J5195" i="14"/>
  <c r="I5195" i="14"/>
  <c r="D5195" i="14"/>
  <c r="E5195" i="14" s="1"/>
  <c r="L5194" i="14"/>
  <c r="I5194" i="14"/>
  <c r="D5194" i="14"/>
  <c r="E5194" i="14" s="1"/>
  <c r="I5193" i="14"/>
  <c r="E5193" i="14"/>
  <c r="D5193" i="14"/>
  <c r="I5192" i="14"/>
  <c r="D5192" i="14"/>
  <c r="E5192" i="14" s="1"/>
  <c r="I5191" i="14"/>
  <c r="D5191" i="14"/>
  <c r="E5191" i="14" s="1"/>
  <c r="I5190" i="14"/>
  <c r="D5190" i="14"/>
  <c r="E5190" i="14" s="1"/>
  <c r="I5189" i="14"/>
  <c r="D5189" i="14"/>
  <c r="E5189" i="14" s="1"/>
  <c r="L5188" i="14"/>
  <c r="I5188" i="14"/>
  <c r="D5188" i="14"/>
  <c r="E5188" i="14" s="1"/>
  <c r="I5187" i="14"/>
  <c r="D5187" i="14"/>
  <c r="E5187" i="14" s="1"/>
  <c r="I5186" i="14"/>
  <c r="D5186" i="14"/>
  <c r="E5186" i="14" s="1"/>
  <c r="I5185" i="14"/>
  <c r="L5185" i="14" s="1"/>
  <c r="D5185" i="14"/>
  <c r="E5185" i="14" s="1"/>
  <c r="I5184" i="14"/>
  <c r="D5184" i="14"/>
  <c r="E5184" i="14" s="1"/>
  <c r="I5183" i="14"/>
  <c r="D5183" i="14"/>
  <c r="E5183" i="14" s="1"/>
  <c r="I5182" i="14"/>
  <c r="L5182" i="14" s="1"/>
  <c r="D5182" i="14"/>
  <c r="E5182" i="14" s="1"/>
  <c r="J5181" i="14"/>
  <c r="I5181" i="14"/>
  <c r="E5181" i="14"/>
  <c r="D5181" i="14"/>
  <c r="I5180" i="14"/>
  <c r="D5180" i="14"/>
  <c r="E5180" i="14" s="1"/>
  <c r="I5179" i="14"/>
  <c r="D5179" i="14"/>
  <c r="E5179" i="14" s="1"/>
  <c r="I5178" i="14"/>
  <c r="L5178" i="14" s="1"/>
  <c r="E5178" i="14"/>
  <c r="D5178" i="14"/>
  <c r="K5177" i="14"/>
  <c r="I5177" i="14"/>
  <c r="J5177" i="14" s="1"/>
  <c r="D5177" i="14"/>
  <c r="E5177" i="14" s="1"/>
  <c r="I5176" i="14"/>
  <c r="L5176" i="14" s="1"/>
  <c r="D5176" i="14"/>
  <c r="E5176" i="14" s="1"/>
  <c r="I5175" i="14"/>
  <c r="D5175" i="14"/>
  <c r="E5175" i="14" s="1"/>
  <c r="I5174" i="14"/>
  <c r="D5174" i="14"/>
  <c r="E5174" i="14" s="1"/>
  <c r="L5173" i="14"/>
  <c r="J5173" i="14"/>
  <c r="K5173" i="14" s="1"/>
  <c r="I5173" i="14"/>
  <c r="D5173" i="14"/>
  <c r="E5173" i="14" s="1"/>
  <c r="I5172" i="14"/>
  <c r="D5172" i="14"/>
  <c r="E5172" i="14" s="1"/>
  <c r="I5171" i="14"/>
  <c r="D5171" i="14"/>
  <c r="E5171" i="14" s="1"/>
  <c r="I5170" i="14"/>
  <c r="D5170" i="14"/>
  <c r="E5170" i="14" s="1"/>
  <c r="I5169" i="14"/>
  <c r="D5169" i="14"/>
  <c r="E5169" i="14" s="1"/>
  <c r="I5168" i="14"/>
  <c r="D5168" i="14"/>
  <c r="E5168" i="14" s="1"/>
  <c r="I5167" i="14"/>
  <c r="D5167" i="14"/>
  <c r="E5167" i="14" s="1"/>
  <c r="I5166" i="14"/>
  <c r="L5166" i="14" s="1"/>
  <c r="D5166" i="14"/>
  <c r="E5166" i="14" s="1"/>
  <c r="I5165" i="14"/>
  <c r="D5165" i="14"/>
  <c r="E5165" i="14" s="1"/>
  <c r="I5164" i="14"/>
  <c r="E5164" i="14"/>
  <c r="D5164" i="14"/>
  <c r="L5163" i="14"/>
  <c r="I5163" i="14"/>
  <c r="D5163" i="14"/>
  <c r="E5163" i="14" s="1"/>
  <c r="I5162" i="14"/>
  <c r="D5162" i="14"/>
  <c r="E5162" i="14" s="1"/>
  <c r="I5161" i="14"/>
  <c r="L5161" i="14" s="1"/>
  <c r="E5161" i="14"/>
  <c r="D5161" i="14"/>
  <c r="I5160" i="14"/>
  <c r="D5160" i="14"/>
  <c r="E5160" i="14" s="1"/>
  <c r="I5159" i="14"/>
  <c r="D5159" i="14"/>
  <c r="E5159" i="14" s="1"/>
  <c r="I5158" i="14"/>
  <c r="L5158" i="14" s="1"/>
  <c r="D5158" i="14"/>
  <c r="E5158" i="14" s="1"/>
  <c r="I5157" i="14"/>
  <c r="D5157" i="14"/>
  <c r="E5157" i="14" s="1"/>
  <c r="I5156" i="14"/>
  <c r="D5156" i="14"/>
  <c r="E5156" i="14" s="1"/>
  <c r="I5155" i="14"/>
  <c r="D5155" i="14"/>
  <c r="E5155" i="14" s="1"/>
  <c r="I5154" i="14"/>
  <c r="D5154" i="14"/>
  <c r="E5154" i="14" s="1"/>
  <c r="I5153" i="14"/>
  <c r="D5153" i="14"/>
  <c r="E5153" i="14" s="1"/>
  <c r="I5152" i="14"/>
  <c r="L5152" i="14" s="1"/>
  <c r="E5152" i="14"/>
  <c r="D5152" i="14"/>
  <c r="I5151" i="14"/>
  <c r="D5151" i="14"/>
  <c r="E5151" i="14" s="1"/>
  <c r="I5150" i="14"/>
  <c r="D5150" i="14"/>
  <c r="E5150" i="14" s="1"/>
  <c r="L5149" i="14"/>
  <c r="J5149" i="14"/>
  <c r="I5149" i="14"/>
  <c r="D5149" i="14"/>
  <c r="E5149" i="14" s="1"/>
  <c r="I5148" i="14"/>
  <c r="D5148" i="14"/>
  <c r="E5148" i="14" s="1"/>
  <c r="I5147" i="14"/>
  <c r="J5147" i="14" s="1"/>
  <c r="D5147" i="14"/>
  <c r="E5147" i="14" s="1"/>
  <c r="L5146" i="14"/>
  <c r="I5146" i="14"/>
  <c r="D5146" i="14"/>
  <c r="E5146" i="14" s="1"/>
  <c r="I5145" i="14"/>
  <c r="D5145" i="14"/>
  <c r="E5145" i="14" s="1"/>
  <c r="L5144" i="14"/>
  <c r="I5144" i="14"/>
  <c r="D5144" i="14"/>
  <c r="E5144" i="14" s="1"/>
  <c r="I5143" i="14"/>
  <c r="D5143" i="14"/>
  <c r="E5143" i="14" s="1"/>
  <c r="I5142" i="14"/>
  <c r="E5142" i="14"/>
  <c r="D5142" i="14"/>
  <c r="I5141" i="14"/>
  <c r="D5141" i="14"/>
  <c r="E5141" i="14" s="1"/>
  <c r="L5140" i="14"/>
  <c r="I5140" i="14"/>
  <c r="D5140" i="14"/>
  <c r="E5140" i="14" s="1"/>
  <c r="I5139" i="14"/>
  <c r="D5139" i="14"/>
  <c r="E5139" i="14" s="1"/>
  <c r="I5138" i="14"/>
  <c r="D5138" i="14"/>
  <c r="E5138" i="14" s="1"/>
  <c r="L5137" i="14"/>
  <c r="I5137" i="14"/>
  <c r="D5137" i="14"/>
  <c r="E5137" i="14" s="1"/>
  <c r="I5136" i="14"/>
  <c r="D5136" i="14"/>
  <c r="E5136" i="14" s="1"/>
  <c r="L5135" i="14"/>
  <c r="J5135" i="14"/>
  <c r="K5135" i="14" s="1"/>
  <c r="I5135" i="14"/>
  <c r="E5135" i="14"/>
  <c r="D5135" i="14"/>
  <c r="I5134" i="14"/>
  <c r="D5134" i="14"/>
  <c r="E5134" i="14" s="1"/>
  <c r="J5133" i="14"/>
  <c r="I5133" i="14"/>
  <c r="D5133" i="14"/>
  <c r="E5133" i="14" s="1"/>
  <c r="I5132" i="14"/>
  <c r="L5132" i="14" s="1"/>
  <c r="E5132" i="14"/>
  <c r="D5132" i="14"/>
  <c r="I5131" i="14"/>
  <c r="D5131" i="14"/>
  <c r="E5131" i="14" s="1"/>
  <c r="L5130" i="14"/>
  <c r="I5130" i="14"/>
  <c r="E5130" i="14"/>
  <c r="D5130" i="14"/>
  <c r="I5129" i="14"/>
  <c r="D5129" i="14"/>
  <c r="E5129" i="14" s="1"/>
  <c r="I5128" i="14"/>
  <c r="D5128" i="14"/>
  <c r="E5128" i="14" s="1"/>
  <c r="I5127" i="14"/>
  <c r="D5127" i="14"/>
  <c r="E5127" i="14" s="1"/>
  <c r="I5126" i="14"/>
  <c r="E5126" i="14"/>
  <c r="D5126" i="14"/>
  <c r="I5125" i="14"/>
  <c r="D5125" i="14"/>
  <c r="E5125" i="14" s="1"/>
  <c r="I5124" i="14"/>
  <c r="D5124" i="14"/>
  <c r="E5124" i="14" s="1"/>
  <c r="I5123" i="14"/>
  <c r="D5123" i="14"/>
  <c r="E5123" i="14" s="1"/>
  <c r="I5122" i="14"/>
  <c r="D5122" i="14"/>
  <c r="E5122" i="14" s="1"/>
  <c r="I5121" i="14"/>
  <c r="L5121" i="14" s="1"/>
  <c r="E5121" i="14"/>
  <c r="D5121" i="14"/>
  <c r="I5120" i="14"/>
  <c r="L5120" i="14" s="1"/>
  <c r="D5120" i="14"/>
  <c r="E5120" i="14" s="1"/>
  <c r="I5119" i="14"/>
  <c r="D5119" i="14"/>
  <c r="E5119" i="14" s="1"/>
  <c r="L5118" i="14"/>
  <c r="I5118" i="14"/>
  <c r="D5118" i="14"/>
  <c r="E5118" i="14" s="1"/>
  <c r="L5117" i="14"/>
  <c r="I5117" i="14"/>
  <c r="J5117" i="14" s="1"/>
  <c r="D5117" i="14"/>
  <c r="E5117" i="14" s="1"/>
  <c r="I5116" i="14"/>
  <c r="D5116" i="14"/>
  <c r="E5116" i="14" s="1"/>
  <c r="L5115" i="14"/>
  <c r="I5115" i="14"/>
  <c r="J5115" i="14" s="1"/>
  <c r="K5115" i="14" s="1"/>
  <c r="D5115" i="14"/>
  <c r="E5115" i="14" s="1"/>
  <c r="I5114" i="14"/>
  <c r="D5114" i="14"/>
  <c r="E5114" i="14" s="1"/>
  <c r="I5113" i="14"/>
  <c r="D5113" i="14"/>
  <c r="E5113" i="14" s="1"/>
  <c r="I5112" i="14"/>
  <c r="D5112" i="14"/>
  <c r="E5112" i="14" s="1"/>
  <c r="I5111" i="14"/>
  <c r="L5111" i="14" s="1"/>
  <c r="D5111" i="14"/>
  <c r="E5111" i="14" s="1"/>
  <c r="I5110" i="14"/>
  <c r="D5110" i="14"/>
  <c r="E5110" i="14" s="1"/>
  <c r="J5109" i="14"/>
  <c r="K5109" i="14" s="1"/>
  <c r="I5109" i="14"/>
  <c r="L5109" i="14" s="1"/>
  <c r="E5109" i="14"/>
  <c r="D5109" i="14"/>
  <c r="I5108" i="14"/>
  <c r="D5108" i="14"/>
  <c r="E5108" i="14" s="1"/>
  <c r="I5107" i="14"/>
  <c r="D5107" i="14"/>
  <c r="E5107" i="14" s="1"/>
  <c r="L5106" i="14"/>
  <c r="I5106" i="14"/>
  <c r="D5106" i="14"/>
  <c r="E5106" i="14" s="1"/>
  <c r="K5105" i="14"/>
  <c r="I5105" i="14"/>
  <c r="J5105" i="14" s="1"/>
  <c r="D5105" i="14"/>
  <c r="E5105" i="14" s="1"/>
  <c r="I5104" i="14"/>
  <c r="E5104" i="14"/>
  <c r="D5104" i="14"/>
  <c r="I5103" i="14"/>
  <c r="D5103" i="14"/>
  <c r="E5103" i="14" s="1"/>
  <c r="I5102" i="14"/>
  <c r="D5102" i="14"/>
  <c r="E5102" i="14" s="1"/>
  <c r="L5101" i="14"/>
  <c r="I5101" i="14"/>
  <c r="J5101" i="14" s="1"/>
  <c r="K5101" i="14" s="1"/>
  <c r="D5101" i="14"/>
  <c r="E5101" i="14" s="1"/>
  <c r="I5100" i="14"/>
  <c r="D5100" i="14"/>
  <c r="E5100" i="14" s="1"/>
  <c r="I5099" i="14"/>
  <c r="D5099" i="14"/>
  <c r="E5099" i="14" s="1"/>
  <c r="L5098" i="14"/>
  <c r="I5098" i="14"/>
  <c r="D5098" i="14"/>
  <c r="E5098" i="14" s="1"/>
  <c r="J5097" i="14"/>
  <c r="I5097" i="14"/>
  <c r="L5097" i="14" s="1"/>
  <c r="D5097" i="14"/>
  <c r="E5097" i="14" s="1"/>
  <c r="I5096" i="14"/>
  <c r="D5096" i="14"/>
  <c r="E5096" i="14" s="1"/>
  <c r="I5095" i="14"/>
  <c r="E5095" i="14"/>
  <c r="D5095" i="14"/>
  <c r="I5094" i="14"/>
  <c r="L5094" i="14" s="1"/>
  <c r="D5094" i="14"/>
  <c r="E5094" i="14" s="1"/>
  <c r="I5093" i="14"/>
  <c r="D5093" i="14"/>
  <c r="E5093" i="14" s="1"/>
  <c r="I5092" i="14"/>
  <c r="D5092" i="14"/>
  <c r="E5092" i="14" s="1"/>
  <c r="I5091" i="14"/>
  <c r="D5091" i="14"/>
  <c r="E5091" i="14" s="1"/>
  <c r="I5090" i="14"/>
  <c r="D5090" i="14"/>
  <c r="E5090" i="14" s="1"/>
  <c r="L5089" i="14"/>
  <c r="J5089" i="14"/>
  <c r="K5089" i="14" s="1"/>
  <c r="I5089" i="14"/>
  <c r="E5089" i="14"/>
  <c r="D5089" i="14"/>
  <c r="I5088" i="14"/>
  <c r="D5088" i="14"/>
  <c r="E5088" i="14" s="1"/>
  <c r="I5087" i="14"/>
  <c r="D5087" i="14"/>
  <c r="E5087" i="14" s="1"/>
  <c r="I5086" i="14"/>
  <c r="L5086" i="14" s="1"/>
  <c r="D5086" i="14"/>
  <c r="E5086" i="14" s="1"/>
  <c r="I5085" i="14"/>
  <c r="D5085" i="14"/>
  <c r="E5085" i="14" s="1"/>
  <c r="I5084" i="14"/>
  <c r="D5084" i="14"/>
  <c r="E5084" i="14" s="1"/>
  <c r="I5083" i="14"/>
  <c r="D5083" i="14"/>
  <c r="E5083" i="14" s="1"/>
  <c r="I5082" i="14"/>
  <c r="D5082" i="14"/>
  <c r="E5082" i="14" s="1"/>
  <c r="L5081" i="14"/>
  <c r="I5081" i="14"/>
  <c r="J5081" i="14" s="1"/>
  <c r="D5081" i="14"/>
  <c r="E5081" i="14" s="1"/>
  <c r="I5080" i="14"/>
  <c r="L5080" i="14" s="1"/>
  <c r="E5080" i="14"/>
  <c r="D5080" i="14"/>
  <c r="I5079" i="14"/>
  <c r="D5079" i="14"/>
  <c r="E5079" i="14" s="1"/>
  <c r="I5078" i="14"/>
  <c r="D5078" i="14"/>
  <c r="E5078" i="14" s="1"/>
  <c r="L5077" i="14"/>
  <c r="I5077" i="14"/>
  <c r="D5077" i="14"/>
  <c r="E5077" i="14" s="1"/>
  <c r="I5076" i="14"/>
  <c r="D5076" i="14"/>
  <c r="E5076" i="14" s="1"/>
  <c r="L5075" i="14"/>
  <c r="I5075" i="14"/>
  <c r="J5075" i="14" s="1"/>
  <c r="E5075" i="14"/>
  <c r="D5075" i="14"/>
  <c r="I5074" i="14"/>
  <c r="L5074" i="14" s="1"/>
  <c r="D5074" i="14"/>
  <c r="E5074" i="14" s="1"/>
  <c r="I5073" i="14"/>
  <c r="D5073" i="14"/>
  <c r="E5073" i="14" s="1"/>
  <c r="L5072" i="14"/>
  <c r="I5072" i="14"/>
  <c r="E5072" i="14"/>
  <c r="D5072" i="14"/>
  <c r="I5071" i="14"/>
  <c r="D5071" i="14"/>
  <c r="E5071" i="14" s="1"/>
  <c r="I5070" i="14"/>
  <c r="D5070" i="14"/>
  <c r="E5070" i="14" s="1"/>
  <c r="I5069" i="14"/>
  <c r="D5069" i="14"/>
  <c r="E5069" i="14" s="1"/>
  <c r="L5068" i="14"/>
  <c r="I5068" i="14"/>
  <c r="E5068" i="14"/>
  <c r="D5068" i="14"/>
  <c r="I5067" i="14"/>
  <c r="L5067" i="14" s="1"/>
  <c r="D5067" i="14"/>
  <c r="E5067" i="14" s="1"/>
  <c r="I5066" i="14"/>
  <c r="L5066" i="14" s="1"/>
  <c r="E5066" i="14"/>
  <c r="D5066" i="14"/>
  <c r="I5065" i="14"/>
  <c r="D5065" i="14"/>
  <c r="E5065" i="14" s="1"/>
  <c r="I5064" i="14"/>
  <c r="D5064" i="14"/>
  <c r="E5064" i="14" s="1"/>
  <c r="J5063" i="14"/>
  <c r="K5063" i="14" s="1"/>
  <c r="I5063" i="14"/>
  <c r="L5063" i="14" s="1"/>
  <c r="D5063" i="14"/>
  <c r="E5063" i="14" s="1"/>
  <c r="L5062" i="14"/>
  <c r="I5062" i="14"/>
  <c r="D5062" i="14"/>
  <c r="E5062" i="14" s="1"/>
  <c r="L5061" i="14"/>
  <c r="J5061" i="14"/>
  <c r="K5061" i="14" s="1"/>
  <c r="I5061" i="14"/>
  <c r="E5061" i="14"/>
  <c r="D5061" i="14"/>
  <c r="I5060" i="14"/>
  <c r="D5060" i="14"/>
  <c r="E5060" i="14" s="1"/>
  <c r="I5059" i="14"/>
  <c r="J5059" i="14" s="1"/>
  <c r="D5059" i="14"/>
  <c r="E5059" i="14" s="1"/>
  <c r="I5058" i="14"/>
  <c r="D5058" i="14"/>
  <c r="E5058" i="14" s="1"/>
  <c r="I5057" i="14"/>
  <c r="E5057" i="14"/>
  <c r="D5057" i="14"/>
  <c r="I5056" i="14"/>
  <c r="E5056" i="14"/>
  <c r="D5056" i="14"/>
  <c r="I5055" i="14"/>
  <c r="L5055" i="14" s="1"/>
  <c r="D5055" i="14"/>
  <c r="E5055" i="14" s="1"/>
  <c r="L5054" i="14"/>
  <c r="I5054" i="14"/>
  <c r="D5054" i="14"/>
  <c r="E5054" i="14" s="1"/>
  <c r="I5053" i="14"/>
  <c r="D5053" i="14"/>
  <c r="E5053" i="14" s="1"/>
  <c r="I5052" i="14"/>
  <c r="D5052" i="14"/>
  <c r="E5052" i="14" s="1"/>
  <c r="I5051" i="14"/>
  <c r="E5051" i="14"/>
  <c r="D5051" i="14"/>
  <c r="I5050" i="14"/>
  <c r="L5050" i="14" s="1"/>
  <c r="D5050" i="14"/>
  <c r="E5050" i="14" s="1"/>
  <c r="I5049" i="14"/>
  <c r="D5049" i="14"/>
  <c r="E5049" i="14" s="1"/>
  <c r="L5048" i="14"/>
  <c r="I5048" i="14"/>
  <c r="D5048" i="14"/>
  <c r="E5048" i="14" s="1"/>
  <c r="I5047" i="14"/>
  <c r="E5047" i="14"/>
  <c r="D5047" i="14"/>
  <c r="I5046" i="14"/>
  <c r="L5046" i="14" s="1"/>
  <c r="D5046" i="14"/>
  <c r="E5046" i="14" s="1"/>
  <c r="I5045" i="14"/>
  <c r="E5045" i="14"/>
  <c r="D5045" i="14"/>
  <c r="I5044" i="14"/>
  <c r="E5044" i="14"/>
  <c r="D5044" i="14"/>
  <c r="I5043" i="14"/>
  <c r="L5043" i="14" s="1"/>
  <c r="D5043" i="14"/>
  <c r="E5043" i="14" s="1"/>
  <c r="I5042" i="14"/>
  <c r="L5042" i="14" s="1"/>
  <c r="D5042" i="14"/>
  <c r="E5042" i="14" s="1"/>
  <c r="J5041" i="14"/>
  <c r="K5041" i="14" s="1"/>
  <c r="I5041" i="14"/>
  <c r="L5041" i="14" s="1"/>
  <c r="D5041" i="14"/>
  <c r="E5041" i="14" s="1"/>
  <c r="I5040" i="14"/>
  <c r="D5040" i="14"/>
  <c r="E5040" i="14" s="1"/>
  <c r="J5039" i="14"/>
  <c r="I5039" i="14"/>
  <c r="E5039" i="14"/>
  <c r="D5039" i="14"/>
  <c r="I5038" i="14"/>
  <c r="D5038" i="14"/>
  <c r="E5038" i="14" s="1"/>
  <c r="L5037" i="14"/>
  <c r="J5037" i="14"/>
  <c r="I5037" i="14"/>
  <c r="D5037" i="14"/>
  <c r="E5037" i="14" s="1"/>
  <c r="I5036" i="14"/>
  <c r="E5036" i="14"/>
  <c r="D5036" i="14"/>
  <c r="I5035" i="14"/>
  <c r="D5035" i="14"/>
  <c r="E5035" i="14" s="1"/>
  <c r="L5034" i="14"/>
  <c r="I5034" i="14"/>
  <c r="D5034" i="14"/>
  <c r="E5034" i="14" s="1"/>
  <c r="I5033" i="14"/>
  <c r="E5033" i="14"/>
  <c r="D5033" i="14"/>
  <c r="I5032" i="14"/>
  <c r="L5032" i="14" s="1"/>
  <c r="E5032" i="14"/>
  <c r="D5032" i="14"/>
  <c r="I5031" i="14"/>
  <c r="L5031" i="14" s="1"/>
  <c r="D5031" i="14"/>
  <c r="E5031" i="14" s="1"/>
  <c r="L5030" i="14"/>
  <c r="I5030" i="14"/>
  <c r="E5030" i="14"/>
  <c r="D5030" i="14"/>
  <c r="I5029" i="14"/>
  <c r="L5029" i="14" s="1"/>
  <c r="D5029" i="14"/>
  <c r="E5029" i="14" s="1"/>
  <c r="I5028" i="14"/>
  <c r="D5028" i="14"/>
  <c r="E5028" i="14" s="1"/>
  <c r="J5027" i="14"/>
  <c r="K5027" i="14" s="1"/>
  <c r="I5027" i="14"/>
  <c r="L5027" i="14" s="1"/>
  <c r="D5027" i="14"/>
  <c r="E5027" i="14" s="1"/>
  <c r="I5026" i="14"/>
  <c r="D5026" i="14"/>
  <c r="E5026" i="14" s="1"/>
  <c r="I5025" i="14"/>
  <c r="L5025" i="14" s="1"/>
  <c r="D5025" i="14"/>
  <c r="E5025" i="14" s="1"/>
  <c r="I5024" i="14"/>
  <c r="E5024" i="14"/>
  <c r="D5024" i="14"/>
  <c r="I5023" i="14"/>
  <c r="D5023" i="14"/>
  <c r="E5023" i="14" s="1"/>
  <c r="I5022" i="14"/>
  <c r="E5022" i="14"/>
  <c r="D5022" i="14"/>
  <c r="L5021" i="14"/>
  <c r="K5021" i="14"/>
  <c r="I5021" i="14"/>
  <c r="J5021" i="14" s="1"/>
  <c r="E5021" i="14"/>
  <c r="D5021" i="14"/>
  <c r="I5020" i="14"/>
  <c r="D5020" i="14"/>
  <c r="E5020" i="14" s="1"/>
  <c r="L5019" i="14"/>
  <c r="K5019" i="14"/>
  <c r="I5019" i="14"/>
  <c r="J5019" i="14" s="1"/>
  <c r="D5019" i="14"/>
  <c r="E5019" i="14" s="1"/>
  <c r="I5018" i="14"/>
  <c r="D5018" i="14"/>
  <c r="E5018" i="14" s="1"/>
  <c r="I5017" i="14"/>
  <c r="D5017" i="14"/>
  <c r="E5017" i="14" s="1"/>
  <c r="I5016" i="14"/>
  <c r="D5016" i="14"/>
  <c r="E5016" i="14" s="1"/>
  <c r="I5015" i="14"/>
  <c r="D5015" i="14"/>
  <c r="E5015" i="14" s="1"/>
  <c r="I5014" i="14"/>
  <c r="D5014" i="14"/>
  <c r="E5014" i="14" s="1"/>
  <c r="I5013" i="14"/>
  <c r="D5013" i="14"/>
  <c r="E5013" i="14" s="1"/>
  <c r="I5012" i="14"/>
  <c r="E5012" i="14"/>
  <c r="D5012" i="14"/>
  <c r="I5011" i="14"/>
  <c r="D5011" i="14"/>
  <c r="E5011" i="14" s="1"/>
  <c r="L5010" i="14"/>
  <c r="I5010" i="14"/>
  <c r="E5010" i="14"/>
  <c r="D5010" i="14"/>
  <c r="I5009" i="14"/>
  <c r="D5009" i="14"/>
  <c r="E5009" i="14" s="1"/>
  <c r="L5008" i="14"/>
  <c r="I5008" i="14"/>
  <c r="D5008" i="14"/>
  <c r="E5008" i="14" s="1"/>
  <c r="J5007" i="14"/>
  <c r="K5007" i="14" s="1"/>
  <c r="I5007" i="14"/>
  <c r="L5007" i="14" s="1"/>
  <c r="D5007" i="14"/>
  <c r="E5007" i="14" s="1"/>
  <c r="I5006" i="14"/>
  <c r="D5006" i="14"/>
  <c r="E5006" i="14" s="1"/>
  <c r="I5005" i="14"/>
  <c r="D5005" i="14"/>
  <c r="E5005" i="14" s="1"/>
  <c r="I5004" i="14"/>
  <c r="D5004" i="14"/>
  <c r="E5004" i="14" s="1"/>
  <c r="I5003" i="14"/>
  <c r="D5003" i="14"/>
  <c r="E5003" i="14" s="1"/>
  <c r="I5002" i="14"/>
  <c r="D5002" i="14"/>
  <c r="E5002" i="14" s="1"/>
  <c r="L5001" i="14"/>
  <c r="I5001" i="14"/>
  <c r="D5001" i="14"/>
  <c r="E5001" i="14" s="1"/>
  <c r="L5000" i="14"/>
  <c r="I5000" i="14"/>
  <c r="D5000" i="14"/>
  <c r="E5000" i="14" s="1"/>
  <c r="I4999" i="14"/>
  <c r="D4999" i="14"/>
  <c r="E4999" i="14" s="1"/>
  <c r="L4998" i="14"/>
  <c r="I4998" i="14"/>
  <c r="D4998" i="14"/>
  <c r="E4998" i="14" s="1"/>
  <c r="I4997" i="14"/>
  <c r="E4997" i="14"/>
  <c r="D4997" i="14"/>
  <c r="I4996" i="14"/>
  <c r="E4996" i="14"/>
  <c r="D4996" i="14"/>
  <c r="I4995" i="14"/>
  <c r="D4995" i="14"/>
  <c r="E4995" i="14" s="1"/>
  <c r="I4994" i="14"/>
  <c r="E4994" i="14"/>
  <c r="D4994" i="14"/>
  <c r="L4993" i="14"/>
  <c r="K4993" i="14"/>
  <c r="J4993" i="14"/>
  <c r="I4993" i="14"/>
  <c r="E4993" i="14"/>
  <c r="D4993" i="14"/>
  <c r="I4992" i="14"/>
  <c r="D4992" i="14"/>
  <c r="E4992" i="14" s="1"/>
  <c r="I4991" i="14"/>
  <c r="D4991" i="14"/>
  <c r="E4991" i="14" s="1"/>
  <c r="I4990" i="14"/>
  <c r="D4990" i="14"/>
  <c r="E4990" i="14" s="1"/>
  <c r="K4989" i="14"/>
  <c r="J4989" i="14"/>
  <c r="I4989" i="14"/>
  <c r="L4989" i="14" s="1"/>
  <c r="D4989" i="14"/>
  <c r="E4989" i="14" s="1"/>
  <c r="L4988" i="14"/>
  <c r="I4988" i="14"/>
  <c r="D4988" i="14"/>
  <c r="E4988" i="14" s="1"/>
  <c r="I4987" i="14"/>
  <c r="L4987" i="14" s="1"/>
  <c r="D4987" i="14"/>
  <c r="E4987" i="14" s="1"/>
  <c r="I4986" i="14"/>
  <c r="E4986" i="14"/>
  <c r="D4986" i="14"/>
  <c r="I4985" i="14"/>
  <c r="D4985" i="14"/>
  <c r="E4985" i="14" s="1"/>
  <c r="I4984" i="14"/>
  <c r="D4984" i="14"/>
  <c r="E4984" i="14" s="1"/>
  <c r="J4983" i="14"/>
  <c r="I4983" i="14"/>
  <c r="D4983" i="14"/>
  <c r="E4983" i="14" s="1"/>
  <c r="I4982" i="14"/>
  <c r="D4982" i="14"/>
  <c r="E4982" i="14" s="1"/>
  <c r="L4981" i="14"/>
  <c r="J4981" i="14"/>
  <c r="K4981" i="14" s="1"/>
  <c r="I4981" i="14"/>
  <c r="D4981" i="14"/>
  <c r="E4981" i="14" s="1"/>
  <c r="I4980" i="14"/>
  <c r="D4980" i="14"/>
  <c r="E4980" i="14" s="1"/>
  <c r="I4979" i="14"/>
  <c r="L4979" i="14" s="1"/>
  <c r="D4979" i="14"/>
  <c r="E4979" i="14" s="1"/>
  <c r="I4978" i="14"/>
  <c r="L4978" i="14" s="1"/>
  <c r="D4978" i="14"/>
  <c r="E4978" i="14" s="1"/>
  <c r="I4977" i="14"/>
  <c r="D4977" i="14"/>
  <c r="E4977" i="14" s="1"/>
  <c r="I4976" i="14"/>
  <c r="L4976" i="14" s="1"/>
  <c r="E4976" i="14"/>
  <c r="D4976" i="14"/>
  <c r="I4975" i="14"/>
  <c r="E4975" i="14"/>
  <c r="D4975" i="14"/>
  <c r="I4974" i="14"/>
  <c r="L4974" i="14" s="1"/>
  <c r="D4974" i="14"/>
  <c r="E4974" i="14" s="1"/>
  <c r="I4973" i="14"/>
  <c r="E4973" i="14"/>
  <c r="D4973" i="14"/>
  <c r="I4972" i="14"/>
  <c r="D4972" i="14"/>
  <c r="E4972" i="14" s="1"/>
  <c r="I4971" i="14"/>
  <c r="D4971" i="14"/>
  <c r="E4971" i="14" s="1"/>
  <c r="I4970" i="14"/>
  <c r="D4970" i="14"/>
  <c r="E4970" i="14" s="1"/>
  <c r="J4969" i="14"/>
  <c r="I4969" i="14"/>
  <c r="D4969" i="14"/>
  <c r="E4969" i="14" s="1"/>
  <c r="I4968" i="14"/>
  <c r="D4968" i="14"/>
  <c r="E4968" i="14" s="1"/>
  <c r="I4967" i="14"/>
  <c r="L4967" i="14" s="1"/>
  <c r="D4967" i="14"/>
  <c r="E4967" i="14" s="1"/>
  <c r="L4966" i="14"/>
  <c r="I4966" i="14"/>
  <c r="D4966" i="14"/>
  <c r="E4966" i="14" s="1"/>
  <c r="I4965" i="14"/>
  <c r="E4965" i="14"/>
  <c r="D4965" i="14"/>
  <c r="L4964" i="14"/>
  <c r="I4964" i="14"/>
  <c r="D4964" i="14"/>
  <c r="E4964" i="14" s="1"/>
  <c r="I4963" i="14"/>
  <c r="E4963" i="14"/>
  <c r="D4963" i="14"/>
  <c r="I4962" i="14"/>
  <c r="D4962" i="14"/>
  <c r="E4962" i="14" s="1"/>
  <c r="K4961" i="14"/>
  <c r="I4961" i="14"/>
  <c r="J4961" i="14" s="1"/>
  <c r="D4961" i="14"/>
  <c r="E4961" i="14" s="1"/>
  <c r="L4960" i="14"/>
  <c r="I4960" i="14"/>
  <c r="D4960" i="14"/>
  <c r="E4960" i="14" s="1"/>
  <c r="L4959" i="14"/>
  <c r="I4959" i="14"/>
  <c r="J4959" i="14" s="1"/>
  <c r="K4959" i="14" s="1"/>
  <c r="D4959" i="14"/>
  <c r="E4959" i="14" s="1"/>
  <c r="I4958" i="14"/>
  <c r="L4958" i="14" s="1"/>
  <c r="E4958" i="14"/>
  <c r="D4958" i="14"/>
  <c r="J4957" i="14"/>
  <c r="K4957" i="14" s="1"/>
  <c r="I4957" i="14"/>
  <c r="L4957" i="14" s="1"/>
  <c r="D4957" i="14"/>
  <c r="E4957" i="14" s="1"/>
  <c r="I4956" i="14"/>
  <c r="E4956" i="14"/>
  <c r="D4956" i="14"/>
  <c r="I4955" i="14"/>
  <c r="D4955" i="14"/>
  <c r="E4955" i="14" s="1"/>
  <c r="L4954" i="14"/>
  <c r="I4954" i="14"/>
  <c r="D4954" i="14"/>
  <c r="E4954" i="14" s="1"/>
  <c r="K4953" i="14"/>
  <c r="J4953" i="14"/>
  <c r="I4953" i="14"/>
  <c r="L4953" i="14" s="1"/>
  <c r="D4953" i="14"/>
  <c r="E4953" i="14" s="1"/>
  <c r="L4952" i="14"/>
  <c r="I4952" i="14"/>
  <c r="D4952" i="14"/>
  <c r="E4952" i="14" s="1"/>
  <c r="I4951" i="14"/>
  <c r="E4951" i="14"/>
  <c r="D4951" i="14"/>
  <c r="I4950" i="14"/>
  <c r="D4950" i="14"/>
  <c r="E4950" i="14" s="1"/>
  <c r="I4949" i="14"/>
  <c r="E4949" i="14"/>
  <c r="D4949" i="14"/>
  <c r="I4948" i="14"/>
  <c r="E4948" i="14"/>
  <c r="D4948" i="14"/>
  <c r="I4947" i="14"/>
  <c r="J4947" i="14" s="1"/>
  <c r="D4947" i="14"/>
  <c r="E4947" i="14" s="1"/>
  <c r="L4946" i="14"/>
  <c r="I4946" i="14"/>
  <c r="D4946" i="14"/>
  <c r="E4946" i="14" s="1"/>
  <c r="I4945" i="14"/>
  <c r="E4945" i="14"/>
  <c r="D4945" i="14"/>
  <c r="I4944" i="14"/>
  <c r="D4944" i="14"/>
  <c r="E4944" i="14" s="1"/>
  <c r="I4943" i="14"/>
  <c r="D4943" i="14"/>
  <c r="E4943" i="14" s="1"/>
  <c r="I4942" i="14"/>
  <c r="D4942" i="14"/>
  <c r="E4942" i="14" s="1"/>
  <c r="I4941" i="14"/>
  <c r="E4941" i="14"/>
  <c r="D4941" i="14"/>
  <c r="I4940" i="14"/>
  <c r="L4940" i="14" s="1"/>
  <c r="D4940" i="14"/>
  <c r="E4940" i="14" s="1"/>
  <c r="I4939" i="14"/>
  <c r="D4939" i="14"/>
  <c r="E4939" i="14" s="1"/>
  <c r="I4938" i="14"/>
  <c r="D4938" i="14"/>
  <c r="E4938" i="14" s="1"/>
  <c r="I4937" i="14"/>
  <c r="D4937" i="14"/>
  <c r="E4937" i="14" s="1"/>
  <c r="I4936" i="14"/>
  <c r="E4936" i="14"/>
  <c r="D4936" i="14"/>
  <c r="J4935" i="14"/>
  <c r="I4935" i="14"/>
  <c r="L4935" i="14" s="1"/>
  <c r="D4935" i="14"/>
  <c r="E4935" i="14" s="1"/>
  <c r="I4934" i="14"/>
  <c r="E4934" i="14"/>
  <c r="D4934" i="14"/>
  <c r="I4933" i="14"/>
  <c r="J4933" i="14" s="1"/>
  <c r="D4933" i="14"/>
  <c r="E4933" i="14" s="1"/>
  <c r="I4932" i="14"/>
  <c r="D4932" i="14"/>
  <c r="E4932" i="14" s="1"/>
  <c r="I4931" i="14"/>
  <c r="D4931" i="14"/>
  <c r="E4931" i="14" s="1"/>
  <c r="L4930" i="14"/>
  <c r="I4930" i="14"/>
  <c r="D4930" i="14"/>
  <c r="E4930" i="14" s="1"/>
  <c r="I4929" i="14"/>
  <c r="D4929" i="14"/>
  <c r="E4929" i="14" s="1"/>
  <c r="L4928" i="14"/>
  <c r="I4928" i="14"/>
  <c r="D4928" i="14"/>
  <c r="E4928" i="14" s="1"/>
  <c r="I4927" i="14"/>
  <c r="L4927" i="14" s="1"/>
  <c r="D4927" i="14"/>
  <c r="E4927" i="14" s="1"/>
  <c r="I4926" i="14"/>
  <c r="L4926" i="14" s="1"/>
  <c r="E4926" i="14"/>
  <c r="D4926" i="14"/>
  <c r="I4925" i="14"/>
  <c r="D4925" i="14"/>
  <c r="E4925" i="14" s="1"/>
  <c r="L4924" i="14"/>
  <c r="I4924" i="14"/>
  <c r="D4924" i="14"/>
  <c r="E4924" i="14" s="1"/>
  <c r="I4923" i="14"/>
  <c r="J4923" i="14" s="1"/>
  <c r="D4923" i="14"/>
  <c r="E4923" i="14" s="1"/>
  <c r="I4922" i="14"/>
  <c r="L4922" i="14" s="1"/>
  <c r="E4922" i="14"/>
  <c r="D4922" i="14"/>
  <c r="I4921" i="14"/>
  <c r="E4921" i="14"/>
  <c r="D4921" i="14"/>
  <c r="I4920" i="14"/>
  <c r="D4920" i="14"/>
  <c r="E4920" i="14" s="1"/>
  <c r="K4919" i="14"/>
  <c r="J4919" i="14"/>
  <c r="I4919" i="14"/>
  <c r="L4919" i="14" s="1"/>
  <c r="D4919" i="14"/>
  <c r="E4919" i="14" s="1"/>
  <c r="I4918" i="14"/>
  <c r="D4918" i="14"/>
  <c r="E4918" i="14" s="1"/>
  <c r="J4917" i="14"/>
  <c r="K4917" i="14" s="1"/>
  <c r="I4917" i="14"/>
  <c r="L4917" i="14" s="1"/>
  <c r="D4917" i="14"/>
  <c r="E4917" i="14" s="1"/>
  <c r="I4916" i="14"/>
  <c r="E4916" i="14"/>
  <c r="D4916" i="14"/>
  <c r="J4915" i="14"/>
  <c r="I4915" i="14"/>
  <c r="D4915" i="14"/>
  <c r="E4915" i="14" s="1"/>
  <c r="I4914" i="14"/>
  <c r="E4914" i="14"/>
  <c r="D4914" i="14"/>
  <c r="I4913" i="14"/>
  <c r="D4913" i="14"/>
  <c r="E4913" i="14" s="1"/>
  <c r="I4912" i="14"/>
  <c r="L4912" i="14" s="1"/>
  <c r="E4912" i="14"/>
  <c r="D4912" i="14"/>
  <c r="I4911" i="14"/>
  <c r="D4911" i="14"/>
  <c r="E4911" i="14" s="1"/>
  <c r="I4910" i="14"/>
  <c r="L4910" i="14" s="1"/>
  <c r="D4910" i="14"/>
  <c r="E4910" i="14" s="1"/>
  <c r="I4909" i="14"/>
  <c r="D4909" i="14"/>
  <c r="E4909" i="14" s="1"/>
  <c r="I4908" i="14"/>
  <c r="D4908" i="14"/>
  <c r="E4908" i="14" s="1"/>
  <c r="I4907" i="14"/>
  <c r="L4907" i="14" s="1"/>
  <c r="E4907" i="14"/>
  <c r="D4907" i="14"/>
  <c r="I4906" i="14"/>
  <c r="L4906" i="14" s="1"/>
  <c r="D4906" i="14"/>
  <c r="E4906" i="14" s="1"/>
  <c r="I4905" i="14"/>
  <c r="L4905" i="14" s="1"/>
  <c r="E4905" i="14"/>
  <c r="D4905" i="14"/>
  <c r="I4904" i="14"/>
  <c r="D4904" i="14"/>
  <c r="E4904" i="14" s="1"/>
  <c r="I4903" i="14"/>
  <c r="D4903" i="14"/>
  <c r="E4903" i="14" s="1"/>
  <c r="L4902" i="14"/>
  <c r="I4902" i="14"/>
  <c r="E4902" i="14"/>
  <c r="D4902" i="14"/>
  <c r="I4901" i="14"/>
  <c r="D4901" i="14"/>
  <c r="E4901" i="14" s="1"/>
  <c r="I4900" i="14"/>
  <c r="L4900" i="14" s="1"/>
  <c r="D4900" i="14"/>
  <c r="E4900" i="14" s="1"/>
  <c r="L4899" i="14"/>
  <c r="J4899" i="14"/>
  <c r="K4899" i="14" s="1"/>
  <c r="I4899" i="14"/>
  <c r="D4899" i="14"/>
  <c r="E4899" i="14" s="1"/>
  <c r="L4898" i="14"/>
  <c r="I4898" i="14"/>
  <c r="D4898" i="14"/>
  <c r="E4898" i="14" s="1"/>
  <c r="I4897" i="14"/>
  <c r="D4897" i="14"/>
  <c r="E4897" i="14" s="1"/>
  <c r="I4896" i="14"/>
  <c r="D4896" i="14"/>
  <c r="E4896" i="14" s="1"/>
  <c r="J4895" i="14"/>
  <c r="I4895" i="14"/>
  <c r="D4895" i="14"/>
  <c r="E4895" i="14" s="1"/>
  <c r="I4894" i="14"/>
  <c r="D4894" i="14"/>
  <c r="E4894" i="14" s="1"/>
  <c r="L4893" i="14"/>
  <c r="I4893" i="14"/>
  <c r="J4893" i="14" s="1"/>
  <c r="D4893" i="14"/>
  <c r="E4893" i="14" s="1"/>
  <c r="I4892" i="14"/>
  <c r="D4892" i="14"/>
  <c r="E4892" i="14" s="1"/>
  <c r="I4891" i="14"/>
  <c r="D4891" i="14"/>
  <c r="E4891" i="14" s="1"/>
  <c r="L4890" i="14"/>
  <c r="I4890" i="14"/>
  <c r="D4890" i="14"/>
  <c r="E4890" i="14" s="1"/>
  <c r="I4889" i="14"/>
  <c r="D4889" i="14"/>
  <c r="E4889" i="14" s="1"/>
  <c r="I4888" i="14"/>
  <c r="L4888" i="14" s="1"/>
  <c r="E4888" i="14"/>
  <c r="D4888" i="14"/>
  <c r="J4887" i="14"/>
  <c r="I4887" i="14"/>
  <c r="D4887" i="14"/>
  <c r="E4887" i="14" s="1"/>
  <c r="I4886" i="14"/>
  <c r="L4886" i="14" s="1"/>
  <c r="D4886" i="14"/>
  <c r="E4886" i="14" s="1"/>
  <c r="I4885" i="14"/>
  <c r="L4885" i="14" s="1"/>
  <c r="D4885" i="14"/>
  <c r="E4885" i="14" s="1"/>
  <c r="I4884" i="14"/>
  <c r="D4884" i="14"/>
  <c r="E4884" i="14" s="1"/>
  <c r="I4883" i="14"/>
  <c r="J4883" i="14" s="1"/>
  <c r="D4883" i="14"/>
  <c r="E4883" i="14" s="1"/>
  <c r="I4882" i="14"/>
  <c r="D4882" i="14"/>
  <c r="E4882" i="14" s="1"/>
  <c r="I4881" i="14"/>
  <c r="L4881" i="14" s="1"/>
  <c r="E4881" i="14"/>
  <c r="D4881" i="14"/>
  <c r="I4880" i="14"/>
  <c r="E4880" i="14"/>
  <c r="D4880" i="14"/>
  <c r="I4879" i="14"/>
  <c r="D4879" i="14"/>
  <c r="E4879" i="14" s="1"/>
  <c r="L4878" i="14"/>
  <c r="I4878" i="14"/>
  <c r="D4878" i="14"/>
  <c r="E4878" i="14" s="1"/>
  <c r="I4877" i="14"/>
  <c r="E4877" i="14"/>
  <c r="D4877" i="14"/>
  <c r="I4876" i="14"/>
  <c r="D4876" i="14"/>
  <c r="E4876" i="14" s="1"/>
  <c r="I4875" i="14"/>
  <c r="L4875" i="14" s="1"/>
  <c r="D4875" i="14"/>
  <c r="E4875" i="14" s="1"/>
  <c r="I4874" i="14"/>
  <c r="E4874" i="14"/>
  <c r="D4874" i="14"/>
  <c r="I4873" i="14"/>
  <c r="D4873" i="14"/>
  <c r="E4873" i="14" s="1"/>
  <c r="I4872" i="14"/>
  <c r="D4872" i="14"/>
  <c r="E4872" i="14" s="1"/>
  <c r="I4871" i="14"/>
  <c r="D4871" i="14"/>
  <c r="E4871" i="14" s="1"/>
  <c r="I4870" i="14"/>
  <c r="D4870" i="14"/>
  <c r="E4870" i="14" s="1"/>
  <c r="I4869" i="14"/>
  <c r="D4869" i="14"/>
  <c r="E4869" i="14" s="1"/>
  <c r="I4868" i="14"/>
  <c r="D4868" i="14"/>
  <c r="E4868" i="14" s="1"/>
  <c r="I4867" i="14"/>
  <c r="D4867" i="14"/>
  <c r="E4867" i="14" s="1"/>
  <c r="I4866" i="14"/>
  <c r="L4866" i="14" s="1"/>
  <c r="D4866" i="14"/>
  <c r="E4866" i="14" s="1"/>
  <c r="I4865" i="14"/>
  <c r="E4865" i="14"/>
  <c r="D4865" i="14"/>
  <c r="I4864" i="14"/>
  <c r="D4864" i="14"/>
  <c r="E4864" i="14" s="1"/>
  <c r="I4863" i="14"/>
  <c r="L4863" i="14" s="1"/>
  <c r="D4863" i="14"/>
  <c r="E4863" i="14" s="1"/>
  <c r="I4862" i="14"/>
  <c r="D4862" i="14"/>
  <c r="E4862" i="14" s="1"/>
  <c r="I4861" i="14"/>
  <c r="D4861" i="14"/>
  <c r="E4861" i="14" s="1"/>
  <c r="I4860" i="14"/>
  <c r="D4860" i="14"/>
  <c r="E4860" i="14" s="1"/>
  <c r="K4859" i="14"/>
  <c r="J4859" i="14"/>
  <c r="I4859" i="14"/>
  <c r="L4859" i="14" s="1"/>
  <c r="D4859" i="14"/>
  <c r="E4859" i="14" s="1"/>
  <c r="I4858" i="14"/>
  <c r="D4858" i="14"/>
  <c r="E4858" i="14" s="1"/>
  <c r="L4857" i="14"/>
  <c r="K4857" i="14"/>
  <c r="I4857" i="14"/>
  <c r="J4857" i="14" s="1"/>
  <c r="D4857" i="14"/>
  <c r="E4857" i="14" s="1"/>
  <c r="I4856" i="14"/>
  <c r="D4856" i="14"/>
  <c r="E4856" i="14" s="1"/>
  <c r="I4855" i="14"/>
  <c r="D4855" i="14"/>
  <c r="E4855" i="14" s="1"/>
  <c r="L4854" i="14"/>
  <c r="I4854" i="14"/>
  <c r="D4854" i="14"/>
  <c r="E4854" i="14" s="1"/>
  <c r="J4853" i="14"/>
  <c r="I4853" i="14"/>
  <c r="D4853" i="14"/>
  <c r="E4853" i="14" s="1"/>
  <c r="I4852" i="14"/>
  <c r="D4852" i="14"/>
  <c r="E4852" i="14" s="1"/>
  <c r="I4851" i="14"/>
  <c r="L4851" i="14" s="1"/>
  <c r="D4851" i="14"/>
  <c r="E4851" i="14" s="1"/>
  <c r="I4850" i="14"/>
  <c r="L4850" i="14" s="1"/>
  <c r="D4850" i="14"/>
  <c r="E4850" i="14" s="1"/>
  <c r="L4849" i="14"/>
  <c r="I4849" i="14"/>
  <c r="J4849" i="14" s="1"/>
  <c r="D4849" i="14"/>
  <c r="E4849" i="14" s="1"/>
  <c r="L4848" i="14"/>
  <c r="I4848" i="14"/>
  <c r="D4848" i="14"/>
  <c r="E4848" i="14" s="1"/>
  <c r="I4847" i="14"/>
  <c r="D4847" i="14"/>
  <c r="E4847" i="14" s="1"/>
  <c r="I4846" i="14"/>
  <c r="D4846" i="14"/>
  <c r="E4846" i="14" s="1"/>
  <c r="I4845" i="14"/>
  <c r="D4845" i="14"/>
  <c r="E4845" i="14" s="1"/>
  <c r="I4844" i="14"/>
  <c r="D4844" i="14"/>
  <c r="E4844" i="14" s="1"/>
  <c r="J4843" i="14"/>
  <c r="K4843" i="14" s="1"/>
  <c r="I4843" i="14"/>
  <c r="L4843" i="14" s="1"/>
  <c r="D4843" i="14"/>
  <c r="E4843" i="14" s="1"/>
  <c r="I4842" i="14"/>
  <c r="D4842" i="14"/>
  <c r="E4842" i="14" s="1"/>
  <c r="I4841" i="14"/>
  <c r="J4841" i="14" s="1"/>
  <c r="D4841" i="14"/>
  <c r="E4841" i="14" s="1"/>
  <c r="I4840" i="14"/>
  <c r="L4840" i="14" s="1"/>
  <c r="D4840" i="14"/>
  <c r="E4840" i="14" s="1"/>
  <c r="I4839" i="14"/>
  <c r="L4839" i="14" s="1"/>
  <c r="D4839" i="14"/>
  <c r="E4839" i="14" s="1"/>
  <c r="I4838" i="14"/>
  <c r="L4838" i="14" s="1"/>
  <c r="D4838" i="14"/>
  <c r="E4838" i="14" s="1"/>
  <c r="I4837" i="14"/>
  <c r="J4837" i="14" s="1"/>
  <c r="D4837" i="14"/>
  <c r="E4837" i="14" s="1"/>
  <c r="L4836" i="14"/>
  <c r="I4836" i="14"/>
  <c r="D4836" i="14"/>
  <c r="E4836" i="14" s="1"/>
  <c r="I4835" i="14"/>
  <c r="D4835" i="14"/>
  <c r="E4835" i="14" s="1"/>
  <c r="I4834" i="14"/>
  <c r="D4834" i="14"/>
  <c r="E4834" i="14" s="1"/>
  <c r="I4833" i="14"/>
  <c r="L4833" i="14" s="1"/>
  <c r="D4833" i="14"/>
  <c r="E4833" i="14" s="1"/>
  <c r="I4832" i="14"/>
  <c r="D4832" i="14"/>
  <c r="E4832" i="14" s="1"/>
  <c r="I4831" i="14"/>
  <c r="E4831" i="14"/>
  <c r="D4831" i="14"/>
  <c r="I4830" i="14"/>
  <c r="D4830" i="14"/>
  <c r="E4830" i="14" s="1"/>
  <c r="I4829" i="14"/>
  <c r="D4829" i="14"/>
  <c r="E4829" i="14" s="1"/>
  <c r="L4828" i="14"/>
  <c r="I4828" i="14"/>
  <c r="D4828" i="14"/>
  <c r="E4828" i="14" s="1"/>
  <c r="I4827" i="14"/>
  <c r="L4827" i="14" s="1"/>
  <c r="D4827" i="14"/>
  <c r="E4827" i="14" s="1"/>
  <c r="I4826" i="14"/>
  <c r="D4826" i="14"/>
  <c r="E4826" i="14" s="1"/>
  <c r="I4825" i="14"/>
  <c r="D4825" i="14"/>
  <c r="E4825" i="14" s="1"/>
  <c r="I4824" i="14"/>
  <c r="E4824" i="14"/>
  <c r="D4824" i="14"/>
  <c r="J4823" i="14"/>
  <c r="K4823" i="14" s="1"/>
  <c r="I4823" i="14"/>
  <c r="L4823" i="14" s="1"/>
  <c r="D4823" i="14"/>
  <c r="E4823" i="14" s="1"/>
  <c r="I4822" i="14"/>
  <c r="D4822" i="14"/>
  <c r="E4822" i="14" s="1"/>
  <c r="J4821" i="14"/>
  <c r="I4821" i="14"/>
  <c r="D4821" i="14"/>
  <c r="E4821" i="14" s="1"/>
  <c r="I4820" i="14"/>
  <c r="D4820" i="14"/>
  <c r="E4820" i="14" s="1"/>
  <c r="I4819" i="14"/>
  <c r="D4819" i="14"/>
  <c r="E4819" i="14" s="1"/>
  <c r="I4818" i="14"/>
  <c r="D4818" i="14"/>
  <c r="E4818" i="14" s="1"/>
  <c r="I4817" i="14"/>
  <c r="J4817" i="14" s="1"/>
  <c r="D4817" i="14"/>
  <c r="E4817" i="14" s="1"/>
  <c r="I4816" i="14"/>
  <c r="L4816" i="14" s="1"/>
  <c r="D4816" i="14"/>
  <c r="E4816" i="14" s="1"/>
  <c r="I4815" i="14"/>
  <c r="L4815" i="14" s="1"/>
  <c r="D4815" i="14"/>
  <c r="E4815" i="14" s="1"/>
  <c r="I4814" i="14"/>
  <c r="L4814" i="14" s="1"/>
  <c r="D4814" i="14"/>
  <c r="E4814" i="14" s="1"/>
  <c r="I4813" i="14"/>
  <c r="J4813" i="14" s="1"/>
  <c r="D4813" i="14"/>
  <c r="E4813" i="14" s="1"/>
  <c r="I4812" i="14"/>
  <c r="D4812" i="14"/>
  <c r="E4812" i="14" s="1"/>
  <c r="L4811" i="14"/>
  <c r="J4811" i="14"/>
  <c r="K4811" i="14" s="1"/>
  <c r="I4811" i="14"/>
  <c r="D4811" i="14"/>
  <c r="E4811" i="14" s="1"/>
  <c r="I4810" i="14"/>
  <c r="D4810" i="14"/>
  <c r="E4810" i="14" s="1"/>
  <c r="J4809" i="14"/>
  <c r="K4809" i="14" s="1"/>
  <c r="I4809" i="14"/>
  <c r="L4809" i="14" s="1"/>
  <c r="D4809" i="14"/>
  <c r="E4809" i="14" s="1"/>
  <c r="I4808" i="14"/>
  <c r="D4808" i="14"/>
  <c r="E4808" i="14" s="1"/>
  <c r="L4807" i="14"/>
  <c r="J4807" i="14"/>
  <c r="K4807" i="14" s="1"/>
  <c r="I4807" i="14"/>
  <c r="D4807" i="14"/>
  <c r="E4807" i="14" s="1"/>
  <c r="I4806" i="14"/>
  <c r="L4806" i="14" s="1"/>
  <c r="D4806" i="14"/>
  <c r="E4806" i="14" s="1"/>
  <c r="I4805" i="14"/>
  <c r="D4805" i="14"/>
  <c r="E4805" i="14" s="1"/>
  <c r="I4804" i="14"/>
  <c r="D4804" i="14"/>
  <c r="E4804" i="14" s="1"/>
  <c r="I4803" i="14"/>
  <c r="L4803" i="14" s="1"/>
  <c r="D4803" i="14"/>
  <c r="E4803" i="14" s="1"/>
  <c r="I4802" i="14"/>
  <c r="L4802" i="14" s="1"/>
  <c r="D4802" i="14"/>
  <c r="E4802" i="14" s="1"/>
  <c r="I4801" i="14"/>
  <c r="D4801" i="14"/>
  <c r="E4801" i="14" s="1"/>
  <c r="I4800" i="14"/>
  <c r="D4800" i="14"/>
  <c r="E4800" i="14" s="1"/>
  <c r="L4799" i="14"/>
  <c r="I4799" i="14"/>
  <c r="J4799" i="14" s="1"/>
  <c r="K4799" i="14" s="1"/>
  <c r="D4799" i="14"/>
  <c r="E4799" i="14" s="1"/>
  <c r="I4798" i="14"/>
  <c r="D4798" i="14"/>
  <c r="E4798" i="14" s="1"/>
  <c r="I4797" i="14"/>
  <c r="D4797" i="14"/>
  <c r="E4797" i="14" s="1"/>
  <c r="I4796" i="14"/>
  <c r="D4796" i="14"/>
  <c r="E4796" i="14" s="1"/>
  <c r="I4795" i="14"/>
  <c r="J4795" i="14" s="1"/>
  <c r="K4795" i="14" s="1"/>
  <c r="E4795" i="14"/>
  <c r="D4795" i="14"/>
  <c r="I4794" i="14"/>
  <c r="D4794" i="14"/>
  <c r="E4794" i="14" s="1"/>
  <c r="J4793" i="14"/>
  <c r="I4793" i="14"/>
  <c r="D4793" i="14"/>
  <c r="E4793" i="14" s="1"/>
  <c r="I4792" i="14"/>
  <c r="L4792" i="14" s="1"/>
  <c r="D4792" i="14"/>
  <c r="E4792" i="14" s="1"/>
  <c r="I4791" i="14"/>
  <c r="L4791" i="14" s="1"/>
  <c r="D4791" i="14"/>
  <c r="E4791" i="14" s="1"/>
  <c r="L4790" i="14"/>
  <c r="I4790" i="14"/>
  <c r="J4790" i="14" s="1"/>
  <c r="D4790" i="14"/>
  <c r="E4790" i="14" s="1"/>
  <c r="I4789" i="14"/>
  <c r="D4789" i="14"/>
  <c r="E4789" i="14" s="1"/>
  <c r="I4788" i="14"/>
  <c r="D4788" i="14"/>
  <c r="E4788" i="14" s="1"/>
  <c r="I4787" i="14"/>
  <c r="L4787" i="14" s="1"/>
  <c r="D4787" i="14"/>
  <c r="E4787" i="14" s="1"/>
  <c r="I4786" i="14"/>
  <c r="L4786" i="14" s="1"/>
  <c r="E4786" i="14"/>
  <c r="D4786" i="14"/>
  <c r="L4785" i="14"/>
  <c r="I4785" i="14"/>
  <c r="D4785" i="14"/>
  <c r="E4785" i="14" s="1"/>
  <c r="I4784" i="14"/>
  <c r="D4784" i="14"/>
  <c r="E4784" i="14" s="1"/>
  <c r="L4783" i="14"/>
  <c r="J4783" i="14"/>
  <c r="I4783" i="14"/>
  <c r="D4783" i="14"/>
  <c r="E4783" i="14" s="1"/>
  <c r="L4782" i="14"/>
  <c r="I4782" i="14"/>
  <c r="J4782" i="14" s="1"/>
  <c r="K4782" i="14" s="1"/>
  <c r="E4782" i="14"/>
  <c r="D4782" i="14"/>
  <c r="L4781" i="14"/>
  <c r="J4781" i="14"/>
  <c r="I4781" i="14"/>
  <c r="D4781" i="14"/>
  <c r="E4781" i="14" s="1"/>
  <c r="J4780" i="14"/>
  <c r="K4780" i="14" s="1"/>
  <c r="I4780" i="14"/>
  <c r="L4780" i="14" s="1"/>
  <c r="D4780" i="14"/>
  <c r="E4780" i="14" s="1"/>
  <c r="L4779" i="14"/>
  <c r="J4779" i="14"/>
  <c r="I4779" i="14"/>
  <c r="D4779" i="14"/>
  <c r="E4779" i="14" s="1"/>
  <c r="J4778" i="14"/>
  <c r="K4778" i="14" s="1"/>
  <c r="I4778" i="14"/>
  <c r="L4778" i="14" s="1"/>
  <c r="E4778" i="14"/>
  <c r="D4778" i="14"/>
  <c r="L4777" i="14"/>
  <c r="J4777" i="14"/>
  <c r="I4777" i="14"/>
  <c r="D4777" i="14"/>
  <c r="E4777" i="14" s="1"/>
  <c r="I4776" i="14"/>
  <c r="D4776" i="14"/>
  <c r="E4776" i="14" s="1"/>
  <c r="I4775" i="14"/>
  <c r="D4775" i="14"/>
  <c r="E4775" i="14" s="1"/>
  <c r="I4774" i="14"/>
  <c r="D4774" i="14"/>
  <c r="E4774" i="14" s="1"/>
  <c r="J4773" i="14"/>
  <c r="I4773" i="14"/>
  <c r="L4773" i="14" s="1"/>
  <c r="D4773" i="14"/>
  <c r="E4773" i="14" s="1"/>
  <c r="I4772" i="14"/>
  <c r="D4772" i="14"/>
  <c r="E4772" i="14" s="1"/>
  <c r="I4771" i="14"/>
  <c r="J4771" i="14" s="1"/>
  <c r="D4771" i="14"/>
  <c r="E4771" i="14" s="1"/>
  <c r="L4770" i="14"/>
  <c r="I4770" i="14"/>
  <c r="J4770" i="14" s="1"/>
  <c r="K4770" i="14" s="1"/>
  <c r="D4770" i="14"/>
  <c r="E4770" i="14" s="1"/>
  <c r="I4769" i="14"/>
  <c r="J4769" i="14" s="1"/>
  <c r="D4769" i="14"/>
  <c r="E4769" i="14" s="1"/>
  <c r="I4768" i="14"/>
  <c r="D4768" i="14"/>
  <c r="E4768" i="14" s="1"/>
  <c r="L4767" i="14"/>
  <c r="I4767" i="14"/>
  <c r="J4767" i="14" s="1"/>
  <c r="D4767" i="14"/>
  <c r="E4767" i="14" s="1"/>
  <c r="I4766" i="14"/>
  <c r="D4766" i="14"/>
  <c r="E4766" i="14" s="1"/>
  <c r="L4765" i="14"/>
  <c r="I4765" i="14"/>
  <c r="D4765" i="14"/>
  <c r="E4765" i="14" s="1"/>
  <c r="I4764" i="14"/>
  <c r="E4764" i="14"/>
  <c r="D4764" i="14"/>
  <c r="I4763" i="14"/>
  <c r="L4763" i="14" s="1"/>
  <c r="D4763" i="14"/>
  <c r="E4763" i="14" s="1"/>
  <c r="I4762" i="14"/>
  <c r="D4762" i="14"/>
  <c r="E4762" i="14" s="1"/>
  <c r="L4761" i="14"/>
  <c r="I4761" i="14"/>
  <c r="J4761" i="14" s="1"/>
  <c r="D4761" i="14"/>
  <c r="E4761" i="14" s="1"/>
  <c r="J4760" i="14"/>
  <c r="I4760" i="14"/>
  <c r="D4760" i="14"/>
  <c r="E4760" i="14" s="1"/>
  <c r="L4759" i="14"/>
  <c r="J4759" i="14"/>
  <c r="I4759" i="14"/>
  <c r="D4759" i="14"/>
  <c r="E4759" i="14" s="1"/>
  <c r="I4758" i="14"/>
  <c r="D4758" i="14"/>
  <c r="E4758" i="14" s="1"/>
  <c r="L4757" i="14"/>
  <c r="I4757" i="14"/>
  <c r="J4757" i="14" s="1"/>
  <c r="D4757" i="14"/>
  <c r="E4757" i="14" s="1"/>
  <c r="I4756" i="14"/>
  <c r="D4756" i="14"/>
  <c r="E4756" i="14" s="1"/>
  <c r="I4755" i="14"/>
  <c r="J4755" i="14" s="1"/>
  <c r="D4755" i="14"/>
  <c r="E4755" i="14" s="1"/>
  <c r="I4754" i="14"/>
  <c r="D4754" i="14"/>
  <c r="E4754" i="14" s="1"/>
  <c r="L4753" i="14"/>
  <c r="J4753" i="14"/>
  <c r="I4753" i="14"/>
  <c r="D4753" i="14"/>
  <c r="E4753" i="14" s="1"/>
  <c r="I4752" i="14"/>
  <c r="D4752" i="14"/>
  <c r="E4752" i="14" s="1"/>
  <c r="L4751" i="14"/>
  <c r="J4751" i="14"/>
  <c r="I4751" i="14"/>
  <c r="D4751" i="14"/>
  <c r="E4751" i="14" s="1"/>
  <c r="I4750" i="14"/>
  <c r="E4750" i="14"/>
  <c r="D4750" i="14"/>
  <c r="J4749" i="14"/>
  <c r="I4749" i="14"/>
  <c r="L4749" i="14" s="1"/>
  <c r="D4749" i="14"/>
  <c r="E4749" i="14" s="1"/>
  <c r="I4748" i="14"/>
  <c r="J4748" i="14" s="1"/>
  <c r="D4748" i="14"/>
  <c r="E4748" i="14" s="1"/>
  <c r="I4747" i="14"/>
  <c r="D4747" i="14"/>
  <c r="E4747" i="14" s="1"/>
  <c r="I4746" i="14"/>
  <c r="D4746" i="14"/>
  <c r="E4746" i="14" s="1"/>
  <c r="I4745" i="14"/>
  <c r="D4745" i="14"/>
  <c r="E4745" i="14" s="1"/>
  <c r="L4744" i="14"/>
  <c r="I4744" i="14"/>
  <c r="D4744" i="14"/>
  <c r="E4744" i="14" s="1"/>
  <c r="L4743" i="14"/>
  <c r="I4743" i="14"/>
  <c r="J4743" i="14" s="1"/>
  <c r="D4743" i="14"/>
  <c r="E4743" i="14" s="1"/>
  <c r="I4742" i="14"/>
  <c r="D4742" i="14"/>
  <c r="E4742" i="14" s="1"/>
  <c r="I4741" i="14"/>
  <c r="D4741" i="14"/>
  <c r="E4741" i="14" s="1"/>
  <c r="I4740" i="14"/>
  <c r="E4740" i="14"/>
  <c r="D4740" i="14"/>
  <c r="I4739" i="14"/>
  <c r="L4739" i="14" s="1"/>
  <c r="D4739" i="14"/>
  <c r="E4739" i="14" s="1"/>
  <c r="I4738" i="14"/>
  <c r="D4738" i="14"/>
  <c r="E4738" i="14" s="1"/>
  <c r="I4737" i="14"/>
  <c r="D4737" i="14"/>
  <c r="E4737" i="14" s="1"/>
  <c r="I4736" i="14"/>
  <c r="D4736" i="14"/>
  <c r="E4736" i="14" s="1"/>
  <c r="I4735" i="14"/>
  <c r="D4735" i="14"/>
  <c r="E4735" i="14" s="1"/>
  <c r="L4734" i="14"/>
  <c r="I4734" i="14"/>
  <c r="J4734" i="14" s="1"/>
  <c r="K4734" i="14" s="1"/>
  <c r="D4734" i="14"/>
  <c r="E4734" i="14" s="1"/>
  <c r="I4733" i="14"/>
  <c r="D4733" i="14"/>
  <c r="E4733" i="14" s="1"/>
  <c r="I4732" i="14"/>
  <c r="D4732" i="14"/>
  <c r="E4732" i="14" s="1"/>
  <c r="I4731" i="14"/>
  <c r="D4731" i="14"/>
  <c r="E4731" i="14" s="1"/>
  <c r="K4730" i="14"/>
  <c r="J4730" i="14"/>
  <c r="I4730" i="14"/>
  <c r="L4730" i="14" s="1"/>
  <c r="D4730" i="14"/>
  <c r="E4730" i="14" s="1"/>
  <c r="I4729" i="14"/>
  <c r="D4729" i="14"/>
  <c r="E4729" i="14" s="1"/>
  <c r="I4728" i="14"/>
  <c r="D4728" i="14"/>
  <c r="E4728" i="14" s="1"/>
  <c r="I4727" i="14"/>
  <c r="L4727" i="14" s="1"/>
  <c r="D4727" i="14"/>
  <c r="E4727" i="14" s="1"/>
  <c r="I4726" i="14"/>
  <c r="D4726" i="14"/>
  <c r="E4726" i="14" s="1"/>
  <c r="I4725" i="14"/>
  <c r="L4725" i="14" s="1"/>
  <c r="D4725" i="14"/>
  <c r="E4725" i="14" s="1"/>
  <c r="I4724" i="14"/>
  <c r="D4724" i="14"/>
  <c r="E4724" i="14" s="1"/>
  <c r="L4723" i="14"/>
  <c r="J4723" i="14"/>
  <c r="I4723" i="14"/>
  <c r="D4723" i="14"/>
  <c r="E4723" i="14" s="1"/>
  <c r="L4722" i="14"/>
  <c r="K4722" i="14"/>
  <c r="I4722" i="14"/>
  <c r="J4722" i="14" s="1"/>
  <c r="D4722" i="14"/>
  <c r="E4722" i="14" s="1"/>
  <c r="I4721" i="14"/>
  <c r="L4721" i="14" s="1"/>
  <c r="D4721" i="14"/>
  <c r="E4721" i="14" s="1"/>
  <c r="L4720" i="14"/>
  <c r="J4720" i="14"/>
  <c r="K4720" i="14" s="1"/>
  <c r="I4720" i="14"/>
  <c r="D4720" i="14"/>
  <c r="E4720" i="14" s="1"/>
  <c r="L4719" i="14"/>
  <c r="J4719" i="14"/>
  <c r="I4719" i="14"/>
  <c r="D4719" i="14"/>
  <c r="E4719" i="14" s="1"/>
  <c r="I4718" i="14"/>
  <c r="D4718" i="14"/>
  <c r="E4718" i="14" s="1"/>
  <c r="I4717" i="14"/>
  <c r="D4717" i="14"/>
  <c r="E4717" i="14" s="1"/>
  <c r="I4716" i="14"/>
  <c r="E4716" i="14"/>
  <c r="D4716" i="14"/>
  <c r="J4715" i="14"/>
  <c r="I4715" i="14"/>
  <c r="L4715" i="14" s="1"/>
  <c r="D4715" i="14"/>
  <c r="E4715" i="14" s="1"/>
  <c r="I4714" i="14"/>
  <c r="J4714" i="14" s="1"/>
  <c r="D4714" i="14"/>
  <c r="E4714" i="14" s="1"/>
  <c r="L4713" i="14"/>
  <c r="J4713" i="14"/>
  <c r="I4713" i="14"/>
  <c r="D4713" i="14"/>
  <c r="E4713" i="14" s="1"/>
  <c r="J4712" i="14"/>
  <c r="I4712" i="14"/>
  <c r="D4712" i="14"/>
  <c r="E4712" i="14" s="1"/>
  <c r="I4711" i="14"/>
  <c r="L4711" i="14" s="1"/>
  <c r="D4711" i="14"/>
  <c r="E4711" i="14" s="1"/>
  <c r="L4710" i="14"/>
  <c r="K4710" i="14"/>
  <c r="I4710" i="14"/>
  <c r="J4710" i="14" s="1"/>
  <c r="D4710" i="14"/>
  <c r="E4710" i="14" s="1"/>
  <c r="L4709" i="14"/>
  <c r="J4709" i="14"/>
  <c r="I4709" i="14"/>
  <c r="D4709" i="14"/>
  <c r="E4709" i="14" s="1"/>
  <c r="I4708" i="14"/>
  <c r="L4708" i="14" s="1"/>
  <c r="D4708" i="14"/>
  <c r="E4708" i="14" s="1"/>
  <c r="L4707" i="14"/>
  <c r="J4707" i="14"/>
  <c r="I4707" i="14"/>
  <c r="D4707" i="14"/>
  <c r="E4707" i="14" s="1"/>
  <c r="L4706" i="14"/>
  <c r="J4706" i="14"/>
  <c r="I4706" i="14"/>
  <c r="D4706" i="14"/>
  <c r="E4706" i="14" s="1"/>
  <c r="I4705" i="14"/>
  <c r="D4705" i="14"/>
  <c r="E4705" i="14" s="1"/>
  <c r="I4704" i="14"/>
  <c r="D4704" i="14"/>
  <c r="E4704" i="14" s="1"/>
  <c r="I4703" i="14"/>
  <c r="D4703" i="14"/>
  <c r="E4703" i="14" s="1"/>
  <c r="I4702" i="14"/>
  <c r="D4702" i="14"/>
  <c r="E4702" i="14" s="1"/>
  <c r="I4701" i="14"/>
  <c r="D4701" i="14"/>
  <c r="E4701" i="14" s="1"/>
  <c r="I4700" i="14"/>
  <c r="J4700" i="14" s="1"/>
  <c r="D4700" i="14"/>
  <c r="E4700" i="14" s="1"/>
  <c r="I4699" i="14"/>
  <c r="L4699" i="14" s="1"/>
  <c r="D4699" i="14"/>
  <c r="E4699" i="14" s="1"/>
  <c r="L4698" i="14"/>
  <c r="K4698" i="14"/>
  <c r="I4698" i="14"/>
  <c r="J4698" i="14" s="1"/>
  <c r="D4698" i="14"/>
  <c r="E4698" i="14" s="1"/>
  <c r="I4697" i="14"/>
  <c r="D4697" i="14"/>
  <c r="E4697" i="14" s="1"/>
  <c r="L4696" i="14"/>
  <c r="I4696" i="14"/>
  <c r="J4696" i="14" s="1"/>
  <c r="D4696" i="14"/>
  <c r="E4696" i="14" s="1"/>
  <c r="I4695" i="14"/>
  <c r="J4695" i="14" s="1"/>
  <c r="D4695" i="14"/>
  <c r="E4695" i="14" s="1"/>
  <c r="J4694" i="14"/>
  <c r="K4694" i="14" s="1"/>
  <c r="I4694" i="14"/>
  <c r="L4694" i="14" s="1"/>
  <c r="D4694" i="14"/>
  <c r="E4694" i="14" s="1"/>
  <c r="I4693" i="14"/>
  <c r="D4693" i="14"/>
  <c r="E4693" i="14" s="1"/>
  <c r="I4692" i="14"/>
  <c r="D4692" i="14"/>
  <c r="E4692" i="14" s="1"/>
  <c r="J4691" i="14"/>
  <c r="I4691" i="14"/>
  <c r="L4691" i="14" s="1"/>
  <c r="D4691" i="14"/>
  <c r="E4691" i="14" s="1"/>
  <c r="I4690" i="14"/>
  <c r="D4690" i="14"/>
  <c r="E4690" i="14" s="1"/>
  <c r="L4689" i="14"/>
  <c r="I4689" i="14"/>
  <c r="J4689" i="14" s="1"/>
  <c r="D4689" i="14"/>
  <c r="E4689" i="14" s="1"/>
  <c r="I4688" i="14"/>
  <c r="D4688" i="14"/>
  <c r="E4688" i="14" s="1"/>
  <c r="I4687" i="14"/>
  <c r="D4687" i="14"/>
  <c r="E4687" i="14" s="1"/>
  <c r="I4686" i="14"/>
  <c r="J4686" i="14" s="1"/>
  <c r="E4686" i="14"/>
  <c r="D4686" i="14"/>
  <c r="I4685" i="14"/>
  <c r="J4685" i="14" s="1"/>
  <c r="D4685" i="14"/>
  <c r="E4685" i="14" s="1"/>
  <c r="I4684" i="14"/>
  <c r="L4684" i="14" s="1"/>
  <c r="D4684" i="14"/>
  <c r="E4684" i="14" s="1"/>
  <c r="I4683" i="14"/>
  <c r="L4683" i="14" s="1"/>
  <c r="D4683" i="14"/>
  <c r="E4683" i="14" s="1"/>
  <c r="L4682" i="14"/>
  <c r="J4682" i="14"/>
  <c r="K4682" i="14" s="1"/>
  <c r="I4682" i="14"/>
  <c r="D4682" i="14"/>
  <c r="E4682" i="14" s="1"/>
  <c r="I4681" i="14"/>
  <c r="D4681" i="14"/>
  <c r="E4681" i="14" s="1"/>
  <c r="I4680" i="14"/>
  <c r="D4680" i="14"/>
  <c r="E4680" i="14" s="1"/>
  <c r="L4679" i="14"/>
  <c r="I4679" i="14"/>
  <c r="J4679" i="14" s="1"/>
  <c r="D4679" i="14"/>
  <c r="E4679" i="14" s="1"/>
  <c r="I4678" i="14"/>
  <c r="D4678" i="14"/>
  <c r="E4678" i="14" s="1"/>
  <c r="I4677" i="14"/>
  <c r="D4677" i="14"/>
  <c r="E4677" i="14" s="1"/>
  <c r="J4676" i="14"/>
  <c r="I4676" i="14"/>
  <c r="D4676" i="14"/>
  <c r="E4676" i="14" s="1"/>
  <c r="L4675" i="14"/>
  <c r="I4675" i="14"/>
  <c r="J4675" i="14" s="1"/>
  <c r="D4675" i="14"/>
  <c r="E4675" i="14" s="1"/>
  <c r="L4674" i="14"/>
  <c r="I4674" i="14"/>
  <c r="J4674" i="14" s="1"/>
  <c r="K4674" i="14" s="1"/>
  <c r="D4674" i="14"/>
  <c r="E4674" i="14" s="1"/>
  <c r="I4673" i="14"/>
  <c r="J4673" i="14" s="1"/>
  <c r="D4673" i="14"/>
  <c r="E4673" i="14" s="1"/>
  <c r="I4672" i="14"/>
  <c r="J4672" i="14" s="1"/>
  <c r="D4672" i="14"/>
  <c r="E4672" i="14" s="1"/>
  <c r="I4671" i="14"/>
  <c r="D4671" i="14"/>
  <c r="E4671" i="14" s="1"/>
  <c r="I4670" i="14"/>
  <c r="L4670" i="14" s="1"/>
  <c r="D4670" i="14"/>
  <c r="E4670" i="14" s="1"/>
  <c r="I4669" i="14"/>
  <c r="D4669" i="14"/>
  <c r="E4669" i="14" s="1"/>
  <c r="I4668" i="14"/>
  <c r="E4668" i="14"/>
  <c r="D4668" i="14"/>
  <c r="J4667" i="14"/>
  <c r="I4667" i="14"/>
  <c r="L4667" i="14" s="1"/>
  <c r="D4667" i="14"/>
  <c r="E4667" i="14" s="1"/>
  <c r="I4666" i="14"/>
  <c r="E4666" i="14"/>
  <c r="D4666" i="14"/>
  <c r="I4665" i="14"/>
  <c r="D4665" i="14"/>
  <c r="E4665" i="14" s="1"/>
  <c r="I4664" i="14"/>
  <c r="D4664" i="14"/>
  <c r="E4664" i="14" s="1"/>
  <c r="I4663" i="14"/>
  <c r="J4663" i="14" s="1"/>
  <c r="D4663" i="14"/>
  <c r="E4663" i="14" s="1"/>
  <c r="L4662" i="14"/>
  <c r="I4662" i="14"/>
  <c r="J4662" i="14" s="1"/>
  <c r="K4662" i="14" s="1"/>
  <c r="D4662" i="14"/>
  <c r="E4662" i="14" s="1"/>
  <c r="I4661" i="14"/>
  <c r="D4661" i="14"/>
  <c r="E4661" i="14" s="1"/>
  <c r="I4660" i="14"/>
  <c r="L4660" i="14" s="1"/>
  <c r="D4660" i="14"/>
  <c r="E4660" i="14" s="1"/>
  <c r="I4659" i="14"/>
  <c r="D4659" i="14"/>
  <c r="E4659" i="14" s="1"/>
  <c r="I4658" i="14"/>
  <c r="L4658" i="14" s="1"/>
  <c r="D4658" i="14"/>
  <c r="E4658" i="14" s="1"/>
  <c r="I4657" i="14"/>
  <c r="D4657" i="14"/>
  <c r="E4657" i="14" s="1"/>
  <c r="I4656" i="14"/>
  <c r="D4656" i="14"/>
  <c r="E4656" i="14" s="1"/>
  <c r="J4655" i="14"/>
  <c r="I4655" i="14"/>
  <c r="L4655" i="14" s="1"/>
  <c r="D4655" i="14"/>
  <c r="E4655" i="14" s="1"/>
  <c r="L4654" i="14"/>
  <c r="I4654" i="14"/>
  <c r="J4654" i="14" s="1"/>
  <c r="D4654" i="14"/>
  <c r="E4654" i="14" s="1"/>
  <c r="I4653" i="14"/>
  <c r="D4653" i="14"/>
  <c r="E4653" i="14" s="1"/>
  <c r="J4652" i="14"/>
  <c r="I4652" i="14"/>
  <c r="D4652" i="14"/>
  <c r="E4652" i="14" s="1"/>
  <c r="L4651" i="14"/>
  <c r="I4651" i="14"/>
  <c r="D4651" i="14"/>
  <c r="E4651" i="14" s="1"/>
  <c r="L4650" i="14"/>
  <c r="K4650" i="14"/>
  <c r="I4650" i="14"/>
  <c r="J4650" i="14" s="1"/>
  <c r="D4650" i="14"/>
  <c r="E4650" i="14" s="1"/>
  <c r="J4649" i="14"/>
  <c r="I4649" i="14"/>
  <c r="D4649" i="14"/>
  <c r="E4649" i="14" s="1"/>
  <c r="L4648" i="14"/>
  <c r="J4648" i="14"/>
  <c r="K4648" i="14" s="1"/>
  <c r="I4648" i="14"/>
  <c r="D4648" i="14"/>
  <c r="E4648" i="14" s="1"/>
  <c r="L4647" i="14"/>
  <c r="J4647" i="14"/>
  <c r="I4647" i="14"/>
  <c r="D4647" i="14"/>
  <c r="E4647" i="14" s="1"/>
  <c r="I4646" i="14"/>
  <c r="E4646" i="14"/>
  <c r="D4646" i="14"/>
  <c r="I4645" i="14"/>
  <c r="D4645" i="14"/>
  <c r="E4645" i="14" s="1"/>
  <c r="I4644" i="14"/>
  <c r="D4644" i="14"/>
  <c r="E4644" i="14" s="1"/>
  <c r="L4643" i="14"/>
  <c r="I4643" i="14"/>
  <c r="J4643" i="14" s="1"/>
  <c r="D4643" i="14"/>
  <c r="E4643" i="14" s="1"/>
  <c r="I4642" i="14"/>
  <c r="D4642" i="14"/>
  <c r="E4642" i="14" s="1"/>
  <c r="I4641" i="14"/>
  <c r="D4641" i="14"/>
  <c r="E4641" i="14" s="1"/>
  <c r="J4640" i="14"/>
  <c r="I4640" i="14"/>
  <c r="D4640" i="14"/>
  <c r="E4640" i="14" s="1"/>
  <c r="L4639" i="14"/>
  <c r="I4639" i="14"/>
  <c r="J4639" i="14" s="1"/>
  <c r="D4639" i="14"/>
  <c r="E4639" i="14" s="1"/>
  <c r="I4638" i="14"/>
  <c r="J4638" i="14" s="1"/>
  <c r="D4638" i="14"/>
  <c r="E4638" i="14" s="1"/>
  <c r="I4637" i="14"/>
  <c r="J4637" i="14" s="1"/>
  <c r="D4637" i="14"/>
  <c r="E4637" i="14" s="1"/>
  <c r="L4636" i="14"/>
  <c r="K4636" i="14"/>
  <c r="I4636" i="14"/>
  <c r="J4636" i="14" s="1"/>
  <c r="D4636" i="14"/>
  <c r="E4636" i="14" s="1"/>
  <c r="L4635" i="14"/>
  <c r="J4635" i="14"/>
  <c r="I4635" i="14"/>
  <c r="D4635" i="14"/>
  <c r="E4635" i="14" s="1"/>
  <c r="L4634" i="14"/>
  <c r="J4634" i="14"/>
  <c r="I4634" i="14"/>
  <c r="E4634" i="14"/>
  <c r="D4634" i="14"/>
  <c r="I4633" i="14"/>
  <c r="D4633" i="14"/>
  <c r="E4633" i="14" s="1"/>
  <c r="I4632" i="14"/>
  <c r="D4632" i="14"/>
  <c r="E4632" i="14" s="1"/>
  <c r="L4631" i="14"/>
  <c r="I4631" i="14"/>
  <c r="K4631" i="14" s="1"/>
  <c r="D4631" i="14"/>
  <c r="E4631" i="14" s="1"/>
  <c r="I4630" i="14"/>
  <c r="D4630" i="14"/>
  <c r="E4630" i="14" s="1"/>
  <c r="I4629" i="14"/>
  <c r="D4629" i="14"/>
  <c r="E4629" i="14" s="1"/>
  <c r="I4628" i="14"/>
  <c r="J4628" i="14" s="1"/>
  <c r="D4628" i="14"/>
  <c r="E4628" i="14" s="1"/>
  <c r="I4627" i="14"/>
  <c r="D4627" i="14"/>
  <c r="E4627" i="14" s="1"/>
  <c r="L4626" i="14"/>
  <c r="K4626" i="14"/>
  <c r="I4626" i="14"/>
  <c r="J4626" i="14" s="1"/>
  <c r="E4626" i="14"/>
  <c r="D4626" i="14"/>
  <c r="J4625" i="14"/>
  <c r="I4625" i="14"/>
  <c r="D4625" i="14"/>
  <c r="E4625" i="14" s="1"/>
  <c r="I4624" i="14"/>
  <c r="D4624" i="14"/>
  <c r="E4624" i="14" s="1"/>
  <c r="I4623" i="14"/>
  <c r="J4623" i="14" s="1"/>
  <c r="D4623" i="14"/>
  <c r="E4623" i="14" s="1"/>
  <c r="I4622" i="14"/>
  <c r="E4622" i="14"/>
  <c r="D4622" i="14"/>
  <c r="I4621" i="14"/>
  <c r="D4621" i="14"/>
  <c r="E4621" i="14" s="1"/>
  <c r="I4620" i="14"/>
  <c r="D4620" i="14"/>
  <c r="E4620" i="14" s="1"/>
  <c r="I4619" i="14"/>
  <c r="L4619" i="14" s="1"/>
  <c r="D4619" i="14"/>
  <c r="E4619" i="14" s="1"/>
  <c r="I4618" i="14"/>
  <c r="D4618" i="14"/>
  <c r="E4618" i="14" s="1"/>
  <c r="L4617" i="14"/>
  <c r="I4617" i="14"/>
  <c r="J4617" i="14" s="1"/>
  <c r="D4617" i="14"/>
  <c r="E4617" i="14" s="1"/>
  <c r="J4616" i="14"/>
  <c r="I4616" i="14"/>
  <c r="D4616" i="14"/>
  <c r="E4616" i="14" s="1"/>
  <c r="I4615" i="14"/>
  <c r="J4615" i="14" s="1"/>
  <c r="D4615" i="14"/>
  <c r="E4615" i="14" s="1"/>
  <c r="L4614" i="14"/>
  <c r="I4614" i="14"/>
  <c r="J4614" i="14" s="1"/>
  <c r="K4614" i="14" s="1"/>
  <c r="E4614" i="14"/>
  <c r="D4614" i="14"/>
  <c r="I4613" i="14"/>
  <c r="J4613" i="14" s="1"/>
  <c r="D4613" i="14"/>
  <c r="E4613" i="14" s="1"/>
  <c r="I4612" i="14"/>
  <c r="D4612" i="14"/>
  <c r="E4612" i="14" s="1"/>
  <c r="L4611" i="14"/>
  <c r="I4611" i="14"/>
  <c r="J4611" i="14" s="1"/>
  <c r="D4611" i="14"/>
  <c r="E4611" i="14" s="1"/>
  <c r="L4610" i="14"/>
  <c r="J4610" i="14"/>
  <c r="K4610" i="14" s="1"/>
  <c r="I4610" i="14"/>
  <c r="D4610" i="14"/>
  <c r="E4610" i="14" s="1"/>
  <c r="I4609" i="14"/>
  <c r="D4609" i="14"/>
  <c r="E4609" i="14" s="1"/>
  <c r="I4608" i="14"/>
  <c r="L4608" i="14" s="1"/>
  <c r="D4608" i="14"/>
  <c r="E4608" i="14" s="1"/>
  <c r="I4607" i="14"/>
  <c r="L4607" i="14" s="1"/>
  <c r="D4607" i="14"/>
  <c r="E4607" i="14" s="1"/>
  <c r="L4606" i="14"/>
  <c r="I4606" i="14"/>
  <c r="J4606" i="14" s="1"/>
  <c r="D4606" i="14"/>
  <c r="E4606" i="14" s="1"/>
  <c r="J4605" i="14"/>
  <c r="I4605" i="14"/>
  <c r="L4605" i="14" s="1"/>
  <c r="D4605" i="14"/>
  <c r="E4605" i="14" s="1"/>
  <c r="J4604" i="14"/>
  <c r="I4604" i="14"/>
  <c r="D4604" i="14"/>
  <c r="E4604" i="14" s="1"/>
  <c r="L4603" i="14"/>
  <c r="I4603" i="14"/>
  <c r="J4603" i="14" s="1"/>
  <c r="D4603" i="14"/>
  <c r="E4603" i="14" s="1"/>
  <c r="I4602" i="14"/>
  <c r="D4602" i="14"/>
  <c r="E4602" i="14" s="1"/>
  <c r="J4601" i="14"/>
  <c r="I4601" i="14"/>
  <c r="D4601" i="14"/>
  <c r="E4601" i="14" s="1"/>
  <c r="L4600" i="14"/>
  <c r="K4600" i="14"/>
  <c r="I4600" i="14"/>
  <c r="J4600" i="14" s="1"/>
  <c r="D4600" i="14"/>
  <c r="E4600" i="14" s="1"/>
  <c r="L4599" i="14"/>
  <c r="J4599" i="14"/>
  <c r="I4599" i="14"/>
  <c r="D4599" i="14"/>
  <c r="E4599" i="14" s="1"/>
  <c r="I4598" i="14"/>
  <c r="E4598" i="14"/>
  <c r="D4598" i="14"/>
  <c r="I4597" i="14"/>
  <c r="D4597" i="14"/>
  <c r="E4597" i="14" s="1"/>
  <c r="I4596" i="14"/>
  <c r="L4596" i="14" s="1"/>
  <c r="D4596" i="14"/>
  <c r="E4596" i="14" s="1"/>
  <c r="L4595" i="14"/>
  <c r="J4595" i="14"/>
  <c r="I4595" i="14"/>
  <c r="D4595" i="14"/>
  <c r="E4595" i="14" s="1"/>
  <c r="I4594" i="14"/>
  <c r="D4594" i="14"/>
  <c r="E4594" i="14" s="1"/>
  <c r="J4593" i="14"/>
  <c r="I4593" i="14"/>
  <c r="D4593" i="14"/>
  <c r="E4593" i="14" s="1"/>
  <c r="I4592" i="14"/>
  <c r="J4592" i="14" s="1"/>
  <c r="D4592" i="14"/>
  <c r="E4592" i="14" s="1"/>
  <c r="I4591" i="14"/>
  <c r="D4591" i="14"/>
  <c r="E4591" i="14" s="1"/>
  <c r="I4590" i="14"/>
  <c r="D4590" i="14"/>
  <c r="E4590" i="14" s="1"/>
  <c r="I4589" i="14"/>
  <c r="D4589" i="14"/>
  <c r="E4589" i="14" s="1"/>
  <c r="I4588" i="14"/>
  <c r="D4588" i="14"/>
  <c r="E4588" i="14" s="1"/>
  <c r="J4587" i="14"/>
  <c r="I4587" i="14"/>
  <c r="L4587" i="14" s="1"/>
  <c r="D4587" i="14"/>
  <c r="E4587" i="14" s="1"/>
  <c r="I4586" i="14"/>
  <c r="D4586" i="14"/>
  <c r="E4586" i="14" s="1"/>
  <c r="I4585" i="14"/>
  <c r="D4585" i="14"/>
  <c r="E4585" i="14" s="1"/>
  <c r="J4584" i="14"/>
  <c r="I4584" i="14"/>
  <c r="L4584" i="14" s="1"/>
  <c r="D4584" i="14"/>
  <c r="E4584" i="14" s="1"/>
  <c r="L4583" i="14"/>
  <c r="J4583" i="14"/>
  <c r="I4583" i="14"/>
  <c r="D4583" i="14"/>
  <c r="E4583" i="14" s="1"/>
  <c r="I4582" i="14"/>
  <c r="D4582" i="14"/>
  <c r="E4582" i="14" s="1"/>
  <c r="I4581" i="14"/>
  <c r="L4581" i="14" s="1"/>
  <c r="D4581" i="14"/>
  <c r="E4581" i="14" s="1"/>
  <c r="I4580" i="14"/>
  <c r="J4580" i="14" s="1"/>
  <c r="D4580" i="14"/>
  <c r="E4580" i="14" s="1"/>
  <c r="I4579" i="14"/>
  <c r="J4579" i="14" s="1"/>
  <c r="D4579" i="14"/>
  <c r="E4579" i="14" s="1"/>
  <c r="I4578" i="14"/>
  <c r="D4578" i="14"/>
  <c r="E4578" i="14" s="1"/>
  <c r="I4577" i="14"/>
  <c r="J4577" i="14" s="1"/>
  <c r="D4577" i="14"/>
  <c r="E4577" i="14" s="1"/>
  <c r="J4576" i="14"/>
  <c r="K4576" i="14" s="1"/>
  <c r="I4576" i="14"/>
  <c r="L4576" i="14" s="1"/>
  <c r="D4576" i="14"/>
  <c r="E4576" i="14" s="1"/>
  <c r="L4575" i="14"/>
  <c r="I4575" i="14"/>
  <c r="J4575" i="14" s="1"/>
  <c r="D4575" i="14"/>
  <c r="E4575" i="14" s="1"/>
  <c r="L4574" i="14"/>
  <c r="I4574" i="14"/>
  <c r="J4574" i="14" s="1"/>
  <c r="K4574" i="14" s="1"/>
  <c r="D4574" i="14"/>
  <c r="E4574" i="14" s="1"/>
  <c r="I4573" i="14"/>
  <c r="D4573" i="14"/>
  <c r="E4573" i="14" s="1"/>
  <c r="I4572" i="14"/>
  <c r="D4572" i="14"/>
  <c r="E4572" i="14" s="1"/>
  <c r="I4571" i="14"/>
  <c r="L4571" i="14" s="1"/>
  <c r="D4571" i="14"/>
  <c r="E4571" i="14" s="1"/>
  <c r="I4570" i="14"/>
  <c r="D4570" i="14"/>
  <c r="E4570" i="14" s="1"/>
  <c r="I4569" i="14"/>
  <c r="D4569" i="14"/>
  <c r="E4569" i="14" s="1"/>
  <c r="I4568" i="14"/>
  <c r="D4568" i="14"/>
  <c r="E4568" i="14" s="1"/>
  <c r="I4567" i="14"/>
  <c r="D4567" i="14"/>
  <c r="E4567" i="14" s="1"/>
  <c r="L4566" i="14"/>
  <c r="I4566" i="14"/>
  <c r="J4566" i="14" s="1"/>
  <c r="D4566" i="14"/>
  <c r="E4566" i="14" s="1"/>
  <c r="I4565" i="14"/>
  <c r="D4565" i="14"/>
  <c r="E4565" i="14" s="1"/>
  <c r="I4564" i="14"/>
  <c r="J4564" i="14" s="1"/>
  <c r="D4564" i="14"/>
  <c r="E4564" i="14" s="1"/>
  <c r="L4563" i="14"/>
  <c r="I4563" i="14"/>
  <c r="J4563" i="14" s="1"/>
  <c r="D4563" i="14"/>
  <c r="E4563" i="14" s="1"/>
  <c r="I4562" i="14"/>
  <c r="J4562" i="14" s="1"/>
  <c r="D4562" i="14"/>
  <c r="E4562" i="14" s="1"/>
  <c r="I4561" i="14"/>
  <c r="J4561" i="14" s="1"/>
  <c r="D4561" i="14"/>
  <c r="E4561" i="14" s="1"/>
  <c r="I4560" i="14"/>
  <c r="D4560" i="14"/>
  <c r="E4560" i="14" s="1"/>
  <c r="L4559" i="14"/>
  <c r="J4559" i="14"/>
  <c r="I4559" i="14"/>
  <c r="D4559" i="14"/>
  <c r="E4559" i="14" s="1"/>
  <c r="I4558" i="14"/>
  <c r="E4558" i="14"/>
  <c r="D4558" i="14"/>
  <c r="L4557" i="14"/>
  <c r="I4557" i="14"/>
  <c r="J4557" i="14" s="1"/>
  <c r="D4557" i="14"/>
  <c r="E4557" i="14" s="1"/>
  <c r="I4556" i="14"/>
  <c r="L4556" i="14" s="1"/>
  <c r="D4556" i="14"/>
  <c r="E4556" i="14" s="1"/>
  <c r="I4555" i="14"/>
  <c r="J4555" i="14" s="1"/>
  <c r="D4555" i="14"/>
  <c r="E4555" i="14" s="1"/>
  <c r="I4554" i="14"/>
  <c r="J4554" i="14" s="1"/>
  <c r="D4554" i="14"/>
  <c r="E4554" i="14" s="1"/>
  <c r="I4553" i="14"/>
  <c r="D4553" i="14"/>
  <c r="E4553" i="14" s="1"/>
  <c r="I4552" i="14"/>
  <c r="D4552" i="14"/>
  <c r="E4552" i="14" s="1"/>
  <c r="I4551" i="14"/>
  <c r="L4551" i="14" s="1"/>
  <c r="D4551" i="14"/>
  <c r="E4551" i="14" s="1"/>
  <c r="J4550" i="14"/>
  <c r="I4550" i="14"/>
  <c r="L4550" i="14" s="1"/>
  <c r="D4550" i="14"/>
  <c r="E4550" i="14" s="1"/>
  <c r="I4549" i="14"/>
  <c r="D4549" i="14"/>
  <c r="E4549" i="14" s="1"/>
  <c r="I4548" i="14"/>
  <c r="D4548" i="14"/>
  <c r="E4548" i="14" s="1"/>
  <c r="I4547" i="14"/>
  <c r="K4547" i="14" s="1"/>
  <c r="D4547" i="14"/>
  <c r="E4547" i="14" s="1"/>
  <c r="I4546" i="14"/>
  <c r="K4546" i="14" s="1"/>
  <c r="D4546" i="14"/>
  <c r="E4546" i="14" s="1"/>
  <c r="L4545" i="14"/>
  <c r="J4545" i="14"/>
  <c r="I4545" i="14"/>
  <c r="K4545" i="14" s="1"/>
  <c r="D4545" i="14"/>
  <c r="E4545" i="14" s="1"/>
  <c r="I4544" i="14"/>
  <c r="L4544" i="14" s="1"/>
  <c r="D4544" i="14"/>
  <c r="E4544" i="14" s="1"/>
  <c r="L4543" i="14"/>
  <c r="I4543" i="14"/>
  <c r="K4543" i="14" s="1"/>
  <c r="D4543" i="14"/>
  <c r="E4543" i="14" s="1"/>
  <c r="K4542" i="14"/>
  <c r="I4542" i="14"/>
  <c r="E4542" i="14"/>
  <c r="D4542" i="14"/>
  <c r="J4541" i="14"/>
  <c r="I4541" i="14"/>
  <c r="D4541" i="14"/>
  <c r="E4541" i="14" s="1"/>
  <c r="K4540" i="14"/>
  <c r="I4540" i="14"/>
  <c r="L4540" i="14" s="1"/>
  <c r="D4540" i="14"/>
  <c r="E4540" i="14" s="1"/>
  <c r="I4539" i="14"/>
  <c r="D4539" i="14"/>
  <c r="E4539" i="14" s="1"/>
  <c r="I4538" i="14"/>
  <c r="D4538" i="14"/>
  <c r="E4538" i="14" s="1"/>
  <c r="I4537" i="14"/>
  <c r="D4537" i="14"/>
  <c r="E4537" i="14" s="1"/>
  <c r="K4536" i="14"/>
  <c r="I4536" i="14"/>
  <c r="L4536" i="14" s="1"/>
  <c r="D4536" i="14"/>
  <c r="E4536" i="14" s="1"/>
  <c r="L4535" i="14"/>
  <c r="J4535" i="14"/>
  <c r="I4535" i="14"/>
  <c r="K4535" i="14" s="1"/>
  <c r="D4535" i="14"/>
  <c r="E4535" i="14" s="1"/>
  <c r="I4534" i="14"/>
  <c r="K4534" i="14" s="1"/>
  <c r="D4534" i="14"/>
  <c r="E4534" i="14" s="1"/>
  <c r="I4533" i="14"/>
  <c r="K4533" i="14" s="1"/>
  <c r="D4533" i="14"/>
  <c r="E4533" i="14" s="1"/>
  <c r="K4532" i="14"/>
  <c r="J4532" i="14"/>
  <c r="I4532" i="14"/>
  <c r="L4532" i="14" s="1"/>
  <c r="D4532" i="14"/>
  <c r="E4532" i="14" s="1"/>
  <c r="J4531" i="14"/>
  <c r="I4531" i="14"/>
  <c r="K4531" i="14" s="1"/>
  <c r="D4531" i="14"/>
  <c r="E4531" i="14" s="1"/>
  <c r="I4530" i="14"/>
  <c r="D4530" i="14"/>
  <c r="E4530" i="14" s="1"/>
  <c r="I4529" i="14"/>
  <c r="J4529" i="14" s="1"/>
  <c r="D4529" i="14"/>
  <c r="E4529" i="14" s="1"/>
  <c r="I4528" i="14"/>
  <c r="D4528" i="14"/>
  <c r="E4528" i="14" s="1"/>
  <c r="L4527" i="14"/>
  <c r="J4527" i="14"/>
  <c r="I4527" i="14"/>
  <c r="K4527" i="14" s="1"/>
  <c r="D4527" i="14"/>
  <c r="E4527" i="14" s="1"/>
  <c r="K4526" i="14"/>
  <c r="I4526" i="14"/>
  <c r="J4526" i="14" s="1"/>
  <c r="D4526" i="14"/>
  <c r="E4526" i="14" s="1"/>
  <c r="J4525" i="14"/>
  <c r="I4525" i="14"/>
  <c r="D4525" i="14"/>
  <c r="E4525" i="14" s="1"/>
  <c r="I4524" i="14"/>
  <c r="E4524" i="14"/>
  <c r="D4524" i="14"/>
  <c r="I4523" i="14"/>
  <c r="D4523" i="14"/>
  <c r="E4523" i="14" s="1"/>
  <c r="I4522" i="14"/>
  <c r="J4522" i="14" s="1"/>
  <c r="E4522" i="14"/>
  <c r="D4522" i="14"/>
  <c r="I4521" i="14"/>
  <c r="D4521" i="14"/>
  <c r="E4521" i="14" s="1"/>
  <c r="J4520" i="14"/>
  <c r="I4520" i="14"/>
  <c r="D4520" i="14"/>
  <c r="E4520" i="14" s="1"/>
  <c r="I4519" i="14"/>
  <c r="D4519" i="14"/>
  <c r="E4519" i="14" s="1"/>
  <c r="I4518" i="14"/>
  <c r="D4518" i="14"/>
  <c r="E4518" i="14" s="1"/>
  <c r="I4517" i="14"/>
  <c r="D4517" i="14"/>
  <c r="E4517" i="14" s="1"/>
  <c r="K4516" i="14"/>
  <c r="I4516" i="14"/>
  <c r="L4516" i="14" s="1"/>
  <c r="D4516" i="14"/>
  <c r="E4516" i="14" s="1"/>
  <c r="I4515" i="14"/>
  <c r="D4515" i="14"/>
  <c r="E4515" i="14" s="1"/>
  <c r="I4514" i="14"/>
  <c r="E4514" i="14"/>
  <c r="D4514" i="14"/>
  <c r="I4513" i="14"/>
  <c r="D4513" i="14"/>
  <c r="E4513" i="14" s="1"/>
  <c r="I4512" i="14"/>
  <c r="D4512" i="14"/>
  <c r="E4512" i="14" s="1"/>
  <c r="L4511" i="14"/>
  <c r="I4511" i="14"/>
  <c r="K4511" i="14" s="1"/>
  <c r="D4511" i="14"/>
  <c r="E4511" i="14" s="1"/>
  <c r="I4510" i="14"/>
  <c r="K4510" i="14" s="1"/>
  <c r="E4510" i="14"/>
  <c r="D4510" i="14"/>
  <c r="J4509" i="14"/>
  <c r="I4509" i="14"/>
  <c r="K4509" i="14" s="1"/>
  <c r="D4509" i="14"/>
  <c r="E4509" i="14" s="1"/>
  <c r="I4508" i="14"/>
  <c r="L4508" i="14" s="1"/>
  <c r="D4508" i="14"/>
  <c r="E4508" i="14" s="1"/>
  <c r="I4507" i="14"/>
  <c r="J4507" i="14" s="1"/>
  <c r="D4507" i="14"/>
  <c r="E4507" i="14" s="1"/>
  <c r="I4506" i="14"/>
  <c r="D4506" i="14"/>
  <c r="E4506" i="14" s="1"/>
  <c r="I4505" i="14"/>
  <c r="D4505" i="14"/>
  <c r="E4505" i="14" s="1"/>
  <c r="I4504" i="14"/>
  <c r="D4504" i="14"/>
  <c r="E4504" i="14" s="1"/>
  <c r="I4503" i="14"/>
  <c r="D4503" i="14"/>
  <c r="E4503" i="14" s="1"/>
  <c r="I4502" i="14"/>
  <c r="D4502" i="14"/>
  <c r="E4502" i="14" s="1"/>
  <c r="I4501" i="14"/>
  <c r="D4501" i="14"/>
  <c r="E4501" i="14" s="1"/>
  <c r="I4500" i="14"/>
  <c r="D4500" i="14"/>
  <c r="E4500" i="14" s="1"/>
  <c r="I4499" i="14"/>
  <c r="D4499" i="14"/>
  <c r="E4499" i="14" s="1"/>
  <c r="I4498" i="14"/>
  <c r="D4498" i="14"/>
  <c r="E4498" i="14" s="1"/>
  <c r="I4497" i="14"/>
  <c r="K4497" i="14" s="1"/>
  <c r="D4497" i="14"/>
  <c r="E4497" i="14" s="1"/>
  <c r="I4496" i="14"/>
  <c r="D4496" i="14"/>
  <c r="E4496" i="14" s="1"/>
  <c r="I4495" i="14"/>
  <c r="D4495" i="14"/>
  <c r="E4495" i="14" s="1"/>
  <c r="I4494" i="14"/>
  <c r="J4494" i="14" s="1"/>
  <c r="D4494" i="14"/>
  <c r="E4494" i="14" s="1"/>
  <c r="I4493" i="14"/>
  <c r="D4493" i="14"/>
  <c r="E4493" i="14" s="1"/>
  <c r="I4492" i="14"/>
  <c r="D4492" i="14"/>
  <c r="E4492" i="14" s="1"/>
  <c r="I4491" i="14"/>
  <c r="D4491" i="14"/>
  <c r="E4491" i="14" s="1"/>
  <c r="I4490" i="14"/>
  <c r="D4490" i="14"/>
  <c r="E4490" i="14" s="1"/>
  <c r="J4489" i="14"/>
  <c r="I4489" i="14"/>
  <c r="D4489" i="14"/>
  <c r="E4489" i="14" s="1"/>
  <c r="I4488" i="14"/>
  <c r="D4488" i="14"/>
  <c r="E4488" i="14" s="1"/>
  <c r="L4487" i="14"/>
  <c r="I4487" i="14"/>
  <c r="K4487" i="14" s="1"/>
  <c r="D4487" i="14"/>
  <c r="E4487" i="14" s="1"/>
  <c r="I4486" i="14"/>
  <c r="J4486" i="14" s="1"/>
  <c r="E4486" i="14"/>
  <c r="D4486" i="14"/>
  <c r="L4485" i="14"/>
  <c r="J4485" i="14"/>
  <c r="I4485" i="14"/>
  <c r="K4485" i="14" s="1"/>
  <c r="D4485" i="14"/>
  <c r="E4485" i="14" s="1"/>
  <c r="J4484" i="14"/>
  <c r="I4484" i="14"/>
  <c r="D4484" i="14"/>
  <c r="E4484" i="14" s="1"/>
  <c r="I4483" i="14"/>
  <c r="K4483" i="14" s="1"/>
  <c r="D4483" i="14"/>
  <c r="E4483" i="14" s="1"/>
  <c r="L4482" i="14"/>
  <c r="I4482" i="14"/>
  <c r="D4482" i="14"/>
  <c r="E4482" i="14" s="1"/>
  <c r="J4481" i="14"/>
  <c r="I4481" i="14"/>
  <c r="D4481" i="14"/>
  <c r="E4481" i="14" s="1"/>
  <c r="J4480" i="14"/>
  <c r="I4480" i="14"/>
  <c r="L4480" i="14" s="1"/>
  <c r="D4480" i="14"/>
  <c r="E4480" i="14" s="1"/>
  <c r="J4479" i="14"/>
  <c r="I4479" i="14"/>
  <c r="D4479" i="14"/>
  <c r="E4479" i="14" s="1"/>
  <c r="L4478" i="14"/>
  <c r="K4478" i="14"/>
  <c r="I4478" i="14"/>
  <c r="J4478" i="14" s="1"/>
  <c r="D4478" i="14"/>
  <c r="E4478" i="14" s="1"/>
  <c r="I4477" i="14"/>
  <c r="D4477" i="14"/>
  <c r="E4477" i="14" s="1"/>
  <c r="I4476" i="14"/>
  <c r="K4476" i="14" s="1"/>
  <c r="E4476" i="14"/>
  <c r="D4476" i="14"/>
  <c r="L4475" i="14"/>
  <c r="I4475" i="14"/>
  <c r="K4475" i="14" s="1"/>
  <c r="D4475" i="14"/>
  <c r="E4475" i="14" s="1"/>
  <c r="I4474" i="14"/>
  <c r="D4474" i="14"/>
  <c r="E4474" i="14" s="1"/>
  <c r="I4473" i="14"/>
  <c r="L4473" i="14" s="1"/>
  <c r="D4473" i="14"/>
  <c r="E4473" i="14" s="1"/>
  <c r="I4472" i="14"/>
  <c r="L4472" i="14" s="1"/>
  <c r="D4472" i="14"/>
  <c r="E4472" i="14" s="1"/>
  <c r="L4471" i="14"/>
  <c r="I4471" i="14"/>
  <c r="K4471" i="14" s="1"/>
  <c r="D4471" i="14"/>
  <c r="E4471" i="14" s="1"/>
  <c r="I4470" i="14"/>
  <c r="L4470" i="14" s="1"/>
  <c r="D4470" i="14"/>
  <c r="E4470" i="14" s="1"/>
  <c r="I4469" i="14"/>
  <c r="D4469" i="14"/>
  <c r="E4469" i="14" s="1"/>
  <c r="I4468" i="14"/>
  <c r="D4468" i="14"/>
  <c r="E4468" i="14" s="1"/>
  <c r="L4467" i="14"/>
  <c r="J4467" i="14"/>
  <c r="I4467" i="14"/>
  <c r="K4467" i="14" s="1"/>
  <c r="D4467" i="14"/>
  <c r="E4467" i="14" s="1"/>
  <c r="I4466" i="14"/>
  <c r="D4466" i="14"/>
  <c r="E4466" i="14" s="1"/>
  <c r="I4465" i="14"/>
  <c r="D4465" i="14"/>
  <c r="E4465" i="14" s="1"/>
  <c r="J4464" i="14"/>
  <c r="I4464" i="14"/>
  <c r="D4464" i="14"/>
  <c r="E4464" i="14" s="1"/>
  <c r="L4463" i="14"/>
  <c r="J4463" i="14"/>
  <c r="I4463" i="14"/>
  <c r="K4463" i="14" s="1"/>
  <c r="D4463" i="14"/>
  <c r="E4463" i="14" s="1"/>
  <c r="I4462" i="14"/>
  <c r="D4462" i="14"/>
  <c r="E4462" i="14" s="1"/>
  <c r="I4461" i="14"/>
  <c r="K4461" i="14" s="1"/>
  <c r="D4461" i="14"/>
  <c r="E4461" i="14" s="1"/>
  <c r="K4460" i="14"/>
  <c r="J4460" i="14"/>
  <c r="I4460" i="14"/>
  <c r="L4460" i="14" s="1"/>
  <c r="D4460" i="14"/>
  <c r="E4460" i="14" s="1"/>
  <c r="L4459" i="14"/>
  <c r="I4459" i="14"/>
  <c r="D4459" i="14"/>
  <c r="E4459" i="14" s="1"/>
  <c r="I4458" i="14"/>
  <c r="J4458" i="14" s="1"/>
  <c r="D4458" i="14"/>
  <c r="E4458" i="14" s="1"/>
  <c r="I4457" i="14"/>
  <c r="D4457" i="14"/>
  <c r="E4457" i="14" s="1"/>
  <c r="I4456" i="14"/>
  <c r="D4456" i="14"/>
  <c r="E4456" i="14" s="1"/>
  <c r="L4455" i="14"/>
  <c r="I4455" i="14"/>
  <c r="K4455" i="14" s="1"/>
  <c r="D4455" i="14"/>
  <c r="E4455" i="14" s="1"/>
  <c r="I4454" i="14"/>
  <c r="D4454" i="14"/>
  <c r="E4454" i="14" s="1"/>
  <c r="I4453" i="14"/>
  <c r="J4453" i="14" s="1"/>
  <c r="D4453" i="14"/>
  <c r="E4453" i="14" s="1"/>
  <c r="I4452" i="14"/>
  <c r="D4452" i="14"/>
  <c r="E4452" i="14" s="1"/>
  <c r="L4451" i="14"/>
  <c r="J4451" i="14"/>
  <c r="I4451" i="14"/>
  <c r="K4451" i="14" s="1"/>
  <c r="D4451" i="14"/>
  <c r="E4451" i="14" s="1"/>
  <c r="I4450" i="14"/>
  <c r="D4450" i="14"/>
  <c r="E4450" i="14" s="1"/>
  <c r="J4449" i="14"/>
  <c r="I4449" i="14"/>
  <c r="D4449" i="14"/>
  <c r="E4449" i="14" s="1"/>
  <c r="K4448" i="14"/>
  <c r="J4448" i="14"/>
  <c r="I4448" i="14"/>
  <c r="L4448" i="14" s="1"/>
  <c r="D4448" i="14"/>
  <c r="E4448" i="14" s="1"/>
  <c r="I4447" i="14"/>
  <c r="K4447" i="14" s="1"/>
  <c r="D4447" i="14"/>
  <c r="E4447" i="14" s="1"/>
  <c r="I4446" i="14"/>
  <c r="J4446" i="14" s="1"/>
  <c r="D4446" i="14"/>
  <c r="E4446" i="14" s="1"/>
  <c r="I4445" i="14"/>
  <c r="D4445" i="14"/>
  <c r="E4445" i="14" s="1"/>
  <c r="K4444" i="14"/>
  <c r="I4444" i="14"/>
  <c r="L4444" i="14" s="1"/>
  <c r="D4444" i="14"/>
  <c r="E4444" i="14" s="1"/>
  <c r="L4443" i="14"/>
  <c r="I4443" i="14"/>
  <c r="K4443" i="14" s="1"/>
  <c r="D4443" i="14"/>
  <c r="E4443" i="14" s="1"/>
  <c r="L4442" i="14"/>
  <c r="K4442" i="14"/>
  <c r="J4442" i="14"/>
  <c r="I4442" i="14"/>
  <c r="D4442" i="14"/>
  <c r="E4442" i="14" s="1"/>
  <c r="I4441" i="14"/>
  <c r="D4441" i="14"/>
  <c r="E4441" i="14" s="1"/>
  <c r="I4440" i="14"/>
  <c r="D4440" i="14"/>
  <c r="E4440" i="14" s="1"/>
  <c r="J4439" i="14"/>
  <c r="I4439" i="14"/>
  <c r="D4439" i="14"/>
  <c r="E4439" i="14" s="1"/>
  <c r="I4438" i="14"/>
  <c r="D4438" i="14"/>
  <c r="E4438" i="14" s="1"/>
  <c r="I4437" i="14"/>
  <c r="K4437" i="14" s="1"/>
  <c r="D4437" i="14"/>
  <c r="E4437" i="14" s="1"/>
  <c r="I4436" i="14"/>
  <c r="L4436" i="14" s="1"/>
  <c r="D4436" i="14"/>
  <c r="E4436" i="14" s="1"/>
  <c r="I4435" i="14"/>
  <c r="D4435" i="14"/>
  <c r="E4435" i="14" s="1"/>
  <c r="I4434" i="14"/>
  <c r="E4434" i="14"/>
  <c r="D4434" i="14"/>
  <c r="I4433" i="14"/>
  <c r="D4433" i="14"/>
  <c r="E4433" i="14" s="1"/>
  <c r="L4432" i="14"/>
  <c r="I4432" i="14"/>
  <c r="K4432" i="14" s="1"/>
  <c r="D4432" i="14"/>
  <c r="E4432" i="14" s="1"/>
  <c r="L4431" i="14"/>
  <c r="J4431" i="14"/>
  <c r="I4431" i="14"/>
  <c r="K4431" i="14" s="1"/>
  <c r="D4431" i="14"/>
  <c r="E4431" i="14" s="1"/>
  <c r="I4430" i="14"/>
  <c r="D4430" i="14"/>
  <c r="E4430" i="14" s="1"/>
  <c r="I4429" i="14"/>
  <c r="D4429" i="14"/>
  <c r="E4429" i="14" s="1"/>
  <c r="I4428" i="14"/>
  <c r="D4428" i="14"/>
  <c r="E4428" i="14" s="1"/>
  <c r="L4427" i="14"/>
  <c r="I4427" i="14"/>
  <c r="K4427" i="14" s="1"/>
  <c r="D4427" i="14"/>
  <c r="E4427" i="14" s="1"/>
  <c r="I4426" i="14"/>
  <c r="D4426" i="14"/>
  <c r="E4426" i="14" s="1"/>
  <c r="I4425" i="14"/>
  <c r="K4425" i="14" s="1"/>
  <c r="D4425" i="14"/>
  <c r="E4425" i="14" s="1"/>
  <c r="I4424" i="14"/>
  <c r="D4424" i="14"/>
  <c r="E4424" i="14" s="1"/>
  <c r="I4423" i="14"/>
  <c r="K4423" i="14" s="1"/>
  <c r="D4423" i="14"/>
  <c r="E4423" i="14" s="1"/>
  <c r="I4422" i="14"/>
  <c r="J4422" i="14" s="1"/>
  <c r="D4422" i="14"/>
  <c r="E4422" i="14" s="1"/>
  <c r="I4421" i="14"/>
  <c r="J4421" i="14" s="1"/>
  <c r="D4421" i="14"/>
  <c r="E4421" i="14" s="1"/>
  <c r="I4420" i="14"/>
  <c r="K4420" i="14" s="1"/>
  <c r="D4420" i="14"/>
  <c r="E4420" i="14" s="1"/>
  <c r="L4419" i="14"/>
  <c r="J4419" i="14"/>
  <c r="I4419" i="14"/>
  <c r="K4419" i="14" s="1"/>
  <c r="D4419" i="14"/>
  <c r="E4419" i="14" s="1"/>
  <c r="I4418" i="14"/>
  <c r="K4418" i="14" s="1"/>
  <c r="E4418" i="14"/>
  <c r="D4418" i="14"/>
  <c r="I4417" i="14"/>
  <c r="J4417" i="14" s="1"/>
  <c r="D4417" i="14"/>
  <c r="E4417" i="14" s="1"/>
  <c r="I4416" i="14"/>
  <c r="E4416" i="14"/>
  <c r="D4416" i="14"/>
  <c r="L4415" i="14"/>
  <c r="I4415" i="14"/>
  <c r="K4415" i="14" s="1"/>
  <c r="D4415" i="14"/>
  <c r="E4415" i="14" s="1"/>
  <c r="L4414" i="14"/>
  <c r="I4414" i="14"/>
  <c r="J4414" i="14" s="1"/>
  <c r="D4414" i="14"/>
  <c r="E4414" i="14" s="1"/>
  <c r="I4413" i="14"/>
  <c r="D4413" i="14"/>
  <c r="E4413" i="14" s="1"/>
  <c r="K4412" i="14"/>
  <c r="I4412" i="14"/>
  <c r="D4412" i="14"/>
  <c r="E4412" i="14" s="1"/>
  <c r="I4411" i="14"/>
  <c r="K4411" i="14" s="1"/>
  <c r="D4411" i="14"/>
  <c r="E4411" i="14" s="1"/>
  <c r="I4410" i="14"/>
  <c r="D4410" i="14"/>
  <c r="E4410" i="14" s="1"/>
  <c r="I4409" i="14"/>
  <c r="D4409" i="14"/>
  <c r="E4409" i="14" s="1"/>
  <c r="K4408" i="14"/>
  <c r="J4408" i="14"/>
  <c r="I4408" i="14"/>
  <c r="L4408" i="14" s="1"/>
  <c r="D4408" i="14"/>
  <c r="E4408" i="14" s="1"/>
  <c r="I4407" i="14"/>
  <c r="K4407" i="14" s="1"/>
  <c r="D4407" i="14"/>
  <c r="E4407" i="14" s="1"/>
  <c r="I4406" i="14"/>
  <c r="D4406" i="14"/>
  <c r="E4406" i="14" s="1"/>
  <c r="I4405" i="14"/>
  <c r="D4405" i="14"/>
  <c r="E4405" i="14" s="1"/>
  <c r="K4404" i="14"/>
  <c r="I4404" i="14"/>
  <c r="L4404" i="14" s="1"/>
  <c r="D4404" i="14"/>
  <c r="E4404" i="14" s="1"/>
  <c r="L4403" i="14"/>
  <c r="I4403" i="14"/>
  <c r="K4403" i="14" s="1"/>
  <c r="D4403" i="14"/>
  <c r="E4403" i="14" s="1"/>
  <c r="I4402" i="14"/>
  <c r="E4402" i="14"/>
  <c r="D4402" i="14"/>
  <c r="I4401" i="14"/>
  <c r="K4401" i="14" s="1"/>
  <c r="D4401" i="14"/>
  <c r="E4401" i="14" s="1"/>
  <c r="I4400" i="14"/>
  <c r="L4400" i="14" s="1"/>
  <c r="D4400" i="14"/>
  <c r="E4400" i="14" s="1"/>
  <c r="L4399" i="14"/>
  <c r="I4399" i="14"/>
  <c r="D4399" i="14"/>
  <c r="E4399" i="14" s="1"/>
  <c r="K4398" i="14"/>
  <c r="I4398" i="14"/>
  <c r="E4398" i="14"/>
  <c r="D4398" i="14"/>
  <c r="I4397" i="14"/>
  <c r="D4397" i="14"/>
  <c r="E4397" i="14" s="1"/>
  <c r="I4396" i="14"/>
  <c r="K4396" i="14" s="1"/>
  <c r="D4396" i="14"/>
  <c r="E4396" i="14" s="1"/>
  <c r="I4395" i="14"/>
  <c r="K4395" i="14" s="1"/>
  <c r="D4395" i="14"/>
  <c r="E4395" i="14" s="1"/>
  <c r="I4394" i="14"/>
  <c r="D4394" i="14"/>
  <c r="E4394" i="14" s="1"/>
  <c r="I4393" i="14"/>
  <c r="D4393" i="14"/>
  <c r="E4393" i="14" s="1"/>
  <c r="I4392" i="14"/>
  <c r="L4392" i="14" s="1"/>
  <c r="D4392" i="14"/>
  <c r="E4392" i="14" s="1"/>
  <c r="I4391" i="14"/>
  <c r="K4391" i="14" s="1"/>
  <c r="D4391" i="14"/>
  <c r="E4391" i="14" s="1"/>
  <c r="I4390" i="14"/>
  <c r="D4390" i="14"/>
  <c r="E4390" i="14" s="1"/>
  <c r="I4389" i="14"/>
  <c r="K4389" i="14" s="1"/>
  <c r="D4389" i="14"/>
  <c r="E4389" i="14" s="1"/>
  <c r="I4388" i="14"/>
  <c r="L4388" i="14" s="1"/>
  <c r="D4388" i="14"/>
  <c r="E4388" i="14" s="1"/>
  <c r="I4387" i="14"/>
  <c r="K4387" i="14" s="1"/>
  <c r="D4387" i="14"/>
  <c r="E4387" i="14" s="1"/>
  <c r="I4386" i="14"/>
  <c r="J4386" i="14" s="1"/>
  <c r="D4386" i="14"/>
  <c r="E4386" i="14" s="1"/>
  <c r="I4385" i="14"/>
  <c r="D4385" i="14"/>
  <c r="E4385" i="14" s="1"/>
  <c r="I4384" i="14"/>
  <c r="D4384" i="14"/>
  <c r="E4384" i="14" s="1"/>
  <c r="I4383" i="14"/>
  <c r="D4383" i="14"/>
  <c r="E4383" i="14" s="1"/>
  <c r="L4382" i="14"/>
  <c r="K4382" i="14"/>
  <c r="J4382" i="14"/>
  <c r="I4382" i="14"/>
  <c r="D4382" i="14"/>
  <c r="E4382" i="14" s="1"/>
  <c r="I4381" i="14"/>
  <c r="K4381" i="14" s="1"/>
  <c r="D4381" i="14"/>
  <c r="E4381" i="14" s="1"/>
  <c r="I4380" i="14"/>
  <c r="K4380" i="14" s="1"/>
  <c r="D4380" i="14"/>
  <c r="E4380" i="14" s="1"/>
  <c r="I4379" i="14"/>
  <c r="K4379" i="14" s="1"/>
  <c r="D4379" i="14"/>
  <c r="E4379" i="14" s="1"/>
  <c r="K4378" i="14"/>
  <c r="J4378" i="14"/>
  <c r="I4378" i="14"/>
  <c r="L4378" i="14" s="1"/>
  <c r="D4378" i="14"/>
  <c r="E4378" i="14" s="1"/>
  <c r="I4377" i="14"/>
  <c r="D4377" i="14"/>
  <c r="E4377" i="14" s="1"/>
  <c r="I4376" i="14"/>
  <c r="D4376" i="14"/>
  <c r="E4376" i="14" s="1"/>
  <c r="L4375" i="14"/>
  <c r="I4375" i="14"/>
  <c r="D4375" i="14"/>
  <c r="E4375" i="14" s="1"/>
  <c r="K4374" i="14"/>
  <c r="I4374" i="14"/>
  <c r="L4374" i="14" s="1"/>
  <c r="D4374" i="14"/>
  <c r="E4374" i="14" s="1"/>
  <c r="L4373" i="14"/>
  <c r="I4373" i="14"/>
  <c r="K4373" i="14" s="1"/>
  <c r="D4373" i="14"/>
  <c r="E4373" i="14" s="1"/>
  <c r="I4372" i="14"/>
  <c r="D4372" i="14"/>
  <c r="E4372" i="14" s="1"/>
  <c r="I4371" i="14"/>
  <c r="D4371" i="14"/>
  <c r="E4371" i="14" s="1"/>
  <c r="K4370" i="14"/>
  <c r="I4370" i="14"/>
  <c r="D4370" i="14"/>
  <c r="E4370" i="14" s="1"/>
  <c r="I4369" i="14"/>
  <c r="D4369" i="14"/>
  <c r="E4369" i="14" s="1"/>
  <c r="L4368" i="14"/>
  <c r="I4368" i="14"/>
  <c r="D4368" i="14"/>
  <c r="E4368" i="14" s="1"/>
  <c r="L4367" i="14"/>
  <c r="I4367" i="14"/>
  <c r="K4367" i="14" s="1"/>
  <c r="D4367" i="14"/>
  <c r="E4367" i="14" s="1"/>
  <c r="I4366" i="14"/>
  <c r="D4366" i="14"/>
  <c r="E4366" i="14" s="1"/>
  <c r="I4365" i="14"/>
  <c r="D4365" i="14"/>
  <c r="E4365" i="14" s="1"/>
  <c r="I4364" i="14"/>
  <c r="K4364" i="14" s="1"/>
  <c r="E4364" i="14"/>
  <c r="D4364" i="14"/>
  <c r="L4363" i="14"/>
  <c r="I4363" i="14"/>
  <c r="D4363" i="14"/>
  <c r="E4363" i="14" s="1"/>
  <c r="K4362" i="14"/>
  <c r="I4362" i="14"/>
  <c r="J4362" i="14" s="1"/>
  <c r="D4362" i="14"/>
  <c r="E4362" i="14" s="1"/>
  <c r="I4361" i="14"/>
  <c r="D4361" i="14"/>
  <c r="E4361" i="14" s="1"/>
  <c r="L4360" i="14"/>
  <c r="J4360" i="14"/>
  <c r="K4360" i="14" s="1"/>
  <c r="I4360" i="14"/>
  <c r="E4360" i="14"/>
  <c r="D4360" i="14"/>
  <c r="I4359" i="14"/>
  <c r="D4359" i="14"/>
  <c r="E4359" i="14" s="1"/>
  <c r="L4358" i="14"/>
  <c r="I4358" i="14"/>
  <c r="D4358" i="14"/>
  <c r="E4358" i="14" s="1"/>
  <c r="I4357" i="14"/>
  <c r="D4357" i="14"/>
  <c r="E4357" i="14" s="1"/>
  <c r="J4356" i="14"/>
  <c r="K4356" i="14" s="1"/>
  <c r="I4356" i="14"/>
  <c r="L4356" i="14" s="1"/>
  <c r="D4356" i="14"/>
  <c r="E4356" i="14" s="1"/>
  <c r="I4355" i="14"/>
  <c r="E4355" i="14"/>
  <c r="D4355" i="14"/>
  <c r="I4354" i="14"/>
  <c r="D4354" i="14"/>
  <c r="E4354" i="14" s="1"/>
  <c r="L4353" i="14"/>
  <c r="I4353" i="14"/>
  <c r="E4353" i="14"/>
  <c r="D4353" i="14"/>
  <c r="L4352" i="14"/>
  <c r="I4352" i="14"/>
  <c r="D4352" i="14"/>
  <c r="E4352" i="14" s="1"/>
  <c r="I4351" i="14"/>
  <c r="L4351" i="14" s="1"/>
  <c r="D4351" i="14"/>
  <c r="E4351" i="14" s="1"/>
  <c r="I4350" i="14"/>
  <c r="L4350" i="14" s="1"/>
  <c r="D4350" i="14"/>
  <c r="E4350" i="14" s="1"/>
  <c r="I4349" i="14"/>
  <c r="D4349" i="14"/>
  <c r="E4349" i="14" s="1"/>
  <c r="I4348" i="14"/>
  <c r="D4348" i="14"/>
  <c r="E4348" i="14" s="1"/>
  <c r="I4347" i="14"/>
  <c r="J4347" i="14" s="1"/>
  <c r="D4347" i="14"/>
  <c r="E4347" i="14" s="1"/>
  <c r="I4346" i="14"/>
  <c r="L4346" i="14" s="1"/>
  <c r="D4346" i="14"/>
  <c r="E4346" i="14" s="1"/>
  <c r="I4345" i="14"/>
  <c r="J4345" i="14" s="1"/>
  <c r="D4345" i="14"/>
  <c r="E4345" i="14" s="1"/>
  <c r="J4344" i="14"/>
  <c r="I4344" i="14"/>
  <c r="L4344" i="14" s="1"/>
  <c r="D4344" i="14"/>
  <c r="E4344" i="14" s="1"/>
  <c r="I4343" i="14"/>
  <c r="E4343" i="14"/>
  <c r="D4343" i="14"/>
  <c r="I4342" i="14"/>
  <c r="D4342" i="14"/>
  <c r="E4342" i="14" s="1"/>
  <c r="I4341" i="14"/>
  <c r="J4341" i="14" s="1"/>
  <c r="D4341" i="14"/>
  <c r="E4341" i="14" s="1"/>
  <c r="I4340" i="14"/>
  <c r="D4340" i="14"/>
  <c r="E4340" i="14" s="1"/>
  <c r="K4339" i="14"/>
  <c r="I4339" i="14"/>
  <c r="J4339" i="14" s="1"/>
  <c r="D4339" i="14"/>
  <c r="E4339" i="14" s="1"/>
  <c r="L4338" i="14"/>
  <c r="K4338" i="14"/>
  <c r="J4338" i="14"/>
  <c r="I4338" i="14"/>
  <c r="D4338" i="14"/>
  <c r="E4338" i="14" s="1"/>
  <c r="I4337" i="14"/>
  <c r="D4337" i="14"/>
  <c r="E4337" i="14" s="1"/>
  <c r="I4336" i="14"/>
  <c r="D4336" i="14"/>
  <c r="E4336" i="14" s="1"/>
  <c r="I4335" i="14"/>
  <c r="D4335" i="14"/>
  <c r="E4335" i="14" s="1"/>
  <c r="L4334" i="14"/>
  <c r="K4334" i="14"/>
  <c r="J4334" i="14"/>
  <c r="I4334" i="14"/>
  <c r="D4334" i="14"/>
  <c r="E4334" i="14" s="1"/>
  <c r="I4333" i="14"/>
  <c r="J4333" i="14" s="1"/>
  <c r="D4333" i="14"/>
  <c r="E4333" i="14" s="1"/>
  <c r="I4332" i="14"/>
  <c r="D4332" i="14"/>
  <c r="E4332" i="14" s="1"/>
  <c r="L4331" i="14"/>
  <c r="K4331" i="14"/>
  <c r="I4331" i="14"/>
  <c r="J4331" i="14" s="1"/>
  <c r="E4331" i="14"/>
  <c r="D4331" i="14"/>
  <c r="I4330" i="14"/>
  <c r="D4330" i="14"/>
  <c r="E4330" i="14" s="1"/>
  <c r="L4329" i="14"/>
  <c r="I4329" i="14"/>
  <c r="J4329" i="14" s="1"/>
  <c r="D4329" i="14"/>
  <c r="E4329" i="14" s="1"/>
  <c r="L4328" i="14"/>
  <c r="I4328" i="14"/>
  <c r="D4328" i="14"/>
  <c r="E4328" i="14" s="1"/>
  <c r="I4327" i="14"/>
  <c r="D4327" i="14"/>
  <c r="E4327" i="14" s="1"/>
  <c r="I4326" i="14"/>
  <c r="L4326" i="14" s="1"/>
  <c r="D4326" i="14"/>
  <c r="E4326" i="14" s="1"/>
  <c r="I4325" i="14"/>
  <c r="D4325" i="14"/>
  <c r="E4325" i="14" s="1"/>
  <c r="J4324" i="14"/>
  <c r="I4324" i="14"/>
  <c r="D4324" i="14"/>
  <c r="E4324" i="14" s="1"/>
  <c r="I4323" i="14"/>
  <c r="D4323" i="14"/>
  <c r="E4323" i="14" s="1"/>
  <c r="L4322" i="14"/>
  <c r="I4322" i="14"/>
  <c r="J4322" i="14" s="1"/>
  <c r="K4322" i="14" s="1"/>
  <c r="D4322" i="14"/>
  <c r="E4322" i="14" s="1"/>
  <c r="L4321" i="14"/>
  <c r="I4321" i="14"/>
  <c r="J4321" i="14" s="1"/>
  <c r="D4321" i="14"/>
  <c r="E4321" i="14" s="1"/>
  <c r="I4320" i="14"/>
  <c r="D4320" i="14"/>
  <c r="E4320" i="14" s="1"/>
  <c r="L4319" i="14"/>
  <c r="I4319" i="14"/>
  <c r="J4319" i="14" s="1"/>
  <c r="D4319" i="14"/>
  <c r="E4319" i="14" s="1"/>
  <c r="I4318" i="14"/>
  <c r="D4318" i="14"/>
  <c r="E4318" i="14" s="1"/>
  <c r="I4317" i="14"/>
  <c r="D4317" i="14"/>
  <c r="E4317" i="14" s="1"/>
  <c r="I4316" i="14"/>
  <c r="L4316" i="14" s="1"/>
  <c r="D4316" i="14"/>
  <c r="E4316" i="14" s="1"/>
  <c r="I4315" i="14"/>
  <c r="E4315" i="14"/>
  <c r="D4315" i="14"/>
  <c r="I4314" i="14"/>
  <c r="D4314" i="14"/>
  <c r="E4314" i="14" s="1"/>
  <c r="I4313" i="14"/>
  <c r="E4313" i="14"/>
  <c r="D4313" i="14"/>
  <c r="L4312" i="14"/>
  <c r="K4312" i="14"/>
  <c r="I4312" i="14"/>
  <c r="J4312" i="14" s="1"/>
  <c r="D4312" i="14"/>
  <c r="E4312" i="14" s="1"/>
  <c r="I4311" i="14"/>
  <c r="D4311" i="14"/>
  <c r="E4311" i="14" s="1"/>
  <c r="I4310" i="14"/>
  <c r="D4310" i="14"/>
  <c r="E4310" i="14" s="1"/>
  <c r="I4309" i="14"/>
  <c r="D4309" i="14"/>
  <c r="E4309" i="14" s="1"/>
  <c r="J4308" i="14"/>
  <c r="K4308" i="14" s="1"/>
  <c r="I4308" i="14"/>
  <c r="L4308" i="14" s="1"/>
  <c r="D4308" i="14"/>
  <c r="E4308" i="14" s="1"/>
  <c r="I4307" i="14"/>
  <c r="D4307" i="14"/>
  <c r="E4307" i="14" s="1"/>
  <c r="I4306" i="14"/>
  <c r="D4306" i="14"/>
  <c r="E4306" i="14" s="1"/>
  <c r="I4305" i="14"/>
  <c r="D4305" i="14"/>
  <c r="E4305" i="14" s="1"/>
  <c r="L4304" i="14"/>
  <c r="I4304" i="14"/>
  <c r="D4304" i="14"/>
  <c r="E4304" i="14" s="1"/>
  <c r="I4303" i="14"/>
  <c r="J4303" i="14" s="1"/>
  <c r="D4303" i="14"/>
  <c r="E4303" i="14" s="1"/>
  <c r="I4302" i="14"/>
  <c r="D4302" i="14"/>
  <c r="E4302" i="14" s="1"/>
  <c r="I4301" i="14"/>
  <c r="E4301" i="14"/>
  <c r="D4301" i="14"/>
  <c r="I4300" i="14"/>
  <c r="D4300" i="14"/>
  <c r="E4300" i="14" s="1"/>
  <c r="I4299" i="14"/>
  <c r="D4299" i="14"/>
  <c r="E4299" i="14" s="1"/>
  <c r="I4298" i="14"/>
  <c r="L4298" i="14" s="1"/>
  <c r="D4298" i="14"/>
  <c r="E4298" i="14" s="1"/>
  <c r="I4297" i="14"/>
  <c r="D4297" i="14"/>
  <c r="E4297" i="14" s="1"/>
  <c r="J4296" i="14"/>
  <c r="K4296" i="14" s="1"/>
  <c r="I4296" i="14"/>
  <c r="L4296" i="14" s="1"/>
  <c r="D4296" i="14"/>
  <c r="E4296" i="14" s="1"/>
  <c r="I4295" i="14"/>
  <c r="J4295" i="14" s="1"/>
  <c r="D4295" i="14"/>
  <c r="E4295" i="14" s="1"/>
  <c r="I4294" i="14"/>
  <c r="D4294" i="14"/>
  <c r="E4294" i="14" s="1"/>
  <c r="L4293" i="14"/>
  <c r="K4293" i="14"/>
  <c r="I4293" i="14"/>
  <c r="J4293" i="14" s="1"/>
  <c r="D4293" i="14"/>
  <c r="E4293" i="14" s="1"/>
  <c r="I4292" i="14"/>
  <c r="D4292" i="14"/>
  <c r="E4292" i="14" s="1"/>
  <c r="I4291" i="14"/>
  <c r="D4291" i="14"/>
  <c r="E4291" i="14" s="1"/>
  <c r="L4290" i="14"/>
  <c r="I4290" i="14"/>
  <c r="J4290" i="14" s="1"/>
  <c r="K4290" i="14" s="1"/>
  <c r="D4290" i="14"/>
  <c r="E4290" i="14" s="1"/>
  <c r="I4289" i="14"/>
  <c r="D4289" i="14"/>
  <c r="E4289" i="14" s="1"/>
  <c r="L4288" i="14"/>
  <c r="I4288" i="14"/>
  <c r="J4288" i="14" s="1"/>
  <c r="D4288" i="14"/>
  <c r="E4288" i="14" s="1"/>
  <c r="I4287" i="14"/>
  <c r="D4287" i="14"/>
  <c r="E4287" i="14" s="1"/>
  <c r="I4286" i="14"/>
  <c r="L4286" i="14" s="1"/>
  <c r="D4286" i="14"/>
  <c r="E4286" i="14" s="1"/>
  <c r="L4285" i="14"/>
  <c r="K4285" i="14"/>
  <c r="I4285" i="14"/>
  <c r="J4285" i="14" s="1"/>
  <c r="D4285" i="14"/>
  <c r="E4285" i="14" s="1"/>
  <c r="I4284" i="14"/>
  <c r="D4284" i="14"/>
  <c r="E4284" i="14" s="1"/>
  <c r="I4283" i="14"/>
  <c r="D4283" i="14"/>
  <c r="E4283" i="14" s="1"/>
  <c r="I4282" i="14"/>
  <c r="D4282" i="14"/>
  <c r="E4282" i="14" s="1"/>
  <c r="I4281" i="14"/>
  <c r="E4281" i="14"/>
  <c r="D4281" i="14"/>
  <c r="L4280" i="14"/>
  <c r="I4280" i="14"/>
  <c r="D4280" i="14"/>
  <c r="E4280" i="14" s="1"/>
  <c r="K4279" i="14"/>
  <c r="I4279" i="14"/>
  <c r="J4279" i="14" s="1"/>
  <c r="D4279" i="14"/>
  <c r="E4279" i="14" s="1"/>
  <c r="L4278" i="14"/>
  <c r="J4278" i="14"/>
  <c r="K4278" i="14" s="1"/>
  <c r="I4278" i="14"/>
  <c r="D4278" i="14"/>
  <c r="E4278" i="14" s="1"/>
  <c r="I4277" i="14"/>
  <c r="D4277" i="14"/>
  <c r="E4277" i="14" s="1"/>
  <c r="I4276" i="14"/>
  <c r="D4276" i="14"/>
  <c r="E4276" i="14" s="1"/>
  <c r="I4275" i="14"/>
  <c r="D4275" i="14"/>
  <c r="E4275" i="14" s="1"/>
  <c r="I4274" i="14"/>
  <c r="D4274" i="14"/>
  <c r="E4274" i="14" s="1"/>
  <c r="L4273" i="14"/>
  <c r="K4273" i="14"/>
  <c r="I4273" i="14"/>
  <c r="J4273" i="14" s="1"/>
  <c r="D4273" i="14"/>
  <c r="E4273" i="14" s="1"/>
  <c r="I4272" i="14"/>
  <c r="D4272" i="14"/>
  <c r="E4272" i="14" s="1"/>
  <c r="I4271" i="14"/>
  <c r="E4271" i="14"/>
  <c r="D4271" i="14"/>
  <c r="I4270" i="14"/>
  <c r="D4270" i="14"/>
  <c r="E4270" i="14" s="1"/>
  <c r="I4269" i="14"/>
  <c r="D4269" i="14"/>
  <c r="E4269" i="14" s="1"/>
  <c r="I4268" i="14"/>
  <c r="D4268" i="14"/>
  <c r="E4268" i="14" s="1"/>
  <c r="I4267" i="14"/>
  <c r="J4267" i="14" s="1"/>
  <c r="D4267" i="14"/>
  <c r="E4267" i="14" s="1"/>
  <c r="I4266" i="14"/>
  <c r="D4266" i="14"/>
  <c r="E4266" i="14" s="1"/>
  <c r="L4265" i="14"/>
  <c r="I4265" i="14"/>
  <c r="D4265" i="14"/>
  <c r="E4265" i="14" s="1"/>
  <c r="J4264" i="14"/>
  <c r="I4264" i="14"/>
  <c r="L4264" i="14" s="1"/>
  <c r="D4264" i="14"/>
  <c r="E4264" i="14" s="1"/>
  <c r="I4263" i="14"/>
  <c r="D4263" i="14"/>
  <c r="E4263" i="14" s="1"/>
  <c r="I4262" i="14"/>
  <c r="D4262" i="14"/>
  <c r="E4262" i="14" s="1"/>
  <c r="L4261" i="14"/>
  <c r="I4261" i="14"/>
  <c r="J4261" i="14" s="1"/>
  <c r="D4261" i="14"/>
  <c r="E4261" i="14" s="1"/>
  <c r="I4260" i="14"/>
  <c r="D4260" i="14"/>
  <c r="E4260" i="14" s="1"/>
  <c r="I4259" i="14"/>
  <c r="E4259" i="14"/>
  <c r="D4259" i="14"/>
  <c r="I4258" i="14"/>
  <c r="D4258" i="14"/>
  <c r="E4258" i="14" s="1"/>
  <c r="I4257" i="14"/>
  <c r="J4257" i="14" s="1"/>
  <c r="D4257" i="14"/>
  <c r="E4257" i="14" s="1"/>
  <c r="I4256" i="14"/>
  <c r="L4256" i="14" s="1"/>
  <c r="D4256" i="14"/>
  <c r="E4256" i="14" s="1"/>
  <c r="I4255" i="14"/>
  <c r="E4255" i="14"/>
  <c r="D4255" i="14"/>
  <c r="L4254" i="14"/>
  <c r="J4254" i="14"/>
  <c r="K4254" i="14" s="1"/>
  <c r="I4254" i="14"/>
  <c r="D4254" i="14"/>
  <c r="E4254" i="14" s="1"/>
  <c r="I4253" i="14"/>
  <c r="D4253" i="14"/>
  <c r="E4253" i="14" s="1"/>
  <c r="I4252" i="14"/>
  <c r="L4252" i="14" s="1"/>
  <c r="D4252" i="14"/>
  <c r="E4252" i="14" s="1"/>
  <c r="I4251" i="14"/>
  <c r="D4251" i="14"/>
  <c r="E4251" i="14" s="1"/>
  <c r="L4250" i="14"/>
  <c r="J4250" i="14"/>
  <c r="I4250" i="14"/>
  <c r="D4250" i="14"/>
  <c r="E4250" i="14" s="1"/>
  <c r="I4249" i="14"/>
  <c r="J4249" i="14" s="1"/>
  <c r="D4249" i="14"/>
  <c r="E4249" i="14" s="1"/>
  <c r="I4248" i="14"/>
  <c r="D4248" i="14"/>
  <c r="E4248" i="14" s="1"/>
  <c r="K4247" i="14"/>
  <c r="I4247" i="14"/>
  <c r="J4247" i="14" s="1"/>
  <c r="D4247" i="14"/>
  <c r="E4247" i="14" s="1"/>
  <c r="I4246" i="14"/>
  <c r="D4246" i="14"/>
  <c r="E4246" i="14" s="1"/>
  <c r="I4245" i="14"/>
  <c r="D4245" i="14"/>
  <c r="E4245" i="14" s="1"/>
  <c r="L4244" i="14"/>
  <c r="I4244" i="14"/>
  <c r="D4244" i="14"/>
  <c r="E4244" i="14" s="1"/>
  <c r="I4243" i="14"/>
  <c r="E4243" i="14"/>
  <c r="D4243" i="14"/>
  <c r="L4242" i="14"/>
  <c r="I4242" i="14"/>
  <c r="J4242" i="14" s="1"/>
  <c r="K4242" i="14" s="1"/>
  <c r="D4242" i="14"/>
  <c r="E4242" i="14" s="1"/>
  <c r="I4241" i="14"/>
  <c r="D4241" i="14"/>
  <c r="E4241" i="14" s="1"/>
  <c r="L4240" i="14"/>
  <c r="K4240" i="14"/>
  <c r="I4240" i="14"/>
  <c r="J4240" i="14" s="1"/>
  <c r="D4240" i="14"/>
  <c r="E4240" i="14" s="1"/>
  <c r="I4239" i="14"/>
  <c r="D4239" i="14"/>
  <c r="E4239" i="14" s="1"/>
  <c r="I4238" i="14"/>
  <c r="L4238" i="14" s="1"/>
  <c r="D4238" i="14"/>
  <c r="E4238" i="14" s="1"/>
  <c r="L4237" i="14"/>
  <c r="I4237" i="14"/>
  <c r="J4237" i="14" s="1"/>
  <c r="D4237" i="14"/>
  <c r="E4237" i="14" s="1"/>
  <c r="I4236" i="14"/>
  <c r="L4236" i="14" s="1"/>
  <c r="D4236" i="14"/>
  <c r="E4236" i="14" s="1"/>
  <c r="I4235" i="14"/>
  <c r="L4235" i="14" s="1"/>
  <c r="D4235" i="14"/>
  <c r="E4235" i="14" s="1"/>
  <c r="I4234" i="14"/>
  <c r="L4234" i="14" s="1"/>
  <c r="D4234" i="14"/>
  <c r="E4234" i="14" s="1"/>
  <c r="L4233" i="14"/>
  <c r="I4233" i="14"/>
  <c r="D4233" i="14"/>
  <c r="E4233" i="14" s="1"/>
  <c r="I4232" i="14"/>
  <c r="D4232" i="14"/>
  <c r="E4232" i="14" s="1"/>
  <c r="I4231" i="14"/>
  <c r="D4231" i="14"/>
  <c r="E4231" i="14" s="1"/>
  <c r="I4230" i="14"/>
  <c r="L4230" i="14" s="1"/>
  <c r="D4230" i="14"/>
  <c r="E4230" i="14" s="1"/>
  <c r="I4229" i="14"/>
  <c r="J4229" i="14" s="1"/>
  <c r="K4229" i="14" s="1"/>
  <c r="D4229" i="14"/>
  <c r="E4229" i="14" s="1"/>
  <c r="I4228" i="14"/>
  <c r="D4228" i="14"/>
  <c r="E4228" i="14" s="1"/>
  <c r="L4227" i="14"/>
  <c r="J4227" i="14"/>
  <c r="K4227" i="14" s="1"/>
  <c r="I4227" i="14"/>
  <c r="D4227" i="14"/>
  <c r="E4227" i="14" s="1"/>
  <c r="L4226" i="14"/>
  <c r="I4226" i="14"/>
  <c r="J4226" i="14" s="1"/>
  <c r="D4226" i="14"/>
  <c r="E4226" i="14" s="1"/>
  <c r="I4225" i="14"/>
  <c r="D4225" i="14"/>
  <c r="E4225" i="14" s="1"/>
  <c r="L4224" i="14"/>
  <c r="J4224" i="14"/>
  <c r="K4224" i="14" s="1"/>
  <c r="I4224" i="14"/>
  <c r="D4224" i="14"/>
  <c r="E4224" i="14" s="1"/>
  <c r="I4223" i="14"/>
  <c r="L4223" i="14" s="1"/>
  <c r="D4223" i="14"/>
  <c r="E4223" i="14" s="1"/>
  <c r="I4222" i="14"/>
  <c r="D4222" i="14"/>
  <c r="E4222" i="14" s="1"/>
  <c r="I4221" i="14"/>
  <c r="D4221" i="14"/>
  <c r="E4221" i="14" s="1"/>
  <c r="I4220" i="14"/>
  <c r="J4220" i="14" s="1"/>
  <c r="D4220" i="14"/>
  <c r="E4220" i="14" s="1"/>
  <c r="I4219" i="14"/>
  <c r="D4219" i="14"/>
  <c r="E4219" i="14" s="1"/>
  <c r="I4218" i="14"/>
  <c r="D4218" i="14"/>
  <c r="E4218" i="14" s="1"/>
  <c r="I4217" i="14"/>
  <c r="D4217" i="14"/>
  <c r="E4217" i="14" s="1"/>
  <c r="I4216" i="14"/>
  <c r="D4216" i="14"/>
  <c r="E4216" i="14" s="1"/>
  <c r="I4215" i="14"/>
  <c r="D4215" i="14"/>
  <c r="E4215" i="14" s="1"/>
  <c r="I4214" i="14"/>
  <c r="D4214" i="14"/>
  <c r="E4214" i="14" s="1"/>
  <c r="L4213" i="14"/>
  <c r="K4213" i="14"/>
  <c r="J4213" i="14"/>
  <c r="I4213" i="14"/>
  <c r="D4213" i="14"/>
  <c r="E4213" i="14" s="1"/>
  <c r="I4212" i="14"/>
  <c r="D4212" i="14"/>
  <c r="E4212" i="14" s="1"/>
  <c r="I4211" i="14"/>
  <c r="L4211" i="14" s="1"/>
  <c r="D4211" i="14"/>
  <c r="E4211" i="14" s="1"/>
  <c r="I4210" i="14"/>
  <c r="J4210" i="14" s="1"/>
  <c r="D4210" i="14"/>
  <c r="E4210" i="14" s="1"/>
  <c r="L4209" i="14"/>
  <c r="I4209" i="14"/>
  <c r="J4209" i="14" s="1"/>
  <c r="K4209" i="14" s="1"/>
  <c r="D4209" i="14"/>
  <c r="E4209" i="14" s="1"/>
  <c r="I4208" i="14"/>
  <c r="D4208" i="14"/>
  <c r="E4208" i="14" s="1"/>
  <c r="I4207" i="14"/>
  <c r="D4207" i="14"/>
  <c r="E4207" i="14" s="1"/>
  <c r="I4206" i="14"/>
  <c r="J4206" i="14" s="1"/>
  <c r="K4206" i="14" s="1"/>
  <c r="D4206" i="14"/>
  <c r="E4206" i="14" s="1"/>
  <c r="I4205" i="14"/>
  <c r="D4205" i="14"/>
  <c r="E4205" i="14" s="1"/>
  <c r="I4204" i="14"/>
  <c r="D4204" i="14"/>
  <c r="E4204" i="14" s="1"/>
  <c r="I4203" i="14"/>
  <c r="D4203" i="14"/>
  <c r="E4203" i="14" s="1"/>
  <c r="I4202" i="14"/>
  <c r="D4202" i="14"/>
  <c r="E4202" i="14" s="1"/>
  <c r="I4201" i="14"/>
  <c r="L4201" i="14" s="1"/>
  <c r="D4201" i="14"/>
  <c r="E4201" i="14" s="1"/>
  <c r="I4200" i="14"/>
  <c r="D4200" i="14"/>
  <c r="E4200" i="14" s="1"/>
  <c r="J4199" i="14"/>
  <c r="I4199" i="14"/>
  <c r="D4199" i="14"/>
  <c r="E4199" i="14" s="1"/>
  <c r="I4198" i="14"/>
  <c r="D4198" i="14"/>
  <c r="E4198" i="14" s="1"/>
  <c r="I4197" i="14"/>
  <c r="E4197" i="14"/>
  <c r="D4197" i="14"/>
  <c r="I4196" i="14"/>
  <c r="D4196" i="14"/>
  <c r="E4196" i="14" s="1"/>
  <c r="L4195" i="14"/>
  <c r="J4195" i="14"/>
  <c r="K4195" i="14" s="1"/>
  <c r="I4195" i="14"/>
  <c r="D4195" i="14"/>
  <c r="E4195" i="14" s="1"/>
  <c r="L4194" i="14"/>
  <c r="I4194" i="14"/>
  <c r="J4194" i="14" s="1"/>
  <c r="K4194" i="14" s="1"/>
  <c r="D4194" i="14"/>
  <c r="E4194" i="14" s="1"/>
  <c r="I4193" i="14"/>
  <c r="D4193" i="14"/>
  <c r="E4193" i="14" s="1"/>
  <c r="I4192" i="14"/>
  <c r="D4192" i="14"/>
  <c r="E4192" i="14" s="1"/>
  <c r="L4191" i="14"/>
  <c r="K4191" i="14"/>
  <c r="I4191" i="14"/>
  <c r="J4191" i="14" s="1"/>
  <c r="D4191" i="14"/>
  <c r="E4191" i="14" s="1"/>
  <c r="I4190" i="14"/>
  <c r="J4190" i="14" s="1"/>
  <c r="D4190" i="14"/>
  <c r="E4190" i="14" s="1"/>
  <c r="L4189" i="14"/>
  <c r="K4189" i="14"/>
  <c r="J4189" i="14"/>
  <c r="I4189" i="14"/>
  <c r="D4189" i="14"/>
  <c r="E4189" i="14" s="1"/>
  <c r="I4188" i="14"/>
  <c r="D4188" i="14"/>
  <c r="E4188" i="14" s="1"/>
  <c r="L4187" i="14"/>
  <c r="I4187" i="14"/>
  <c r="D4187" i="14"/>
  <c r="E4187" i="14" s="1"/>
  <c r="I4186" i="14"/>
  <c r="D4186" i="14"/>
  <c r="E4186" i="14" s="1"/>
  <c r="I4185" i="14"/>
  <c r="D4185" i="14"/>
  <c r="E4185" i="14" s="1"/>
  <c r="I4184" i="14"/>
  <c r="D4184" i="14"/>
  <c r="E4184" i="14" s="1"/>
  <c r="J4183" i="14"/>
  <c r="I4183" i="14"/>
  <c r="D4183" i="14"/>
  <c r="E4183" i="14" s="1"/>
  <c r="I4182" i="14"/>
  <c r="D4182" i="14"/>
  <c r="E4182" i="14" s="1"/>
  <c r="I4181" i="14"/>
  <c r="D4181" i="14"/>
  <c r="E4181" i="14" s="1"/>
  <c r="I4180" i="14"/>
  <c r="L4180" i="14" s="1"/>
  <c r="D4180" i="14"/>
  <c r="E4180" i="14" s="1"/>
  <c r="I4179" i="14"/>
  <c r="D4179" i="14"/>
  <c r="E4179" i="14" s="1"/>
  <c r="I4178" i="14"/>
  <c r="D4178" i="14"/>
  <c r="E4178" i="14" s="1"/>
  <c r="I4177" i="14"/>
  <c r="L4177" i="14" s="1"/>
  <c r="D4177" i="14"/>
  <c r="E4177" i="14" s="1"/>
  <c r="I4176" i="14"/>
  <c r="D4176" i="14"/>
  <c r="E4176" i="14" s="1"/>
  <c r="I4175" i="14"/>
  <c r="D4175" i="14"/>
  <c r="E4175" i="14" s="1"/>
  <c r="L4174" i="14"/>
  <c r="I4174" i="14"/>
  <c r="J4174" i="14" s="1"/>
  <c r="K4174" i="14" s="1"/>
  <c r="D4174" i="14"/>
  <c r="E4174" i="14" s="1"/>
  <c r="I4173" i="14"/>
  <c r="D4173" i="14"/>
  <c r="E4173" i="14" s="1"/>
  <c r="I4172" i="14"/>
  <c r="L4172" i="14" s="1"/>
  <c r="D4172" i="14"/>
  <c r="E4172" i="14" s="1"/>
  <c r="I4171" i="14"/>
  <c r="L4171" i="14" s="1"/>
  <c r="E4171" i="14"/>
  <c r="D4171" i="14"/>
  <c r="I4170" i="14"/>
  <c r="L4170" i="14" s="1"/>
  <c r="D4170" i="14"/>
  <c r="E4170" i="14" s="1"/>
  <c r="I4169" i="14"/>
  <c r="D4169" i="14"/>
  <c r="E4169" i="14" s="1"/>
  <c r="I4168" i="14"/>
  <c r="D4168" i="14"/>
  <c r="E4168" i="14" s="1"/>
  <c r="L4167" i="14"/>
  <c r="I4167" i="14"/>
  <c r="D4167" i="14"/>
  <c r="E4167" i="14" s="1"/>
  <c r="I4166" i="14"/>
  <c r="D4166" i="14"/>
  <c r="E4166" i="14" s="1"/>
  <c r="K4165" i="14"/>
  <c r="J4165" i="14"/>
  <c r="I4165" i="14"/>
  <c r="L4165" i="14" s="1"/>
  <c r="D4165" i="14"/>
  <c r="E4165" i="14" s="1"/>
  <c r="I4164" i="14"/>
  <c r="J4164" i="14" s="1"/>
  <c r="D4164" i="14"/>
  <c r="E4164" i="14" s="1"/>
  <c r="J4163" i="14"/>
  <c r="I4163" i="14"/>
  <c r="D4163" i="14"/>
  <c r="E4163" i="14" s="1"/>
  <c r="I4162" i="14"/>
  <c r="D4162" i="14"/>
  <c r="E4162" i="14" s="1"/>
  <c r="I4161" i="14"/>
  <c r="D4161" i="14"/>
  <c r="E4161" i="14" s="1"/>
  <c r="I4160" i="14"/>
  <c r="D4160" i="14"/>
  <c r="E4160" i="14" s="1"/>
  <c r="I4159" i="14"/>
  <c r="D4159" i="14"/>
  <c r="E4159" i="14" s="1"/>
  <c r="J4158" i="14"/>
  <c r="K4158" i="14" s="1"/>
  <c r="I4158" i="14"/>
  <c r="L4158" i="14" s="1"/>
  <c r="D4158" i="14"/>
  <c r="E4158" i="14" s="1"/>
  <c r="L4157" i="14"/>
  <c r="I4157" i="14"/>
  <c r="E4157" i="14"/>
  <c r="D4157" i="14"/>
  <c r="I4156" i="14"/>
  <c r="D4156" i="14"/>
  <c r="E4156" i="14" s="1"/>
  <c r="I4155" i="14"/>
  <c r="D4155" i="14"/>
  <c r="E4155" i="14" s="1"/>
  <c r="I4154" i="14"/>
  <c r="D4154" i="14"/>
  <c r="E4154" i="14" s="1"/>
  <c r="I4153" i="14"/>
  <c r="L4153" i="14" s="1"/>
  <c r="D4153" i="14"/>
  <c r="E4153" i="14" s="1"/>
  <c r="I4152" i="14"/>
  <c r="L4152" i="14" s="1"/>
  <c r="D4152" i="14"/>
  <c r="E4152" i="14" s="1"/>
  <c r="I4151" i="14"/>
  <c r="L4151" i="14" s="1"/>
  <c r="E4151" i="14"/>
  <c r="D4151" i="14"/>
  <c r="L4150" i="14"/>
  <c r="I4150" i="14"/>
  <c r="J4150" i="14" s="1"/>
  <c r="K4150" i="14" s="1"/>
  <c r="D4150" i="14"/>
  <c r="E4150" i="14" s="1"/>
  <c r="L4149" i="14"/>
  <c r="I4149" i="14"/>
  <c r="D4149" i="14"/>
  <c r="E4149" i="14" s="1"/>
  <c r="I4148" i="14"/>
  <c r="J4148" i="14" s="1"/>
  <c r="D4148" i="14"/>
  <c r="E4148" i="14" s="1"/>
  <c r="L4147" i="14"/>
  <c r="I4147" i="14"/>
  <c r="J4147" i="14" s="1"/>
  <c r="K4147" i="14" s="1"/>
  <c r="D4147" i="14"/>
  <c r="E4147" i="14" s="1"/>
  <c r="I4146" i="14"/>
  <c r="J4146" i="14" s="1"/>
  <c r="D4146" i="14"/>
  <c r="E4146" i="14" s="1"/>
  <c r="I4145" i="14"/>
  <c r="D4145" i="14"/>
  <c r="E4145" i="14" s="1"/>
  <c r="I4144" i="14"/>
  <c r="D4144" i="14"/>
  <c r="E4144" i="14" s="1"/>
  <c r="L4143" i="14"/>
  <c r="I4143" i="14"/>
  <c r="J4143" i="14" s="1"/>
  <c r="E4143" i="14"/>
  <c r="D4143" i="14"/>
  <c r="I4142" i="14"/>
  <c r="D4142" i="14"/>
  <c r="E4142" i="14" s="1"/>
  <c r="L4141" i="14"/>
  <c r="K4141" i="14"/>
  <c r="J4141" i="14"/>
  <c r="I4141" i="14"/>
  <c r="D4141" i="14"/>
  <c r="E4141" i="14" s="1"/>
  <c r="I4140" i="14"/>
  <c r="D4140" i="14"/>
  <c r="E4140" i="14" s="1"/>
  <c r="I4139" i="14"/>
  <c r="J4139" i="14" s="1"/>
  <c r="D4139" i="14"/>
  <c r="E4139" i="14" s="1"/>
  <c r="J4138" i="14"/>
  <c r="I4138" i="14"/>
  <c r="L4138" i="14" s="1"/>
  <c r="D4138" i="14"/>
  <c r="E4138" i="14" s="1"/>
  <c r="I4137" i="14"/>
  <c r="D4137" i="14"/>
  <c r="E4137" i="14" s="1"/>
  <c r="I4136" i="14"/>
  <c r="D4136" i="14"/>
  <c r="E4136" i="14" s="1"/>
  <c r="I4135" i="14"/>
  <c r="D4135" i="14"/>
  <c r="E4135" i="14" s="1"/>
  <c r="I4134" i="14"/>
  <c r="D4134" i="14"/>
  <c r="E4134" i="14" s="1"/>
  <c r="L4133" i="14"/>
  <c r="I4133" i="14"/>
  <c r="E4133" i="14"/>
  <c r="D4133" i="14"/>
  <c r="I4132" i="14"/>
  <c r="D4132" i="14"/>
  <c r="E4132" i="14" s="1"/>
  <c r="L4131" i="14"/>
  <c r="K4131" i="14"/>
  <c r="I4131" i="14"/>
  <c r="J4131" i="14" s="1"/>
  <c r="D4131" i="14"/>
  <c r="E4131" i="14" s="1"/>
  <c r="I4130" i="14"/>
  <c r="L4130" i="14" s="1"/>
  <c r="D4130" i="14"/>
  <c r="E4130" i="14" s="1"/>
  <c r="I4129" i="14"/>
  <c r="D4129" i="14"/>
  <c r="E4129" i="14" s="1"/>
  <c r="I4128" i="14"/>
  <c r="D4128" i="14"/>
  <c r="E4128" i="14" s="1"/>
  <c r="L4127" i="14"/>
  <c r="I4127" i="14"/>
  <c r="D4127" i="14"/>
  <c r="E4127" i="14" s="1"/>
  <c r="K4126" i="14"/>
  <c r="J4126" i="14"/>
  <c r="I4126" i="14"/>
  <c r="L4126" i="14" s="1"/>
  <c r="D4126" i="14"/>
  <c r="E4126" i="14" s="1"/>
  <c r="L4125" i="14"/>
  <c r="I4125" i="14"/>
  <c r="D4125" i="14"/>
  <c r="E4125" i="14" s="1"/>
  <c r="I4124" i="14"/>
  <c r="D4124" i="14"/>
  <c r="E4124" i="14" s="1"/>
  <c r="L4123" i="14"/>
  <c r="J4123" i="14"/>
  <c r="K4123" i="14" s="1"/>
  <c r="I4123" i="14"/>
  <c r="E4123" i="14"/>
  <c r="D4123" i="14"/>
  <c r="L4122" i="14"/>
  <c r="I4122" i="14"/>
  <c r="J4122" i="14" s="1"/>
  <c r="K4122" i="14" s="1"/>
  <c r="D4122" i="14"/>
  <c r="E4122" i="14" s="1"/>
  <c r="I4121" i="14"/>
  <c r="D4121" i="14"/>
  <c r="E4121" i="14" s="1"/>
  <c r="I4120" i="14"/>
  <c r="D4120" i="14"/>
  <c r="E4120" i="14" s="1"/>
  <c r="I4119" i="14"/>
  <c r="E4119" i="14"/>
  <c r="D4119" i="14"/>
  <c r="L4118" i="14"/>
  <c r="K4118" i="14"/>
  <c r="I4118" i="14"/>
  <c r="J4118" i="14" s="1"/>
  <c r="D4118" i="14"/>
  <c r="E4118" i="14" s="1"/>
  <c r="L4117" i="14"/>
  <c r="I4117" i="14"/>
  <c r="J4117" i="14" s="1"/>
  <c r="K4117" i="14" s="1"/>
  <c r="D4117" i="14"/>
  <c r="E4117" i="14" s="1"/>
  <c r="I4116" i="14"/>
  <c r="J4116" i="14" s="1"/>
  <c r="D4116" i="14"/>
  <c r="E4116" i="14" s="1"/>
  <c r="I4115" i="14"/>
  <c r="L4115" i="14" s="1"/>
  <c r="D4115" i="14"/>
  <c r="E4115" i="14" s="1"/>
  <c r="J4114" i="14"/>
  <c r="I4114" i="14"/>
  <c r="L4114" i="14" s="1"/>
  <c r="D4114" i="14"/>
  <c r="E4114" i="14" s="1"/>
  <c r="I4113" i="14"/>
  <c r="E4113" i="14"/>
  <c r="D4113" i="14"/>
  <c r="K4112" i="14"/>
  <c r="I4112" i="14"/>
  <c r="J4112" i="14" s="1"/>
  <c r="D4112" i="14"/>
  <c r="E4112" i="14" s="1"/>
  <c r="I4111" i="14"/>
  <c r="D4111" i="14"/>
  <c r="E4111" i="14" s="1"/>
  <c r="K4110" i="14"/>
  <c r="J4110" i="14"/>
  <c r="I4110" i="14"/>
  <c r="L4110" i="14" s="1"/>
  <c r="D4110" i="14"/>
  <c r="E4110" i="14" s="1"/>
  <c r="I4109" i="14"/>
  <c r="D4109" i="14"/>
  <c r="E4109" i="14" s="1"/>
  <c r="L4108" i="14"/>
  <c r="I4108" i="14"/>
  <c r="D4108" i="14"/>
  <c r="E4108" i="14" s="1"/>
  <c r="J4107" i="14"/>
  <c r="I4107" i="14"/>
  <c r="D4107" i="14"/>
  <c r="E4107" i="14" s="1"/>
  <c r="I4106" i="14"/>
  <c r="D4106" i="14"/>
  <c r="E4106" i="14" s="1"/>
  <c r="I4105" i="14"/>
  <c r="E4105" i="14"/>
  <c r="D4105" i="14"/>
  <c r="L4104" i="14"/>
  <c r="I4104" i="14"/>
  <c r="J4104" i="14" s="1"/>
  <c r="K4104" i="14" s="1"/>
  <c r="D4104" i="14"/>
  <c r="E4104" i="14" s="1"/>
  <c r="I4103" i="14"/>
  <c r="D4103" i="14"/>
  <c r="E4103" i="14" s="1"/>
  <c r="L4102" i="14"/>
  <c r="K4102" i="14"/>
  <c r="J4102" i="14"/>
  <c r="I4102" i="14"/>
  <c r="D4102" i="14"/>
  <c r="E4102" i="14" s="1"/>
  <c r="I4101" i="14"/>
  <c r="D4101" i="14"/>
  <c r="E4101" i="14" s="1"/>
  <c r="I4100" i="14"/>
  <c r="L4100" i="14" s="1"/>
  <c r="D4100" i="14"/>
  <c r="E4100" i="14" s="1"/>
  <c r="I4099" i="14"/>
  <c r="D4099" i="14"/>
  <c r="E4099" i="14" s="1"/>
  <c r="L4098" i="14"/>
  <c r="I4098" i="14"/>
  <c r="D4098" i="14"/>
  <c r="E4098" i="14" s="1"/>
  <c r="I4097" i="14"/>
  <c r="D4097" i="14"/>
  <c r="E4097" i="14" s="1"/>
  <c r="I4096" i="14"/>
  <c r="D4096" i="14"/>
  <c r="E4096" i="14" s="1"/>
  <c r="I4095" i="14"/>
  <c r="D4095" i="14"/>
  <c r="E4095" i="14" s="1"/>
  <c r="I4094" i="14"/>
  <c r="D4094" i="14"/>
  <c r="E4094" i="14" s="1"/>
  <c r="K4093" i="14"/>
  <c r="J4093" i="14"/>
  <c r="I4093" i="14"/>
  <c r="L4093" i="14" s="1"/>
  <c r="D4093" i="14"/>
  <c r="E4093" i="14" s="1"/>
  <c r="I4092" i="14"/>
  <c r="D4092" i="14"/>
  <c r="E4092" i="14" s="1"/>
  <c r="I4091" i="14"/>
  <c r="D4091" i="14"/>
  <c r="E4091" i="14" s="1"/>
  <c r="L4090" i="14"/>
  <c r="J4090" i="14"/>
  <c r="I4090" i="14"/>
  <c r="D4090" i="14"/>
  <c r="E4090" i="14" s="1"/>
  <c r="L4089" i="14"/>
  <c r="I4089" i="14"/>
  <c r="D4089" i="14"/>
  <c r="E4089" i="14" s="1"/>
  <c r="I4088" i="14"/>
  <c r="L4088" i="14" s="1"/>
  <c r="D4088" i="14"/>
  <c r="E4088" i="14" s="1"/>
  <c r="I4087" i="14"/>
  <c r="J4087" i="14" s="1"/>
  <c r="D4087" i="14"/>
  <c r="E4087" i="14" s="1"/>
  <c r="I4086" i="14"/>
  <c r="D4086" i="14"/>
  <c r="E4086" i="14" s="1"/>
  <c r="I4085" i="14"/>
  <c r="E4085" i="14"/>
  <c r="D4085" i="14"/>
  <c r="I4084" i="14"/>
  <c r="L4084" i="14" s="1"/>
  <c r="D4084" i="14"/>
  <c r="E4084" i="14" s="1"/>
  <c r="L4083" i="14"/>
  <c r="J4083" i="14"/>
  <c r="K4083" i="14" s="1"/>
  <c r="I4083" i="14"/>
  <c r="D4083" i="14"/>
  <c r="E4083" i="14" s="1"/>
  <c r="I4082" i="14"/>
  <c r="L4082" i="14" s="1"/>
  <c r="D4082" i="14"/>
  <c r="E4082" i="14" s="1"/>
  <c r="I4081" i="14"/>
  <c r="D4081" i="14"/>
  <c r="E4081" i="14" s="1"/>
  <c r="L4080" i="14"/>
  <c r="K4080" i="14"/>
  <c r="J4080" i="14"/>
  <c r="I4080" i="14"/>
  <c r="D4080" i="14"/>
  <c r="E4080" i="14" s="1"/>
  <c r="I4079" i="14"/>
  <c r="L4079" i="14" s="1"/>
  <c r="D4079" i="14"/>
  <c r="E4079" i="14" s="1"/>
  <c r="K4078" i="14"/>
  <c r="J4078" i="14"/>
  <c r="I4078" i="14"/>
  <c r="L4078" i="14" s="1"/>
  <c r="D4078" i="14"/>
  <c r="E4078" i="14" s="1"/>
  <c r="I4077" i="14"/>
  <c r="D4077" i="14"/>
  <c r="E4077" i="14" s="1"/>
  <c r="I4076" i="14"/>
  <c r="D4076" i="14"/>
  <c r="E4076" i="14" s="1"/>
  <c r="I4075" i="14"/>
  <c r="E4075" i="14"/>
  <c r="D4075" i="14"/>
  <c r="I4074" i="14"/>
  <c r="D4074" i="14"/>
  <c r="E4074" i="14" s="1"/>
  <c r="I4073" i="14"/>
  <c r="D4073" i="14"/>
  <c r="E4073" i="14" s="1"/>
  <c r="I4072" i="14"/>
  <c r="D4072" i="14"/>
  <c r="E4072" i="14" s="1"/>
  <c r="I4071" i="14"/>
  <c r="E4071" i="14"/>
  <c r="D4071" i="14"/>
  <c r="L4070" i="14"/>
  <c r="K4070" i="14"/>
  <c r="I4070" i="14"/>
  <c r="J4070" i="14" s="1"/>
  <c r="D4070" i="14"/>
  <c r="E4070" i="14" s="1"/>
  <c r="L4069" i="14"/>
  <c r="I4069" i="14"/>
  <c r="J4069" i="14" s="1"/>
  <c r="K4069" i="14" s="1"/>
  <c r="E4069" i="14"/>
  <c r="D4069" i="14"/>
  <c r="I4068" i="14"/>
  <c r="J4068" i="14" s="1"/>
  <c r="D4068" i="14"/>
  <c r="E4068" i="14" s="1"/>
  <c r="L4067" i="14"/>
  <c r="I4067" i="14"/>
  <c r="D4067" i="14"/>
  <c r="E4067" i="14" s="1"/>
  <c r="L4066" i="14"/>
  <c r="J4066" i="14"/>
  <c r="I4066" i="14"/>
  <c r="D4066" i="14"/>
  <c r="E4066" i="14" s="1"/>
  <c r="I4065" i="14"/>
  <c r="E4065" i="14"/>
  <c r="D4065" i="14"/>
  <c r="I4064" i="14"/>
  <c r="D4064" i="14"/>
  <c r="E4064" i="14" s="1"/>
  <c r="J4063" i="14"/>
  <c r="I4063" i="14"/>
  <c r="D4063" i="14"/>
  <c r="E4063" i="14" s="1"/>
  <c r="L4062" i="14"/>
  <c r="K4062" i="14"/>
  <c r="I4062" i="14"/>
  <c r="J4062" i="14" s="1"/>
  <c r="D4062" i="14"/>
  <c r="E4062" i="14" s="1"/>
  <c r="I4061" i="14"/>
  <c r="D4061" i="14"/>
  <c r="E4061" i="14" s="1"/>
  <c r="I4060" i="14"/>
  <c r="L4060" i="14" s="1"/>
  <c r="D4060" i="14"/>
  <c r="E4060" i="14" s="1"/>
  <c r="L4059" i="14"/>
  <c r="K4059" i="14"/>
  <c r="J4059" i="14"/>
  <c r="I4059" i="14"/>
  <c r="D4059" i="14"/>
  <c r="E4059" i="14" s="1"/>
  <c r="I4058" i="14"/>
  <c r="D4058" i="14"/>
  <c r="E4058" i="14" s="1"/>
  <c r="I4057" i="14"/>
  <c r="D4057" i="14"/>
  <c r="E4057" i="14" s="1"/>
  <c r="L4056" i="14"/>
  <c r="J4056" i="14"/>
  <c r="K4056" i="14" s="1"/>
  <c r="I4056" i="14"/>
  <c r="D4056" i="14"/>
  <c r="E4056" i="14" s="1"/>
  <c r="I4055" i="14"/>
  <c r="D4055" i="14"/>
  <c r="E4055" i="14" s="1"/>
  <c r="L4054" i="14"/>
  <c r="K4054" i="14"/>
  <c r="I4054" i="14"/>
  <c r="J4054" i="14" s="1"/>
  <c r="D4054" i="14"/>
  <c r="E4054" i="14" s="1"/>
  <c r="I4053" i="14"/>
  <c r="D4053" i="14"/>
  <c r="E4053" i="14" s="1"/>
  <c r="L4052" i="14"/>
  <c r="J4052" i="14"/>
  <c r="K4052" i="14" s="1"/>
  <c r="I4052" i="14"/>
  <c r="D4052" i="14"/>
  <c r="E4052" i="14" s="1"/>
  <c r="J4051" i="14"/>
  <c r="K4051" i="14" s="1"/>
  <c r="I4051" i="14"/>
  <c r="L4051" i="14" s="1"/>
  <c r="D4051" i="14"/>
  <c r="E4051" i="14" s="1"/>
  <c r="I4050" i="14"/>
  <c r="D4050" i="14"/>
  <c r="E4050" i="14" s="1"/>
  <c r="I4049" i="14"/>
  <c r="L4049" i="14" s="1"/>
  <c r="D4049" i="14"/>
  <c r="E4049" i="14" s="1"/>
  <c r="L4048" i="14"/>
  <c r="J4048" i="14"/>
  <c r="I4048" i="14"/>
  <c r="D4048" i="14"/>
  <c r="E4048" i="14" s="1"/>
  <c r="I4047" i="14"/>
  <c r="E4047" i="14"/>
  <c r="D4047" i="14"/>
  <c r="L4046" i="14"/>
  <c r="J4046" i="14"/>
  <c r="I4046" i="14"/>
  <c r="D4046" i="14"/>
  <c r="E4046" i="14" s="1"/>
  <c r="I4045" i="14"/>
  <c r="D4045" i="14"/>
  <c r="E4045" i="14" s="1"/>
  <c r="I4044" i="14"/>
  <c r="D4044" i="14"/>
  <c r="E4044" i="14" s="1"/>
  <c r="I4043" i="14"/>
  <c r="D4043" i="14"/>
  <c r="E4043" i="14" s="1"/>
  <c r="I4042" i="14"/>
  <c r="D4042" i="14"/>
  <c r="E4042" i="14" s="1"/>
  <c r="L4041" i="14"/>
  <c r="J4041" i="14"/>
  <c r="K4041" i="14" s="1"/>
  <c r="I4041" i="14"/>
  <c r="D4041" i="14"/>
  <c r="E4041" i="14" s="1"/>
  <c r="K4040" i="14"/>
  <c r="I4040" i="14"/>
  <c r="J4040" i="14" s="1"/>
  <c r="D4040" i="14"/>
  <c r="E4040" i="14" s="1"/>
  <c r="L4039" i="14"/>
  <c r="I4039" i="14"/>
  <c r="D4039" i="14"/>
  <c r="E4039" i="14" s="1"/>
  <c r="K4038" i="14"/>
  <c r="J4038" i="14"/>
  <c r="I4038" i="14"/>
  <c r="L4038" i="14" s="1"/>
  <c r="D4038" i="14"/>
  <c r="E4038" i="14" s="1"/>
  <c r="L4037" i="14"/>
  <c r="K4037" i="14"/>
  <c r="J4037" i="14"/>
  <c r="I4037" i="14"/>
  <c r="D4037" i="14"/>
  <c r="E4037" i="14" s="1"/>
  <c r="I4036" i="14"/>
  <c r="L4036" i="14" s="1"/>
  <c r="D4036" i="14"/>
  <c r="E4036" i="14" s="1"/>
  <c r="I4035" i="14"/>
  <c r="E4035" i="14"/>
  <c r="D4035" i="14"/>
  <c r="I4034" i="14"/>
  <c r="D4034" i="14"/>
  <c r="E4034" i="14" s="1"/>
  <c r="I4033" i="14"/>
  <c r="D4033" i="14"/>
  <c r="E4033" i="14" s="1"/>
  <c r="I4032" i="14"/>
  <c r="D4032" i="14"/>
  <c r="E4032" i="14" s="1"/>
  <c r="I4031" i="14"/>
  <c r="D4031" i="14"/>
  <c r="E4031" i="14" s="1"/>
  <c r="I4030" i="14"/>
  <c r="D4030" i="14"/>
  <c r="E4030" i="14" s="1"/>
  <c r="I4029" i="14"/>
  <c r="D4029" i="14"/>
  <c r="E4029" i="14" s="1"/>
  <c r="I4028" i="14"/>
  <c r="L4028" i="14" s="1"/>
  <c r="D4028" i="14"/>
  <c r="E4028" i="14" s="1"/>
  <c r="I4027" i="14"/>
  <c r="E4027" i="14"/>
  <c r="D4027" i="14"/>
  <c r="I4026" i="14"/>
  <c r="D4026" i="14"/>
  <c r="E4026" i="14" s="1"/>
  <c r="I4025" i="14"/>
  <c r="L4025" i="14" s="1"/>
  <c r="D4025" i="14"/>
  <c r="E4025" i="14" s="1"/>
  <c r="L4024" i="14"/>
  <c r="J4024" i="14"/>
  <c r="I4024" i="14"/>
  <c r="D4024" i="14"/>
  <c r="E4024" i="14" s="1"/>
  <c r="I4023" i="14"/>
  <c r="D4023" i="14"/>
  <c r="E4023" i="14" s="1"/>
  <c r="I4022" i="14"/>
  <c r="D4022" i="14"/>
  <c r="E4022" i="14" s="1"/>
  <c r="L4021" i="14"/>
  <c r="K4021" i="14"/>
  <c r="J4021" i="14"/>
  <c r="I4021" i="14"/>
  <c r="D4021" i="14"/>
  <c r="E4021" i="14" s="1"/>
  <c r="I4020" i="14"/>
  <c r="D4020" i="14"/>
  <c r="E4020" i="14" s="1"/>
  <c r="I4019" i="14"/>
  <c r="D4019" i="14"/>
  <c r="E4019" i="14" s="1"/>
  <c r="J4018" i="14"/>
  <c r="I4018" i="14"/>
  <c r="L4018" i="14" s="1"/>
  <c r="D4018" i="14"/>
  <c r="E4018" i="14" s="1"/>
  <c r="I4017" i="14"/>
  <c r="L4017" i="14" s="1"/>
  <c r="D4017" i="14"/>
  <c r="E4017" i="14" s="1"/>
  <c r="I4016" i="14"/>
  <c r="D4016" i="14"/>
  <c r="E4016" i="14" s="1"/>
  <c r="L4015" i="14"/>
  <c r="J4015" i="14"/>
  <c r="K4015" i="14" s="1"/>
  <c r="I4015" i="14"/>
  <c r="D4015" i="14"/>
  <c r="E4015" i="14" s="1"/>
  <c r="K4014" i="14"/>
  <c r="J4014" i="14"/>
  <c r="I4014" i="14"/>
  <c r="L4014" i="14" s="1"/>
  <c r="D4014" i="14"/>
  <c r="E4014" i="14" s="1"/>
  <c r="I4013" i="14"/>
  <c r="E4013" i="14"/>
  <c r="D4013" i="14"/>
  <c r="I4012" i="14"/>
  <c r="D4012" i="14"/>
  <c r="E4012" i="14" s="1"/>
  <c r="J4011" i="14"/>
  <c r="I4011" i="14"/>
  <c r="D4011" i="14"/>
  <c r="E4011" i="14" s="1"/>
  <c r="L4010" i="14"/>
  <c r="K4010" i="14"/>
  <c r="I4010" i="14"/>
  <c r="J4010" i="14" s="1"/>
  <c r="D4010" i="14"/>
  <c r="E4010" i="14" s="1"/>
  <c r="I4009" i="14"/>
  <c r="D4009" i="14"/>
  <c r="E4009" i="14" s="1"/>
  <c r="I4008" i="14"/>
  <c r="D4008" i="14"/>
  <c r="E4008" i="14" s="1"/>
  <c r="I4007" i="14"/>
  <c r="J4007" i="14" s="1"/>
  <c r="D4007" i="14"/>
  <c r="E4007" i="14" s="1"/>
  <c r="I4006" i="14"/>
  <c r="L4006" i="14" s="1"/>
  <c r="D4006" i="14"/>
  <c r="E4006" i="14" s="1"/>
  <c r="I4005" i="14"/>
  <c r="D4005" i="14"/>
  <c r="E4005" i="14" s="1"/>
  <c r="I4004" i="14"/>
  <c r="D4004" i="14"/>
  <c r="E4004" i="14" s="1"/>
  <c r="I4003" i="14"/>
  <c r="E4003" i="14"/>
  <c r="D4003" i="14"/>
  <c r="L4002" i="14"/>
  <c r="I4002" i="14"/>
  <c r="J4002" i="14" s="1"/>
  <c r="D4002" i="14"/>
  <c r="E4002" i="14" s="1"/>
  <c r="I4001" i="14"/>
  <c r="D4001" i="14"/>
  <c r="E4001" i="14" s="1"/>
  <c r="I4000" i="14"/>
  <c r="D4000" i="14"/>
  <c r="E4000" i="14" s="1"/>
  <c r="I3999" i="14"/>
  <c r="D3999" i="14"/>
  <c r="E3999" i="14" s="1"/>
  <c r="I3998" i="14"/>
  <c r="D3998" i="14"/>
  <c r="E3998" i="14" s="1"/>
  <c r="L3997" i="14"/>
  <c r="K3997" i="14"/>
  <c r="J3997" i="14"/>
  <c r="I3997" i="14"/>
  <c r="D3997" i="14"/>
  <c r="E3997" i="14" s="1"/>
  <c r="I3996" i="14"/>
  <c r="D3996" i="14"/>
  <c r="E3996" i="14" s="1"/>
  <c r="I3995" i="14"/>
  <c r="D3995" i="14"/>
  <c r="E3995" i="14" s="1"/>
  <c r="I3994" i="14"/>
  <c r="D3994" i="14"/>
  <c r="E3994" i="14" s="1"/>
  <c r="I3993" i="14"/>
  <c r="D3993" i="14"/>
  <c r="E3993" i="14" s="1"/>
  <c r="L3992" i="14"/>
  <c r="I3992" i="14"/>
  <c r="D3992" i="14"/>
  <c r="E3992" i="14" s="1"/>
  <c r="L3991" i="14"/>
  <c r="I3991" i="14"/>
  <c r="J3991" i="14" s="1"/>
  <c r="K3991" i="14" s="1"/>
  <c r="D3991" i="14"/>
  <c r="E3991" i="14" s="1"/>
  <c r="J3990" i="14"/>
  <c r="K3990" i="14" s="1"/>
  <c r="I3990" i="14"/>
  <c r="L3990" i="14" s="1"/>
  <c r="D3990" i="14"/>
  <c r="E3990" i="14" s="1"/>
  <c r="I3989" i="14"/>
  <c r="L3989" i="14" s="1"/>
  <c r="D3989" i="14"/>
  <c r="E3989" i="14" s="1"/>
  <c r="I3988" i="14"/>
  <c r="D3988" i="14"/>
  <c r="E3988" i="14" s="1"/>
  <c r="J3987" i="14"/>
  <c r="I3987" i="14"/>
  <c r="L3987" i="14" s="1"/>
  <c r="D3987" i="14"/>
  <c r="E3987" i="14" s="1"/>
  <c r="L3986" i="14"/>
  <c r="I3986" i="14"/>
  <c r="J3986" i="14" s="1"/>
  <c r="D3986" i="14"/>
  <c r="E3986" i="14" s="1"/>
  <c r="I3985" i="14"/>
  <c r="D3985" i="14"/>
  <c r="E3985" i="14" s="1"/>
  <c r="I3984" i="14"/>
  <c r="D3984" i="14"/>
  <c r="E3984" i="14" s="1"/>
  <c r="L3983" i="14"/>
  <c r="J3983" i="14"/>
  <c r="I3983" i="14"/>
  <c r="D3983" i="14"/>
  <c r="E3983" i="14" s="1"/>
  <c r="I3982" i="14"/>
  <c r="D3982" i="14"/>
  <c r="E3982" i="14" s="1"/>
  <c r="L3981" i="14"/>
  <c r="I3981" i="14"/>
  <c r="D3981" i="14"/>
  <c r="E3981" i="14" s="1"/>
  <c r="I3980" i="14"/>
  <c r="D3980" i="14"/>
  <c r="E3980" i="14" s="1"/>
  <c r="I3979" i="14"/>
  <c r="D3979" i="14"/>
  <c r="E3979" i="14" s="1"/>
  <c r="I3978" i="14"/>
  <c r="J3978" i="14" s="1"/>
  <c r="D3978" i="14"/>
  <c r="E3978" i="14" s="1"/>
  <c r="I3977" i="14"/>
  <c r="D3977" i="14"/>
  <c r="E3977" i="14" s="1"/>
  <c r="L3976" i="14"/>
  <c r="J3976" i="14"/>
  <c r="K3976" i="14" s="1"/>
  <c r="I3976" i="14"/>
  <c r="D3976" i="14"/>
  <c r="E3976" i="14" s="1"/>
  <c r="L3975" i="14"/>
  <c r="K3975" i="14"/>
  <c r="I3975" i="14"/>
  <c r="J3975" i="14" s="1"/>
  <c r="E3975" i="14"/>
  <c r="D3975" i="14"/>
  <c r="I3974" i="14"/>
  <c r="D3974" i="14"/>
  <c r="E3974" i="14" s="1"/>
  <c r="J3973" i="14"/>
  <c r="K3973" i="14" s="1"/>
  <c r="I3973" i="14"/>
  <c r="L3973" i="14" s="1"/>
  <c r="D3973" i="14"/>
  <c r="E3973" i="14" s="1"/>
  <c r="I3972" i="14"/>
  <c r="J3972" i="14" s="1"/>
  <c r="D3972" i="14"/>
  <c r="E3972" i="14" s="1"/>
  <c r="I3971" i="14"/>
  <c r="D3971" i="14"/>
  <c r="E3971" i="14" s="1"/>
  <c r="I3970" i="14"/>
  <c r="D3970" i="14"/>
  <c r="E3970" i="14" s="1"/>
  <c r="I3969" i="14"/>
  <c r="E3969" i="14"/>
  <c r="D3969" i="14"/>
  <c r="I3968" i="14"/>
  <c r="D3968" i="14"/>
  <c r="E3968" i="14" s="1"/>
  <c r="I3967" i="14"/>
  <c r="E3967" i="14"/>
  <c r="D3967" i="14"/>
  <c r="K3966" i="14"/>
  <c r="J3966" i="14"/>
  <c r="I3966" i="14"/>
  <c r="L3966" i="14" s="1"/>
  <c r="D3966" i="14"/>
  <c r="E3966" i="14" s="1"/>
  <c r="L3965" i="14"/>
  <c r="J3965" i="14"/>
  <c r="I3965" i="14"/>
  <c r="D3965" i="14"/>
  <c r="E3965" i="14" s="1"/>
  <c r="J3964" i="14"/>
  <c r="I3964" i="14"/>
  <c r="D3964" i="14"/>
  <c r="E3964" i="14" s="1"/>
  <c r="J3963" i="14"/>
  <c r="K3963" i="14" s="1"/>
  <c r="I3963" i="14"/>
  <c r="L3963" i="14" s="1"/>
  <c r="E3963" i="14"/>
  <c r="D3963" i="14"/>
  <c r="I3962" i="14"/>
  <c r="D3962" i="14"/>
  <c r="E3962" i="14" s="1"/>
  <c r="I3961" i="14"/>
  <c r="D3961" i="14"/>
  <c r="E3961" i="14" s="1"/>
  <c r="J3960" i="14"/>
  <c r="K3960" i="14" s="1"/>
  <c r="I3960" i="14"/>
  <c r="L3960" i="14" s="1"/>
  <c r="D3960" i="14"/>
  <c r="E3960" i="14" s="1"/>
  <c r="I3959" i="14"/>
  <c r="D3959" i="14"/>
  <c r="E3959" i="14" s="1"/>
  <c r="L3958" i="14"/>
  <c r="I3958" i="14"/>
  <c r="D3958" i="14"/>
  <c r="E3958" i="14" s="1"/>
  <c r="I3957" i="14"/>
  <c r="D3957" i="14"/>
  <c r="E3957" i="14" s="1"/>
  <c r="I3956" i="14"/>
  <c r="J3956" i="14" s="1"/>
  <c r="D3956" i="14"/>
  <c r="E3956" i="14" s="1"/>
  <c r="J3955" i="14"/>
  <c r="I3955" i="14"/>
  <c r="E3955" i="14"/>
  <c r="D3955" i="14"/>
  <c r="I3954" i="14"/>
  <c r="D3954" i="14"/>
  <c r="E3954" i="14" s="1"/>
  <c r="I3953" i="14"/>
  <c r="L3953" i="14" s="1"/>
  <c r="D3953" i="14"/>
  <c r="E3953" i="14" s="1"/>
  <c r="I3952" i="14"/>
  <c r="L3952" i="14" s="1"/>
  <c r="D3952" i="14"/>
  <c r="E3952" i="14" s="1"/>
  <c r="I3951" i="14"/>
  <c r="D3951" i="14"/>
  <c r="E3951" i="14" s="1"/>
  <c r="J3950" i="14"/>
  <c r="I3950" i="14"/>
  <c r="L3950" i="14" s="1"/>
  <c r="D3950" i="14"/>
  <c r="E3950" i="14" s="1"/>
  <c r="K3949" i="14"/>
  <c r="J3949" i="14"/>
  <c r="I3949" i="14"/>
  <c r="L3949" i="14" s="1"/>
  <c r="D3949" i="14"/>
  <c r="E3949" i="14" s="1"/>
  <c r="I3948" i="14"/>
  <c r="D3948" i="14"/>
  <c r="E3948" i="14" s="1"/>
  <c r="L3947" i="14"/>
  <c r="I3947" i="14"/>
  <c r="D3947" i="14"/>
  <c r="E3947" i="14" s="1"/>
  <c r="I3946" i="14"/>
  <c r="J3946" i="14" s="1"/>
  <c r="D3946" i="14"/>
  <c r="E3946" i="14" s="1"/>
  <c r="J3945" i="14"/>
  <c r="I3945" i="14"/>
  <c r="E3945" i="14"/>
  <c r="D3945" i="14"/>
  <c r="L3944" i="14"/>
  <c r="K3944" i="14"/>
  <c r="I3944" i="14"/>
  <c r="J3944" i="14" s="1"/>
  <c r="D3944" i="14"/>
  <c r="E3944" i="14" s="1"/>
  <c r="L3943" i="14"/>
  <c r="I3943" i="14"/>
  <c r="D3943" i="14"/>
  <c r="E3943" i="14" s="1"/>
  <c r="J3942" i="14"/>
  <c r="K3942" i="14" s="1"/>
  <c r="I3942" i="14"/>
  <c r="L3942" i="14" s="1"/>
  <c r="D3942" i="14"/>
  <c r="E3942" i="14" s="1"/>
  <c r="I3941" i="14"/>
  <c r="L3941" i="14" s="1"/>
  <c r="E3941" i="14"/>
  <c r="D3941" i="14"/>
  <c r="I3940" i="14"/>
  <c r="J3940" i="14" s="1"/>
  <c r="D3940" i="14"/>
  <c r="E3940" i="14" s="1"/>
  <c r="L3939" i="14"/>
  <c r="I3939" i="14"/>
  <c r="E3939" i="14"/>
  <c r="D3939" i="14"/>
  <c r="I3938" i="14"/>
  <c r="D3938" i="14"/>
  <c r="E3938" i="14" s="1"/>
  <c r="I3937" i="14"/>
  <c r="L3937" i="14" s="1"/>
  <c r="D3937" i="14"/>
  <c r="E3937" i="14" s="1"/>
  <c r="L3936" i="14"/>
  <c r="K3936" i="14"/>
  <c r="I3936" i="14"/>
  <c r="J3936" i="14" s="1"/>
  <c r="D3936" i="14"/>
  <c r="E3936" i="14" s="1"/>
  <c r="L3935" i="14"/>
  <c r="I3935" i="14"/>
  <c r="E3935" i="14"/>
  <c r="D3935" i="14"/>
  <c r="I3934" i="14"/>
  <c r="D3934" i="14"/>
  <c r="E3934" i="14" s="1"/>
  <c r="I3933" i="14"/>
  <c r="D3933" i="14"/>
  <c r="E3933" i="14" s="1"/>
  <c r="I3932" i="14"/>
  <c r="D3932" i="14"/>
  <c r="E3932" i="14" s="1"/>
  <c r="I3931" i="14"/>
  <c r="D3931" i="14"/>
  <c r="E3931" i="14" s="1"/>
  <c r="I3930" i="14"/>
  <c r="D3930" i="14"/>
  <c r="E3930" i="14" s="1"/>
  <c r="I3929" i="14"/>
  <c r="D3929" i="14"/>
  <c r="E3929" i="14" s="1"/>
  <c r="I3928" i="14"/>
  <c r="D3928" i="14"/>
  <c r="E3928" i="14" s="1"/>
  <c r="I3927" i="14"/>
  <c r="D3927" i="14"/>
  <c r="E3927" i="14" s="1"/>
  <c r="J3926" i="14"/>
  <c r="I3926" i="14"/>
  <c r="L3926" i="14" s="1"/>
  <c r="D3926" i="14"/>
  <c r="E3926" i="14" s="1"/>
  <c r="I3925" i="14"/>
  <c r="D3925" i="14"/>
  <c r="E3925" i="14" s="1"/>
  <c r="J3924" i="14"/>
  <c r="K3924" i="14" s="1"/>
  <c r="I3924" i="14"/>
  <c r="L3924" i="14" s="1"/>
  <c r="D3924" i="14"/>
  <c r="E3924" i="14" s="1"/>
  <c r="I3923" i="14"/>
  <c r="D3923" i="14"/>
  <c r="E3923" i="14" s="1"/>
  <c r="J3922" i="14"/>
  <c r="I3922" i="14"/>
  <c r="L3922" i="14" s="1"/>
  <c r="D3922" i="14"/>
  <c r="E3922" i="14" s="1"/>
  <c r="J3921" i="14"/>
  <c r="I3921" i="14"/>
  <c r="E3921" i="14"/>
  <c r="D3921" i="14"/>
  <c r="I3920" i="14"/>
  <c r="D3920" i="14"/>
  <c r="E3920" i="14" s="1"/>
  <c r="L3919" i="14"/>
  <c r="J3919" i="14"/>
  <c r="I3919" i="14"/>
  <c r="K3919" i="14" s="1"/>
  <c r="E3919" i="14"/>
  <c r="D3919" i="14"/>
  <c r="I3918" i="14"/>
  <c r="D3918" i="14"/>
  <c r="E3918" i="14" s="1"/>
  <c r="I3917" i="14"/>
  <c r="L3917" i="14" s="1"/>
  <c r="D3917" i="14"/>
  <c r="E3917" i="14" s="1"/>
  <c r="I3916" i="14"/>
  <c r="D3916" i="14"/>
  <c r="E3916" i="14" s="1"/>
  <c r="I3915" i="14"/>
  <c r="L3915" i="14" s="1"/>
  <c r="D3915" i="14"/>
  <c r="E3915" i="14" s="1"/>
  <c r="L3914" i="14"/>
  <c r="I3914" i="14"/>
  <c r="D3914" i="14"/>
  <c r="E3914" i="14" s="1"/>
  <c r="I3913" i="14"/>
  <c r="D3913" i="14"/>
  <c r="E3913" i="14" s="1"/>
  <c r="J3912" i="14"/>
  <c r="K3912" i="14" s="1"/>
  <c r="I3912" i="14"/>
  <c r="L3912" i="14" s="1"/>
  <c r="D3912" i="14"/>
  <c r="E3912" i="14" s="1"/>
  <c r="L3911" i="14"/>
  <c r="I3911" i="14"/>
  <c r="D3911" i="14"/>
  <c r="E3911" i="14" s="1"/>
  <c r="L3910" i="14"/>
  <c r="I3910" i="14"/>
  <c r="D3910" i="14"/>
  <c r="E3910" i="14" s="1"/>
  <c r="I3909" i="14"/>
  <c r="D3909" i="14"/>
  <c r="E3909" i="14" s="1"/>
  <c r="I3908" i="14"/>
  <c r="L3908" i="14" s="1"/>
  <c r="D3908" i="14"/>
  <c r="E3908" i="14" s="1"/>
  <c r="L3907" i="14"/>
  <c r="J3907" i="14"/>
  <c r="K3907" i="14" s="1"/>
  <c r="I3907" i="14"/>
  <c r="D3907" i="14"/>
  <c r="E3907" i="14" s="1"/>
  <c r="L3906" i="14"/>
  <c r="I3906" i="14"/>
  <c r="J3906" i="14" s="1"/>
  <c r="K3906" i="14" s="1"/>
  <c r="D3906" i="14"/>
  <c r="E3906" i="14" s="1"/>
  <c r="I3905" i="14"/>
  <c r="D3905" i="14"/>
  <c r="E3905" i="14" s="1"/>
  <c r="I3904" i="14"/>
  <c r="D3904" i="14"/>
  <c r="E3904" i="14" s="1"/>
  <c r="I3903" i="14"/>
  <c r="E3903" i="14"/>
  <c r="D3903" i="14"/>
  <c r="L3902" i="14"/>
  <c r="K3902" i="14"/>
  <c r="I3902" i="14"/>
  <c r="J3902" i="14" s="1"/>
  <c r="D3902" i="14"/>
  <c r="E3902" i="14" s="1"/>
  <c r="L3901" i="14"/>
  <c r="I3901" i="14"/>
  <c r="J3901" i="14" s="1"/>
  <c r="K3901" i="14" s="1"/>
  <c r="E3901" i="14"/>
  <c r="D3901" i="14"/>
  <c r="I3900" i="14"/>
  <c r="J3900" i="14" s="1"/>
  <c r="D3900" i="14"/>
  <c r="E3900" i="14" s="1"/>
  <c r="I3899" i="14"/>
  <c r="L3899" i="14" s="1"/>
  <c r="D3899" i="14"/>
  <c r="E3899" i="14" s="1"/>
  <c r="J3898" i="14"/>
  <c r="I3898" i="14"/>
  <c r="L3898" i="14" s="1"/>
  <c r="D3898" i="14"/>
  <c r="E3898" i="14" s="1"/>
  <c r="I3897" i="14"/>
  <c r="E3897" i="14"/>
  <c r="D3897" i="14"/>
  <c r="I3896" i="14"/>
  <c r="J3896" i="14" s="1"/>
  <c r="D3896" i="14"/>
  <c r="E3896" i="14" s="1"/>
  <c r="I3895" i="14"/>
  <c r="J3895" i="14" s="1"/>
  <c r="D3895" i="14"/>
  <c r="E3895" i="14" s="1"/>
  <c r="I3894" i="14"/>
  <c r="L3894" i="14" s="1"/>
  <c r="D3894" i="14"/>
  <c r="E3894" i="14" s="1"/>
  <c r="L3893" i="14"/>
  <c r="K3893" i="14"/>
  <c r="I3893" i="14"/>
  <c r="J3893" i="14" s="1"/>
  <c r="D3893" i="14"/>
  <c r="E3893" i="14" s="1"/>
  <c r="J3892" i="14"/>
  <c r="I3892" i="14"/>
  <c r="D3892" i="14"/>
  <c r="E3892" i="14" s="1"/>
  <c r="I3891" i="14"/>
  <c r="D3891" i="14"/>
  <c r="E3891" i="14" s="1"/>
  <c r="I3890" i="14"/>
  <c r="D3890" i="14"/>
  <c r="E3890" i="14" s="1"/>
  <c r="J3889" i="14"/>
  <c r="I3889" i="14"/>
  <c r="D3889" i="14"/>
  <c r="E3889" i="14" s="1"/>
  <c r="I3888" i="14"/>
  <c r="L3888" i="14" s="1"/>
  <c r="D3888" i="14"/>
  <c r="E3888" i="14" s="1"/>
  <c r="J3887" i="14"/>
  <c r="I3887" i="14"/>
  <c r="D3887" i="14"/>
  <c r="E3887" i="14" s="1"/>
  <c r="L3886" i="14"/>
  <c r="I3886" i="14"/>
  <c r="J3886" i="14" s="1"/>
  <c r="K3886" i="14" s="1"/>
  <c r="D3886" i="14"/>
  <c r="E3886" i="14" s="1"/>
  <c r="L3885" i="14"/>
  <c r="K3885" i="14"/>
  <c r="I3885" i="14"/>
  <c r="J3885" i="14" s="1"/>
  <c r="E3885" i="14"/>
  <c r="D3885" i="14"/>
  <c r="K3884" i="14"/>
  <c r="J3884" i="14"/>
  <c r="I3884" i="14"/>
  <c r="L3884" i="14" s="1"/>
  <c r="D3884" i="14"/>
  <c r="E3884" i="14" s="1"/>
  <c r="I3883" i="14"/>
  <c r="D3883" i="14"/>
  <c r="E3883" i="14" s="1"/>
  <c r="J3882" i="14"/>
  <c r="I3882" i="14"/>
  <c r="D3882" i="14"/>
  <c r="E3882" i="14" s="1"/>
  <c r="J3881" i="14"/>
  <c r="I3881" i="14"/>
  <c r="L3881" i="14" s="1"/>
  <c r="D3881" i="14"/>
  <c r="E3881" i="14" s="1"/>
  <c r="I3880" i="14"/>
  <c r="D3880" i="14"/>
  <c r="E3880" i="14" s="1"/>
  <c r="I3879" i="14"/>
  <c r="E3879" i="14"/>
  <c r="D3879" i="14"/>
  <c r="I3878" i="14"/>
  <c r="J3878" i="14" s="1"/>
  <c r="D3878" i="14"/>
  <c r="E3878" i="14" s="1"/>
  <c r="I3877" i="14"/>
  <c r="D3877" i="14"/>
  <c r="E3877" i="14" s="1"/>
  <c r="J3876" i="14"/>
  <c r="I3876" i="14"/>
  <c r="D3876" i="14"/>
  <c r="E3876" i="14" s="1"/>
  <c r="J3875" i="14"/>
  <c r="I3875" i="14"/>
  <c r="L3875" i="14" s="1"/>
  <c r="D3875" i="14"/>
  <c r="E3875" i="14" s="1"/>
  <c r="I3874" i="14"/>
  <c r="L3874" i="14" s="1"/>
  <c r="D3874" i="14"/>
  <c r="E3874" i="14" s="1"/>
  <c r="I3873" i="14"/>
  <c r="D3873" i="14"/>
  <c r="E3873" i="14" s="1"/>
  <c r="I3872" i="14"/>
  <c r="D3872" i="14"/>
  <c r="E3872" i="14" s="1"/>
  <c r="I3871" i="14"/>
  <c r="D3871" i="14"/>
  <c r="E3871" i="14" s="1"/>
  <c r="J3870" i="14"/>
  <c r="K3870" i="14" s="1"/>
  <c r="I3870" i="14"/>
  <c r="L3870" i="14" s="1"/>
  <c r="D3870" i="14"/>
  <c r="E3870" i="14" s="1"/>
  <c r="I3869" i="14"/>
  <c r="E3869" i="14"/>
  <c r="D3869" i="14"/>
  <c r="I3868" i="14"/>
  <c r="L3868" i="14" s="1"/>
  <c r="D3868" i="14"/>
  <c r="E3868" i="14" s="1"/>
  <c r="I3867" i="14"/>
  <c r="E3867" i="14"/>
  <c r="D3867" i="14"/>
  <c r="I3866" i="14"/>
  <c r="D3866" i="14"/>
  <c r="E3866" i="14" s="1"/>
  <c r="I3865" i="14"/>
  <c r="D3865" i="14"/>
  <c r="E3865" i="14" s="1"/>
  <c r="J3864" i="14"/>
  <c r="I3864" i="14"/>
  <c r="D3864" i="14"/>
  <c r="E3864" i="14" s="1"/>
  <c r="L3863" i="14"/>
  <c r="I3863" i="14"/>
  <c r="J3863" i="14" s="1"/>
  <c r="E3863" i="14"/>
  <c r="D3863" i="14"/>
  <c r="J3862" i="14"/>
  <c r="K3862" i="14" s="1"/>
  <c r="I3862" i="14"/>
  <c r="L3862" i="14" s="1"/>
  <c r="D3862" i="14"/>
  <c r="E3862" i="14" s="1"/>
  <c r="I3861" i="14"/>
  <c r="D3861" i="14"/>
  <c r="E3861" i="14" s="1"/>
  <c r="J3860" i="14"/>
  <c r="I3860" i="14"/>
  <c r="L3860" i="14" s="1"/>
  <c r="D3860" i="14"/>
  <c r="E3860" i="14" s="1"/>
  <c r="I3859" i="14"/>
  <c r="L3859" i="14" s="1"/>
  <c r="D3859" i="14"/>
  <c r="E3859" i="14" s="1"/>
  <c r="L3858" i="14"/>
  <c r="I3858" i="14"/>
  <c r="J3858" i="14" s="1"/>
  <c r="D3858" i="14"/>
  <c r="E3858" i="14" s="1"/>
  <c r="L3857" i="14"/>
  <c r="I3857" i="14"/>
  <c r="J3857" i="14" s="1"/>
  <c r="D3857" i="14"/>
  <c r="E3857" i="14" s="1"/>
  <c r="I3856" i="14"/>
  <c r="D3856" i="14"/>
  <c r="E3856" i="14" s="1"/>
  <c r="I3855" i="14"/>
  <c r="D3855" i="14"/>
  <c r="E3855" i="14" s="1"/>
  <c r="K3854" i="14"/>
  <c r="J3854" i="14"/>
  <c r="I3854" i="14"/>
  <c r="L3854" i="14" s="1"/>
  <c r="D3854" i="14"/>
  <c r="E3854" i="14" s="1"/>
  <c r="L3853" i="14"/>
  <c r="I3853" i="14"/>
  <c r="J3853" i="14" s="1"/>
  <c r="K3853" i="14" s="1"/>
  <c r="D3853" i="14"/>
  <c r="E3853" i="14" s="1"/>
  <c r="J3852" i="14"/>
  <c r="K3852" i="14" s="1"/>
  <c r="I3852" i="14"/>
  <c r="L3852" i="14" s="1"/>
  <c r="D3852" i="14"/>
  <c r="E3852" i="14" s="1"/>
  <c r="I3851" i="14"/>
  <c r="D3851" i="14"/>
  <c r="E3851" i="14" s="1"/>
  <c r="I3850" i="14"/>
  <c r="J3850" i="14" s="1"/>
  <c r="D3850" i="14"/>
  <c r="E3850" i="14" s="1"/>
  <c r="I3849" i="14"/>
  <c r="E3849" i="14"/>
  <c r="D3849" i="14"/>
  <c r="I3848" i="14"/>
  <c r="J3848" i="14" s="1"/>
  <c r="D3848" i="14"/>
  <c r="E3848" i="14" s="1"/>
  <c r="I3847" i="14"/>
  <c r="J3847" i="14" s="1"/>
  <c r="D3847" i="14"/>
  <c r="E3847" i="14" s="1"/>
  <c r="I3846" i="14"/>
  <c r="D3846" i="14"/>
  <c r="E3846" i="14" s="1"/>
  <c r="I3845" i="14"/>
  <c r="D3845" i="14"/>
  <c r="E3845" i="14" s="1"/>
  <c r="I3844" i="14"/>
  <c r="D3844" i="14"/>
  <c r="E3844" i="14" s="1"/>
  <c r="I3843" i="14"/>
  <c r="D3843" i="14"/>
  <c r="E3843" i="14" s="1"/>
  <c r="I3842" i="14"/>
  <c r="D3842" i="14"/>
  <c r="E3842" i="14" s="1"/>
  <c r="J3841" i="14"/>
  <c r="K3841" i="14" s="1"/>
  <c r="I3841" i="14"/>
  <c r="L3841" i="14" s="1"/>
  <c r="D3841" i="14"/>
  <c r="E3841" i="14" s="1"/>
  <c r="L3840" i="14"/>
  <c r="I3840" i="14"/>
  <c r="J3840" i="14" s="1"/>
  <c r="K3840" i="14" s="1"/>
  <c r="D3840" i="14"/>
  <c r="E3840" i="14" s="1"/>
  <c r="I3839" i="14"/>
  <c r="E3839" i="14"/>
  <c r="D3839" i="14"/>
  <c r="I3838" i="14"/>
  <c r="D3838" i="14"/>
  <c r="E3838" i="14" s="1"/>
  <c r="I3837" i="14"/>
  <c r="D3837" i="14"/>
  <c r="E3837" i="14" s="1"/>
  <c r="J3836" i="14"/>
  <c r="I3836" i="14"/>
  <c r="D3836" i="14"/>
  <c r="E3836" i="14" s="1"/>
  <c r="J3835" i="14"/>
  <c r="K3835" i="14" s="1"/>
  <c r="I3835" i="14"/>
  <c r="L3835" i="14" s="1"/>
  <c r="E3835" i="14"/>
  <c r="D3835" i="14"/>
  <c r="I3834" i="14"/>
  <c r="D3834" i="14"/>
  <c r="E3834" i="14" s="1"/>
  <c r="I3833" i="14"/>
  <c r="D3833" i="14"/>
  <c r="E3833" i="14" s="1"/>
  <c r="I3832" i="14"/>
  <c r="D3832" i="14"/>
  <c r="E3832" i="14" s="1"/>
  <c r="I3831" i="14"/>
  <c r="D3831" i="14"/>
  <c r="E3831" i="14" s="1"/>
  <c r="J3830" i="14"/>
  <c r="I3830" i="14"/>
  <c r="L3830" i="14" s="1"/>
  <c r="D3830" i="14"/>
  <c r="E3830" i="14" s="1"/>
  <c r="I3829" i="14"/>
  <c r="E3829" i="14"/>
  <c r="D3829" i="14"/>
  <c r="I3828" i="14"/>
  <c r="D3828" i="14"/>
  <c r="E3828" i="14" s="1"/>
  <c r="I3827" i="14"/>
  <c r="L3827" i="14" s="1"/>
  <c r="D3827" i="14"/>
  <c r="E3827" i="14" s="1"/>
  <c r="I3826" i="14"/>
  <c r="J3826" i="14" s="1"/>
  <c r="D3826" i="14"/>
  <c r="E3826" i="14" s="1"/>
  <c r="I3825" i="14"/>
  <c r="J3825" i="14" s="1"/>
  <c r="E3825" i="14"/>
  <c r="D3825" i="14"/>
  <c r="I3824" i="14"/>
  <c r="D3824" i="14"/>
  <c r="E3824" i="14" s="1"/>
  <c r="I3823" i="14"/>
  <c r="D3823" i="14"/>
  <c r="E3823" i="14" s="1"/>
  <c r="I3822" i="14"/>
  <c r="D3822" i="14"/>
  <c r="E3822" i="14" s="1"/>
  <c r="I3821" i="14"/>
  <c r="E3821" i="14"/>
  <c r="D3821" i="14"/>
  <c r="J3820" i="14"/>
  <c r="I3820" i="14"/>
  <c r="L3820" i="14" s="1"/>
  <c r="D3820" i="14"/>
  <c r="E3820" i="14" s="1"/>
  <c r="I3819" i="14"/>
  <c r="D3819" i="14"/>
  <c r="E3819" i="14" s="1"/>
  <c r="I3818" i="14"/>
  <c r="D3818" i="14"/>
  <c r="E3818" i="14" s="1"/>
  <c r="I3817" i="14"/>
  <c r="D3817" i="14"/>
  <c r="E3817" i="14" s="1"/>
  <c r="J3816" i="14"/>
  <c r="K3816" i="14" s="1"/>
  <c r="I3816" i="14"/>
  <c r="L3816" i="14" s="1"/>
  <c r="D3816" i="14"/>
  <c r="E3816" i="14" s="1"/>
  <c r="J3815" i="14"/>
  <c r="I3815" i="14"/>
  <c r="L3815" i="14" s="1"/>
  <c r="D3815" i="14"/>
  <c r="E3815" i="14" s="1"/>
  <c r="L3814" i="14"/>
  <c r="I3814" i="14"/>
  <c r="D3814" i="14"/>
  <c r="E3814" i="14" s="1"/>
  <c r="I3813" i="14"/>
  <c r="E3813" i="14"/>
  <c r="D3813" i="14"/>
  <c r="I3812" i="14"/>
  <c r="D3812" i="14"/>
  <c r="E3812" i="14" s="1"/>
  <c r="I3811" i="14"/>
  <c r="L3811" i="14" s="1"/>
  <c r="D3811" i="14"/>
  <c r="E3811" i="14" s="1"/>
  <c r="I3810" i="14"/>
  <c r="D3810" i="14"/>
  <c r="E3810" i="14" s="1"/>
  <c r="I3809" i="14"/>
  <c r="J3809" i="14" s="1"/>
  <c r="D3809" i="14"/>
  <c r="E3809" i="14" s="1"/>
  <c r="L3808" i="14"/>
  <c r="I3808" i="14"/>
  <c r="D3808" i="14"/>
  <c r="E3808" i="14" s="1"/>
  <c r="I3807" i="14"/>
  <c r="D3807" i="14"/>
  <c r="E3807" i="14" s="1"/>
  <c r="I3806" i="14"/>
  <c r="D3806" i="14"/>
  <c r="E3806" i="14" s="1"/>
  <c r="J3805" i="14"/>
  <c r="I3805" i="14"/>
  <c r="E3805" i="14"/>
  <c r="D3805" i="14"/>
  <c r="I3804" i="14"/>
  <c r="D3804" i="14"/>
  <c r="E3804" i="14" s="1"/>
  <c r="I3803" i="14"/>
  <c r="L3803" i="14" s="1"/>
  <c r="D3803" i="14"/>
  <c r="E3803" i="14" s="1"/>
  <c r="L3802" i="14"/>
  <c r="I3802" i="14"/>
  <c r="J3802" i="14" s="1"/>
  <c r="D3802" i="14"/>
  <c r="E3802" i="14" s="1"/>
  <c r="I3801" i="14"/>
  <c r="D3801" i="14"/>
  <c r="E3801" i="14" s="1"/>
  <c r="I3800" i="14"/>
  <c r="D3800" i="14"/>
  <c r="E3800" i="14" s="1"/>
  <c r="I3799" i="14"/>
  <c r="D3799" i="14"/>
  <c r="E3799" i="14" s="1"/>
  <c r="I3798" i="14"/>
  <c r="L3798" i="14" s="1"/>
  <c r="D3798" i="14"/>
  <c r="E3798" i="14" s="1"/>
  <c r="I3797" i="14"/>
  <c r="D3797" i="14"/>
  <c r="E3797" i="14" s="1"/>
  <c r="L3796" i="14"/>
  <c r="I3796" i="14"/>
  <c r="J3796" i="14" s="1"/>
  <c r="D3796" i="14"/>
  <c r="E3796" i="14" s="1"/>
  <c r="I3795" i="14"/>
  <c r="D3795" i="14"/>
  <c r="E3795" i="14" s="1"/>
  <c r="I3794" i="14"/>
  <c r="D3794" i="14"/>
  <c r="E3794" i="14" s="1"/>
  <c r="I3793" i="14"/>
  <c r="D3793" i="14"/>
  <c r="E3793" i="14" s="1"/>
  <c r="L3792" i="14"/>
  <c r="I3792" i="14"/>
  <c r="J3792" i="14" s="1"/>
  <c r="K3792" i="14" s="1"/>
  <c r="D3792" i="14"/>
  <c r="E3792" i="14" s="1"/>
  <c r="L3791" i="14"/>
  <c r="I3791" i="14"/>
  <c r="J3791" i="14" s="1"/>
  <c r="E3791" i="14"/>
  <c r="D3791" i="14"/>
  <c r="I3790" i="14"/>
  <c r="D3790" i="14"/>
  <c r="E3790" i="14" s="1"/>
  <c r="I3789" i="14"/>
  <c r="D3789" i="14"/>
  <c r="E3789" i="14" s="1"/>
  <c r="I3788" i="14"/>
  <c r="L3788" i="14" s="1"/>
  <c r="D3788" i="14"/>
  <c r="E3788" i="14" s="1"/>
  <c r="L3787" i="14"/>
  <c r="K3787" i="14"/>
  <c r="J3787" i="14"/>
  <c r="I3787" i="14"/>
  <c r="D3787" i="14"/>
  <c r="E3787" i="14" s="1"/>
  <c r="I3786" i="14"/>
  <c r="D3786" i="14"/>
  <c r="E3786" i="14" s="1"/>
  <c r="I3785" i="14"/>
  <c r="L3785" i="14" s="1"/>
  <c r="D3785" i="14"/>
  <c r="E3785" i="14" s="1"/>
  <c r="I3784" i="14"/>
  <c r="D3784" i="14"/>
  <c r="E3784" i="14" s="1"/>
  <c r="I3783" i="14"/>
  <c r="E3783" i="14"/>
  <c r="D3783" i="14"/>
  <c r="I3782" i="14"/>
  <c r="D3782" i="14"/>
  <c r="E3782" i="14" s="1"/>
  <c r="L3781" i="14"/>
  <c r="J3781" i="14"/>
  <c r="I3781" i="14"/>
  <c r="D3781" i="14"/>
  <c r="E3781" i="14" s="1"/>
  <c r="I3780" i="14"/>
  <c r="D3780" i="14"/>
  <c r="E3780" i="14" s="1"/>
  <c r="I3779" i="14"/>
  <c r="D3779" i="14"/>
  <c r="E3779" i="14" s="1"/>
  <c r="I3778" i="14"/>
  <c r="D3778" i="14"/>
  <c r="E3778" i="14" s="1"/>
  <c r="I3777" i="14"/>
  <c r="E3777" i="14"/>
  <c r="D3777" i="14"/>
  <c r="L3776" i="14"/>
  <c r="I3776" i="14"/>
  <c r="D3776" i="14"/>
  <c r="E3776" i="14" s="1"/>
  <c r="I3775" i="14"/>
  <c r="L3775" i="14" s="1"/>
  <c r="D3775" i="14"/>
  <c r="E3775" i="14" s="1"/>
  <c r="J3774" i="14"/>
  <c r="K3774" i="14" s="1"/>
  <c r="I3774" i="14"/>
  <c r="L3774" i="14" s="1"/>
  <c r="D3774" i="14"/>
  <c r="E3774" i="14" s="1"/>
  <c r="I3773" i="14"/>
  <c r="D3773" i="14"/>
  <c r="E3773" i="14" s="1"/>
  <c r="I3772" i="14"/>
  <c r="D3772" i="14"/>
  <c r="E3772" i="14" s="1"/>
  <c r="I3771" i="14"/>
  <c r="E3771" i="14"/>
  <c r="D3771" i="14"/>
  <c r="I3770" i="14"/>
  <c r="D3770" i="14"/>
  <c r="E3770" i="14" s="1"/>
  <c r="I3769" i="14"/>
  <c r="E3769" i="14"/>
  <c r="D3769" i="14"/>
  <c r="I3768" i="14"/>
  <c r="D3768" i="14"/>
  <c r="E3768" i="14" s="1"/>
  <c r="I3767" i="14"/>
  <c r="D3767" i="14"/>
  <c r="E3767" i="14" s="1"/>
  <c r="I3766" i="14"/>
  <c r="D3766" i="14"/>
  <c r="E3766" i="14" s="1"/>
  <c r="I3765" i="14"/>
  <c r="D3765" i="14"/>
  <c r="E3765" i="14" s="1"/>
  <c r="L3764" i="14"/>
  <c r="K3764" i="14"/>
  <c r="J3764" i="14"/>
  <c r="I3764" i="14"/>
  <c r="D3764" i="14"/>
  <c r="E3764" i="14" s="1"/>
  <c r="J3763" i="14"/>
  <c r="K3763" i="14" s="1"/>
  <c r="I3763" i="14"/>
  <c r="L3763" i="14" s="1"/>
  <c r="D3763" i="14"/>
  <c r="E3763" i="14" s="1"/>
  <c r="I3762" i="14"/>
  <c r="D3762" i="14"/>
  <c r="E3762" i="14" s="1"/>
  <c r="I3761" i="14"/>
  <c r="J3761" i="14" s="1"/>
  <c r="D3761" i="14"/>
  <c r="E3761" i="14" s="1"/>
  <c r="L3760" i="14"/>
  <c r="I3760" i="14"/>
  <c r="D3760" i="14"/>
  <c r="E3760" i="14" s="1"/>
  <c r="L3759" i="14"/>
  <c r="K3759" i="14"/>
  <c r="I3759" i="14"/>
  <c r="J3759" i="14" s="1"/>
  <c r="E3759" i="14"/>
  <c r="D3759" i="14"/>
  <c r="I3758" i="14"/>
  <c r="D3758" i="14"/>
  <c r="E3758" i="14" s="1"/>
  <c r="J3757" i="14"/>
  <c r="I3757" i="14"/>
  <c r="E3757" i="14"/>
  <c r="D3757" i="14"/>
  <c r="I3756" i="14"/>
  <c r="D3756" i="14"/>
  <c r="E3756" i="14" s="1"/>
  <c r="I3755" i="14"/>
  <c r="L3755" i="14" s="1"/>
  <c r="D3755" i="14"/>
  <c r="E3755" i="14" s="1"/>
  <c r="J3754" i="14"/>
  <c r="I3754" i="14"/>
  <c r="L3754" i="14" s="1"/>
  <c r="D3754" i="14"/>
  <c r="E3754" i="14" s="1"/>
  <c r="J3753" i="14"/>
  <c r="I3753" i="14"/>
  <c r="E3753" i="14"/>
  <c r="D3753" i="14"/>
  <c r="I3752" i="14"/>
  <c r="D3752" i="14"/>
  <c r="E3752" i="14" s="1"/>
  <c r="I3751" i="14"/>
  <c r="D3751" i="14"/>
  <c r="E3751" i="14" s="1"/>
  <c r="J3750" i="14"/>
  <c r="I3750" i="14"/>
  <c r="L3750" i="14" s="1"/>
  <c r="D3750" i="14"/>
  <c r="E3750" i="14" s="1"/>
  <c r="I3749" i="14"/>
  <c r="E3749" i="14"/>
  <c r="D3749" i="14"/>
  <c r="I3748" i="14"/>
  <c r="D3748" i="14"/>
  <c r="E3748" i="14" s="1"/>
  <c r="L3747" i="14"/>
  <c r="K3747" i="14"/>
  <c r="J3747" i="14"/>
  <c r="I3747" i="14"/>
  <c r="D3747" i="14"/>
  <c r="E3747" i="14" s="1"/>
  <c r="I3746" i="14"/>
  <c r="L3746" i="14" s="1"/>
  <c r="D3746" i="14"/>
  <c r="E3746" i="14" s="1"/>
  <c r="I3745" i="14"/>
  <c r="E3745" i="14"/>
  <c r="D3745" i="14"/>
  <c r="I3744" i="14"/>
  <c r="D3744" i="14"/>
  <c r="E3744" i="14" s="1"/>
  <c r="I3743" i="14"/>
  <c r="L3743" i="14" s="1"/>
  <c r="D3743" i="14"/>
  <c r="E3743" i="14" s="1"/>
  <c r="J3742" i="14"/>
  <c r="I3742" i="14"/>
  <c r="D3742" i="14"/>
  <c r="E3742" i="14" s="1"/>
  <c r="I3741" i="14"/>
  <c r="D3741" i="14"/>
  <c r="E3741" i="14" s="1"/>
  <c r="I3740" i="14"/>
  <c r="D3740" i="14"/>
  <c r="E3740" i="14" s="1"/>
  <c r="I3739" i="14"/>
  <c r="E3739" i="14"/>
  <c r="D3739" i="14"/>
  <c r="J3738" i="14"/>
  <c r="K3738" i="14" s="1"/>
  <c r="I3738" i="14"/>
  <c r="L3738" i="14" s="1"/>
  <c r="D3738" i="14"/>
  <c r="E3738" i="14" s="1"/>
  <c r="I3737" i="14"/>
  <c r="D3737" i="14"/>
  <c r="E3737" i="14" s="1"/>
  <c r="I3736" i="14"/>
  <c r="D3736" i="14"/>
  <c r="E3736" i="14" s="1"/>
  <c r="I3735" i="14"/>
  <c r="D3735" i="14"/>
  <c r="E3735" i="14" s="1"/>
  <c r="L3734" i="14"/>
  <c r="I3734" i="14"/>
  <c r="D3734" i="14"/>
  <c r="E3734" i="14" s="1"/>
  <c r="J3733" i="14"/>
  <c r="K3733" i="14" s="1"/>
  <c r="I3733" i="14"/>
  <c r="L3733" i="14" s="1"/>
  <c r="D3733" i="14"/>
  <c r="E3733" i="14" s="1"/>
  <c r="I3732" i="14"/>
  <c r="D3732" i="14"/>
  <c r="E3732" i="14" s="1"/>
  <c r="I3731" i="14"/>
  <c r="D3731" i="14"/>
  <c r="E3731" i="14" s="1"/>
  <c r="L3730" i="14"/>
  <c r="J3730" i="14"/>
  <c r="I3730" i="14"/>
  <c r="D3730" i="14"/>
  <c r="E3730" i="14" s="1"/>
  <c r="I3729" i="14"/>
  <c r="D3729" i="14"/>
  <c r="E3729" i="14" s="1"/>
  <c r="I3728" i="14"/>
  <c r="D3728" i="14"/>
  <c r="E3728" i="14" s="1"/>
  <c r="I3727" i="14"/>
  <c r="J3727" i="14" s="1"/>
  <c r="D3727" i="14"/>
  <c r="E3727" i="14" s="1"/>
  <c r="L3726" i="14"/>
  <c r="I3726" i="14"/>
  <c r="J3726" i="14" s="1"/>
  <c r="K3726" i="14" s="1"/>
  <c r="D3726" i="14"/>
  <c r="E3726" i="14" s="1"/>
  <c r="I3725" i="14"/>
  <c r="D3725" i="14"/>
  <c r="E3725" i="14" s="1"/>
  <c r="I3724" i="14"/>
  <c r="L3724" i="14" s="1"/>
  <c r="D3724" i="14"/>
  <c r="E3724" i="14" s="1"/>
  <c r="L3723" i="14"/>
  <c r="J3723" i="14"/>
  <c r="K3723" i="14" s="1"/>
  <c r="I3723" i="14"/>
  <c r="D3723" i="14"/>
  <c r="E3723" i="14" s="1"/>
  <c r="I3722" i="14"/>
  <c r="D3722" i="14"/>
  <c r="E3722" i="14" s="1"/>
  <c r="I3721" i="14"/>
  <c r="D3721" i="14"/>
  <c r="E3721" i="14" s="1"/>
  <c r="I3720" i="14"/>
  <c r="D3720" i="14"/>
  <c r="E3720" i="14" s="1"/>
  <c r="L3719" i="14"/>
  <c r="I3719" i="14"/>
  <c r="D3719" i="14"/>
  <c r="E3719" i="14" s="1"/>
  <c r="L3718" i="14"/>
  <c r="J3718" i="14"/>
  <c r="I3718" i="14"/>
  <c r="K3718" i="14" s="1"/>
  <c r="D3718" i="14"/>
  <c r="E3718" i="14" s="1"/>
  <c r="I3717" i="14"/>
  <c r="D3717" i="14"/>
  <c r="E3717" i="14" s="1"/>
  <c r="L3716" i="14"/>
  <c r="J3716" i="14"/>
  <c r="K3716" i="14" s="1"/>
  <c r="I3716" i="14"/>
  <c r="D3716" i="14"/>
  <c r="E3716" i="14" s="1"/>
  <c r="L3715" i="14"/>
  <c r="K3715" i="14"/>
  <c r="I3715" i="14"/>
  <c r="J3715" i="14" s="1"/>
  <c r="D3715" i="14"/>
  <c r="E3715" i="14" s="1"/>
  <c r="I3714" i="14"/>
  <c r="D3714" i="14"/>
  <c r="E3714" i="14" s="1"/>
  <c r="I3713" i="14"/>
  <c r="D3713" i="14"/>
  <c r="E3713" i="14" s="1"/>
  <c r="I3712" i="14"/>
  <c r="D3712" i="14"/>
  <c r="E3712" i="14" s="1"/>
  <c r="L3711" i="14"/>
  <c r="K3711" i="14"/>
  <c r="I3711" i="14"/>
  <c r="J3711" i="14" s="1"/>
  <c r="E3711" i="14"/>
  <c r="D3711" i="14"/>
  <c r="I3710" i="14"/>
  <c r="L3710" i="14" s="1"/>
  <c r="D3710" i="14"/>
  <c r="E3710" i="14" s="1"/>
  <c r="L3709" i="14"/>
  <c r="J3709" i="14"/>
  <c r="K3709" i="14" s="1"/>
  <c r="I3709" i="14"/>
  <c r="D3709" i="14"/>
  <c r="E3709" i="14" s="1"/>
  <c r="I3708" i="14"/>
  <c r="D3708" i="14"/>
  <c r="E3708" i="14" s="1"/>
  <c r="J3707" i="14"/>
  <c r="I3707" i="14"/>
  <c r="D3707" i="14"/>
  <c r="E3707" i="14" s="1"/>
  <c r="L3706" i="14"/>
  <c r="J3706" i="14"/>
  <c r="I3706" i="14"/>
  <c r="D3706" i="14"/>
  <c r="E3706" i="14" s="1"/>
  <c r="I3705" i="14"/>
  <c r="E3705" i="14"/>
  <c r="D3705" i="14"/>
  <c r="I3704" i="14"/>
  <c r="D3704" i="14"/>
  <c r="E3704" i="14" s="1"/>
  <c r="J3703" i="14"/>
  <c r="I3703" i="14"/>
  <c r="D3703" i="14"/>
  <c r="E3703" i="14" s="1"/>
  <c r="J3702" i="14"/>
  <c r="K3702" i="14" s="1"/>
  <c r="I3702" i="14"/>
  <c r="L3702" i="14" s="1"/>
  <c r="D3702" i="14"/>
  <c r="E3702" i="14" s="1"/>
  <c r="L3701" i="14"/>
  <c r="J3701" i="14"/>
  <c r="K3701" i="14" s="1"/>
  <c r="I3701" i="14"/>
  <c r="E3701" i="14"/>
  <c r="D3701" i="14"/>
  <c r="J3700" i="14"/>
  <c r="I3700" i="14"/>
  <c r="D3700" i="14"/>
  <c r="E3700" i="14" s="1"/>
  <c r="L3699" i="14"/>
  <c r="J3699" i="14"/>
  <c r="K3699" i="14" s="1"/>
  <c r="I3699" i="14"/>
  <c r="E3699" i="14"/>
  <c r="D3699" i="14"/>
  <c r="I3698" i="14"/>
  <c r="D3698" i="14"/>
  <c r="E3698" i="14" s="1"/>
  <c r="J3697" i="14"/>
  <c r="K3697" i="14" s="1"/>
  <c r="I3697" i="14"/>
  <c r="L3697" i="14" s="1"/>
  <c r="D3697" i="14"/>
  <c r="E3697" i="14" s="1"/>
  <c r="L3696" i="14"/>
  <c r="K3696" i="14"/>
  <c r="I3696" i="14"/>
  <c r="J3696" i="14" s="1"/>
  <c r="D3696" i="14"/>
  <c r="E3696" i="14" s="1"/>
  <c r="I3695" i="14"/>
  <c r="D3695" i="14"/>
  <c r="E3695" i="14" s="1"/>
  <c r="I3694" i="14"/>
  <c r="D3694" i="14"/>
  <c r="E3694" i="14" s="1"/>
  <c r="L3693" i="14"/>
  <c r="K3693" i="14"/>
  <c r="I3693" i="14"/>
  <c r="J3693" i="14" s="1"/>
  <c r="D3693" i="14"/>
  <c r="E3693" i="14" s="1"/>
  <c r="I3692" i="14"/>
  <c r="D3692" i="14"/>
  <c r="E3692" i="14" s="1"/>
  <c r="I3691" i="14"/>
  <c r="D3691" i="14"/>
  <c r="E3691" i="14" s="1"/>
  <c r="J3690" i="14"/>
  <c r="I3690" i="14"/>
  <c r="L3690" i="14" s="1"/>
  <c r="D3690" i="14"/>
  <c r="E3690" i="14" s="1"/>
  <c r="J3689" i="14"/>
  <c r="I3689" i="14"/>
  <c r="L3689" i="14" s="1"/>
  <c r="D3689" i="14"/>
  <c r="E3689" i="14" s="1"/>
  <c r="I3688" i="14"/>
  <c r="D3688" i="14"/>
  <c r="E3688" i="14" s="1"/>
  <c r="I3687" i="14"/>
  <c r="E3687" i="14"/>
  <c r="D3687" i="14"/>
  <c r="I3686" i="14"/>
  <c r="D3686" i="14"/>
  <c r="E3686" i="14" s="1"/>
  <c r="J3685" i="14"/>
  <c r="K3685" i="14" s="1"/>
  <c r="I3685" i="14"/>
  <c r="L3685" i="14" s="1"/>
  <c r="E3685" i="14"/>
  <c r="D3685" i="14"/>
  <c r="I3684" i="14"/>
  <c r="D3684" i="14"/>
  <c r="E3684" i="14" s="1"/>
  <c r="I3683" i="14"/>
  <c r="D3683" i="14"/>
  <c r="E3683" i="14" s="1"/>
  <c r="I3682" i="14"/>
  <c r="D3682" i="14"/>
  <c r="E3682" i="14" s="1"/>
  <c r="I3681" i="14"/>
  <c r="E3681" i="14"/>
  <c r="D3681" i="14"/>
  <c r="I3680" i="14"/>
  <c r="D3680" i="14"/>
  <c r="E3680" i="14" s="1"/>
  <c r="K3679" i="14"/>
  <c r="J3679" i="14"/>
  <c r="I3679" i="14"/>
  <c r="L3679" i="14" s="1"/>
  <c r="D3679" i="14"/>
  <c r="E3679" i="14" s="1"/>
  <c r="I3678" i="14"/>
  <c r="D3678" i="14"/>
  <c r="E3678" i="14" s="1"/>
  <c r="I3677" i="14"/>
  <c r="D3677" i="14"/>
  <c r="E3677" i="14" s="1"/>
  <c r="J3676" i="14"/>
  <c r="I3676" i="14"/>
  <c r="L3676" i="14" s="1"/>
  <c r="D3676" i="14"/>
  <c r="E3676" i="14" s="1"/>
  <c r="I3675" i="14"/>
  <c r="D3675" i="14"/>
  <c r="E3675" i="14" s="1"/>
  <c r="I3674" i="14"/>
  <c r="D3674" i="14"/>
  <c r="E3674" i="14" s="1"/>
  <c r="J3673" i="14"/>
  <c r="I3673" i="14"/>
  <c r="D3673" i="14"/>
  <c r="E3673" i="14" s="1"/>
  <c r="K3672" i="14"/>
  <c r="J3672" i="14"/>
  <c r="I3672" i="14"/>
  <c r="L3672" i="14" s="1"/>
  <c r="D3672" i="14"/>
  <c r="E3672" i="14" s="1"/>
  <c r="I3671" i="14"/>
  <c r="E3671" i="14"/>
  <c r="D3671" i="14"/>
  <c r="I3670" i="14"/>
  <c r="D3670" i="14"/>
  <c r="E3670" i="14" s="1"/>
  <c r="I3669" i="14"/>
  <c r="E3669" i="14"/>
  <c r="D3669" i="14"/>
  <c r="L3668" i="14"/>
  <c r="K3668" i="14"/>
  <c r="J3668" i="14"/>
  <c r="I3668" i="14"/>
  <c r="D3668" i="14"/>
  <c r="E3668" i="14" s="1"/>
  <c r="J3667" i="14"/>
  <c r="K3667" i="14" s="1"/>
  <c r="I3667" i="14"/>
  <c r="L3667" i="14" s="1"/>
  <c r="D3667" i="14"/>
  <c r="E3667" i="14" s="1"/>
  <c r="L3666" i="14"/>
  <c r="I3666" i="14"/>
  <c r="D3666" i="14"/>
  <c r="E3666" i="14" s="1"/>
  <c r="I3665" i="14"/>
  <c r="D3665" i="14"/>
  <c r="E3665" i="14" s="1"/>
  <c r="J3664" i="14"/>
  <c r="I3664" i="14"/>
  <c r="D3664" i="14"/>
  <c r="E3664" i="14" s="1"/>
  <c r="L3663" i="14"/>
  <c r="K3663" i="14"/>
  <c r="I3663" i="14"/>
  <c r="J3663" i="14" s="1"/>
  <c r="D3663" i="14"/>
  <c r="E3663" i="14" s="1"/>
  <c r="I3662" i="14"/>
  <c r="D3662" i="14"/>
  <c r="E3662" i="14" s="1"/>
  <c r="I3661" i="14"/>
  <c r="E3661" i="14"/>
  <c r="D3661" i="14"/>
  <c r="J3660" i="14"/>
  <c r="I3660" i="14"/>
  <c r="L3660" i="14" s="1"/>
  <c r="D3660" i="14"/>
  <c r="E3660" i="14" s="1"/>
  <c r="K3659" i="14"/>
  <c r="J3659" i="14"/>
  <c r="I3659" i="14"/>
  <c r="L3659" i="14" s="1"/>
  <c r="D3659" i="14"/>
  <c r="E3659" i="14" s="1"/>
  <c r="I3658" i="14"/>
  <c r="D3658" i="14"/>
  <c r="E3658" i="14" s="1"/>
  <c r="L3657" i="14"/>
  <c r="K3657" i="14"/>
  <c r="I3657" i="14"/>
  <c r="J3657" i="14" s="1"/>
  <c r="D3657" i="14"/>
  <c r="E3657" i="14" s="1"/>
  <c r="I3656" i="14"/>
  <c r="D3656" i="14"/>
  <c r="E3656" i="14" s="1"/>
  <c r="I3655" i="14"/>
  <c r="E3655" i="14"/>
  <c r="D3655" i="14"/>
  <c r="L3654" i="14"/>
  <c r="K3654" i="14"/>
  <c r="J3654" i="14"/>
  <c r="I3654" i="14"/>
  <c r="D3654" i="14"/>
  <c r="E3654" i="14" s="1"/>
  <c r="I3653" i="14"/>
  <c r="E3653" i="14"/>
  <c r="D3653" i="14"/>
  <c r="J3652" i="14"/>
  <c r="I3652" i="14"/>
  <c r="D3652" i="14"/>
  <c r="E3652" i="14" s="1"/>
  <c r="L3651" i="14"/>
  <c r="J3651" i="14"/>
  <c r="I3651" i="14"/>
  <c r="D3651" i="14"/>
  <c r="E3651" i="14" s="1"/>
  <c r="I3650" i="14"/>
  <c r="D3650" i="14"/>
  <c r="E3650" i="14" s="1"/>
  <c r="I3649" i="14"/>
  <c r="D3649" i="14"/>
  <c r="E3649" i="14" s="1"/>
  <c r="K3648" i="14"/>
  <c r="J3648" i="14"/>
  <c r="I3648" i="14"/>
  <c r="L3648" i="14" s="1"/>
  <c r="D3648" i="14"/>
  <c r="E3648" i="14" s="1"/>
  <c r="I3647" i="14"/>
  <c r="D3647" i="14"/>
  <c r="E3647" i="14" s="1"/>
  <c r="L3646" i="14"/>
  <c r="J3646" i="14"/>
  <c r="I3646" i="14"/>
  <c r="D3646" i="14"/>
  <c r="E3646" i="14" s="1"/>
  <c r="L3645" i="14"/>
  <c r="I3645" i="14"/>
  <c r="D3645" i="14"/>
  <c r="E3645" i="14" s="1"/>
  <c r="J3644" i="14"/>
  <c r="I3644" i="14"/>
  <c r="D3644" i="14"/>
  <c r="E3644" i="14" s="1"/>
  <c r="J3643" i="14"/>
  <c r="K3643" i="14" s="1"/>
  <c r="I3643" i="14"/>
  <c r="L3643" i="14" s="1"/>
  <c r="D3643" i="14"/>
  <c r="E3643" i="14" s="1"/>
  <c r="L3642" i="14"/>
  <c r="I3642" i="14"/>
  <c r="D3642" i="14"/>
  <c r="E3642" i="14" s="1"/>
  <c r="I3641" i="14"/>
  <c r="D3641" i="14"/>
  <c r="E3641" i="14" s="1"/>
  <c r="I3640" i="14"/>
  <c r="D3640" i="14"/>
  <c r="E3640" i="14" s="1"/>
  <c r="I3639" i="14"/>
  <c r="D3639" i="14"/>
  <c r="E3639" i="14" s="1"/>
  <c r="I3638" i="14"/>
  <c r="D3638" i="14"/>
  <c r="E3638" i="14" s="1"/>
  <c r="J3637" i="14"/>
  <c r="I3637" i="14"/>
  <c r="D3637" i="14"/>
  <c r="E3637" i="14" s="1"/>
  <c r="J3636" i="14"/>
  <c r="K3636" i="14" s="1"/>
  <c r="I3636" i="14"/>
  <c r="L3636" i="14" s="1"/>
  <c r="D3636" i="14"/>
  <c r="E3636" i="14" s="1"/>
  <c r="I3635" i="14"/>
  <c r="D3635" i="14"/>
  <c r="E3635" i="14" s="1"/>
  <c r="I3634" i="14"/>
  <c r="J3634" i="14" s="1"/>
  <c r="D3634" i="14"/>
  <c r="E3634" i="14" s="1"/>
  <c r="I3633" i="14"/>
  <c r="E3633" i="14"/>
  <c r="D3633" i="14"/>
  <c r="I3632" i="14"/>
  <c r="D3632" i="14"/>
  <c r="E3632" i="14" s="1"/>
  <c r="J3631" i="14"/>
  <c r="I3631" i="14"/>
  <c r="E3631" i="14"/>
  <c r="D3631" i="14"/>
  <c r="I3630" i="14"/>
  <c r="D3630" i="14"/>
  <c r="E3630" i="14" s="1"/>
  <c r="I3629" i="14"/>
  <c r="E3629" i="14"/>
  <c r="D3629" i="14"/>
  <c r="I3628" i="14"/>
  <c r="D3628" i="14"/>
  <c r="E3628" i="14" s="1"/>
  <c r="L3627" i="14"/>
  <c r="I3627" i="14"/>
  <c r="J3627" i="14" s="1"/>
  <c r="K3627" i="14" s="1"/>
  <c r="D3627" i="14"/>
  <c r="E3627" i="14" s="1"/>
  <c r="I3626" i="14"/>
  <c r="D3626" i="14"/>
  <c r="E3626" i="14" s="1"/>
  <c r="I3625" i="14"/>
  <c r="L3625" i="14" s="1"/>
  <c r="D3625" i="14"/>
  <c r="E3625" i="14" s="1"/>
  <c r="I3624" i="14"/>
  <c r="D3624" i="14"/>
  <c r="E3624" i="14" s="1"/>
  <c r="I3623" i="14"/>
  <c r="E3623" i="14"/>
  <c r="D3623" i="14"/>
  <c r="L3622" i="14"/>
  <c r="J3622" i="14"/>
  <c r="K3622" i="14" s="1"/>
  <c r="I3622" i="14"/>
  <c r="D3622" i="14"/>
  <c r="E3622" i="14" s="1"/>
  <c r="I3621" i="14"/>
  <c r="D3621" i="14"/>
  <c r="E3621" i="14" s="1"/>
  <c r="L3620" i="14"/>
  <c r="K3620" i="14"/>
  <c r="I3620" i="14"/>
  <c r="J3620" i="14" s="1"/>
  <c r="D3620" i="14"/>
  <c r="E3620" i="14" s="1"/>
  <c r="I3619" i="14"/>
  <c r="D3619" i="14"/>
  <c r="E3619" i="14" s="1"/>
  <c r="I3618" i="14"/>
  <c r="D3618" i="14"/>
  <c r="E3618" i="14" s="1"/>
  <c r="L3617" i="14"/>
  <c r="J3617" i="14"/>
  <c r="I3617" i="14"/>
  <c r="K3617" i="14" s="1"/>
  <c r="D3617" i="14"/>
  <c r="E3617" i="14" s="1"/>
  <c r="K3616" i="14"/>
  <c r="J3616" i="14"/>
  <c r="I3616" i="14"/>
  <c r="L3616" i="14" s="1"/>
  <c r="D3616" i="14"/>
  <c r="E3616" i="14" s="1"/>
  <c r="L3615" i="14"/>
  <c r="K3615" i="14"/>
  <c r="I3615" i="14"/>
  <c r="J3615" i="14" s="1"/>
  <c r="D3615" i="14"/>
  <c r="E3615" i="14" s="1"/>
  <c r="L3614" i="14"/>
  <c r="I3614" i="14"/>
  <c r="D3614" i="14"/>
  <c r="E3614" i="14" s="1"/>
  <c r="L3613" i="14"/>
  <c r="K3613" i="14"/>
  <c r="I3613" i="14"/>
  <c r="J3613" i="14" s="1"/>
  <c r="E3613" i="14"/>
  <c r="D3613" i="14"/>
  <c r="K3612" i="14"/>
  <c r="J3612" i="14"/>
  <c r="I3612" i="14"/>
  <c r="L3612" i="14" s="1"/>
  <c r="D3612" i="14"/>
  <c r="E3612" i="14" s="1"/>
  <c r="I3611" i="14"/>
  <c r="D3611" i="14"/>
  <c r="E3611" i="14" s="1"/>
  <c r="I3610" i="14"/>
  <c r="D3610" i="14"/>
  <c r="E3610" i="14" s="1"/>
  <c r="L3609" i="14"/>
  <c r="K3609" i="14"/>
  <c r="J3609" i="14"/>
  <c r="I3609" i="14"/>
  <c r="E3609" i="14"/>
  <c r="D3609" i="14"/>
  <c r="I3608" i="14"/>
  <c r="D3608" i="14"/>
  <c r="E3608" i="14" s="1"/>
  <c r="I3607" i="14"/>
  <c r="D3607" i="14"/>
  <c r="E3607" i="14" s="1"/>
  <c r="I3606" i="14"/>
  <c r="D3606" i="14"/>
  <c r="E3606" i="14" s="1"/>
  <c r="L3605" i="14"/>
  <c r="K3605" i="14"/>
  <c r="J3605" i="14"/>
  <c r="I3605" i="14"/>
  <c r="D3605" i="14"/>
  <c r="E3605" i="14" s="1"/>
  <c r="J3604" i="14"/>
  <c r="I3604" i="14"/>
  <c r="D3604" i="14"/>
  <c r="E3604" i="14" s="1"/>
  <c r="L3603" i="14"/>
  <c r="J3603" i="14"/>
  <c r="I3603" i="14"/>
  <c r="K3603" i="14" s="1"/>
  <c r="E3603" i="14"/>
  <c r="D3603" i="14"/>
  <c r="I3602" i="14"/>
  <c r="D3602" i="14"/>
  <c r="E3602" i="14" s="1"/>
  <c r="I3601" i="14"/>
  <c r="E3601" i="14"/>
  <c r="D3601" i="14"/>
  <c r="K3600" i="14"/>
  <c r="I3600" i="14"/>
  <c r="D3600" i="14"/>
  <c r="E3600" i="14" s="1"/>
  <c r="L3599" i="14"/>
  <c r="I3599" i="14"/>
  <c r="D3599" i="14"/>
  <c r="E3599" i="14" s="1"/>
  <c r="K3598" i="14"/>
  <c r="I3598" i="14"/>
  <c r="J3598" i="14" s="1"/>
  <c r="D3598" i="14"/>
  <c r="E3598" i="14" s="1"/>
  <c r="I3597" i="14"/>
  <c r="E3597" i="14"/>
  <c r="D3597" i="14"/>
  <c r="I3596" i="14"/>
  <c r="D3596" i="14"/>
  <c r="E3596" i="14" s="1"/>
  <c r="I3595" i="14"/>
  <c r="J3595" i="14" s="1"/>
  <c r="D3595" i="14"/>
  <c r="E3595" i="14" s="1"/>
  <c r="I3594" i="14"/>
  <c r="D3594" i="14"/>
  <c r="E3594" i="14" s="1"/>
  <c r="I3593" i="14"/>
  <c r="D3593" i="14"/>
  <c r="E3593" i="14" s="1"/>
  <c r="I3592" i="14"/>
  <c r="D3592" i="14"/>
  <c r="E3592" i="14" s="1"/>
  <c r="I3591" i="14"/>
  <c r="E3591" i="14"/>
  <c r="D3591" i="14"/>
  <c r="L3590" i="14"/>
  <c r="I3590" i="14"/>
  <c r="J3590" i="14" s="1"/>
  <c r="K3590" i="14" s="1"/>
  <c r="D3590" i="14"/>
  <c r="E3590" i="14" s="1"/>
  <c r="L3589" i="14"/>
  <c r="K3589" i="14"/>
  <c r="J3589" i="14"/>
  <c r="I3589" i="14"/>
  <c r="D3589" i="14"/>
  <c r="E3589" i="14" s="1"/>
  <c r="J3588" i="14"/>
  <c r="I3588" i="14"/>
  <c r="D3588" i="14"/>
  <c r="E3588" i="14" s="1"/>
  <c r="I3587" i="14"/>
  <c r="D3587" i="14"/>
  <c r="E3587" i="14" s="1"/>
  <c r="I3586" i="14"/>
  <c r="L3586" i="14" s="1"/>
  <c r="D3586" i="14"/>
  <c r="E3586" i="14" s="1"/>
  <c r="L3585" i="14"/>
  <c r="K3585" i="14"/>
  <c r="I3585" i="14"/>
  <c r="J3585" i="14" s="1"/>
  <c r="E3585" i="14"/>
  <c r="D3585" i="14"/>
  <c r="I3584" i="14"/>
  <c r="D3584" i="14"/>
  <c r="E3584" i="14" s="1"/>
  <c r="I3583" i="14"/>
  <c r="J3583" i="14" s="1"/>
  <c r="E3583" i="14"/>
  <c r="D3583" i="14"/>
  <c r="J3582" i="14"/>
  <c r="K3582" i="14" s="1"/>
  <c r="I3582" i="14"/>
  <c r="L3582" i="14" s="1"/>
  <c r="D3582" i="14"/>
  <c r="E3582" i="14" s="1"/>
  <c r="I3581" i="14"/>
  <c r="D3581" i="14"/>
  <c r="E3581" i="14" s="1"/>
  <c r="L3580" i="14"/>
  <c r="J3580" i="14"/>
  <c r="I3580" i="14"/>
  <c r="D3580" i="14"/>
  <c r="E3580" i="14" s="1"/>
  <c r="J3579" i="14"/>
  <c r="K3579" i="14" s="1"/>
  <c r="I3579" i="14"/>
  <c r="L3579" i="14" s="1"/>
  <c r="E3579" i="14"/>
  <c r="D3579" i="14"/>
  <c r="I3578" i="14"/>
  <c r="D3578" i="14"/>
  <c r="E3578" i="14" s="1"/>
  <c r="I3577" i="14"/>
  <c r="E3577" i="14"/>
  <c r="D3577" i="14"/>
  <c r="I3576" i="14"/>
  <c r="D3576" i="14"/>
  <c r="E3576" i="14" s="1"/>
  <c r="L3575" i="14"/>
  <c r="I3575" i="14"/>
  <c r="J3575" i="14" s="1"/>
  <c r="E3575" i="14"/>
  <c r="D3575" i="14"/>
  <c r="L3574" i="14"/>
  <c r="K3574" i="14"/>
  <c r="I3574" i="14"/>
  <c r="J3574" i="14" s="1"/>
  <c r="D3574" i="14"/>
  <c r="E3574" i="14" s="1"/>
  <c r="I3573" i="14"/>
  <c r="E3573" i="14"/>
  <c r="D3573" i="14"/>
  <c r="I3572" i="14"/>
  <c r="D3572" i="14"/>
  <c r="E3572" i="14" s="1"/>
  <c r="I3571" i="14"/>
  <c r="D3571" i="14"/>
  <c r="E3571" i="14" s="1"/>
  <c r="I3570" i="14"/>
  <c r="D3570" i="14"/>
  <c r="E3570" i="14" s="1"/>
  <c r="L3569" i="14"/>
  <c r="J3569" i="14"/>
  <c r="I3569" i="14"/>
  <c r="D3569" i="14"/>
  <c r="E3569" i="14" s="1"/>
  <c r="I3568" i="14"/>
  <c r="J3568" i="14" s="1"/>
  <c r="K3568" i="14" s="1"/>
  <c r="D3568" i="14"/>
  <c r="E3568" i="14" s="1"/>
  <c r="I3567" i="14"/>
  <c r="E3567" i="14"/>
  <c r="D3567" i="14"/>
  <c r="I3566" i="14"/>
  <c r="D3566" i="14"/>
  <c r="E3566" i="14" s="1"/>
  <c r="L3565" i="14"/>
  <c r="J3565" i="14"/>
  <c r="I3565" i="14"/>
  <c r="D3565" i="14"/>
  <c r="E3565" i="14" s="1"/>
  <c r="I3564" i="14"/>
  <c r="D3564" i="14"/>
  <c r="E3564" i="14" s="1"/>
  <c r="I3563" i="14"/>
  <c r="D3563" i="14"/>
  <c r="E3563" i="14" s="1"/>
  <c r="I3562" i="14"/>
  <c r="L3562" i="14" s="1"/>
  <c r="D3562" i="14"/>
  <c r="E3562" i="14" s="1"/>
  <c r="I3561" i="14"/>
  <c r="D3561" i="14"/>
  <c r="E3561" i="14" s="1"/>
  <c r="L3560" i="14"/>
  <c r="K3560" i="14"/>
  <c r="I3560" i="14"/>
  <c r="J3560" i="14" s="1"/>
  <c r="D3560" i="14"/>
  <c r="E3560" i="14" s="1"/>
  <c r="I3559" i="14"/>
  <c r="D3559" i="14"/>
  <c r="E3559" i="14" s="1"/>
  <c r="J3558" i="14"/>
  <c r="K3558" i="14" s="1"/>
  <c r="I3558" i="14"/>
  <c r="L3558" i="14" s="1"/>
  <c r="D3558" i="14"/>
  <c r="E3558" i="14" s="1"/>
  <c r="I3557" i="14"/>
  <c r="E3557" i="14"/>
  <c r="D3557" i="14"/>
  <c r="L3556" i="14"/>
  <c r="J3556" i="14"/>
  <c r="I3556" i="14"/>
  <c r="D3556" i="14"/>
  <c r="E3556" i="14" s="1"/>
  <c r="I3555" i="14"/>
  <c r="D3555" i="14"/>
  <c r="E3555" i="14" s="1"/>
  <c r="I3554" i="14"/>
  <c r="D3554" i="14"/>
  <c r="E3554" i="14" s="1"/>
  <c r="J3553" i="14"/>
  <c r="I3553" i="14"/>
  <c r="D3553" i="14"/>
  <c r="E3553" i="14" s="1"/>
  <c r="I3552" i="14"/>
  <c r="D3552" i="14"/>
  <c r="E3552" i="14" s="1"/>
  <c r="I3551" i="14"/>
  <c r="E3551" i="14"/>
  <c r="D3551" i="14"/>
  <c r="I3550" i="14"/>
  <c r="D3550" i="14"/>
  <c r="E3550" i="14" s="1"/>
  <c r="L3549" i="14"/>
  <c r="I3549" i="14"/>
  <c r="D3549" i="14"/>
  <c r="E3549" i="14" s="1"/>
  <c r="I3548" i="14"/>
  <c r="L3548" i="14" s="1"/>
  <c r="D3548" i="14"/>
  <c r="E3548" i="14" s="1"/>
  <c r="L3547" i="14"/>
  <c r="J3547" i="14"/>
  <c r="K3547" i="14" s="1"/>
  <c r="I3547" i="14"/>
  <c r="D3547" i="14"/>
  <c r="E3547" i="14" s="1"/>
  <c r="J3546" i="14"/>
  <c r="I3546" i="14"/>
  <c r="D3546" i="14"/>
  <c r="E3546" i="14" s="1"/>
  <c r="L3545" i="14"/>
  <c r="I3545" i="14"/>
  <c r="D3545" i="14"/>
  <c r="E3545" i="14" s="1"/>
  <c r="I3544" i="14"/>
  <c r="D3544" i="14"/>
  <c r="E3544" i="14" s="1"/>
  <c r="L3543" i="14"/>
  <c r="K3543" i="14"/>
  <c r="I3543" i="14"/>
  <c r="J3543" i="14" s="1"/>
  <c r="E3543" i="14"/>
  <c r="D3543" i="14"/>
  <c r="I3542" i="14"/>
  <c r="D3542" i="14"/>
  <c r="E3542" i="14" s="1"/>
  <c r="L3541" i="14"/>
  <c r="J3541" i="14"/>
  <c r="K3541" i="14" s="1"/>
  <c r="I3541" i="14"/>
  <c r="E3541" i="14"/>
  <c r="D3541" i="14"/>
  <c r="I3540" i="14"/>
  <c r="D3540" i="14"/>
  <c r="E3540" i="14" s="1"/>
  <c r="I3539" i="14"/>
  <c r="D3539" i="14"/>
  <c r="E3539" i="14" s="1"/>
  <c r="I3538" i="14"/>
  <c r="D3538" i="14"/>
  <c r="E3538" i="14" s="1"/>
  <c r="I3537" i="14"/>
  <c r="E3537" i="14"/>
  <c r="D3537" i="14"/>
  <c r="I3536" i="14"/>
  <c r="L3536" i="14" s="1"/>
  <c r="D3536" i="14"/>
  <c r="E3536" i="14" s="1"/>
  <c r="I3535" i="14"/>
  <c r="L3535" i="14" s="1"/>
  <c r="D3535" i="14"/>
  <c r="E3535" i="14" s="1"/>
  <c r="L3534" i="14"/>
  <c r="I3534" i="14"/>
  <c r="J3534" i="14" s="1"/>
  <c r="K3534" i="14" s="1"/>
  <c r="D3534" i="14"/>
  <c r="E3534" i="14" s="1"/>
  <c r="I3533" i="14"/>
  <c r="D3533" i="14"/>
  <c r="E3533" i="14" s="1"/>
  <c r="J3532" i="14"/>
  <c r="I3532" i="14"/>
  <c r="L3532" i="14" s="1"/>
  <c r="D3532" i="14"/>
  <c r="E3532" i="14" s="1"/>
  <c r="J3531" i="14"/>
  <c r="I3531" i="14"/>
  <c r="E3531" i="14"/>
  <c r="D3531" i="14"/>
  <c r="I3530" i="14"/>
  <c r="D3530" i="14"/>
  <c r="E3530" i="14" s="1"/>
  <c r="I3529" i="14"/>
  <c r="J3529" i="14" s="1"/>
  <c r="E3529" i="14"/>
  <c r="D3529" i="14"/>
  <c r="L3528" i="14"/>
  <c r="J3528" i="14"/>
  <c r="K3528" i="14" s="1"/>
  <c r="I3528" i="14"/>
  <c r="D3528" i="14"/>
  <c r="E3528" i="14" s="1"/>
  <c r="L3527" i="14"/>
  <c r="I3527" i="14"/>
  <c r="J3527" i="14" s="1"/>
  <c r="E3527" i="14"/>
  <c r="D3527" i="14"/>
  <c r="I3526" i="14"/>
  <c r="D3526" i="14"/>
  <c r="E3526" i="14" s="1"/>
  <c r="I3525" i="14"/>
  <c r="E3525" i="14"/>
  <c r="D3525" i="14"/>
  <c r="I3524" i="14"/>
  <c r="D3524" i="14"/>
  <c r="E3524" i="14" s="1"/>
  <c r="J3523" i="14"/>
  <c r="K3523" i="14" s="1"/>
  <c r="I3523" i="14"/>
  <c r="L3523" i="14" s="1"/>
  <c r="D3523" i="14"/>
  <c r="E3523" i="14" s="1"/>
  <c r="J3522" i="14"/>
  <c r="I3522" i="14"/>
  <c r="D3522" i="14"/>
  <c r="E3522" i="14" s="1"/>
  <c r="I3521" i="14"/>
  <c r="D3521" i="14"/>
  <c r="E3521" i="14" s="1"/>
  <c r="I3520" i="14"/>
  <c r="D3520" i="14"/>
  <c r="E3520" i="14" s="1"/>
  <c r="I3519" i="14"/>
  <c r="D3519" i="14"/>
  <c r="E3519" i="14" s="1"/>
  <c r="I3518" i="14"/>
  <c r="D3518" i="14"/>
  <c r="E3518" i="14" s="1"/>
  <c r="L3517" i="14"/>
  <c r="J3517" i="14"/>
  <c r="K3517" i="14" s="1"/>
  <c r="I3517" i="14"/>
  <c r="E3517" i="14"/>
  <c r="D3517" i="14"/>
  <c r="I3516" i="14"/>
  <c r="D3516" i="14"/>
  <c r="E3516" i="14" s="1"/>
  <c r="L3515" i="14"/>
  <c r="I3515" i="14"/>
  <c r="J3515" i="14" s="1"/>
  <c r="K3515" i="14" s="1"/>
  <c r="D3515" i="14"/>
  <c r="E3515" i="14" s="1"/>
  <c r="L3514" i="14"/>
  <c r="J3514" i="14"/>
  <c r="I3514" i="14"/>
  <c r="D3514" i="14"/>
  <c r="E3514" i="14" s="1"/>
  <c r="I3513" i="14"/>
  <c r="E3513" i="14"/>
  <c r="D3513" i="14"/>
  <c r="I3512" i="14"/>
  <c r="D3512" i="14"/>
  <c r="E3512" i="14" s="1"/>
  <c r="J3511" i="14"/>
  <c r="K3511" i="14" s="1"/>
  <c r="I3511" i="14"/>
  <c r="L3511" i="14" s="1"/>
  <c r="D3511" i="14"/>
  <c r="E3511" i="14" s="1"/>
  <c r="J3510" i="14"/>
  <c r="K3510" i="14" s="1"/>
  <c r="I3510" i="14"/>
  <c r="L3510" i="14" s="1"/>
  <c r="D3510" i="14"/>
  <c r="E3510" i="14" s="1"/>
  <c r="L3509" i="14"/>
  <c r="J3509" i="14"/>
  <c r="K3509" i="14" s="1"/>
  <c r="I3509" i="14"/>
  <c r="D3509" i="14"/>
  <c r="E3509" i="14" s="1"/>
  <c r="I3508" i="14"/>
  <c r="J3508" i="14" s="1"/>
  <c r="D3508" i="14"/>
  <c r="E3508" i="14" s="1"/>
  <c r="I3507" i="14"/>
  <c r="D3507" i="14"/>
  <c r="E3507" i="14" s="1"/>
  <c r="K3506" i="14"/>
  <c r="I3506" i="14"/>
  <c r="J3506" i="14" s="1"/>
  <c r="D3506" i="14"/>
  <c r="E3506" i="14" s="1"/>
  <c r="I3505" i="14"/>
  <c r="E3505" i="14"/>
  <c r="D3505" i="14"/>
  <c r="I3504" i="14"/>
  <c r="L3504" i="14" s="1"/>
  <c r="D3504" i="14"/>
  <c r="E3504" i="14" s="1"/>
  <c r="J3503" i="14"/>
  <c r="I3503" i="14"/>
  <c r="E3503" i="14"/>
  <c r="D3503" i="14"/>
  <c r="L3502" i="14"/>
  <c r="J3502" i="14"/>
  <c r="K3502" i="14" s="1"/>
  <c r="I3502" i="14"/>
  <c r="D3502" i="14"/>
  <c r="E3502" i="14" s="1"/>
  <c r="I3501" i="14"/>
  <c r="J3501" i="14" s="1"/>
  <c r="D3501" i="14"/>
  <c r="E3501" i="14" s="1"/>
  <c r="I3500" i="14"/>
  <c r="D3500" i="14"/>
  <c r="E3500" i="14" s="1"/>
  <c r="I3499" i="14"/>
  <c r="D3499" i="14"/>
  <c r="E3499" i="14" s="1"/>
  <c r="J3498" i="14"/>
  <c r="K3498" i="14" s="1"/>
  <c r="I3498" i="14"/>
  <c r="L3498" i="14" s="1"/>
  <c r="D3498" i="14"/>
  <c r="E3498" i="14" s="1"/>
  <c r="I3497" i="14"/>
  <c r="J3497" i="14" s="1"/>
  <c r="D3497" i="14"/>
  <c r="E3497" i="14" s="1"/>
  <c r="I3496" i="14"/>
  <c r="D3496" i="14"/>
  <c r="E3496" i="14" s="1"/>
  <c r="L3495" i="14"/>
  <c r="I3495" i="14"/>
  <c r="D3495" i="14"/>
  <c r="E3495" i="14" s="1"/>
  <c r="L3494" i="14"/>
  <c r="I3494" i="14"/>
  <c r="D3494" i="14"/>
  <c r="E3494" i="14" s="1"/>
  <c r="J3493" i="14"/>
  <c r="K3493" i="14" s="1"/>
  <c r="I3493" i="14"/>
  <c r="L3493" i="14" s="1"/>
  <c r="D3493" i="14"/>
  <c r="E3493" i="14" s="1"/>
  <c r="J3492" i="14"/>
  <c r="I3492" i="14"/>
  <c r="D3492" i="14"/>
  <c r="E3492" i="14" s="1"/>
  <c r="I3491" i="14"/>
  <c r="D3491" i="14"/>
  <c r="E3491" i="14" s="1"/>
  <c r="I3490" i="14"/>
  <c r="J3490" i="14" s="1"/>
  <c r="D3490" i="14"/>
  <c r="E3490" i="14" s="1"/>
  <c r="I3489" i="14"/>
  <c r="E3489" i="14"/>
  <c r="D3489" i="14"/>
  <c r="K3488" i="14"/>
  <c r="I3488" i="14"/>
  <c r="J3488" i="14" s="1"/>
  <c r="D3488" i="14"/>
  <c r="E3488" i="14" s="1"/>
  <c r="I3487" i="14"/>
  <c r="D3487" i="14"/>
  <c r="E3487" i="14" s="1"/>
  <c r="J3486" i="14"/>
  <c r="I3486" i="14"/>
  <c r="D3486" i="14"/>
  <c r="E3486" i="14" s="1"/>
  <c r="I3485" i="14"/>
  <c r="L3485" i="14" s="1"/>
  <c r="E3485" i="14"/>
  <c r="D3485" i="14"/>
  <c r="I3484" i="14"/>
  <c r="D3484" i="14"/>
  <c r="E3484" i="14" s="1"/>
  <c r="I3483" i="14"/>
  <c r="E3483" i="14"/>
  <c r="D3483" i="14"/>
  <c r="I3482" i="14"/>
  <c r="D3482" i="14"/>
  <c r="E3482" i="14" s="1"/>
  <c r="I3481" i="14"/>
  <c r="L3481" i="14" s="1"/>
  <c r="D3481" i="14"/>
  <c r="E3481" i="14" s="1"/>
  <c r="L3480" i="14"/>
  <c r="J3480" i="14"/>
  <c r="K3480" i="14" s="1"/>
  <c r="I3480" i="14"/>
  <c r="D3480" i="14"/>
  <c r="E3480" i="14" s="1"/>
  <c r="L3479" i="14"/>
  <c r="I3479" i="14"/>
  <c r="E3479" i="14"/>
  <c r="D3479" i="14"/>
  <c r="I3478" i="14"/>
  <c r="L3478" i="14" s="1"/>
  <c r="D3478" i="14"/>
  <c r="E3478" i="14" s="1"/>
  <c r="K3477" i="14"/>
  <c r="I3477" i="14"/>
  <c r="J3477" i="14" s="1"/>
  <c r="D3477" i="14"/>
  <c r="E3477" i="14" s="1"/>
  <c r="L3476" i="14"/>
  <c r="J3476" i="14"/>
  <c r="K3476" i="14" s="1"/>
  <c r="I3476" i="14"/>
  <c r="D3476" i="14"/>
  <c r="E3476" i="14" s="1"/>
  <c r="J3475" i="14"/>
  <c r="K3475" i="14" s="1"/>
  <c r="I3475" i="14"/>
  <c r="L3475" i="14" s="1"/>
  <c r="D3475" i="14"/>
  <c r="E3475" i="14" s="1"/>
  <c r="I3474" i="14"/>
  <c r="D3474" i="14"/>
  <c r="E3474" i="14" s="1"/>
  <c r="I3473" i="14"/>
  <c r="D3473" i="14"/>
  <c r="E3473" i="14" s="1"/>
  <c r="K3472" i="14"/>
  <c r="J3472" i="14"/>
  <c r="I3472" i="14"/>
  <c r="L3472" i="14" s="1"/>
  <c r="D3472" i="14"/>
  <c r="E3472" i="14" s="1"/>
  <c r="K3471" i="14"/>
  <c r="I3471" i="14"/>
  <c r="J3471" i="14" s="1"/>
  <c r="E3471" i="14"/>
  <c r="D3471" i="14"/>
  <c r="L3470" i="14"/>
  <c r="J3470" i="14"/>
  <c r="I3470" i="14"/>
  <c r="D3470" i="14"/>
  <c r="E3470" i="14" s="1"/>
  <c r="L3469" i="14"/>
  <c r="J3469" i="14"/>
  <c r="K3469" i="14" s="1"/>
  <c r="I3469" i="14"/>
  <c r="D3469" i="14"/>
  <c r="E3469" i="14" s="1"/>
  <c r="I3468" i="14"/>
  <c r="D3468" i="14"/>
  <c r="E3468" i="14" s="1"/>
  <c r="L3467" i="14"/>
  <c r="J3467" i="14"/>
  <c r="I3467" i="14"/>
  <c r="D3467" i="14"/>
  <c r="E3467" i="14" s="1"/>
  <c r="L3466" i="14"/>
  <c r="J3466" i="14"/>
  <c r="I3466" i="14"/>
  <c r="D3466" i="14"/>
  <c r="E3466" i="14" s="1"/>
  <c r="I3465" i="14"/>
  <c r="D3465" i="14"/>
  <c r="E3465" i="14" s="1"/>
  <c r="L3464" i="14"/>
  <c r="K3464" i="14"/>
  <c r="I3464" i="14"/>
  <c r="J3464" i="14" s="1"/>
  <c r="D3464" i="14"/>
  <c r="E3464" i="14" s="1"/>
  <c r="I3463" i="14"/>
  <c r="D3463" i="14"/>
  <c r="E3463" i="14" s="1"/>
  <c r="I3462" i="14"/>
  <c r="D3462" i="14"/>
  <c r="E3462" i="14" s="1"/>
  <c r="I3461" i="14"/>
  <c r="D3461" i="14"/>
  <c r="E3461" i="14" s="1"/>
  <c r="I3460" i="14"/>
  <c r="D3460" i="14"/>
  <c r="E3460" i="14" s="1"/>
  <c r="I3459" i="14"/>
  <c r="D3459" i="14"/>
  <c r="E3459" i="14" s="1"/>
  <c r="L3458" i="14"/>
  <c r="K3458" i="14"/>
  <c r="I3458" i="14"/>
  <c r="J3458" i="14" s="1"/>
  <c r="D3458" i="14"/>
  <c r="E3458" i="14" s="1"/>
  <c r="I3457" i="14"/>
  <c r="D3457" i="14"/>
  <c r="E3457" i="14" s="1"/>
  <c r="I3456" i="14"/>
  <c r="D3456" i="14"/>
  <c r="E3456" i="14" s="1"/>
  <c r="I3455" i="14"/>
  <c r="D3455" i="14"/>
  <c r="E3455" i="14" s="1"/>
  <c r="L3454" i="14"/>
  <c r="J3454" i="14"/>
  <c r="K3454" i="14" s="1"/>
  <c r="I3454" i="14"/>
  <c r="D3454" i="14"/>
  <c r="E3454" i="14" s="1"/>
  <c r="L3453" i="14"/>
  <c r="I3453" i="14"/>
  <c r="D3453" i="14"/>
  <c r="E3453" i="14" s="1"/>
  <c r="I3452" i="14"/>
  <c r="D3452" i="14"/>
  <c r="E3452" i="14" s="1"/>
  <c r="I3451" i="14"/>
  <c r="D3451" i="14"/>
  <c r="E3451" i="14" s="1"/>
  <c r="J3450" i="14"/>
  <c r="K3450" i="14" s="1"/>
  <c r="I3450" i="14"/>
  <c r="L3450" i="14" s="1"/>
  <c r="D3450" i="14"/>
  <c r="E3450" i="14" s="1"/>
  <c r="L3449" i="14"/>
  <c r="J3449" i="14"/>
  <c r="I3449" i="14"/>
  <c r="D3449" i="14"/>
  <c r="E3449" i="14" s="1"/>
  <c r="I3448" i="14"/>
  <c r="D3448" i="14"/>
  <c r="E3448" i="14" s="1"/>
  <c r="I3447" i="14"/>
  <c r="E3447" i="14"/>
  <c r="D3447" i="14"/>
  <c r="I3446" i="14"/>
  <c r="D3446" i="14"/>
  <c r="E3446" i="14" s="1"/>
  <c r="L3445" i="14"/>
  <c r="K3445" i="14"/>
  <c r="J3445" i="14"/>
  <c r="I3445" i="14"/>
  <c r="D3445" i="14"/>
  <c r="E3445" i="14" s="1"/>
  <c r="I3444" i="14"/>
  <c r="D3444" i="14"/>
  <c r="E3444" i="14" s="1"/>
  <c r="L3443" i="14"/>
  <c r="J3443" i="14"/>
  <c r="I3443" i="14"/>
  <c r="D3443" i="14"/>
  <c r="E3443" i="14" s="1"/>
  <c r="L3442" i="14"/>
  <c r="I3442" i="14"/>
  <c r="J3442" i="14" s="1"/>
  <c r="D3442" i="14"/>
  <c r="E3442" i="14" s="1"/>
  <c r="I3441" i="14"/>
  <c r="E3441" i="14"/>
  <c r="D3441" i="14"/>
  <c r="I3440" i="14"/>
  <c r="L3440" i="14" s="1"/>
  <c r="D3440" i="14"/>
  <c r="E3440" i="14" s="1"/>
  <c r="I3439" i="14"/>
  <c r="L3439" i="14" s="1"/>
  <c r="D3439" i="14"/>
  <c r="E3439" i="14" s="1"/>
  <c r="I3438" i="14"/>
  <c r="D3438" i="14"/>
  <c r="E3438" i="14" s="1"/>
  <c r="I3437" i="14"/>
  <c r="L3437" i="14" s="1"/>
  <c r="D3437" i="14"/>
  <c r="E3437" i="14" s="1"/>
  <c r="I3436" i="14"/>
  <c r="D3436" i="14"/>
  <c r="E3436" i="14" s="1"/>
  <c r="I3435" i="14"/>
  <c r="E3435" i="14"/>
  <c r="D3435" i="14"/>
  <c r="J3434" i="14"/>
  <c r="I3434" i="14"/>
  <c r="D3434" i="14"/>
  <c r="E3434" i="14" s="1"/>
  <c r="I3433" i="14"/>
  <c r="E3433" i="14"/>
  <c r="D3433" i="14"/>
  <c r="L3432" i="14"/>
  <c r="J3432" i="14"/>
  <c r="I3432" i="14"/>
  <c r="D3432" i="14"/>
  <c r="E3432" i="14" s="1"/>
  <c r="I3431" i="14"/>
  <c r="J3431" i="14" s="1"/>
  <c r="D3431" i="14"/>
  <c r="E3431" i="14" s="1"/>
  <c r="I3430" i="14"/>
  <c r="D3430" i="14"/>
  <c r="E3430" i="14" s="1"/>
  <c r="I3429" i="14"/>
  <c r="E3429" i="14"/>
  <c r="D3429" i="14"/>
  <c r="L3428" i="14"/>
  <c r="J3428" i="14"/>
  <c r="I3428" i="14"/>
  <c r="D3428" i="14"/>
  <c r="E3428" i="14" s="1"/>
  <c r="I3427" i="14"/>
  <c r="D3427" i="14"/>
  <c r="E3427" i="14" s="1"/>
  <c r="I3426" i="14"/>
  <c r="J3426" i="14" s="1"/>
  <c r="D3426" i="14"/>
  <c r="E3426" i="14" s="1"/>
  <c r="J3425" i="14"/>
  <c r="K3425" i="14" s="1"/>
  <c r="I3425" i="14"/>
  <c r="L3425" i="14" s="1"/>
  <c r="D3425" i="14"/>
  <c r="E3425" i="14" s="1"/>
  <c r="I3424" i="14"/>
  <c r="D3424" i="14"/>
  <c r="E3424" i="14" s="1"/>
  <c r="I3423" i="14"/>
  <c r="D3423" i="14"/>
  <c r="E3423" i="14" s="1"/>
  <c r="I3422" i="14"/>
  <c r="J3422" i="14" s="1"/>
  <c r="D3422" i="14"/>
  <c r="E3422" i="14" s="1"/>
  <c r="I3421" i="14"/>
  <c r="D3421" i="14"/>
  <c r="E3421" i="14" s="1"/>
  <c r="J3420" i="14"/>
  <c r="I3420" i="14"/>
  <c r="L3420" i="14" s="1"/>
  <c r="D3420" i="14"/>
  <c r="E3420" i="14" s="1"/>
  <c r="I3419" i="14"/>
  <c r="D3419" i="14"/>
  <c r="E3419" i="14" s="1"/>
  <c r="J3418" i="14"/>
  <c r="I3418" i="14"/>
  <c r="D3418" i="14"/>
  <c r="E3418" i="14" s="1"/>
  <c r="I3417" i="14"/>
  <c r="E3417" i="14"/>
  <c r="D3417" i="14"/>
  <c r="I3416" i="14"/>
  <c r="L3416" i="14" s="1"/>
  <c r="D3416" i="14"/>
  <c r="E3416" i="14" s="1"/>
  <c r="I3415" i="14"/>
  <c r="D3415" i="14"/>
  <c r="E3415" i="14" s="1"/>
  <c r="L3414" i="14"/>
  <c r="J3414" i="14"/>
  <c r="I3414" i="14"/>
  <c r="D3414" i="14"/>
  <c r="E3414" i="14" s="1"/>
  <c r="I3413" i="14"/>
  <c r="L3413" i="14" s="1"/>
  <c r="D3413" i="14"/>
  <c r="E3413" i="14" s="1"/>
  <c r="L3412" i="14"/>
  <c r="I3412" i="14"/>
  <c r="J3412" i="14" s="1"/>
  <c r="D3412" i="14"/>
  <c r="E3412" i="14" s="1"/>
  <c r="I3411" i="14"/>
  <c r="E3411" i="14"/>
  <c r="D3411" i="14"/>
  <c r="I3410" i="14"/>
  <c r="D3410" i="14"/>
  <c r="E3410" i="14" s="1"/>
  <c r="I3409" i="14"/>
  <c r="D3409" i="14"/>
  <c r="E3409" i="14" s="1"/>
  <c r="I3408" i="14"/>
  <c r="J3408" i="14" s="1"/>
  <c r="D3408" i="14"/>
  <c r="E3408" i="14" s="1"/>
  <c r="I3407" i="14"/>
  <c r="J3407" i="14" s="1"/>
  <c r="E3407" i="14"/>
  <c r="D3407" i="14"/>
  <c r="J3406" i="14"/>
  <c r="I3406" i="14"/>
  <c r="D3406" i="14"/>
  <c r="E3406" i="14" s="1"/>
  <c r="I3405" i="14"/>
  <c r="D3405" i="14"/>
  <c r="E3405" i="14" s="1"/>
  <c r="J3404" i="14"/>
  <c r="I3404" i="14"/>
  <c r="D3404" i="14"/>
  <c r="E3404" i="14" s="1"/>
  <c r="L3403" i="14"/>
  <c r="I3403" i="14"/>
  <c r="E3403" i="14"/>
  <c r="D3403" i="14"/>
  <c r="L3402" i="14"/>
  <c r="I3402" i="14"/>
  <c r="D3402" i="14"/>
  <c r="E3402" i="14" s="1"/>
  <c r="I3401" i="14"/>
  <c r="D3401" i="14"/>
  <c r="E3401" i="14" s="1"/>
  <c r="L3400" i="14"/>
  <c r="I3400" i="14"/>
  <c r="D3400" i="14"/>
  <c r="E3400" i="14" s="1"/>
  <c r="I3399" i="14"/>
  <c r="E3399" i="14"/>
  <c r="D3399" i="14"/>
  <c r="J3398" i="14"/>
  <c r="I3398" i="14"/>
  <c r="D3398" i="14"/>
  <c r="E3398" i="14" s="1"/>
  <c r="I3397" i="14"/>
  <c r="D3397" i="14"/>
  <c r="E3397" i="14" s="1"/>
  <c r="I3396" i="14"/>
  <c r="J3396" i="14" s="1"/>
  <c r="D3396" i="14"/>
  <c r="E3396" i="14" s="1"/>
  <c r="I3395" i="14"/>
  <c r="D3395" i="14"/>
  <c r="E3395" i="14" s="1"/>
  <c r="I3394" i="14"/>
  <c r="D3394" i="14"/>
  <c r="E3394" i="14" s="1"/>
  <c r="I3393" i="14"/>
  <c r="E3393" i="14"/>
  <c r="D3393" i="14"/>
  <c r="I3392" i="14"/>
  <c r="D3392" i="14"/>
  <c r="E3392" i="14" s="1"/>
  <c r="I3391" i="14"/>
  <c r="D3391" i="14"/>
  <c r="E3391" i="14" s="1"/>
  <c r="I3390" i="14"/>
  <c r="D3390" i="14"/>
  <c r="E3390" i="14" s="1"/>
  <c r="I3389" i="14"/>
  <c r="D3389" i="14"/>
  <c r="E3389" i="14" s="1"/>
  <c r="I3388" i="14"/>
  <c r="D3388" i="14"/>
  <c r="E3388" i="14" s="1"/>
  <c r="I3387" i="14"/>
  <c r="J3387" i="14" s="1"/>
  <c r="D3387" i="14"/>
  <c r="E3387" i="14" s="1"/>
  <c r="I3386" i="14"/>
  <c r="D3386" i="14"/>
  <c r="E3386" i="14" s="1"/>
  <c r="I3385" i="14"/>
  <c r="E3385" i="14"/>
  <c r="D3385" i="14"/>
  <c r="I3384" i="14"/>
  <c r="J3384" i="14" s="1"/>
  <c r="D3384" i="14"/>
  <c r="E3384" i="14" s="1"/>
  <c r="L3383" i="14"/>
  <c r="I3383" i="14"/>
  <c r="D3383" i="14"/>
  <c r="E3383" i="14" s="1"/>
  <c r="I3382" i="14"/>
  <c r="J3382" i="14" s="1"/>
  <c r="D3382" i="14"/>
  <c r="E3382" i="14" s="1"/>
  <c r="I3381" i="14"/>
  <c r="L3381" i="14" s="1"/>
  <c r="D3381" i="14"/>
  <c r="E3381" i="14" s="1"/>
  <c r="I3380" i="14"/>
  <c r="D3380" i="14"/>
  <c r="E3380" i="14" s="1"/>
  <c r="I3379" i="14"/>
  <c r="L3379" i="14" s="1"/>
  <c r="D3379" i="14"/>
  <c r="E3379" i="14" s="1"/>
  <c r="I3378" i="14"/>
  <c r="J3378" i="14" s="1"/>
  <c r="D3378" i="14"/>
  <c r="E3378" i="14" s="1"/>
  <c r="I3377" i="14"/>
  <c r="E3377" i="14"/>
  <c r="D3377" i="14"/>
  <c r="J3376" i="14"/>
  <c r="I3376" i="14"/>
  <c r="L3376" i="14" s="1"/>
  <c r="D3376" i="14"/>
  <c r="E3376" i="14" s="1"/>
  <c r="J3375" i="14"/>
  <c r="I3375" i="14"/>
  <c r="L3375" i="14" s="1"/>
  <c r="D3375" i="14"/>
  <c r="E3375" i="14" s="1"/>
  <c r="I3374" i="14"/>
  <c r="D3374" i="14"/>
  <c r="E3374" i="14" s="1"/>
  <c r="I3373" i="14"/>
  <c r="E3373" i="14"/>
  <c r="D3373" i="14"/>
  <c r="I3372" i="14"/>
  <c r="L3372" i="14" s="1"/>
  <c r="D3372" i="14"/>
  <c r="E3372" i="14" s="1"/>
  <c r="K3371" i="14"/>
  <c r="I3371" i="14"/>
  <c r="J3371" i="14" s="1"/>
  <c r="D3371" i="14"/>
  <c r="E3371" i="14" s="1"/>
  <c r="I3370" i="14"/>
  <c r="J3370" i="14" s="1"/>
  <c r="D3370" i="14"/>
  <c r="E3370" i="14" s="1"/>
  <c r="I3369" i="14"/>
  <c r="D3369" i="14"/>
  <c r="E3369" i="14" s="1"/>
  <c r="J3368" i="14"/>
  <c r="I3368" i="14"/>
  <c r="D3368" i="14"/>
  <c r="E3368" i="14" s="1"/>
  <c r="J3367" i="14"/>
  <c r="K3367" i="14" s="1"/>
  <c r="I3367" i="14"/>
  <c r="L3367" i="14" s="1"/>
  <c r="D3367" i="14"/>
  <c r="E3367" i="14" s="1"/>
  <c r="J3366" i="14"/>
  <c r="I3366" i="14"/>
  <c r="D3366" i="14"/>
  <c r="E3366" i="14" s="1"/>
  <c r="L3365" i="14"/>
  <c r="K3365" i="14"/>
  <c r="J3365" i="14"/>
  <c r="I3365" i="14"/>
  <c r="D3365" i="14"/>
  <c r="E3365" i="14" s="1"/>
  <c r="L3364" i="14"/>
  <c r="J3364" i="14"/>
  <c r="I3364" i="14"/>
  <c r="D3364" i="14"/>
  <c r="E3364" i="14" s="1"/>
  <c r="J3363" i="14"/>
  <c r="I3363" i="14"/>
  <c r="D3363" i="14"/>
  <c r="E3363" i="14" s="1"/>
  <c r="I3362" i="14"/>
  <c r="D3362" i="14"/>
  <c r="E3362" i="14" s="1"/>
  <c r="I3361" i="14"/>
  <c r="D3361" i="14"/>
  <c r="E3361" i="14" s="1"/>
  <c r="I3360" i="14"/>
  <c r="D3360" i="14"/>
  <c r="E3360" i="14" s="1"/>
  <c r="I3359" i="14"/>
  <c r="D3359" i="14"/>
  <c r="E3359" i="14" s="1"/>
  <c r="I3358" i="14"/>
  <c r="D3358" i="14"/>
  <c r="E3358" i="14" s="1"/>
  <c r="I3357" i="14"/>
  <c r="D3357" i="14"/>
  <c r="E3357" i="14" s="1"/>
  <c r="I3356" i="14"/>
  <c r="D3356" i="14"/>
  <c r="E3356" i="14" s="1"/>
  <c r="J3355" i="14"/>
  <c r="I3355" i="14"/>
  <c r="D3355" i="14"/>
  <c r="E3355" i="14" s="1"/>
  <c r="I3354" i="14"/>
  <c r="J3354" i="14" s="1"/>
  <c r="D3354" i="14"/>
  <c r="E3354" i="14" s="1"/>
  <c r="I3353" i="14"/>
  <c r="J3353" i="14" s="1"/>
  <c r="D3353" i="14"/>
  <c r="E3353" i="14" s="1"/>
  <c r="I3352" i="14"/>
  <c r="D3352" i="14"/>
  <c r="E3352" i="14" s="1"/>
  <c r="I3351" i="14"/>
  <c r="D3351" i="14"/>
  <c r="E3351" i="14" s="1"/>
  <c r="I3350" i="14"/>
  <c r="D3350" i="14"/>
  <c r="E3350" i="14" s="1"/>
  <c r="I3349" i="14"/>
  <c r="D3349" i="14"/>
  <c r="E3349" i="14" s="1"/>
  <c r="I3348" i="14"/>
  <c r="D3348" i="14"/>
  <c r="E3348" i="14" s="1"/>
  <c r="I3347" i="14"/>
  <c r="L3347" i="14" s="1"/>
  <c r="D3347" i="14"/>
  <c r="E3347" i="14" s="1"/>
  <c r="I3346" i="14"/>
  <c r="D3346" i="14"/>
  <c r="E3346" i="14" s="1"/>
  <c r="J3345" i="14"/>
  <c r="K3345" i="14" s="1"/>
  <c r="I3345" i="14"/>
  <c r="L3345" i="14" s="1"/>
  <c r="D3345" i="14"/>
  <c r="E3345" i="14" s="1"/>
  <c r="I3344" i="14"/>
  <c r="D3344" i="14"/>
  <c r="E3344" i="14" s="1"/>
  <c r="I3343" i="14"/>
  <c r="D3343" i="14"/>
  <c r="E3343" i="14" s="1"/>
  <c r="J3342" i="14"/>
  <c r="I3342" i="14"/>
  <c r="D3342" i="14"/>
  <c r="E3342" i="14" s="1"/>
  <c r="I3341" i="14"/>
  <c r="D3341" i="14"/>
  <c r="E3341" i="14" s="1"/>
  <c r="I3340" i="14"/>
  <c r="D3340" i="14"/>
  <c r="E3340" i="14" s="1"/>
  <c r="I3339" i="14"/>
  <c r="E3339" i="14"/>
  <c r="D3339" i="14"/>
  <c r="I3338" i="14"/>
  <c r="D3338" i="14"/>
  <c r="E3338" i="14" s="1"/>
  <c r="I3337" i="14"/>
  <c r="E3337" i="14"/>
  <c r="D3337" i="14"/>
  <c r="I3336" i="14"/>
  <c r="L3336" i="14" s="1"/>
  <c r="D3336" i="14"/>
  <c r="E3336" i="14" s="1"/>
  <c r="I3335" i="14"/>
  <c r="J3335" i="14" s="1"/>
  <c r="D3335" i="14"/>
  <c r="E3335" i="14" s="1"/>
  <c r="I3334" i="14"/>
  <c r="D3334" i="14"/>
  <c r="E3334" i="14" s="1"/>
  <c r="J3333" i="14"/>
  <c r="I3333" i="14"/>
  <c r="L3333" i="14" s="1"/>
  <c r="D3333" i="14"/>
  <c r="E3333" i="14" s="1"/>
  <c r="I3332" i="14"/>
  <c r="J3332" i="14" s="1"/>
  <c r="D3332" i="14"/>
  <c r="E3332" i="14" s="1"/>
  <c r="J3331" i="14"/>
  <c r="K3331" i="14" s="1"/>
  <c r="I3331" i="14"/>
  <c r="L3331" i="14" s="1"/>
  <c r="E3331" i="14"/>
  <c r="D3331" i="14"/>
  <c r="J3330" i="14"/>
  <c r="I3330" i="14"/>
  <c r="D3330" i="14"/>
  <c r="E3330" i="14" s="1"/>
  <c r="L3329" i="14"/>
  <c r="I3329" i="14"/>
  <c r="D3329" i="14"/>
  <c r="E3329" i="14" s="1"/>
  <c r="I3328" i="14"/>
  <c r="D3328" i="14"/>
  <c r="E3328" i="14" s="1"/>
  <c r="I3327" i="14"/>
  <c r="D3327" i="14"/>
  <c r="E3327" i="14" s="1"/>
  <c r="I3326" i="14"/>
  <c r="D3326" i="14"/>
  <c r="E3326" i="14" s="1"/>
  <c r="I3325" i="14"/>
  <c r="D3325" i="14"/>
  <c r="E3325" i="14" s="1"/>
  <c r="J3324" i="14"/>
  <c r="I3324" i="14"/>
  <c r="D3324" i="14"/>
  <c r="E3324" i="14" s="1"/>
  <c r="I3323" i="14"/>
  <c r="D3323" i="14"/>
  <c r="E3323" i="14" s="1"/>
  <c r="I3322" i="14"/>
  <c r="D3322" i="14"/>
  <c r="E3322" i="14" s="1"/>
  <c r="L3321" i="14"/>
  <c r="K3321" i="14"/>
  <c r="J3321" i="14"/>
  <c r="I3321" i="14"/>
  <c r="D3321" i="14"/>
  <c r="E3321" i="14" s="1"/>
  <c r="I3320" i="14"/>
  <c r="D3320" i="14"/>
  <c r="E3320" i="14" s="1"/>
  <c r="J3319" i="14"/>
  <c r="I3319" i="14"/>
  <c r="D3319" i="14"/>
  <c r="E3319" i="14" s="1"/>
  <c r="I3318" i="14"/>
  <c r="J3318" i="14" s="1"/>
  <c r="D3318" i="14"/>
  <c r="E3318" i="14" s="1"/>
  <c r="L3317" i="14"/>
  <c r="I3317" i="14"/>
  <c r="D3317" i="14"/>
  <c r="E3317" i="14" s="1"/>
  <c r="L3316" i="14"/>
  <c r="J3316" i="14"/>
  <c r="I3316" i="14"/>
  <c r="D3316" i="14"/>
  <c r="E3316" i="14" s="1"/>
  <c r="I3315" i="14"/>
  <c r="E3315" i="14"/>
  <c r="D3315" i="14"/>
  <c r="L3314" i="14"/>
  <c r="I3314" i="14"/>
  <c r="D3314" i="14"/>
  <c r="E3314" i="14" s="1"/>
  <c r="I3313" i="14"/>
  <c r="D3313" i="14"/>
  <c r="E3313" i="14" s="1"/>
  <c r="I3312" i="14"/>
  <c r="D3312" i="14"/>
  <c r="E3312" i="14" s="1"/>
  <c r="I3311" i="14"/>
  <c r="L3311" i="14" s="1"/>
  <c r="D3311" i="14"/>
  <c r="E3311" i="14" s="1"/>
  <c r="I3310" i="14"/>
  <c r="D3310" i="14"/>
  <c r="E3310" i="14" s="1"/>
  <c r="J3309" i="14"/>
  <c r="K3309" i="14" s="1"/>
  <c r="I3309" i="14"/>
  <c r="L3309" i="14" s="1"/>
  <c r="D3309" i="14"/>
  <c r="E3309" i="14" s="1"/>
  <c r="I3308" i="14"/>
  <c r="D3308" i="14"/>
  <c r="E3308" i="14" s="1"/>
  <c r="K3307" i="14"/>
  <c r="I3307" i="14"/>
  <c r="J3307" i="14" s="1"/>
  <c r="D3307" i="14"/>
  <c r="E3307" i="14" s="1"/>
  <c r="I3306" i="14"/>
  <c r="D3306" i="14"/>
  <c r="E3306" i="14" s="1"/>
  <c r="I3305" i="14"/>
  <c r="D3305" i="14"/>
  <c r="E3305" i="14" s="1"/>
  <c r="L3304" i="14"/>
  <c r="J3304" i="14"/>
  <c r="I3304" i="14"/>
  <c r="K3304" i="14" s="1"/>
  <c r="D3304" i="14"/>
  <c r="E3304" i="14" s="1"/>
  <c r="J3303" i="14"/>
  <c r="I3303" i="14"/>
  <c r="L3303" i="14" s="1"/>
  <c r="D3303" i="14"/>
  <c r="E3303" i="14" s="1"/>
  <c r="J3302" i="14"/>
  <c r="I3302" i="14"/>
  <c r="D3302" i="14"/>
  <c r="E3302" i="14" s="1"/>
  <c r="I3301" i="14"/>
  <c r="E3301" i="14"/>
  <c r="D3301" i="14"/>
  <c r="I3300" i="14"/>
  <c r="L3300" i="14" s="1"/>
  <c r="D3300" i="14"/>
  <c r="E3300" i="14" s="1"/>
  <c r="I3299" i="14"/>
  <c r="J3299" i="14" s="1"/>
  <c r="D3299" i="14"/>
  <c r="E3299" i="14" s="1"/>
  <c r="J3298" i="14"/>
  <c r="I3298" i="14"/>
  <c r="D3298" i="14"/>
  <c r="E3298" i="14" s="1"/>
  <c r="I3297" i="14"/>
  <c r="D3297" i="14"/>
  <c r="E3297" i="14" s="1"/>
  <c r="I3296" i="14"/>
  <c r="D3296" i="14"/>
  <c r="E3296" i="14" s="1"/>
  <c r="J3295" i="14"/>
  <c r="K3295" i="14" s="1"/>
  <c r="I3295" i="14"/>
  <c r="L3295" i="14" s="1"/>
  <c r="D3295" i="14"/>
  <c r="E3295" i="14" s="1"/>
  <c r="J3294" i="14"/>
  <c r="I3294" i="14"/>
  <c r="D3294" i="14"/>
  <c r="E3294" i="14" s="1"/>
  <c r="I3293" i="14"/>
  <c r="L3293" i="14" s="1"/>
  <c r="D3293" i="14"/>
  <c r="E3293" i="14" s="1"/>
  <c r="L3292" i="14"/>
  <c r="J3292" i="14"/>
  <c r="I3292" i="14"/>
  <c r="D3292" i="14"/>
  <c r="E3292" i="14" s="1"/>
  <c r="I3291" i="14"/>
  <c r="E3291" i="14"/>
  <c r="D3291" i="14"/>
  <c r="I3290" i="14"/>
  <c r="D3290" i="14"/>
  <c r="E3290" i="14" s="1"/>
  <c r="I3289" i="14"/>
  <c r="E3289" i="14"/>
  <c r="D3289" i="14"/>
  <c r="I3288" i="14"/>
  <c r="D3288" i="14"/>
  <c r="E3288" i="14" s="1"/>
  <c r="I3287" i="14"/>
  <c r="D3287" i="14"/>
  <c r="E3287" i="14" s="1"/>
  <c r="I3286" i="14"/>
  <c r="D3286" i="14"/>
  <c r="E3286" i="14" s="1"/>
  <c r="I3285" i="14"/>
  <c r="D3285" i="14"/>
  <c r="E3285" i="14" s="1"/>
  <c r="I3284" i="14"/>
  <c r="J3284" i="14" s="1"/>
  <c r="D3284" i="14"/>
  <c r="E3284" i="14" s="1"/>
  <c r="I3283" i="14"/>
  <c r="E3283" i="14"/>
  <c r="D3283" i="14"/>
  <c r="I3282" i="14"/>
  <c r="J3282" i="14" s="1"/>
  <c r="D3282" i="14"/>
  <c r="E3282" i="14" s="1"/>
  <c r="I3281" i="14"/>
  <c r="D3281" i="14"/>
  <c r="E3281" i="14" s="1"/>
  <c r="I3280" i="14"/>
  <c r="D3280" i="14"/>
  <c r="E3280" i="14" s="1"/>
  <c r="I3279" i="14"/>
  <c r="D3279" i="14"/>
  <c r="E3279" i="14" s="1"/>
  <c r="I3278" i="14"/>
  <c r="L3278" i="14" s="1"/>
  <c r="D3278" i="14"/>
  <c r="E3278" i="14" s="1"/>
  <c r="I3277" i="14"/>
  <c r="D3277" i="14"/>
  <c r="E3277" i="14" s="1"/>
  <c r="J3276" i="14"/>
  <c r="I3276" i="14"/>
  <c r="D3276" i="14"/>
  <c r="E3276" i="14" s="1"/>
  <c r="L3275" i="14"/>
  <c r="I3275" i="14"/>
  <c r="D3275" i="14"/>
  <c r="E3275" i="14" s="1"/>
  <c r="I3274" i="14"/>
  <c r="L3274" i="14" s="1"/>
  <c r="D3274" i="14"/>
  <c r="E3274" i="14" s="1"/>
  <c r="I3273" i="14"/>
  <c r="D3273" i="14"/>
  <c r="E3273" i="14" s="1"/>
  <c r="I3272" i="14"/>
  <c r="D3272" i="14"/>
  <c r="E3272" i="14" s="1"/>
  <c r="J3271" i="14"/>
  <c r="K3271" i="14" s="1"/>
  <c r="I3271" i="14"/>
  <c r="L3271" i="14" s="1"/>
  <c r="D3271" i="14"/>
  <c r="E3271" i="14" s="1"/>
  <c r="I3270" i="14"/>
  <c r="J3270" i="14" s="1"/>
  <c r="D3270" i="14"/>
  <c r="E3270" i="14" s="1"/>
  <c r="I3269" i="14"/>
  <c r="E3269" i="14"/>
  <c r="D3269" i="14"/>
  <c r="I3268" i="14"/>
  <c r="D3268" i="14"/>
  <c r="E3268" i="14" s="1"/>
  <c r="J3267" i="14"/>
  <c r="I3267" i="14"/>
  <c r="L3267" i="14" s="1"/>
  <c r="D3267" i="14"/>
  <c r="E3267" i="14" s="1"/>
  <c r="I3266" i="14"/>
  <c r="D3266" i="14"/>
  <c r="E3266" i="14" s="1"/>
  <c r="I3265" i="14"/>
  <c r="E3265" i="14"/>
  <c r="D3265" i="14"/>
  <c r="I3264" i="14"/>
  <c r="D3264" i="14"/>
  <c r="E3264" i="14" s="1"/>
  <c r="I3263" i="14"/>
  <c r="D3263" i="14"/>
  <c r="E3263" i="14" s="1"/>
  <c r="I3262" i="14"/>
  <c r="J3262" i="14" s="1"/>
  <c r="D3262" i="14"/>
  <c r="E3262" i="14" s="1"/>
  <c r="L3261" i="14"/>
  <c r="I3261" i="14"/>
  <c r="J3261" i="14" s="1"/>
  <c r="D3261" i="14"/>
  <c r="E3261" i="14" s="1"/>
  <c r="I3260" i="14"/>
  <c r="D3260" i="14"/>
  <c r="E3260" i="14" s="1"/>
  <c r="J3259" i="14"/>
  <c r="K3259" i="14" s="1"/>
  <c r="I3259" i="14"/>
  <c r="L3259" i="14" s="1"/>
  <c r="D3259" i="14"/>
  <c r="E3259" i="14" s="1"/>
  <c r="I3258" i="14"/>
  <c r="J3258" i="14" s="1"/>
  <c r="D3258" i="14"/>
  <c r="E3258" i="14" s="1"/>
  <c r="L3257" i="14"/>
  <c r="J3257" i="14"/>
  <c r="K3257" i="14" s="1"/>
  <c r="I3257" i="14"/>
  <c r="D3257" i="14"/>
  <c r="E3257" i="14" s="1"/>
  <c r="L3256" i="14"/>
  <c r="J3256" i="14"/>
  <c r="I3256" i="14"/>
  <c r="D3256" i="14"/>
  <c r="E3256" i="14" s="1"/>
  <c r="I3255" i="14"/>
  <c r="D3255" i="14"/>
  <c r="E3255" i="14" s="1"/>
  <c r="I3254" i="14"/>
  <c r="D3254" i="14"/>
  <c r="E3254" i="14" s="1"/>
  <c r="I3253" i="14"/>
  <c r="E3253" i="14"/>
  <c r="D3253" i="14"/>
  <c r="I3252" i="14"/>
  <c r="L3252" i="14" s="1"/>
  <c r="D3252" i="14"/>
  <c r="E3252" i="14" s="1"/>
  <c r="I3251" i="14"/>
  <c r="D3251" i="14"/>
  <c r="E3251" i="14" s="1"/>
  <c r="I3250" i="14"/>
  <c r="L3250" i="14" s="1"/>
  <c r="D3250" i="14"/>
  <c r="E3250" i="14" s="1"/>
  <c r="J3249" i="14"/>
  <c r="I3249" i="14"/>
  <c r="L3249" i="14" s="1"/>
  <c r="D3249" i="14"/>
  <c r="E3249" i="14" s="1"/>
  <c r="I3248" i="14"/>
  <c r="D3248" i="14"/>
  <c r="E3248" i="14" s="1"/>
  <c r="L3247" i="14"/>
  <c r="J3247" i="14"/>
  <c r="I3247" i="14"/>
  <c r="D3247" i="14"/>
  <c r="E3247" i="14" s="1"/>
  <c r="J3246" i="14"/>
  <c r="I3246" i="14"/>
  <c r="D3246" i="14"/>
  <c r="E3246" i="14" s="1"/>
  <c r="I3245" i="14"/>
  <c r="J3245" i="14" s="1"/>
  <c r="D3245" i="14"/>
  <c r="E3245" i="14" s="1"/>
  <c r="I3244" i="14"/>
  <c r="D3244" i="14"/>
  <c r="E3244" i="14" s="1"/>
  <c r="I3243" i="14"/>
  <c r="D3243" i="14"/>
  <c r="E3243" i="14" s="1"/>
  <c r="I3242" i="14"/>
  <c r="D3242" i="14"/>
  <c r="E3242" i="14" s="1"/>
  <c r="I3241" i="14"/>
  <c r="E3241" i="14"/>
  <c r="D3241" i="14"/>
  <c r="I3240" i="14"/>
  <c r="D3240" i="14"/>
  <c r="E3240" i="14" s="1"/>
  <c r="L3239" i="14"/>
  <c r="I3239" i="14"/>
  <c r="D3239" i="14"/>
  <c r="E3239" i="14" s="1"/>
  <c r="I3238" i="14"/>
  <c r="D3238" i="14"/>
  <c r="E3238" i="14" s="1"/>
  <c r="I3237" i="14"/>
  <c r="D3237" i="14"/>
  <c r="E3237" i="14" s="1"/>
  <c r="I3236" i="14"/>
  <c r="D3236" i="14"/>
  <c r="E3236" i="14" s="1"/>
  <c r="I3235" i="14"/>
  <c r="L3235" i="14" s="1"/>
  <c r="D3235" i="14"/>
  <c r="E3235" i="14" s="1"/>
  <c r="J3234" i="14"/>
  <c r="I3234" i="14"/>
  <c r="D3234" i="14"/>
  <c r="E3234" i="14" s="1"/>
  <c r="I3233" i="14"/>
  <c r="D3233" i="14"/>
  <c r="E3233" i="14" s="1"/>
  <c r="J3232" i="14"/>
  <c r="I3232" i="14"/>
  <c r="L3232" i="14" s="1"/>
  <c r="D3232" i="14"/>
  <c r="E3232" i="14" s="1"/>
  <c r="I3231" i="14"/>
  <c r="E3231" i="14"/>
  <c r="D3231" i="14"/>
  <c r="I3230" i="14"/>
  <c r="D3230" i="14"/>
  <c r="E3230" i="14" s="1"/>
  <c r="I3229" i="14"/>
  <c r="E3229" i="14"/>
  <c r="D3229" i="14"/>
  <c r="I3228" i="14"/>
  <c r="D3228" i="14"/>
  <c r="E3228" i="14" s="1"/>
  <c r="L3227" i="14"/>
  <c r="K3227" i="14"/>
  <c r="I3227" i="14"/>
  <c r="J3227" i="14" s="1"/>
  <c r="D3227" i="14"/>
  <c r="E3227" i="14" s="1"/>
  <c r="I3226" i="14"/>
  <c r="D3226" i="14"/>
  <c r="E3226" i="14" s="1"/>
  <c r="I3225" i="14"/>
  <c r="D3225" i="14"/>
  <c r="E3225" i="14" s="1"/>
  <c r="I3224" i="14"/>
  <c r="D3224" i="14"/>
  <c r="E3224" i="14" s="1"/>
  <c r="K3223" i="14"/>
  <c r="J3223" i="14"/>
  <c r="I3223" i="14"/>
  <c r="L3223" i="14" s="1"/>
  <c r="D3223" i="14"/>
  <c r="E3223" i="14" s="1"/>
  <c r="J3222" i="14"/>
  <c r="I3222" i="14"/>
  <c r="D3222" i="14"/>
  <c r="E3222" i="14" s="1"/>
  <c r="L3221" i="14"/>
  <c r="J3221" i="14"/>
  <c r="K3221" i="14" s="1"/>
  <c r="I3221" i="14"/>
  <c r="D3221" i="14"/>
  <c r="E3221" i="14" s="1"/>
  <c r="L3220" i="14"/>
  <c r="J3220" i="14"/>
  <c r="I3220" i="14"/>
  <c r="D3220" i="14"/>
  <c r="E3220" i="14" s="1"/>
  <c r="I3219" i="14"/>
  <c r="L3219" i="14" s="1"/>
  <c r="E3219" i="14"/>
  <c r="D3219" i="14"/>
  <c r="I3218" i="14"/>
  <c r="D3218" i="14"/>
  <c r="E3218" i="14" s="1"/>
  <c r="I3217" i="14"/>
  <c r="D3217" i="14"/>
  <c r="E3217" i="14" s="1"/>
  <c r="I3216" i="14"/>
  <c r="D3216" i="14"/>
  <c r="E3216" i="14" s="1"/>
  <c r="I3215" i="14"/>
  <c r="D3215" i="14"/>
  <c r="E3215" i="14" s="1"/>
  <c r="I3214" i="14"/>
  <c r="L3214" i="14" s="1"/>
  <c r="D3214" i="14"/>
  <c r="E3214" i="14" s="1"/>
  <c r="I3213" i="14"/>
  <c r="L3213" i="14" s="1"/>
  <c r="D3213" i="14"/>
  <c r="E3213" i="14" s="1"/>
  <c r="J3212" i="14"/>
  <c r="I3212" i="14"/>
  <c r="D3212" i="14"/>
  <c r="E3212" i="14" s="1"/>
  <c r="L3211" i="14"/>
  <c r="J3211" i="14"/>
  <c r="I3211" i="14"/>
  <c r="D3211" i="14"/>
  <c r="E3211" i="14" s="1"/>
  <c r="I3210" i="14"/>
  <c r="J3210" i="14" s="1"/>
  <c r="D3210" i="14"/>
  <c r="E3210" i="14" s="1"/>
  <c r="I3209" i="14"/>
  <c r="D3209" i="14"/>
  <c r="E3209" i="14" s="1"/>
  <c r="I3208" i="14"/>
  <c r="D3208" i="14"/>
  <c r="E3208" i="14" s="1"/>
  <c r="I3207" i="14"/>
  <c r="D3207" i="14"/>
  <c r="E3207" i="14" s="1"/>
  <c r="I3206" i="14"/>
  <c r="D3206" i="14"/>
  <c r="E3206" i="14" s="1"/>
  <c r="I3205" i="14"/>
  <c r="E3205" i="14"/>
  <c r="D3205" i="14"/>
  <c r="J3204" i="14"/>
  <c r="I3204" i="14"/>
  <c r="D3204" i="14"/>
  <c r="E3204" i="14" s="1"/>
  <c r="I3203" i="14"/>
  <c r="D3203" i="14"/>
  <c r="E3203" i="14" s="1"/>
  <c r="I3202" i="14"/>
  <c r="J3202" i="14" s="1"/>
  <c r="D3202" i="14"/>
  <c r="E3202" i="14" s="1"/>
  <c r="I3201" i="14"/>
  <c r="D3201" i="14"/>
  <c r="E3201" i="14" s="1"/>
  <c r="I3200" i="14"/>
  <c r="D3200" i="14"/>
  <c r="E3200" i="14" s="1"/>
  <c r="I3199" i="14"/>
  <c r="J3199" i="14" s="1"/>
  <c r="D3199" i="14"/>
  <c r="E3199" i="14" s="1"/>
  <c r="I3198" i="14"/>
  <c r="J3198" i="14" s="1"/>
  <c r="D3198" i="14"/>
  <c r="E3198" i="14" s="1"/>
  <c r="I3197" i="14"/>
  <c r="L3197" i="14" s="1"/>
  <c r="D3197" i="14"/>
  <c r="E3197" i="14" s="1"/>
  <c r="L3196" i="14"/>
  <c r="J3196" i="14"/>
  <c r="I3196" i="14"/>
  <c r="D3196" i="14"/>
  <c r="E3196" i="14" s="1"/>
  <c r="I3195" i="14"/>
  <c r="L3195" i="14" s="1"/>
  <c r="D3195" i="14"/>
  <c r="E3195" i="14" s="1"/>
  <c r="I3194" i="14"/>
  <c r="J3194" i="14" s="1"/>
  <c r="D3194" i="14"/>
  <c r="E3194" i="14" s="1"/>
  <c r="I3193" i="14"/>
  <c r="D3193" i="14"/>
  <c r="E3193" i="14" s="1"/>
  <c r="L3192" i="14"/>
  <c r="I3192" i="14"/>
  <c r="D3192" i="14"/>
  <c r="E3192" i="14" s="1"/>
  <c r="K3191" i="14"/>
  <c r="I3191" i="14"/>
  <c r="J3191" i="14" s="1"/>
  <c r="D3191" i="14"/>
  <c r="E3191" i="14" s="1"/>
  <c r="I3190" i="14"/>
  <c r="D3190" i="14"/>
  <c r="E3190" i="14" s="1"/>
  <c r="I3189" i="14"/>
  <c r="D3189" i="14"/>
  <c r="E3189" i="14" s="1"/>
  <c r="I3188" i="14"/>
  <c r="J3188" i="14" s="1"/>
  <c r="D3188" i="14"/>
  <c r="E3188" i="14" s="1"/>
  <c r="J3187" i="14"/>
  <c r="K3187" i="14" s="1"/>
  <c r="I3187" i="14"/>
  <c r="L3187" i="14" s="1"/>
  <c r="E3187" i="14"/>
  <c r="D3187" i="14"/>
  <c r="J3186" i="14"/>
  <c r="I3186" i="14"/>
  <c r="D3186" i="14"/>
  <c r="E3186" i="14" s="1"/>
  <c r="I3185" i="14"/>
  <c r="D3185" i="14"/>
  <c r="E3185" i="14" s="1"/>
  <c r="I3184" i="14"/>
  <c r="D3184" i="14"/>
  <c r="E3184" i="14" s="1"/>
  <c r="I3183" i="14"/>
  <c r="L3183" i="14" s="1"/>
  <c r="E3183" i="14"/>
  <c r="D3183" i="14"/>
  <c r="I3182" i="14"/>
  <c r="J3182" i="14" s="1"/>
  <c r="D3182" i="14"/>
  <c r="E3182" i="14" s="1"/>
  <c r="I3181" i="14"/>
  <c r="D3181" i="14"/>
  <c r="E3181" i="14" s="1"/>
  <c r="I3180" i="14"/>
  <c r="D3180" i="14"/>
  <c r="E3180" i="14" s="1"/>
  <c r="I3179" i="14"/>
  <c r="D3179" i="14"/>
  <c r="E3179" i="14" s="1"/>
  <c r="I3178" i="14"/>
  <c r="L3178" i="14" s="1"/>
  <c r="D3178" i="14"/>
  <c r="E3178" i="14" s="1"/>
  <c r="J3177" i="14"/>
  <c r="I3177" i="14"/>
  <c r="L3177" i="14" s="1"/>
  <c r="D3177" i="14"/>
  <c r="E3177" i="14" s="1"/>
  <c r="I3176" i="14"/>
  <c r="J3176" i="14" s="1"/>
  <c r="D3176" i="14"/>
  <c r="E3176" i="14" s="1"/>
  <c r="J3175" i="14"/>
  <c r="I3175" i="14"/>
  <c r="D3175" i="14"/>
  <c r="E3175" i="14" s="1"/>
  <c r="J3174" i="14"/>
  <c r="I3174" i="14"/>
  <c r="D3174" i="14"/>
  <c r="E3174" i="14" s="1"/>
  <c r="L3173" i="14"/>
  <c r="K3173" i="14"/>
  <c r="I3173" i="14"/>
  <c r="J3173" i="14" s="1"/>
  <c r="D3173" i="14"/>
  <c r="E3173" i="14" s="1"/>
  <c r="L3172" i="14"/>
  <c r="J3172" i="14"/>
  <c r="I3172" i="14"/>
  <c r="D3172" i="14"/>
  <c r="E3172" i="14" s="1"/>
  <c r="I3171" i="14"/>
  <c r="E3171" i="14"/>
  <c r="D3171" i="14"/>
  <c r="I3170" i="14"/>
  <c r="L3170" i="14" s="1"/>
  <c r="D3170" i="14"/>
  <c r="E3170" i="14" s="1"/>
  <c r="I3169" i="14"/>
  <c r="D3169" i="14"/>
  <c r="E3169" i="14" s="1"/>
  <c r="I3168" i="14"/>
  <c r="D3168" i="14"/>
  <c r="E3168" i="14" s="1"/>
  <c r="I3167" i="14"/>
  <c r="L3167" i="14" s="1"/>
  <c r="D3167" i="14"/>
  <c r="E3167" i="14" s="1"/>
  <c r="L3166" i="14"/>
  <c r="I3166" i="14"/>
  <c r="D3166" i="14"/>
  <c r="E3166" i="14" s="1"/>
  <c r="K3165" i="14"/>
  <c r="J3165" i="14"/>
  <c r="I3165" i="14"/>
  <c r="L3165" i="14" s="1"/>
  <c r="D3165" i="14"/>
  <c r="E3165" i="14" s="1"/>
  <c r="I3164" i="14"/>
  <c r="D3164" i="14"/>
  <c r="E3164" i="14" s="1"/>
  <c r="I3163" i="14"/>
  <c r="D3163" i="14"/>
  <c r="E3163" i="14" s="1"/>
  <c r="J3162" i="14"/>
  <c r="I3162" i="14"/>
  <c r="D3162" i="14"/>
  <c r="E3162" i="14" s="1"/>
  <c r="I3161" i="14"/>
  <c r="E3161" i="14"/>
  <c r="D3161" i="14"/>
  <c r="L3160" i="14"/>
  <c r="I3160" i="14"/>
  <c r="J3160" i="14" s="1"/>
  <c r="D3160" i="14"/>
  <c r="E3160" i="14" s="1"/>
  <c r="J3159" i="14"/>
  <c r="K3159" i="14" s="1"/>
  <c r="I3159" i="14"/>
  <c r="L3159" i="14" s="1"/>
  <c r="D3159" i="14"/>
  <c r="E3159" i="14" s="1"/>
  <c r="I3158" i="14"/>
  <c r="D3158" i="14"/>
  <c r="E3158" i="14" s="1"/>
  <c r="I3157" i="14"/>
  <c r="D3157" i="14"/>
  <c r="E3157" i="14" s="1"/>
  <c r="L3156" i="14"/>
  <c r="I3156" i="14"/>
  <c r="D3156" i="14"/>
  <c r="E3156" i="14" s="1"/>
  <c r="I3155" i="14"/>
  <c r="J3155" i="14" s="1"/>
  <c r="D3155" i="14"/>
  <c r="E3155" i="14" s="1"/>
  <c r="I3154" i="14"/>
  <c r="D3154" i="14"/>
  <c r="E3154" i="14" s="1"/>
  <c r="L3153" i="14"/>
  <c r="I3153" i="14"/>
  <c r="D3153" i="14"/>
  <c r="E3153" i="14" s="1"/>
  <c r="I3152" i="14"/>
  <c r="J3152" i="14" s="1"/>
  <c r="D3152" i="14"/>
  <c r="E3152" i="14" s="1"/>
  <c r="I3151" i="14"/>
  <c r="E3151" i="14"/>
  <c r="D3151" i="14"/>
  <c r="J3150" i="14"/>
  <c r="I3150" i="14"/>
  <c r="K3150" i="14" s="1"/>
  <c r="D3150" i="14"/>
  <c r="E3150" i="14" s="1"/>
  <c r="I3149" i="14"/>
  <c r="D3149" i="14"/>
  <c r="E3149" i="14" s="1"/>
  <c r="J3148" i="14"/>
  <c r="I3148" i="14"/>
  <c r="D3148" i="14"/>
  <c r="E3148" i="14" s="1"/>
  <c r="J3147" i="14"/>
  <c r="I3147" i="14"/>
  <c r="L3147" i="14" s="1"/>
  <c r="E3147" i="14"/>
  <c r="D3147" i="14"/>
  <c r="I3146" i="14"/>
  <c r="D3146" i="14"/>
  <c r="E3146" i="14" s="1"/>
  <c r="K3145" i="14"/>
  <c r="I3145" i="14"/>
  <c r="D3145" i="14"/>
  <c r="E3145" i="14" s="1"/>
  <c r="J3144" i="14"/>
  <c r="I3144" i="14"/>
  <c r="K3144" i="14" s="1"/>
  <c r="D3144" i="14"/>
  <c r="E3144" i="14" s="1"/>
  <c r="I3143" i="14"/>
  <c r="D3143" i="14"/>
  <c r="E3143" i="14" s="1"/>
  <c r="I3142" i="14"/>
  <c r="D3142" i="14"/>
  <c r="E3142" i="14" s="1"/>
  <c r="I3141" i="14"/>
  <c r="D3141" i="14"/>
  <c r="E3141" i="14" s="1"/>
  <c r="I3140" i="14"/>
  <c r="J3140" i="14" s="1"/>
  <c r="D3140" i="14"/>
  <c r="E3140" i="14" s="1"/>
  <c r="J3139" i="14"/>
  <c r="I3139" i="14"/>
  <c r="D3139" i="14"/>
  <c r="E3139" i="14" s="1"/>
  <c r="J3138" i="14"/>
  <c r="I3138" i="14"/>
  <c r="D3138" i="14"/>
  <c r="E3138" i="14" s="1"/>
  <c r="I3137" i="14"/>
  <c r="J3137" i="14" s="1"/>
  <c r="D3137" i="14"/>
  <c r="E3137" i="14" s="1"/>
  <c r="I3136" i="14"/>
  <c r="D3136" i="14"/>
  <c r="E3136" i="14" s="1"/>
  <c r="I3135" i="14"/>
  <c r="E3135" i="14"/>
  <c r="D3135" i="14"/>
  <c r="I3134" i="14"/>
  <c r="D3134" i="14"/>
  <c r="E3134" i="14" s="1"/>
  <c r="I3133" i="14"/>
  <c r="D3133" i="14"/>
  <c r="E3133" i="14" s="1"/>
  <c r="I3132" i="14"/>
  <c r="D3132" i="14"/>
  <c r="E3132" i="14" s="1"/>
  <c r="I3131" i="14"/>
  <c r="D3131" i="14"/>
  <c r="E3131" i="14" s="1"/>
  <c r="I3130" i="14"/>
  <c r="K3130" i="14" s="1"/>
  <c r="D3130" i="14"/>
  <c r="E3130" i="14" s="1"/>
  <c r="K3129" i="14"/>
  <c r="J3129" i="14"/>
  <c r="I3129" i="14"/>
  <c r="L3129" i="14" s="1"/>
  <c r="D3129" i="14"/>
  <c r="E3129" i="14" s="1"/>
  <c r="I3128" i="14"/>
  <c r="D3128" i="14"/>
  <c r="E3128" i="14" s="1"/>
  <c r="L3127" i="14"/>
  <c r="I3127" i="14"/>
  <c r="K3127" i="14" s="1"/>
  <c r="D3127" i="14"/>
  <c r="E3127" i="14" s="1"/>
  <c r="J3126" i="14"/>
  <c r="I3126" i="14"/>
  <c r="K3126" i="14" s="1"/>
  <c r="D3126" i="14"/>
  <c r="E3126" i="14" s="1"/>
  <c r="K3125" i="14"/>
  <c r="J3125" i="14"/>
  <c r="I3125" i="14"/>
  <c r="L3125" i="14" s="1"/>
  <c r="D3125" i="14"/>
  <c r="E3125" i="14" s="1"/>
  <c r="L3124" i="14"/>
  <c r="J3124" i="14"/>
  <c r="I3124" i="14"/>
  <c r="K3124" i="14" s="1"/>
  <c r="D3124" i="14"/>
  <c r="E3124" i="14" s="1"/>
  <c r="K3123" i="14"/>
  <c r="J3123" i="14"/>
  <c r="I3123" i="14"/>
  <c r="L3123" i="14" s="1"/>
  <c r="D3123" i="14"/>
  <c r="E3123" i="14" s="1"/>
  <c r="L3122" i="14"/>
  <c r="I3122" i="14"/>
  <c r="D3122" i="14"/>
  <c r="E3122" i="14" s="1"/>
  <c r="I3121" i="14"/>
  <c r="D3121" i="14"/>
  <c r="E3121" i="14" s="1"/>
  <c r="I3120" i="14"/>
  <c r="D3120" i="14"/>
  <c r="E3120" i="14" s="1"/>
  <c r="L3119" i="14"/>
  <c r="K3119" i="14"/>
  <c r="I3119" i="14"/>
  <c r="J3119" i="14" s="1"/>
  <c r="D3119" i="14"/>
  <c r="E3119" i="14" s="1"/>
  <c r="J3118" i="14"/>
  <c r="I3118" i="14"/>
  <c r="D3118" i="14"/>
  <c r="E3118" i="14" s="1"/>
  <c r="I3117" i="14"/>
  <c r="K3117" i="14" s="1"/>
  <c r="D3117" i="14"/>
  <c r="E3117" i="14" s="1"/>
  <c r="J3116" i="14"/>
  <c r="I3116" i="14"/>
  <c r="D3116" i="14"/>
  <c r="E3116" i="14" s="1"/>
  <c r="K3115" i="14"/>
  <c r="J3115" i="14"/>
  <c r="I3115" i="14"/>
  <c r="L3115" i="14" s="1"/>
  <c r="E3115" i="14"/>
  <c r="D3115" i="14"/>
  <c r="J3114" i="14"/>
  <c r="I3114" i="14"/>
  <c r="K3114" i="14" s="1"/>
  <c r="D3114" i="14"/>
  <c r="E3114" i="14" s="1"/>
  <c r="L3113" i="14"/>
  <c r="K3113" i="14"/>
  <c r="I3113" i="14"/>
  <c r="J3113" i="14" s="1"/>
  <c r="E3113" i="14"/>
  <c r="D3113" i="14"/>
  <c r="J3112" i="14"/>
  <c r="I3112" i="14"/>
  <c r="L3112" i="14" s="1"/>
  <c r="D3112" i="14"/>
  <c r="E3112" i="14" s="1"/>
  <c r="I3111" i="14"/>
  <c r="D3111" i="14"/>
  <c r="E3111" i="14" s="1"/>
  <c r="J3110" i="14"/>
  <c r="I3110" i="14"/>
  <c r="D3110" i="14"/>
  <c r="E3110" i="14" s="1"/>
  <c r="I3109" i="14"/>
  <c r="K3109" i="14" s="1"/>
  <c r="D3109" i="14"/>
  <c r="E3109" i="14" s="1"/>
  <c r="I3108" i="14"/>
  <c r="D3108" i="14"/>
  <c r="E3108" i="14" s="1"/>
  <c r="I3107" i="14"/>
  <c r="D3107" i="14"/>
  <c r="E3107" i="14" s="1"/>
  <c r="I3106" i="14"/>
  <c r="D3106" i="14"/>
  <c r="E3106" i="14" s="1"/>
  <c r="I3105" i="14"/>
  <c r="L3105" i="14" s="1"/>
  <c r="D3105" i="14"/>
  <c r="E3105" i="14" s="1"/>
  <c r="I3104" i="14"/>
  <c r="J3104" i="14" s="1"/>
  <c r="D3104" i="14"/>
  <c r="E3104" i="14" s="1"/>
  <c r="L3103" i="14"/>
  <c r="I3103" i="14"/>
  <c r="E3103" i="14"/>
  <c r="D3103" i="14"/>
  <c r="J3102" i="14"/>
  <c r="I3102" i="14"/>
  <c r="D3102" i="14"/>
  <c r="E3102" i="14" s="1"/>
  <c r="J3101" i="14"/>
  <c r="K3101" i="14" s="1"/>
  <c r="I3101" i="14"/>
  <c r="L3101" i="14" s="1"/>
  <c r="D3101" i="14"/>
  <c r="E3101" i="14" s="1"/>
  <c r="L3100" i="14"/>
  <c r="J3100" i="14"/>
  <c r="I3100" i="14"/>
  <c r="D3100" i="14"/>
  <c r="E3100" i="14" s="1"/>
  <c r="I3099" i="14"/>
  <c r="D3099" i="14"/>
  <c r="E3099" i="14" s="1"/>
  <c r="I3098" i="14"/>
  <c r="L3098" i="14" s="1"/>
  <c r="D3098" i="14"/>
  <c r="E3098" i="14" s="1"/>
  <c r="I3097" i="14"/>
  <c r="D3097" i="14"/>
  <c r="E3097" i="14" s="1"/>
  <c r="I3096" i="14"/>
  <c r="D3096" i="14"/>
  <c r="E3096" i="14" s="1"/>
  <c r="I3095" i="14"/>
  <c r="D3095" i="14"/>
  <c r="E3095" i="14" s="1"/>
  <c r="L3094" i="14"/>
  <c r="J3094" i="14"/>
  <c r="I3094" i="14"/>
  <c r="D3094" i="14"/>
  <c r="E3094" i="14" s="1"/>
  <c r="J3093" i="14"/>
  <c r="K3093" i="14" s="1"/>
  <c r="I3093" i="14"/>
  <c r="L3093" i="14" s="1"/>
  <c r="D3093" i="14"/>
  <c r="E3093" i="14" s="1"/>
  <c r="I3092" i="14"/>
  <c r="D3092" i="14"/>
  <c r="E3092" i="14" s="1"/>
  <c r="J3091" i="14"/>
  <c r="K3091" i="14" s="1"/>
  <c r="I3091" i="14"/>
  <c r="L3091" i="14" s="1"/>
  <c r="D3091" i="14"/>
  <c r="E3091" i="14" s="1"/>
  <c r="I3090" i="14"/>
  <c r="J3090" i="14" s="1"/>
  <c r="D3090" i="14"/>
  <c r="E3090" i="14" s="1"/>
  <c r="I3089" i="14"/>
  <c r="L3089" i="14" s="1"/>
  <c r="D3089" i="14"/>
  <c r="E3089" i="14" s="1"/>
  <c r="J3088" i="14"/>
  <c r="I3088" i="14"/>
  <c r="L3088" i="14" s="1"/>
  <c r="D3088" i="14"/>
  <c r="E3088" i="14" s="1"/>
  <c r="J3087" i="14"/>
  <c r="K3087" i="14" s="1"/>
  <c r="I3087" i="14"/>
  <c r="L3087" i="14" s="1"/>
  <c r="D3087" i="14"/>
  <c r="E3087" i="14" s="1"/>
  <c r="I3086" i="14"/>
  <c r="D3086" i="14"/>
  <c r="E3086" i="14" s="1"/>
  <c r="I3085" i="14"/>
  <c r="D3085" i="14"/>
  <c r="E3085" i="14" s="1"/>
  <c r="I3084" i="14"/>
  <c r="D3084" i="14"/>
  <c r="E3084" i="14" s="1"/>
  <c r="I3083" i="14"/>
  <c r="J3083" i="14" s="1"/>
  <c r="D3083" i="14"/>
  <c r="E3083" i="14" s="1"/>
  <c r="I3082" i="14"/>
  <c r="J3082" i="14" s="1"/>
  <c r="D3082" i="14"/>
  <c r="E3082" i="14" s="1"/>
  <c r="I3081" i="14"/>
  <c r="D3081" i="14"/>
  <c r="E3081" i="14" s="1"/>
  <c r="J3080" i="14"/>
  <c r="I3080" i="14"/>
  <c r="D3080" i="14"/>
  <c r="E3080" i="14" s="1"/>
  <c r="I3079" i="14"/>
  <c r="E3079" i="14"/>
  <c r="D3079" i="14"/>
  <c r="J3078" i="14"/>
  <c r="I3078" i="14"/>
  <c r="D3078" i="14"/>
  <c r="E3078" i="14" s="1"/>
  <c r="K3077" i="14"/>
  <c r="J3077" i="14"/>
  <c r="I3077" i="14"/>
  <c r="L3077" i="14" s="1"/>
  <c r="D3077" i="14"/>
  <c r="E3077" i="14" s="1"/>
  <c r="I3076" i="14"/>
  <c r="L3076" i="14" s="1"/>
  <c r="D3076" i="14"/>
  <c r="E3076" i="14" s="1"/>
  <c r="I3075" i="14"/>
  <c r="E3075" i="14"/>
  <c r="D3075" i="14"/>
  <c r="I3074" i="14"/>
  <c r="D3074" i="14"/>
  <c r="E3074" i="14" s="1"/>
  <c r="I3073" i="14"/>
  <c r="D3073" i="14"/>
  <c r="E3073" i="14" s="1"/>
  <c r="I3072" i="14"/>
  <c r="L3072" i="14" s="1"/>
  <c r="D3072" i="14"/>
  <c r="E3072" i="14" s="1"/>
  <c r="I3071" i="14"/>
  <c r="D3071" i="14"/>
  <c r="E3071" i="14" s="1"/>
  <c r="I3070" i="14"/>
  <c r="D3070" i="14"/>
  <c r="E3070" i="14" s="1"/>
  <c r="I3069" i="14"/>
  <c r="D3069" i="14"/>
  <c r="E3069" i="14" s="1"/>
  <c r="I3068" i="14"/>
  <c r="J3068" i="14" s="1"/>
  <c r="D3068" i="14"/>
  <c r="E3068" i="14" s="1"/>
  <c r="I3067" i="14"/>
  <c r="D3067" i="14"/>
  <c r="E3067" i="14" s="1"/>
  <c r="J3066" i="14"/>
  <c r="I3066" i="14"/>
  <c r="D3066" i="14"/>
  <c r="E3066" i="14" s="1"/>
  <c r="I3065" i="14"/>
  <c r="D3065" i="14"/>
  <c r="E3065" i="14" s="1"/>
  <c r="I3064" i="14"/>
  <c r="D3064" i="14"/>
  <c r="E3064" i="14" s="1"/>
  <c r="I3063" i="14"/>
  <c r="D3063" i="14"/>
  <c r="E3063" i="14" s="1"/>
  <c r="L3062" i="14"/>
  <c r="I3062" i="14"/>
  <c r="D3062" i="14"/>
  <c r="E3062" i="14" s="1"/>
  <c r="I3061" i="14"/>
  <c r="D3061" i="14"/>
  <c r="E3061" i="14" s="1"/>
  <c r="J3060" i="14"/>
  <c r="I3060" i="14"/>
  <c r="D3060" i="14"/>
  <c r="E3060" i="14" s="1"/>
  <c r="I3059" i="14"/>
  <c r="D3059" i="14"/>
  <c r="E3059" i="14" s="1"/>
  <c r="I3058" i="14"/>
  <c r="D3058" i="14"/>
  <c r="E3058" i="14" s="1"/>
  <c r="K3057" i="14"/>
  <c r="J3057" i="14"/>
  <c r="I3057" i="14"/>
  <c r="L3057" i="14" s="1"/>
  <c r="D3057" i="14"/>
  <c r="E3057" i="14" s="1"/>
  <c r="I3056" i="14"/>
  <c r="D3056" i="14"/>
  <c r="E3056" i="14" s="1"/>
  <c r="I3055" i="14"/>
  <c r="L3055" i="14" s="1"/>
  <c r="D3055" i="14"/>
  <c r="E3055" i="14" s="1"/>
  <c r="J3054" i="14"/>
  <c r="I3054" i="14"/>
  <c r="D3054" i="14"/>
  <c r="E3054" i="14" s="1"/>
  <c r="K3053" i="14"/>
  <c r="J3053" i="14"/>
  <c r="I3053" i="14"/>
  <c r="L3053" i="14" s="1"/>
  <c r="D3053" i="14"/>
  <c r="E3053" i="14" s="1"/>
  <c r="L3052" i="14"/>
  <c r="J3052" i="14"/>
  <c r="I3052" i="14"/>
  <c r="D3052" i="14"/>
  <c r="E3052" i="14" s="1"/>
  <c r="I3051" i="14"/>
  <c r="D3051" i="14"/>
  <c r="E3051" i="14" s="1"/>
  <c r="L3050" i="14"/>
  <c r="I3050" i="14"/>
  <c r="D3050" i="14"/>
  <c r="E3050" i="14" s="1"/>
  <c r="I3049" i="14"/>
  <c r="D3049" i="14"/>
  <c r="E3049" i="14" s="1"/>
  <c r="I3048" i="14"/>
  <c r="D3048" i="14"/>
  <c r="E3048" i="14" s="1"/>
  <c r="I3047" i="14"/>
  <c r="D3047" i="14"/>
  <c r="E3047" i="14" s="1"/>
  <c r="I3046" i="14"/>
  <c r="J3046" i="14" s="1"/>
  <c r="D3046" i="14"/>
  <c r="E3046" i="14" s="1"/>
  <c r="I3045" i="14"/>
  <c r="K3045" i="14" s="1"/>
  <c r="D3045" i="14"/>
  <c r="E3045" i="14" s="1"/>
  <c r="I3044" i="14"/>
  <c r="D3044" i="14"/>
  <c r="E3044" i="14" s="1"/>
  <c r="I3043" i="14"/>
  <c r="D3043" i="14"/>
  <c r="E3043" i="14" s="1"/>
  <c r="I3042" i="14"/>
  <c r="K3042" i="14" s="1"/>
  <c r="D3042" i="14"/>
  <c r="E3042" i="14" s="1"/>
  <c r="L3041" i="14"/>
  <c r="K3041" i="14"/>
  <c r="J3041" i="14"/>
  <c r="I3041" i="14"/>
  <c r="E3041" i="14"/>
  <c r="D3041" i="14"/>
  <c r="L3040" i="14"/>
  <c r="I3040" i="14"/>
  <c r="K3040" i="14" s="1"/>
  <c r="D3040" i="14"/>
  <c r="E3040" i="14" s="1"/>
  <c r="I3039" i="14"/>
  <c r="D3039" i="14"/>
  <c r="E3039" i="14" s="1"/>
  <c r="I3038" i="14"/>
  <c r="D3038" i="14"/>
  <c r="E3038" i="14" s="1"/>
  <c r="I3037" i="14"/>
  <c r="K3037" i="14" s="1"/>
  <c r="D3037" i="14"/>
  <c r="E3037" i="14" s="1"/>
  <c r="I3036" i="14"/>
  <c r="D3036" i="14"/>
  <c r="E3036" i="14" s="1"/>
  <c r="I3035" i="14"/>
  <c r="D3035" i="14"/>
  <c r="E3035" i="14" s="1"/>
  <c r="I3034" i="14"/>
  <c r="D3034" i="14"/>
  <c r="E3034" i="14" s="1"/>
  <c r="I3033" i="14"/>
  <c r="L3033" i="14" s="1"/>
  <c r="D3033" i="14"/>
  <c r="E3033" i="14" s="1"/>
  <c r="I3032" i="14"/>
  <c r="D3032" i="14"/>
  <c r="E3032" i="14" s="1"/>
  <c r="I3031" i="14"/>
  <c r="L3031" i="14" s="1"/>
  <c r="E3031" i="14"/>
  <c r="D3031" i="14"/>
  <c r="I3030" i="14"/>
  <c r="D3030" i="14"/>
  <c r="E3030" i="14" s="1"/>
  <c r="I3029" i="14"/>
  <c r="D3029" i="14"/>
  <c r="E3029" i="14" s="1"/>
  <c r="I3028" i="14"/>
  <c r="D3028" i="14"/>
  <c r="E3028" i="14" s="1"/>
  <c r="I3027" i="14"/>
  <c r="D3027" i="14"/>
  <c r="E3027" i="14" s="1"/>
  <c r="I3026" i="14"/>
  <c r="D3026" i="14"/>
  <c r="E3026" i="14" s="1"/>
  <c r="I3025" i="14"/>
  <c r="D3025" i="14"/>
  <c r="E3025" i="14" s="1"/>
  <c r="I3024" i="14"/>
  <c r="D3024" i="14"/>
  <c r="E3024" i="14" s="1"/>
  <c r="I3023" i="14"/>
  <c r="D3023" i="14"/>
  <c r="E3023" i="14" s="1"/>
  <c r="I3022" i="14"/>
  <c r="D3022" i="14"/>
  <c r="E3022" i="14" s="1"/>
  <c r="I3021" i="14"/>
  <c r="D3021" i="14"/>
  <c r="E3021" i="14" s="1"/>
  <c r="I3020" i="14"/>
  <c r="D3020" i="14"/>
  <c r="E3020" i="14" s="1"/>
  <c r="I3019" i="14"/>
  <c r="D3019" i="14"/>
  <c r="E3019" i="14" s="1"/>
  <c r="I3018" i="14"/>
  <c r="J3018" i="14" s="1"/>
  <c r="D3018" i="14"/>
  <c r="E3018" i="14" s="1"/>
  <c r="I3017" i="14"/>
  <c r="L3017" i="14" s="1"/>
  <c r="D3017" i="14"/>
  <c r="E3017" i="14" s="1"/>
  <c r="I3016" i="14"/>
  <c r="L3016" i="14" s="1"/>
  <c r="D3016" i="14"/>
  <c r="E3016" i="14" s="1"/>
  <c r="J3015" i="14"/>
  <c r="K3015" i="14" s="1"/>
  <c r="I3015" i="14"/>
  <c r="L3015" i="14" s="1"/>
  <c r="D3015" i="14"/>
  <c r="E3015" i="14" s="1"/>
  <c r="I3014" i="14"/>
  <c r="D3014" i="14"/>
  <c r="E3014" i="14" s="1"/>
  <c r="I3013" i="14"/>
  <c r="E3013" i="14"/>
  <c r="D3013" i="14"/>
  <c r="I3012" i="14"/>
  <c r="D3012" i="14"/>
  <c r="E3012" i="14" s="1"/>
  <c r="I3011" i="14"/>
  <c r="J3011" i="14" s="1"/>
  <c r="D3011" i="14"/>
  <c r="E3011" i="14" s="1"/>
  <c r="I3010" i="14"/>
  <c r="D3010" i="14"/>
  <c r="E3010" i="14" s="1"/>
  <c r="I3009" i="14"/>
  <c r="D3009" i="14"/>
  <c r="E3009" i="14" s="1"/>
  <c r="J3008" i="14"/>
  <c r="I3008" i="14"/>
  <c r="D3008" i="14"/>
  <c r="E3008" i="14" s="1"/>
  <c r="I3007" i="14"/>
  <c r="E3007" i="14"/>
  <c r="D3007" i="14"/>
  <c r="J3006" i="14"/>
  <c r="I3006" i="14"/>
  <c r="D3006" i="14"/>
  <c r="E3006" i="14" s="1"/>
  <c r="J3005" i="14"/>
  <c r="I3005" i="14"/>
  <c r="L3005" i="14" s="1"/>
  <c r="D3005" i="14"/>
  <c r="E3005" i="14" s="1"/>
  <c r="J3004" i="14"/>
  <c r="I3004" i="14"/>
  <c r="L3004" i="14" s="1"/>
  <c r="D3004" i="14"/>
  <c r="E3004" i="14" s="1"/>
  <c r="I3003" i="14"/>
  <c r="E3003" i="14"/>
  <c r="D3003" i="14"/>
  <c r="I3002" i="14"/>
  <c r="D3002" i="14"/>
  <c r="E3002" i="14" s="1"/>
  <c r="I3001" i="14"/>
  <c r="D3001" i="14"/>
  <c r="E3001" i="14" s="1"/>
  <c r="I3000" i="14"/>
  <c r="L3000" i="14" s="1"/>
  <c r="D3000" i="14"/>
  <c r="E3000" i="14" s="1"/>
  <c r="I2999" i="14"/>
  <c r="D2999" i="14"/>
  <c r="E2999" i="14" s="1"/>
  <c r="I2998" i="14"/>
  <c r="D2998" i="14"/>
  <c r="E2998" i="14" s="1"/>
  <c r="I2997" i="14"/>
  <c r="D2997" i="14"/>
  <c r="E2997" i="14" s="1"/>
  <c r="I2996" i="14"/>
  <c r="J2996" i="14" s="1"/>
  <c r="D2996" i="14"/>
  <c r="E2996" i="14" s="1"/>
  <c r="I2995" i="14"/>
  <c r="D2995" i="14"/>
  <c r="E2995" i="14" s="1"/>
  <c r="J2994" i="14"/>
  <c r="I2994" i="14"/>
  <c r="D2994" i="14"/>
  <c r="E2994" i="14" s="1"/>
  <c r="I2993" i="14"/>
  <c r="L2993" i="14" s="1"/>
  <c r="D2993" i="14"/>
  <c r="E2993" i="14" s="1"/>
  <c r="I2992" i="14"/>
  <c r="D2992" i="14"/>
  <c r="E2992" i="14" s="1"/>
  <c r="I2991" i="14"/>
  <c r="D2991" i="14"/>
  <c r="E2991" i="14" s="1"/>
  <c r="L2990" i="14"/>
  <c r="I2990" i="14"/>
  <c r="D2990" i="14"/>
  <c r="E2990" i="14" s="1"/>
  <c r="I2989" i="14"/>
  <c r="E2989" i="14"/>
  <c r="D2989" i="14"/>
  <c r="I2988" i="14"/>
  <c r="D2988" i="14"/>
  <c r="E2988" i="14" s="1"/>
  <c r="I2987" i="14"/>
  <c r="D2987" i="14"/>
  <c r="E2987" i="14" s="1"/>
  <c r="I2986" i="14"/>
  <c r="D2986" i="14"/>
  <c r="E2986" i="14" s="1"/>
  <c r="K2985" i="14"/>
  <c r="J2985" i="14"/>
  <c r="I2985" i="14"/>
  <c r="L2985" i="14" s="1"/>
  <c r="D2985" i="14"/>
  <c r="E2985" i="14" s="1"/>
  <c r="I2984" i="14"/>
  <c r="D2984" i="14"/>
  <c r="E2984" i="14" s="1"/>
  <c r="I2983" i="14"/>
  <c r="L2983" i="14" s="1"/>
  <c r="D2983" i="14"/>
  <c r="E2983" i="14" s="1"/>
  <c r="J2982" i="14"/>
  <c r="I2982" i="14"/>
  <c r="D2982" i="14"/>
  <c r="E2982" i="14" s="1"/>
  <c r="K2981" i="14"/>
  <c r="J2981" i="14"/>
  <c r="I2981" i="14"/>
  <c r="L2981" i="14" s="1"/>
  <c r="D2981" i="14"/>
  <c r="E2981" i="14" s="1"/>
  <c r="L2980" i="14"/>
  <c r="J2980" i="14"/>
  <c r="I2980" i="14"/>
  <c r="D2980" i="14"/>
  <c r="E2980" i="14" s="1"/>
  <c r="I2979" i="14"/>
  <c r="L2979" i="14" s="1"/>
  <c r="D2979" i="14"/>
  <c r="E2979" i="14" s="1"/>
  <c r="L2978" i="14"/>
  <c r="I2978" i="14"/>
  <c r="D2978" i="14"/>
  <c r="E2978" i="14" s="1"/>
  <c r="I2977" i="14"/>
  <c r="D2977" i="14"/>
  <c r="E2977" i="14" s="1"/>
  <c r="I2976" i="14"/>
  <c r="D2976" i="14"/>
  <c r="E2976" i="14" s="1"/>
  <c r="I2975" i="14"/>
  <c r="D2975" i="14"/>
  <c r="E2975" i="14" s="1"/>
  <c r="I2974" i="14"/>
  <c r="J2974" i="14" s="1"/>
  <c r="D2974" i="14"/>
  <c r="E2974" i="14" s="1"/>
  <c r="I2973" i="14"/>
  <c r="D2973" i="14"/>
  <c r="E2973" i="14" s="1"/>
  <c r="I2972" i="14"/>
  <c r="J2972" i="14" s="1"/>
  <c r="D2972" i="14"/>
  <c r="E2972" i="14" s="1"/>
  <c r="I2971" i="14"/>
  <c r="D2971" i="14"/>
  <c r="E2971" i="14" s="1"/>
  <c r="J2970" i="14"/>
  <c r="I2970" i="14"/>
  <c r="D2970" i="14"/>
  <c r="E2970" i="14" s="1"/>
  <c r="I2969" i="14"/>
  <c r="E2969" i="14"/>
  <c r="D2969" i="14"/>
  <c r="I2968" i="14"/>
  <c r="D2968" i="14"/>
  <c r="E2968" i="14" s="1"/>
  <c r="I2967" i="14"/>
  <c r="E2967" i="14"/>
  <c r="D2967" i="14"/>
  <c r="I2966" i="14"/>
  <c r="D2966" i="14"/>
  <c r="E2966" i="14" s="1"/>
  <c r="I2965" i="14"/>
  <c r="D2965" i="14"/>
  <c r="E2965" i="14" s="1"/>
  <c r="I2964" i="14"/>
  <c r="D2964" i="14"/>
  <c r="E2964" i="14" s="1"/>
  <c r="I2963" i="14"/>
  <c r="D2963" i="14"/>
  <c r="E2963" i="14" s="1"/>
  <c r="I2962" i="14"/>
  <c r="D2962" i="14"/>
  <c r="E2962" i="14" s="1"/>
  <c r="I2961" i="14"/>
  <c r="L2961" i="14" s="1"/>
  <c r="D2961" i="14"/>
  <c r="E2961" i="14" s="1"/>
  <c r="I2960" i="14"/>
  <c r="D2960" i="14"/>
  <c r="E2960" i="14" s="1"/>
  <c r="I2959" i="14"/>
  <c r="D2959" i="14"/>
  <c r="E2959" i="14" s="1"/>
  <c r="I2958" i="14"/>
  <c r="J2958" i="14" s="1"/>
  <c r="D2958" i="14"/>
  <c r="E2958" i="14" s="1"/>
  <c r="I2957" i="14"/>
  <c r="D2957" i="14"/>
  <c r="E2957" i="14" s="1"/>
  <c r="L2956" i="14"/>
  <c r="J2956" i="14"/>
  <c r="I2956" i="14"/>
  <c r="D2956" i="14"/>
  <c r="E2956" i="14" s="1"/>
  <c r="I2955" i="14"/>
  <c r="D2955" i="14"/>
  <c r="E2955" i="14" s="1"/>
  <c r="I2954" i="14"/>
  <c r="D2954" i="14"/>
  <c r="E2954" i="14" s="1"/>
  <c r="I2953" i="14"/>
  <c r="D2953" i="14"/>
  <c r="E2953" i="14" s="1"/>
  <c r="I2952" i="14"/>
  <c r="D2952" i="14"/>
  <c r="E2952" i="14" s="1"/>
  <c r="I2951" i="14"/>
  <c r="D2951" i="14"/>
  <c r="E2951" i="14" s="1"/>
  <c r="I2950" i="14"/>
  <c r="L2950" i="14" s="1"/>
  <c r="D2950" i="14"/>
  <c r="E2950" i="14" s="1"/>
  <c r="I2949" i="14"/>
  <c r="L2949" i="14" s="1"/>
  <c r="D2949" i="14"/>
  <c r="E2949" i="14" s="1"/>
  <c r="I2948" i="14"/>
  <c r="D2948" i="14"/>
  <c r="E2948" i="14" s="1"/>
  <c r="I2947" i="14"/>
  <c r="D2947" i="14"/>
  <c r="E2947" i="14" s="1"/>
  <c r="J2946" i="14"/>
  <c r="I2946" i="14"/>
  <c r="D2946" i="14"/>
  <c r="E2946" i="14" s="1"/>
  <c r="I2945" i="14"/>
  <c r="L2945" i="14" s="1"/>
  <c r="D2945" i="14"/>
  <c r="E2945" i="14" s="1"/>
  <c r="I2944" i="14"/>
  <c r="D2944" i="14"/>
  <c r="E2944" i="14" s="1"/>
  <c r="I2943" i="14"/>
  <c r="D2943" i="14"/>
  <c r="E2943" i="14" s="1"/>
  <c r="I2942" i="14"/>
  <c r="D2942" i="14"/>
  <c r="E2942" i="14" s="1"/>
  <c r="I2941" i="14"/>
  <c r="E2941" i="14"/>
  <c r="D2941" i="14"/>
  <c r="I2940" i="14"/>
  <c r="D2940" i="14"/>
  <c r="E2940" i="14" s="1"/>
  <c r="I2939" i="14"/>
  <c r="J2939" i="14" s="1"/>
  <c r="D2939" i="14"/>
  <c r="E2939" i="14" s="1"/>
  <c r="I2938" i="14"/>
  <c r="D2938" i="14"/>
  <c r="E2938" i="14" s="1"/>
  <c r="L2937" i="14"/>
  <c r="J2937" i="14"/>
  <c r="I2937" i="14"/>
  <c r="D2937" i="14"/>
  <c r="E2937" i="14" s="1"/>
  <c r="J2936" i="14"/>
  <c r="I2936" i="14"/>
  <c r="D2936" i="14"/>
  <c r="E2936" i="14" s="1"/>
  <c r="I2935" i="14"/>
  <c r="E2935" i="14"/>
  <c r="D2935" i="14"/>
  <c r="I2934" i="14"/>
  <c r="J2934" i="14" s="1"/>
  <c r="D2934" i="14"/>
  <c r="E2934" i="14" s="1"/>
  <c r="J2933" i="14"/>
  <c r="I2933" i="14"/>
  <c r="D2933" i="14"/>
  <c r="E2933" i="14" s="1"/>
  <c r="I2932" i="14"/>
  <c r="D2932" i="14"/>
  <c r="E2932" i="14" s="1"/>
  <c r="I2931" i="14"/>
  <c r="E2931" i="14"/>
  <c r="D2931" i="14"/>
  <c r="I2930" i="14"/>
  <c r="D2930" i="14"/>
  <c r="E2930" i="14" s="1"/>
  <c r="I2929" i="14"/>
  <c r="K2929" i="14" s="1"/>
  <c r="E2929" i="14"/>
  <c r="D2929" i="14"/>
  <c r="I2928" i="14"/>
  <c r="D2928" i="14"/>
  <c r="E2928" i="14" s="1"/>
  <c r="I2927" i="14"/>
  <c r="D2927" i="14"/>
  <c r="E2927" i="14" s="1"/>
  <c r="I2926" i="14"/>
  <c r="D2926" i="14"/>
  <c r="E2926" i="14" s="1"/>
  <c r="I2925" i="14"/>
  <c r="D2925" i="14"/>
  <c r="E2925" i="14" s="1"/>
  <c r="J2924" i="14"/>
  <c r="I2924" i="14"/>
  <c r="D2924" i="14"/>
  <c r="E2924" i="14" s="1"/>
  <c r="I2923" i="14"/>
  <c r="D2923" i="14"/>
  <c r="E2923" i="14" s="1"/>
  <c r="I2922" i="14"/>
  <c r="J2922" i="14" s="1"/>
  <c r="D2922" i="14"/>
  <c r="E2922" i="14" s="1"/>
  <c r="L2921" i="14"/>
  <c r="I2921" i="14"/>
  <c r="D2921" i="14"/>
  <c r="E2921" i="14" s="1"/>
  <c r="L2920" i="14"/>
  <c r="J2920" i="14"/>
  <c r="I2920" i="14"/>
  <c r="D2920" i="14"/>
  <c r="E2920" i="14" s="1"/>
  <c r="I2919" i="14"/>
  <c r="D2919" i="14"/>
  <c r="E2919" i="14" s="1"/>
  <c r="I2918" i="14"/>
  <c r="L2918" i="14" s="1"/>
  <c r="D2918" i="14"/>
  <c r="E2918" i="14" s="1"/>
  <c r="I2917" i="14"/>
  <c r="D2917" i="14"/>
  <c r="E2917" i="14" s="1"/>
  <c r="I2916" i="14"/>
  <c r="J2916" i="14" s="1"/>
  <c r="D2916" i="14"/>
  <c r="E2916" i="14" s="1"/>
  <c r="I2915" i="14"/>
  <c r="D2915" i="14"/>
  <c r="E2915" i="14" s="1"/>
  <c r="I2914" i="14"/>
  <c r="K2914" i="14" s="1"/>
  <c r="D2914" i="14"/>
  <c r="E2914" i="14" s="1"/>
  <c r="K2913" i="14"/>
  <c r="J2913" i="14"/>
  <c r="I2913" i="14"/>
  <c r="L2913" i="14" s="1"/>
  <c r="D2913" i="14"/>
  <c r="E2913" i="14" s="1"/>
  <c r="I2912" i="14"/>
  <c r="D2912" i="14"/>
  <c r="E2912" i="14" s="1"/>
  <c r="L2911" i="14"/>
  <c r="I2911" i="14"/>
  <c r="D2911" i="14"/>
  <c r="E2911" i="14" s="1"/>
  <c r="I2910" i="14"/>
  <c r="J2910" i="14" s="1"/>
  <c r="D2910" i="14"/>
  <c r="E2910" i="14" s="1"/>
  <c r="K2909" i="14"/>
  <c r="J2909" i="14"/>
  <c r="I2909" i="14"/>
  <c r="L2909" i="14" s="1"/>
  <c r="D2909" i="14"/>
  <c r="E2909" i="14" s="1"/>
  <c r="I2908" i="14"/>
  <c r="L2908" i="14" s="1"/>
  <c r="D2908" i="14"/>
  <c r="E2908" i="14" s="1"/>
  <c r="I2907" i="14"/>
  <c r="D2907" i="14"/>
  <c r="E2907" i="14" s="1"/>
  <c r="I2906" i="14"/>
  <c r="L2906" i="14" s="1"/>
  <c r="D2906" i="14"/>
  <c r="E2906" i="14" s="1"/>
  <c r="I2905" i="14"/>
  <c r="D2905" i="14"/>
  <c r="E2905" i="14" s="1"/>
  <c r="I2904" i="14"/>
  <c r="D2904" i="14"/>
  <c r="E2904" i="14" s="1"/>
  <c r="L2903" i="14"/>
  <c r="I2903" i="14"/>
  <c r="J2903" i="14" s="1"/>
  <c r="D2903" i="14"/>
  <c r="E2903" i="14" s="1"/>
  <c r="J2902" i="14"/>
  <c r="I2902" i="14"/>
  <c r="D2902" i="14"/>
  <c r="E2902" i="14" s="1"/>
  <c r="I2901" i="14"/>
  <c r="D2901" i="14"/>
  <c r="E2901" i="14" s="1"/>
  <c r="I2900" i="14"/>
  <c r="D2900" i="14"/>
  <c r="E2900" i="14" s="1"/>
  <c r="I2899" i="14"/>
  <c r="E2899" i="14"/>
  <c r="D2899" i="14"/>
  <c r="I2898" i="14"/>
  <c r="J2898" i="14" s="1"/>
  <c r="D2898" i="14"/>
  <c r="E2898" i="14" s="1"/>
  <c r="L2897" i="14"/>
  <c r="J2897" i="14"/>
  <c r="I2897" i="14"/>
  <c r="K2897" i="14" s="1"/>
  <c r="E2897" i="14"/>
  <c r="D2897" i="14"/>
  <c r="L2896" i="14"/>
  <c r="J2896" i="14"/>
  <c r="I2896" i="14"/>
  <c r="D2896" i="14"/>
  <c r="E2896" i="14" s="1"/>
  <c r="I2895" i="14"/>
  <c r="D2895" i="14"/>
  <c r="E2895" i="14" s="1"/>
  <c r="I2894" i="14"/>
  <c r="D2894" i="14"/>
  <c r="E2894" i="14" s="1"/>
  <c r="I2893" i="14"/>
  <c r="D2893" i="14"/>
  <c r="E2893" i="14" s="1"/>
  <c r="J2892" i="14"/>
  <c r="I2892" i="14"/>
  <c r="D2892" i="14"/>
  <c r="E2892" i="14" s="1"/>
  <c r="I2891" i="14"/>
  <c r="D2891" i="14"/>
  <c r="E2891" i="14" s="1"/>
  <c r="I2890" i="14"/>
  <c r="D2890" i="14"/>
  <c r="E2890" i="14" s="1"/>
  <c r="I2889" i="14"/>
  <c r="D2889" i="14"/>
  <c r="E2889" i="14" s="1"/>
  <c r="I2888" i="14"/>
  <c r="D2888" i="14"/>
  <c r="E2888" i="14" s="1"/>
  <c r="L2887" i="14"/>
  <c r="I2887" i="14"/>
  <c r="D2887" i="14"/>
  <c r="E2887" i="14" s="1"/>
  <c r="I2886" i="14"/>
  <c r="J2886" i="14" s="1"/>
  <c r="D2886" i="14"/>
  <c r="E2886" i="14" s="1"/>
  <c r="I2885" i="14"/>
  <c r="D2885" i="14"/>
  <c r="E2885" i="14" s="1"/>
  <c r="J2884" i="14"/>
  <c r="I2884" i="14"/>
  <c r="L2884" i="14" s="1"/>
  <c r="D2884" i="14"/>
  <c r="E2884" i="14" s="1"/>
  <c r="I2883" i="14"/>
  <c r="D2883" i="14"/>
  <c r="E2883" i="14" s="1"/>
  <c r="I2882" i="14"/>
  <c r="D2882" i="14"/>
  <c r="E2882" i="14" s="1"/>
  <c r="I2881" i="14"/>
  <c r="D2881" i="14"/>
  <c r="E2881" i="14" s="1"/>
  <c r="I2880" i="14"/>
  <c r="D2880" i="14"/>
  <c r="E2880" i="14" s="1"/>
  <c r="L2879" i="14"/>
  <c r="I2879" i="14"/>
  <c r="D2879" i="14"/>
  <c r="E2879" i="14" s="1"/>
  <c r="J2878" i="14"/>
  <c r="I2878" i="14"/>
  <c r="L2878" i="14" s="1"/>
  <c r="D2878" i="14"/>
  <c r="E2878" i="14" s="1"/>
  <c r="I2877" i="14"/>
  <c r="D2877" i="14"/>
  <c r="E2877" i="14" s="1"/>
  <c r="I2876" i="14"/>
  <c r="D2876" i="14"/>
  <c r="E2876" i="14" s="1"/>
  <c r="J2875" i="14"/>
  <c r="K2875" i="14" s="1"/>
  <c r="I2875" i="14"/>
  <c r="L2875" i="14" s="1"/>
  <c r="D2875" i="14"/>
  <c r="E2875" i="14" s="1"/>
  <c r="J2874" i="14"/>
  <c r="I2874" i="14"/>
  <c r="D2874" i="14"/>
  <c r="E2874" i="14" s="1"/>
  <c r="I2873" i="14"/>
  <c r="L2873" i="14" s="1"/>
  <c r="D2873" i="14"/>
  <c r="E2873" i="14" s="1"/>
  <c r="L2872" i="14"/>
  <c r="J2872" i="14"/>
  <c r="I2872" i="14"/>
  <c r="D2872" i="14"/>
  <c r="E2872" i="14" s="1"/>
  <c r="J2871" i="14"/>
  <c r="K2871" i="14" s="1"/>
  <c r="I2871" i="14"/>
  <c r="L2871" i="14" s="1"/>
  <c r="D2871" i="14"/>
  <c r="E2871" i="14" s="1"/>
  <c r="J2870" i="14"/>
  <c r="I2870" i="14"/>
  <c r="D2870" i="14"/>
  <c r="E2870" i="14" s="1"/>
  <c r="I2869" i="14"/>
  <c r="D2869" i="14"/>
  <c r="E2869" i="14" s="1"/>
  <c r="I2868" i="14"/>
  <c r="D2868" i="14"/>
  <c r="E2868" i="14" s="1"/>
  <c r="I2867" i="14"/>
  <c r="J2867" i="14" s="1"/>
  <c r="D2867" i="14"/>
  <c r="E2867" i="14" s="1"/>
  <c r="I2866" i="14"/>
  <c r="D2866" i="14"/>
  <c r="E2866" i="14" s="1"/>
  <c r="J2865" i="14"/>
  <c r="I2865" i="14"/>
  <c r="L2865" i="14" s="1"/>
  <c r="D2865" i="14"/>
  <c r="E2865" i="14" s="1"/>
  <c r="I2864" i="14"/>
  <c r="J2864" i="14" s="1"/>
  <c r="D2864" i="14"/>
  <c r="E2864" i="14" s="1"/>
  <c r="I2863" i="14"/>
  <c r="E2863" i="14"/>
  <c r="D2863" i="14"/>
  <c r="J2862" i="14"/>
  <c r="I2862" i="14"/>
  <c r="D2862" i="14"/>
  <c r="E2862" i="14" s="1"/>
  <c r="L2861" i="14"/>
  <c r="K2861" i="14"/>
  <c r="I2861" i="14"/>
  <c r="J2861" i="14" s="1"/>
  <c r="D2861" i="14"/>
  <c r="E2861" i="14" s="1"/>
  <c r="I2860" i="14"/>
  <c r="J2860" i="14" s="1"/>
  <c r="D2860" i="14"/>
  <c r="E2860" i="14" s="1"/>
  <c r="I2859" i="14"/>
  <c r="D2859" i="14"/>
  <c r="E2859" i="14" s="1"/>
  <c r="I2858" i="14"/>
  <c r="D2858" i="14"/>
  <c r="E2858" i="14" s="1"/>
  <c r="I2857" i="14"/>
  <c r="D2857" i="14"/>
  <c r="E2857" i="14" s="1"/>
  <c r="I2856" i="14"/>
  <c r="L2856" i="14" s="1"/>
  <c r="D2856" i="14"/>
  <c r="E2856" i="14" s="1"/>
  <c r="I2855" i="14"/>
  <c r="D2855" i="14"/>
  <c r="E2855" i="14" s="1"/>
  <c r="I2854" i="14"/>
  <c r="D2854" i="14"/>
  <c r="E2854" i="14" s="1"/>
  <c r="J2853" i="14"/>
  <c r="K2853" i="14" s="1"/>
  <c r="I2853" i="14"/>
  <c r="L2853" i="14" s="1"/>
  <c r="D2853" i="14"/>
  <c r="E2853" i="14" s="1"/>
  <c r="I2852" i="14"/>
  <c r="D2852" i="14"/>
  <c r="E2852" i="14" s="1"/>
  <c r="I2851" i="14"/>
  <c r="J2851" i="14" s="1"/>
  <c r="D2851" i="14"/>
  <c r="E2851" i="14" s="1"/>
  <c r="J2850" i="14"/>
  <c r="I2850" i="14"/>
  <c r="D2850" i="14"/>
  <c r="E2850" i="14" s="1"/>
  <c r="I2849" i="14"/>
  <c r="L2849" i="14" s="1"/>
  <c r="D2849" i="14"/>
  <c r="E2849" i="14" s="1"/>
  <c r="L2848" i="14"/>
  <c r="I2848" i="14"/>
  <c r="J2848" i="14" s="1"/>
  <c r="D2848" i="14"/>
  <c r="E2848" i="14" s="1"/>
  <c r="I2847" i="14"/>
  <c r="D2847" i="14"/>
  <c r="E2847" i="14" s="1"/>
  <c r="I2846" i="14"/>
  <c r="D2846" i="14"/>
  <c r="E2846" i="14" s="1"/>
  <c r="I2845" i="14"/>
  <c r="D2845" i="14"/>
  <c r="E2845" i="14" s="1"/>
  <c r="I2844" i="14"/>
  <c r="D2844" i="14"/>
  <c r="E2844" i="14" s="1"/>
  <c r="I2843" i="14"/>
  <c r="D2843" i="14"/>
  <c r="E2843" i="14" s="1"/>
  <c r="I2842" i="14"/>
  <c r="D2842" i="14"/>
  <c r="E2842" i="14" s="1"/>
  <c r="I2841" i="14"/>
  <c r="D2841" i="14"/>
  <c r="E2841" i="14" s="1"/>
  <c r="I2840" i="14"/>
  <c r="D2840" i="14"/>
  <c r="E2840" i="14" s="1"/>
  <c r="L2839" i="14"/>
  <c r="I2839" i="14"/>
  <c r="D2839" i="14"/>
  <c r="E2839" i="14" s="1"/>
  <c r="I2838" i="14"/>
  <c r="J2838" i="14" s="1"/>
  <c r="D2838" i="14"/>
  <c r="E2838" i="14" s="1"/>
  <c r="I2837" i="14"/>
  <c r="D2837" i="14"/>
  <c r="E2837" i="14" s="1"/>
  <c r="L2836" i="14"/>
  <c r="I2836" i="14"/>
  <c r="J2836" i="14" s="1"/>
  <c r="D2836" i="14"/>
  <c r="E2836" i="14" s="1"/>
  <c r="I2835" i="14"/>
  <c r="D2835" i="14"/>
  <c r="E2835" i="14" s="1"/>
  <c r="I2834" i="14"/>
  <c r="D2834" i="14"/>
  <c r="E2834" i="14" s="1"/>
  <c r="I2833" i="14"/>
  <c r="D2833" i="14"/>
  <c r="E2833" i="14" s="1"/>
  <c r="I2832" i="14"/>
  <c r="D2832" i="14"/>
  <c r="E2832" i="14" s="1"/>
  <c r="I2831" i="14"/>
  <c r="D2831" i="14"/>
  <c r="E2831" i="14" s="1"/>
  <c r="J2830" i="14"/>
  <c r="I2830" i="14"/>
  <c r="D2830" i="14"/>
  <c r="E2830" i="14" s="1"/>
  <c r="I2829" i="14"/>
  <c r="D2829" i="14"/>
  <c r="E2829" i="14" s="1"/>
  <c r="I2828" i="14"/>
  <c r="D2828" i="14"/>
  <c r="E2828" i="14" s="1"/>
  <c r="I2827" i="14"/>
  <c r="E2827" i="14"/>
  <c r="D2827" i="14"/>
  <c r="J2826" i="14"/>
  <c r="I2826" i="14"/>
  <c r="D2826" i="14"/>
  <c r="E2826" i="14" s="1"/>
  <c r="J2825" i="14"/>
  <c r="K2825" i="14" s="1"/>
  <c r="I2825" i="14"/>
  <c r="L2825" i="14" s="1"/>
  <c r="E2825" i="14"/>
  <c r="D2825" i="14"/>
  <c r="L2824" i="14"/>
  <c r="J2824" i="14"/>
  <c r="I2824" i="14"/>
  <c r="D2824" i="14"/>
  <c r="E2824" i="14" s="1"/>
  <c r="I2823" i="14"/>
  <c r="E2823" i="14"/>
  <c r="D2823" i="14"/>
  <c r="I2822" i="14"/>
  <c r="D2822" i="14"/>
  <c r="E2822" i="14" s="1"/>
  <c r="I2821" i="14"/>
  <c r="D2821" i="14"/>
  <c r="E2821" i="14" s="1"/>
  <c r="I2820" i="14"/>
  <c r="J2820" i="14" s="1"/>
  <c r="D2820" i="14"/>
  <c r="E2820" i="14" s="1"/>
  <c r="I2819" i="14"/>
  <c r="D2819" i="14"/>
  <c r="E2819" i="14" s="1"/>
  <c r="I2818" i="14"/>
  <c r="D2818" i="14"/>
  <c r="E2818" i="14" s="1"/>
  <c r="I2817" i="14"/>
  <c r="D2817" i="14"/>
  <c r="E2817" i="14" s="1"/>
  <c r="I2816" i="14"/>
  <c r="J2816" i="14" s="1"/>
  <c r="D2816" i="14"/>
  <c r="E2816" i="14" s="1"/>
  <c r="I2815" i="14"/>
  <c r="D2815" i="14"/>
  <c r="E2815" i="14" s="1"/>
  <c r="I2814" i="14"/>
  <c r="J2814" i="14" s="1"/>
  <c r="D2814" i="14"/>
  <c r="E2814" i="14" s="1"/>
  <c r="L2813" i="14"/>
  <c r="I2813" i="14"/>
  <c r="D2813" i="14"/>
  <c r="E2813" i="14" s="1"/>
  <c r="J2812" i="14"/>
  <c r="I2812" i="14"/>
  <c r="L2812" i="14" s="1"/>
  <c r="D2812" i="14"/>
  <c r="E2812" i="14" s="1"/>
  <c r="I2811" i="14"/>
  <c r="D2811" i="14"/>
  <c r="E2811" i="14" s="1"/>
  <c r="L2810" i="14"/>
  <c r="I2810" i="14"/>
  <c r="D2810" i="14"/>
  <c r="E2810" i="14" s="1"/>
  <c r="I2809" i="14"/>
  <c r="D2809" i="14"/>
  <c r="E2809" i="14" s="1"/>
  <c r="I2808" i="14"/>
  <c r="D2808" i="14"/>
  <c r="E2808" i="14" s="1"/>
  <c r="L2807" i="14"/>
  <c r="I2807" i="14"/>
  <c r="D2807" i="14"/>
  <c r="E2807" i="14" s="1"/>
  <c r="I2806" i="14"/>
  <c r="L2806" i="14" s="1"/>
  <c r="D2806" i="14"/>
  <c r="E2806" i="14" s="1"/>
  <c r="I2805" i="14"/>
  <c r="L2805" i="14" s="1"/>
  <c r="D2805" i="14"/>
  <c r="E2805" i="14" s="1"/>
  <c r="I2804" i="14"/>
  <c r="D2804" i="14"/>
  <c r="E2804" i="14" s="1"/>
  <c r="I2803" i="14"/>
  <c r="D2803" i="14"/>
  <c r="E2803" i="14" s="1"/>
  <c r="I2802" i="14"/>
  <c r="J2802" i="14" s="1"/>
  <c r="D2802" i="14"/>
  <c r="E2802" i="14" s="1"/>
  <c r="I2801" i="14"/>
  <c r="L2801" i="14" s="1"/>
  <c r="D2801" i="14"/>
  <c r="E2801" i="14" s="1"/>
  <c r="L2800" i="14"/>
  <c r="J2800" i="14"/>
  <c r="I2800" i="14"/>
  <c r="D2800" i="14"/>
  <c r="E2800" i="14" s="1"/>
  <c r="J2799" i="14"/>
  <c r="K2799" i="14" s="1"/>
  <c r="I2799" i="14"/>
  <c r="L2799" i="14" s="1"/>
  <c r="D2799" i="14"/>
  <c r="E2799" i="14" s="1"/>
  <c r="I2798" i="14"/>
  <c r="D2798" i="14"/>
  <c r="E2798" i="14" s="1"/>
  <c r="I2797" i="14"/>
  <c r="D2797" i="14"/>
  <c r="E2797" i="14" s="1"/>
  <c r="I2796" i="14"/>
  <c r="D2796" i="14"/>
  <c r="E2796" i="14" s="1"/>
  <c r="I2795" i="14"/>
  <c r="J2795" i="14" s="1"/>
  <c r="D2795" i="14"/>
  <c r="E2795" i="14" s="1"/>
  <c r="I2794" i="14"/>
  <c r="J2794" i="14" s="1"/>
  <c r="D2794" i="14"/>
  <c r="E2794" i="14" s="1"/>
  <c r="L2793" i="14"/>
  <c r="I2793" i="14"/>
  <c r="J2793" i="14" s="1"/>
  <c r="D2793" i="14"/>
  <c r="E2793" i="14" s="1"/>
  <c r="J2792" i="14"/>
  <c r="I2792" i="14"/>
  <c r="D2792" i="14"/>
  <c r="E2792" i="14" s="1"/>
  <c r="I2791" i="14"/>
  <c r="D2791" i="14"/>
  <c r="E2791" i="14" s="1"/>
  <c r="I2790" i="14"/>
  <c r="D2790" i="14"/>
  <c r="E2790" i="14" s="1"/>
  <c r="I2789" i="14"/>
  <c r="J2789" i="14" s="1"/>
  <c r="D2789" i="14"/>
  <c r="E2789" i="14" s="1"/>
  <c r="I2788" i="14"/>
  <c r="D2788" i="14"/>
  <c r="E2788" i="14" s="1"/>
  <c r="L2787" i="14"/>
  <c r="J2787" i="14"/>
  <c r="K2787" i="14" s="1"/>
  <c r="I2787" i="14"/>
  <c r="D2787" i="14"/>
  <c r="E2787" i="14" s="1"/>
  <c r="I2786" i="14"/>
  <c r="D2786" i="14"/>
  <c r="E2786" i="14" s="1"/>
  <c r="L2785" i="14"/>
  <c r="J2785" i="14"/>
  <c r="K2785" i="14" s="1"/>
  <c r="I2785" i="14"/>
  <c r="D2785" i="14"/>
  <c r="E2785" i="14" s="1"/>
  <c r="I2784" i="14"/>
  <c r="D2784" i="14"/>
  <c r="E2784" i="14" s="1"/>
  <c r="L2783" i="14"/>
  <c r="K2783" i="14"/>
  <c r="J2783" i="14"/>
  <c r="I2783" i="14"/>
  <c r="D2783" i="14"/>
  <c r="E2783" i="14" s="1"/>
  <c r="I2782" i="14"/>
  <c r="J2782" i="14" s="1"/>
  <c r="D2782" i="14"/>
  <c r="E2782" i="14" s="1"/>
  <c r="I2781" i="14"/>
  <c r="D2781" i="14"/>
  <c r="E2781" i="14" s="1"/>
  <c r="I2780" i="14"/>
  <c r="J2780" i="14" s="1"/>
  <c r="D2780" i="14"/>
  <c r="E2780" i="14" s="1"/>
  <c r="I2779" i="14"/>
  <c r="E2779" i="14"/>
  <c r="D2779" i="14"/>
  <c r="I2778" i="14"/>
  <c r="D2778" i="14"/>
  <c r="E2778" i="14" s="1"/>
  <c r="L2777" i="14"/>
  <c r="J2777" i="14"/>
  <c r="K2777" i="14" s="1"/>
  <c r="I2777" i="14"/>
  <c r="E2777" i="14"/>
  <c r="D2777" i="14"/>
  <c r="K2776" i="14"/>
  <c r="I2776" i="14"/>
  <c r="J2776" i="14" s="1"/>
  <c r="D2776" i="14"/>
  <c r="E2776" i="14" s="1"/>
  <c r="I2775" i="14"/>
  <c r="D2775" i="14"/>
  <c r="E2775" i="14" s="1"/>
  <c r="I2774" i="14"/>
  <c r="D2774" i="14"/>
  <c r="E2774" i="14" s="1"/>
  <c r="I2773" i="14"/>
  <c r="D2773" i="14"/>
  <c r="E2773" i="14" s="1"/>
  <c r="L2772" i="14"/>
  <c r="K2772" i="14"/>
  <c r="I2772" i="14"/>
  <c r="J2772" i="14" s="1"/>
  <c r="D2772" i="14"/>
  <c r="E2772" i="14" s="1"/>
  <c r="L2771" i="14"/>
  <c r="J2771" i="14"/>
  <c r="K2771" i="14" s="1"/>
  <c r="I2771" i="14"/>
  <c r="E2771" i="14"/>
  <c r="D2771" i="14"/>
  <c r="I2770" i="14"/>
  <c r="D2770" i="14"/>
  <c r="E2770" i="14" s="1"/>
  <c r="L2769" i="14"/>
  <c r="J2769" i="14"/>
  <c r="K2769" i="14" s="1"/>
  <c r="I2769" i="14"/>
  <c r="D2769" i="14"/>
  <c r="E2769" i="14" s="1"/>
  <c r="I2768" i="14"/>
  <c r="E2768" i="14"/>
  <c r="D2768" i="14"/>
  <c r="J2767" i="14"/>
  <c r="I2767" i="14"/>
  <c r="D2767" i="14"/>
  <c r="E2767" i="14" s="1"/>
  <c r="I2766" i="14"/>
  <c r="D2766" i="14"/>
  <c r="E2766" i="14" s="1"/>
  <c r="L2765" i="14"/>
  <c r="K2765" i="14"/>
  <c r="J2765" i="14"/>
  <c r="I2765" i="14"/>
  <c r="D2765" i="14"/>
  <c r="E2765" i="14" s="1"/>
  <c r="I2764" i="14"/>
  <c r="D2764" i="14"/>
  <c r="E2764" i="14" s="1"/>
  <c r="L2763" i="14"/>
  <c r="I2763" i="14"/>
  <c r="J2763" i="14" s="1"/>
  <c r="K2763" i="14" s="1"/>
  <c r="D2763" i="14"/>
  <c r="E2763" i="14" s="1"/>
  <c r="I2762" i="14"/>
  <c r="D2762" i="14"/>
  <c r="E2762" i="14" s="1"/>
  <c r="I2761" i="14"/>
  <c r="D2761" i="14"/>
  <c r="E2761" i="14" s="1"/>
  <c r="I2760" i="14"/>
  <c r="D2760" i="14"/>
  <c r="E2760" i="14" s="1"/>
  <c r="I2759" i="14"/>
  <c r="E2759" i="14"/>
  <c r="D2759" i="14"/>
  <c r="I2758" i="14"/>
  <c r="J2758" i="14" s="1"/>
  <c r="D2758" i="14"/>
  <c r="E2758" i="14" s="1"/>
  <c r="L2757" i="14"/>
  <c r="J2757" i="14"/>
  <c r="K2757" i="14" s="1"/>
  <c r="I2757" i="14"/>
  <c r="D2757" i="14"/>
  <c r="E2757" i="14" s="1"/>
  <c r="I2756" i="14"/>
  <c r="J2756" i="14" s="1"/>
  <c r="D2756" i="14"/>
  <c r="E2756" i="14" s="1"/>
  <c r="L2755" i="14"/>
  <c r="K2755" i="14"/>
  <c r="J2755" i="14"/>
  <c r="I2755" i="14"/>
  <c r="E2755" i="14"/>
  <c r="D2755" i="14"/>
  <c r="I2754" i="14"/>
  <c r="J2754" i="14" s="1"/>
  <c r="D2754" i="14"/>
  <c r="E2754" i="14" s="1"/>
  <c r="L2753" i="14"/>
  <c r="I2753" i="14"/>
  <c r="J2753" i="14" s="1"/>
  <c r="K2753" i="14" s="1"/>
  <c r="E2753" i="14"/>
  <c r="D2753" i="14"/>
  <c r="K2752" i="14"/>
  <c r="I2752" i="14"/>
  <c r="J2752" i="14" s="1"/>
  <c r="D2752" i="14"/>
  <c r="E2752" i="14" s="1"/>
  <c r="I2751" i="14"/>
  <c r="L2751" i="14" s="1"/>
  <c r="D2751" i="14"/>
  <c r="E2751" i="14" s="1"/>
  <c r="I2750" i="14"/>
  <c r="L2750" i="14" s="1"/>
  <c r="D2750" i="14"/>
  <c r="E2750" i="14" s="1"/>
  <c r="L2749" i="14"/>
  <c r="J2749" i="14"/>
  <c r="K2749" i="14" s="1"/>
  <c r="I2749" i="14"/>
  <c r="D2749" i="14"/>
  <c r="E2749" i="14" s="1"/>
  <c r="I2748" i="14"/>
  <c r="E2748" i="14"/>
  <c r="D2748" i="14"/>
  <c r="I2747" i="14"/>
  <c r="L2747" i="14" s="1"/>
  <c r="D2747" i="14"/>
  <c r="E2747" i="14" s="1"/>
  <c r="I2746" i="14"/>
  <c r="D2746" i="14"/>
  <c r="E2746" i="14" s="1"/>
  <c r="I2745" i="14"/>
  <c r="E2745" i="14"/>
  <c r="D2745" i="14"/>
  <c r="I2744" i="14"/>
  <c r="D2744" i="14"/>
  <c r="E2744" i="14" s="1"/>
  <c r="L2743" i="14"/>
  <c r="J2743" i="14"/>
  <c r="K2743" i="14" s="1"/>
  <c r="I2743" i="14"/>
  <c r="D2743" i="14"/>
  <c r="E2743" i="14" s="1"/>
  <c r="L2742" i="14"/>
  <c r="I2742" i="14"/>
  <c r="D2742" i="14"/>
  <c r="E2742" i="14" s="1"/>
  <c r="J2741" i="14"/>
  <c r="I2741" i="14"/>
  <c r="L2741" i="14" s="1"/>
  <c r="D2741" i="14"/>
  <c r="E2741" i="14" s="1"/>
  <c r="I2740" i="14"/>
  <c r="E2740" i="14"/>
  <c r="D2740" i="14"/>
  <c r="J2739" i="14"/>
  <c r="K2739" i="14" s="1"/>
  <c r="I2739" i="14"/>
  <c r="L2739" i="14" s="1"/>
  <c r="D2739" i="14"/>
  <c r="E2739" i="14" s="1"/>
  <c r="I2738" i="14"/>
  <c r="D2738" i="14"/>
  <c r="E2738" i="14" s="1"/>
  <c r="L2737" i="14"/>
  <c r="K2737" i="14"/>
  <c r="J2737" i="14"/>
  <c r="I2737" i="14"/>
  <c r="D2737" i="14"/>
  <c r="E2737" i="14" s="1"/>
  <c r="I2736" i="14"/>
  <c r="E2736" i="14"/>
  <c r="D2736" i="14"/>
  <c r="L2735" i="14"/>
  <c r="I2735" i="14"/>
  <c r="J2735" i="14" s="1"/>
  <c r="K2735" i="14" s="1"/>
  <c r="D2735" i="14"/>
  <c r="E2735" i="14" s="1"/>
  <c r="I2734" i="14"/>
  <c r="J2734" i="14" s="1"/>
  <c r="E2734" i="14"/>
  <c r="D2734" i="14"/>
  <c r="J2733" i="14"/>
  <c r="K2733" i="14" s="1"/>
  <c r="I2733" i="14"/>
  <c r="L2733" i="14" s="1"/>
  <c r="D2733" i="14"/>
  <c r="E2733" i="14" s="1"/>
  <c r="I2732" i="14"/>
  <c r="J2732" i="14" s="1"/>
  <c r="D2732" i="14"/>
  <c r="E2732" i="14" s="1"/>
  <c r="I2731" i="14"/>
  <c r="E2731" i="14"/>
  <c r="D2731" i="14"/>
  <c r="I2730" i="14"/>
  <c r="D2730" i="14"/>
  <c r="E2730" i="14" s="1"/>
  <c r="L2729" i="14"/>
  <c r="I2729" i="14"/>
  <c r="D2729" i="14"/>
  <c r="E2729" i="14" s="1"/>
  <c r="K2728" i="14"/>
  <c r="I2728" i="14"/>
  <c r="J2728" i="14" s="1"/>
  <c r="D2728" i="14"/>
  <c r="E2728" i="14" s="1"/>
  <c r="I2727" i="14"/>
  <c r="D2727" i="14"/>
  <c r="E2727" i="14" s="1"/>
  <c r="L2726" i="14"/>
  <c r="I2726" i="14"/>
  <c r="D2726" i="14"/>
  <c r="E2726" i="14" s="1"/>
  <c r="J2725" i="14"/>
  <c r="K2725" i="14" s="1"/>
  <c r="I2725" i="14"/>
  <c r="L2725" i="14" s="1"/>
  <c r="E2725" i="14"/>
  <c r="D2725" i="14"/>
  <c r="I2724" i="14"/>
  <c r="D2724" i="14"/>
  <c r="E2724" i="14" s="1"/>
  <c r="J2723" i="14"/>
  <c r="K2723" i="14" s="1"/>
  <c r="I2723" i="14"/>
  <c r="L2723" i="14" s="1"/>
  <c r="D2723" i="14"/>
  <c r="E2723" i="14" s="1"/>
  <c r="I2722" i="14"/>
  <c r="D2722" i="14"/>
  <c r="E2722" i="14" s="1"/>
  <c r="I2721" i="14"/>
  <c r="D2721" i="14"/>
  <c r="E2721" i="14" s="1"/>
  <c r="I2720" i="14"/>
  <c r="E2720" i="14"/>
  <c r="D2720" i="14"/>
  <c r="I2719" i="14"/>
  <c r="L2719" i="14" s="1"/>
  <c r="D2719" i="14"/>
  <c r="E2719" i="14" s="1"/>
  <c r="I2718" i="14"/>
  <c r="D2718" i="14"/>
  <c r="E2718" i="14" s="1"/>
  <c r="I2717" i="14"/>
  <c r="D2717" i="14"/>
  <c r="E2717" i="14" s="1"/>
  <c r="I2716" i="14"/>
  <c r="D2716" i="14"/>
  <c r="E2716" i="14" s="1"/>
  <c r="I2715" i="14"/>
  <c r="L2715" i="14" s="1"/>
  <c r="D2715" i="14"/>
  <c r="E2715" i="14" s="1"/>
  <c r="I2714" i="14"/>
  <c r="D2714" i="14"/>
  <c r="E2714" i="14" s="1"/>
  <c r="J2713" i="14"/>
  <c r="I2713" i="14"/>
  <c r="D2713" i="14"/>
  <c r="E2713" i="14" s="1"/>
  <c r="I2712" i="14"/>
  <c r="D2712" i="14"/>
  <c r="E2712" i="14" s="1"/>
  <c r="L2711" i="14"/>
  <c r="K2711" i="14"/>
  <c r="J2711" i="14"/>
  <c r="I2711" i="14"/>
  <c r="E2711" i="14"/>
  <c r="D2711" i="14"/>
  <c r="I2710" i="14"/>
  <c r="J2710" i="14" s="1"/>
  <c r="E2710" i="14"/>
  <c r="D2710" i="14"/>
  <c r="L2709" i="14"/>
  <c r="I2709" i="14"/>
  <c r="D2709" i="14"/>
  <c r="E2709" i="14" s="1"/>
  <c r="I2708" i="14"/>
  <c r="J2708" i="14" s="1"/>
  <c r="D2708" i="14"/>
  <c r="E2708" i="14" s="1"/>
  <c r="L2707" i="14"/>
  <c r="I2707" i="14"/>
  <c r="J2707" i="14" s="1"/>
  <c r="K2707" i="14" s="1"/>
  <c r="E2707" i="14"/>
  <c r="D2707" i="14"/>
  <c r="L2706" i="14"/>
  <c r="I2706" i="14"/>
  <c r="J2706" i="14" s="1"/>
  <c r="D2706" i="14"/>
  <c r="E2706" i="14" s="1"/>
  <c r="L2705" i="14"/>
  <c r="J2705" i="14"/>
  <c r="K2705" i="14" s="1"/>
  <c r="I2705" i="14"/>
  <c r="D2705" i="14"/>
  <c r="E2705" i="14" s="1"/>
  <c r="K2704" i="14"/>
  <c r="I2704" i="14"/>
  <c r="J2704" i="14" s="1"/>
  <c r="D2704" i="14"/>
  <c r="E2704" i="14" s="1"/>
  <c r="L2703" i="14"/>
  <c r="I2703" i="14"/>
  <c r="D2703" i="14"/>
  <c r="E2703" i="14" s="1"/>
  <c r="I2702" i="14"/>
  <c r="D2702" i="14"/>
  <c r="E2702" i="14" s="1"/>
  <c r="I2701" i="14"/>
  <c r="E2701" i="14"/>
  <c r="D2701" i="14"/>
  <c r="L2700" i="14"/>
  <c r="I2700" i="14"/>
  <c r="E2700" i="14"/>
  <c r="D2700" i="14"/>
  <c r="L2699" i="14"/>
  <c r="J2699" i="14"/>
  <c r="K2699" i="14" s="1"/>
  <c r="I2699" i="14"/>
  <c r="D2699" i="14"/>
  <c r="E2699" i="14" s="1"/>
  <c r="I2698" i="14"/>
  <c r="D2698" i="14"/>
  <c r="E2698" i="14" s="1"/>
  <c r="J2697" i="14"/>
  <c r="K2697" i="14" s="1"/>
  <c r="I2697" i="14"/>
  <c r="L2697" i="14" s="1"/>
  <c r="D2697" i="14"/>
  <c r="E2697" i="14" s="1"/>
  <c r="L2696" i="14"/>
  <c r="I2696" i="14"/>
  <c r="J2696" i="14" s="1"/>
  <c r="E2696" i="14"/>
  <c r="D2696" i="14"/>
  <c r="I2695" i="14"/>
  <c r="D2695" i="14"/>
  <c r="E2695" i="14" s="1"/>
  <c r="I2694" i="14"/>
  <c r="D2694" i="14"/>
  <c r="E2694" i="14" s="1"/>
  <c r="L2693" i="14"/>
  <c r="K2693" i="14"/>
  <c r="J2693" i="14"/>
  <c r="I2693" i="14"/>
  <c r="D2693" i="14"/>
  <c r="E2693" i="14" s="1"/>
  <c r="I2692" i="14"/>
  <c r="L2692" i="14" s="1"/>
  <c r="D2692" i="14"/>
  <c r="E2692" i="14" s="1"/>
  <c r="I2691" i="14"/>
  <c r="D2691" i="14"/>
  <c r="E2691" i="14" s="1"/>
  <c r="I2690" i="14"/>
  <c r="E2690" i="14"/>
  <c r="D2690" i="14"/>
  <c r="I2689" i="14"/>
  <c r="L2689" i="14" s="1"/>
  <c r="D2689" i="14"/>
  <c r="E2689" i="14" s="1"/>
  <c r="I2688" i="14"/>
  <c r="E2688" i="14"/>
  <c r="D2688" i="14"/>
  <c r="L2687" i="14"/>
  <c r="J2687" i="14"/>
  <c r="K2687" i="14" s="1"/>
  <c r="I2687" i="14"/>
  <c r="E2687" i="14"/>
  <c r="D2687" i="14"/>
  <c r="I2686" i="14"/>
  <c r="J2686" i="14" s="1"/>
  <c r="D2686" i="14"/>
  <c r="E2686" i="14" s="1"/>
  <c r="I2685" i="14"/>
  <c r="D2685" i="14"/>
  <c r="E2685" i="14" s="1"/>
  <c r="I2684" i="14"/>
  <c r="J2684" i="14" s="1"/>
  <c r="D2684" i="14"/>
  <c r="E2684" i="14" s="1"/>
  <c r="J2683" i="14"/>
  <c r="I2683" i="14"/>
  <c r="D2683" i="14"/>
  <c r="E2683" i="14" s="1"/>
  <c r="I2682" i="14"/>
  <c r="D2682" i="14"/>
  <c r="E2682" i="14" s="1"/>
  <c r="L2681" i="14"/>
  <c r="K2681" i="14"/>
  <c r="J2681" i="14"/>
  <c r="I2681" i="14"/>
  <c r="D2681" i="14"/>
  <c r="E2681" i="14" s="1"/>
  <c r="I2680" i="14"/>
  <c r="D2680" i="14"/>
  <c r="E2680" i="14" s="1"/>
  <c r="J2679" i="14"/>
  <c r="I2679" i="14"/>
  <c r="L2679" i="14" s="1"/>
  <c r="E2679" i="14"/>
  <c r="D2679" i="14"/>
  <c r="I2678" i="14"/>
  <c r="D2678" i="14"/>
  <c r="E2678" i="14" s="1"/>
  <c r="I2677" i="14"/>
  <c r="J2677" i="14" s="1"/>
  <c r="D2677" i="14"/>
  <c r="E2677" i="14" s="1"/>
  <c r="I2676" i="14"/>
  <c r="D2676" i="14"/>
  <c r="E2676" i="14" s="1"/>
  <c r="I2675" i="14"/>
  <c r="D2675" i="14"/>
  <c r="E2675" i="14" s="1"/>
  <c r="L2674" i="14"/>
  <c r="I2674" i="14"/>
  <c r="J2674" i="14" s="1"/>
  <c r="D2674" i="14"/>
  <c r="E2674" i="14" s="1"/>
  <c r="I2673" i="14"/>
  <c r="L2673" i="14" s="1"/>
  <c r="D2673" i="14"/>
  <c r="E2673" i="14" s="1"/>
  <c r="I2672" i="14"/>
  <c r="E2672" i="14"/>
  <c r="D2672" i="14"/>
  <c r="L2671" i="14"/>
  <c r="I2671" i="14"/>
  <c r="D2671" i="14"/>
  <c r="E2671" i="14" s="1"/>
  <c r="I2670" i="14"/>
  <c r="D2670" i="14"/>
  <c r="E2670" i="14" s="1"/>
  <c r="I2669" i="14"/>
  <c r="L2669" i="14" s="1"/>
  <c r="D2669" i="14"/>
  <c r="E2669" i="14" s="1"/>
  <c r="I2668" i="14"/>
  <c r="D2668" i="14"/>
  <c r="E2668" i="14" s="1"/>
  <c r="L2667" i="14"/>
  <c r="J2667" i="14"/>
  <c r="I2667" i="14"/>
  <c r="D2667" i="14"/>
  <c r="E2667" i="14" s="1"/>
  <c r="I2666" i="14"/>
  <c r="D2666" i="14"/>
  <c r="E2666" i="14" s="1"/>
  <c r="L2665" i="14"/>
  <c r="I2665" i="14"/>
  <c r="J2665" i="14" s="1"/>
  <c r="D2665" i="14"/>
  <c r="E2665" i="14" s="1"/>
  <c r="I2664" i="14"/>
  <c r="D2664" i="14"/>
  <c r="E2664" i="14" s="1"/>
  <c r="L2663" i="14"/>
  <c r="K2663" i="14"/>
  <c r="J2663" i="14"/>
  <c r="I2663" i="14"/>
  <c r="E2663" i="14"/>
  <c r="D2663" i="14"/>
  <c r="I2662" i="14"/>
  <c r="J2662" i="14" s="1"/>
  <c r="D2662" i="14"/>
  <c r="E2662" i="14" s="1"/>
  <c r="I2661" i="14"/>
  <c r="D2661" i="14"/>
  <c r="E2661" i="14" s="1"/>
  <c r="I2660" i="14"/>
  <c r="J2660" i="14" s="1"/>
  <c r="D2660" i="14"/>
  <c r="E2660" i="14" s="1"/>
  <c r="L2659" i="14"/>
  <c r="K2659" i="14"/>
  <c r="I2659" i="14"/>
  <c r="J2659" i="14" s="1"/>
  <c r="D2659" i="14"/>
  <c r="E2659" i="14" s="1"/>
  <c r="L2658" i="14"/>
  <c r="I2658" i="14"/>
  <c r="J2658" i="14" s="1"/>
  <c r="D2658" i="14"/>
  <c r="E2658" i="14" s="1"/>
  <c r="I2657" i="14"/>
  <c r="D2657" i="14"/>
  <c r="E2657" i="14" s="1"/>
  <c r="K2656" i="14"/>
  <c r="I2656" i="14"/>
  <c r="J2656" i="14" s="1"/>
  <c r="D2656" i="14"/>
  <c r="E2656" i="14" s="1"/>
  <c r="I2655" i="14"/>
  <c r="D2655" i="14"/>
  <c r="E2655" i="14" s="1"/>
  <c r="I2654" i="14"/>
  <c r="D2654" i="14"/>
  <c r="E2654" i="14" s="1"/>
  <c r="I2653" i="14"/>
  <c r="E2653" i="14"/>
  <c r="D2653" i="14"/>
  <c r="L2652" i="14"/>
  <c r="K2652" i="14"/>
  <c r="I2652" i="14"/>
  <c r="J2652" i="14" s="1"/>
  <c r="D2652" i="14"/>
  <c r="E2652" i="14" s="1"/>
  <c r="I2651" i="14"/>
  <c r="D2651" i="14"/>
  <c r="E2651" i="14" s="1"/>
  <c r="I2650" i="14"/>
  <c r="D2650" i="14"/>
  <c r="E2650" i="14" s="1"/>
  <c r="I2649" i="14"/>
  <c r="L2649" i="14" s="1"/>
  <c r="D2649" i="14"/>
  <c r="E2649" i="14" s="1"/>
  <c r="I2648" i="14"/>
  <c r="E2648" i="14"/>
  <c r="D2648" i="14"/>
  <c r="I2647" i="14"/>
  <c r="L2647" i="14" s="1"/>
  <c r="D2647" i="14"/>
  <c r="E2647" i="14" s="1"/>
  <c r="I2646" i="14"/>
  <c r="E2646" i="14"/>
  <c r="D2646" i="14"/>
  <c r="I2645" i="14"/>
  <c r="L2645" i="14" s="1"/>
  <c r="D2645" i="14"/>
  <c r="E2645" i="14" s="1"/>
  <c r="I2644" i="14"/>
  <c r="E2644" i="14"/>
  <c r="D2644" i="14"/>
  <c r="J2643" i="14"/>
  <c r="I2643" i="14"/>
  <c r="L2643" i="14" s="1"/>
  <c r="D2643" i="14"/>
  <c r="E2643" i="14" s="1"/>
  <c r="I2642" i="14"/>
  <c r="D2642" i="14"/>
  <c r="E2642" i="14" s="1"/>
  <c r="I2641" i="14"/>
  <c r="D2641" i="14"/>
  <c r="E2641" i="14" s="1"/>
  <c r="I2640" i="14"/>
  <c r="D2640" i="14"/>
  <c r="E2640" i="14" s="1"/>
  <c r="L2639" i="14"/>
  <c r="J2639" i="14"/>
  <c r="K2639" i="14" s="1"/>
  <c r="I2639" i="14"/>
  <c r="E2639" i="14"/>
  <c r="D2639" i="14"/>
  <c r="I2638" i="14"/>
  <c r="J2638" i="14" s="1"/>
  <c r="E2638" i="14"/>
  <c r="D2638" i="14"/>
  <c r="I2637" i="14"/>
  <c r="L2637" i="14" s="1"/>
  <c r="D2637" i="14"/>
  <c r="E2637" i="14" s="1"/>
  <c r="I2636" i="14"/>
  <c r="J2636" i="14" s="1"/>
  <c r="D2636" i="14"/>
  <c r="E2636" i="14" s="1"/>
  <c r="I2635" i="14"/>
  <c r="E2635" i="14"/>
  <c r="D2635" i="14"/>
  <c r="L2634" i="14"/>
  <c r="I2634" i="14"/>
  <c r="J2634" i="14" s="1"/>
  <c r="D2634" i="14"/>
  <c r="E2634" i="14" s="1"/>
  <c r="I2633" i="14"/>
  <c r="D2633" i="14"/>
  <c r="E2633" i="14" s="1"/>
  <c r="K2632" i="14"/>
  <c r="I2632" i="14"/>
  <c r="J2632" i="14" s="1"/>
  <c r="D2632" i="14"/>
  <c r="E2632" i="14" s="1"/>
  <c r="I2631" i="14"/>
  <c r="D2631" i="14"/>
  <c r="E2631" i="14" s="1"/>
  <c r="I2630" i="14"/>
  <c r="D2630" i="14"/>
  <c r="E2630" i="14" s="1"/>
  <c r="I2629" i="14"/>
  <c r="D2629" i="14"/>
  <c r="E2629" i="14" s="1"/>
  <c r="I2628" i="14"/>
  <c r="E2628" i="14"/>
  <c r="D2628" i="14"/>
  <c r="I2627" i="14"/>
  <c r="E2627" i="14"/>
  <c r="D2627" i="14"/>
  <c r="I2626" i="14"/>
  <c r="D2626" i="14"/>
  <c r="E2626" i="14" s="1"/>
  <c r="I2625" i="14"/>
  <c r="L2625" i="14" s="1"/>
  <c r="D2625" i="14"/>
  <c r="E2625" i="14" s="1"/>
  <c r="I2624" i="14"/>
  <c r="D2624" i="14"/>
  <c r="E2624" i="14" s="1"/>
  <c r="L2623" i="14"/>
  <c r="I2623" i="14"/>
  <c r="D2623" i="14"/>
  <c r="E2623" i="14" s="1"/>
  <c r="I2622" i="14"/>
  <c r="D2622" i="14"/>
  <c r="E2622" i="14" s="1"/>
  <c r="I2621" i="14"/>
  <c r="D2621" i="14"/>
  <c r="E2621" i="14" s="1"/>
  <c r="K2620" i="14"/>
  <c r="I2620" i="14"/>
  <c r="J2620" i="14" s="1"/>
  <c r="D2620" i="14"/>
  <c r="E2620" i="14" s="1"/>
  <c r="L2619" i="14"/>
  <c r="J2619" i="14"/>
  <c r="K2619" i="14" s="1"/>
  <c r="I2619" i="14"/>
  <c r="D2619" i="14"/>
  <c r="E2619" i="14" s="1"/>
  <c r="I2618" i="14"/>
  <c r="D2618" i="14"/>
  <c r="E2618" i="14" s="1"/>
  <c r="L2617" i="14"/>
  <c r="K2617" i="14"/>
  <c r="I2617" i="14"/>
  <c r="J2617" i="14" s="1"/>
  <c r="D2617" i="14"/>
  <c r="E2617" i="14" s="1"/>
  <c r="I2616" i="14"/>
  <c r="D2616" i="14"/>
  <c r="E2616" i="14" s="1"/>
  <c r="L2615" i="14"/>
  <c r="J2615" i="14"/>
  <c r="K2615" i="14" s="1"/>
  <c r="I2615" i="14"/>
  <c r="E2615" i="14"/>
  <c r="D2615" i="14"/>
  <c r="I2614" i="14"/>
  <c r="J2614" i="14" s="1"/>
  <c r="D2614" i="14"/>
  <c r="E2614" i="14" s="1"/>
  <c r="I2613" i="14"/>
  <c r="J2613" i="14" s="1"/>
  <c r="D2613" i="14"/>
  <c r="E2613" i="14" s="1"/>
  <c r="I2612" i="14"/>
  <c r="J2612" i="14" s="1"/>
  <c r="D2612" i="14"/>
  <c r="E2612" i="14" s="1"/>
  <c r="K2611" i="14"/>
  <c r="J2611" i="14"/>
  <c r="I2611" i="14"/>
  <c r="L2611" i="14" s="1"/>
  <c r="D2611" i="14"/>
  <c r="E2611" i="14" s="1"/>
  <c r="L2610" i="14"/>
  <c r="I2610" i="14"/>
  <c r="J2610" i="14" s="1"/>
  <c r="D2610" i="14"/>
  <c r="E2610" i="14" s="1"/>
  <c r="I2609" i="14"/>
  <c r="E2609" i="14"/>
  <c r="D2609" i="14"/>
  <c r="L2608" i="14"/>
  <c r="K2608" i="14"/>
  <c r="I2608" i="14"/>
  <c r="J2608" i="14" s="1"/>
  <c r="D2608" i="14"/>
  <c r="E2608" i="14" s="1"/>
  <c r="I2607" i="14"/>
  <c r="J2607" i="14" s="1"/>
  <c r="E2607" i="14"/>
  <c r="D2607" i="14"/>
  <c r="I2606" i="14"/>
  <c r="D2606" i="14"/>
  <c r="E2606" i="14" s="1"/>
  <c r="I2605" i="14"/>
  <c r="E2605" i="14"/>
  <c r="D2605" i="14"/>
  <c r="I2604" i="14"/>
  <c r="D2604" i="14"/>
  <c r="E2604" i="14" s="1"/>
  <c r="I2603" i="14"/>
  <c r="D2603" i="14"/>
  <c r="E2603" i="14" s="1"/>
  <c r="I2602" i="14"/>
  <c r="D2602" i="14"/>
  <c r="E2602" i="14" s="1"/>
  <c r="I2601" i="14"/>
  <c r="L2601" i="14" s="1"/>
  <c r="E2601" i="14"/>
  <c r="D2601" i="14"/>
  <c r="I2600" i="14"/>
  <c r="D2600" i="14"/>
  <c r="E2600" i="14" s="1"/>
  <c r="L2599" i="14"/>
  <c r="I2599" i="14"/>
  <c r="D2599" i="14"/>
  <c r="E2599" i="14" s="1"/>
  <c r="I2598" i="14"/>
  <c r="D2598" i="14"/>
  <c r="E2598" i="14" s="1"/>
  <c r="L2597" i="14"/>
  <c r="I2597" i="14"/>
  <c r="J2597" i="14" s="1"/>
  <c r="K2597" i="14" s="1"/>
  <c r="D2597" i="14"/>
  <c r="E2597" i="14" s="1"/>
  <c r="I2596" i="14"/>
  <c r="D2596" i="14"/>
  <c r="E2596" i="14" s="1"/>
  <c r="I2595" i="14"/>
  <c r="D2595" i="14"/>
  <c r="E2595" i="14" s="1"/>
  <c r="I2594" i="14"/>
  <c r="E2594" i="14"/>
  <c r="D2594" i="14"/>
  <c r="L2593" i="14"/>
  <c r="I2593" i="14"/>
  <c r="J2593" i="14" s="1"/>
  <c r="D2593" i="14"/>
  <c r="E2593" i="14" s="1"/>
  <c r="I2592" i="14"/>
  <c r="D2592" i="14"/>
  <c r="E2592" i="14" s="1"/>
  <c r="L2591" i="14"/>
  <c r="I2591" i="14"/>
  <c r="J2591" i="14" s="1"/>
  <c r="K2591" i="14" s="1"/>
  <c r="E2591" i="14"/>
  <c r="D2591" i="14"/>
  <c r="I2590" i="14"/>
  <c r="J2590" i="14" s="1"/>
  <c r="E2590" i="14"/>
  <c r="D2590" i="14"/>
  <c r="I2589" i="14"/>
  <c r="D2589" i="14"/>
  <c r="E2589" i="14" s="1"/>
  <c r="I2588" i="14"/>
  <c r="J2588" i="14" s="1"/>
  <c r="D2588" i="14"/>
  <c r="E2588" i="14" s="1"/>
  <c r="I2587" i="14"/>
  <c r="E2587" i="14"/>
  <c r="D2587" i="14"/>
  <c r="L2586" i="14"/>
  <c r="I2586" i="14"/>
  <c r="J2586" i="14" s="1"/>
  <c r="D2586" i="14"/>
  <c r="E2586" i="14" s="1"/>
  <c r="I2585" i="14"/>
  <c r="E2585" i="14"/>
  <c r="D2585" i="14"/>
  <c r="I2584" i="14"/>
  <c r="D2584" i="14"/>
  <c r="E2584" i="14" s="1"/>
  <c r="I2583" i="14"/>
  <c r="L2583" i="14" s="1"/>
  <c r="E2583" i="14"/>
  <c r="D2583" i="14"/>
  <c r="I2582" i="14"/>
  <c r="D2582" i="14"/>
  <c r="E2582" i="14" s="1"/>
  <c r="J2581" i="14"/>
  <c r="I2581" i="14"/>
  <c r="D2581" i="14"/>
  <c r="E2581" i="14" s="1"/>
  <c r="I2580" i="14"/>
  <c r="E2580" i="14"/>
  <c r="D2580" i="14"/>
  <c r="I2579" i="14"/>
  <c r="D2579" i="14"/>
  <c r="E2579" i="14" s="1"/>
  <c r="L2578" i="14"/>
  <c r="I2578" i="14"/>
  <c r="D2578" i="14"/>
  <c r="E2578" i="14" s="1"/>
  <c r="I2577" i="14"/>
  <c r="L2577" i="14" s="1"/>
  <c r="D2577" i="14"/>
  <c r="E2577" i="14" s="1"/>
  <c r="I2576" i="14"/>
  <c r="E2576" i="14"/>
  <c r="D2576" i="14"/>
  <c r="L2575" i="14"/>
  <c r="I2575" i="14"/>
  <c r="D2575" i="14"/>
  <c r="E2575" i="14" s="1"/>
  <c r="K2574" i="14"/>
  <c r="I2574" i="14"/>
  <c r="J2574" i="14" s="1"/>
  <c r="D2574" i="14"/>
  <c r="E2574" i="14" s="1"/>
  <c r="L2573" i="14"/>
  <c r="I2573" i="14"/>
  <c r="J2573" i="14" s="1"/>
  <c r="K2573" i="14" s="1"/>
  <c r="D2573" i="14"/>
  <c r="E2573" i="14" s="1"/>
  <c r="I2572" i="14"/>
  <c r="E2572" i="14"/>
  <c r="D2572" i="14"/>
  <c r="J2571" i="14"/>
  <c r="K2571" i="14" s="1"/>
  <c r="I2571" i="14"/>
  <c r="L2571" i="14" s="1"/>
  <c r="D2571" i="14"/>
  <c r="E2571" i="14" s="1"/>
  <c r="I2570" i="14"/>
  <c r="D2570" i="14"/>
  <c r="E2570" i="14" s="1"/>
  <c r="I2569" i="14"/>
  <c r="D2569" i="14"/>
  <c r="E2569" i="14" s="1"/>
  <c r="I2568" i="14"/>
  <c r="D2568" i="14"/>
  <c r="E2568" i="14" s="1"/>
  <c r="L2567" i="14"/>
  <c r="J2567" i="14"/>
  <c r="K2567" i="14" s="1"/>
  <c r="I2567" i="14"/>
  <c r="E2567" i="14"/>
  <c r="D2567" i="14"/>
  <c r="I2566" i="14"/>
  <c r="J2566" i="14" s="1"/>
  <c r="D2566" i="14"/>
  <c r="E2566" i="14" s="1"/>
  <c r="I2565" i="14"/>
  <c r="D2565" i="14"/>
  <c r="E2565" i="14" s="1"/>
  <c r="I2564" i="14"/>
  <c r="J2564" i="14" s="1"/>
  <c r="D2564" i="14"/>
  <c r="E2564" i="14" s="1"/>
  <c r="I2563" i="14"/>
  <c r="E2563" i="14"/>
  <c r="D2563" i="14"/>
  <c r="I2562" i="14"/>
  <c r="D2562" i="14"/>
  <c r="E2562" i="14" s="1"/>
  <c r="I2561" i="14"/>
  <c r="D2561" i="14"/>
  <c r="E2561" i="14" s="1"/>
  <c r="I2560" i="14"/>
  <c r="J2560" i="14" s="1"/>
  <c r="D2560" i="14"/>
  <c r="E2560" i="14" s="1"/>
  <c r="K2559" i="14"/>
  <c r="J2559" i="14"/>
  <c r="I2559" i="14"/>
  <c r="L2559" i="14" s="1"/>
  <c r="D2559" i="14"/>
  <c r="E2559" i="14" s="1"/>
  <c r="L2558" i="14"/>
  <c r="I2558" i="14"/>
  <c r="D2558" i="14"/>
  <c r="E2558" i="14" s="1"/>
  <c r="I2557" i="14"/>
  <c r="D2557" i="14"/>
  <c r="E2557" i="14" s="1"/>
  <c r="L2556" i="14"/>
  <c r="K2556" i="14"/>
  <c r="I2556" i="14"/>
  <c r="J2556" i="14" s="1"/>
  <c r="E2556" i="14"/>
  <c r="D2556" i="14"/>
  <c r="I2555" i="14"/>
  <c r="D2555" i="14"/>
  <c r="E2555" i="14" s="1"/>
  <c r="L2554" i="14"/>
  <c r="K2554" i="14"/>
  <c r="I2554" i="14"/>
  <c r="J2554" i="14" s="1"/>
  <c r="D2554" i="14"/>
  <c r="E2554" i="14" s="1"/>
  <c r="I2553" i="14"/>
  <c r="L2553" i="14" s="1"/>
  <c r="D2553" i="14"/>
  <c r="E2553" i="14" s="1"/>
  <c r="K2552" i="14"/>
  <c r="I2552" i="14"/>
  <c r="J2552" i="14" s="1"/>
  <c r="E2552" i="14"/>
  <c r="D2552" i="14"/>
  <c r="I2551" i="14"/>
  <c r="L2551" i="14" s="1"/>
  <c r="D2551" i="14"/>
  <c r="E2551" i="14" s="1"/>
  <c r="K2550" i="14"/>
  <c r="I2550" i="14"/>
  <c r="J2550" i="14" s="1"/>
  <c r="D2550" i="14"/>
  <c r="E2550" i="14" s="1"/>
  <c r="L2549" i="14"/>
  <c r="K2549" i="14"/>
  <c r="I2549" i="14"/>
  <c r="J2549" i="14" s="1"/>
  <c r="D2549" i="14"/>
  <c r="E2549" i="14" s="1"/>
  <c r="I2548" i="14"/>
  <c r="D2548" i="14"/>
  <c r="E2548" i="14" s="1"/>
  <c r="L2547" i="14"/>
  <c r="J2547" i="14"/>
  <c r="K2547" i="14" s="1"/>
  <c r="I2547" i="14"/>
  <c r="D2547" i="14"/>
  <c r="E2547" i="14" s="1"/>
  <c r="I2546" i="14"/>
  <c r="D2546" i="14"/>
  <c r="E2546" i="14" s="1"/>
  <c r="L2545" i="14"/>
  <c r="I2545" i="14"/>
  <c r="J2545" i="14" s="1"/>
  <c r="D2545" i="14"/>
  <c r="E2545" i="14" s="1"/>
  <c r="I2544" i="14"/>
  <c r="D2544" i="14"/>
  <c r="E2544" i="14" s="1"/>
  <c r="I2543" i="14"/>
  <c r="D2543" i="14"/>
  <c r="E2543" i="14" s="1"/>
  <c r="I2542" i="14"/>
  <c r="J2542" i="14" s="1"/>
  <c r="D2542" i="14"/>
  <c r="E2542" i="14" s="1"/>
  <c r="I2541" i="14"/>
  <c r="D2541" i="14"/>
  <c r="E2541" i="14" s="1"/>
  <c r="I2540" i="14"/>
  <c r="J2540" i="14" s="1"/>
  <c r="D2540" i="14"/>
  <c r="E2540" i="14" s="1"/>
  <c r="L2539" i="14"/>
  <c r="K2539" i="14"/>
  <c r="I2539" i="14"/>
  <c r="J2539" i="14" s="1"/>
  <c r="E2539" i="14"/>
  <c r="D2539" i="14"/>
  <c r="L2538" i="14"/>
  <c r="I2538" i="14"/>
  <c r="J2538" i="14" s="1"/>
  <c r="D2538" i="14"/>
  <c r="E2538" i="14" s="1"/>
  <c r="I2537" i="14"/>
  <c r="D2537" i="14"/>
  <c r="E2537" i="14" s="1"/>
  <c r="I2536" i="14"/>
  <c r="D2536" i="14"/>
  <c r="E2536" i="14" s="1"/>
  <c r="I2535" i="14"/>
  <c r="D2535" i="14"/>
  <c r="E2535" i="14" s="1"/>
  <c r="L2534" i="14"/>
  <c r="J2534" i="14"/>
  <c r="K2534" i="14" s="1"/>
  <c r="I2534" i="14"/>
  <c r="D2534" i="14"/>
  <c r="E2534" i="14" s="1"/>
  <c r="I2533" i="14"/>
  <c r="D2533" i="14"/>
  <c r="E2533" i="14" s="1"/>
  <c r="I2532" i="14"/>
  <c r="D2532" i="14"/>
  <c r="E2532" i="14" s="1"/>
  <c r="I2531" i="14"/>
  <c r="L2531" i="14" s="1"/>
  <c r="D2531" i="14"/>
  <c r="E2531" i="14" s="1"/>
  <c r="I2530" i="14"/>
  <c r="L2530" i="14" s="1"/>
  <c r="D2530" i="14"/>
  <c r="E2530" i="14" s="1"/>
  <c r="J2529" i="14"/>
  <c r="I2529" i="14"/>
  <c r="E2529" i="14"/>
  <c r="D2529" i="14"/>
  <c r="L2528" i="14"/>
  <c r="J2528" i="14"/>
  <c r="K2528" i="14" s="1"/>
  <c r="I2528" i="14"/>
  <c r="D2528" i="14"/>
  <c r="E2528" i="14" s="1"/>
  <c r="I2527" i="14"/>
  <c r="D2527" i="14"/>
  <c r="E2527" i="14" s="1"/>
  <c r="L2526" i="14"/>
  <c r="I2526" i="14"/>
  <c r="J2526" i="14" s="1"/>
  <c r="K2526" i="14" s="1"/>
  <c r="D2526" i="14"/>
  <c r="E2526" i="14" s="1"/>
  <c r="J2525" i="14"/>
  <c r="K2525" i="14" s="1"/>
  <c r="I2525" i="14"/>
  <c r="L2525" i="14" s="1"/>
  <c r="D2525" i="14"/>
  <c r="E2525" i="14" s="1"/>
  <c r="J2524" i="14"/>
  <c r="K2524" i="14" s="1"/>
  <c r="I2524" i="14"/>
  <c r="L2524" i="14" s="1"/>
  <c r="D2524" i="14"/>
  <c r="E2524" i="14" s="1"/>
  <c r="I2523" i="14"/>
  <c r="L2523" i="14" s="1"/>
  <c r="D2523" i="14"/>
  <c r="E2523" i="14" s="1"/>
  <c r="I2522" i="14"/>
  <c r="D2522" i="14"/>
  <c r="E2522" i="14" s="1"/>
  <c r="I2521" i="14"/>
  <c r="D2521" i="14"/>
  <c r="E2521" i="14" s="1"/>
  <c r="L2520" i="14"/>
  <c r="J2520" i="14"/>
  <c r="K2520" i="14" s="1"/>
  <c r="I2520" i="14"/>
  <c r="D2520" i="14"/>
  <c r="E2520" i="14" s="1"/>
  <c r="I2519" i="14"/>
  <c r="L2519" i="14" s="1"/>
  <c r="D2519" i="14"/>
  <c r="E2519" i="14" s="1"/>
  <c r="L2518" i="14"/>
  <c r="J2518" i="14"/>
  <c r="K2518" i="14" s="1"/>
  <c r="I2518" i="14"/>
  <c r="D2518" i="14"/>
  <c r="E2518" i="14" s="1"/>
  <c r="J2517" i="14"/>
  <c r="I2517" i="14"/>
  <c r="D2517" i="14"/>
  <c r="E2517" i="14" s="1"/>
  <c r="J2516" i="14"/>
  <c r="K2516" i="14" s="1"/>
  <c r="I2516" i="14"/>
  <c r="L2516" i="14" s="1"/>
  <c r="D2516" i="14"/>
  <c r="E2516" i="14" s="1"/>
  <c r="I2515" i="14"/>
  <c r="L2515" i="14" s="1"/>
  <c r="E2515" i="14"/>
  <c r="D2515" i="14"/>
  <c r="I2514" i="14"/>
  <c r="D2514" i="14"/>
  <c r="E2514" i="14" s="1"/>
  <c r="J2513" i="14"/>
  <c r="I2513" i="14"/>
  <c r="D2513" i="14"/>
  <c r="E2513" i="14" s="1"/>
  <c r="L2512" i="14"/>
  <c r="J2512" i="14"/>
  <c r="K2512" i="14" s="1"/>
  <c r="I2512" i="14"/>
  <c r="D2512" i="14"/>
  <c r="E2512" i="14" s="1"/>
  <c r="I2511" i="14"/>
  <c r="D2511" i="14"/>
  <c r="E2511" i="14" s="1"/>
  <c r="L2510" i="14"/>
  <c r="J2510" i="14"/>
  <c r="I2510" i="14"/>
  <c r="D2510" i="14"/>
  <c r="E2510" i="14" s="1"/>
  <c r="J2509" i="14"/>
  <c r="I2509" i="14"/>
  <c r="L2509" i="14" s="1"/>
  <c r="E2509" i="14"/>
  <c r="D2509" i="14"/>
  <c r="I2508" i="14"/>
  <c r="D2508" i="14"/>
  <c r="E2508" i="14" s="1"/>
  <c r="I2507" i="14"/>
  <c r="L2507" i="14" s="1"/>
  <c r="D2507" i="14"/>
  <c r="E2507" i="14" s="1"/>
  <c r="L2506" i="14"/>
  <c r="J2506" i="14"/>
  <c r="I2506" i="14"/>
  <c r="D2506" i="14"/>
  <c r="E2506" i="14" s="1"/>
  <c r="J2505" i="14"/>
  <c r="I2505" i="14"/>
  <c r="E2505" i="14"/>
  <c r="D2505" i="14"/>
  <c r="L2504" i="14"/>
  <c r="J2504" i="14"/>
  <c r="I2504" i="14"/>
  <c r="D2504" i="14"/>
  <c r="E2504" i="14" s="1"/>
  <c r="J2503" i="14"/>
  <c r="I2503" i="14"/>
  <c r="D2503" i="14"/>
  <c r="E2503" i="14" s="1"/>
  <c r="L2502" i="14"/>
  <c r="J2502" i="14"/>
  <c r="I2502" i="14"/>
  <c r="D2502" i="14"/>
  <c r="E2502" i="14" s="1"/>
  <c r="J2501" i="14"/>
  <c r="I2501" i="14"/>
  <c r="L2501" i="14" s="1"/>
  <c r="D2501" i="14"/>
  <c r="E2501" i="14" s="1"/>
  <c r="I2500" i="14"/>
  <c r="D2500" i="14"/>
  <c r="E2500" i="14" s="1"/>
  <c r="I2499" i="14"/>
  <c r="L2499" i="14" s="1"/>
  <c r="D2499" i="14"/>
  <c r="E2499" i="14" s="1"/>
  <c r="L2498" i="14"/>
  <c r="J2498" i="14"/>
  <c r="I2498" i="14"/>
  <c r="D2498" i="14"/>
  <c r="E2498" i="14" s="1"/>
  <c r="I2497" i="14"/>
  <c r="E2497" i="14"/>
  <c r="D2497" i="14"/>
  <c r="L2496" i="14"/>
  <c r="J2496" i="14"/>
  <c r="I2496" i="14"/>
  <c r="K2496" i="14" s="1"/>
  <c r="D2496" i="14"/>
  <c r="E2496" i="14" s="1"/>
  <c r="I2495" i="14"/>
  <c r="D2495" i="14"/>
  <c r="E2495" i="14" s="1"/>
  <c r="L2494" i="14"/>
  <c r="J2494" i="14"/>
  <c r="I2494" i="14"/>
  <c r="K2494" i="14" s="1"/>
  <c r="D2494" i="14"/>
  <c r="E2494" i="14" s="1"/>
  <c r="I2493" i="14"/>
  <c r="D2493" i="14"/>
  <c r="E2493" i="14" s="1"/>
  <c r="I2492" i="14"/>
  <c r="D2492" i="14"/>
  <c r="E2492" i="14" s="1"/>
  <c r="I2491" i="14"/>
  <c r="L2491" i="14" s="1"/>
  <c r="D2491" i="14"/>
  <c r="E2491" i="14" s="1"/>
  <c r="J2490" i="14"/>
  <c r="I2490" i="14"/>
  <c r="K2490" i="14" s="1"/>
  <c r="D2490" i="14"/>
  <c r="E2490" i="14" s="1"/>
  <c r="I2489" i="14"/>
  <c r="D2489" i="14"/>
  <c r="E2489" i="14" s="1"/>
  <c r="I2488" i="14"/>
  <c r="D2488" i="14"/>
  <c r="E2488" i="14" s="1"/>
  <c r="K2487" i="14"/>
  <c r="J2487" i="14"/>
  <c r="I2487" i="14"/>
  <c r="L2487" i="14" s="1"/>
  <c r="D2487" i="14"/>
  <c r="E2487" i="14" s="1"/>
  <c r="L2486" i="14"/>
  <c r="J2486" i="14"/>
  <c r="I2486" i="14"/>
  <c r="K2486" i="14" s="1"/>
  <c r="D2486" i="14"/>
  <c r="E2486" i="14" s="1"/>
  <c r="I2485" i="14"/>
  <c r="D2485" i="14"/>
  <c r="E2485" i="14" s="1"/>
  <c r="L2484" i="14"/>
  <c r="J2484" i="14"/>
  <c r="I2484" i="14"/>
  <c r="K2484" i="14" s="1"/>
  <c r="D2484" i="14"/>
  <c r="E2484" i="14" s="1"/>
  <c r="K2483" i="14"/>
  <c r="I2483" i="14"/>
  <c r="L2483" i="14" s="1"/>
  <c r="D2483" i="14"/>
  <c r="E2483" i="14" s="1"/>
  <c r="L2482" i="14"/>
  <c r="J2482" i="14"/>
  <c r="I2482" i="14"/>
  <c r="K2482" i="14" s="1"/>
  <c r="D2482" i="14"/>
  <c r="E2482" i="14" s="1"/>
  <c r="I2481" i="14"/>
  <c r="J2481" i="14" s="1"/>
  <c r="E2481" i="14"/>
  <c r="D2481" i="14"/>
  <c r="L2480" i="14"/>
  <c r="J2480" i="14"/>
  <c r="I2480" i="14"/>
  <c r="K2480" i="14" s="1"/>
  <c r="D2480" i="14"/>
  <c r="E2480" i="14" s="1"/>
  <c r="K2479" i="14"/>
  <c r="J2479" i="14"/>
  <c r="I2479" i="14"/>
  <c r="L2479" i="14" s="1"/>
  <c r="D2479" i="14"/>
  <c r="E2479" i="14" s="1"/>
  <c r="I2478" i="14"/>
  <c r="K2478" i="14" s="1"/>
  <c r="D2478" i="14"/>
  <c r="E2478" i="14" s="1"/>
  <c r="K2477" i="14"/>
  <c r="J2477" i="14"/>
  <c r="I2477" i="14"/>
  <c r="L2477" i="14" s="1"/>
  <c r="D2477" i="14"/>
  <c r="E2477" i="14" s="1"/>
  <c r="L2476" i="14"/>
  <c r="J2476" i="14"/>
  <c r="I2476" i="14"/>
  <c r="K2476" i="14" s="1"/>
  <c r="D2476" i="14"/>
  <c r="E2476" i="14" s="1"/>
  <c r="I2475" i="14"/>
  <c r="L2475" i="14" s="1"/>
  <c r="E2475" i="14"/>
  <c r="D2475" i="14"/>
  <c r="I2474" i="14"/>
  <c r="D2474" i="14"/>
  <c r="E2474" i="14" s="1"/>
  <c r="I2473" i="14"/>
  <c r="J2473" i="14" s="1"/>
  <c r="D2473" i="14"/>
  <c r="E2473" i="14" s="1"/>
  <c r="J2472" i="14"/>
  <c r="I2472" i="14"/>
  <c r="K2472" i="14" s="1"/>
  <c r="D2472" i="14"/>
  <c r="E2472" i="14" s="1"/>
  <c r="J2471" i="14"/>
  <c r="I2471" i="14"/>
  <c r="D2471" i="14"/>
  <c r="E2471" i="14" s="1"/>
  <c r="J2470" i="14"/>
  <c r="I2470" i="14"/>
  <c r="K2470" i="14" s="1"/>
  <c r="D2470" i="14"/>
  <c r="E2470" i="14" s="1"/>
  <c r="I2469" i="14"/>
  <c r="E2469" i="14"/>
  <c r="D2469" i="14"/>
  <c r="I2468" i="14"/>
  <c r="D2468" i="14"/>
  <c r="E2468" i="14" s="1"/>
  <c r="K2467" i="14"/>
  <c r="I2467" i="14"/>
  <c r="L2467" i="14" s="1"/>
  <c r="D2467" i="14"/>
  <c r="E2467" i="14" s="1"/>
  <c r="I2466" i="14"/>
  <c r="D2466" i="14"/>
  <c r="E2466" i="14" s="1"/>
  <c r="J2465" i="14"/>
  <c r="I2465" i="14"/>
  <c r="D2465" i="14"/>
  <c r="E2465" i="14" s="1"/>
  <c r="L2464" i="14"/>
  <c r="J2464" i="14"/>
  <c r="I2464" i="14"/>
  <c r="K2464" i="14" s="1"/>
  <c r="D2464" i="14"/>
  <c r="E2464" i="14" s="1"/>
  <c r="I2463" i="14"/>
  <c r="D2463" i="14"/>
  <c r="E2463" i="14" s="1"/>
  <c r="L2462" i="14"/>
  <c r="J2462" i="14"/>
  <c r="I2462" i="14"/>
  <c r="D2462" i="14"/>
  <c r="E2462" i="14" s="1"/>
  <c r="J2461" i="14"/>
  <c r="K2461" i="14" s="1"/>
  <c r="I2461" i="14"/>
  <c r="L2461" i="14" s="1"/>
  <c r="D2461" i="14"/>
  <c r="E2461" i="14" s="1"/>
  <c r="I2460" i="14"/>
  <c r="D2460" i="14"/>
  <c r="E2460" i="14" s="1"/>
  <c r="I2459" i="14"/>
  <c r="L2459" i="14" s="1"/>
  <c r="E2459" i="14"/>
  <c r="D2459" i="14"/>
  <c r="J2458" i="14"/>
  <c r="I2458" i="14"/>
  <c r="L2458" i="14" s="1"/>
  <c r="D2458" i="14"/>
  <c r="E2458" i="14" s="1"/>
  <c r="I2457" i="14"/>
  <c r="D2457" i="14"/>
  <c r="E2457" i="14" s="1"/>
  <c r="L2456" i="14"/>
  <c r="I2456" i="14"/>
  <c r="J2456" i="14" s="1"/>
  <c r="D2456" i="14"/>
  <c r="E2456" i="14" s="1"/>
  <c r="J2455" i="14"/>
  <c r="K2455" i="14" s="1"/>
  <c r="I2455" i="14"/>
  <c r="L2455" i="14" s="1"/>
  <c r="D2455" i="14"/>
  <c r="E2455" i="14" s="1"/>
  <c r="L2454" i="14"/>
  <c r="J2454" i="14"/>
  <c r="I2454" i="14"/>
  <c r="D2454" i="14"/>
  <c r="E2454" i="14" s="1"/>
  <c r="J2453" i="14"/>
  <c r="K2453" i="14" s="1"/>
  <c r="I2453" i="14"/>
  <c r="L2453" i="14" s="1"/>
  <c r="D2453" i="14"/>
  <c r="E2453" i="14" s="1"/>
  <c r="L2452" i="14"/>
  <c r="J2452" i="14"/>
  <c r="I2452" i="14"/>
  <c r="D2452" i="14"/>
  <c r="E2452" i="14" s="1"/>
  <c r="I2451" i="14"/>
  <c r="L2451" i="14" s="1"/>
  <c r="E2451" i="14"/>
  <c r="D2451" i="14"/>
  <c r="J2450" i="14"/>
  <c r="I2450" i="14"/>
  <c r="L2450" i="14" s="1"/>
  <c r="D2450" i="14"/>
  <c r="E2450" i="14" s="1"/>
  <c r="J2449" i="14"/>
  <c r="I2449" i="14"/>
  <c r="E2449" i="14"/>
  <c r="D2449" i="14"/>
  <c r="I2448" i="14"/>
  <c r="D2448" i="14"/>
  <c r="E2448" i="14" s="1"/>
  <c r="I2447" i="14"/>
  <c r="D2447" i="14"/>
  <c r="E2447" i="14" s="1"/>
  <c r="L2446" i="14"/>
  <c r="J2446" i="14"/>
  <c r="I2446" i="14"/>
  <c r="D2446" i="14"/>
  <c r="E2446" i="14" s="1"/>
  <c r="I2445" i="14"/>
  <c r="D2445" i="14"/>
  <c r="E2445" i="14" s="1"/>
  <c r="I2444" i="14"/>
  <c r="D2444" i="14"/>
  <c r="E2444" i="14" s="1"/>
  <c r="I2443" i="14"/>
  <c r="L2443" i="14" s="1"/>
  <c r="E2443" i="14"/>
  <c r="D2443" i="14"/>
  <c r="I2442" i="14"/>
  <c r="D2442" i="14"/>
  <c r="E2442" i="14" s="1"/>
  <c r="J2441" i="14"/>
  <c r="I2441" i="14"/>
  <c r="D2441" i="14"/>
  <c r="E2441" i="14" s="1"/>
  <c r="L2440" i="14"/>
  <c r="I2440" i="14"/>
  <c r="J2440" i="14" s="1"/>
  <c r="D2440" i="14"/>
  <c r="E2440" i="14" s="1"/>
  <c r="I2439" i="14"/>
  <c r="D2439" i="14"/>
  <c r="E2439" i="14" s="1"/>
  <c r="J2438" i="14"/>
  <c r="I2438" i="14"/>
  <c r="L2438" i="14" s="1"/>
  <c r="D2438" i="14"/>
  <c r="E2438" i="14" s="1"/>
  <c r="I2437" i="14"/>
  <c r="E2437" i="14"/>
  <c r="D2437" i="14"/>
  <c r="L2436" i="14"/>
  <c r="J2436" i="14"/>
  <c r="I2436" i="14"/>
  <c r="D2436" i="14"/>
  <c r="E2436" i="14" s="1"/>
  <c r="I2435" i="14"/>
  <c r="L2435" i="14" s="1"/>
  <c r="E2435" i="14"/>
  <c r="D2435" i="14"/>
  <c r="J2434" i="14"/>
  <c r="I2434" i="14"/>
  <c r="D2434" i="14"/>
  <c r="E2434" i="14" s="1"/>
  <c r="J2433" i="14"/>
  <c r="I2433" i="14"/>
  <c r="E2433" i="14"/>
  <c r="D2433" i="14"/>
  <c r="L2432" i="14"/>
  <c r="J2432" i="14"/>
  <c r="I2432" i="14"/>
  <c r="D2432" i="14"/>
  <c r="E2432" i="14" s="1"/>
  <c r="I2431" i="14"/>
  <c r="D2431" i="14"/>
  <c r="E2431" i="14" s="1"/>
  <c r="I2430" i="14"/>
  <c r="L2430" i="14" s="1"/>
  <c r="D2430" i="14"/>
  <c r="E2430" i="14" s="1"/>
  <c r="I2429" i="14"/>
  <c r="D2429" i="14"/>
  <c r="E2429" i="14" s="1"/>
  <c r="L2428" i="14"/>
  <c r="J2428" i="14"/>
  <c r="I2428" i="14"/>
  <c r="D2428" i="14"/>
  <c r="E2428" i="14" s="1"/>
  <c r="I2427" i="14"/>
  <c r="L2427" i="14" s="1"/>
  <c r="E2427" i="14"/>
  <c r="D2427" i="14"/>
  <c r="L2426" i="14"/>
  <c r="J2426" i="14"/>
  <c r="I2426" i="14"/>
  <c r="D2426" i="14"/>
  <c r="E2426" i="14" s="1"/>
  <c r="I2425" i="14"/>
  <c r="D2425" i="14"/>
  <c r="E2425" i="14" s="1"/>
  <c r="I2424" i="14"/>
  <c r="D2424" i="14"/>
  <c r="E2424" i="14" s="1"/>
  <c r="J2423" i="14"/>
  <c r="K2423" i="14" s="1"/>
  <c r="I2423" i="14"/>
  <c r="L2423" i="14" s="1"/>
  <c r="D2423" i="14"/>
  <c r="E2423" i="14" s="1"/>
  <c r="J2422" i="14"/>
  <c r="I2422" i="14"/>
  <c r="L2422" i="14" s="1"/>
  <c r="D2422" i="14"/>
  <c r="E2422" i="14" s="1"/>
  <c r="I2421" i="14"/>
  <c r="D2421" i="14"/>
  <c r="E2421" i="14" s="1"/>
  <c r="L2420" i="14"/>
  <c r="J2420" i="14"/>
  <c r="I2420" i="14"/>
  <c r="D2420" i="14"/>
  <c r="E2420" i="14" s="1"/>
  <c r="I2419" i="14"/>
  <c r="L2419" i="14" s="1"/>
  <c r="E2419" i="14"/>
  <c r="D2419" i="14"/>
  <c r="L2418" i="14"/>
  <c r="J2418" i="14"/>
  <c r="I2418" i="14"/>
  <c r="D2418" i="14"/>
  <c r="E2418" i="14" s="1"/>
  <c r="J2417" i="14"/>
  <c r="I2417" i="14"/>
  <c r="E2417" i="14"/>
  <c r="D2417" i="14"/>
  <c r="I2416" i="14"/>
  <c r="D2416" i="14"/>
  <c r="E2416" i="14" s="1"/>
  <c r="J2415" i="14"/>
  <c r="K2415" i="14" s="1"/>
  <c r="I2415" i="14"/>
  <c r="L2415" i="14" s="1"/>
  <c r="D2415" i="14"/>
  <c r="E2415" i="14" s="1"/>
  <c r="L2414" i="14"/>
  <c r="J2414" i="14"/>
  <c r="I2414" i="14"/>
  <c r="D2414" i="14"/>
  <c r="E2414" i="14" s="1"/>
  <c r="K2413" i="14"/>
  <c r="J2413" i="14"/>
  <c r="I2413" i="14"/>
  <c r="L2413" i="14" s="1"/>
  <c r="E2413" i="14"/>
  <c r="D2413" i="14"/>
  <c r="L2412" i="14"/>
  <c r="J2412" i="14"/>
  <c r="I2412" i="14"/>
  <c r="D2412" i="14"/>
  <c r="E2412" i="14" s="1"/>
  <c r="I2411" i="14"/>
  <c r="L2411" i="14" s="1"/>
  <c r="D2411" i="14"/>
  <c r="E2411" i="14" s="1"/>
  <c r="L2410" i="14"/>
  <c r="J2410" i="14"/>
  <c r="I2410" i="14"/>
  <c r="D2410" i="14"/>
  <c r="E2410" i="14" s="1"/>
  <c r="I2409" i="14"/>
  <c r="J2409" i="14" s="1"/>
  <c r="E2409" i="14"/>
  <c r="D2409" i="14"/>
  <c r="L2408" i="14"/>
  <c r="J2408" i="14"/>
  <c r="I2408" i="14"/>
  <c r="D2408" i="14"/>
  <c r="E2408" i="14" s="1"/>
  <c r="I2407" i="14"/>
  <c r="D2407" i="14"/>
  <c r="E2407" i="14" s="1"/>
  <c r="I2406" i="14"/>
  <c r="D2406" i="14"/>
  <c r="E2406" i="14" s="1"/>
  <c r="I2405" i="14"/>
  <c r="D2405" i="14"/>
  <c r="E2405" i="14" s="1"/>
  <c r="L2404" i="14"/>
  <c r="J2404" i="14"/>
  <c r="I2404" i="14"/>
  <c r="D2404" i="14"/>
  <c r="E2404" i="14" s="1"/>
  <c r="I2403" i="14"/>
  <c r="L2403" i="14" s="1"/>
  <c r="D2403" i="14"/>
  <c r="E2403" i="14" s="1"/>
  <c r="I2402" i="14"/>
  <c r="D2402" i="14"/>
  <c r="E2402" i="14" s="1"/>
  <c r="I2401" i="14"/>
  <c r="E2401" i="14"/>
  <c r="D2401" i="14"/>
  <c r="I2400" i="14"/>
  <c r="D2400" i="14"/>
  <c r="E2400" i="14" s="1"/>
  <c r="I2399" i="14"/>
  <c r="D2399" i="14"/>
  <c r="E2399" i="14" s="1"/>
  <c r="I2398" i="14"/>
  <c r="D2398" i="14"/>
  <c r="E2398" i="14" s="1"/>
  <c r="K2397" i="14"/>
  <c r="J2397" i="14"/>
  <c r="I2397" i="14"/>
  <c r="L2397" i="14" s="1"/>
  <c r="D2397" i="14"/>
  <c r="E2397" i="14" s="1"/>
  <c r="I2396" i="14"/>
  <c r="D2396" i="14"/>
  <c r="E2396" i="14" s="1"/>
  <c r="I2395" i="14"/>
  <c r="L2395" i="14" s="1"/>
  <c r="D2395" i="14"/>
  <c r="E2395" i="14" s="1"/>
  <c r="L2394" i="14"/>
  <c r="J2394" i="14"/>
  <c r="I2394" i="14"/>
  <c r="D2394" i="14"/>
  <c r="E2394" i="14" s="1"/>
  <c r="I2393" i="14"/>
  <c r="E2393" i="14"/>
  <c r="D2393" i="14"/>
  <c r="L2392" i="14"/>
  <c r="J2392" i="14"/>
  <c r="I2392" i="14"/>
  <c r="D2392" i="14"/>
  <c r="E2392" i="14" s="1"/>
  <c r="J2391" i="14"/>
  <c r="K2391" i="14" s="1"/>
  <c r="I2391" i="14"/>
  <c r="L2391" i="14" s="1"/>
  <c r="D2391" i="14"/>
  <c r="E2391" i="14" s="1"/>
  <c r="L2390" i="14"/>
  <c r="J2390" i="14"/>
  <c r="I2390" i="14"/>
  <c r="D2390" i="14"/>
  <c r="E2390" i="14" s="1"/>
  <c r="J2389" i="14"/>
  <c r="K2389" i="14" s="1"/>
  <c r="I2389" i="14"/>
  <c r="L2389" i="14" s="1"/>
  <c r="D2389" i="14"/>
  <c r="E2389" i="14" s="1"/>
  <c r="J2388" i="14"/>
  <c r="I2388" i="14"/>
  <c r="L2388" i="14" s="1"/>
  <c r="D2388" i="14"/>
  <c r="E2388" i="14" s="1"/>
  <c r="I2387" i="14"/>
  <c r="L2387" i="14" s="1"/>
  <c r="E2387" i="14"/>
  <c r="D2387" i="14"/>
  <c r="I2386" i="14"/>
  <c r="L2386" i="14" s="1"/>
  <c r="D2386" i="14"/>
  <c r="E2386" i="14" s="1"/>
  <c r="I2385" i="14"/>
  <c r="J2385" i="14" s="1"/>
  <c r="D2385" i="14"/>
  <c r="E2385" i="14" s="1"/>
  <c r="L2384" i="14"/>
  <c r="J2384" i="14"/>
  <c r="I2384" i="14"/>
  <c r="D2384" i="14"/>
  <c r="E2384" i="14" s="1"/>
  <c r="J2383" i="14"/>
  <c r="K2383" i="14" s="1"/>
  <c r="I2383" i="14"/>
  <c r="L2383" i="14" s="1"/>
  <c r="D2383" i="14"/>
  <c r="E2383" i="14" s="1"/>
  <c r="L2382" i="14"/>
  <c r="I2382" i="14"/>
  <c r="J2382" i="14" s="1"/>
  <c r="D2382" i="14"/>
  <c r="E2382" i="14" s="1"/>
  <c r="J2381" i="14"/>
  <c r="K2381" i="14" s="1"/>
  <c r="I2381" i="14"/>
  <c r="L2381" i="14" s="1"/>
  <c r="E2381" i="14"/>
  <c r="D2381" i="14"/>
  <c r="J2380" i="14"/>
  <c r="I2380" i="14"/>
  <c r="D2380" i="14"/>
  <c r="E2380" i="14" s="1"/>
  <c r="I2379" i="14"/>
  <c r="L2379" i="14" s="1"/>
  <c r="D2379" i="14"/>
  <c r="E2379" i="14" s="1"/>
  <c r="L2378" i="14"/>
  <c r="J2378" i="14"/>
  <c r="I2378" i="14"/>
  <c r="D2378" i="14"/>
  <c r="E2378" i="14" s="1"/>
  <c r="I2377" i="14"/>
  <c r="J2377" i="14" s="1"/>
  <c r="D2377" i="14"/>
  <c r="E2377" i="14" s="1"/>
  <c r="L2376" i="14"/>
  <c r="I2376" i="14"/>
  <c r="J2376" i="14" s="1"/>
  <c r="D2376" i="14"/>
  <c r="E2376" i="14" s="1"/>
  <c r="I2375" i="14"/>
  <c r="D2375" i="14"/>
  <c r="E2375" i="14" s="1"/>
  <c r="L2374" i="14"/>
  <c r="J2374" i="14"/>
  <c r="I2374" i="14"/>
  <c r="D2374" i="14"/>
  <c r="E2374" i="14" s="1"/>
  <c r="I2373" i="14"/>
  <c r="D2373" i="14"/>
  <c r="E2373" i="14" s="1"/>
  <c r="L2372" i="14"/>
  <c r="J2372" i="14"/>
  <c r="I2372" i="14"/>
  <c r="D2372" i="14"/>
  <c r="E2372" i="14" s="1"/>
  <c r="I2371" i="14"/>
  <c r="L2371" i="14" s="1"/>
  <c r="D2371" i="14"/>
  <c r="E2371" i="14" s="1"/>
  <c r="I2370" i="14"/>
  <c r="D2370" i="14"/>
  <c r="E2370" i="14" s="1"/>
  <c r="J2369" i="14"/>
  <c r="I2369" i="14"/>
  <c r="D2369" i="14"/>
  <c r="E2369" i="14" s="1"/>
  <c r="L2368" i="14"/>
  <c r="J2368" i="14"/>
  <c r="I2368" i="14"/>
  <c r="D2368" i="14"/>
  <c r="E2368" i="14" s="1"/>
  <c r="I2367" i="14"/>
  <c r="D2367" i="14"/>
  <c r="E2367" i="14" s="1"/>
  <c r="L2366" i="14"/>
  <c r="I2366" i="14"/>
  <c r="J2366" i="14" s="1"/>
  <c r="D2366" i="14"/>
  <c r="E2366" i="14" s="1"/>
  <c r="K2365" i="14"/>
  <c r="J2365" i="14"/>
  <c r="I2365" i="14"/>
  <c r="L2365" i="14" s="1"/>
  <c r="D2365" i="14"/>
  <c r="E2365" i="14" s="1"/>
  <c r="J2364" i="14"/>
  <c r="I2364" i="14"/>
  <c r="D2364" i="14"/>
  <c r="E2364" i="14" s="1"/>
  <c r="I2363" i="14"/>
  <c r="L2363" i="14" s="1"/>
  <c r="D2363" i="14"/>
  <c r="E2363" i="14" s="1"/>
  <c r="I2362" i="14"/>
  <c r="D2362" i="14"/>
  <c r="E2362" i="14" s="1"/>
  <c r="I2361" i="14"/>
  <c r="D2361" i="14"/>
  <c r="E2361" i="14" s="1"/>
  <c r="L2360" i="14"/>
  <c r="J2360" i="14"/>
  <c r="I2360" i="14"/>
  <c r="D2360" i="14"/>
  <c r="E2360" i="14" s="1"/>
  <c r="I2359" i="14"/>
  <c r="D2359" i="14"/>
  <c r="E2359" i="14" s="1"/>
  <c r="L2358" i="14"/>
  <c r="J2358" i="14"/>
  <c r="I2358" i="14"/>
  <c r="D2358" i="14"/>
  <c r="E2358" i="14" s="1"/>
  <c r="I2357" i="14"/>
  <c r="D2357" i="14"/>
  <c r="E2357" i="14" s="1"/>
  <c r="J2356" i="14"/>
  <c r="I2356" i="14"/>
  <c r="D2356" i="14"/>
  <c r="E2356" i="14" s="1"/>
  <c r="I2355" i="14"/>
  <c r="L2355" i="14" s="1"/>
  <c r="E2355" i="14"/>
  <c r="D2355" i="14"/>
  <c r="J2354" i="14"/>
  <c r="I2354" i="14"/>
  <c r="L2354" i="14" s="1"/>
  <c r="D2354" i="14"/>
  <c r="E2354" i="14" s="1"/>
  <c r="J2353" i="14"/>
  <c r="I2353" i="14"/>
  <c r="D2353" i="14"/>
  <c r="E2353" i="14" s="1"/>
  <c r="L2352" i="14"/>
  <c r="J2352" i="14"/>
  <c r="I2352" i="14"/>
  <c r="D2352" i="14"/>
  <c r="E2352" i="14" s="1"/>
  <c r="I2351" i="14"/>
  <c r="D2351" i="14"/>
  <c r="E2351" i="14" s="1"/>
  <c r="L2350" i="14"/>
  <c r="J2350" i="14"/>
  <c r="I2350" i="14"/>
  <c r="D2350" i="14"/>
  <c r="E2350" i="14" s="1"/>
  <c r="J2349" i="14"/>
  <c r="I2349" i="14"/>
  <c r="L2349" i="14" s="1"/>
  <c r="D2349" i="14"/>
  <c r="E2349" i="14" s="1"/>
  <c r="I2348" i="14"/>
  <c r="D2348" i="14"/>
  <c r="E2348" i="14" s="1"/>
  <c r="I2347" i="14"/>
  <c r="L2347" i="14" s="1"/>
  <c r="E2347" i="14"/>
  <c r="D2347" i="14"/>
  <c r="I2346" i="14"/>
  <c r="D2346" i="14"/>
  <c r="E2346" i="14" s="1"/>
  <c r="J2345" i="14"/>
  <c r="I2345" i="14"/>
  <c r="D2345" i="14"/>
  <c r="E2345" i="14" s="1"/>
  <c r="L2344" i="14"/>
  <c r="I2344" i="14"/>
  <c r="J2344" i="14" s="1"/>
  <c r="D2344" i="14"/>
  <c r="E2344" i="14" s="1"/>
  <c r="I2343" i="14"/>
  <c r="D2343" i="14"/>
  <c r="E2343" i="14" s="1"/>
  <c r="L2342" i="14"/>
  <c r="J2342" i="14"/>
  <c r="I2342" i="14"/>
  <c r="D2342" i="14"/>
  <c r="E2342" i="14" s="1"/>
  <c r="I2341" i="14"/>
  <c r="E2341" i="14"/>
  <c r="D2341" i="14"/>
  <c r="J2340" i="14"/>
  <c r="I2340" i="14"/>
  <c r="D2340" i="14"/>
  <c r="E2340" i="14" s="1"/>
  <c r="I2339" i="14"/>
  <c r="L2339" i="14" s="1"/>
  <c r="E2339" i="14"/>
  <c r="D2339" i="14"/>
  <c r="I2338" i="14"/>
  <c r="D2338" i="14"/>
  <c r="E2338" i="14" s="1"/>
  <c r="J2337" i="14"/>
  <c r="I2337" i="14"/>
  <c r="D2337" i="14"/>
  <c r="E2337" i="14" s="1"/>
  <c r="L2336" i="14"/>
  <c r="J2336" i="14"/>
  <c r="I2336" i="14"/>
  <c r="D2336" i="14"/>
  <c r="E2336" i="14" s="1"/>
  <c r="I2335" i="14"/>
  <c r="D2335" i="14"/>
  <c r="E2335" i="14" s="1"/>
  <c r="L2334" i="14"/>
  <c r="I2334" i="14"/>
  <c r="J2334" i="14" s="1"/>
  <c r="D2334" i="14"/>
  <c r="E2334" i="14" s="1"/>
  <c r="I2333" i="14"/>
  <c r="L2333" i="14" s="1"/>
  <c r="E2333" i="14"/>
  <c r="D2333" i="14"/>
  <c r="L2332" i="14"/>
  <c r="J2332" i="14"/>
  <c r="I2332" i="14"/>
  <c r="D2332" i="14"/>
  <c r="E2332" i="14" s="1"/>
  <c r="I2331" i="14"/>
  <c r="L2331" i="14" s="1"/>
  <c r="E2331" i="14"/>
  <c r="D2331" i="14"/>
  <c r="I2330" i="14"/>
  <c r="D2330" i="14"/>
  <c r="E2330" i="14" s="1"/>
  <c r="J2329" i="14"/>
  <c r="I2329" i="14"/>
  <c r="E2329" i="14"/>
  <c r="D2329" i="14"/>
  <c r="I2328" i="14"/>
  <c r="D2328" i="14"/>
  <c r="E2328" i="14" s="1"/>
  <c r="I2327" i="14"/>
  <c r="D2327" i="14"/>
  <c r="E2327" i="14" s="1"/>
  <c r="L2326" i="14"/>
  <c r="J2326" i="14"/>
  <c r="I2326" i="14"/>
  <c r="D2326" i="14"/>
  <c r="E2326" i="14" s="1"/>
  <c r="I2325" i="14"/>
  <c r="L2325" i="14" s="1"/>
  <c r="E2325" i="14"/>
  <c r="D2325" i="14"/>
  <c r="J2324" i="14"/>
  <c r="I2324" i="14"/>
  <c r="D2324" i="14"/>
  <c r="E2324" i="14" s="1"/>
  <c r="I2323" i="14"/>
  <c r="L2323" i="14" s="1"/>
  <c r="D2323" i="14"/>
  <c r="E2323" i="14" s="1"/>
  <c r="L2322" i="14"/>
  <c r="J2322" i="14"/>
  <c r="I2322" i="14"/>
  <c r="D2322" i="14"/>
  <c r="E2322" i="14" s="1"/>
  <c r="I2321" i="14"/>
  <c r="D2321" i="14"/>
  <c r="E2321" i="14" s="1"/>
  <c r="L2320" i="14"/>
  <c r="J2320" i="14"/>
  <c r="I2320" i="14"/>
  <c r="D2320" i="14"/>
  <c r="E2320" i="14" s="1"/>
  <c r="I2319" i="14"/>
  <c r="L2319" i="14" s="1"/>
  <c r="D2319" i="14"/>
  <c r="E2319" i="14" s="1"/>
  <c r="L2318" i="14"/>
  <c r="J2318" i="14"/>
  <c r="I2318" i="14"/>
  <c r="D2318" i="14"/>
  <c r="E2318" i="14" s="1"/>
  <c r="I2317" i="14"/>
  <c r="L2317" i="14" s="1"/>
  <c r="E2317" i="14"/>
  <c r="D2317" i="14"/>
  <c r="L2316" i="14"/>
  <c r="I2316" i="14"/>
  <c r="D2316" i="14"/>
  <c r="E2316" i="14" s="1"/>
  <c r="I2315" i="14"/>
  <c r="L2315" i="14" s="1"/>
  <c r="E2315" i="14"/>
  <c r="D2315" i="14"/>
  <c r="I2314" i="14"/>
  <c r="D2314" i="14"/>
  <c r="E2314" i="14" s="1"/>
  <c r="I2313" i="14"/>
  <c r="E2313" i="14"/>
  <c r="D2313" i="14"/>
  <c r="J2312" i="14"/>
  <c r="I2312" i="14"/>
  <c r="L2312" i="14" s="1"/>
  <c r="D2312" i="14"/>
  <c r="E2312" i="14" s="1"/>
  <c r="I2311" i="14"/>
  <c r="D2311" i="14"/>
  <c r="E2311" i="14" s="1"/>
  <c r="J2310" i="14"/>
  <c r="I2310" i="14"/>
  <c r="L2310" i="14" s="1"/>
  <c r="D2310" i="14"/>
  <c r="E2310" i="14" s="1"/>
  <c r="I2309" i="14"/>
  <c r="L2309" i="14" s="1"/>
  <c r="D2309" i="14"/>
  <c r="E2309" i="14" s="1"/>
  <c r="L2308" i="14"/>
  <c r="I2308" i="14"/>
  <c r="D2308" i="14"/>
  <c r="E2308" i="14" s="1"/>
  <c r="I2307" i="14"/>
  <c r="L2307" i="14" s="1"/>
  <c r="D2307" i="14"/>
  <c r="E2307" i="14" s="1"/>
  <c r="J2306" i="14"/>
  <c r="I2306" i="14"/>
  <c r="L2306" i="14" s="1"/>
  <c r="D2306" i="14"/>
  <c r="E2306" i="14" s="1"/>
  <c r="J2305" i="14"/>
  <c r="I2305" i="14"/>
  <c r="E2305" i="14"/>
  <c r="D2305" i="14"/>
  <c r="L2304" i="14"/>
  <c r="J2304" i="14"/>
  <c r="I2304" i="14"/>
  <c r="D2304" i="14"/>
  <c r="E2304" i="14" s="1"/>
  <c r="I2303" i="14"/>
  <c r="D2303" i="14"/>
  <c r="E2303" i="14" s="1"/>
  <c r="L2302" i="14"/>
  <c r="I2302" i="14"/>
  <c r="J2302" i="14" s="1"/>
  <c r="D2302" i="14"/>
  <c r="E2302" i="14" s="1"/>
  <c r="I2301" i="14"/>
  <c r="L2301" i="14" s="1"/>
  <c r="E2301" i="14"/>
  <c r="D2301" i="14"/>
  <c r="I2300" i="14"/>
  <c r="D2300" i="14"/>
  <c r="E2300" i="14" s="1"/>
  <c r="I2299" i="14"/>
  <c r="L2299" i="14" s="1"/>
  <c r="D2299" i="14"/>
  <c r="E2299" i="14" s="1"/>
  <c r="I2298" i="14"/>
  <c r="D2298" i="14"/>
  <c r="E2298" i="14" s="1"/>
  <c r="J2297" i="14"/>
  <c r="I2297" i="14"/>
  <c r="E2297" i="14"/>
  <c r="D2297" i="14"/>
  <c r="J2296" i="14"/>
  <c r="I2296" i="14"/>
  <c r="L2296" i="14" s="1"/>
  <c r="D2296" i="14"/>
  <c r="E2296" i="14" s="1"/>
  <c r="I2295" i="14"/>
  <c r="D2295" i="14"/>
  <c r="E2295" i="14" s="1"/>
  <c r="L2294" i="14"/>
  <c r="J2294" i="14"/>
  <c r="I2294" i="14"/>
  <c r="D2294" i="14"/>
  <c r="E2294" i="14" s="1"/>
  <c r="I2293" i="14"/>
  <c r="D2293" i="14"/>
  <c r="E2293" i="14" s="1"/>
  <c r="L2292" i="14"/>
  <c r="J2292" i="14"/>
  <c r="I2292" i="14"/>
  <c r="D2292" i="14"/>
  <c r="E2292" i="14" s="1"/>
  <c r="I2291" i="14"/>
  <c r="L2291" i="14" s="1"/>
  <c r="D2291" i="14"/>
  <c r="E2291" i="14" s="1"/>
  <c r="L2290" i="14"/>
  <c r="J2290" i="14"/>
  <c r="I2290" i="14"/>
  <c r="D2290" i="14"/>
  <c r="E2290" i="14" s="1"/>
  <c r="I2289" i="14"/>
  <c r="J2289" i="14" s="1"/>
  <c r="D2289" i="14"/>
  <c r="E2289" i="14" s="1"/>
  <c r="I2288" i="14"/>
  <c r="D2288" i="14"/>
  <c r="E2288" i="14" s="1"/>
  <c r="I2287" i="14"/>
  <c r="D2287" i="14"/>
  <c r="E2287" i="14" s="1"/>
  <c r="I2286" i="14"/>
  <c r="D2286" i="14"/>
  <c r="E2286" i="14" s="1"/>
  <c r="I2285" i="14"/>
  <c r="L2285" i="14" s="1"/>
  <c r="D2285" i="14"/>
  <c r="E2285" i="14" s="1"/>
  <c r="I2284" i="14"/>
  <c r="D2284" i="14"/>
  <c r="E2284" i="14" s="1"/>
  <c r="I2283" i="14"/>
  <c r="L2283" i="14" s="1"/>
  <c r="D2283" i="14"/>
  <c r="E2283" i="14" s="1"/>
  <c r="L2282" i="14"/>
  <c r="I2282" i="14"/>
  <c r="D2282" i="14"/>
  <c r="E2282" i="14" s="1"/>
  <c r="I2281" i="14"/>
  <c r="J2281" i="14" s="1"/>
  <c r="E2281" i="14"/>
  <c r="D2281" i="14"/>
  <c r="I2280" i="14"/>
  <c r="D2280" i="14"/>
  <c r="E2280" i="14" s="1"/>
  <c r="I2279" i="14"/>
  <c r="D2279" i="14"/>
  <c r="E2279" i="14" s="1"/>
  <c r="L2278" i="14"/>
  <c r="J2278" i="14"/>
  <c r="I2278" i="14"/>
  <c r="D2278" i="14"/>
  <c r="E2278" i="14" s="1"/>
  <c r="I2277" i="14"/>
  <c r="L2277" i="14" s="1"/>
  <c r="D2277" i="14"/>
  <c r="E2277" i="14" s="1"/>
  <c r="L2276" i="14"/>
  <c r="I2276" i="14"/>
  <c r="D2276" i="14"/>
  <c r="E2276" i="14" s="1"/>
  <c r="I2275" i="14"/>
  <c r="L2275" i="14" s="1"/>
  <c r="D2275" i="14"/>
  <c r="E2275" i="14" s="1"/>
  <c r="L2274" i="14"/>
  <c r="I2274" i="14"/>
  <c r="D2274" i="14"/>
  <c r="E2274" i="14" s="1"/>
  <c r="I2273" i="14"/>
  <c r="E2273" i="14"/>
  <c r="D2273" i="14"/>
  <c r="I2272" i="14"/>
  <c r="D2272" i="14"/>
  <c r="E2272" i="14" s="1"/>
  <c r="I2271" i="14"/>
  <c r="D2271" i="14"/>
  <c r="E2271" i="14" s="1"/>
  <c r="J2270" i="14"/>
  <c r="I2270" i="14"/>
  <c r="L2270" i="14" s="1"/>
  <c r="D2270" i="14"/>
  <c r="E2270" i="14" s="1"/>
  <c r="I2269" i="14"/>
  <c r="D2269" i="14"/>
  <c r="E2269" i="14" s="1"/>
  <c r="L2268" i="14"/>
  <c r="I2268" i="14"/>
  <c r="D2268" i="14"/>
  <c r="E2268" i="14" s="1"/>
  <c r="I2267" i="14"/>
  <c r="L2267" i="14" s="1"/>
  <c r="D2267" i="14"/>
  <c r="E2267" i="14" s="1"/>
  <c r="I2266" i="14"/>
  <c r="D2266" i="14"/>
  <c r="E2266" i="14" s="1"/>
  <c r="I2265" i="14"/>
  <c r="E2265" i="14"/>
  <c r="D2265" i="14"/>
  <c r="I2264" i="14"/>
  <c r="D2264" i="14"/>
  <c r="E2264" i="14" s="1"/>
  <c r="K2263" i="14"/>
  <c r="J2263" i="14"/>
  <c r="I2263" i="14"/>
  <c r="L2263" i="14" s="1"/>
  <c r="D2263" i="14"/>
  <c r="E2263" i="14" s="1"/>
  <c r="J2262" i="14"/>
  <c r="I2262" i="14"/>
  <c r="L2262" i="14" s="1"/>
  <c r="D2262" i="14"/>
  <c r="E2262" i="14" s="1"/>
  <c r="I2261" i="14"/>
  <c r="E2261" i="14"/>
  <c r="D2261" i="14"/>
  <c r="I2260" i="14"/>
  <c r="D2260" i="14"/>
  <c r="E2260" i="14" s="1"/>
  <c r="I2259" i="14"/>
  <c r="L2259" i="14" s="1"/>
  <c r="D2259" i="14"/>
  <c r="E2259" i="14" s="1"/>
  <c r="I2258" i="14"/>
  <c r="L2258" i="14" s="1"/>
  <c r="D2258" i="14"/>
  <c r="E2258" i="14" s="1"/>
  <c r="J2257" i="14"/>
  <c r="I2257" i="14"/>
  <c r="E2257" i="14"/>
  <c r="D2257" i="14"/>
  <c r="I2256" i="14"/>
  <c r="D2256" i="14"/>
  <c r="E2256" i="14" s="1"/>
  <c r="J2255" i="14"/>
  <c r="I2255" i="14"/>
  <c r="L2255" i="14" s="1"/>
  <c r="D2255" i="14"/>
  <c r="E2255" i="14" s="1"/>
  <c r="I2254" i="14"/>
  <c r="D2254" i="14"/>
  <c r="E2254" i="14" s="1"/>
  <c r="I2253" i="14"/>
  <c r="E2253" i="14"/>
  <c r="D2253" i="14"/>
  <c r="L2252" i="14"/>
  <c r="I2252" i="14"/>
  <c r="D2252" i="14"/>
  <c r="E2252" i="14" s="1"/>
  <c r="I2251" i="14"/>
  <c r="L2251" i="14" s="1"/>
  <c r="D2251" i="14"/>
  <c r="E2251" i="14" s="1"/>
  <c r="L2250" i="14"/>
  <c r="I2250" i="14"/>
  <c r="D2250" i="14"/>
  <c r="E2250" i="14" s="1"/>
  <c r="I2249" i="14"/>
  <c r="E2249" i="14"/>
  <c r="D2249" i="14"/>
  <c r="I2248" i="14"/>
  <c r="J2248" i="14" s="1"/>
  <c r="D2248" i="14"/>
  <c r="E2248" i="14" s="1"/>
  <c r="I2247" i="14"/>
  <c r="D2247" i="14"/>
  <c r="E2247" i="14" s="1"/>
  <c r="L2246" i="14"/>
  <c r="J2246" i="14"/>
  <c r="I2246" i="14"/>
  <c r="D2246" i="14"/>
  <c r="E2246" i="14" s="1"/>
  <c r="J2245" i="14"/>
  <c r="K2245" i="14" s="1"/>
  <c r="I2245" i="14"/>
  <c r="L2245" i="14" s="1"/>
  <c r="D2245" i="14"/>
  <c r="E2245" i="14" s="1"/>
  <c r="L2244" i="14"/>
  <c r="I2244" i="14"/>
  <c r="D2244" i="14"/>
  <c r="E2244" i="14" s="1"/>
  <c r="I2243" i="14"/>
  <c r="L2243" i="14" s="1"/>
  <c r="D2243" i="14"/>
  <c r="E2243" i="14" s="1"/>
  <c r="L2242" i="14"/>
  <c r="J2242" i="14"/>
  <c r="I2242" i="14"/>
  <c r="D2242" i="14"/>
  <c r="E2242" i="14" s="1"/>
  <c r="I2241" i="14"/>
  <c r="D2241" i="14"/>
  <c r="E2241" i="14" s="1"/>
  <c r="I2240" i="14"/>
  <c r="D2240" i="14"/>
  <c r="E2240" i="14" s="1"/>
  <c r="J2239" i="14"/>
  <c r="I2239" i="14"/>
  <c r="D2239" i="14"/>
  <c r="E2239" i="14" s="1"/>
  <c r="I2238" i="14"/>
  <c r="L2238" i="14" s="1"/>
  <c r="D2238" i="14"/>
  <c r="E2238" i="14" s="1"/>
  <c r="I2237" i="14"/>
  <c r="L2237" i="14" s="1"/>
  <c r="D2237" i="14"/>
  <c r="E2237" i="14" s="1"/>
  <c r="L2236" i="14"/>
  <c r="I2236" i="14"/>
  <c r="D2236" i="14"/>
  <c r="E2236" i="14" s="1"/>
  <c r="I2235" i="14"/>
  <c r="L2235" i="14" s="1"/>
  <c r="D2235" i="14"/>
  <c r="E2235" i="14" s="1"/>
  <c r="L2234" i="14"/>
  <c r="J2234" i="14"/>
  <c r="I2234" i="14"/>
  <c r="D2234" i="14"/>
  <c r="E2234" i="14" s="1"/>
  <c r="I2233" i="14"/>
  <c r="D2233" i="14"/>
  <c r="E2233" i="14" s="1"/>
  <c r="I2232" i="14"/>
  <c r="D2232" i="14"/>
  <c r="E2232" i="14" s="1"/>
  <c r="I2231" i="14"/>
  <c r="D2231" i="14"/>
  <c r="E2231" i="14" s="1"/>
  <c r="L2230" i="14"/>
  <c r="J2230" i="14"/>
  <c r="I2230" i="14"/>
  <c r="D2230" i="14"/>
  <c r="E2230" i="14" s="1"/>
  <c r="I2229" i="14"/>
  <c r="L2229" i="14" s="1"/>
  <c r="D2229" i="14"/>
  <c r="E2229" i="14" s="1"/>
  <c r="I2228" i="14"/>
  <c r="D2228" i="14"/>
  <c r="E2228" i="14" s="1"/>
  <c r="I2227" i="14"/>
  <c r="L2227" i="14" s="1"/>
  <c r="D2227" i="14"/>
  <c r="E2227" i="14" s="1"/>
  <c r="L2226" i="14"/>
  <c r="I2226" i="14"/>
  <c r="D2226" i="14"/>
  <c r="E2226" i="14" s="1"/>
  <c r="I2225" i="14"/>
  <c r="E2225" i="14"/>
  <c r="D2225" i="14"/>
  <c r="I2224" i="14"/>
  <c r="J2224" i="14" s="1"/>
  <c r="D2224" i="14"/>
  <c r="E2224" i="14" s="1"/>
  <c r="J2223" i="14"/>
  <c r="K2223" i="14" s="1"/>
  <c r="I2223" i="14"/>
  <c r="L2223" i="14" s="1"/>
  <c r="D2223" i="14"/>
  <c r="E2223" i="14" s="1"/>
  <c r="I2222" i="14"/>
  <c r="D2222" i="14"/>
  <c r="E2222" i="14" s="1"/>
  <c r="J2221" i="14"/>
  <c r="K2221" i="14" s="1"/>
  <c r="I2221" i="14"/>
  <c r="L2221" i="14" s="1"/>
  <c r="D2221" i="14"/>
  <c r="E2221" i="14" s="1"/>
  <c r="I2220" i="14"/>
  <c r="L2220" i="14" s="1"/>
  <c r="D2220" i="14"/>
  <c r="E2220" i="14" s="1"/>
  <c r="I2219" i="14"/>
  <c r="L2219" i="14" s="1"/>
  <c r="D2219" i="14"/>
  <c r="E2219" i="14" s="1"/>
  <c r="L2218" i="14"/>
  <c r="J2218" i="14"/>
  <c r="I2218" i="14"/>
  <c r="D2218" i="14"/>
  <c r="E2218" i="14" s="1"/>
  <c r="I2217" i="14"/>
  <c r="J2217" i="14" s="1"/>
  <c r="D2217" i="14"/>
  <c r="E2217" i="14" s="1"/>
  <c r="J2216" i="14"/>
  <c r="I2216" i="14"/>
  <c r="D2216" i="14"/>
  <c r="E2216" i="14" s="1"/>
  <c r="I2215" i="14"/>
  <c r="L2215" i="14" s="1"/>
  <c r="D2215" i="14"/>
  <c r="E2215" i="14" s="1"/>
  <c r="L2214" i="14"/>
  <c r="J2214" i="14"/>
  <c r="I2214" i="14"/>
  <c r="D2214" i="14"/>
  <c r="E2214" i="14" s="1"/>
  <c r="J2213" i="14"/>
  <c r="I2213" i="14"/>
  <c r="L2213" i="14" s="1"/>
  <c r="D2213" i="14"/>
  <c r="E2213" i="14" s="1"/>
  <c r="L2212" i="14"/>
  <c r="I2212" i="14"/>
  <c r="D2212" i="14"/>
  <c r="E2212" i="14" s="1"/>
  <c r="I2211" i="14"/>
  <c r="L2211" i="14" s="1"/>
  <c r="E2211" i="14"/>
  <c r="D2211" i="14"/>
  <c r="J2210" i="14"/>
  <c r="I2210" i="14"/>
  <c r="D2210" i="14"/>
  <c r="E2210" i="14" s="1"/>
  <c r="J2209" i="14"/>
  <c r="I2209" i="14"/>
  <c r="E2209" i="14"/>
  <c r="D2209" i="14"/>
  <c r="I2208" i="14"/>
  <c r="J2208" i="14" s="1"/>
  <c r="D2208" i="14"/>
  <c r="E2208" i="14" s="1"/>
  <c r="I2207" i="14"/>
  <c r="D2207" i="14"/>
  <c r="E2207" i="14" s="1"/>
  <c r="L2206" i="14"/>
  <c r="J2206" i="14"/>
  <c r="I2206" i="14"/>
  <c r="D2206" i="14"/>
  <c r="E2206" i="14" s="1"/>
  <c r="I2205" i="14"/>
  <c r="D2205" i="14"/>
  <c r="E2205" i="14" s="1"/>
  <c r="I2204" i="14"/>
  <c r="D2204" i="14"/>
  <c r="E2204" i="14" s="1"/>
  <c r="I2203" i="14"/>
  <c r="L2203" i="14" s="1"/>
  <c r="D2203" i="14"/>
  <c r="E2203" i="14" s="1"/>
  <c r="I2202" i="14"/>
  <c r="D2202" i="14"/>
  <c r="E2202" i="14" s="1"/>
  <c r="I2201" i="14"/>
  <c r="D2201" i="14"/>
  <c r="E2201" i="14" s="1"/>
  <c r="I2200" i="14"/>
  <c r="D2200" i="14"/>
  <c r="E2200" i="14" s="1"/>
  <c r="I2199" i="14"/>
  <c r="D2199" i="14"/>
  <c r="E2199" i="14" s="1"/>
  <c r="J2198" i="14"/>
  <c r="I2198" i="14"/>
  <c r="L2198" i="14" s="1"/>
  <c r="D2198" i="14"/>
  <c r="E2198" i="14" s="1"/>
  <c r="I2197" i="14"/>
  <c r="D2197" i="14"/>
  <c r="E2197" i="14" s="1"/>
  <c r="I2196" i="14"/>
  <c r="D2196" i="14"/>
  <c r="E2196" i="14" s="1"/>
  <c r="I2195" i="14"/>
  <c r="L2195" i="14" s="1"/>
  <c r="D2195" i="14"/>
  <c r="E2195" i="14" s="1"/>
  <c r="I2194" i="14"/>
  <c r="D2194" i="14"/>
  <c r="E2194" i="14" s="1"/>
  <c r="I2193" i="14"/>
  <c r="J2193" i="14" s="1"/>
  <c r="E2193" i="14"/>
  <c r="D2193" i="14"/>
  <c r="J2192" i="14"/>
  <c r="I2192" i="14"/>
  <c r="D2192" i="14"/>
  <c r="E2192" i="14" s="1"/>
  <c r="I2191" i="14"/>
  <c r="L2191" i="14" s="1"/>
  <c r="D2191" i="14"/>
  <c r="E2191" i="14" s="1"/>
  <c r="L2190" i="14"/>
  <c r="I2190" i="14"/>
  <c r="J2190" i="14" s="1"/>
  <c r="D2190" i="14"/>
  <c r="E2190" i="14" s="1"/>
  <c r="J2189" i="14"/>
  <c r="K2189" i="14" s="1"/>
  <c r="I2189" i="14"/>
  <c r="L2189" i="14" s="1"/>
  <c r="D2189" i="14"/>
  <c r="E2189" i="14" s="1"/>
  <c r="I2188" i="14"/>
  <c r="L2188" i="14" s="1"/>
  <c r="D2188" i="14"/>
  <c r="E2188" i="14" s="1"/>
  <c r="I2187" i="14"/>
  <c r="L2187" i="14" s="1"/>
  <c r="D2187" i="14"/>
  <c r="E2187" i="14" s="1"/>
  <c r="I2186" i="14"/>
  <c r="D2186" i="14"/>
  <c r="E2186" i="14" s="1"/>
  <c r="I2185" i="14"/>
  <c r="E2185" i="14"/>
  <c r="D2185" i="14"/>
  <c r="I2184" i="14"/>
  <c r="D2184" i="14"/>
  <c r="E2184" i="14" s="1"/>
  <c r="K2183" i="14"/>
  <c r="J2183" i="14"/>
  <c r="I2183" i="14"/>
  <c r="L2183" i="14" s="1"/>
  <c r="D2183" i="14"/>
  <c r="E2183" i="14" s="1"/>
  <c r="J2182" i="14"/>
  <c r="I2182" i="14"/>
  <c r="L2182" i="14" s="1"/>
  <c r="D2182" i="14"/>
  <c r="E2182" i="14" s="1"/>
  <c r="I2181" i="14"/>
  <c r="D2181" i="14"/>
  <c r="E2181" i="14" s="1"/>
  <c r="I2180" i="14"/>
  <c r="L2180" i="14" s="1"/>
  <c r="D2180" i="14"/>
  <c r="E2180" i="14" s="1"/>
  <c r="I2179" i="14"/>
  <c r="L2179" i="14" s="1"/>
  <c r="E2179" i="14"/>
  <c r="D2179" i="14"/>
  <c r="I2178" i="14"/>
  <c r="J2178" i="14" s="1"/>
  <c r="D2178" i="14"/>
  <c r="E2178" i="14" s="1"/>
  <c r="J2177" i="14"/>
  <c r="I2177" i="14"/>
  <c r="D2177" i="14"/>
  <c r="E2177" i="14" s="1"/>
  <c r="I2176" i="14"/>
  <c r="D2176" i="14"/>
  <c r="E2176" i="14" s="1"/>
  <c r="I2175" i="14"/>
  <c r="L2175" i="14" s="1"/>
  <c r="D2175" i="14"/>
  <c r="E2175" i="14" s="1"/>
  <c r="L2174" i="14"/>
  <c r="J2174" i="14"/>
  <c r="I2174" i="14"/>
  <c r="D2174" i="14"/>
  <c r="E2174" i="14" s="1"/>
  <c r="I2173" i="14"/>
  <c r="D2173" i="14"/>
  <c r="E2173" i="14" s="1"/>
  <c r="I2172" i="14"/>
  <c r="D2172" i="14"/>
  <c r="E2172" i="14" s="1"/>
  <c r="I2171" i="14"/>
  <c r="L2171" i="14" s="1"/>
  <c r="D2171" i="14"/>
  <c r="E2171" i="14" s="1"/>
  <c r="I2170" i="14"/>
  <c r="D2170" i="14"/>
  <c r="E2170" i="14" s="1"/>
  <c r="J2169" i="14"/>
  <c r="I2169" i="14"/>
  <c r="E2169" i="14"/>
  <c r="D2169" i="14"/>
  <c r="I2168" i="14"/>
  <c r="D2168" i="14"/>
  <c r="E2168" i="14" s="1"/>
  <c r="J2167" i="14"/>
  <c r="K2167" i="14" s="1"/>
  <c r="I2167" i="14"/>
  <c r="L2167" i="14" s="1"/>
  <c r="D2167" i="14"/>
  <c r="E2167" i="14" s="1"/>
  <c r="J2166" i="14"/>
  <c r="I2166" i="14"/>
  <c r="L2166" i="14" s="1"/>
  <c r="D2166" i="14"/>
  <c r="E2166" i="14" s="1"/>
  <c r="I2165" i="14"/>
  <c r="E2165" i="14"/>
  <c r="D2165" i="14"/>
  <c r="I2164" i="14"/>
  <c r="D2164" i="14"/>
  <c r="E2164" i="14" s="1"/>
  <c r="I2163" i="14"/>
  <c r="L2163" i="14" s="1"/>
  <c r="D2163" i="14"/>
  <c r="E2163" i="14" s="1"/>
  <c r="I2162" i="14"/>
  <c r="D2162" i="14"/>
  <c r="E2162" i="14" s="1"/>
  <c r="J2161" i="14"/>
  <c r="I2161" i="14"/>
  <c r="E2161" i="14"/>
  <c r="D2161" i="14"/>
  <c r="I2160" i="14"/>
  <c r="D2160" i="14"/>
  <c r="E2160" i="14" s="1"/>
  <c r="I2159" i="14"/>
  <c r="D2159" i="14"/>
  <c r="E2159" i="14" s="1"/>
  <c r="L2158" i="14"/>
  <c r="J2158" i="14"/>
  <c r="I2158" i="14"/>
  <c r="D2158" i="14"/>
  <c r="E2158" i="14" s="1"/>
  <c r="I2157" i="14"/>
  <c r="D2157" i="14"/>
  <c r="E2157" i="14" s="1"/>
  <c r="L2156" i="14"/>
  <c r="I2156" i="14"/>
  <c r="D2156" i="14"/>
  <c r="E2156" i="14" s="1"/>
  <c r="I2155" i="14"/>
  <c r="L2155" i="14" s="1"/>
  <c r="D2155" i="14"/>
  <c r="E2155" i="14" s="1"/>
  <c r="I2154" i="14"/>
  <c r="L2154" i="14" s="1"/>
  <c r="D2154" i="14"/>
  <c r="E2154" i="14" s="1"/>
  <c r="I2153" i="14"/>
  <c r="E2153" i="14"/>
  <c r="D2153" i="14"/>
  <c r="I2152" i="14"/>
  <c r="J2152" i="14" s="1"/>
  <c r="D2152" i="14"/>
  <c r="E2152" i="14" s="1"/>
  <c r="I2151" i="14"/>
  <c r="D2151" i="14"/>
  <c r="E2151" i="14" s="1"/>
  <c r="I2150" i="14"/>
  <c r="J2150" i="14" s="1"/>
  <c r="D2150" i="14"/>
  <c r="E2150" i="14" s="1"/>
  <c r="I2149" i="14"/>
  <c r="E2149" i="14"/>
  <c r="D2149" i="14"/>
  <c r="I2148" i="14"/>
  <c r="D2148" i="14"/>
  <c r="E2148" i="14" s="1"/>
  <c r="I2147" i="14"/>
  <c r="L2147" i="14" s="1"/>
  <c r="D2147" i="14"/>
  <c r="E2147" i="14" s="1"/>
  <c r="L2146" i="14"/>
  <c r="J2146" i="14"/>
  <c r="I2146" i="14"/>
  <c r="D2146" i="14"/>
  <c r="E2146" i="14" s="1"/>
  <c r="I2145" i="14"/>
  <c r="E2145" i="14"/>
  <c r="D2145" i="14"/>
  <c r="I2144" i="14"/>
  <c r="D2144" i="14"/>
  <c r="E2144" i="14" s="1"/>
  <c r="I2143" i="14"/>
  <c r="D2143" i="14"/>
  <c r="E2143" i="14" s="1"/>
  <c r="I2142" i="14"/>
  <c r="D2142" i="14"/>
  <c r="E2142" i="14" s="1"/>
  <c r="I2141" i="14"/>
  <c r="E2141" i="14"/>
  <c r="D2141" i="14"/>
  <c r="I2140" i="14"/>
  <c r="D2140" i="14"/>
  <c r="E2140" i="14" s="1"/>
  <c r="I2139" i="14"/>
  <c r="L2139" i="14" s="1"/>
  <c r="D2139" i="14"/>
  <c r="E2139" i="14" s="1"/>
  <c r="I2138" i="14"/>
  <c r="D2138" i="14"/>
  <c r="E2138" i="14" s="1"/>
  <c r="I2137" i="14"/>
  <c r="D2137" i="14"/>
  <c r="E2137" i="14" s="1"/>
  <c r="J2136" i="14"/>
  <c r="I2136" i="14"/>
  <c r="D2136" i="14"/>
  <c r="E2136" i="14" s="1"/>
  <c r="I2135" i="14"/>
  <c r="L2135" i="14" s="1"/>
  <c r="D2135" i="14"/>
  <c r="E2135" i="14" s="1"/>
  <c r="J2134" i="14"/>
  <c r="I2134" i="14"/>
  <c r="L2134" i="14" s="1"/>
  <c r="D2134" i="14"/>
  <c r="E2134" i="14" s="1"/>
  <c r="J2133" i="14"/>
  <c r="I2133" i="14"/>
  <c r="E2133" i="14"/>
  <c r="D2133" i="14"/>
  <c r="I2132" i="14"/>
  <c r="D2132" i="14"/>
  <c r="E2132" i="14" s="1"/>
  <c r="I2131" i="14"/>
  <c r="L2131" i="14" s="1"/>
  <c r="D2131" i="14"/>
  <c r="E2131" i="14" s="1"/>
  <c r="J2130" i="14"/>
  <c r="I2130" i="14"/>
  <c r="L2130" i="14" s="1"/>
  <c r="D2130" i="14"/>
  <c r="E2130" i="14" s="1"/>
  <c r="J2129" i="14"/>
  <c r="I2129" i="14"/>
  <c r="E2129" i="14"/>
  <c r="D2129" i="14"/>
  <c r="I2128" i="14"/>
  <c r="J2128" i="14" s="1"/>
  <c r="D2128" i="14"/>
  <c r="E2128" i="14" s="1"/>
  <c r="J2127" i="14"/>
  <c r="I2127" i="14"/>
  <c r="L2127" i="14" s="1"/>
  <c r="D2127" i="14"/>
  <c r="E2127" i="14" s="1"/>
  <c r="I2126" i="14"/>
  <c r="D2126" i="14"/>
  <c r="E2126" i="14" s="1"/>
  <c r="K2125" i="14"/>
  <c r="I2125" i="14"/>
  <c r="L2125" i="14" s="1"/>
  <c r="D2125" i="14"/>
  <c r="E2125" i="14" s="1"/>
  <c r="I2124" i="14"/>
  <c r="L2124" i="14" s="1"/>
  <c r="D2124" i="14"/>
  <c r="E2124" i="14" s="1"/>
  <c r="K2123" i="14"/>
  <c r="I2123" i="14"/>
  <c r="L2123" i="14" s="1"/>
  <c r="D2123" i="14"/>
  <c r="E2123" i="14" s="1"/>
  <c r="I2122" i="14"/>
  <c r="D2122" i="14"/>
  <c r="E2122" i="14" s="1"/>
  <c r="J2121" i="14"/>
  <c r="I2121" i="14"/>
  <c r="D2121" i="14"/>
  <c r="E2121" i="14" s="1"/>
  <c r="I2120" i="14"/>
  <c r="D2120" i="14"/>
  <c r="E2120" i="14" s="1"/>
  <c r="I2119" i="14"/>
  <c r="D2119" i="14"/>
  <c r="E2119" i="14" s="1"/>
  <c r="J2118" i="14"/>
  <c r="I2118" i="14"/>
  <c r="L2118" i="14" s="1"/>
  <c r="D2118" i="14"/>
  <c r="E2118" i="14" s="1"/>
  <c r="J2117" i="14"/>
  <c r="I2117" i="14"/>
  <c r="D2117" i="14"/>
  <c r="E2117" i="14" s="1"/>
  <c r="I2116" i="14"/>
  <c r="L2116" i="14" s="1"/>
  <c r="D2116" i="14"/>
  <c r="E2116" i="14" s="1"/>
  <c r="K2115" i="14"/>
  <c r="I2115" i="14"/>
  <c r="L2115" i="14" s="1"/>
  <c r="D2115" i="14"/>
  <c r="E2115" i="14" s="1"/>
  <c r="I2114" i="14"/>
  <c r="D2114" i="14"/>
  <c r="E2114" i="14" s="1"/>
  <c r="I2113" i="14"/>
  <c r="J2113" i="14" s="1"/>
  <c r="D2113" i="14"/>
  <c r="E2113" i="14" s="1"/>
  <c r="I2112" i="14"/>
  <c r="J2112" i="14" s="1"/>
  <c r="D2112" i="14"/>
  <c r="E2112" i="14" s="1"/>
  <c r="I2111" i="14"/>
  <c r="D2111" i="14"/>
  <c r="E2111" i="14" s="1"/>
  <c r="L2110" i="14"/>
  <c r="I2110" i="14"/>
  <c r="K2110" i="14" s="1"/>
  <c r="D2110" i="14"/>
  <c r="E2110" i="14" s="1"/>
  <c r="I2109" i="14"/>
  <c r="E2109" i="14"/>
  <c r="D2109" i="14"/>
  <c r="I2108" i="14"/>
  <c r="D2108" i="14"/>
  <c r="E2108" i="14" s="1"/>
  <c r="I2107" i="14"/>
  <c r="L2107" i="14" s="1"/>
  <c r="D2107" i="14"/>
  <c r="E2107" i="14" s="1"/>
  <c r="J2106" i="14"/>
  <c r="I2106" i="14"/>
  <c r="D2106" i="14"/>
  <c r="E2106" i="14" s="1"/>
  <c r="J2105" i="14"/>
  <c r="I2105" i="14"/>
  <c r="E2105" i="14"/>
  <c r="D2105" i="14"/>
  <c r="I2104" i="14"/>
  <c r="D2104" i="14"/>
  <c r="E2104" i="14" s="1"/>
  <c r="I2103" i="14"/>
  <c r="D2103" i="14"/>
  <c r="E2103" i="14" s="1"/>
  <c r="J2102" i="14"/>
  <c r="I2102" i="14"/>
  <c r="L2102" i="14" s="1"/>
  <c r="D2102" i="14"/>
  <c r="E2102" i="14" s="1"/>
  <c r="I2101" i="14"/>
  <c r="L2101" i="14" s="1"/>
  <c r="D2101" i="14"/>
  <c r="E2101" i="14" s="1"/>
  <c r="I2100" i="14"/>
  <c r="D2100" i="14"/>
  <c r="E2100" i="14" s="1"/>
  <c r="I2099" i="14"/>
  <c r="L2099" i="14" s="1"/>
  <c r="D2099" i="14"/>
  <c r="E2099" i="14" s="1"/>
  <c r="I2098" i="14"/>
  <c r="J2098" i="14" s="1"/>
  <c r="D2098" i="14"/>
  <c r="E2098" i="14" s="1"/>
  <c r="J2097" i="14"/>
  <c r="I2097" i="14"/>
  <c r="E2097" i="14"/>
  <c r="D2097" i="14"/>
  <c r="I2096" i="14"/>
  <c r="J2096" i="14" s="1"/>
  <c r="D2096" i="14"/>
  <c r="E2096" i="14" s="1"/>
  <c r="I2095" i="14"/>
  <c r="L2095" i="14" s="1"/>
  <c r="D2095" i="14"/>
  <c r="E2095" i="14" s="1"/>
  <c r="J2094" i="14"/>
  <c r="I2094" i="14"/>
  <c r="L2094" i="14" s="1"/>
  <c r="D2094" i="14"/>
  <c r="E2094" i="14" s="1"/>
  <c r="K2093" i="14"/>
  <c r="J2093" i="14"/>
  <c r="I2093" i="14"/>
  <c r="L2093" i="14" s="1"/>
  <c r="D2093" i="14"/>
  <c r="E2093" i="14" s="1"/>
  <c r="L2092" i="14"/>
  <c r="I2092" i="14"/>
  <c r="D2092" i="14"/>
  <c r="E2092" i="14" s="1"/>
  <c r="I2091" i="14"/>
  <c r="L2091" i="14" s="1"/>
  <c r="D2091" i="14"/>
  <c r="E2091" i="14" s="1"/>
  <c r="L2090" i="14"/>
  <c r="I2090" i="14"/>
  <c r="J2090" i="14" s="1"/>
  <c r="D2090" i="14"/>
  <c r="E2090" i="14" s="1"/>
  <c r="I2089" i="14"/>
  <c r="D2089" i="14"/>
  <c r="E2089" i="14" s="1"/>
  <c r="I2088" i="14"/>
  <c r="J2088" i="14" s="1"/>
  <c r="D2088" i="14"/>
  <c r="E2088" i="14" s="1"/>
  <c r="I2087" i="14"/>
  <c r="D2087" i="14"/>
  <c r="E2087" i="14" s="1"/>
  <c r="L2086" i="14"/>
  <c r="J2086" i="14"/>
  <c r="I2086" i="14"/>
  <c r="D2086" i="14"/>
  <c r="E2086" i="14" s="1"/>
  <c r="I2085" i="14"/>
  <c r="D2085" i="14"/>
  <c r="E2085" i="14" s="1"/>
  <c r="I2084" i="14"/>
  <c r="L2084" i="14" s="1"/>
  <c r="D2084" i="14"/>
  <c r="E2084" i="14" s="1"/>
  <c r="I2083" i="14"/>
  <c r="L2083" i="14" s="1"/>
  <c r="D2083" i="14"/>
  <c r="E2083" i="14" s="1"/>
  <c r="L2082" i="14"/>
  <c r="J2082" i="14"/>
  <c r="I2082" i="14"/>
  <c r="D2082" i="14"/>
  <c r="E2082" i="14" s="1"/>
  <c r="I2081" i="14"/>
  <c r="E2081" i="14"/>
  <c r="D2081" i="14"/>
  <c r="I2080" i="14"/>
  <c r="D2080" i="14"/>
  <c r="E2080" i="14" s="1"/>
  <c r="J2079" i="14"/>
  <c r="I2079" i="14"/>
  <c r="D2079" i="14"/>
  <c r="E2079" i="14" s="1"/>
  <c r="L2078" i="14"/>
  <c r="J2078" i="14"/>
  <c r="I2078" i="14"/>
  <c r="D2078" i="14"/>
  <c r="E2078" i="14" s="1"/>
  <c r="I2077" i="14"/>
  <c r="D2077" i="14"/>
  <c r="E2077" i="14" s="1"/>
  <c r="I2076" i="14"/>
  <c r="D2076" i="14"/>
  <c r="E2076" i="14" s="1"/>
  <c r="I2075" i="14"/>
  <c r="L2075" i="14" s="1"/>
  <c r="E2075" i="14"/>
  <c r="D2075" i="14"/>
  <c r="I2074" i="14"/>
  <c r="D2074" i="14"/>
  <c r="E2074" i="14" s="1"/>
  <c r="J2073" i="14"/>
  <c r="I2073" i="14"/>
  <c r="E2073" i="14"/>
  <c r="D2073" i="14"/>
  <c r="I2072" i="14"/>
  <c r="D2072" i="14"/>
  <c r="E2072" i="14" s="1"/>
  <c r="I2071" i="14"/>
  <c r="D2071" i="14"/>
  <c r="E2071" i="14" s="1"/>
  <c r="L2070" i="14"/>
  <c r="J2070" i="14"/>
  <c r="I2070" i="14"/>
  <c r="D2070" i="14"/>
  <c r="E2070" i="14" s="1"/>
  <c r="I2069" i="14"/>
  <c r="E2069" i="14"/>
  <c r="D2069" i="14"/>
  <c r="L2068" i="14"/>
  <c r="I2068" i="14"/>
  <c r="D2068" i="14"/>
  <c r="E2068" i="14" s="1"/>
  <c r="I2067" i="14"/>
  <c r="L2067" i="14" s="1"/>
  <c r="D2067" i="14"/>
  <c r="E2067" i="14" s="1"/>
  <c r="I2066" i="14"/>
  <c r="L2066" i="14" s="1"/>
  <c r="D2066" i="14"/>
  <c r="E2066" i="14" s="1"/>
  <c r="I2065" i="14"/>
  <c r="D2065" i="14"/>
  <c r="E2065" i="14" s="1"/>
  <c r="I2064" i="14"/>
  <c r="D2064" i="14"/>
  <c r="E2064" i="14" s="1"/>
  <c r="I2063" i="14"/>
  <c r="D2063" i="14"/>
  <c r="E2063" i="14" s="1"/>
  <c r="L2062" i="14"/>
  <c r="J2062" i="14"/>
  <c r="I2062" i="14"/>
  <c r="D2062" i="14"/>
  <c r="E2062" i="14" s="1"/>
  <c r="I2061" i="14"/>
  <c r="D2061" i="14"/>
  <c r="E2061" i="14" s="1"/>
  <c r="I2060" i="14"/>
  <c r="L2060" i="14" s="1"/>
  <c r="D2060" i="14"/>
  <c r="E2060" i="14" s="1"/>
  <c r="I2059" i="14"/>
  <c r="L2059" i="14" s="1"/>
  <c r="D2059" i="14"/>
  <c r="E2059" i="14" s="1"/>
  <c r="I2058" i="14"/>
  <c r="D2058" i="14"/>
  <c r="E2058" i="14" s="1"/>
  <c r="J2057" i="14"/>
  <c r="I2057" i="14"/>
  <c r="E2057" i="14"/>
  <c r="D2057" i="14"/>
  <c r="J2056" i="14"/>
  <c r="I2056" i="14"/>
  <c r="D2056" i="14"/>
  <c r="E2056" i="14" s="1"/>
  <c r="J2055" i="14"/>
  <c r="I2055" i="14"/>
  <c r="D2055" i="14"/>
  <c r="E2055" i="14" s="1"/>
  <c r="L2054" i="14"/>
  <c r="I2054" i="14"/>
  <c r="J2054" i="14" s="1"/>
  <c r="D2054" i="14"/>
  <c r="E2054" i="14" s="1"/>
  <c r="J2053" i="14"/>
  <c r="K2053" i="14" s="1"/>
  <c r="I2053" i="14"/>
  <c r="L2053" i="14" s="1"/>
  <c r="E2053" i="14"/>
  <c r="D2053" i="14"/>
  <c r="I2052" i="14"/>
  <c r="L2052" i="14" s="1"/>
  <c r="D2052" i="14"/>
  <c r="E2052" i="14" s="1"/>
  <c r="I2051" i="14"/>
  <c r="L2051" i="14" s="1"/>
  <c r="E2051" i="14"/>
  <c r="D2051" i="14"/>
  <c r="L2050" i="14"/>
  <c r="J2050" i="14"/>
  <c r="I2050" i="14"/>
  <c r="D2050" i="14"/>
  <c r="E2050" i="14" s="1"/>
  <c r="I2049" i="14"/>
  <c r="D2049" i="14"/>
  <c r="E2049" i="14" s="1"/>
  <c r="I2048" i="14"/>
  <c r="D2048" i="14"/>
  <c r="E2048" i="14" s="1"/>
  <c r="I2047" i="14"/>
  <c r="J2047" i="14" s="1"/>
  <c r="D2047" i="14"/>
  <c r="E2047" i="14" s="1"/>
  <c r="J2046" i="14"/>
  <c r="I2046" i="14"/>
  <c r="L2046" i="14" s="1"/>
  <c r="D2046" i="14"/>
  <c r="E2046" i="14" s="1"/>
  <c r="I2045" i="14"/>
  <c r="L2045" i="14" s="1"/>
  <c r="D2045" i="14"/>
  <c r="E2045" i="14" s="1"/>
  <c r="L2044" i="14"/>
  <c r="I2044" i="14"/>
  <c r="D2044" i="14"/>
  <c r="E2044" i="14" s="1"/>
  <c r="I2043" i="14"/>
  <c r="L2043" i="14" s="1"/>
  <c r="E2043" i="14"/>
  <c r="D2043" i="14"/>
  <c r="L2042" i="14"/>
  <c r="J2042" i="14"/>
  <c r="I2042" i="14"/>
  <c r="D2042" i="14"/>
  <c r="E2042" i="14" s="1"/>
  <c r="I2041" i="14"/>
  <c r="D2041" i="14"/>
  <c r="E2041" i="14" s="1"/>
  <c r="I2040" i="14"/>
  <c r="J2040" i="14" s="1"/>
  <c r="D2040" i="14"/>
  <c r="E2040" i="14" s="1"/>
  <c r="I2039" i="14"/>
  <c r="L2039" i="14" s="1"/>
  <c r="D2039" i="14"/>
  <c r="E2039" i="14" s="1"/>
  <c r="L2038" i="14"/>
  <c r="J2038" i="14"/>
  <c r="I2038" i="14"/>
  <c r="D2038" i="14"/>
  <c r="E2038" i="14" s="1"/>
  <c r="J2037" i="14"/>
  <c r="I2037" i="14"/>
  <c r="D2037" i="14"/>
  <c r="E2037" i="14" s="1"/>
  <c r="I2036" i="14"/>
  <c r="D2036" i="14"/>
  <c r="E2036" i="14" s="1"/>
  <c r="I2035" i="14"/>
  <c r="L2035" i="14" s="1"/>
  <c r="D2035" i="14"/>
  <c r="E2035" i="14" s="1"/>
  <c r="L2034" i="14"/>
  <c r="J2034" i="14"/>
  <c r="I2034" i="14"/>
  <c r="D2034" i="14"/>
  <c r="E2034" i="14" s="1"/>
  <c r="I2033" i="14"/>
  <c r="J2033" i="14" s="1"/>
  <c r="E2033" i="14"/>
  <c r="D2033" i="14"/>
  <c r="J2032" i="14"/>
  <c r="I2032" i="14"/>
  <c r="D2032" i="14"/>
  <c r="E2032" i="14" s="1"/>
  <c r="I2031" i="14"/>
  <c r="D2031" i="14"/>
  <c r="E2031" i="14" s="1"/>
  <c r="I2030" i="14"/>
  <c r="D2030" i="14"/>
  <c r="E2030" i="14" s="1"/>
  <c r="K2029" i="14"/>
  <c r="J2029" i="14"/>
  <c r="I2029" i="14"/>
  <c r="L2029" i="14" s="1"/>
  <c r="D2029" i="14"/>
  <c r="E2029" i="14" s="1"/>
  <c r="I2028" i="14"/>
  <c r="D2028" i="14"/>
  <c r="E2028" i="14" s="1"/>
  <c r="K2027" i="14"/>
  <c r="I2027" i="14"/>
  <c r="L2027" i="14" s="1"/>
  <c r="E2027" i="14"/>
  <c r="D2027" i="14"/>
  <c r="L2026" i="14"/>
  <c r="J2026" i="14"/>
  <c r="I2026" i="14"/>
  <c r="K2026" i="14" s="1"/>
  <c r="D2026" i="14"/>
  <c r="E2026" i="14" s="1"/>
  <c r="I2025" i="14"/>
  <c r="J2025" i="14" s="1"/>
  <c r="D2025" i="14"/>
  <c r="E2025" i="14" s="1"/>
  <c r="I2024" i="14"/>
  <c r="D2024" i="14"/>
  <c r="E2024" i="14" s="1"/>
  <c r="I2023" i="14"/>
  <c r="D2023" i="14"/>
  <c r="E2023" i="14" s="1"/>
  <c r="L2022" i="14"/>
  <c r="J2022" i="14"/>
  <c r="I2022" i="14"/>
  <c r="K2022" i="14" s="1"/>
  <c r="D2022" i="14"/>
  <c r="E2022" i="14" s="1"/>
  <c r="I2021" i="14"/>
  <c r="D2021" i="14"/>
  <c r="E2021" i="14" s="1"/>
  <c r="I2020" i="14"/>
  <c r="D2020" i="14"/>
  <c r="E2020" i="14" s="1"/>
  <c r="K2019" i="14"/>
  <c r="I2019" i="14"/>
  <c r="L2019" i="14" s="1"/>
  <c r="D2019" i="14"/>
  <c r="E2019" i="14" s="1"/>
  <c r="I2018" i="14"/>
  <c r="D2018" i="14"/>
  <c r="E2018" i="14" s="1"/>
  <c r="I2017" i="14"/>
  <c r="D2017" i="14"/>
  <c r="E2017" i="14" s="1"/>
  <c r="I2016" i="14"/>
  <c r="D2016" i="14"/>
  <c r="E2016" i="14" s="1"/>
  <c r="I2015" i="14"/>
  <c r="D2015" i="14"/>
  <c r="E2015" i="14" s="1"/>
  <c r="L2014" i="14"/>
  <c r="I2014" i="14"/>
  <c r="K2014" i="14" s="1"/>
  <c r="D2014" i="14"/>
  <c r="E2014" i="14" s="1"/>
  <c r="I2013" i="14"/>
  <c r="D2013" i="14"/>
  <c r="E2013" i="14" s="1"/>
  <c r="I2012" i="14"/>
  <c r="D2012" i="14"/>
  <c r="E2012" i="14" s="1"/>
  <c r="K2011" i="14"/>
  <c r="I2011" i="14"/>
  <c r="L2011" i="14" s="1"/>
  <c r="D2011" i="14"/>
  <c r="E2011" i="14" s="1"/>
  <c r="I2010" i="14"/>
  <c r="J2010" i="14" s="1"/>
  <c r="D2010" i="14"/>
  <c r="E2010" i="14" s="1"/>
  <c r="I2009" i="14"/>
  <c r="D2009" i="14"/>
  <c r="E2009" i="14" s="1"/>
  <c r="I2008" i="14"/>
  <c r="D2008" i="14"/>
  <c r="E2008" i="14" s="1"/>
  <c r="I2007" i="14"/>
  <c r="D2007" i="14"/>
  <c r="E2007" i="14" s="1"/>
  <c r="L2006" i="14"/>
  <c r="I2006" i="14"/>
  <c r="D2006" i="14"/>
  <c r="E2006" i="14" s="1"/>
  <c r="I2005" i="14"/>
  <c r="L2005" i="14" s="1"/>
  <c r="D2005" i="14"/>
  <c r="E2005" i="14" s="1"/>
  <c r="I2004" i="14"/>
  <c r="D2004" i="14"/>
  <c r="E2004" i="14" s="1"/>
  <c r="I2003" i="14"/>
  <c r="D2003" i="14"/>
  <c r="E2003" i="14" s="1"/>
  <c r="I2002" i="14"/>
  <c r="D2002" i="14"/>
  <c r="E2002" i="14" s="1"/>
  <c r="J2001" i="14"/>
  <c r="I2001" i="14"/>
  <c r="E2001" i="14"/>
  <c r="D2001" i="14"/>
  <c r="I2000" i="14"/>
  <c r="D2000" i="14"/>
  <c r="E2000" i="14" s="1"/>
  <c r="K1999" i="14"/>
  <c r="I1999" i="14"/>
  <c r="L1999" i="14" s="1"/>
  <c r="D1999" i="14"/>
  <c r="E1999" i="14" s="1"/>
  <c r="I1998" i="14"/>
  <c r="D1998" i="14"/>
  <c r="E1998" i="14" s="1"/>
  <c r="I1997" i="14"/>
  <c r="L1997" i="14" s="1"/>
  <c r="D1997" i="14"/>
  <c r="E1997" i="14" s="1"/>
  <c r="L1996" i="14"/>
  <c r="I1996" i="14"/>
  <c r="D1996" i="14"/>
  <c r="E1996" i="14" s="1"/>
  <c r="I1995" i="14"/>
  <c r="L1995" i="14" s="1"/>
  <c r="D1995" i="14"/>
  <c r="E1995" i="14" s="1"/>
  <c r="L1994" i="14"/>
  <c r="I1994" i="14"/>
  <c r="K1994" i="14" s="1"/>
  <c r="D1994" i="14"/>
  <c r="E1994" i="14" s="1"/>
  <c r="I1993" i="14"/>
  <c r="D1993" i="14"/>
  <c r="E1993" i="14" s="1"/>
  <c r="I1992" i="14"/>
  <c r="J1992" i="14" s="1"/>
  <c r="D1992" i="14"/>
  <c r="E1992" i="14" s="1"/>
  <c r="J1991" i="14"/>
  <c r="K1991" i="14" s="1"/>
  <c r="I1991" i="14"/>
  <c r="L1991" i="14" s="1"/>
  <c r="D1991" i="14"/>
  <c r="E1991" i="14" s="1"/>
  <c r="I1990" i="14"/>
  <c r="J1990" i="14" s="1"/>
  <c r="D1990" i="14"/>
  <c r="E1990" i="14" s="1"/>
  <c r="J1989" i="14"/>
  <c r="K1989" i="14" s="1"/>
  <c r="I1989" i="14"/>
  <c r="L1989" i="14" s="1"/>
  <c r="D1989" i="14"/>
  <c r="E1989" i="14" s="1"/>
  <c r="L1988" i="14"/>
  <c r="I1988" i="14"/>
  <c r="D1988" i="14"/>
  <c r="E1988" i="14" s="1"/>
  <c r="I1987" i="14"/>
  <c r="L1987" i="14" s="1"/>
  <c r="E1987" i="14"/>
  <c r="D1987" i="14"/>
  <c r="I1986" i="14"/>
  <c r="D1986" i="14"/>
  <c r="E1986" i="14" s="1"/>
  <c r="I1985" i="14"/>
  <c r="E1985" i="14"/>
  <c r="D1985" i="14"/>
  <c r="I1984" i="14"/>
  <c r="D1984" i="14"/>
  <c r="E1984" i="14" s="1"/>
  <c r="I1983" i="14"/>
  <c r="L1983" i="14" s="1"/>
  <c r="D1983" i="14"/>
  <c r="E1983" i="14" s="1"/>
  <c r="L1982" i="14"/>
  <c r="J1982" i="14"/>
  <c r="I1982" i="14"/>
  <c r="D1982" i="14"/>
  <c r="E1982" i="14" s="1"/>
  <c r="I1981" i="14"/>
  <c r="D1981" i="14"/>
  <c r="E1981" i="14" s="1"/>
  <c r="I1980" i="14"/>
  <c r="D1980" i="14"/>
  <c r="E1980" i="14" s="1"/>
  <c r="I1979" i="14"/>
  <c r="L1979" i="14" s="1"/>
  <c r="E1979" i="14"/>
  <c r="D1979" i="14"/>
  <c r="I1978" i="14"/>
  <c r="D1978" i="14"/>
  <c r="E1978" i="14" s="1"/>
  <c r="I1977" i="14"/>
  <c r="E1977" i="14"/>
  <c r="D1977" i="14"/>
  <c r="I1976" i="14"/>
  <c r="D1976" i="14"/>
  <c r="E1976" i="14" s="1"/>
  <c r="I1975" i="14"/>
  <c r="D1975" i="14"/>
  <c r="E1975" i="14" s="1"/>
  <c r="L1974" i="14"/>
  <c r="J1974" i="14"/>
  <c r="I1974" i="14"/>
  <c r="K1974" i="14" s="1"/>
  <c r="D1974" i="14"/>
  <c r="E1974" i="14" s="1"/>
  <c r="I1973" i="14"/>
  <c r="E1973" i="14"/>
  <c r="D1973" i="14"/>
  <c r="I1972" i="14"/>
  <c r="D1972" i="14"/>
  <c r="E1972" i="14" s="1"/>
  <c r="I1971" i="14"/>
  <c r="D1971" i="14"/>
  <c r="E1971" i="14" s="1"/>
  <c r="I1970" i="14"/>
  <c r="D1970" i="14"/>
  <c r="E1970" i="14" s="1"/>
  <c r="I1969" i="14"/>
  <c r="D1969" i="14"/>
  <c r="E1969" i="14" s="1"/>
  <c r="J1968" i="14"/>
  <c r="I1968" i="14"/>
  <c r="D1968" i="14"/>
  <c r="E1968" i="14" s="1"/>
  <c r="J1967" i="14"/>
  <c r="I1967" i="14"/>
  <c r="D1967" i="14"/>
  <c r="E1967" i="14" s="1"/>
  <c r="L1966" i="14"/>
  <c r="I1966" i="14"/>
  <c r="D1966" i="14"/>
  <c r="E1966" i="14" s="1"/>
  <c r="K1965" i="14"/>
  <c r="J1965" i="14"/>
  <c r="I1965" i="14"/>
  <c r="L1965" i="14" s="1"/>
  <c r="D1965" i="14"/>
  <c r="E1965" i="14" s="1"/>
  <c r="I1964" i="14"/>
  <c r="L1964" i="14" s="1"/>
  <c r="D1964" i="14"/>
  <c r="E1964" i="14" s="1"/>
  <c r="K1963" i="14"/>
  <c r="I1963" i="14"/>
  <c r="L1963" i="14" s="1"/>
  <c r="D1963" i="14"/>
  <c r="E1963" i="14" s="1"/>
  <c r="I1962" i="14"/>
  <c r="D1962" i="14"/>
  <c r="E1962" i="14" s="1"/>
  <c r="I1961" i="14"/>
  <c r="E1961" i="14"/>
  <c r="D1961" i="14"/>
  <c r="J1960" i="14"/>
  <c r="I1960" i="14"/>
  <c r="D1960" i="14"/>
  <c r="E1960" i="14" s="1"/>
  <c r="J1959" i="14"/>
  <c r="I1959" i="14"/>
  <c r="D1959" i="14"/>
  <c r="E1959" i="14" s="1"/>
  <c r="I1958" i="14"/>
  <c r="D1958" i="14"/>
  <c r="E1958" i="14" s="1"/>
  <c r="K1957" i="14"/>
  <c r="I1957" i="14"/>
  <c r="L1957" i="14" s="1"/>
  <c r="D1957" i="14"/>
  <c r="E1957" i="14" s="1"/>
  <c r="I1956" i="14"/>
  <c r="D1956" i="14"/>
  <c r="E1956" i="14" s="1"/>
  <c r="K1955" i="14"/>
  <c r="I1955" i="14"/>
  <c r="L1955" i="14" s="1"/>
  <c r="D1955" i="14"/>
  <c r="E1955" i="14" s="1"/>
  <c r="J1954" i="14"/>
  <c r="I1954" i="14"/>
  <c r="K1954" i="14" s="1"/>
  <c r="D1954" i="14"/>
  <c r="E1954" i="14" s="1"/>
  <c r="I1953" i="14"/>
  <c r="D1953" i="14"/>
  <c r="E1953" i="14" s="1"/>
  <c r="I1952" i="14"/>
  <c r="D1952" i="14"/>
  <c r="E1952" i="14" s="1"/>
  <c r="I1951" i="14"/>
  <c r="D1951" i="14"/>
  <c r="E1951" i="14" s="1"/>
  <c r="L1950" i="14"/>
  <c r="J1950" i="14"/>
  <c r="I1950" i="14"/>
  <c r="D1950" i="14"/>
  <c r="E1950" i="14" s="1"/>
  <c r="I1949" i="14"/>
  <c r="L1949" i="14" s="1"/>
  <c r="D1949" i="14"/>
  <c r="E1949" i="14" s="1"/>
  <c r="I1948" i="14"/>
  <c r="D1948" i="14"/>
  <c r="E1948" i="14" s="1"/>
  <c r="I1947" i="14"/>
  <c r="L1947" i="14" s="1"/>
  <c r="D1947" i="14"/>
  <c r="E1947" i="14" s="1"/>
  <c r="I1946" i="14"/>
  <c r="D1946" i="14"/>
  <c r="E1946" i="14" s="1"/>
  <c r="I1945" i="14"/>
  <c r="D1945" i="14"/>
  <c r="E1945" i="14" s="1"/>
  <c r="I1944" i="14"/>
  <c r="D1944" i="14"/>
  <c r="E1944" i="14" s="1"/>
  <c r="J1943" i="14"/>
  <c r="K1943" i="14" s="1"/>
  <c r="I1943" i="14"/>
  <c r="L1943" i="14" s="1"/>
  <c r="D1943" i="14"/>
  <c r="E1943" i="14" s="1"/>
  <c r="J1942" i="14"/>
  <c r="I1942" i="14"/>
  <c r="L1942" i="14" s="1"/>
  <c r="D1942" i="14"/>
  <c r="E1942" i="14" s="1"/>
  <c r="I1941" i="14"/>
  <c r="L1941" i="14" s="1"/>
  <c r="D1941" i="14"/>
  <c r="E1941" i="14" s="1"/>
  <c r="I1940" i="14"/>
  <c r="L1940" i="14" s="1"/>
  <c r="D1940" i="14"/>
  <c r="E1940" i="14" s="1"/>
  <c r="I1939" i="14"/>
  <c r="L1939" i="14" s="1"/>
  <c r="D1939" i="14"/>
  <c r="E1939" i="14" s="1"/>
  <c r="I1938" i="14"/>
  <c r="D1938" i="14"/>
  <c r="E1938" i="14" s="1"/>
  <c r="I1937" i="14"/>
  <c r="J1937" i="14" s="1"/>
  <c r="E1937" i="14"/>
  <c r="D1937" i="14"/>
  <c r="J1936" i="14"/>
  <c r="I1936" i="14"/>
  <c r="D1936" i="14"/>
  <c r="E1936" i="14" s="1"/>
  <c r="I1935" i="14"/>
  <c r="D1935" i="14"/>
  <c r="E1935" i="14" s="1"/>
  <c r="I1934" i="14"/>
  <c r="D1934" i="14"/>
  <c r="E1934" i="14" s="1"/>
  <c r="I1933" i="14"/>
  <c r="L1933" i="14" s="1"/>
  <c r="D1933" i="14"/>
  <c r="E1933" i="14" s="1"/>
  <c r="I1932" i="14"/>
  <c r="D1932" i="14"/>
  <c r="E1932" i="14" s="1"/>
  <c r="I1931" i="14"/>
  <c r="L1931" i="14" s="1"/>
  <c r="E1931" i="14"/>
  <c r="D1931" i="14"/>
  <c r="L1930" i="14"/>
  <c r="J1930" i="14"/>
  <c r="I1930" i="14"/>
  <c r="D1930" i="14"/>
  <c r="E1930" i="14" s="1"/>
  <c r="I1929" i="14"/>
  <c r="J1929" i="14" s="1"/>
  <c r="D1929" i="14"/>
  <c r="E1929" i="14" s="1"/>
  <c r="I1928" i="14"/>
  <c r="D1928" i="14"/>
  <c r="E1928" i="14" s="1"/>
  <c r="I1927" i="14"/>
  <c r="D1927" i="14"/>
  <c r="E1927" i="14" s="1"/>
  <c r="L1926" i="14"/>
  <c r="I1926" i="14"/>
  <c r="J1926" i="14" s="1"/>
  <c r="D1926" i="14"/>
  <c r="E1926" i="14" s="1"/>
  <c r="I1925" i="14"/>
  <c r="J1925" i="14" s="1"/>
  <c r="D1925" i="14"/>
  <c r="E1925" i="14" s="1"/>
  <c r="I1924" i="14"/>
  <c r="D1924" i="14"/>
  <c r="E1924" i="14" s="1"/>
  <c r="I1923" i="14"/>
  <c r="L1923" i="14" s="1"/>
  <c r="D1923" i="14"/>
  <c r="E1923" i="14" s="1"/>
  <c r="I1922" i="14"/>
  <c r="D1922" i="14"/>
  <c r="E1922" i="14" s="1"/>
  <c r="I1921" i="14"/>
  <c r="D1921" i="14"/>
  <c r="E1921" i="14" s="1"/>
  <c r="I1920" i="14"/>
  <c r="D1920" i="14"/>
  <c r="E1920" i="14" s="1"/>
  <c r="I1919" i="14"/>
  <c r="D1919" i="14"/>
  <c r="E1919" i="14" s="1"/>
  <c r="L1918" i="14"/>
  <c r="J1918" i="14"/>
  <c r="I1918" i="14"/>
  <c r="D1918" i="14"/>
  <c r="E1918" i="14" s="1"/>
  <c r="I1917" i="14"/>
  <c r="D1917" i="14"/>
  <c r="E1917" i="14" s="1"/>
  <c r="I1916" i="14"/>
  <c r="D1916" i="14"/>
  <c r="E1916" i="14" s="1"/>
  <c r="I1915" i="14"/>
  <c r="L1915" i="14" s="1"/>
  <c r="D1915" i="14"/>
  <c r="E1915" i="14" s="1"/>
  <c r="I1914" i="14"/>
  <c r="D1914" i="14"/>
  <c r="E1914" i="14" s="1"/>
  <c r="I1913" i="14"/>
  <c r="J1913" i="14" s="1"/>
  <c r="D1913" i="14"/>
  <c r="E1913" i="14" s="1"/>
  <c r="I1912" i="14"/>
  <c r="D1912" i="14"/>
  <c r="E1912" i="14" s="1"/>
  <c r="I1911" i="14"/>
  <c r="D1911" i="14"/>
  <c r="E1911" i="14" s="1"/>
  <c r="L1910" i="14"/>
  <c r="J1910" i="14"/>
  <c r="I1910" i="14"/>
  <c r="D1910" i="14"/>
  <c r="E1910" i="14" s="1"/>
  <c r="I1909" i="14"/>
  <c r="D1909" i="14"/>
  <c r="E1909" i="14" s="1"/>
  <c r="I1908" i="14"/>
  <c r="D1908" i="14"/>
  <c r="E1908" i="14" s="1"/>
  <c r="I1907" i="14"/>
  <c r="L1907" i="14" s="1"/>
  <c r="D1907" i="14"/>
  <c r="E1907" i="14" s="1"/>
  <c r="I1906" i="14"/>
  <c r="J1906" i="14" s="1"/>
  <c r="D1906" i="14"/>
  <c r="E1906" i="14" s="1"/>
  <c r="J1905" i="14"/>
  <c r="I1905" i="14"/>
  <c r="E1905" i="14"/>
  <c r="D1905" i="14"/>
  <c r="I1904" i="14"/>
  <c r="D1904" i="14"/>
  <c r="E1904" i="14" s="1"/>
  <c r="J1903" i="14"/>
  <c r="K1903" i="14" s="1"/>
  <c r="I1903" i="14"/>
  <c r="L1903" i="14" s="1"/>
  <c r="D1903" i="14"/>
  <c r="E1903" i="14" s="1"/>
  <c r="L1902" i="14"/>
  <c r="J1902" i="14"/>
  <c r="I1902" i="14"/>
  <c r="D1902" i="14"/>
  <c r="E1902" i="14" s="1"/>
  <c r="I1901" i="14"/>
  <c r="L1901" i="14" s="1"/>
  <c r="D1901" i="14"/>
  <c r="E1901" i="14" s="1"/>
  <c r="I1900" i="14"/>
  <c r="D1900" i="14"/>
  <c r="E1900" i="14" s="1"/>
  <c r="I1899" i="14"/>
  <c r="L1899" i="14" s="1"/>
  <c r="D1899" i="14"/>
  <c r="E1899" i="14" s="1"/>
  <c r="I1898" i="14"/>
  <c r="L1898" i="14" s="1"/>
  <c r="D1898" i="14"/>
  <c r="E1898" i="14" s="1"/>
  <c r="J1897" i="14"/>
  <c r="I1897" i="14"/>
  <c r="E1897" i="14"/>
  <c r="D1897" i="14"/>
  <c r="I1896" i="14"/>
  <c r="D1896" i="14"/>
  <c r="E1896" i="14" s="1"/>
  <c r="J1895" i="14"/>
  <c r="K1895" i="14" s="1"/>
  <c r="I1895" i="14"/>
  <c r="L1895" i="14" s="1"/>
  <c r="D1895" i="14"/>
  <c r="E1895" i="14" s="1"/>
  <c r="J1894" i="14"/>
  <c r="I1894" i="14"/>
  <c r="L1894" i="14" s="1"/>
  <c r="D1894" i="14"/>
  <c r="E1894" i="14" s="1"/>
  <c r="I1893" i="14"/>
  <c r="D1893" i="14"/>
  <c r="E1893" i="14" s="1"/>
  <c r="I1892" i="14"/>
  <c r="L1892" i="14" s="1"/>
  <c r="D1892" i="14"/>
  <c r="E1892" i="14" s="1"/>
  <c r="I1891" i="14"/>
  <c r="D1891" i="14"/>
  <c r="E1891" i="14" s="1"/>
  <c r="I1890" i="14"/>
  <c r="K1890" i="14" s="1"/>
  <c r="D1890" i="14"/>
  <c r="E1890" i="14" s="1"/>
  <c r="I1889" i="14"/>
  <c r="D1889" i="14"/>
  <c r="E1889" i="14" s="1"/>
  <c r="I1888" i="14"/>
  <c r="D1888" i="14"/>
  <c r="E1888" i="14" s="1"/>
  <c r="K1887" i="14"/>
  <c r="J1887" i="14"/>
  <c r="I1887" i="14"/>
  <c r="L1887" i="14" s="1"/>
  <c r="D1887" i="14"/>
  <c r="E1887" i="14" s="1"/>
  <c r="J1886" i="14"/>
  <c r="I1886" i="14"/>
  <c r="K1886" i="14" s="1"/>
  <c r="D1886" i="14"/>
  <c r="E1886" i="14" s="1"/>
  <c r="I1885" i="14"/>
  <c r="D1885" i="14"/>
  <c r="E1885" i="14" s="1"/>
  <c r="I1884" i="14"/>
  <c r="D1884" i="14"/>
  <c r="E1884" i="14" s="1"/>
  <c r="I1883" i="14"/>
  <c r="L1883" i="14" s="1"/>
  <c r="E1883" i="14"/>
  <c r="D1883" i="14"/>
  <c r="I1882" i="14"/>
  <c r="D1882" i="14"/>
  <c r="E1882" i="14" s="1"/>
  <c r="J1881" i="14"/>
  <c r="I1881" i="14"/>
  <c r="E1881" i="14"/>
  <c r="D1881" i="14"/>
  <c r="I1880" i="14"/>
  <c r="D1880" i="14"/>
  <c r="E1880" i="14" s="1"/>
  <c r="I1879" i="14"/>
  <c r="L1879" i="14" s="1"/>
  <c r="D1879" i="14"/>
  <c r="E1879" i="14" s="1"/>
  <c r="I1878" i="14"/>
  <c r="D1878" i="14"/>
  <c r="E1878" i="14" s="1"/>
  <c r="K1877" i="14"/>
  <c r="I1877" i="14"/>
  <c r="E1877" i="14"/>
  <c r="D1877" i="14"/>
  <c r="I1876" i="14"/>
  <c r="D1876" i="14"/>
  <c r="E1876" i="14" s="1"/>
  <c r="I1875" i="14"/>
  <c r="D1875" i="14"/>
  <c r="E1875" i="14" s="1"/>
  <c r="I1874" i="14"/>
  <c r="L1874" i="14" s="1"/>
  <c r="D1874" i="14"/>
  <c r="E1874" i="14" s="1"/>
  <c r="I1873" i="14"/>
  <c r="D1873" i="14"/>
  <c r="E1873" i="14" s="1"/>
  <c r="I1872" i="14"/>
  <c r="J1872" i="14" s="1"/>
  <c r="D1872" i="14"/>
  <c r="E1872" i="14" s="1"/>
  <c r="J1871" i="14"/>
  <c r="K1871" i="14" s="1"/>
  <c r="I1871" i="14"/>
  <c r="L1871" i="14" s="1"/>
  <c r="D1871" i="14"/>
  <c r="E1871" i="14" s="1"/>
  <c r="I1870" i="14"/>
  <c r="D1870" i="14"/>
  <c r="E1870" i="14" s="1"/>
  <c r="I1869" i="14"/>
  <c r="E1869" i="14"/>
  <c r="D1869" i="14"/>
  <c r="L1868" i="14"/>
  <c r="I1868" i="14"/>
  <c r="D1868" i="14"/>
  <c r="E1868" i="14" s="1"/>
  <c r="I1867" i="14"/>
  <c r="L1867" i="14" s="1"/>
  <c r="D1867" i="14"/>
  <c r="E1867" i="14" s="1"/>
  <c r="I1866" i="14"/>
  <c r="D1866" i="14"/>
  <c r="E1866" i="14" s="1"/>
  <c r="J1865" i="14"/>
  <c r="I1865" i="14"/>
  <c r="E1865" i="14"/>
  <c r="D1865" i="14"/>
  <c r="I1864" i="14"/>
  <c r="J1864" i="14" s="1"/>
  <c r="D1864" i="14"/>
  <c r="E1864" i="14" s="1"/>
  <c r="J1863" i="14"/>
  <c r="I1863" i="14"/>
  <c r="D1863" i="14"/>
  <c r="E1863" i="14" s="1"/>
  <c r="L1862" i="14"/>
  <c r="J1862" i="14"/>
  <c r="I1862" i="14"/>
  <c r="D1862" i="14"/>
  <c r="E1862" i="14" s="1"/>
  <c r="I1861" i="14"/>
  <c r="D1861" i="14"/>
  <c r="E1861" i="14" s="1"/>
  <c r="I1860" i="14"/>
  <c r="D1860" i="14"/>
  <c r="E1860" i="14" s="1"/>
  <c r="I1859" i="14"/>
  <c r="L1859" i="14" s="1"/>
  <c r="E1859" i="14"/>
  <c r="D1859" i="14"/>
  <c r="L1858" i="14"/>
  <c r="J1858" i="14"/>
  <c r="I1858" i="14"/>
  <c r="D1858" i="14"/>
  <c r="E1858" i="14" s="1"/>
  <c r="I1857" i="14"/>
  <c r="E1857" i="14"/>
  <c r="D1857" i="14"/>
  <c r="I1856" i="14"/>
  <c r="D1856" i="14"/>
  <c r="E1856" i="14" s="1"/>
  <c r="I1855" i="14"/>
  <c r="D1855" i="14"/>
  <c r="E1855" i="14" s="1"/>
  <c r="J1854" i="14"/>
  <c r="I1854" i="14"/>
  <c r="L1854" i="14" s="1"/>
  <c r="D1854" i="14"/>
  <c r="E1854" i="14" s="1"/>
  <c r="J1853" i="14"/>
  <c r="K1853" i="14" s="1"/>
  <c r="I1853" i="14"/>
  <c r="L1853" i="14" s="1"/>
  <c r="E1853" i="14"/>
  <c r="D1853" i="14"/>
  <c r="I1852" i="14"/>
  <c r="D1852" i="14"/>
  <c r="E1852" i="14" s="1"/>
  <c r="I1851" i="14"/>
  <c r="L1851" i="14" s="1"/>
  <c r="D1851" i="14"/>
  <c r="E1851" i="14" s="1"/>
  <c r="I1850" i="14"/>
  <c r="D1850" i="14"/>
  <c r="E1850" i="14" s="1"/>
  <c r="I1849" i="14"/>
  <c r="D1849" i="14"/>
  <c r="E1849" i="14" s="1"/>
  <c r="I1848" i="14"/>
  <c r="D1848" i="14"/>
  <c r="E1848" i="14" s="1"/>
  <c r="I1847" i="14"/>
  <c r="D1847" i="14"/>
  <c r="E1847" i="14" s="1"/>
  <c r="J1846" i="14"/>
  <c r="I1846" i="14"/>
  <c r="L1846" i="14" s="1"/>
  <c r="D1846" i="14"/>
  <c r="E1846" i="14" s="1"/>
  <c r="I1845" i="14"/>
  <c r="L1845" i="14" s="1"/>
  <c r="D1845" i="14"/>
  <c r="E1845" i="14" s="1"/>
  <c r="I1844" i="14"/>
  <c r="D1844" i="14"/>
  <c r="E1844" i="14" s="1"/>
  <c r="I1843" i="14"/>
  <c r="L1843" i="14" s="1"/>
  <c r="E1843" i="14"/>
  <c r="D1843" i="14"/>
  <c r="I1842" i="14"/>
  <c r="D1842" i="14"/>
  <c r="E1842" i="14" s="1"/>
  <c r="I1841" i="14"/>
  <c r="D1841" i="14"/>
  <c r="E1841" i="14" s="1"/>
  <c r="I1840" i="14"/>
  <c r="J1840" i="14" s="1"/>
  <c r="D1840" i="14"/>
  <c r="E1840" i="14" s="1"/>
  <c r="K1839" i="14"/>
  <c r="J1839" i="14"/>
  <c r="I1839" i="14"/>
  <c r="L1839" i="14" s="1"/>
  <c r="D1839" i="14"/>
  <c r="E1839" i="14" s="1"/>
  <c r="I1838" i="14"/>
  <c r="D1838" i="14"/>
  <c r="E1838" i="14" s="1"/>
  <c r="J1837" i="14"/>
  <c r="I1837" i="14"/>
  <c r="L1837" i="14" s="1"/>
  <c r="D1837" i="14"/>
  <c r="E1837" i="14" s="1"/>
  <c r="I1836" i="14"/>
  <c r="D1836" i="14"/>
  <c r="E1836" i="14" s="1"/>
  <c r="I1835" i="14"/>
  <c r="L1835" i="14" s="1"/>
  <c r="D1835" i="14"/>
  <c r="E1835" i="14" s="1"/>
  <c r="L1834" i="14"/>
  <c r="I1834" i="14"/>
  <c r="D1834" i="14"/>
  <c r="E1834" i="14" s="1"/>
  <c r="J1833" i="14"/>
  <c r="I1833" i="14"/>
  <c r="D1833" i="14"/>
  <c r="E1833" i="14" s="1"/>
  <c r="I1832" i="14"/>
  <c r="D1832" i="14"/>
  <c r="E1832" i="14" s="1"/>
  <c r="I1831" i="14"/>
  <c r="D1831" i="14"/>
  <c r="E1831" i="14" s="1"/>
  <c r="I1830" i="14"/>
  <c r="D1830" i="14"/>
  <c r="E1830" i="14" s="1"/>
  <c r="I1829" i="14"/>
  <c r="J1829" i="14" s="1"/>
  <c r="D1829" i="14"/>
  <c r="E1829" i="14" s="1"/>
  <c r="I1828" i="14"/>
  <c r="D1828" i="14"/>
  <c r="E1828" i="14" s="1"/>
  <c r="I1827" i="14"/>
  <c r="L1827" i="14" s="1"/>
  <c r="D1827" i="14"/>
  <c r="E1827" i="14" s="1"/>
  <c r="I1826" i="14"/>
  <c r="D1826" i="14"/>
  <c r="E1826" i="14" s="1"/>
  <c r="I1825" i="14"/>
  <c r="E1825" i="14"/>
  <c r="D1825" i="14"/>
  <c r="I1824" i="14"/>
  <c r="J1824" i="14" s="1"/>
  <c r="D1824" i="14"/>
  <c r="E1824" i="14" s="1"/>
  <c r="I1823" i="14"/>
  <c r="D1823" i="14"/>
  <c r="E1823" i="14" s="1"/>
  <c r="I1822" i="14"/>
  <c r="D1822" i="14"/>
  <c r="E1822" i="14" s="1"/>
  <c r="I1821" i="14"/>
  <c r="D1821" i="14"/>
  <c r="E1821" i="14" s="1"/>
  <c r="I1820" i="14"/>
  <c r="D1820" i="14"/>
  <c r="E1820" i="14" s="1"/>
  <c r="I1819" i="14"/>
  <c r="L1819" i="14" s="1"/>
  <c r="E1819" i="14"/>
  <c r="D1819" i="14"/>
  <c r="I1818" i="14"/>
  <c r="D1818" i="14"/>
  <c r="E1818" i="14" s="1"/>
  <c r="I1817" i="14"/>
  <c r="E1817" i="14"/>
  <c r="D1817" i="14"/>
  <c r="J1816" i="14"/>
  <c r="I1816" i="14"/>
  <c r="D1816" i="14"/>
  <c r="E1816" i="14" s="1"/>
  <c r="I1815" i="14"/>
  <c r="D1815" i="14"/>
  <c r="E1815" i="14" s="1"/>
  <c r="L1814" i="14"/>
  <c r="I1814" i="14"/>
  <c r="J1814" i="14" s="1"/>
  <c r="D1814" i="14"/>
  <c r="E1814" i="14" s="1"/>
  <c r="J1813" i="14"/>
  <c r="K1813" i="14" s="1"/>
  <c r="I1813" i="14"/>
  <c r="L1813" i="14" s="1"/>
  <c r="D1813" i="14"/>
  <c r="E1813" i="14" s="1"/>
  <c r="I1812" i="14"/>
  <c r="D1812" i="14"/>
  <c r="E1812" i="14" s="1"/>
  <c r="I1811" i="14"/>
  <c r="L1811" i="14" s="1"/>
  <c r="D1811" i="14"/>
  <c r="E1811" i="14" s="1"/>
  <c r="I1810" i="14"/>
  <c r="L1810" i="14" s="1"/>
  <c r="D1810" i="14"/>
  <c r="E1810" i="14" s="1"/>
  <c r="J1809" i="14"/>
  <c r="I1809" i="14"/>
  <c r="E1809" i="14"/>
  <c r="D1809" i="14"/>
  <c r="I1808" i="14"/>
  <c r="D1808" i="14"/>
  <c r="E1808" i="14" s="1"/>
  <c r="I1807" i="14"/>
  <c r="D1807" i="14"/>
  <c r="E1807" i="14" s="1"/>
  <c r="I1806" i="14"/>
  <c r="L1806" i="14" s="1"/>
  <c r="D1806" i="14"/>
  <c r="E1806" i="14" s="1"/>
  <c r="I1805" i="14"/>
  <c r="L1805" i="14" s="1"/>
  <c r="D1805" i="14"/>
  <c r="E1805" i="14" s="1"/>
  <c r="L1804" i="14"/>
  <c r="I1804" i="14"/>
  <c r="D1804" i="14"/>
  <c r="E1804" i="14" s="1"/>
  <c r="I1803" i="14"/>
  <c r="L1803" i="14" s="1"/>
  <c r="D1803" i="14"/>
  <c r="E1803" i="14" s="1"/>
  <c r="I1802" i="14"/>
  <c r="L1802" i="14" s="1"/>
  <c r="D1802" i="14"/>
  <c r="E1802" i="14" s="1"/>
  <c r="I1801" i="14"/>
  <c r="D1801" i="14"/>
  <c r="E1801" i="14" s="1"/>
  <c r="I1800" i="14"/>
  <c r="D1800" i="14"/>
  <c r="E1800" i="14" s="1"/>
  <c r="J1799" i="14"/>
  <c r="K1799" i="14" s="1"/>
  <c r="I1799" i="14"/>
  <c r="L1799" i="14" s="1"/>
  <c r="D1799" i="14"/>
  <c r="E1799" i="14" s="1"/>
  <c r="L1798" i="14"/>
  <c r="J1798" i="14"/>
  <c r="I1798" i="14"/>
  <c r="D1798" i="14"/>
  <c r="E1798" i="14" s="1"/>
  <c r="I1797" i="14"/>
  <c r="D1797" i="14"/>
  <c r="E1797" i="14" s="1"/>
  <c r="L1796" i="14"/>
  <c r="I1796" i="14"/>
  <c r="D1796" i="14"/>
  <c r="E1796" i="14" s="1"/>
  <c r="I1795" i="14"/>
  <c r="L1795" i="14" s="1"/>
  <c r="D1795" i="14"/>
  <c r="E1795" i="14" s="1"/>
  <c r="I1794" i="14"/>
  <c r="D1794" i="14"/>
  <c r="E1794" i="14" s="1"/>
  <c r="I1793" i="14"/>
  <c r="J1793" i="14" s="1"/>
  <c r="E1793" i="14"/>
  <c r="D1793" i="14"/>
  <c r="I1792" i="14"/>
  <c r="D1792" i="14"/>
  <c r="E1792" i="14" s="1"/>
  <c r="I1791" i="14"/>
  <c r="L1791" i="14" s="1"/>
  <c r="D1791" i="14"/>
  <c r="E1791" i="14" s="1"/>
  <c r="L1790" i="14"/>
  <c r="J1790" i="14"/>
  <c r="I1790" i="14"/>
  <c r="D1790" i="14"/>
  <c r="E1790" i="14" s="1"/>
  <c r="I1789" i="14"/>
  <c r="D1789" i="14"/>
  <c r="E1789" i="14" s="1"/>
  <c r="I1788" i="14"/>
  <c r="D1788" i="14"/>
  <c r="E1788" i="14" s="1"/>
  <c r="I1787" i="14"/>
  <c r="L1787" i="14" s="1"/>
  <c r="D1787" i="14"/>
  <c r="E1787" i="14" s="1"/>
  <c r="I1786" i="14"/>
  <c r="D1786" i="14"/>
  <c r="E1786" i="14" s="1"/>
  <c r="I1785" i="14"/>
  <c r="J1785" i="14" s="1"/>
  <c r="D1785" i="14"/>
  <c r="E1785" i="14" s="1"/>
  <c r="I1784" i="14"/>
  <c r="D1784" i="14"/>
  <c r="E1784" i="14" s="1"/>
  <c r="I1783" i="14"/>
  <c r="L1783" i="14" s="1"/>
  <c r="D1783" i="14"/>
  <c r="E1783" i="14" s="1"/>
  <c r="L1782" i="14"/>
  <c r="I1782" i="14"/>
  <c r="J1782" i="14" s="1"/>
  <c r="D1782" i="14"/>
  <c r="E1782" i="14" s="1"/>
  <c r="I1781" i="14"/>
  <c r="E1781" i="14"/>
  <c r="D1781" i="14"/>
  <c r="L1780" i="14"/>
  <c r="I1780" i="14"/>
  <c r="D1780" i="14"/>
  <c r="E1780" i="14" s="1"/>
  <c r="I1779" i="14"/>
  <c r="L1779" i="14" s="1"/>
  <c r="D1779" i="14"/>
  <c r="E1779" i="14" s="1"/>
  <c r="L1778" i="14"/>
  <c r="I1778" i="14"/>
  <c r="D1778" i="14"/>
  <c r="E1778" i="14" s="1"/>
  <c r="I1777" i="14"/>
  <c r="D1777" i="14"/>
  <c r="E1777" i="14" s="1"/>
  <c r="I1776" i="14"/>
  <c r="D1776" i="14"/>
  <c r="E1776" i="14" s="1"/>
  <c r="I1775" i="14"/>
  <c r="D1775" i="14"/>
  <c r="E1775" i="14" s="1"/>
  <c r="L1774" i="14"/>
  <c r="J1774" i="14"/>
  <c r="I1774" i="14"/>
  <c r="D1774" i="14"/>
  <c r="E1774" i="14" s="1"/>
  <c r="I1773" i="14"/>
  <c r="L1773" i="14" s="1"/>
  <c r="D1773" i="14"/>
  <c r="E1773" i="14" s="1"/>
  <c r="L1772" i="14"/>
  <c r="I1772" i="14"/>
  <c r="D1772" i="14"/>
  <c r="E1772" i="14" s="1"/>
  <c r="I1771" i="14"/>
  <c r="L1771" i="14" s="1"/>
  <c r="D1771" i="14"/>
  <c r="E1771" i="14" s="1"/>
  <c r="J1770" i="14"/>
  <c r="I1770" i="14"/>
  <c r="L1770" i="14" s="1"/>
  <c r="D1770" i="14"/>
  <c r="E1770" i="14" s="1"/>
  <c r="I1769" i="14"/>
  <c r="J1769" i="14" s="1"/>
  <c r="E1769" i="14"/>
  <c r="D1769" i="14"/>
  <c r="J1768" i="14"/>
  <c r="I1768" i="14"/>
  <c r="D1768" i="14"/>
  <c r="E1768" i="14" s="1"/>
  <c r="I1767" i="14"/>
  <c r="D1767" i="14"/>
  <c r="E1767" i="14" s="1"/>
  <c r="L1766" i="14"/>
  <c r="J1766" i="14"/>
  <c r="I1766" i="14"/>
  <c r="D1766" i="14"/>
  <c r="E1766" i="14" s="1"/>
  <c r="J1765" i="14"/>
  <c r="K1765" i="14" s="1"/>
  <c r="I1765" i="14"/>
  <c r="L1765" i="14" s="1"/>
  <c r="D1765" i="14"/>
  <c r="E1765" i="14" s="1"/>
  <c r="L1764" i="14"/>
  <c r="I1764" i="14"/>
  <c r="D1764" i="14"/>
  <c r="E1764" i="14" s="1"/>
  <c r="I1763" i="14"/>
  <c r="L1763" i="14" s="1"/>
  <c r="D1763" i="14"/>
  <c r="E1763" i="14" s="1"/>
  <c r="L1762" i="14"/>
  <c r="J1762" i="14"/>
  <c r="I1762" i="14"/>
  <c r="D1762" i="14"/>
  <c r="E1762" i="14" s="1"/>
  <c r="I1761" i="14"/>
  <c r="E1761" i="14"/>
  <c r="D1761" i="14"/>
  <c r="J1760" i="14"/>
  <c r="I1760" i="14"/>
  <c r="D1760" i="14"/>
  <c r="E1760" i="14" s="1"/>
  <c r="I1759" i="14"/>
  <c r="J1759" i="14" s="1"/>
  <c r="D1759" i="14"/>
  <c r="E1759" i="14" s="1"/>
  <c r="L1758" i="14"/>
  <c r="J1758" i="14"/>
  <c r="I1758" i="14"/>
  <c r="D1758" i="14"/>
  <c r="E1758" i="14" s="1"/>
  <c r="I1757" i="14"/>
  <c r="E1757" i="14"/>
  <c r="D1757" i="14"/>
  <c r="I1756" i="14"/>
  <c r="D1756" i="14"/>
  <c r="E1756" i="14" s="1"/>
  <c r="I1755" i="14"/>
  <c r="L1755" i="14" s="1"/>
  <c r="D1755" i="14"/>
  <c r="E1755" i="14" s="1"/>
  <c r="J1754" i="14"/>
  <c r="I1754" i="14"/>
  <c r="L1754" i="14" s="1"/>
  <c r="D1754" i="14"/>
  <c r="E1754" i="14" s="1"/>
  <c r="I1753" i="14"/>
  <c r="E1753" i="14"/>
  <c r="D1753" i="14"/>
  <c r="I1752" i="14"/>
  <c r="D1752" i="14"/>
  <c r="E1752" i="14" s="1"/>
  <c r="I1751" i="14"/>
  <c r="D1751" i="14"/>
  <c r="E1751" i="14" s="1"/>
  <c r="I1750" i="14"/>
  <c r="J1750" i="14" s="1"/>
  <c r="D1750" i="14"/>
  <c r="E1750" i="14" s="1"/>
  <c r="I1749" i="14"/>
  <c r="E1749" i="14"/>
  <c r="D1749" i="14"/>
  <c r="I1748" i="14"/>
  <c r="D1748" i="14"/>
  <c r="E1748" i="14" s="1"/>
  <c r="I1747" i="14"/>
  <c r="L1747" i="14" s="1"/>
  <c r="E1747" i="14"/>
  <c r="D1747" i="14"/>
  <c r="I1746" i="14"/>
  <c r="D1746" i="14"/>
  <c r="E1746" i="14" s="1"/>
  <c r="I1745" i="14"/>
  <c r="E1745" i="14"/>
  <c r="D1745" i="14"/>
  <c r="J1744" i="14"/>
  <c r="I1744" i="14"/>
  <c r="D1744" i="14"/>
  <c r="E1744" i="14" s="1"/>
  <c r="I1743" i="14"/>
  <c r="D1743" i="14"/>
  <c r="E1743" i="14" s="1"/>
  <c r="J1742" i="14"/>
  <c r="I1742" i="14"/>
  <c r="L1742" i="14" s="1"/>
  <c r="D1742" i="14"/>
  <c r="E1742" i="14" s="1"/>
  <c r="J1741" i="14"/>
  <c r="K1741" i="14" s="1"/>
  <c r="I1741" i="14"/>
  <c r="L1741" i="14" s="1"/>
  <c r="D1741" i="14"/>
  <c r="E1741" i="14" s="1"/>
  <c r="I1740" i="14"/>
  <c r="L1740" i="14" s="1"/>
  <c r="D1740" i="14"/>
  <c r="E1740" i="14" s="1"/>
  <c r="I1739" i="14"/>
  <c r="L1739" i="14" s="1"/>
  <c r="D1739" i="14"/>
  <c r="E1739" i="14" s="1"/>
  <c r="J1738" i="14"/>
  <c r="I1738" i="14"/>
  <c r="L1738" i="14" s="1"/>
  <c r="D1738" i="14"/>
  <c r="E1738" i="14" s="1"/>
  <c r="K1737" i="14"/>
  <c r="J1737" i="14"/>
  <c r="I1737" i="14"/>
  <c r="L1737" i="14" s="1"/>
  <c r="E1737" i="14"/>
  <c r="D1737" i="14"/>
  <c r="I1736" i="14"/>
  <c r="D1736" i="14"/>
  <c r="E1736" i="14" s="1"/>
  <c r="J1735" i="14"/>
  <c r="K1735" i="14" s="1"/>
  <c r="I1735" i="14"/>
  <c r="L1735" i="14" s="1"/>
  <c r="D1735" i="14"/>
  <c r="E1735" i="14" s="1"/>
  <c r="J1734" i="14"/>
  <c r="I1734" i="14"/>
  <c r="L1734" i="14" s="1"/>
  <c r="D1734" i="14"/>
  <c r="E1734" i="14" s="1"/>
  <c r="J1733" i="14"/>
  <c r="I1733" i="14"/>
  <c r="L1733" i="14" s="1"/>
  <c r="D1733" i="14"/>
  <c r="E1733" i="14" s="1"/>
  <c r="J1732" i="14"/>
  <c r="I1732" i="14"/>
  <c r="D1732" i="14"/>
  <c r="E1732" i="14" s="1"/>
  <c r="I1731" i="14"/>
  <c r="L1731" i="14" s="1"/>
  <c r="D1731" i="14"/>
  <c r="E1731" i="14" s="1"/>
  <c r="I1730" i="14"/>
  <c r="J1730" i="14" s="1"/>
  <c r="D1730" i="14"/>
  <c r="E1730" i="14" s="1"/>
  <c r="I1729" i="14"/>
  <c r="E1729" i="14"/>
  <c r="D1729" i="14"/>
  <c r="I1728" i="14"/>
  <c r="D1728" i="14"/>
  <c r="E1728" i="14" s="1"/>
  <c r="I1727" i="14"/>
  <c r="E1727" i="14"/>
  <c r="D1727" i="14"/>
  <c r="L1726" i="14"/>
  <c r="I1726" i="14"/>
  <c r="J1726" i="14" s="1"/>
  <c r="D1726" i="14"/>
  <c r="E1726" i="14" s="1"/>
  <c r="I1725" i="14"/>
  <c r="E1725" i="14"/>
  <c r="D1725" i="14"/>
  <c r="L1724" i="14"/>
  <c r="J1724" i="14"/>
  <c r="I1724" i="14"/>
  <c r="D1724" i="14"/>
  <c r="E1724" i="14" s="1"/>
  <c r="I1723" i="14"/>
  <c r="L1723" i="14" s="1"/>
  <c r="D1723" i="14"/>
  <c r="E1723" i="14" s="1"/>
  <c r="I1722" i="14"/>
  <c r="L1722" i="14" s="1"/>
  <c r="D1722" i="14"/>
  <c r="E1722" i="14" s="1"/>
  <c r="I1721" i="14"/>
  <c r="E1721" i="14"/>
  <c r="D1721" i="14"/>
  <c r="I1720" i="14"/>
  <c r="J1720" i="14" s="1"/>
  <c r="D1720" i="14"/>
  <c r="E1720" i="14" s="1"/>
  <c r="J1719" i="14"/>
  <c r="K1719" i="14" s="1"/>
  <c r="I1719" i="14"/>
  <c r="L1719" i="14" s="1"/>
  <c r="D1719" i="14"/>
  <c r="E1719" i="14" s="1"/>
  <c r="I1718" i="14"/>
  <c r="D1718" i="14"/>
  <c r="E1718" i="14" s="1"/>
  <c r="I1717" i="14"/>
  <c r="E1717" i="14"/>
  <c r="D1717" i="14"/>
  <c r="I1716" i="14"/>
  <c r="J1716" i="14" s="1"/>
  <c r="D1716" i="14"/>
  <c r="E1716" i="14" s="1"/>
  <c r="I1715" i="14"/>
  <c r="E1715" i="14"/>
  <c r="D1715" i="14"/>
  <c r="J1714" i="14"/>
  <c r="I1714" i="14"/>
  <c r="D1714" i="14"/>
  <c r="E1714" i="14" s="1"/>
  <c r="I1713" i="14"/>
  <c r="D1713" i="14"/>
  <c r="E1713" i="14" s="1"/>
  <c r="L1712" i="14"/>
  <c r="J1712" i="14"/>
  <c r="I1712" i="14"/>
  <c r="D1712" i="14"/>
  <c r="E1712" i="14" s="1"/>
  <c r="I1711" i="14"/>
  <c r="D1711" i="14"/>
  <c r="E1711" i="14" s="1"/>
  <c r="L1710" i="14"/>
  <c r="I1710" i="14"/>
  <c r="J1710" i="14" s="1"/>
  <c r="D1710" i="14"/>
  <c r="E1710" i="14" s="1"/>
  <c r="I1709" i="14"/>
  <c r="D1709" i="14"/>
  <c r="E1709" i="14" s="1"/>
  <c r="L1708" i="14"/>
  <c r="J1708" i="14"/>
  <c r="I1708" i="14"/>
  <c r="D1708" i="14"/>
  <c r="E1708" i="14" s="1"/>
  <c r="I1707" i="14"/>
  <c r="D1707" i="14"/>
  <c r="E1707" i="14" s="1"/>
  <c r="I1706" i="14"/>
  <c r="D1706" i="14"/>
  <c r="E1706" i="14" s="1"/>
  <c r="J1705" i="14"/>
  <c r="I1705" i="14"/>
  <c r="E1705" i="14"/>
  <c r="D1705" i="14"/>
  <c r="I1704" i="14"/>
  <c r="D1704" i="14"/>
  <c r="E1704" i="14" s="1"/>
  <c r="I1703" i="14"/>
  <c r="E1703" i="14"/>
  <c r="D1703" i="14"/>
  <c r="L1702" i="14"/>
  <c r="J1702" i="14"/>
  <c r="I1702" i="14"/>
  <c r="D1702" i="14"/>
  <c r="E1702" i="14" s="1"/>
  <c r="I1701" i="14"/>
  <c r="D1701" i="14"/>
  <c r="E1701" i="14" s="1"/>
  <c r="J1700" i="14"/>
  <c r="I1700" i="14"/>
  <c r="D1700" i="14"/>
  <c r="E1700" i="14" s="1"/>
  <c r="I1699" i="14"/>
  <c r="D1699" i="14"/>
  <c r="E1699" i="14" s="1"/>
  <c r="L1698" i="14"/>
  <c r="J1698" i="14"/>
  <c r="I1698" i="14"/>
  <c r="D1698" i="14"/>
  <c r="E1698" i="14" s="1"/>
  <c r="I1697" i="14"/>
  <c r="E1697" i="14"/>
  <c r="D1697" i="14"/>
  <c r="I1696" i="14"/>
  <c r="D1696" i="14"/>
  <c r="E1696" i="14" s="1"/>
  <c r="I1695" i="14"/>
  <c r="E1695" i="14"/>
  <c r="D1695" i="14"/>
  <c r="L1694" i="14"/>
  <c r="J1694" i="14"/>
  <c r="I1694" i="14"/>
  <c r="D1694" i="14"/>
  <c r="E1694" i="14" s="1"/>
  <c r="I1693" i="14"/>
  <c r="J1693" i="14" s="1"/>
  <c r="D1693" i="14"/>
  <c r="E1693" i="14" s="1"/>
  <c r="I1692" i="14"/>
  <c r="J1692" i="14" s="1"/>
  <c r="D1692" i="14"/>
  <c r="E1692" i="14" s="1"/>
  <c r="I1691" i="14"/>
  <c r="D1691" i="14"/>
  <c r="E1691" i="14" s="1"/>
  <c r="L1690" i="14"/>
  <c r="I1690" i="14"/>
  <c r="D1690" i="14"/>
  <c r="E1690" i="14" s="1"/>
  <c r="I1689" i="14"/>
  <c r="J1689" i="14" s="1"/>
  <c r="E1689" i="14"/>
  <c r="D1689" i="14"/>
  <c r="I1688" i="14"/>
  <c r="L1688" i="14" s="1"/>
  <c r="D1688" i="14"/>
  <c r="E1688" i="14" s="1"/>
  <c r="J1687" i="14"/>
  <c r="K1687" i="14" s="1"/>
  <c r="I1687" i="14"/>
  <c r="L1687" i="14" s="1"/>
  <c r="D1687" i="14"/>
  <c r="E1687" i="14" s="1"/>
  <c r="L1686" i="14"/>
  <c r="I1686" i="14"/>
  <c r="J1686" i="14" s="1"/>
  <c r="D1686" i="14"/>
  <c r="E1686" i="14" s="1"/>
  <c r="I1685" i="14"/>
  <c r="E1685" i="14"/>
  <c r="D1685" i="14"/>
  <c r="J1684" i="14"/>
  <c r="I1684" i="14"/>
  <c r="D1684" i="14"/>
  <c r="E1684" i="14" s="1"/>
  <c r="I1683" i="14"/>
  <c r="D1683" i="14"/>
  <c r="E1683" i="14" s="1"/>
  <c r="I1682" i="14"/>
  <c r="D1682" i="14"/>
  <c r="E1682" i="14" s="1"/>
  <c r="I1681" i="14"/>
  <c r="J1681" i="14" s="1"/>
  <c r="D1681" i="14"/>
  <c r="E1681" i="14" s="1"/>
  <c r="J1680" i="14"/>
  <c r="I1680" i="14"/>
  <c r="D1680" i="14"/>
  <c r="E1680" i="14" s="1"/>
  <c r="I1679" i="14"/>
  <c r="D1679" i="14"/>
  <c r="E1679" i="14" s="1"/>
  <c r="L1678" i="14"/>
  <c r="I1678" i="14"/>
  <c r="J1678" i="14" s="1"/>
  <c r="D1678" i="14"/>
  <c r="E1678" i="14" s="1"/>
  <c r="J1677" i="14"/>
  <c r="K1677" i="14" s="1"/>
  <c r="I1677" i="14"/>
  <c r="L1677" i="14" s="1"/>
  <c r="D1677" i="14"/>
  <c r="E1677" i="14" s="1"/>
  <c r="I1676" i="14"/>
  <c r="D1676" i="14"/>
  <c r="E1676" i="14" s="1"/>
  <c r="I1675" i="14"/>
  <c r="D1675" i="14"/>
  <c r="E1675" i="14" s="1"/>
  <c r="I1674" i="14"/>
  <c r="D1674" i="14"/>
  <c r="E1674" i="14" s="1"/>
  <c r="I1673" i="14"/>
  <c r="D1673" i="14"/>
  <c r="E1673" i="14" s="1"/>
  <c r="L1672" i="14"/>
  <c r="J1672" i="14"/>
  <c r="I1672" i="14"/>
  <c r="D1672" i="14"/>
  <c r="E1672" i="14" s="1"/>
  <c r="J1671" i="14"/>
  <c r="I1671" i="14"/>
  <c r="E1671" i="14"/>
  <c r="D1671" i="14"/>
  <c r="L1670" i="14"/>
  <c r="I1670" i="14"/>
  <c r="J1670" i="14" s="1"/>
  <c r="D1670" i="14"/>
  <c r="E1670" i="14" s="1"/>
  <c r="J1669" i="14"/>
  <c r="K1669" i="14" s="1"/>
  <c r="I1669" i="14"/>
  <c r="L1669" i="14" s="1"/>
  <c r="D1669" i="14"/>
  <c r="E1669" i="14" s="1"/>
  <c r="L1668" i="14"/>
  <c r="J1668" i="14"/>
  <c r="I1668" i="14"/>
  <c r="D1668" i="14"/>
  <c r="E1668" i="14" s="1"/>
  <c r="I1667" i="14"/>
  <c r="D1667" i="14"/>
  <c r="E1667" i="14" s="1"/>
  <c r="J1666" i="14"/>
  <c r="I1666" i="14"/>
  <c r="L1666" i="14" s="1"/>
  <c r="D1666" i="14"/>
  <c r="E1666" i="14" s="1"/>
  <c r="I1665" i="14"/>
  <c r="E1665" i="14"/>
  <c r="D1665" i="14"/>
  <c r="I1664" i="14"/>
  <c r="D1664" i="14"/>
  <c r="E1664" i="14" s="1"/>
  <c r="I1663" i="14"/>
  <c r="D1663" i="14"/>
  <c r="E1663" i="14" s="1"/>
  <c r="J1662" i="14"/>
  <c r="I1662" i="14"/>
  <c r="L1662" i="14" s="1"/>
  <c r="D1662" i="14"/>
  <c r="E1662" i="14" s="1"/>
  <c r="I1661" i="14"/>
  <c r="E1661" i="14"/>
  <c r="D1661" i="14"/>
  <c r="I1660" i="14"/>
  <c r="J1660" i="14" s="1"/>
  <c r="D1660" i="14"/>
  <c r="E1660" i="14" s="1"/>
  <c r="I1659" i="14"/>
  <c r="D1659" i="14"/>
  <c r="E1659" i="14" s="1"/>
  <c r="I1658" i="14"/>
  <c r="D1658" i="14"/>
  <c r="E1658" i="14" s="1"/>
  <c r="J1657" i="14"/>
  <c r="I1657" i="14"/>
  <c r="E1657" i="14"/>
  <c r="D1657" i="14"/>
  <c r="L1656" i="14"/>
  <c r="J1656" i="14"/>
  <c r="I1656" i="14"/>
  <c r="D1656" i="14"/>
  <c r="E1656" i="14" s="1"/>
  <c r="I1655" i="14"/>
  <c r="D1655" i="14"/>
  <c r="E1655" i="14" s="1"/>
  <c r="L1654" i="14"/>
  <c r="J1654" i="14"/>
  <c r="I1654" i="14"/>
  <c r="D1654" i="14"/>
  <c r="E1654" i="14" s="1"/>
  <c r="J1653" i="14"/>
  <c r="K1653" i="14" s="1"/>
  <c r="I1653" i="14"/>
  <c r="L1653" i="14" s="1"/>
  <c r="E1653" i="14"/>
  <c r="D1653" i="14"/>
  <c r="J1652" i="14"/>
  <c r="I1652" i="14"/>
  <c r="D1652" i="14"/>
  <c r="E1652" i="14" s="1"/>
  <c r="I1651" i="14"/>
  <c r="D1651" i="14"/>
  <c r="E1651" i="14" s="1"/>
  <c r="I1650" i="14"/>
  <c r="D1650" i="14"/>
  <c r="E1650" i="14" s="1"/>
  <c r="I1649" i="14"/>
  <c r="E1649" i="14"/>
  <c r="D1649" i="14"/>
  <c r="I1648" i="14"/>
  <c r="D1648" i="14"/>
  <c r="E1648" i="14" s="1"/>
  <c r="I1647" i="14"/>
  <c r="D1647" i="14"/>
  <c r="E1647" i="14" s="1"/>
  <c r="L1646" i="14"/>
  <c r="J1646" i="14"/>
  <c r="I1646" i="14"/>
  <c r="D1646" i="14"/>
  <c r="E1646" i="14" s="1"/>
  <c r="J1645" i="14"/>
  <c r="K1645" i="14" s="1"/>
  <c r="I1645" i="14"/>
  <c r="L1645" i="14" s="1"/>
  <c r="D1645" i="14"/>
  <c r="E1645" i="14" s="1"/>
  <c r="I1644" i="14"/>
  <c r="D1644" i="14"/>
  <c r="E1644" i="14" s="1"/>
  <c r="I1643" i="14"/>
  <c r="E1643" i="14"/>
  <c r="D1643" i="14"/>
  <c r="L1642" i="14"/>
  <c r="J1642" i="14"/>
  <c r="I1642" i="14"/>
  <c r="D1642" i="14"/>
  <c r="E1642" i="14" s="1"/>
  <c r="I1641" i="14"/>
  <c r="D1641" i="14"/>
  <c r="E1641" i="14" s="1"/>
  <c r="I1640" i="14"/>
  <c r="D1640" i="14"/>
  <c r="E1640" i="14" s="1"/>
  <c r="I1639" i="14"/>
  <c r="J1639" i="14" s="1"/>
  <c r="D1639" i="14"/>
  <c r="E1639" i="14" s="1"/>
  <c r="I1638" i="14"/>
  <c r="D1638" i="14"/>
  <c r="E1638" i="14" s="1"/>
  <c r="I1637" i="14"/>
  <c r="D1637" i="14"/>
  <c r="E1637" i="14" s="1"/>
  <c r="L1636" i="14"/>
  <c r="J1636" i="14"/>
  <c r="I1636" i="14"/>
  <c r="D1636" i="14"/>
  <c r="E1636" i="14" s="1"/>
  <c r="I1635" i="14"/>
  <c r="D1635" i="14"/>
  <c r="E1635" i="14" s="1"/>
  <c r="L1634" i="14"/>
  <c r="I1634" i="14"/>
  <c r="J1634" i="14" s="1"/>
  <c r="D1634" i="14"/>
  <c r="E1634" i="14" s="1"/>
  <c r="I1633" i="14"/>
  <c r="D1633" i="14"/>
  <c r="E1633" i="14" s="1"/>
  <c r="I1632" i="14"/>
  <c r="D1632" i="14"/>
  <c r="E1632" i="14" s="1"/>
  <c r="J1631" i="14"/>
  <c r="I1631" i="14"/>
  <c r="L1631" i="14" s="1"/>
  <c r="D1631" i="14"/>
  <c r="E1631" i="14" s="1"/>
  <c r="L1630" i="14"/>
  <c r="J1630" i="14"/>
  <c r="I1630" i="14"/>
  <c r="D1630" i="14"/>
  <c r="E1630" i="14" s="1"/>
  <c r="I1629" i="14"/>
  <c r="D1629" i="14"/>
  <c r="E1629" i="14" s="1"/>
  <c r="J1628" i="14"/>
  <c r="I1628" i="14"/>
  <c r="L1628" i="14" s="1"/>
  <c r="D1628" i="14"/>
  <c r="E1628" i="14" s="1"/>
  <c r="I1627" i="14"/>
  <c r="D1627" i="14"/>
  <c r="E1627" i="14" s="1"/>
  <c r="I1626" i="14"/>
  <c r="D1626" i="14"/>
  <c r="E1626" i="14" s="1"/>
  <c r="J1625" i="14"/>
  <c r="K1625" i="14" s="1"/>
  <c r="I1625" i="14"/>
  <c r="L1625" i="14" s="1"/>
  <c r="E1625" i="14"/>
  <c r="D1625" i="14"/>
  <c r="L1624" i="14"/>
  <c r="J1624" i="14"/>
  <c r="I1624" i="14"/>
  <c r="D1624" i="14"/>
  <c r="E1624" i="14" s="1"/>
  <c r="I1623" i="14"/>
  <c r="D1623" i="14"/>
  <c r="E1623" i="14" s="1"/>
  <c r="L1622" i="14"/>
  <c r="J1622" i="14"/>
  <c r="I1622" i="14"/>
  <c r="D1622" i="14"/>
  <c r="E1622" i="14" s="1"/>
  <c r="I1621" i="14"/>
  <c r="D1621" i="14"/>
  <c r="E1621" i="14" s="1"/>
  <c r="I1620" i="14"/>
  <c r="D1620" i="14"/>
  <c r="E1620" i="14" s="1"/>
  <c r="I1619" i="14"/>
  <c r="E1619" i="14"/>
  <c r="D1619" i="14"/>
  <c r="I1618" i="14"/>
  <c r="D1618" i="14"/>
  <c r="E1618" i="14" s="1"/>
  <c r="J1617" i="14"/>
  <c r="K1617" i="14" s="1"/>
  <c r="I1617" i="14"/>
  <c r="L1617" i="14" s="1"/>
  <c r="D1617" i="14"/>
  <c r="E1617" i="14" s="1"/>
  <c r="I1616" i="14"/>
  <c r="D1616" i="14"/>
  <c r="E1616" i="14" s="1"/>
  <c r="I1615" i="14"/>
  <c r="D1615" i="14"/>
  <c r="E1615" i="14" s="1"/>
  <c r="I1614" i="14"/>
  <c r="D1614" i="14"/>
  <c r="E1614" i="14" s="1"/>
  <c r="J1613" i="14"/>
  <c r="K1613" i="14" s="1"/>
  <c r="I1613" i="14"/>
  <c r="L1613" i="14" s="1"/>
  <c r="D1613" i="14"/>
  <c r="E1613" i="14" s="1"/>
  <c r="J1612" i="14"/>
  <c r="I1612" i="14"/>
  <c r="D1612" i="14"/>
  <c r="E1612" i="14" s="1"/>
  <c r="I1611" i="14"/>
  <c r="E1611" i="14"/>
  <c r="D1611" i="14"/>
  <c r="I1610" i="14"/>
  <c r="D1610" i="14"/>
  <c r="E1610" i="14" s="1"/>
  <c r="I1609" i="14"/>
  <c r="E1609" i="14"/>
  <c r="D1609" i="14"/>
  <c r="I1608" i="14"/>
  <c r="J1608" i="14" s="1"/>
  <c r="D1608" i="14"/>
  <c r="E1608" i="14" s="1"/>
  <c r="I1607" i="14"/>
  <c r="D1607" i="14"/>
  <c r="E1607" i="14" s="1"/>
  <c r="I1606" i="14"/>
  <c r="D1606" i="14"/>
  <c r="E1606" i="14" s="1"/>
  <c r="J1605" i="14"/>
  <c r="I1605" i="14"/>
  <c r="D1605" i="14"/>
  <c r="E1605" i="14" s="1"/>
  <c r="I1604" i="14"/>
  <c r="D1604" i="14"/>
  <c r="E1604" i="14" s="1"/>
  <c r="I1603" i="14"/>
  <c r="D1603" i="14"/>
  <c r="E1603" i="14" s="1"/>
  <c r="L1602" i="14"/>
  <c r="J1602" i="14"/>
  <c r="I1602" i="14"/>
  <c r="D1602" i="14"/>
  <c r="E1602" i="14" s="1"/>
  <c r="I1601" i="14"/>
  <c r="E1601" i="14"/>
  <c r="D1601" i="14"/>
  <c r="I1600" i="14"/>
  <c r="L1600" i="14" s="1"/>
  <c r="D1600" i="14"/>
  <c r="E1600" i="14" s="1"/>
  <c r="I1599" i="14"/>
  <c r="D1599" i="14"/>
  <c r="E1599" i="14" s="1"/>
  <c r="L1598" i="14"/>
  <c r="J1598" i="14"/>
  <c r="I1598" i="14"/>
  <c r="D1598" i="14"/>
  <c r="E1598" i="14" s="1"/>
  <c r="I1597" i="14"/>
  <c r="E1597" i="14"/>
  <c r="D1597" i="14"/>
  <c r="I1596" i="14"/>
  <c r="D1596" i="14"/>
  <c r="E1596" i="14" s="1"/>
  <c r="I1595" i="14"/>
  <c r="E1595" i="14"/>
  <c r="D1595" i="14"/>
  <c r="J1594" i="14"/>
  <c r="I1594" i="14"/>
  <c r="D1594" i="14"/>
  <c r="E1594" i="14" s="1"/>
  <c r="I1593" i="14"/>
  <c r="D1593" i="14"/>
  <c r="E1593" i="14" s="1"/>
  <c r="J1592" i="14"/>
  <c r="I1592" i="14"/>
  <c r="L1592" i="14" s="1"/>
  <c r="D1592" i="14"/>
  <c r="E1592" i="14" s="1"/>
  <c r="J1591" i="14"/>
  <c r="K1591" i="14" s="1"/>
  <c r="I1591" i="14"/>
  <c r="L1591" i="14" s="1"/>
  <c r="E1591" i="14"/>
  <c r="D1591" i="14"/>
  <c r="L1590" i="14"/>
  <c r="J1590" i="14"/>
  <c r="I1590" i="14"/>
  <c r="D1590" i="14"/>
  <c r="E1590" i="14" s="1"/>
  <c r="I1589" i="14"/>
  <c r="D1589" i="14"/>
  <c r="E1589" i="14" s="1"/>
  <c r="I1588" i="14"/>
  <c r="D1588" i="14"/>
  <c r="E1588" i="14" s="1"/>
  <c r="I1587" i="14"/>
  <c r="D1587" i="14"/>
  <c r="E1587" i="14" s="1"/>
  <c r="I1586" i="14"/>
  <c r="D1586" i="14"/>
  <c r="E1586" i="14" s="1"/>
  <c r="I1585" i="14"/>
  <c r="D1585" i="14"/>
  <c r="E1585" i="14" s="1"/>
  <c r="I1584" i="14"/>
  <c r="L1584" i="14" s="1"/>
  <c r="D1584" i="14"/>
  <c r="E1584" i="14" s="1"/>
  <c r="I1583" i="14"/>
  <c r="D1583" i="14"/>
  <c r="E1583" i="14" s="1"/>
  <c r="J1582" i="14"/>
  <c r="I1582" i="14"/>
  <c r="L1582" i="14" s="1"/>
  <c r="D1582" i="14"/>
  <c r="E1582" i="14" s="1"/>
  <c r="I1581" i="14"/>
  <c r="D1581" i="14"/>
  <c r="E1581" i="14" s="1"/>
  <c r="I1580" i="14"/>
  <c r="D1580" i="14"/>
  <c r="E1580" i="14" s="1"/>
  <c r="I1579" i="14"/>
  <c r="D1579" i="14"/>
  <c r="E1579" i="14" s="1"/>
  <c r="I1578" i="14"/>
  <c r="L1578" i="14" s="1"/>
  <c r="D1578" i="14"/>
  <c r="E1578" i="14" s="1"/>
  <c r="I1577" i="14"/>
  <c r="E1577" i="14"/>
  <c r="D1577" i="14"/>
  <c r="I1576" i="14"/>
  <c r="D1576" i="14"/>
  <c r="E1576" i="14" s="1"/>
  <c r="J1575" i="14"/>
  <c r="I1575" i="14"/>
  <c r="E1575" i="14"/>
  <c r="D1575" i="14"/>
  <c r="J1574" i="14"/>
  <c r="I1574" i="14"/>
  <c r="L1574" i="14" s="1"/>
  <c r="D1574" i="14"/>
  <c r="E1574" i="14" s="1"/>
  <c r="I1573" i="14"/>
  <c r="D1573" i="14"/>
  <c r="E1573" i="14" s="1"/>
  <c r="I1572" i="14"/>
  <c r="D1572" i="14"/>
  <c r="E1572" i="14" s="1"/>
  <c r="I1571" i="14"/>
  <c r="D1571" i="14"/>
  <c r="E1571" i="14" s="1"/>
  <c r="J1570" i="14"/>
  <c r="I1570" i="14"/>
  <c r="L1570" i="14" s="1"/>
  <c r="D1570" i="14"/>
  <c r="E1570" i="14" s="1"/>
  <c r="J1569" i="14"/>
  <c r="K1569" i="14" s="1"/>
  <c r="I1569" i="14"/>
  <c r="L1569" i="14" s="1"/>
  <c r="E1569" i="14"/>
  <c r="D1569" i="14"/>
  <c r="I1568" i="14"/>
  <c r="L1568" i="14" s="1"/>
  <c r="D1568" i="14"/>
  <c r="E1568" i="14" s="1"/>
  <c r="I1567" i="14"/>
  <c r="D1567" i="14"/>
  <c r="E1567" i="14" s="1"/>
  <c r="L1566" i="14"/>
  <c r="J1566" i="14"/>
  <c r="I1566" i="14"/>
  <c r="D1566" i="14"/>
  <c r="E1566" i="14" s="1"/>
  <c r="I1565" i="14"/>
  <c r="E1565" i="14"/>
  <c r="D1565" i="14"/>
  <c r="I1564" i="14"/>
  <c r="L1564" i="14" s="1"/>
  <c r="D1564" i="14"/>
  <c r="E1564" i="14" s="1"/>
  <c r="I1563" i="14"/>
  <c r="E1563" i="14"/>
  <c r="D1563" i="14"/>
  <c r="I1562" i="14"/>
  <c r="D1562" i="14"/>
  <c r="E1562" i="14" s="1"/>
  <c r="I1561" i="14"/>
  <c r="E1561" i="14"/>
  <c r="D1561" i="14"/>
  <c r="I1560" i="14"/>
  <c r="D1560" i="14"/>
  <c r="E1560" i="14" s="1"/>
  <c r="J1559" i="14"/>
  <c r="K1559" i="14" s="1"/>
  <c r="I1559" i="14"/>
  <c r="L1559" i="14" s="1"/>
  <c r="E1559" i="14"/>
  <c r="D1559" i="14"/>
  <c r="L1558" i="14"/>
  <c r="J1558" i="14"/>
  <c r="I1558" i="14"/>
  <c r="D1558" i="14"/>
  <c r="E1558" i="14" s="1"/>
  <c r="I1557" i="14"/>
  <c r="D1557" i="14"/>
  <c r="E1557" i="14" s="1"/>
  <c r="I1556" i="14"/>
  <c r="D1556" i="14"/>
  <c r="E1556" i="14" s="1"/>
  <c r="I1555" i="14"/>
  <c r="E1555" i="14"/>
  <c r="D1555" i="14"/>
  <c r="L1554" i="14"/>
  <c r="J1554" i="14"/>
  <c r="I1554" i="14"/>
  <c r="D1554" i="14"/>
  <c r="E1554" i="14" s="1"/>
  <c r="I1553" i="14"/>
  <c r="J1553" i="14" s="1"/>
  <c r="D1553" i="14"/>
  <c r="E1553" i="14" s="1"/>
  <c r="I1552" i="14"/>
  <c r="D1552" i="14"/>
  <c r="E1552" i="14" s="1"/>
  <c r="J1551" i="14"/>
  <c r="K1551" i="14" s="1"/>
  <c r="I1551" i="14"/>
  <c r="L1551" i="14" s="1"/>
  <c r="D1551" i="14"/>
  <c r="E1551" i="14" s="1"/>
  <c r="L1550" i="14"/>
  <c r="I1550" i="14"/>
  <c r="J1550" i="14" s="1"/>
  <c r="D1550" i="14"/>
  <c r="E1550" i="14" s="1"/>
  <c r="I1549" i="14"/>
  <c r="D1549" i="14"/>
  <c r="E1549" i="14" s="1"/>
  <c r="I1548" i="14"/>
  <c r="D1548" i="14"/>
  <c r="E1548" i="14" s="1"/>
  <c r="I1547" i="14"/>
  <c r="D1547" i="14"/>
  <c r="E1547" i="14" s="1"/>
  <c r="I1546" i="14"/>
  <c r="D1546" i="14"/>
  <c r="E1546" i="14" s="1"/>
  <c r="I1545" i="14"/>
  <c r="D1545" i="14"/>
  <c r="E1545" i="14" s="1"/>
  <c r="I1544" i="14"/>
  <c r="D1544" i="14"/>
  <c r="E1544" i="14" s="1"/>
  <c r="J1543" i="14"/>
  <c r="K1543" i="14" s="1"/>
  <c r="I1543" i="14"/>
  <c r="L1543" i="14" s="1"/>
  <c r="E1543" i="14"/>
  <c r="D1543" i="14"/>
  <c r="L1542" i="14"/>
  <c r="J1542" i="14"/>
  <c r="I1542" i="14"/>
  <c r="D1542" i="14"/>
  <c r="E1542" i="14" s="1"/>
  <c r="I1541" i="14"/>
  <c r="D1541" i="14"/>
  <c r="E1541" i="14" s="1"/>
  <c r="J1540" i="14"/>
  <c r="I1540" i="14"/>
  <c r="L1540" i="14" s="1"/>
  <c r="D1540" i="14"/>
  <c r="E1540" i="14" s="1"/>
  <c r="I1539" i="14"/>
  <c r="D1539" i="14"/>
  <c r="E1539" i="14" s="1"/>
  <c r="L1538" i="14"/>
  <c r="J1538" i="14"/>
  <c r="I1538" i="14"/>
  <c r="D1538" i="14"/>
  <c r="E1538" i="14" s="1"/>
  <c r="I1537" i="14"/>
  <c r="E1537" i="14"/>
  <c r="D1537" i="14"/>
  <c r="L1536" i="14"/>
  <c r="I1536" i="14"/>
  <c r="D1536" i="14"/>
  <c r="E1536" i="14" s="1"/>
  <c r="J1535" i="14"/>
  <c r="K1535" i="14" s="1"/>
  <c r="I1535" i="14"/>
  <c r="L1535" i="14" s="1"/>
  <c r="D1535" i="14"/>
  <c r="E1535" i="14" s="1"/>
  <c r="L1534" i="14"/>
  <c r="J1534" i="14"/>
  <c r="I1534" i="14"/>
  <c r="D1534" i="14"/>
  <c r="E1534" i="14" s="1"/>
  <c r="J1533" i="14"/>
  <c r="I1533" i="14"/>
  <c r="D1533" i="14"/>
  <c r="E1533" i="14" s="1"/>
  <c r="I1532" i="14"/>
  <c r="D1532" i="14"/>
  <c r="E1532" i="14" s="1"/>
  <c r="I1531" i="14"/>
  <c r="D1531" i="14"/>
  <c r="E1531" i="14" s="1"/>
  <c r="L1530" i="14"/>
  <c r="J1530" i="14"/>
  <c r="I1530" i="14"/>
  <c r="D1530" i="14"/>
  <c r="E1530" i="14" s="1"/>
  <c r="I1529" i="14"/>
  <c r="E1529" i="14"/>
  <c r="D1529" i="14"/>
  <c r="J1528" i="14"/>
  <c r="I1528" i="14"/>
  <c r="L1528" i="14" s="1"/>
  <c r="D1528" i="14"/>
  <c r="E1528" i="14" s="1"/>
  <c r="I1527" i="14"/>
  <c r="D1527" i="14"/>
  <c r="E1527" i="14" s="1"/>
  <c r="J1526" i="14"/>
  <c r="I1526" i="14"/>
  <c r="L1526" i="14" s="1"/>
  <c r="D1526" i="14"/>
  <c r="E1526" i="14" s="1"/>
  <c r="I1525" i="14"/>
  <c r="D1525" i="14"/>
  <c r="E1525" i="14" s="1"/>
  <c r="J1524" i="14"/>
  <c r="I1524" i="14"/>
  <c r="D1524" i="14"/>
  <c r="E1524" i="14" s="1"/>
  <c r="I1523" i="14"/>
  <c r="D1523" i="14"/>
  <c r="E1523" i="14" s="1"/>
  <c r="I1522" i="14"/>
  <c r="J1522" i="14" s="1"/>
  <c r="D1522" i="14"/>
  <c r="E1522" i="14" s="1"/>
  <c r="J1521" i="14"/>
  <c r="K1521" i="14" s="1"/>
  <c r="I1521" i="14"/>
  <c r="L1521" i="14" s="1"/>
  <c r="D1521" i="14"/>
  <c r="E1521" i="14" s="1"/>
  <c r="I1520" i="14"/>
  <c r="D1520" i="14"/>
  <c r="E1520" i="14" s="1"/>
  <c r="I1519" i="14"/>
  <c r="D1519" i="14"/>
  <c r="E1519" i="14" s="1"/>
  <c r="L1518" i="14"/>
  <c r="I1518" i="14"/>
  <c r="J1518" i="14" s="1"/>
  <c r="D1518" i="14"/>
  <c r="E1518" i="14" s="1"/>
  <c r="I1517" i="14"/>
  <c r="L1517" i="14" s="1"/>
  <c r="D1517" i="14"/>
  <c r="E1517" i="14" s="1"/>
  <c r="I1516" i="14"/>
  <c r="D1516" i="14"/>
  <c r="E1516" i="14" s="1"/>
  <c r="I1515" i="14"/>
  <c r="D1515" i="14"/>
  <c r="E1515" i="14" s="1"/>
  <c r="I1514" i="14"/>
  <c r="D1514" i="14"/>
  <c r="E1514" i="14" s="1"/>
  <c r="I1513" i="14"/>
  <c r="E1513" i="14"/>
  <c r="D1513" i="14"/>
  <c r="I1512" i="14"/>
  <c r="D1512" i="14"/>
  <c r="E1512" i="14" s="1"/>
  <c r="I1511" i="14"/>
  <c r="D1511" i="14"/>
  <c r="E1511" i="14" s="1"/>
  <c r="L1510" i="14"/>
  <c r="J1510" i="14"/>
  <c r="I1510" i="14"/>
  <c r="K1510" i="14" s="1"/>
  <c r="D1510" i="14"/>
  <c r="E1510" i="14" s="1"/>
  <c r="I1509" i="14"/>
  <c r="D1509" i="14"/>
  <c r="E1509" i="14" s="1"/>
  <c r="J1508" i="14"/>
  <c r="I1508" i="14"/>
  <c r="K1508" i="14" s="1"/>
  <c r="D1508" i="14"/>
  <c r="E1508" i="14" s="1"/>
  <c r="I1507" i="14"/>
  <c r="D1507" i="14"/>
  <c r="E1507" i="14" s="1"/>
  <c r="I1506" i="14"/>
  <c r="D1506" i="14"/>
  <c r="E1506" i="14" s="1"/>
  <c r="J1505" i="14"/>
  <c r="I1505" i="14"/>
  <c r="E1505" i="14"/>
  <c r="D1505" i="14"/>
  <c r="I1504" i="14"/>
  <c r="D1504" i="14"/>
  <c r="E1504" i="14" s="1"/>
  <c r="I1503" i="14"/>
  <c r="K1503" i="14" s="1"/>
  <c r="D1503" i="14"/>
  <c r="E1503" i="14" s="1"/>
  <c r="L1502" i="14"/>
  <c r="J1502" i="14"/>
  <c r="I1502" i="14"/>
  <c r="K1502" i="14" s="1"/>
  <c r="D1502" i="14"/>
  <c r="E1502" i="14" s="1"/>
  <c r="I1501" i="14"/>
  <c r="J1501" i="14" s="1"/>
  <c r="D1501" i="14"/>
  <c r="E1501" i="14" s="1"/>
  <c r="L1500" i="14"/>
  <c r="I1500" i="14"/>
  <c r="D1500" i="14"/>
  <c r="E1500" i="14" s="1"/>
  <c r="I1499" i="14"/>
  <c r="D1499" i="14"/>
  <c r="E1499" i="14" s="1"/>
  <c r="I1498" i="14"/>
  <c r="D1498" i="14"/>
  <c r="E1498" i="14" s="1"/>
  <c r="I1497" i="14"/>
  <c r="E1497" i="14"/>
  <c r="D1497" i="14"/>
  <c r="L1496" i="14"/>
  <c r="J1496" i="14"/>
  <c r="I1496" i="14"/>
  <c r="K1496" i="14" s="1"/>
  <c r="D1496" i="14"/>
  <c r="E1496" i="14" s="1"/>
  <c r="I1495" i="14"/>
  <c r="D1495" i="14"/>
  <c r="E1495" i="14" s="1"/>
  <c r="I1494" i="14"/>
  <c r="D1494" i="14"/>
  <c r="E1494" i="14" s="1"/>
  <c r="L1493" i="14"/>
  <c r="I1493" i="14"/>
  <c r="E1493" i="14"/>
  <c r="D1493" i="14"/>
  <c r="L1492" i="14"/>
  <c r="I1492" i="14"/>
  <c r="D1492" i="14"/>
  <c r="E1492" i="14" s="1"/>
  <c r="I1491" i="14"/>
  <c r="D1491" i="14"/>
  <c r="E1491" i="14" s="1"/>
  <c r="L1490" i="14"/>
  <c r="K1490" i="14"/>
  <c r="I1490" i="14"/>
  <c r="J1490" i="14" s="1"/>
  <c r="D1490" i="14"/>
  <c r="E1490" i="14" s="1"/>
  <c r="I1489" i="14"/>
  <c r="D1489" i="14"/>
  <c r="E1489" i="14" s="1"/>
  <c r="I1488" i="14"/>
  <c r="D1488" i="14"/>
  <c r="E1488" i="14" s="1"/>
  <c r="K1487" i="14"/>
  <c r="J1487" i="14"/>
  <c r="I1487" i="14"/>
  <c r="L1487" i="14" s="1"/>
  <c r="D1487" i="14"/>
  <c r="E1487" i="14" s="1"/>
  <c r="J1486" i="14"/>
  <c r="I1486" i="14"/>
  <c r="D1486" i="14"/>
  <c r="E1486" i="14" s="1"/>
  <c r="I1485" i="14"/>
  <c r="D1485" i="14"/>
  <c r="E1485" i="14" s="1"/>
  <c r="I1484" i="14"/>
  <c r="E1484" i="14"/>
  <c r="D1484" i="14"/>
  <c r="K1483" i="14"/>
  <c r="I1483" i="14"/>
  <c r="L1483" i="14" s="1"/>
  <c r="D1483" i="14"/>
  <c r="E1483" i="14" s="1"/>
  <c r="L1482" i="14"/>
  <c r="K1482" i="14"/>
  <c r="I1482" i="14"/>
  <c r="J1482" i="14" s="1"/>
  <c r="E1482" i="14"/>
  <c r="D1482" i="14"/>
  <c r="I1481" i="14"/>
  <c r="D1481" i="14"/>
  <c r="E1481" i="14" s="1"/>
  <c r="L1480" i="14"/>
  <c r="K1480" i="14"/>
  <c r="J1480" i="14"/>
  <c r="I1480" i="14"/>
  <c r="E1480" i="14"/>
  <c r="D1480" i="14"/>
  <c r="I1479" i="14"/>
  <c r="D1479" i="14"/>
  <c r="E1479" i="14" s="1"/>
  <c r="L1478" i="14"/>
  <c r="J1478" i="14"/>
  <c r="K1478" i="14" s="1"/>
  <c r="I1478" i="14"/>
  <c r="D1478" i="14"/>
  <c r="E1478" i="14" s="1"/>
  <c r="I1477" i="14"/>
  <c r="D1477" i="14"/>
  <c r="E1477" i="14" s="1"/>
  <c r="I1476" i="14"/>
  <c r="D1476" i="14"/>
  <c r="E1476" i="14" s="1"/>
  <c r="I1475" i="14"/>
  <c r="L1475" i="14" s="1"/>
  <c r="D1475" i="14"/>
  <c r="E1475" i="14" s="1"/>
  <c r="I1474" i="14"/>
  <c r="D1474" i="14"/>
  <c r="E1474" i="14" s="1"/>
  <c r="I1473" i="14"/>
  <c r="J1473" i="14" s="1"/>
  <c r="E1473" i="14"/>
  <c r="D1473" i="14"/>
  <c r="L1472" i="14"/>
  <c r="I1472" i="14"/>
  <c r="J1472" i="14" s="1"/>
  <c r="D1472" i="14"/>
  <c r="E1472" i="14" s="1"/>
  <c r="I1471" i="14"/>
  <c r="E1471" i="14"/>
  <c r="D1471" i="14"/>
  <c r="I1470" i="14"/>
  <c r="L1470" i="14" s="1"/>
  <c r="D1470" i="14"/>
  <c r="E1470" i="14" s="1"/>
  <c r="K1469" i="14"/>
  <c r="J1469" i="14"/>
  <c r="I1469" i="14"/>
  <c r="L1469" i="14" s="1"/>
  <c r="E1469" i="14"/>
  <c r="D1469" i="14"/>
  <c r="I1468" i="14"/>
  <c r="D1468" i="14"/>
  <c r="E1468" i="14" s="1"/>
  <c r="I1467" i="14"/>
  <c r="D1467" i="14"/>
  <c r="E1467" i="14" s="1"/>
  <c r="L1466" i="14"/>
  <c r="K1466" i="14"/>
  <c r="I1466" i="14"/>
  <c r="J1466" i="14" s="1"/>
  <c r="E1466" i="14"/>
  <c r="D1466" i="14"/>
  <c r="I1465" i="14"/>
  <c r="D1465" i="14"/>
  <c r="E1465" i="14" s="1"/>
  <c r="I1464" i="14"/>
  <c r="L1464" i="14" s="1"/>
  <c r="D1464" i="14"/>
  <c r="E1464" i="14" s="1"/>
  <c r="I1463" i="14"/>
  <c r="D1463" i="14"/>
  <c r="E1463" i="14" s="1"/>
  <c r="I1462" i="14"/>
  <c r="D1462" i="14"/>
  <c r="E1462" i="14" s="1"/>
  <c r="I1461" i="14"/>
  <c r="D1461" i="14"/>
  <c r="E1461" i="14" s="1"/>
  <c r="L1460" i="14"/>
  <c r="K1460" i="14"/>
  <c r="I1460" i="14"/>
  <c r="J1460" i="14" s="1"/>
  <c r="D1460" i="14"/>
  <c r="E1460" i="14" s="1"/>
  <c r="I1459" i="14"/>
  <c r="J1459" i="14" s="1"/>
  <c r="D1459" i="14"/>
  <c r="E1459" i="14" s="1"/>
  <c r="I1458" i="14"/>
  <c r="E1458" i="14"/>
  <c r="D1458" i="14"/>
  <c r="I1457" i="14"/>
  <c r="D1457" i="14"/>
  <c r="E1457" i="14" s="1"/>
  <c r="L1456" i="14"/>
  <c r="K1456" i="14"/>
  <c r="I1456" i="14"/>
  <c r="J1456" i="14" s="1"/>
  <c r="D1456" i="14"/>
  <c r="E1456" i="14" s="1"/>
  <c r="I1455" i="14"/>
  <c r="D1455" i="14"/>
  <c r="E1455" i="14" s="1"/>
  <c r="L1454" i="14"/>
  <c r="I1454" i="14"/>
  <c r="E1454" i="14"/>
  <c r="D1454" i="14"/>
  <c r="L1453" i="14"/>
  <c r="J1453" i="14"/>
  <c r="K1453" i="14" s="1"/>
  <c r="I1453" i="14"/>
  <c r="D1453" i="14"/>
  <c r="E1453" i="14" s="1"/>
  <c r="I1452" i="14"/>
  <c r="D1452" i="14"/>
  <c r="E1452" i="14" s="1"/>
  <c r="I1451" i="14"/>
  <c r="L1451" i="14" s="1"/>
  <c r="D1451" i="14"/>
  <c r="E1451" i="14" s="1"/>
  <c r="I1450" i="14"/>
  <c r="D1450" i="14"/>
  <c r="E1450" i="14" s="1"/>
  <c r="L1449" i="14"/>
  <c r="J1449" i="14"/>
  <c r="K1449" i="14" s="1"/>
  <c r="I1449" i="14"/>
  <c r="D1449" i="14"/>
  <c r="E1449" i="14" s="1"/>
  <c r="L1448" i="14"/>
  <c r="I1448" i="14"/>
  <c r="D1448" i="14"/>
  <c r="E1448" i="14" s="1"/>
  <c r="J1447" i="14"/>
  <c r="K1447" i="14" s="1"/>
  <c r="I1447" i="14"/>
  <c r="L1447" i="14" s="1"/>
  <c r="D1447" i="14"/>
  <c r="E1447" i="14" s="1"/>
  <c r="I1446" i="14"/>
  <c r="D1446" i="14"/>
  <c r="E1446" i="14" s="1"/>
  <c r="I1445" i="14"/>
  <c r="D1445" i="14"/>
  <c r="E1445" i="14" s="1"/>
  <c r="L1444" i="14"/>
  <c r="I1444" i="14"/>
  <c r="D1444" i="14"/>
  <c r="E1444" i="14" s="1"/>
  <c r="I1443" i="14"/>
  <c r="D1443" i="14"/>
  <c r="E1443" i="14" s="1"/>
  <c r="I1442" i="14"/>
  <c r="J1442" i="14" s="1"/>
  <c r="D1442" i="14"/>
  <c r="E1442" i="14" s="1"/>
  <c r="I1441" i="14"/>
  <c r="D1441" i="14"/>
  <c r="E1441" i="14" s="1"/>
  <c r="I1440" i="14"/>
  <c r="L1440" i="14" s="1"/>
  <c r="D1440" i="14"/>
  <c r="E1440" i="14" s="1"/>
  <c r="I1439" i="14"/>
  <c r="D1439" i="14"/>
  <c r="E1439" i="14" s="1"/>
  <c r="I1438" i="14"/>
  <c r="D1438" i="14"/>
  <c r="E1438" i="14" s="1"/>
  <c r="L1437" i="14"/>
  <c r="K1437" i="14"/>
  <c r="I1437" i="14"/>
  <c r="J1437" i="14" s="1"/>
  <c r="D1437" i="14"/>
  <c r="E1437" i="14" s="1"/>
  <c r="K1436" i="14"/>
  <c r="I1436" i="14"/>
  <c r="J1436" i="14" s="1"/>
  <c r="E1436" i="14"/>
  <c r="D1436" i="14"/>
  <c r="I1435" i="14"/>
  <c r="L1435" i="14" s="1"/>
  <c r="D1435" i="14"/>
  <c r="E1435" i="14" s="1"/>
  <c r="I1434" i="14"/>
  <c r="D1434" i="14"/>
  <c r="E1434" i="14" s="1"/>
  <c r="I1433" i="14"/>
  <c r="J1433" i="14" s="1"/>
  <c r="D1433" i="14"/>
  <c r="E1433" i="14" s="1"/>
  <c r="K1432" i="14"/>
  <c r="I1432" i="14"/>
  <c r="J1432" i="14" s="1"/>
  <c r="E1432" i="14"/>
  <c r="D1432" i="14"/>
  <c r="I1431" i="14"/>
  <c r="J1431" i="14" s="1"/>
  <c r="D1431" i="14"/>
  <c r="E1431" i="14" s="1"/>
  <c r="L1430" i="14"/>
  <c r="K1430" i="14"/>
  <c r="I1430" i="14"/>
  <c r="J1430" i="14" s="1"/>
  <c r="E1430" i="14"/>
  <c r="D1430" i="14"/>
  <c r="I1429" i="14"/>
  <c r="D1429" i="14"/>
  <c r="E1429" i="14" s="1"/>
  <c r="I1428" i="14"/>
  <c r="D1428" i="14"/>
  <c r="E1428" i="14" s="1"/>
  <c r="I1427" i="14"/>
  <c r="J1427" i="14" s="1"/>
  <c r="D1427" i="14"/>
  <c r="E1427" i="14" s="1"/>
  <c r="I1426" i="14"/>
  <c r="D1426" i="14"/>
  <c r="E1426" i="14" s="1"/>
  <c r="L1425" i="14"/>
  <c r="J1425" i="14"/>
  <c r="I1425" i="14"/>
  <c r="D1425" i="14"/>
  <c r="E1425" i="14" s="1"/>
  <c r="L1424" i="14"/>
  <c r="I1424" i="14"/>
  <c r="D1424" i="14"/>
  <c r="E1424" i="14" s="1"/>
  <c r="I1423" i="14"/>
  <c r="D1423" i="14"/>
  <c r="E1423" i="14" s="1"/>
  <c r="I1422" i="14"/>
  <c r="E1422" i="14"/>
  <c r="D1422" i="14"/>
  <c r="L1421" i="14"/>
  <c r="K1421" i="14"/>
  <c r="I1421" i="14"/>
  <c r="J1421" i="14" s="1"/>
  <c r="D1421" i="14"/>
  <c r="E1421" i="14" s="1"/>
  <c r="I1420" i="14"/>
  <c r="D1420" i="14"/>
  <c r="E1420" i="14" s="1"/>
  <c r="J1419" i="14"/>
  <c r="I1419" i="14"/>
  <c r="L1419" i="14" s="1"/>
  <c r="D1419" i="14"/>
  <c r="E1419" i="14" s="1"/>
  <c r="I1418" i="14"/>
  <c r="D1418" i="14"/>
  <c r="E1418" i="14" s="1"/>
  <c r="K1417" i="14"/>
  <c r="J1417" i="14"/>
  <c r="I1417" i="14"/>
  <c r="L1417" i="14" s="1"/>
  <c r="D1417" i="14"/>
  <c r="E1417" i="14" s="1"/>
  <c r="I1416" i="14"/>
  <c r="E1416" i="14"/>
  <c r="D1416" i="14"/>
  <c r="I1415" i="14"/>
  <c r="D1415" i="14"/>
  <c r="E1415" i="14" s="1"/>
  <c r="I1414" i="14"/>
  <c r="D1414" i="14"/>
  <c r="E1414" i="14" s="1"/>
  <c r="J1413" i="14"/>
  <c r="K1413" i="14" s="1"/>
  <c r="I1413" i="14"/>
  <c r="L1413" i="14" s="1"/>
  <c r="D1413" i="14"/>
  <c r="E1413" i="14" s="1"/>
  <c r="L1412" i="14"/>
  <c r="I1412" i="14"/>
  <c r="D1412" i="14"/>
  <c r="E1412" i="14" s="1"/>
  <c r="I1411" i="14"/>
  <c r="L1411" i="14" s="1"/>
  <c r="D1411" i="14"/>
  <c r="E1411" i="14" s="1"/>
  <c r="I1410" i="14"/>
  <c r="D1410" i="14"/>
  <c r="E1410" i="14" s="1"/>
  <c r="I1409" i="14"/>
  <c r="D1409" i="14"/>
  <c r="E1409" i="14" s="1"/>
  <c r="L1408" i="14"/>
  <c r="I1408" i="14"/>
  <c r="D1408" i="14"/>
  <c r="E1408" i="14" s="1"/>
  <c r="L1407" i="14"/>
  <c r="I1407" i="14"/>
  <c r="D1407" i="14"/>
  <c r="E1407" i="14" s="1"/>
  <c r="I1406" i="14"/>
  <c r="E1406" i="14"/>
  <c r="D1406" i="14"/>
  <c r="L1405" i="14"/>
  <c r="I1405" i="14"/>
  <c r="J1405" i="14" s="1"/>
  <c r="K1405" i="14" s="1"/>
  <c r="D1405" i="14"/>
  <c r="E1405" i="14" s="1"/>
  <c r="L1404" i="14"/>
  <c r="I1404" i="14"/>
  <c r="E1404" i="14"/>
  <c r="D1404" i="14"/>
  <c r="I1403" i="14"/>
  <c r="D1403" i="14"/>
  <c r="E1403" i="14" s="1"/>
  <c r="I1402" i="14"/>
  <c r="D1402" i="14"/>
  <c r="E1402" i="14" s="1"/>
  <c r="L1401" i="14"/>
  <c r="J1401" i="14"/>
  <c r="I1401" i="14"/>
  <c r="D1401" i="14"/>
  <c r="E1401" i="14" s="1"/>
  <c r="L1400" i="14"/>
  <c r="I1400" i="14"/>
  <c r="D1400" i="14"/>
  <c r="E1400" i="14" s="1"/>
  <c r="J1399" i="14"/>
  <c r="K1399" i="14" s="1"/>
  <c r="I1399" i="14"/>
  <c r="L1399" i="14" s="1"/>
  <c r="D1399" i="14"/>
  <c r="E1399" i="14" s="1"/>
  <c r="I1398" i="14"/>
  <c r="D1398" i="14"/>
  <c r="E1398" i="14" s="1"/>
  <c r="I1397" i="14"/>
  <c r="D1397" i="14"/>
  <c r="E1397" i="14" s="1"/>
  <c r="I1396" i="14"/>
  <c r="D1396" i="14"/>
  <c r="E1396" i="14" s="1"/>
  <c r="I1395" i="14"/>
  <c r="D1395" i="14"/>
  <c r="E1395" i="14" s="1"/>
  <c r="I1394" i="14"/>
  <c r="J1394" i="14" s="1"/>
  <c r="D1394" i="14"/>
  <c r="E1394" i="14" s="1"/>
  <c r="K1393" i="14"/>
  <c r="J1393" i="14"/>
  <c r="I1393" i="14"/>
  <c r="L1393" i="14" s="1"/>
  <c r="D1393" i="14"/>
  <c r="E1393" i="14" s="1"/>
  <c r="I1392" i="14"/>
  <c r="L1392" i="14" s="1"/>
  <c r="D1392" i="14"/>
  <c r="E1392" i="14" s="1"/>
  <c r="I1391" i="14"/>
  <c r="D1391" i="14"/>
  <c r="E1391" i="14" s="1"/>
  <c r="I1390" i="14"/>
  <c r="D1390" i="14"/>
  <c r="E1390" i="14" s="1"/>
  <c r="L1389" i="14"/>
  <c r="J1389" i="14"/>
  <c r="K1389" i="14" s="1"/>
  <c r="I1389" i="14"/>
  <c r="D1389" i="14"/>
  <c r="E1389" i="14" s="1"/>
  <c r="I1388" i="14"/>
  <c r="D1388" i="14"/>
  <c r="E1388" i="14" s="1"/>
  <c r="I1387" i="14"/>
  <c r="J1387" i="14" s="1"/>
  <c r="D1387" i="14"/>
  <c r="E1387" i="14" s="1"/>
  <c r="I1386" i="14"/>
  <c r="D1386" i="14"/>
  <c r="E1386" i="14" s="1"/>
  <c r="K1385" i="14"/>
  <c r="I1385" i="14"/>
  <c r="J1385" i="14" s="1"/>
  <c r="D1385" i="14"/>
  <c r="E1385" i="14" s="1"/>
  <c r="L1384" i="14"/>
  <c r="I1384" i="14"/>
  <c r="J1384" i="14" s="1"/>
  <c r="D1384" i="14"/>
  <c r="E1384" i="14" s="1"/>
  <c r="J1383" i="14"/>
  <c r="I1383" i="14"/>
  <c r="L1383" i="14" s="1"/>
  <c r="D1383" i="14"/>
  <c r="E1383" i="14" s="1"/>
  <c r="I1382" i="14"/>
  <c r="D1382" i="14"/>
  <c r="E1382" i="14" s="1"/>
  <c r="J1381" i="14"/>
  <c r="K1381" i="14" s="1"/>
  <c r="I1381" i="14"/>
  <c r="L1381" i="14" s="1"/>
  <c r="D1381" i="14"/>
  <c r="E1381" i="14" s="1"/>
  <c r="I1380" i="14"/>
  <c r="D1380" i="14"/>
  <c r="E1380" i="14" s="1"/>
  <c r="I1379" i="14"/>
  <c r="D1379" i="14"/>
  <c r="E1379" i="14" s="1"/>
  <c r="I1378" i="14"/>
  <c r="D1378" i="14"/>
  <c r="E1378" i="14" s="1"/>
  <c r="L1377" i="14"/>
  <c r="J1377" i="14"/>
  <c r="K1377" i="14" s="1"/>
  <c r="I1377" i="14"/>
  <c r="D1377" i="14"/>
  <c r="E1377" i="14" s="1"/>
  <c r="L1376" i="14"/>
  <c r="K1376" i="14"/>
  <c r="I1376" i="14"/>
  <c r="J1376" i="14" s="1"/>
  <c r="D1376" i="14"/>
  <c r="E1376" i="14" s="1"/>
  <c r="J1375" i="14"/>
  <c r="I1375" i="14"/>
  <c r="L1375" i="14" s="1"/>
  <c r="D1375" i="14"/>
  <c r="E1375" i="14" s="1"/>
  <c r="I1374" i="14"/>
  <c r="D1374" i="14"/>
  <c r="E1374" i="14" s="1"/>
  <c r="I1373" i="14"/>
  <c r="D1373" i="14"/>
  <c r="E1373" i="14" s="1"/>
  <c r="L1372" i="14"/>
  <c r="K1372" i="14"/>
  <c r="I1372" i="14"/>
  <c r="J1372" i="14" s="1"/>
  <c r="D1372" i="14"/>
  <c r="E1372" i="14" s="1"/>
  <c r="L1371" i="14"/>
  <c r="I1371" i="14"/>
  <c r="D1371" i="14"/>
  <c r="E1371" i="14" s="1"/>
  <c r="I1370" i="14"/>
  <c r="D1370" i="14"/>
  <c r="E1370" i="14" s="1"/>
  <c r="J1369" i="14"/>
  <c r="K1369" i="14" s="1"/>
  <c r="I1369" i="14"/>
  <c r="L1369" i="14" s="1"/>
  <c r="D1369" i="14"/>
  <c r="E1369" i="14" s="1"/>
  <c r="I1368" i="14"/>
  <c r="L1368" i="14" s="1"/>
  <c r="D1368" i="14"/>
  <c r="E1368" i="14" s="1"/>
  <c r="L1367" i="14"/>
  <c r="I1367" i="14"/>
  <c r="J1367" i="14" s="1"/>
  <c r="D1367" i="14"/>
  <c r="E1367" i="14" s="1"/>
  <c r="I1366" i="14"/>
  <c r="D1366" i="14"/>
  <c r="E1366" i="14" s="1"/>
  <c r="K1365" i="14"/>
  <c r="I1365" i="14"/>
  <c r="J1365" i="14" s="1"/>
  <c r="D1365" i="14"/>
  <c r="E1365" i="14" s="1"/>
  <c r="K1364" i="14"/>
  <c r="I1364" i="14"/>
  <c r="J1364" i="14" s="1"/>
  <c r="D1364" i="14"/>
  <c r="E1364" i="14" s="1"/>
  <c r="I1363" i="14"/>
  <c r="D1363" i="14"/>
  <c r="E1363" i="14" s="1"/>
  <c r="I1362" i="14"/>
  <c r="E1362" i="14"/>
  <c r="D1362" i="14"/>
  <c r="I1361" i="14"/>
  <c r="D1361" i="14"/>
  <c r="E1361" i="14" s="1"/>
  <c r="I1360" i="14"/>
  <c r="E1360" i="14"/>
  <c r="D1360" i="14"/>
  <c r="L1359" i="14"/>
  <c r="I1359" i="14"/>
  <c r="D1359" i="14"/>
  <c r="E1359" i="14" s="1"/>
  <c r="L1358" i="14"/>
  <c r="I1358" i="14"/>
  <c r="D1358" i="14"/>
  <c r="E1358" i="14" s="1"/>
  <c r="I1357" i="14"/>
  <c r="D1357" i="14"/>
  <c r="E1357" i="14" s="1"/>
  <c r="I1356" i="14"/>
  <c r="D1356" i="14"/>
  <c r="E1356" i="14" s="1"/>
  <c r="I1355" i="14"/>
  <c r="D1355" i="14"/>
  <c r="E1355" i="14" s="1"/>
  <c r="I1354" i="14"/>
  <c r="D1354" i="14"/>
  <c r="E1354" i="14" s="1"/>
  <c r="I1353" i="14"/>
  <c r="L1353" i="14" s="1"/>
  <c r="D1353" i="14"/>
  <c r="E1353" i="14" s="1"/>
  <c r="L1352" i="14"/>
  <c r="K1352" i="14"/>
  <c r="I1352" i="14"/>
  <c r="J1352" i="14" s="1"/>
  <c r="D1352" i="14"/>
  <c r="E1352" i="14" s="1"/>
  <c r="I1351" i="14"/>
  <c r="D1351" i="14"/>
  <c r="E1351" i="14" s="1"/>
  <c r="I1350" i="14"/>
  <c r="E1350" i="14"/>
  <c r="D1350" i="14"/>
  <c r="I1349" i="14"/>
  <c r="D1349" i="14"/>
  <c r="E1349" i="14" s="1"/>
  <c r="L1348" i="14"/>
  <c r="I1348" i="14"/>
  <c r="D1348" i="14"/>
  <c r="E1348" i="14" s="1"/>
  <c r="J1347" i="14"/>
  <c r="I1347" i="14"/>
  <c r="L1347" i="14" s="1"/>
  <c r="D1347" i="14"/>
  <c r="E1347" i="14" s="1"/>
  <c r="L1346" i="14"/>
  <c r="I1346" i="14"/>
  <c r="D1346" i="14"/>
  <c r="E1346" i="14" s="1"/>
  <c r="I1345" i="14"/>
  <c r="D1345" i="14"/>
  <c r="E1345" i="14" s="1"/>
  <c r="I1344" i="14"/>
  <c r="E1344" i="14"/>
  <c r="D1344" i="14"/>
  <c r="L1343" i="14"/>
  <c r="I1343" i="14"/>
  <c r="D1343" i="14"/>
  <c r="E1343" i="14" s="1"/>
  <c r="I1342" i="14"/>
  <c r="D1342" i="14"/>
  <c r="E1342" i="14" s="1"/>
  <c r="J1341" i="14"/>
  <c r="K1341" i="14" s="1"/>
  <c r="I1341" i="14"/>
  <c r="L1341" i="14" s="1"/>
  <c r="D1341" i="14"/>
  <c r="E1341" i="14" s="1"/>
  <c r="I1340" i="14"/>
  <c r="D1340" i="14"/>
  <c r="E1340" i="14" s="1"/>
  <c r="I1339" i="14"/>
  <c r="L1339" i="14" s="1"/>
  <c r="D1339" i="14"/>
  <c r="E1339" i="14" s="1"/>
  <c r="I1338" i="14"/>
  <c r="E1338" i="14"/>
  <c r="D1338" i="14"/>
  <c r="I1337" i="14"/>
  <c r="D1337" i="14"/>
  <c r="E1337" i="14" s="1"/>
  <c r="I1336" i="14"/>
  <c r="D1336" i="14"/>
  <c r="E1336" i="14" s="1"/>
  <c r="I1335" i="14"/>
  <c r="D1335" i="14"/>
  <c r="E1335" i="14" s="1"/>
  <c r="K1334" i="14"/>
  <c r="I1334" i="14"/>
  <c r="J1334" i="14" s="1"/>
  <c r="E1334" i="14"/>
  <c r="D1334" i="14"/>
  <c r="L1333" i="14"/>
  <c r="J1333" i="14"/>
  <c r="K1333" i="14" s="1"/>
  <c r="I1333" i="14"/>
  <c r="D1333" i="14"/>
  <c r="E1333" i="14" s="1"/>
  <c r="I1332" i="14"/>
  <c r="L1332" i="14" s="1"/>
  <c r="E1332" i="14"/>
  <c r="D1332" i="14"/>
  <c r="L1331" i="14"/>
  <c r="I1331" i="14"/>
  <c r="D1331" i="14"/>
  <c r="E1331" i="14" s="1"/>
  <c r="I1330" i="14"/>
  <c r="D1330" i="14"/>
  <c r="E1330" i="14" s="1"/>
  <c r="J1329" i="14"/>
  <c r="I1329" i="14"/>
  <c r="D1329" i="14"/>
  <c r="E1329" i="14" s="1"/>
  <c r="L1328" i="14"/>
  <c r="K1328" i="14"/>
  <c r="I1328" i="14"/>
  <c r="J1328" i="14" s="1"/>
  <c r="E1328" i="14"/>
  <c r="D1328" i="14"/>
  <c r="I1327" i="14"/>
  <c r="D1327" i="14"/>
  <c r="E1327" i="14" s="1"/>
  <c r="I1326" i="14"/>
  <c r="D1326" i="14"/>
  <c r="E1326" i="14" s="1"/>
  <c r="K1325" i="14"/>
  <c r="I1325" i="14"/>
  <c r="J1325" i="14" s="1"/>
  <c r="D1325" i="14"/>
  <c r="E1325" i="14" s="1"/>
  <c r="L1324" i="14"/>
  <c r="I1324" i="14"/>
  <c r="D1324" i="14"/>
  <c r="E1324" i="14" s="1"/>
  <c r="L1323" i="14"/>
  <c r="I1323" i="14"/>
  <c r="J1323" i="14" s="1"/>
  <c r="D1323" i="14"/>
  <c r="E1323" i="14" s="1"/>
  <c r="I1322" i="14"/>
  <c r="J1322" i="14" s="1"/>
  <c r="D1322" i="14"/>
  <c r="E1322" i="14" s="1"/>
  <c r="I1321" i="14"/>
  <c r="D1321" i="14"/>
  <c r="E1321" i="14" s="1"/>
  <c r="L1320" i="14"/>
  <c r="I1320" i="14"/>
  <c r="D1320" i="14"/>
  <c r="E1320" i="14" s="1"/>
  <c r="J1319" i="14"/>
  <c r="I1319" i="14"/>
  <c r="D1319" i="14"/>
  <c r="E1319" i="14" s="1"/>
  <c r="I1318" i="14"/>
  <c r="D1318" i="14"/>
  <c r="E1318" i="14" s="1"/>
  <c r="K1317" i="14"/>
  <c r="I1317" i="14"/>
  <c r="J1317" i="14" s="1"/>
  <c r="D1317" i="14"/>
  <c r="E1317" i="14" s="1"/>
  <c r="I1316" i="14"/>
  <c r="D1316" i="14"/>
  <c r="E1316" i="14" s="1"/>
  <c r="J1315" i="14"/>
  <c r="I1315" i="14"/>
  <c r="D1315" i="14"/>
  <c r="E1315" i="14" s="1"/>
  <c r="I1314" i="14"/>
  <c r="E1314" i="14"/>
  <c r="D1314" i="14"/>
  <c r="L1313" i="14"/>
  <c r="K1313" i="14"/>
  <c r="I1313" i="14"/>
  <c r="J1313" i="14" s="1"/>
  <c r="D1313" i="14"/>
  <c r="E1313" i="14" s="1"/>
  <c r="L1312" i="14"/>
  <c r="I1312" i="14"/>
  <c r="J1312" i="14" s="1"/>
  <c r="E1312" i="14"/>
  <c r="D1312" i="14"/>
  <c r="L1311" i="14"/>
  <c r="J1311" i="14"/>
  <c r="I1311" i="14"/>
  <c r="D1311" i="14"/>
  <c r="E1311" i="14" s="1"/>
  <c r="I1310" i="14"/>
  <c r="D1310" i="14"/>
  <c r="E1310" i="14" s="1"/>
  <c r="L1309" i="14"/>
  <c r="J1309" i="14"/>
  <c r="K1309" i="14" s="1"/>
  <c r="I1309" i="14"/>
  <c r="D1309" i="14"/>
  <c r="E1309" i="14" s="1"/>
  <c r="I1308" i="14"/>
  <c r="E1308" i="14"/>
  <c r="D1308" i="14"/>
  <c r="I1307" i="14"/>
  <c r="D1307" i="14"/>
  <c r="E1307" i="14" s="1"/>
  <c r="I1306" i="14"/>
  <c r="D1306" i="14"/>
  <c r="E1306" i="14" s="1"/>
  <c r="I1305" i="14"/>
  <c r="L1305" i="14" s="1"/>
  <c r="D1305" i="14"/>
  <c r="E1305" i="14" s="1"/>
  <c r="I1304" i="14"/>
  <c r="E1304" i="14"/>
  <c r="D1304" i="14"/>
  <c r="J1303" i="14"/>
  <c r="K1303" i="14" s="1"/>
  <c r="I1303" i="14"/>
  <c r="L1303" i="14" s="1"/>
  <c r="D1303" i="14"/>
  <c r="E1303" i="14" s="1"/>
  <c r="I1302" i="14"/>
  <c r="D1302" i="14"/>
  <c r="E1302" i="14" s="1"/>
  <c r="I1301" i="14"/>
  <c r="D1301" i="14"/>
  <c r="E1301" i="14" s="1"/>
  <c r="I1300" i="14"/>
  <c r="D1300" i="14"/>
  <c r="E1300" i="14" s="1"/>
  <c r="I1299" i="14"/>
  <c r="L1299" i="14" s="1"/>
  <c r="D1299" i="14"/>
  <c r="E1299" i="14" s="1"/>
  <c r="I1298" i="14"/>
  <c r="D1298" i="14"/>
  <c r="E1298" i="14" s="1"/>
  <c r="L1297" i="14"/>
  <c r="J1297" i="14"/>
  <c r="K1297" i="14" s="1"/>
  <c r="I1297" i="14"/>
  <c r="D1297" i="14"/>
  <c r="E1297" i="14" s="1"/>
  <c r="L1296" i="14"/>
  <c r="I1296" i="14"/>
  <c r="D1296" i="14"/>
  <c r="E1296" i="14" s="1"/>
  <c r="J1295" i="14"/>
  <c r="I1295" i="14"/>
  <c r="D1295" i="14"/>
  <c r="E1295" i="14" s="1"/>
  <c r="I1294" i="14"/>
  <c r="D1294" i="14"/>
  <c r="E1294" i="14" s="1"/>
  <c r="I1293" i="14"/>
  <c r="D1293" i="14"/>
  <c r="E1293" i="14" s="1"/>
  <c r="L1292" i="14"/>
  <c r="I1292" i="14"/>
  <c r="E1292" i="14"/>
  <c r="D1292" i="14"/>
  <c r="I1291" i="14"/>
  <c r="L1291" i="14" s="1"/>
  <c r="D1291" i="14"/>
  <c r="E1291" i="14" s="1"/>
  <c r="I1290" i="14"/>
  <c r="E1290" i="14"/>
  <c r="D1290" i="14"/>
  <c r="I1289" i="14"/>
  <c r="D1289" i="14"/>
  <c r="E1289" i="14" s="1"/>
  <c r="K1288" i="14"/>
  <c r="I1288" i="14"/>
  <c r="J1288" i="14" s="1"/>
  <c r="E1288" i="14"/>
  <c r="D1288" i="14"/>
  <c r="I1287" i="14"/>
  <c r="L1287" i="14" s="1"/>
  <c r="D1287" i="14"/>
  <c r="E1287" i="14" s="1"/>
  <c r="L1286" i="14"/>
  <c r="K1286" i="14"/>
  <c r="I1286" i="14"/>
  <c r="J1286" i="14" s="1"/>
  <c r="E1286" i="14"/>
  <c r="D1286" i="14"/>
  <c r="L1285" i="14"/>
  <c r="K1285" i="14"/>
  <c r="J1285" i="14"/>
  <c r="I1285" i="14"/>
  <c r="D1285" i="14"/>
  <c r="E1285" i="14" s="1"/>
  <c r="L1284" i="14"/>
  <c r="I1284" i="14"/>
  <c r="D1284" i="14"/>
  <c r="E1284" i="14" s="1"/>
  <c r="I1283" i="14"/>
  <c r="D1283" i="14"/>
  <c r="E1283" i="14" s="1"/>
  <c r="I1282" i="14"/>
  <c r="D1282" i="14"/>
  <c r="E1282" i="14" s="1"/>
  <c r="L1281" i="14"/>
  <c r="J1281" i="14"/>
  <c r="K1281" i="14" s="1"/>
  <c r="I1281" i="14"/>
  <c r="D1281" i="14"/>
  <c r="E1281" i="14" s="1"/>
  <c r="L1280" i="14"/>
  <c r="K1280" i="14"/>
  <c r="I1280" i="14"/>
  <c r="J1280" i="14" s="1"/>
  <c r="D1280" i="14"/>
  <c r="E1280" i="14" s="1"/>
  <c r="I1279" i="14"/>
  <c r="D1279" i="14"/>
  <c r="E1279" i="14" s="1"/>
  <c r="I1278" i="14"/>
  <c r="D1278" i="14"/>
  <c r="E1278" i="14" s="1"/>
  <c r="L1277" i="14"/>
  <c r="I1277" i="14"/>
  <c r="J1277" i="14" s="1"/>
  <c r="D1277" i="14"/>
  <c r="E1277" i="14" s="1"/>
  <c r="I1276" i="14"/>
  <c r="D1276" i="14"/>
  <c r="E1276" i="14" s="1"/>
  <c r="I1275" i="14"/>
  <c r="L1275" i="14" s="1"/>
  <c r="D1275" i="14"/>
  <c r="E1275" i="14" s="1"/>
  <c r="I1274" i="14"/>
  <c r="L1274" i="14" s="1"/>
  <c r="E1274" i="14"/>
  <c r="D1274" i="14"/>
  <c r="I1273" i="14"/>
  <c r="D1273" i="14"/>
  <c r="E1273" i="14" s="1"/>
  <c r="I1272" i="14"/>
  <c r="D1272" i="14"/>
  <c r="E1272" i="14" s="1"/>
  <c r="L1271" i="14"/>
  <c r="I1271" i="14"/>
  <c r="D1271" i="14"/>
  <c r="E1271" i="14" s="1"/>
  <c r="I1270" i="14"/>
  <c r="D1270" i="14"/>
  <c r="E1270" i="14" s="1"/>
  <c r="I1269" i="14"/>
  <c r="L1269" i="14" s="1"/>
  <c r="D1269" i="14"/>
  <c r="E1269" i="14" s="1"/>
  <c r="K1268" i="14"/>
  <c r="I1268" i="14"/>
  <c r="J1268" i="14" s="1"/>
  <c r="D1268" i="14"/>
  <c r="E1268" i="14" s="1"/>
  <c r="I1267" i="14"/>
  <c r="D1267" i="14"/>
  <c r="E1267" i="14" s="1"/>
  <c r="I1266" i="14"/>
  <c r="E1266" i="14"/>
  <c r="D1266" i="14"/>
  <c r="I1265" i="14"/>
  <c r="D1265" i="14"/>
  <c r="E1265" i="14" s="1"/>
  <c r="I1264" i="14"/>
  <c r="D1264" i="14"/>
  <c r="E1264" i="14" s="1"/>
  <c r="I1263" i="14"/>
  <c r="D1263" i="14"/>
  <c r="E1263" i="14" s="1"/>
  <c r="L1262" i="14"/>
  <c r="I1262" i="14"/>
  <c r="D1262" i="14"/>
  <c r="E1262" i="14" s="1"/>
  <c r="L1261" i="14"/>
  <c r="I1261" i="14"/>
  <c r="J1261" i="14" s="1"/>
  <c r="K1261" i="14" s="1"/>
  <c r="D1261" i="14"/>
  <c r="E1261" i="14" s="1"/>
  <c r="I1260" i="14"/>
  <c r="L1260" i="14" s="1"/>
  <c r="D1260" i="14"/>
  <c r="E1260" i="14" s="1"/>
  <c r="I1259" i="14"/>
  <c r="D1259" i="14"/>
  <c r="E1259" i="14" s="1"/>
  <c r="I1258" i="14"/>
  <c r="D1258" i="14"/>
  <c r="E1258" i="14" s="1"/>
  <c r="L1257" i="14"/>
  <c r="K1257" i="14"/>
  <c r="I1257" i="14"/>
  <c r="J1257" i="14" s="1"/>
  <c r="D1257" i="14"/>
  <c r="E1257" i="14" s="1"/>
  <c r="I1256" i="14"/>
  <c r="D1256" i="14"/>
  <c r="E1256" i="14" s="1"/>
  <c r="I1255" i="14"/>
  <c r="D1255" i="14"/>
  <c r="E1255" i="14" s="1"/>
  <c r="I1254" i="14"/>
  <c r="E1254" i="14"/>
  <c r="D1254" i="14"/>
  <c r="I1253" i="14"/>
  <c r="D1253" i="14"/>
  <c r="E1253" i="14" s="1"/>
  <c r="L1252" i="14"/>
  <c r="K1252" i="14"/>
  <c r="I1252" i="14"/>
  <c r="J1252" i="14" s="1"/>
  <c r="E1252" i="14"/>
  <c r="D1252" i="14"/>
  <c r="I1251" i="14"/>
  <c r="J1251" i="14" s="1"/>
  <c r="D1251" i="14"/>
  <c r="E1251" i="14" s="1"/>
  <c r="I1250" i="14"/>
  <c r="J1250" i="14" s="1"/>
  <c r="E1250" i="14"/>
  <c r="D1250" i="14"/>
  <c r="I1249" i="14"/>
  <c r="D1249" i="14"/>
  <c r="E1249" i="14" s="1"/>
  <c r="I1248" i="14"/>
  <c r="E1248" i="14"/>
  <c r="D1248" i="14"/>
  <c r="I1247" i="14"/>
  <c r="J1247" i="14" s="1"/>
  <c r="D1247" i="14"/>
  <c r="E1247" i="14" s="1"/>
  <c r="I1246" i="14"/>
  <c r="D1246" i="14"/>
  <c r="E1246" i="14" s="1"/>
  <c r="J1245" i="14"/>
  <c r="K1245" i="14" s="1"/>
  <c r="I1245" i="14"/>
  <c r="L1245" i="14" s="1"/>
  <c r="D1245" i="14"/>
  <c r="E1245" i="14" s="1"/>
  <c r="K1244" i="14"/>
  <c r="I1244" i="14"/>
  <c r="J1244" i="14" s="1"/>
  <c r="D1244" i="14"/>
  <c r="E1244" i="14" s="1"/>
  <c r="I1243" i="14"/>
  <c r="D1243" i="14"/>
  <c r="E1243" i="14" s="1"/>
  <c r="I1242" i="14"/>
  <c r="D1242" i="14"/>
  <c r="E1242" i="14" s="1"/>
  <c r="L1241" i="14"/>
  <c r="I1241" i="14"/>
  <c r="D1241" i="14"/>
  <c r="E1241" i="14" s="1"/>
  <c r="I1240" i="14"/>
  <c r="E1240" i="14"/>
  <c r="D1240" i="14"/>
  <c r="I1239" i="14"/>
  <c r="J1239" i="14" s="1"/>
  <c r="D1239" i="14"/>
  <c r="E1239" i="14" s="1"/>
  <c r="I1238" i="14"/>
  <c r="D1238" i="14"/>
  <c r="E1238" i="14" s="1"/>
  <c r="L1237" i="14"/>
  <c r="J1237" i="14"/>
  <c r="K1237" i="14" s="1"/>
  <c r="I1237" i="14"/>
  <c r="D1237" i="14"/>
  <c r="E1237" i="14" s="1"/>
  <c r="I1236" i="14"/>
  <c r="E1236" i="14"/>
  <c r="D1236" i="14"/>
  <c r="I1235" i="14"/>
  <c r="D1235" i="14"/>
  <c r="E1235" i="14" s="1"/>
  <c r="I1234" i="14"/>
  <c r="D1234" i="14"/>
  <c r="E1234" i="14" s="1"/>
  <c r="L1233" i="14"/>
  <c r="J1233" i="14"/>
  <c r="K1233" i="14" s="1"/>
  <c r="I1233" i="14"/>
  <c r="D1233" i="14"/>
  <c r="E1233" i="14" s="1"/>
  <c r="L1232" i="14"/>
  <c r="K1232" i="14"/>
  <c r="I1232" i="14"/>
  <c r="J1232" i="14" s="1"/>
  <c r="D1232" i="14"/>
  <c r="E1232" i="14" s="1"/>
  <c r="I1231" i="14"/>
  <c r="L1231" i="14" s="1"/>
  <c r="D1231" i="14"/>
  <c r="E1231" i="14" s="1"/>
  <c r="I1230" i="14"/>
  <c r="D1230" i="14"/>
  <c r="E1230" i="14" s="1"/>
  <c r="I1229" i="14"/>
  <c r="D1229" i="14"/>
  <c r="E1229" i="14" s="1"/>
  <c r="K1228" i="14"/>
  <c r="I1228" i="14"/>
  <c r="J1228" i="14" s="1"/>
  <c r="D1228" i="14"/>
  <c r="E1228" i="14" s="1"/>
  <c r="I1227" i="14"/>
  <c r="L1227" i="14" s="1"/>
  <c r="D1227" i="14"/>
  <c r="E1227" i="14" s="1"/>
  <c r="K1226" i="14"/>
  <c r="I1226" i="14"/>
  <c r="J1226" i="14" s="1"/>
  <c r="D1226" i="14"/>
  <c r="E1226" i="14" s="1"/>
  <c r="J1225" i="14"/>
  <c r="K1225" i="14" s="1"/>
  <c r="I1225" i="14"/>
  <c r="L1225" i="14" s="1"/>
  <c r="D1225" i="14"/>
  <c r="E1225" i="14" s="1"/>
  <c r="I1224" i="14"/>
  <c r="L1224" i="14" s="1"/>
  <c r="D1224" i="14"/>
  <c r="E1224" i="14" s="1"/>
  <c r="I1223" i="14"/>
  <c r="D1223" i="14"/>
  <c r="E1223" i="14" s="1"/>
  <c r="I1222" i="14"/>
  <c r="D1222" i="14"/>
  <c r="E1222" i="14" s="1"/>
  <c r="L1221" i="14"/>
  <c r="J1221" i="14"/>
  <c r="I1221" i="14"/>
  <c r="K1221" i="14" s="1"/>
  <c r="D1221" i="14"/>
  <c r="E1221" i="14" s="1"/>
  <c r="L1220" i="14"/>
  <c r="K1220" i="14"/>
  <c r="I1220" i="14"/>
  <c r="J1220" i="14" s="1"/>
  <c r="E1220" i="14"/>
  <c r="D1220" i="14"/>
  <c r="I1219" i="14"/>
  <c r="L1219" i="14" s="1"/>
  <c r="D1219" i="14"/>
  <c r="E1219" i="14" s="1"/>
  <c r="I1218" i="14"/>
  <c r="D1218" i="14"/>
  <c r="E1218" i="14" s="1"/>
  <c r="L1217" i="14"/>
  <c r="I1217" i="14"/>
  <c r="D1217" i="14"/>
  <c r="E1217" i="14" s="1"/>
  <c r="I1216" i="14"/>
  <c r="D1216" i="14"/>
  <c r="E1216" i="14" s="1"/>
  <c r="J1215" i="14"/>
  <c r="I1215" i="14"/>
  <c r="D1215" i="14"/>
  <c r="E1215" i="14" s="1"/>
  <c r="I1214" i="14"/>
  <c r="E1214" i="14"/>
  <c r="D1214" i="14"/>
  <c r="I1213" i="14"/>
  <c r="D1213" i="14"/>
  <c r="E1213" i="14" s="1"/>
  <c r="I1212" i="14"/>
  <c r="D1212" i="14"/>
  <c r="E1212" i="14" s="1"/>
  <c r="I1211" i="14"/>
  <c r="J1211" i="14" s="1"/>
  <c r="D1211" i="14"/>
  <c r="E1211" i="14" s="1"/>
  <c r="I1210" i="14"/>
  <c r="D1210" i="14"/>
  <c r="E1210" i="14" s="1"/>
  <c r="J1209" i="14"/>
  <c r="I1209" i="14"/>
  <c r="D1209" i="14"/>
  <c r="E1209" i="14" s="1"/>
  <c r="L1208" i="14"/>
  <c r="K1208" i="14"/>
  <c r="I1208" i="14"/>
  <c r="J1208" i="14" s="1"/>
  <c r="D1208" i="14"/>
  <c r="E1208" i="14" s="1"/>
  <c r="I1207" i="14"/>
  <c r="D1207" i="14"/>
  <c r="E1207" i="14" s="1"/>
  <c r="I1206" i="14"/>
  <c r="D1206" i="14"/>
  <c r="E1206" i="14" s="1"/>
  <c r="I1205" i="14"/>
  <c r="J1205" i="14" s="1"/>
  <c r="D1205" i="14"/>
  <c r="E1205" i="14" s="1"/>
  <c r="I1204" i="14"/>
  <c r="D1204" i="14"/>
  <c r="E1204" i="14" s="1"/>
  <c r="J1203" i="14"/>
  <c r="I1203" i="14"/>
  <c r="L1203" i="14" s="1"/>
  <c r="D1203" i="14"/>
  <c r="E1203" i="14" s="1"/>
  <c r="I1202" i="14"/>
  <c r="J1202" i="14" s="1"/>
  <c r="D1202" i="14"/>
  <c r="E1202" i="14" s="1"/>
  <c r="I1201" i="14"/>
  <c r="J1201" i="14" s="1"/>
  <c r="K1201" i="14" s="1"/>
  <c r="D1201" i="14"/>
  <c r="E1201" i="14" s="1"/>
  <c r="I1200" i="14"/>
  <c r="D1200" i="14"/>
  <c r="E1200" i="14" s="1"/>
  <c r="I1199" i="14"/>
  <c r="D1199" i="14"/>
  <c r="E1199" i="14" s="1"/>
  <c r="I1198" i="14"/>
  <c r="D1198" i="14"/>
  <c r="E1198" i="14" s="1"/>
  <c r="J1197" i="14"/>
  <c r="K1197" i="14" s="1"/>
  <c r="I1197" i="14"/>
  <c r="L1197" i="14" s="1"/>
  <c r="D1197" i="14"/>
  <c r="E1197" i="14" s="1"/>
  <c r="L1196" i="14"/>
  <c r="K1196" i="14"/>
  <c r="I1196" i="14"/>
  <c r="J1196" i="14" s="1"/>
  <c r="D1196" i="14"/>
  <c r="E1196" i="14" s="1"/>
  <c r="J1195" i="14"/>
  <c r="K1195" i="14" s="1"/>
  <c r="I1195" i="14"/>
  <c r="L1195" i="14" s="1"/>
  <c r="D1195" i="14"/>
  <c r="E1195" i="14" s="1"/>
  <c r="I1194" i="14"/>
  <c r="D1194" i="14"/>
  <c r="E1194" i="14" s="1"/>
  <c r="I1193" i="14"/>
  <c r="D1193" i="14"/>
  <c r="E1193" i="14" s="1"/>
  <c r="I1192" i="14"/>
  <c r="D1192" i="14"/>
  <c r="E1192" i="14" s="1"/>
  <c r="L1191" i="14"/>
  <c r="I1191" i="14"/>
  <c r="D1191" i="14"/>
  <c r="E1191" i="14" s="1"/>
  <c r="I1190" i="14"/>
  <c r="J1190" i="14" s="1"/>
  <c r="E1190" i="14"/>
  <c r="D1190" i="14"/>
  <c r="L1189" i="14"/>
  <c r="J1189" i="14"/>
  <c r="K1189" i="14" s="1"/>
  <c r="I1189" i="14"/>
  <c r="D1189" i="14"/>
  <c r="E1189" i="14" s="1"/>
  <c r="I1188" i="14"/>
  <c r="L1188" i="14" s="1"/>
  <c r="E1188" i="14"/>
  <c r="D1188" i="14"/>
  <c r="I1187" i="14"/>
  <c r="L1187" i="14" s="1"/>
  <c r="D1187" i="14"/>
  <c r="E1187" i="14" s="1"/>
  <c r="I1186" i="14"/>
  <c r="D1186" i="14"/>
  <c r="E1186" i="14" s="1"/>
  <c r="L1185" i="14"/>
  <c r="J1185" i="14"/>
  <c r="I1185" i="14"/>
  <c r="D1185" i="14"/>
  <c r="E1185" i="14" s="1"/>
  <c r="L1184" i="14"/>
  <c r="K1184" i="14"/>
  <c r="I1184" i="14"/>
  <c r="J1184" i="14" s="1"/>
  <c r="D1184" i="14"/>
  <c r="E1184" i="14" s="1"/>
  <c r="I1183" i="14"/>
  <c r="D1183" i="14"/>
  <c r="E1183" i="14" s="1"/>
  <c r="I1182" i="14"/>
  <c r="D1182" i="14"/>
  <c r="E1182" i="14" s="1"/>
  <c r="K1181" i="14"/>
  <c r="I1181" i="14"/>
  <c r="J1181" i="14" s="1"/>
  <c r="D1181" i="14"/>
  <c r="E1181" i="14" s="1"/>
  <c r="L1180" i="14"/>
  <c r="K1180" i="14"/>
  <c r="I1180" i="14"/>
  <c r="J1180" i="14" s="1"/>
  <c r="D1180" i="14"/>
  <c r="E1180" i="14" s="1"/>
  <c r="L1179" i="14"/>
  <c r="I1179" i="14"/>
  <c r="J1179" i="14" s="1"/>
  <c r="D1179" i="14"/>
  <c r="E1179" i="14" s="1"/>
  <c r="I1178" i="14"/>
  <c r="J1178" i="14" s="1"/>
  <c r="D1178" i="14"/>
  <c r="E1178" i="14" s="1"/>
  <c r="L1177" i="14"/>
  <c r="J1177" i="14"/>
  <c r="I1177" i="14"/>
  <c r="D1177" i="14"/>
  <c r="E1177" i="14" s="1"/>
  <c r="I1176" i="14"/>
  <c r="L1176" i="14" s="1"/>
  <c r="E1176" i="14"/>
  <c r="D1176" i="14"/>
  <c r="I1175" i="14"/>
  <c r="J1175" i="14" s="1"/>
  <c r="D1175" i="14"/>
  <c r="E1175" i="14" s="1"/>
  <c r="I1174" i="14"/>
  <c r="D1174" i="14"/>
  <c r="E1174" i="14" s="1"/>
  <c r="I1173" i="14"/>
  <c r="J1173" i="14" s="1"/>
  <c r="D1173" i="14"/>
  <c r="E1173" i="14" s="1"/>
  <c r="I1172" i="14"/>
  <c r="J1172" i="14" s="1"/>
  <c r="D1172" i="14"/>
  <c r="E1172" i="14" s="1"/>
  <c r="I1171" i="14"/>
  <c r="D1171" i="14"/>
  <c r="E1171" i="14" s="1"/>
  <c r="I1170" i="14"/>
  <c r="E1170" i="14"/>
  <c r="D1170" i="14"/>
  <c r="I1169" i="14"/>
  <c r="D1169" i="14"/>
  <c r="E1169" i="14" s="1"/>
  <c r="L1168" i="14"/>
  <c r="K1168" i="14"/>
  <c r="I1168" i="14"/>
  <c r="J1168" i="14" s="1"/>
  <c r="D1168" i="14"/>
  <c r="E1168" i="14" s="1"/>
  <c r="L1167" i="14"/>
  <c r="I1167" i="14"/>
  <c r="J1167" i="14" s="1"/>
  <c r="D1167" i="14"/>
  <c r="E1167" i="14" s="1"/>
  <c r="I1166" i="14"/>
  <c r="J1166" i="14" s="1"/>
  <c r="E1166" i="14"/>
  <c r="D1166" i="14"/>
  <c r="I1165" i="14"/>
  <c r="L1165" i="14" s="1"/>
  <c r="D1165" i="14"/>
  <c r="E1165" i="14" s="1"/>
  <c r="I1164" i="14"/>
  <c r="D1164" i="14"/>
  <c r="E1164" i="14" s="1"/>
  <c r="I1163" i="14"/>
  <c r="D1163" i="14"/>
  <c r="E1163" i="14" s="1"/>
  <c r="I1162" i="14"/>
  <c r="D1162" i="14"/>
  <c r="E1162" i="14" s="1"/>
  <c r="I1161" i="14"/>
  <c r="J1161" i="14" s="1"/>
  <c r="E1161" i="14"/>
  <c r="D1161" i="14"/>
  <c r="L1160" i="14"/>
  <c r="K1160" i="14"/>
  <c r="I1160" i="14"/>
  <c r="J1160" i="14" s="1"/>
  <c r="E1160" i="14"/>
  <c r="D1160" i="14"/>
  <c r="I1159" i="14"/>
  <c r="J1159" i="14" s="1"/>
  <c r="E1159" i="14"/>
  <c r="D1159" i="14"/>
  <c r="I1158" i="14"/>
  <c r="D1158" i="14"/>
  <c r="E1158" i="14" s="1"/>
  <c r="L1157" i="14"/>
  <c r="I1157" i="14"/>
  <c r="J1157" i="14" s="1"/>
  <c r="D1157" i="14"/>
  <c r="E1157" i="14" s="1"/>
  <c r="L1156" i="14"/>
  <c r="I1156" i="14"/>
  <c r="D1156" i="14"/>
  <c r="E1156" i="14" s="1"/>
  <c r="I1155" i="14"/>
  <c r="E1155" i="14"/>
  <c r="D1155" i="14"/>
  <c r="I1154" i="14"/>
  <c r="D1154" i="14"/>
  <c r="E1154" i="14" s="1"/>
  <c r="L1153" i="14"/>
  <c r="I1153" i="14"/>
  <c r="J1153" i="14" s="1"/>
  <c r="D1153" i="14"/>
  <c r="E1153" i="14" s="1"/>
  <c r="I1152" i="14"/>
  <c r="D1152" i="14"/>
  <c r="E1152" i="14" s="1"/>
  <c r="L1151" i="14"/>
  <c r="I1151" i="14"/>
  <c r="E1151" i="14"/>
  <c r="D1151" i="14"/>
  <c r="I1150" i="14"/>
  <c r="J1150" i="14" s="1"/>
  <c r="D1150" i="14"/>
  <c r="E1150" i="14" s="1"/>
  <c r="I1149" i="14"/>
  <c r="J1149" i="14" s="1"/>
  <c r="D1149" i="14"/>
  <c r="E1149" i="14" s="1"/>
  <c r="K1148" i="14"/>
  <c r="I1148" i="14"/>
  <c r="J1148" i="14" s="1"/>
  <c r="E1148" i="14"/>
  <c r="D1148" i="14"/>
  <c r="I1147" i="14"/>
  <c r="D1147" i="14"/>
  <c r="E1147" i="14" s="1"/>
  <c r="I1146" i="14"/>
  <c r="D1146" i="14"/>
  <c r="E1146" i="14" s="1"/>
  <c r="L1145" i="14"/>
  <c r="J1145" i="14"/>
  <c r="I1145" i="14"/>
  <c r="D1145" i="14"/>
  <c r="E1145" i="14" s="1"/>
  <c r="L1144" i="14"/>
  <c r="K1144" i="14"/>
  <c r="I1144" i="14"/>
  <c r="J1144" i="14" s="1"/>
  <c r="D1144" i="14"/>
  <c r="E1144" i="14" s="1"/>
  <c r="I1143" i="14"/>
  <c r="D1143" i="14"/>
  <c r="E1143" i="14" s="1"/>
  <c r="I1142" i="14"/>
  <c r="D1142" i="14"/>
  <c r="E1142" i="14" s="1"/>
  <c r="I1141" i="14"/>
  <c r="L1141" i="14" s="1"/>
  <c r="E1141" i="14"/>
  <c r="D1141" i="14"/>
  <c r="I1140" i="14"/>
  <c r="D1140" i="14"/>
  <c r="E1140" i="14" s="1"/>
  <c r="I1139" i="14"/>
  <c r="L1139" i="14" s="1"/>
  <c r="D1139" i="14"/>
  <c r="E1139" i="14" s="1"/>
  <c r="I1138" i="14"/>
  <c r="J1138" i="14" s="1"/>
  <c r="D1138" i="14"/>
  <c r="E1138" i="14" s="1"/>
  <c r="L1137" i="14"/>
  <c r="I1137" i="14"/>
  <c r="J1137" i="14" s="1"/>
  <c r="E1137" i="14"/>
  <c r="D1137" i="14"/>
  <c r="K1136" i="14"/>
  <c r="I1136" i="14"/>
  <c r="J1136" i="14" s="1"/>
  <c r="D1136" i="14"/>
  <c r="E1136" i="14" s="1"/>
  <c r="I1135" i="14"/>
  <c r="D1135" i="14"/>
  <c r="E1135" i="14" s="1"/>
  <c r="I1134" i="14"/>
  <c r="D1134" i="14"/>
  <c r="E1134" i="14" s="1"/>
  <c r="I1133" i="14"/>
  <c r="E1133" i="14"/>
  <c r="D1133" i="14"/>
  <c r="I1132" i="14"/>
  <c r="D1132" i="14"/>
  <c r="E1132" i="14" s="1"/>
  <c r="L1131" i="14"/>
  <c r="I1131" i="14"/>
  <c r="D1131" i="14"/>
  <c r="E1131" i="14" s="1"/>
  <c r="I1130" i="14"/>
  <c r="E1130" i="14"/>
  <c r="D1130" i="14"/>
  <c r="I1129" i="14"/>
  <c r="D1129" i="14"/>
  <c r="E1129" i="14" s="1"/>
  <c r="I1128" i="14"/>
  <c r="E1128" i="14"/>
  <c r="D1128" i="14"/>
  <c r="I1127" i="14"/>
  <c r="L1127" i="14" s="1"/>
  <c r="E1127" i="14"/>
  <c r="D1127" i="14"/>
  <c r="K1126" i="14"/>
  <c r="I1126" i="14"/>
  <c r="J1126" i="14" s="1"/>
  <c r="D1126" i="14"/>
  <c r="E1126" i="14" s="1"/>
  <c r="I1125" i="14"/>
  <c r="E1125" i="14"/>
  <c r="D1125" i="14"/>
  <c r="L1124" i="14"/>
  <c r="K1124" i="14"/>
  <c r="I1124" i="14"/>
  <c r="J1124" i="14" s="1"/>
  <c r="D1124" i="14"/>
  <c r="I1123" i="14"/>
  <c r="E1123" i="14"/>
  <c r="D1123" i="14"/>
  <c r="I1122" i="14"/>
  <c r="D1122" i="14"/>
  <c r="E1122" i="14" s="1"/>
  <c r="I1121" i="14"/>
  <c r="J1121" i="14" s="1"/>
  <c r="E1121" i="14"/>
  <c r="D1121" i="14"/>
  <c r="L1120" i="14"/>
  <c r="I1120" i="14"/>
  <c r="E1120" i="14"/>
  <c r="D1120" i="14"/>
  <c r="I1119" i="14"/>
  <c r="L1119" i="14" s="1"/>
  <c r="E1119" i="14"/>
  <c r="D1119" i="14"/>
  <c r="L1118" i="14"/>
  <c r="I1118" i="14"/>
  <c r="J1118" i="14" s="1"/>
  <c r="D1118" i="14"/>
  <c r="E1118" i="14" s="1"/>
  <c r="I1117" i="14"/>
  <c r="D1117" i="14"/>
  <c r="E1117" i="14" s="1"/>
  <c r="I1116" i="14"/>
  <c r="E1116" i="14"/>
  <c r="D1116" i="14"/>
  <c r="L1115" i="14"/>
  <c r="I1115" i="14"/>
  <c r="D1115" i="14"/>
  <c r="E1115" i="14" s="1"/>
  <c r="I1114" i="14"/>
  <c r="D1114" i="14"/>
  <c r="E1114" i="14" s="1"/>
  <c r="I1113" i="14"/>
  <c r="D1113" i="14"/>
  <c r="E1113" i="14" s="1"/>
  <c r="L1112" i="14"/>
  <c r="K1112" i="14"/>
  <c r="I1112" i="14"/>
  <c r="J1112" i="14" s="1"/>
  <c r="D1112" i="14"/>
  <c r="E1112" i="14" s="1"/>
  <c r="I1111" i="14"/>
  <c r="E1111" i="14"/>
  <c r="D1111" i="14"/>
  <c r="I1110" i="14"/>
  <c r="E1110" i="14"/>
  <c r="D1110" i="14"/>
  <c r="J1109" i="14"/>
  <c r="I1109" i="14"/>
  <c r="L1109" i="14" s="1"/>
  <c r="E1109" i="14"/>
  <c r="D1109" i="14"/>
  <c r="I1108" i="14"/>
  <c r="D1108" i="14"/>
  <c r="E1108" i="14" s="1"/>
  <c r="L1107" i="14"/>
  <c r="I1107" i="14"/>
  <c r="D1107" i="14"/>
  <c r="E1107" i="14" s="1"/>
  <c r="I1106" i="14"/>
  <c r="E1106" i="14"/>
  <c r="D1106" i="14"/>
  <c r="I1105" i="14"/>
  <c r="L1105" i="14" s="1"/>
  <c r="D1105" i="14"/>
  <c r="E1105" i="14" s="1"/>
  <c r="L1104" i="14"/>
  <c r="I1104" i="14"/>
  <c r="E1104" i="14"/>
  <c r="D1104" i="14"/>
  <c r="L1103" i="14"/>
  <c r="I1103" i="14"/>
  <c r="E1103" i="14"/>
  <c r="D1103" i="14"/>
  <c r="K1102" i="14"/>
  <c r="I1102" i="14"/>
  <c r="J1102" i="14" s="1"/>
  <c r="D1102" i="14"/>
  <c r="E1102" i="14" s="1"/>
  <c r="I1101" i="14"/>
  <c r="E1101" i="14"/>
  <c r="D1101" i="14"/>
  <c r="I1100" i="14"/>
  <c r="D1100" i="14"/>
  <c r="E1100" i="14" s="1"/>
  <c r="I1099" i="14"/>
  <c r="D1099" i="14"/>
  <c r="E1099" i="14" s="1"/>
  <c r="I1098" i="14"/>
  <c r="E1098" i="14"/>
  <c r="D1098" i="14"/>
  <c r="I1097" i="14"/>
  <c r="D1097" i="14"/>
  <c r="E1097" i="14" s="1"/>
  <c r="I1096" i="14"/>
  <c r="J1096" i="14" s="1"/>
  <c r="E1096" i="14"/>
  <c r="D1096" i="14"/>
  <c r="I1095" i="14"/>
  <c r="E1095" i="14"/>
  <c r="D1095" i="14"/>
  <c r="I1094" i="14"/>
  <c r="D1094" i="14"/>
  <c r="E1094" i="14" s="1"/>
  <c r="L1093" i="14"/>
  <c r="I1093" i="14"/>
  <c r="E1093" i="14"/>
  <c r="D1093" i="14"/>
  <c r="I1092" i="14"/>
  <c r="L1092" i="14" s="1"/>
  <c r="E1092" i="14"/>
  <c r="D1092" i="14"/>
  <c r="I1091" i="14"/>
  <c r="L1091" i="14" s="1"/>
  <c r="E1091" i="14"/>
  <c r="D1091" i="14"/>
  <c r="I1090" i="14"/>
  <c r="J1090" i="14" s="1"/>
  <c r="D1090" i="14"/>
  <c r="E1090" i="14" s="1"/>
  <c r="I1089" i="14"/>
  <c r="L1089" i="14" s="1"/>
  <c r="E1089" i="14"/>
  <c r="D1089" i="14"/>
  <c r="I1088" i="14"/>
  <c r="D1088" i="14"/>
  <c r="E1088" i="14" s="1"/>
  <c r="I1087" i="14"/>
  <c r="E1087" i="14"/>
  <c r="D1087" i="14"/>
  <c r="I1086" i="14"/>
  <c r="D1086" i="14"/>
  <c r="E1086" i="14" s="1"/>
  <c r="J1085" i="14"/>
  <c r="I1085" i="14"/>
  <c r="L1085" i="14" s="1"/>
  <c r="D1085" i="14"/>
  <c r="E1085" i="14" s="1"/>
  <c r="L1084" i="14"/>
  <c r="I1084" i="14"/>
  <c r="J1084" i="14" s="1"/>
  <c r="K1084" i="14" s="1"/>
  <c r="D1084" i="14"/>
  <c r="E1084" i="14" s="1"/>
  <c r="L1083" i="14"/>
  <c r="J1083" i="14"/>
  <c r="I1083" i="14"/>
  <c r="D1083" i="14"/>
  <c r="E1083" i="14" s="1"/>
  <c r="I1082" i="14"/>
  <c r="J1082" i="14" s="1"/>
  <c r="E1082" i="14"/>
  <c r="D1082" i="14"/>
  <c r="I1081" i="14"/>
  <c r="L1081" i="14" s="1"/>
  <c r="D1081" i="14"/>
  <c r="E1081" i="14" s="1"/>
  <c r="I1080" i="14"/>
  <c r="L1080" i="14" s="1"/>
  <c r="D1080" i="14"/>
  <c r="E1080" i="14" s="1"/>
  <c r="I1079" i="14"/>
  <c r="D1079" i="14"/>
  <c r="E1079" i="14" s="1"/>
  <c r="K1078" i="14"/>
  <c r="I1078" i="14"/>
  <c r="J1078" i="14" s="1"/>
  <c r="D1078" i="14"/>
  <c r="E1078" i="14" s="1"/>
  <c r="I1077" i="14"/>
  <c r="L1077" i="14" s="1"/>
  <c r="E1077" i="14"/>
  <c r="D1077" i="14"/>
  <c r="L1076" i="14"/>
  <c r="I1076" i="14"/>
  <c r="J1076" i="14" s="1"/>
  <c r="D1076" i="14"/>
  <c r="E1076" i="14" s="1"/>
  <c r="J1075" i="14"/>
  <c r="I1075" i="14"/>
  <c r="E1075" i="14"/>
  <c r="D1075" i="14"/>
  <c r="I1074" i="14"/>
  <c r="D1074" i="14"/>
  <c r="E1074" i="14" s="1"/>
  <c r="L1073" i="14"/>
  <c r="J1073" i="14"/>
  <c r="I1073" i="14"/>
  <c r="E1073" i="14"/>
  <c r="D1073" i="14"/>
  <c r="I1072" i="14"/>
  <c r="D1072" i="14"/>
  <c r="E1072" i="14" s="1"/>
  <c r="L1071" i="14"/>
  <c r="I1071" i="14"/>
  <c r="J1071" i="14" s="1"/>
  <c r="E1071" i="14"/>
  <c r="D1071" i="14"/>
  <c r="L1070" i="14"/>
  <c r="K1070" i="14"/>
  <c r="I1070" i="14"/>
  <c r="J1070" i="14" s="1"/>
  <c r="E1070" i="14"/>
  <c r="D1070" i="14"/>
  <c r="I1069" i="14"/>
  <c r="E1069" i="14"/>
  <c r="D1069" i="14"/>
  <c r="I1068" i="14"/>
  <c r="L1068" i="14" s="1"/>
  <c r="E1068" i="14"/>
  <c r="D1068" i="14"/>
  <c r="I1067" i="14"/>
  <c r="E1067" i="14"/>
  <c r="D1067" i="14"/>
  <c r="I1066" i="14"/>
  <c r="D1066" i="14"/>
  <c r="E1066" i="14" s="1"/>
  <c r="I1065" i="14"/>
  <c r="L1065" i="14" s="1"/>
  <c r="E1065" i="14"/>
  <c r="D1065" i="14"/>
  <c r="I1064" i="14"/>
  <c r="J1064" i="14" s="1"/>
  <c r="D1064" i="14"/>
  <c r="E1064" i="14" s="1"/>
  <c r="I1063" i="14"/>
  <c r="J1063" i="14" s="1"/>
  <c r="E1063" i="14"/>
  <c r="D1063" i="14"/>
  <c r="I1062" i="14"/>
  <c r="D1062" i="14"/>
  <c r="E1062" i="14" s="1"/>
  <c r="L1061" i="14"/>
  <c r="J1061" i="14"/>
  <c r="I1061" i="14"/>
  <c r="D1061" i="14"/>
  <c r="E1061" i="14" s="1"/>
  <c r="I1060" i="14"/>
  <c r="D1060" i="14"/>
  <c r="E1060" i="14" s="1"/>
  <c r="J1059" i="14"/>
  <c r="I1059" i="14"/>
  <c r="D1059" i="14"/>
  <c r="E1059" i="14" s="1"/>
  <c r="L1058" i="14"/>
  <c r="K1058" i="14"/>
  <c r="I1058" i="14"/>
  <c r="J1058" i="14" s="1"/>
  <c r="D1058" i="14"/>
  <c r="E1058" i="14" s="1"/>
  <c r="L1057" i="14"/>
  <c r="J1057" i="14"/>
  <c r="I1057" i="14"/>
  <c r="D1057" i="14"/>
  <c r="E1057" i="14" s="1"/>
  <c r="L1056" i="14"/>
  <c r="I1056" i="14"/>
  <c r="D1056" i="14"/>
  <c r="E1056" i="14" s="1"/>
  <c r="I1055" i="14"/>
  <c r="E1055" i="14"/>
  <c r="D1055" i="14"/>
  <c r="I1054" i="14"/>
  <c r="D1054" i="14"/>
  <c r="E1054" i="14" s="1"/>
  <c r="I1053" i="14"/>
  <c r="D1053" i="14"/>
  <c r="E1053" i="14" s="1"/>
  <c r="I1052" i="14"/>
  <c r="J1052" i="14" s="1"/>
  <c r="D1052" i="14"/>
  <c r="E1052" i="14" s="1"/>
  <c r="J1051" i="14"/>
  <c r="I1051" i="14"/>
  <c r="D1051" i="14"/>
  <c r="E1051" i="14" s="1"/>
  <c r="I1050" i="14"/>
  <c r="D1050" i="14"/>
  <c r="E1050" i="14" s="1"/>
  <c r="L1049" i="14"/>
  <c r="J1049" i="14"/>
  <c r="I1049" i="14"/>
  <c r="D1049" i="14"/>
  <c r="E1049" i="14" s="1"/>
  <c r="K1048" i="14"/>
  <c r="I1048" i="14"/>
  <c r="J1048" i="14" s="1"/>
  <c r="D1048" i="14"/>
  <c r="E1048" i="14" s="1"/>
  <c r="I1047" i="14"/>
  <c r="J1047" i="14" s="1"/>
  <c r="E1047" i="14"/>
  <c r="D1047" i="14"/>
  <c r="I1046" i="14"/>
  <c r="J1046" i="14" s="1"/>
  <c r="E1046" i="14"/>
  <c r="D1046" i="14"/>
  <c r="J1045" i="14"/>
  <c r="I1045" i="14"/>
  <c r="L1045" i="14" s="1"/>
  <c r="D1045" i="14"/>
  <c r="E1045" i="14" s="1"/>
  <c r="I1044" i="14"/>
  <c r="L1044" i="14" s="1"/>
  <c r="D1044" i="14"/>
  <c r="E1044" i="14" s="1"/>
  <c r="I1043" i="14"/>
  <c r="E1043" i="14"/>
  <c r="D1043" i="14"/>
  <c r="I1042" i="14"/>
  <c r="J1042" i="14" s="1"/>
  <c r="D1042" i="14"/>
  <c r="E1042" i="14" s="1"/>
  <c r="L1041" i="14"/>
  <c r="I1041" i="14"/>
  <c r="J1041" i="14" s="1"/>
  <c r="E1041" i="14"/>
  <c r="D1041" i="14"/>
  <c r="I1040" i="14"/>
  <c r="J1040" i="14" s="1"/>
  <c r="D1040" i="14"/>
  <c r="E1040" i="14" s="1"/>
  <c r="J1039" i="14"/>
  <c r="I1039" i="14"/>
  <c r="D1039" i="14"/>
  <c r="E1039" i="14" s="1"/>
  <c r="I1038" i="14"/>
  <c r="D1038" i="14"/>
  <c r="E1038" i="14" s="1"/>
  <c r="L1037" i="14"/>
  <c r="I1037" i="14"/>
  <c r="J1037" i="14" s="1"/>
  <c r="D1037" i="14"/>
  <c r="E1037" i="14" s="1"/>
  <c r="I1036" i="14"/>
  <c r="J1036" i="14" s="1"/>
  <c r="D1036" i="14"/>
  <c r="E1036" i="14" s="1"/>
  <c r="L1035" i="14"/>
  <c r="J1035" i="14"/>
  <c r="I1035" i="14"/>
  <c r="E1035" i="14"/>
  <c r="D1035" i="14"/>
  <c r="I1034" i="14"/>
  <c r="J1034" i="14" s="1"/>
  <c r="D1034" i="14"/>
  <c r="E1034" i="14" s="1"/>
  <c r="J1033" i="14"/>
  <c r="I1033" i="14"/>
  <c r="E1033" i="14"/>
  <c r="D1033" i="14"/>
  <c r="I1032" i="14"/>
  <c r="D1032" i="14"/>
  <c r="E1032" i="14" s="1"/>
  <c r="I1031" i="14"/>
  <c r="D1031" i="14"/>
  <c r="E1031" i="14" s="1"/>
  <c r="I1030" i="14"/>
  <c r="D1030" i="14"/>
  <c r="E1030" i="14" s="1"/>
  <c r="J1029" i="14"/>
  <c r="I1029" i="14"/>
  <c r="L1029" i="14" s="1"/>
  <c r="E1029" i="14"/>
  <c r="D1029" i="14"/>
  <c r="I1028" i="14"/>
  <c r="D1028" i="14"/>
  <c r="E1028" i="14" s="1"/>
  <c r="I1027" i="14"/>
  <c r="J1027" i="14" s="1"/>
  <c r="E1027" i="14"/>
  <c r="D1027" i="14"/>
  <c r="I1026" i="14"/>
  <c r="D1026" i="14"/>
  <c r="E1026" i="14" s="1"/>
  <c r="L1025" i="14"/>
  <c r="I1025" i="14"/>
  <c r="J1025" i="14" s="1"/>
  <c r="E1025" i="14"/>
  <c r="D1025" i="14"/>
  <c r="I1024" i="14"/>
  <c r="J1024" i="14" s="1"/>
  <c r="D1024" i="14"/>
  <c r="E1024" i="14" s="1"/>
  <c r="I1023" i="14"/>
  <c r="L1023" i="14" s="1"/>
  <c r="E1023" i="14"/>
  <c r="D1023" i="14"/>
  <c r="K1022" i="14"/>
  <c r="I1022" i="14"/>
  <c r="J1022" i="14" s="1"/>
  <c r="D1022" i="14"/>
  <c r="E1022" i="14" s="1"/>
  <c r="I1021" i="14"/>
  <c r="J1021" i="14" s="1"/>
  <c r="E1021" i="14"/>
  <c r="D1021" i="14"/>
  <c r="I1020" i="14"/>
  <c r="D1020" i="14"/>
  <c r="E1020" i="14" s="1"/>
  <c r="I1019" i="14"/>
  <c r="D1019" i="14"/>
  <c r="E1019" i="14" s="1"/>
  <c r="L1018" i="14"/>
  <c r="I1018" i="14"/>
  <c r="J1018" i="14" s="1"/>
  <c r="D1018" i="14"/>
  <c r="E1018" i="14" s="1"/>
  <c r="I1017" i="14"/>
  <c r="J1017" i="14" s="1"/>
  <c r="E1017" i="14"/>
  <c r="D1017" i="14"/>
  <c r="L1016" i="14"/>
  <c r="K1016" i="14"/>
  <c r="I1016" i="14"/>
  <c r="J1016" i="14" s="1"/>
  <c r="D1016" i="14"/>
  <c r="E1016" i="14" s="1"/>
  <c r="J1015" i="14"/>
  <c r="I1015" i="14"/>
  <c r="D1015" i="14"/>
  <c r="E1015" i="14" s="1"/>
  <c r="I1014" i="14"/>
  <c r="D1014" i="14"/>
  <c r="E1014" i="14" s="1"/>
  <c r="L1013" i="14"/>
  <c r="J1013" i="14"/>
  <c r="I1013" i="14"/>
  <c r="D1013" i="14"/>
  <c r="E1013" i="14" s="1"/>
  <c r="K1012" i="14"/>
  <c r="I1012" i="14"/>
  <c r="J1012" i="14" s="1"/>
  <c r="D1012" i="14"/>
  <c r="E1012" i="14" s="1"/>
  <c r="I1011" i="14"/>
  <c r="D1011" i="14"/>
  <c r="E1011" i="14" s="1"/>
  <c r="I1010" i="14"/>
  <c r="J1010" i="14" s="1"/>
  <c r="D1010" i="14"/>
  <c r="E1010" i="14" s="1"/>
  <c r="L1009" i="14"/>
  <c r="I1009" i="14"/>
  <c r="J1009" i="14" s="1"/>
  <c r="E1009" i="14"/>
  <c r="D1009" i="14"/>
  <c r="I1008" i="14"/>
  <c r="D1008" i="14"/>
  <c r="E1008" i="14" s="1"/>
  <c r="I1007" i="14"/>
  <c r="L1007" i="14" s="1"/>
  <c r="E1007" i="14"/>
  <c r="D1007" i="14"/>
  <c r="I1006" i="14"/>
  <c r="J1006" i="14" s="1"/>
  <c r="D1006" i="14"/>
  <c r="E1006" i="14" s="1"/>
  <c r="I1005" i="14"/>
  <c r="J1005" i="14" s="1"/>
  <c r="E1005" i="14"/>
  <c r="D1005" i="14"/>
  <c r="I1004" i="14"/>
  <c r="J1004" i="14" s="1"/>
  <c r="D1004" i="14"/>
  <c r="E1004" i="14" s="1"/>
  <c r="I1003" i="14"/>
  <c r="D1003" i="14"/>
  <c r="E1003" i="14" s="1"/>
  <c r="I1002" i="14"/>
  <c r="E1002" i="14"/>
  <c r="D1002" i="14"/>
  <c r="L1001" i="14"/>
  <c r="J1001" i="14"/>
  <c r="I1001" i="14"/>
  <c r="D1001" i="14"/>
  <c r="E1001" i="14" s="1"/>
  <c r="L1000" i="14"/>
  <c r="K1000" i="14"/>
  <c r="I1000" i="14"/>
  <c r="J1000" i="14" s="1"/>
  <c r="D1000" i="14"/>
  <c r="E1000" i="14" s="1"/>
  <c r="I999" i="14"/>
  <c r="E999" i="14"/>
  <c r="D999" i="14"/>
  <c r="I998" i="14"/>
  <c r="E998" i="14"/>
  <c r="D998" i="14"/>
  <c r="I997" i="14"/>
  <c r="E997" i="14"/>
  <c r="D997" i="14"/>
  <c r="I996" i="14"/>
  <c r="D996" i="14"/>
  <c r="E996" i="14" s="1"/>
  <c r="L995" i="14"/>
  <c r="I995" i="14"/>
  <c r="E995" i="14"/>
  <c r="D995" i="14"/>
  <c r="I994" i="14"/>
  <c r="J994" i="14" s="1"/>
  <c r="D994" i="14"/>
  <c r="E994" i="14" s="1"/>
  <c r="J993" i="14"/>
  <c r="I993" i="14"/>
  <c r="E993" i="14"/>
  <c r="D993" i="14"/>
  <c r="K992" i="14"/>
  <c r="I992" i="14"/>
  <c r="J992" i="14" s="1"/>
  <c r="E992" i="14"/>
  <c r="D992" i="14"/>
  <c r="I991" i="14"/>
  <c r="D991" i="14"/>
  <c r="E991" i="14" s="1"/>
  <c r="I990" i="14"/>
  <c r="E990" i="14"/>
  <c r="D990" i="14"/>
  <c r="J989" i="14"/>
  <c r="I989" i="14"/>
  <c r="L989" i="14" s="1"/>
  <c r="D989" i="14"/>
  <c r="E989" i="14" s="1"/>
  <c r="L988" i="14"/>
  <c r="K988" i="14"/>
  <c r="I988" i="14"/>
  <c r="J988" i="14" s="1"/>
  <c r="D988" i="14"/>
  <c r="E988" i="14" s="1"/>
  <c r="I987" i="14"/>
  <c r="L987" i="14" s="1"/>
  <c r="D987" i="14"/>
  <c r="E987" i="14" s="1"/>
  <c r="I986" i="14"/>
  <c r="D986" i="14"/>
  <c r="E986" i="14" s="1"/>
  <c r="I985" i="14"/>
  <c r="E985" i="14"/>
  <c r="D985" i="14"/>
  <c r="I984" i="14"/>
  <c r="D984" i="14"/>
  <c r="E984" i="14" s="1"/>
  <c r="L983" i="14"/>
  <c r="I983" i="14"/>
  <c r="D983" i="14"/>
  <c r="E983" i="14" s="1"/>
  <c r="L982" i="14"/>
  <c r="K982" i="14"/>
  <c r="I982" i="14"/>
  <c r="J982" i="14" s="1"/>
  <c r="D982" i="14"/>
  <c r="E982" i="14" s="1"/>
  <c r="L981" i="14"/>
  <c r="J981" i="14"/>
  <c r="I981" i="14"/>
  <c r="D981" i="14"/>
  <c r="E981" i="14" s="1"/>
  <c r="I980" i="14"/>
  <c r="D980" i="14"/>
  <c r="E980" i="14" s="1"/>
  <c r="I979" i="14"/>
  <c r="E979" i="14"/>
  <c r="D979" i="14"/>
  <c r="I978" i="14"/>
  <c r="E978" i="14"/>
  <c r="D978" i="14"/>
  <c r="I977" i="14"/>
  <c r="L977" i="14" s="1"/>
  <c r="D977" i="14"/>
  <c r="E977" i="14" s="1"/>
  <c r="L976" i="14"/>
  <c r="K976" i="14"/>
  <c r="I976" i="14"/>
  <c r="J976" i="14" s="1"/>
  <c r="D976" i="14"/>
  <c r="E976" i="14" s="1"/>
  <c r="I975" i="14"/>
  <c r="L975" i="14" s="1"/>
  <c r="E975" i="14"/>
  <c r="D975" i="14"/>
  <c r="L974" i="14"/>
  <c r="I974" i="14"/>
  <c r="J974" i="14" s="1"/>
  <c r="D974" i="14"/>
  <c r="E974" i="14" s="1"/>
  <c r="I973" i="14"/>
  <c r="E973" i="14"/>
  <c r="D973" i="14"/>
  <c r="I972" i="14"/>
  <c r="D972" i="14"/>
  <c r="E972" i="14" s="1"/>
  <c r="L971" i="14"/>
  <c r="I971" i="14"/>
  <c r="E971" i="14"/>
  <c r="D971" i="14"/>
  <c r="K970" i="14"/>
  <c r="I970" i="14"/>
  <c r="J970" i="14" s="1"/>
  <c r="D970" i="14"/>
  <c r="E970" i="14" s="1"/>
  <c r="I969" i="14"/>
  <c r="E969" i="14"/>
  <c r="D969" i="14"/>
  <c r="K968" i="14"/>
  <c r="I968" i="14"/>
  <c r="J968" i="14" s="1"/>
  <c r="D968" i="14"/>
  <c r="E968" i="14" s="1"/>
  <c r="I967" i="14"/>
  <c r="D967" i="14"/>
  <c r="E967" i="14" s="1"/>
  <c r="I966" i="14"/>
  <c r="E966" i="14"/>
  <c r="D966" i="14"/>
  <c r="I965" i="14"/>
  <c r="L965" i="14" s="1"/>
  <c r="D965" i="14"/>
  <c r="E965" i="14" s="1"/>
  <c r="L964" i="14"/>
  <c r="K964" i="14"/>
  <c r="I964" i="14"/>
  <c r="J964" i="14" s="1"/>
  <c r="D964" i="14"/>
  <c r="E964" i="14" s="1"/>
  <c r="I963" i="14"/>
  <c r="L963" i="14" s="1"/>
  <c r="E963" i="14"/>
  <c r="D963" i="14"/>
  <c r="L962" i="14"/>
  <c r="I962" i="14"/>
  <c r="J962" i="14" s="1"/>
  <c r="E962" i="14"/>
  <c r="D962" i="14"/>
  <c r="L961" i="14"/>
  <c r="I961" i="14"/>
  <c r="D961" i="14"/>
  <c r="E961" i="14" s="1"/>
  <c r="L960" i="14"/>
  <c r="I960" i="14"/>
  <c r="E960" i="14"/>
  <c r="D960" i="14"/>
  <c r="L959" i="14"/>
  <c r="I959" i="14"/>
  <c r="E959" i="14"/>
  <c r="D959" i="14"/>
  <c r="K958" i="14"/>
  <c r="I958" i="14"/>
  <c r="J958" i="14" s="1"/>
  <c r="D958" i="14"/>
  <c r="E958" i="14" s="1"/>
  <c r="I957" i="14"/>
  <c r="E957" i="14"/>
  <c r="D957" i="14"/>
  <c r="I956" i="14"/>
  <c r="D956" i="14"/>
  <c r="E956" i="14" s="1"/>
  <c r="I955" i="14"/>
  <c r="D955" i="14"/>
  <c r="E955" i="14" s="1"/>
  <c r="I954" i="14"/>
  <c r="E954" i="14"/>
  <c r="D954" i="14"/>
  <c r="I953" i="14"/>
  <c r="L953" i="14" s="1"/>
  <c r="E953" i="14"/>
  <c r="D953" i="14"/>
  <c r="L952" i="14"/>
  <c r="K952" i="14"/>
  <c r="I952" i="14"/>
  <c r="J952" i="14" s="1"/>
  <c r="E952" i="14"/>
  <c r="D952" i="14"/>
  <c r="I951" i="14"/>
  <c r="D951" i="14"/>
  <c r="E951" i="14" s="1"/>
  <c r="I950" i="14"/>
  <c r="D950" i="14"/>
  <c r="E950" i="14" s="1"/>
  <c r="L949" i="14"/>
  <c r="I949" i="14"/>
  <c r="E949" i="14"/>
  <c r="D949" i="14"/>
  <c r="L948" i="14"/>
  <c r="I948" i="14"/>
  <c r="D948" i="14"/>
  <c r="E948" i="14" s="1"/>
  <c r="I947" i="14"/>
  <c r="L947" i="14" s="1"/>
  <c r="E947" i="14"/>
  <c r="D947" i="14"/>
  <c r="I946" i="14"/>
  <c r="J946" i="14" s="1"/>
  <c r="D946" i="14"/>
  <c r="E946" i="14" s="1"/>
  <c r="L945" i="14"/>
  <c r="I945" i="14"/>
  <c r="E945" i="14"/>
  <c r="D945" i="14"/>
  <c r="I944" i="14"/>
  <c r="D944" i="14"/>
  <c r="E944" i="14" s="1"/>
  <c r="I943" i="14"/>
  <c r="E943" i="14"/>
  <c r="D943" i="14"/>
  <c r="I942" i="14"/>
  <c r="D942" i="14"/>
  <c r="E942" i="14" s="1"/>
  <c r="L941" i="14"/>
  <c r="I941" i="14"/>
  <c r="J941" i="14" s="1"/>
  <c r="D941" i="14"/>
  <c r="E941" i="14" s="1"/>
  <c r="I940" i="14"/>
  <c r="J940" i="14" s="1"/>
  <c r="D940" i="14"/>
  <c r="E940" i="14" s="1"/>
  <c r="L939" i="14"/>
  <c r="J939" i="14"/>
  <c r="I939" i="14"/>
  <c r="E939" i="14"/>
  <c r="D939" i="14"/>
  <c r="I938" i="14"/>
  <c r="J938" i="14" s="1"/>
  <c r="E938" i="14"/>
  <c r="D938" i="14"/>
  <c r="I937" i="14"/>
  <c r="L937" i="14" s="1"/>
  <c r="E937" i="14"/>
  <c r="D937" i="14"/>
  <c r="I936" i="14"/>
  <c r="L936" i="14" s="1"/>
  <c r="E936" i="14"/>
  <c r="D936" i="14"/>
  <c r="I935" i="14"/>
  <c r="D935" i="14"/>
  <c r="E935" i="14" s="1"/>
  <c r="L934" i="14"/>
  <c r="K934" i="14"/>
  <c r="I934" i="14"/>
  <c r="J934" i="14" s="1"/>
  <c r="D934" i="14"/>
  <c r="E934" i="14" s="1"/>
  <c r="L933" i="14"/>
  <c r="I933" i="14"/>
  <c r="D933" i="14"/>
  <c r="E933" i="14" s="1"/>
  <c r="L932" i="14"/>
  <c r="I932" i="14"/>
  <c r="J932" i="14" s="1"/>
  <c r="D932" i="14"/>
  <c r="E932" i="14" s="1"/>
  <c r="J931" i="14"/>
  <c r="I931" i="14"/>
  <c r="E931" i="14"/>
  <c r="D931" i="14"/>
  <c r="I930" i="14"/>
  <c r="D930" i="14"/>
  <c r="E930" i="14" s="1"/>
  <c r="I929" i="14"/>
  <c r="J929" i="14" s="1"/>
  <c r="E929" i="14"/>
  <c r="D929" i="14"/>
  <c r="I928" i="14"/>
  <c r="E928" i="14"/>
  <c r="D928" i="14"/>
  <c r="I927" i="14"/>
  <c r="D927" i="14"/>
  <c r="E927" i="14" s="1"/>
  <c r="L926" i="14"/>
  <c r="K926" i="14"/>
  <c r="I926" i="14"/>
  <c r="J926" i="14" s="1"/>
  <c r="D926" i="14"/>
  <c r="E926" i="14" s="1"/>
  <c r="I925" i="14"/>
  <c r="E925" i="14"/>
  <c r="D925" i="14"/>
  <c r="I924" i="14"/>
  <c r="L924" i="14" s="1"/>
  <c r="E924" i="14"/>
  <c r="D924" i="14"/>
  <c r="I923" i="14"/>
  <c r="D923" i="14"/>
  <c r="E923" i="14" s="1"/>
  <c r="I922" i="14"/>
  <c r="D922" i="14"/>
  <c r="E922" i="14" s="1"/>
  <c r="I921" i="14"/>
  <c r="L921" i="14" s="1"/>
  <c r="D921" i="14"/>
  <c r="E921" i="14" s="1"/>
  <c r="I920" i="14"/>
  <c r="D920" i="14"/>
  <c r="E920" i="14" s="1"/>
  <c r="I919" i="14"/>
  <c r="D919" i="14"/>
  <c r="E919" i="14" s="1"/>
  <c r="I918" i="14"/>
  <c r="D918" i="14"/>
  <c r="E918" i="14" s="1"/>
  <c r="L917" i="14"/>
  <c r="J917" i="14"/>
  <c r="I917" i="14"/>
  <c r="D917" i="14"/>
  <c r="E917" i="14" s="1"/>
  <c r="L916" i="14"/>
  <c r="I916" i="14"/>
  <c r="J916" i="14" s="1"/>
  <c r="D916" i="14"/>
  <c r="E916" i="14" s="1"/>
  <c r="I915" i="14"/>
  <c r="D915" i="14"/>
  <c r="E915" i="14" s="1"/>
  <c r="I914" i="14"/>
  <c r="E914" i="14"/>
  <c r="D914" i="14"/>
  <c r="I913" i="14"/>
  <c r="L913" i="14" s="1"/>
  <c r="D913" i="14"/>
  <c r="E913" i="14" s="1"/>
  <c r="I912" i="14"/>
  <c r="D912" i="14"/>
  <c r="E912" i="14" s="1"/>
  <c r="L911" i="14"/>
  <c r="I911" i="14"/>
  <c r="E911" i="14"/>
  <c r="D911" i="14"/>
  <c r="L910" i="14"/>
  <c r="K910" i="14"/>
  <c r="I910" i="14"/>
  <c r="J910" i="14" s="1"/>
  <c r="D910" i="14"/>
  <c r="E910" i="14" s="1"/>
  <c r="I909" i="14"/>
  <c r="J909" i="14" s="1"/>
  <c r="D909" i="14"/>
  <c r="E909" i="14" s="1"/>
  <c r="I908" i="14"/>
  <c r="J908" i="14" s="1"/>
  <c r="D908" i="14"/>
  <c r="E908" i="14" s="1"/>
  <c r="J907" i="14"/>
  <c r="I907" i="14"/>
  <c r="E907" i="14"/>
  <c r="D907" i="14"/>
  <c r="I906" i="14"/>
  <c r="D906" i="14"/>
  <c r="E906" i="14" s="1"/>
  <c r="J905" i="14"/>
  <c r="I905" i="14"/>
  <c r="L905" i="14" s="1"/>
  <c r="D905" i="14"/>
  <c r="E905" i="14" s="1"/>
  <c r="I904" i="14"/>
  <c r="D904" i="14"/>
  <c r="E904" i="14" s="1"/>
  <c r="L903" i="14"/>
  <c r="J903" i="14"/>
  <c r="I903" i="14"/>
  <c r="D903" i="14"/>
  <c r="E903" i="14" s="1"/>
  <c r="L902" i="14"/>
  <c r="K902" i="14"/>
  <c r="I902" i="14"/>
  <c r="J902" i="14" s="1"/>
  <c r="D902" i="14"/>
  <c r="E902" i="14" s="1"/>
  <c r="I901" i="14"/>
  <c r="D901" i="14"/>
  <c r="E901" i="14" s="1"/>
  <c r="L900" i="14"/>
  <c r="I900" i="14"/>
  <c r="D900" i="14"/>
  <c r="E900" i="14" s="1"/>
  <c r="I899" i="14"/>
  <c r="D899" i="14"/>
  <c r="E899" i="14" s="1"/>
  <c r="I898" i="14"/>
  <c r="D898" i="14"/>
  <c r="E898" i="14" s="1"/>
  <c r="L897" i="14"/>
  <c r="I897" i="14"/>
  <c r="D897" i="14"/>
  <c r="E897" i="14" s="1"/>
  <c r="L896" i="14"/>
  <c r="I896" i="14"/>
  <c r="J896" i="14" s="1"/>
  <c r="D896" i="14"/>
  <c r="E896" i="14" s="1"/>
  <c r="I895" i="14"/>
  <c r="D895" i="14"/>
  <c r="E895" i="14" s="1"/>
  <c r="I894" i="14"/>
  <c r="E894" i="14"/>
  <c r="D894" i="14"/>
  <c r="I893" i="14"/>
  <c r="L893" i="14" s="1"/>
  <c r="D893" i="14"/>
  <c r="E893" i="14" s="1"/>
  <c r="I892" i="14"/>
  <c r="D892" i="14"/>
  <c r="E892" i="14" s="1"/>
  <c r="I891" i="14"/>
  <c r="D891" i="14"/>
  <c r="E891" i="14" s="1"/>
  <c r="I890" i="14"/>
  <c r="E890" i="14"/>
  <c r="D890" i="14"/>
  <c r="L889" i="14"/>
  <c r="J889" i="14"/>
  <c r="I889" i="14"/>
  <c r="D889" i="14"/>
  <c r="E889" i="14" s="1"/>
  <c r="I888" i="14"/>
  <c r="D888" i="14"/>
  <c r="E888" i="14" s="1"/>
  <c r="L887" i="14"/>
  <c r="I887" i="14"/>
  <c r="D887" i="14"/>
  <c r="E887" i="14" s="1"/>
  <c r="L886" i="14"/>
  <c r="I886" i="14"/>
  <c r="D886" i="14"/>
  <c r="E886" i="14" s="1"/>
  <c r="I885" i="14"/>
  <c r="J885" i="14" s="1"/>
  <c r="D885" i="14"/>
  <c r="E885" i="14" s="1"/>
  <c r="I884" i="14"/>
  <c r="J884" i="14" s="1"/>
  <c r="D884" i="14"/>
  <c r="E884" i="14" s="1"/>
  <c r="I883" i="14"/>
  <c r="J883" i="14" s="1"/>
  <c r="E883" i="14"/>
  <c r="D883" i="14"/>
  <c r="I882" i="14"/>
  <c r="D882" i="14"/>
  <c r="E882" i="14" s="1"/>
  <c r="I881" i="14"/>
  <c r="L881" i="14" s="1"/>
  <c r="E881" i="14"/>
  <c r="D881" i="14"/>
  <c r="I880" i="14"/>
  <c r="E880" i="14"/>
  <c r="D880" i="14"/>
  <c r="I879" i="14"/>
  <c r="L879" i="14" s="1"/>
  <c r="D879" i="14"/>
  <c r="E879" i="14" s="1"/>
  <c r="L878" i="14"/>
  <c r="K878" i="14"/>
  <c r="I878" i="14"/>
  <c r="J878" i="14" s="1"/>
  <c r="E878" i="14"/>
  <c r="D878" i="14"/>
  <c r="I877" i="14"/>
  <c r="E877" i="14"/>
  <c r="D877" i="14"/>
  <c r="I876" i="14"/>
  <c r="L876" i="14" s="1"/>
  <c r="D876" i="14"/>
  <c r="E876" i="14" s="1"/>
  <c r="I875" i="14"/>
  <c r="D875" i="14"/>
  <c r="E875" i="14" s="1"/>
  <c r="I874" i="14"/>
  <c r="D874" i="14"/>
  <c r="E874" i="14" s="1"/>
  <c r="L873" i="14"/>
  <c r="I873" i="14"/>
  <c r="D873" i="14"/>
  <c r="E873" i="14" s="1"/>
  <c r="I872" i="14"/>
  <c r="E872" i="14"/>
  <c r="D872" i="14"/>
  <c r="I871" i="14"/>
  <c r="D871" i="14"/>
  <c r="E871" i="14" s="1"/>
  <c r="I870" i="14"/>
  <c r="D870" i="14"/>
  <c r="E870" i="14" s="1"/>
  <c r="J869" i="14"/>
  <c r="I869" i="14"/>
  <c r="L869" i="14" s="1"/>
  <c r="D869" i="14"/>
  <c r="E869" i="14" s="1"/>
  <c r="I868" i="14"/>
  <c r="D868" i="14"/>
  <c r="E868" i="14" s="1"/>
  <c r="I867" i="14"/>
  <c r="E867" i="14"/>
  <c r="D867" i="14"/>
  <c r="I866" i="14"/>
  <c r="E866" i="14"/>
  <c r="D866" i="14"/>
  <c r="L865" i="14"/>
  <c r="J865" i="14"/>
  <c r="I865" i="14"/>
  <c r="D865" i="14"/>
  <c r="E865" i="14" s="1"/>
  <c r="I864" i="14"/>
  <c r="D864" i="14"/>
  <c r="E864" i="14" s="1"/>
  <c r="I863" i="14"/>
  <c r="L863" i="14" s="1"/>
  <c r="D863" i="14"/>
  <c r="E863" i="14" s="1"/>
  <c r="K862" i="14"/>
  <c r="I862" i="14"/>
  <c r="J862" i="14" s="1"/>
  <c r="D862" i="14"/>
  <c r="E862" i="14" s="1"/>
  <c r="J861" i="14"/>
  <c r="I861" i="14"/>
  <c r="D861" i="14"/>
  <c r="E861" i="14" s="1"/>
  <c r="L860" i="14"/>
  <c r="I860" i="14"/>
  <c r="J860" i="14" s="1"/>
  <c r="D860" i="14"/>
  <c r="E860" i="14" s="1"/>
  <c r="I859" i="14"/>
  <c r="J859" i="14" s="1"/>
  <c r="D859" i="14"/>
  <c r="E859" i="14" s="1"/>
  <c r="I858" i="14"/>
  <c r="D858" i="14"/>
  <c r="E858" i="14" s="1"/>
  <c r="L857" i="14"/>
  <c r="J857" i="14"/>
  <c r="I857" i="14"/>
  <c r="D857" i="14"/>
  <c r="E857" i="14" s="1"/>
  <c r="I856" i="14"/>
  <c r="D856" i="14"/>
  <c r="E856" i="14" s="1"/>
  <c r="I855" i="14"/>
  <c r="L855" i="14" s="1"/>
  <c r="E855" i="14"/>
  <c r="D855" i="14"/>
  <c r="I854" i="14"/>
  <c r="D854" i="14"/>
  <c r="E854" i="14" s="1"/>
  <c r="I853" i="14"/>
  <c r="D853" i="14"/>
  <c r="E853" i="14" s="1"/>
  <c r="I852" i="14"/>
  <c r="L852" i="14" s="1"/>
  <c r="D852" i="14"/>
  <c r="E852" i="14" s="1"/>
  <c r="I851" i="14"/>
  <c r="D851" i="14"/>
  <c r="E851" i="14" s="1"/>
  <c r="I850" i="14"/>
  <c r="D850" i="14"/>
  <c r="E850" i="14" s="1"/>
  <c r="I849" i="14"/>
  <c r="L849" i="14" s="1"/>
  <c r="D849" i="14"/>
  <c r="E849" i="14" s="1"/>
  <c r="I848" i="14"/>
  <c r="J848" i="14" s="1"/>
  <c r="E848" i="14"/>
  <c r="D848" i="14"/>
  <c r="I847" i="14"/>
  <c r="D847" i="14"/>
  <c r="E847" i="14" s="1"/>
  <c r="I846" i="14"/>
  <c r="E846" i="14"/>
  <c r="D846" i="14"/>
  <c r="I845" i="14"/>
  <c r="D845" i="14"/>
  <c r="E845" i="14" s="1"/>
  <c r="I844" i="14"/>
  <c r="J844" i="14" s="1"/>
  <c r="D844" i="14"/>
  <c r="E844" i="14" s="1"/>
  <c r="I843" i="14"/>
  <c r="D843" i="14"/>
  <c r="E843" i="14" s="1"/>
  <c r="I842" i="14"/>
  <c r="D842" i="14"/>
  <c r="E842" i="14" s="1"/>
  <c r="J841" i="14"/>
  <c r="I841" i="14"/>
  <c r="L841" i="14" s="1"/>
  <c r="D841" i="14"/>
  <c r="E841" i="14" s="1"/>
  <c r="I840" i="14"/>
  <c r="D840" i="14"/>
  <c r="E840" i="14" s="1"/>
  <c r="I839" i="14"/>
  <c r="L839" i="14" s="1"/>
  <c r="E839" i="14"/>
  <c r="D839" i="14"/>
  <c r="I838" i="14"/>
  <c r="D838" i="14"/>
  <c r="E838" i="14" s="1"/>
  <c r="J837" i="14"/>
  <c r="I837" i="14"/>
  <c r="D837" i="14"/>
  <c r="E837" i="14" s="1"/>
  <c r="L836" i="14"/>
  <c r="I836" i="14"/>
  <c r="J836" i="14" s="1"/>
  <c r="D836" i="14"/>
  <c r="E836" i="14" s="1"/>
  <c r="J835" i="14"/>
  <c r="I835" i="14"/>
  <c r="D835" i="14"/>
  <c r="E835" i="14" s="1"/>
  <c r="I834" i="14"/>
  <c r="D834" i="14"/>
  <c r="E834" i="14" s="1"/>
  <c r="L833" i="14"/>
  <c r="J833" i="14"/>
  <c r="I833" i="14"/>
  <c r="E833" i="14"/>
  <c r="D833" i="14"/>
  <c r="L832" i="14"/>
  <c r="K832" i="14"/>
  <c r="I832" i="14"/>
  <c r="J832" i="14" s="1"/>
  <c r="D832" i="14"/>
  <c r="E832" i="14" s="1"/>
  <c r="I831" i="14"/>
  <c r="L831" i="14" s="1"/>
  <c r="E831" i="14"/>
  <c r="D831" i="14"/>
  <c r="I830" i="14"/>
  <c r="E830" i="14"/>
  <c r="D830" i="14"/>
  <c r="I829" i="14"/>
  <c r="D829" i="14"/>
  <c r="E829" i="14" s="1"/>
  <c r="L828" i="14"/>
  <c r="I828" i="14"/>
  <c r="D828" i="14"/>
  <c r="E828" i="14" s="1"/>
  <c r="I827" i="14"/>
  <c r="D827" i="14"/>
  <c r="E827" i="14" s="1"/>
  <c r="I826" i="14"/>
  <c r="D826" i="14"/>
  <c r="E826" i="14" s="1"/>
  <c r="L825" i="14"/>
  <c r="I825" i="14"/>
  <c r="D825" i="14"/>
  <c r="E825" i="14" s="1"/>
  <c r="L824" i="14"/>
  <c r="K824" i="14"/>
  <c r="I824" i="14"/>
  <c r="J824" i="14" s="1"/>
  <c r="D824" i="14"/>
  <c r="E824" i="14" s="1"/>
  <c r="I823" i="14"/>
  <c r="D823" i="14"/>
  <c r="E823" i="14" s="1"/>
  <c r="I822" i="14"/>
  <c r="E822" i="14"/>
  <c r="D822" i="14"/>
  <c r="I821" i="14"/>
  <c r="D821" i="14"/>
  <c r="E821" i="14" s="1"/>
  <c r="L820" i="14"/>
  <c r="K820" i="14"/>
  <c r="I820" i="14"/>
  <c r="J820" i="14" s="1"/>
  <c r="D820" i="14"/>
  <c r="E820" i="14" s="1"/>
  <c r="I819" i="14"/>
  <c r="E819" i="14"/>
  <c r="D819" i="14"/>
  <c r="I818" i="14"/>
  <c r="D818" i="14"/>
  <c r="E818" i="14" s="1"/>
  <c r="L817" i="14"/>
  <c r="I817" i="14"/>
  <c r="J817" i="14" s="1"/>
  <c r="D817" i="14"/>
  <c r="E817" i="14" s="1"/>
  <c r="I816" i="14"/>
  <c r="D816" i="14"/>
  <c r="E816" i="14" s="1"/>
  <c r="I815" i="14"/>
  <c r="L815" i="14" s="1"/>
  <c r="E815" i="14"/>
  <c r="D815" i="14"/>
  <c r="I814" i="14"/>
  <c r="D814" i="14"/>
  <c r="E814" i="14" s="1"/>
  <c r="J813" i="14"/>
  <c r="I813" i="14"/>
  <c r="D813" i="14"/>
  <c r="E813" i="14" s="1"/>
  <c r="L812" i="14"/>
  <c r="I812" i="14"/>
  <c r="J812" i="14" s="1"/>
  <c r="D812" i="14"/>
  <c r="E812" i="14" s="1"/>
  <c r="J811" i="14"/>
  <c r="I811" i="14"/>
  <c r="D811" i="14"/>
  <c r="E811" i="14" s="1"/>
  <c r="I810" i="14"/>
  <c r="D810" i="14"/>
  <c r="E810" i="14" s="1"/>
  <c r="J809" i="14"/>
  <c r="I809" i="14"/>
  <c r="L809" i="14" s="1"/>
  <c r="E809" i="14"/>
  <c r="D809" i="14"/>
  <c r="L808" i="14"/>
  <c r="K808" i="14"/>
  <c r="I808" i="14"/>
  <c r="J808" i="14" s="1"/>
  <c r="D808" i="14"/>
  <c r="E808" i="14" s="1"/>
  <c r="J807" i="14"/>
  <c r="I807" i="14"/>
  <c r="L807" i="14" s="1"/>
  <c r="D807" i="14"/>
  <c r="E807" i="14" s="1"/>
  <c r="L806" i="14"/>
  <c r="I806" i="14"/>
  <c r="E806" i="14"/>
  <c r="D806" i="14"/>
  <c r="I805" i="14"/>
  <c r="D805" i="14"/>
  <c r="E805" i="14" s="1"/>
  <c r="I804" i="14"/>
  <c r="L804" i="14" s="1"/>
  <c r="E804" i="14"/>
  <c r="D804" i="14"/>
  <c r="I803" i="14"/>
  <c r="D803" i="14"/>
  <c r="E803" i="14" s="1"/>
  <c r="I802" i="14"/>
  <c r="D802" i="14"/>
  <c r="E802" i="14" s="1"/>
  <c r="L801" i="14"/>
  <c r="I801" i="14"/>
  <c r="D801" i="14"/>
  <c r="E801" i="14" s="1"/>
  <c r="I800" i="14"/>
  <c r="J800" i="14" s="1"/>
  <c r="E800" i="14"/>
  <c r="D800" i="14"/>
  <c r="I799" i="14"/>
  <c r="D799" i="14"/>
  <c r="E799" i="14" s="1"/>
  <c r="I798" i="14"/>
  <c r="E798" i="14"/>
  <c r="D798" i="14"/>
  <c r="I797" i="14"/>
  <c r="D797" i="14"/>
  <c r="E797" i="14" s="1"/>
  <c r="I796" i="14"/>
  <c r="J796" i="14" s="1"/>
  <c r="D796" i="14"/>
  <c r="E796" i="14" s="1"/>
  <c r="I795" i="14"/>
  <c r="D795" i="14"/>
  <c r="E795" i="14" s="1"/>
  <c r="I794" i="14"/>
  <c r="D794" i="14"/>
  <c r="E794" i="14" s="1"/>
  <c r="I793" i="14"/>
  <c r="L793" i="14" s="1"/>
  <c r="D793" i="14"/>
  <c r="E793" i="14" s="1"/>
  <c r="I792" i="14"/>
  <c r="D792" i="14"/>
  <c r="E792" i="14" s="1"/>
  <c r="I791" i="14"/>
  <c r="L791" i="14" s="1"/>
  <c r="E791" i="14"/>
  <c r="D791" i="14"/>
  <c r="I790" i="14"/>
  <c r="D790" i="14"/>
  <c r="E790" i="14" s="1"/>
  <c r="I789" i="14"/>
  <c r="J789" i="14" s="1"/>
  <c r="D789" i="14"/>
  <c r="E789" i="14" s="1"/>
  <c r="L788" i="14"/>
  <c r="I788" i="14"/>
  <c r="J788" i="14" s="1"/>
  <c r="D788" i="14"/>
  <c r="E788" i="14" s="1"/>
  <c r="J787" i="14"/>
  <c r="I787" i="14"/>
  <c r="D787" i="14"/>
  <c r="E787" i="14" s="1"/>
  <c r="I786" i="14"/>
  <c r="D786" i="14"/>
  <c r="E786" i="14" s="1"/>
  <c r="L785" i="14"/>
  <c r="I785" i="14"/>
  <c r="J785" i="14" s="1"/>
  <c r="E785" i="14"/>
  <c r="D785" i="14"/>
  <c r="L784" i="14"/>
  <c r="K784" i="14"/>
  <c r="I784" i="14"/>
  <c r="J784" i="14" s="1"/>
  <c r="D784" i="14"/>
  <c r="E784" i="14" s="1"/>
  <c r="I783" i="14"/>
  <c r="L783" i="14" s="1"/>
  <c r="E783" i="14"/>
  <c r="D783" i="14"/>
  <c r="I782" i="14"/>
  <c r="E782" i="14"/>
  <c r="D782" i="14"/>
  <c r="I781" i="14"/>
  <c r="D781" i="14"/>
  <c r="E781" i="14" s="1"/>
  <c r="L780" i="14"/>
  <c r="I780" i="14"/>
  <c r="D780" i="14"/>
  <c r="E780" i="14" s="1"/>
  <c r="I779" i="14"/>
  <c r="D779" i="14"/>
  <c r="E779" i="14" s="1"/>
  <c r="I778" i="14"/>
  <c r="D778" i="14"/>
  <c r="E778" i="14" s="1"/>
  <c r="L777" i="14"/>
  <c r="I777" i="14"/>
  <c r="D777" i="14"/>
  <c r="E777" i="14" s="1"/>
  <c r="K776" i="14"/>
  <c r="I776" i="14"/>
  <c r="J776" i="14" s="1"/>
  <c r="D776" i="14"/>
  <c r="E776" i="14" s="1"/>
  <c r="I775" i="14"/>
  <c r="D775" i="14"/>
  <c r="E775" i="14" s="1"/>
  <c r="I774" i="14"/>
  <c r="E774" i="14"/>
  <c r="D774" i="14"/>
  <c r="I773" i="14"/>
  <c r="D773" i="14"/>
  <c r="E773" i="14" s="1"/>
  <c r="K772" i="14"/>
  <c r="I772" i="14"/>
  <c r="J772" i="14" s="1"/>
  <c r="D772" i="14"/>
  <c r="E772" i="14" s="1"/>
  <c r="I771" i="14"/>
  <c r="E771" i="14"/>
  <c r="D771" i="14"/>
  <c r="I770" i="14"/>
  <c r="D770" i="14"/>
  <c r="E770" i="14" s="1"/>
  <c r="L769" i="14"/>
  <c r="I769" i="14"/>
  <c r="J769" i="14" s="1"/>
  <c r="D769" i="14"/>
  <c r="E769" i="14" s="1"/>
  <c r="I768" i="14"/>
  <c r="D768" i="14"/>
  <c r="E768" i="14" s="1"/>
  <c r="I767" i="14"/>
  <c r="L767" i="14" s="1"/>
  <c r="E767" i="14"/>
  <c r="D767" i="14"/>
  <c r="I766" i="14"/>
  <c r="D766" i="14"/>
  <c r="E766" i="14" s="1"/>
  <c r="I765" i="14"/>
  <c r="J765" i="14" s="1"/>
  <c r="D765" i="14"/>
  <c r="E765" i="14" s="1"/>
  <c r="L764" i="14"/>
  <c r="I764" i="14"/>
  <c r="D764" i="14"/>
  <c r="E764" i="14" s="1"/>
  <c r="J763" i="14"/>
  <c r="I763" i="14"/>
  <c r="D763" i="14"/>
  <c r="E763" i="14" s="1"/>
  <c r="I762" i="14"/>
  <c r="D762" i="14"/>
  <c r="E762" i="14" s="1"/>
  <c r="I761" i="14"/>
  <c r="L761" i="14" s="1"/>
  <c r="E761" i="14"/>
  <c r="D761" i="14"/>
  <c r="L760" i="14"/>
  <c r="K760" i="14"/>
  <c r="I760" i="14"/>
  <c r="J760" i="14" s="1"/>
  <c r="D760" i="14"/>
  <c r="E760" i="14" s="1"/>
  <c r="L759" i="14"/>
  <c r="J759" i="14"/>
  <c r="I759" i="14"/>
  <c r="D759" i="14"/>
  <c r="E759" i="14" s="1"/>
  <c r="L758" i="14"/>
  <c r="I758" i="14"/>
  <c r="E758" i="14"/>
  <c r="D758" i="14"/>
  <c r="I757" i="14"/>
  <c r="D757" i="14"/>
  <c r="E757" i="14" s="1"/>
  <c r="I756" i="14"/>
  <c r="L756" i="14" s="1"/>
  <c r="E756" i="14"/>
  <c r="D756" i="14"/>
  <c r="I755" i="14"/>
  <c r="D755" i="14"/>
  <c r="E755" i="14" s="1"/>
  <c r="I754" i="14"/>
  <c r="D754" i="14"/>
  <c r="E754" i="14" s="1"/>
  <c r="L753" i="14"/>
  <c r="I753" i="14"/>
  <c r="D753" i="14"/>
  <c r="E753" i="14" s="1"/>
  <c r="I752" i="14"/>
  <c r="J752" i="14" s="1"/>
  <c r="E752" i="14"/>
  <c r="D752" i="14"/>
  <c r="I751" i="14"/>
  <c r="D751" i="14"/>
  <c r="E751" i="14" s="1"/>
  <c r="I750" i="14"/>
  <c r="E750" i="14"/>
  <c r="D750" i="14"/>
  <c r="I749" i="14"/>
  <c r="D749" i="14"/>
  <c r="E749" i="14" s="1"/>
  <c r="I748" i="14"/>
  <c r="J748" i="14" s="1"/>
  <c r="D748" i="14"/>
  <c r="E748" i="14" s="1"/>
  <c r="I747" i="14"/>
  <c r="D747" i="14"/>
  <c r="E747" i="14" s="1"/>
  <c r="I746" i="14"/>
  <c r="D746" i="14"/>
  <c r="E746" i="14" s="1"/>
  <c r="I745" i="14"/>
  <c r="L745" i="14" s="1"/>
  <c r="D745" i="14"/>
  <c r="E745" i="14" s="1"/>
  <c r="I744" i="14"/>
  <c r="D744" i="14"/>
  <c r="E744" i="14" s="1"/>
  <c r="I743" i="14"/>
  <c r="L743" i="14" s="1"/>
  <c r="E743" i="14"/>
  <c r="D743" i="14"/>
  <c r="I742" i="14"/>
  <c r="D742" i="14"/>
  <c r="E742" i="14" s="1"/>
  <c r="I741" i="14"/>
  <c r="L741" i="14" s="1"/>
  <c r="D741" i="14"/>
  <c r="E741" i="14" s="1"/>
  <c r="I740" i="14"/>
  <c r="L740" i="14" s="1"/>
  <c r="D740" i="14"/>
  <c r="E740" i="14" s="1"/>
  <c r="J739" i="14"/>
  <c r="I739" i="14"/>
  <c r="D739" i="14"/>
  <c r="E739" i="14" s="1"/>
  <c r="I738" i="14"/>
  <c r="D738" i="14"/>
  <c r="E738" i="14" s="1"/>
  <c r="L737" i="14"/>
  <c r="I737" i="14"/>
  <c r="J737" i="14" s="1"/>
  <c r="D737" i="14"/>
  <c r="E737" i="14" s="1"/>
  <c r="L736" i="14"/>
  <c r="K736" i="14"/>
  <c r="I736" i="14"/>
  <c r="J736" i="14" s="1"/>
  <c r="D736" i="14"/>
  <c r="E736" i="14" s="1"/>
  <c r="L735" i="14"/>
  <c r="I735" i="14"/>
  <c r="J735" i="14" s="1"/>
  <c r="D735" i="14"/>
  <c r="E735" i="14" s="1"/>
  <c r="I734" i="14"/>
  <c r="E734" i="14"/>
  <c r="D734" i="14"/>
  <c r="I733" i="14"/>
  <c r="D733" i="14"/>
  <c r="E733" i="14" s="1"/>
  <c r="L732" i="14"/>
  <c r="I732" i="14"/>
  <c r="D732" i="14"/>
  <c r="E732" i="14" s="1"/>
  <c r="I731" i="14"/>
  <c r="D731" i="14"/>
  <c r="E731" i="14" s="1"/>
  <c r="I730" i="14"/>
  <c r="D730" i="14"/>
  <c r="E730" i="14" s="1"/>
  <c r="I729" i="14"/>
  <c r="L729" i="14" s="1"/>
  <c r="D729" i="14"/>
  <c r="E729" i="14" s="1"/>
  <c r="I728" i="14"/>
  <c r="J728" i="14" s="1"/>
  <c r="E728" i="14"/>
  <c r="D728" i="14"/>
  <c r="I727" i="14"/>
  <c r="D727" i="14"/>
  <c r="E727" i="14" s="1"/>
  <c r="L726" i="14"/>
  <c r="K726" i="14"/>
  <c r="I726" i="14"/>
  <c r="J726" i="14" s="1"/>
  <c r="D726" i="14"/>
  <c r="E726" i="14" s="1"/>
  <c r="J725" i="14"/>
  <c r="I725" i="14"/>
  <c r="L725" i="14" s="1"/>
  <c r="D725" i="14"/>
  <c r="E725" i="14" s="1"/>
  <c r="K724" i="14"/>
  <c r="I724" i="14"/>
  <c r="J724" i="14" s="1"/>
  <c r="E724" i="14"/>
  <c r="D724" i="14"/>
  <c r="I723" i="14"/>
  <c r="J723" i="14" s="1"/>
  <c r="E723" i="14"/>
  <c r="D723" i="14"/>
  <c r="I722" i="14"/>
  <c r="E722" i="14"/>
  <c r="D722" i="14"/>
  <c r="L721" i="14"/>
  <c r="J721" i="14"/>
  <c r="I721" i="14"/>
  <c r="D721" i="14"/>
  <c r="E721" i="14" s="1"/>
  <c r="I720" i="14"/>
  <c r="J720" i="14" s="1"/>
  <c r="D720" i="14"/>
  <c r="E720" i="14" s="1"/>
  <c r="I719" i="14"/>
  <c r="D719" i="14"/>
  <c r="E719" i="14" s="1"/>
  <c r="L718" i="14"/>
  <c r="I718" i="14"/>
  <c r="J718" i="14" s="1"/>
  <c r="D718" i="14"/>
  <c r="E718" i="14" s="1"/>
  <c r="I717" i="14"/>
  <c r="D717" i="14"/>
  <c r="E717" i="14" s="1"/>
  <c r="I716" i="14"/>
  <c r="D716" i="14"/>
  <c r="E716" i="14" s="1"/>
  <c r="I715" i="14"/>
  <c r="D715" i="14"/>
  <c r="E715" i="14" s="1"/>
  <c r="I714" i="14"/>
  <c r="J714" i="14" s="1"/>
  <c r="D714" i="14"/>
  <c r="E714" i="14" s="1"/>
  <c r="L713" i="14"/>
  <c r="J713" i="14"/>
  <c r="I713" i="14"/>
  <c r="K713" i="14" s="1"/>
  <c r="D713" i="14"/>
  <c r="E713" i="14" s="1"/>
  <c r="I712" i="14"/>
  <c r="J712" i="14" s="1"/>
  <c r="D712" i="14"/>
  <c r="E712" i="14" s="1"/>
  <c r="I711" i="14"/>
  <c r="K711" i="14" s="1"/>
  <c r="D711" i="14"/>
  <c r="E711" i="14" s="1"/>
  <c r="L710" i="14"/>
  <c r="K710" i="14"/>
  <c r="I710" i="14"/>
  <c r="J710" i="14" s="1"/>
  <c r="E710" i="14"/>
  <c r="D710" i="14"/>
  <c r="L709" i="14"/>
  <c r="I709" i="14"/>
  <c r="K709" i="14" s="1"/>
  <c r="E709" i="14"/>
  <c r="D709" i="14"/>
  <c r="I708" i="14"/>
  <c r="J708" i="14" s="1"/>
  <c r="D708" i="14"/>
  <c r="E708" i="14" s="1"/>
  <c r="I707" i="14"/>
  <c r="D707" i="14"/>
  <c r="E707" i="14" s="1"/>
  <c r="L706" i="14"/>
  <c r="I706" i="14"/>
  <c r="J706" i="14" s="1"/>
  <c r="D706" i="14"/>
  <c r="E706" i="14" s="1"/>
  <c r="I705" i="14"/>
  <c r="D705" i="14"/>
  <c r="E705" i="14" s="1"/>
  <c r="I704" i="14"/>
  <c r="D704" i="14"/>
  <c r="E704" i="14" s="1"/>
  <c r="I703" i="14"/>
  <c r="D703" i="14"/>
  <c r="E703" i="14" s="1"/>
  <c r="L702" i="14"/>
  <c r="I702" i="14"/>
  <c r="D702" i="14"/>
  <c r="E702" i="14" s="1"/>
  <c r="L701" i="14"/>
  <c r="I701" i="14"/>
  <c r="K701" i="14" s="1"/>
  <c r="D701" i="14"/>
  <c r="E701" i="14" s="1"/>
  <c r="I700" i="14"/>
  <c r="J700" i="14" s="1"/>
  <c r="E700" i="14"/>
  <c r="D700" i="14"/>
  <c r="J699" i="14"/>
  <c r="I699" i="14"/>
  <c r="K699" i="14" s="1"/>
  <c r="E699" i="14"/>
  <c r="D699" i="14"/>
  <c r="L698" i="14"/>
  <c r="I698" i="14"/>
  <c r="J698" i="14" s="1"/>
  <c r="D698" i="14"/>
  <c r="E698" i="14" s="1"/>
  <c r="I697" i="14"/>
  <c r="K697" i="14" s="1"/>
  <c r="E697" i="14"/>
  <c r="D697" i="14"/>
  <c r="I696" i="14"/>
  <c r="J696" i="14" s="1"/>
  <c r="E696" i="14"/>
  <c r="D696" i="14"/>
  <c r="I695" i="14"/>
  <c r="D695" i="14"/>
  <c r="E695" i="14" s="1"/>
  <c r="I694" i="14"/>
  <c r="J694" i="14" s="1"/>
  <c r="D694" i="14"/>
  <c r="E694" i="14" s="1"/>
  <c r="I693" i="14"/>
  <c r="D693" i="14"/>
  <c r="E693" i="14" s="1"/>
  <c r="I692" i="14"/>
  <c r="D692" i="14"/>
  <c r="E692" i="14" s="1"/>
  <c r="I691" i="14"/>
  <c r="D691" i="14"/>
  <c r="E691" i="14" s="1"/>
  <c r="I690" i="14"/>
  <c r="D690" i="14"/>
  <c r="E690" i="14" s="1"/>
  <c r="L689" i="14"/>
  <c r="I689" i="14"/>
  <c r="K689" i="14" s="1"/>
  <c r="D689" i="14"/>
  <c r="E689" i="14" s="1"/>
  <c r="I688" i="14"/>
  <c r="E688" i="14"/>
  <c r="D688" i="14"/>
  <c r="I687" i="14"/>
  <c r="K687" i="14" s="1"/>
  <c r="D687" i="14"/>
  <c r="E687" i="14" s="1"/>
  <c r="I686" i="14"/>
  <c r="J686" i="14" s="1"/>
  <c r="E686" i="14"/>
  <c r="D686" i="14"/>
  <c r="L685" i="14"/>
  <c r="I685" i="14"/>
  <c r="K685" i="14" s="1"/>
  <c r="D685" i="14"/>
  <c r="E685" i="14" s="1"/>
  <c r="I684" i="14"/>
  <c r="J684" i="14" s="1"/>
  <c r="D684" i="14"/>
  <c r="E684" i="14" s="1"/>
  <c r="I683" i="14"/>
  <c r="D683" i="14"/>
  <c r="E683" i="14" s="1"/>
  <c r="I682" i="14"/>
  <c r="D682" i="14"/>
  <c r="E682" i="14" s="1"/>
  <c r="I681" i="14"/>
  <c r="D681" i="14"/>
  <c r="E681" i="14" s="1"/>
  <c r="I680" i="14"/>
  <c r="D680" i="14"/>
  <c r="E680" i="14" s="1"/>
  <c r="I679" i="14"/>
  <c r="D679" i="14"/>
  <c r="E679" i="14" s="1"/>
  <c r="L678" i="14"/>
  <c r="K678" i="14"/>
  <c r="I678" i="14"/>
  <c r="J678" i="14" s="1"/>
  <c r="D678" i="14"/>
  <c r="E678" i="14" s="1"/>
  <c r="I677" i="14"/>
  <c r="K677" i="14" s="1"/>
  <c r="D677" i="14"/>
  <c r="E677" i="14" s="1"/>
  <c r="I676" i="14"/>
  <c r="D676" i="14"/>
  <c r="E676" i="14" s="1"/>
  <c r="I675" i="14"/>
  <c r="K675" i="14" s="1"/>
  <c r="E675" i="14"/>
  <c r="D675" i="14"/>
  <c r="L674" i="14"/>
  <c r="I674" i="14"/>
  <c r="J674" i="14" s="1"/>
  <c r="D674" i="14"/>
  <c r="E674" i="14" s="1"/>
  <c r="L673" i="14"/>
  <c r="J673" i="14"/>
  <c r="I673" i="14"/>
  <c r="K673" i="14" s="1"/>
  <c r="D673" i="14"/>
  <c r="E673" i="14" s="1"/>
  <c r="I672" i="14"/>
  <c r="J672" i="14" s="1"/>
  <c r="D672" i="14"/>
  <c r="E672" i="14" s="1"/>
  <c r="I671" i="14"/>
  <c r="E671" i="14"/>
  <c r="D671" i="14"/>
  <c r="I670" i="14"/>
  <c r="D670" i="14"/>
  <c r="E670" i="14" s="1"/>
  <c r="I669" i="14"/>
  <c r="D669" i="14"/>
  <c r="E669" i="14" s="1"/>
  <c r="I668" i="14"/>
  <c r="D668" i="14"/>
  <c r="E668" i="14" s="1"/>
  <c r="I667" i="14"/>
  <c r="D667" i="14"/>
  <c r="E667" i="14" s="1"/>
  <c r="L666" i="14"/>
  <c r="K666" i="14"/>
  <c r="I666" i="14"/>
  <c r="J666" i="14" s="1"/>
  <c r="D666" i="14"/>
  <c r="E666" i="14" s="1"/>
  <c r="L665" i="14"/>
  <c r="J665" i="14"/>
  <c r="I665" i="14"/>
  <c r="K665" i="14" s="1"/>
  <c r="D665" i="14"/>
  <c r="E665" i="14" s="1"/>
  <c r="I664" i="14"/>
  <c r="J664" i="14" s="1"/>
  <c r="D664" i="14"/>
  <c r="E664" i="14" s="1"/>
  <c r="J663" i="14"/>
  <c r="I663" i="14"/>
  <c r="K663" i="14" s="1"/>
  <c r="D663" i="14"/>
  <c r="E663" i="14" s="1"/>
  <c r="L662" i="14"/>
  <c r="I662" i="14"/>
  <c r="J662" i="14" s="1"/>
  <c r="E662" i="14"/>
  <c r="D662" i="14"/>
  <c r="L661" i="14"/>
  <c r="I661" i="14"/>
  <c r="D661" i="14"/>
  <c r="E661" i="14" s="1"/>
  <c r="I660" i="14"/>
  <c r="J660" i="14" s="1"/>
  <c r="D660" i="14"/>
  <c r="E660" i="14" s="1"/>
  <c r="I659" i="14"/>
  <c r="E659" i="14"/>
  <c r="D659" i="14"/>
  <c r="I658" i="14"/>
  <c r="J658" i="14" s="1"/>
  <c r="D658" i="14"/>
  <c r="E658" i="14" s="1"/>
  <c r="L657" i="14"/>
  <c r="I657" i="14"/>
  <c r="D657" i="14"/>
  <c r="E657" i="14" s="1"/>
  <c r="I656" i="14"/>
  <c r="D656" i="14"/>
  <c r="E656" i="14" s="1"/>
  <c r="I655" i="14"/>
  <c r="D655" i="14"/>
  <c r="E655" i="14" s="1"/>
  <c r="L654" i="14"/>
  <c r="I654" i="14"/>
  <c r="J654" i="14" s="1"/>
  <c r="D654" i="14"/>
  <c r="E654" i="14" s="1"/>
  <c r="I653" i="14"/>
  <c r="D653" i="14"/>
  <c r="E653" i="14" s="1"/>
  <c r="I652" i="14"/>
  <c r="J652" i="14" s="1"/>
  <c r="D652" i="14"/>
  <c r="E652" i="14" s="1"/>
  <c r="J651" i="14"/>
  <c r="I651" i="14"/>
  <c r="K651" i="14" s="1"/>
  <c r="E651" i="14"/>
  <c r="D651" i="14"/>
  <c r="I650" i="14"/>
  <c r="K650" i="14" s="1"/>
  <c r="E650" i="14"/>
  <c r="D650" i="14"/>
  <c r="I649" i="14"/>
  <c r="D649" i="14"/>
  <c r="E649" i="14" s="1"/>
  <c r="I648" i="14"/>
  <c r="J648" i="14" s="1"/>
  <c r="E648" i="14"/>
  <c r="D648" i="14"/>
  <c r="I647" i="14"/>
  <c r="L647" i="14" s="1"/>
  <c r="E647" i="14"/>
  <c r="D647" i="14"/>
  <c r="I646" i="14"/>
  <c r="D646" i="14"/>
  <c r="E646" i="14" s="1"/>
  <c r="I645" i="14"/>
  <c r="L645" i="14" s="1"/>
  <c r="D645" i="14"/>
  <c r="E645" i="14" s="1"/>
  <c r="I644" i="14"/>
  <c r="D644" i="14"/>
  <c r="E644" i="14" s="1"/>
  <c r="I643" i="14"/>
  <c r="D643" i="14"/>
  <c r="E643" i="14" s="1"/>
  <c r="L642" i="14"/>
  <c r="I642" i="14"/>
  <c r="J642" i="14" s="1"/>
  <c r="D642" i="14"/>
  <c r="E642" i="14" s="1"/>
  <c r="L641" i="14"/>
  <c r="I641" i="14"/>
  <c r="K641" i="14" s="1"/>
  <c r="D641" i="14"/>
  <c r="E641" i="14" s="1"/>
  <c r="K640" i="14"/>
  <c r="I640" i="14"/>
  <c r="J640" i="14" s="1"/>
  <c r="D640" i="14"/>
  <c r="E640" i="14" s="1"/>
  <c r="J639" i="14"/>
  <c r="I639" i="14"/>
  <c r="D639" i="14"/>
  <c r="E639" i="14" s="1"/>
  <c r="L638" i="14"/>
  <c r="K638" i="14"/>
  <c r="I638" i="14"/>
  <c r="J638" i="14" s="1"/>
  <c r="D638" i="14"/>
  <c r="E638" i="14" s="1"/>
  <c r="J637" i="14"/>
  <c r="I637" i="14"/>
  <c r="L637" i="14" s="1"/>
  <c r="E637" i="14"/>
  <c r="D637" i="14"/>
  <c r="I636" i="14"/>
  <c r="J636" i="14" s="1"/>
  <c r="D636" i="14"/>
  <c r="E636" i="14" s="1"/>
  <c r="I635" i="14"/>
  <c r="L635" i="14" s="1"/>
  <c r="D635" i="14"/>
  <c r="E635" i="14" s="1"/>
  <c r="I634" i="14"/>
  <c r="D634" i="14"/>
  <c r="E634" i="14" s="1"/>
  <c r="L633" i="14"/>
  <c r="I633" i="14"/>
  <c r="D633" i="14"/>
  <c r="E633" i="14" s="1"/>
  <c r="I632" i="14"/>
  <c r="D632" i="14"/>
  <c r="E632" i="14" s="1"/>
  <c r="I631" i="14"/>
  <c r="D631" i="14"/>
  <c r="E631" i="14" s="1"/>
  <c r="L630" i="14"/>
  <c r="K630" i="14"/>
  <c r="I630" i="14"/>
  <c r="J630" i="14" s="1"/>
  <c r="D630" i="14"/>
  <c r="E630" i="14" s="1"/>
  <c r="L629" i="14"/>
  <c r="J629" i="14"/>
  <c r="I629" i="14"/>
  <c r="D629" i="14"/>
  <c r="E629" i="14" s="1"/>
  <c r="I628" i="14"/>
  <c r="J628" i="14" s="1"/>
  <c r="E628" i="14"/>
  <c r="D628" i="14"/>
  <c r="J627" i="14"/>
  <c r="I627" i="14"/>
  <c r="D627" i="14"/>
  <c r="E627" i="14" s="1"/>
  <c r="L626" i="14"/>
  <c r="K626" i="14"/>
  <c r="I626" i="14"/>
  <c r="J626" i="14" s="1"/>
  <c r="D626" i="14"/>
  <c r="E626" i="14" s="1"/>
  <c r="L625" i="14"/>
  <c r="I625" i="14"/>
  <c r="J625" i="14" s="1"/>
  <c r="E625" i="14"/>
  <c r="D625" i="14"/>
  <c r="I624" i="14"/>
  <c r="J624" i="14" s="1"/>
  <c r="D624" i="14"/>
  <c r="E624" i="14" s="1"/>
  <c r="L623" i="14"/>
  <c r="I623" i="14"/>
  <c r="D623" i="14"/>
  <c r="E623" i="14" s="1"/>
  <c r="I622" i="14"/>
  <c r="J622" i="14" s="1"/>
  <c r="D622" i="14"/>
  <c r="E622" i="14" s="1"/>
  <c r="I621" i="14"/>
  <c r="L621" i="14" s="1"/>
  <c r="D621" i="14"/>
  <c r="E621" i="14" s="1"/>
  <c r="I620" i="14"/>
  <c r="D620" i="14"/>
  <c r="E620" i="14" s="1"/>
  <c r="I619" i="14"/>
  <c r="D619" i="14"/>
  <c r="E619" i="14" s="1"/>
  <c r="I618" i="14"/>
  <c r="D618" i="14"/>
  <c r="E618" i="14" s="1"/>
  <c r="L617" i="14"/>
  <c r="I617" i="14"/>
  <c r="J617" i="14" s="1"/>
  <c r="D617" i="14"/>
  <c r="E617" i="14" s="1"/>
  <c r="I616" i="14"/>
  <c r="J616" i="14" s="1"/>
  <c r="E616" i="14"/>
  <c r="D616" i="14"/>
  <c r="I615" i="14"/>
  <c r="J615" i="14" s="1"/>
  <c r="E615" i="14"/>
  <c r="D615" i="14"/>
  <c r="K614" i="14"/>
  <c r="I614" i="14"/>
  <c r="J614" i="14" s="1"/>
  <c r="D614" i="14"/>
  <c r="E614" i="14" s="1"/>
  <c r="L613" i="14"/>
  <c r="J613" i="14"/>
  <c r="I613" i="14"/>
  <c r="D613" i="14"/>
  <c r="E613" i="14" s="1"/>
  <c r="I612" i="14"/>
  <c r="J612" i="14" s="1"/>
  <c r="D612" i="14"/>
  <c r="E612" i="14" s="1"/>
  <c r="L611" i="14"/>
  <c r="I611" i="14"/>
  <c r="D611" i="14"/>
  <c r="E611" i="14" s="1"/>
  <c r="I610" i="14"/>
  <c r="J610" i="14" s="1"/>
  <c r="D610" i="14"/>
  <c r="E610" i="14" s="1"/>
  <c r="I609" i="14"/>
  <c r="L609" i="14" s="1"/>
  <c r="D609" i="14"/>
  <c r="E609" i="14" s="1"/>
  <c r="I608" i="14"/>
  <c r="D608" i="14"/>
  <c r="E608" i="14" s="1"/>
  <c r="I607" i="14"/>
  <c r="D607" i="14"/>
  <c r="E607" i="14" s="1"/>
  <c r="I606" i="14"/>
  <c r="D606" i="14"/>
  <c r="E606" i="14" s="1"/>
  <c r="I605" i="14"/>
  <c r="D605" i="14"/>
  <c r="E605" i="14" s="1"/>
  <c r="K604" i="14"/>
  <c r="I604" i="14"/>
  <c r="J604" i="14" s="1"/>
  <c r="E604" i="14"/>
  <c r="D604" i="14"/>
  <c r="I603" i="14"/>
  <c r="J603" i="14" s="1"/>
  <c r="D603" i="14"/>
  <c r="E603" i="14" s="1"/>
  <c r="I602" i="14"/>
  <c r="D602" i="14"/>
  <c r="E602" i="14" s="1"/>
  <c r="I601" i="14"/>
  <c r="L601" i="14" s="1"/>
  <c r="D601" i="14"/>
  <c r="E601" i="14" s="1"/>
  <c r="I600" i="14"/>
  <c r="J600" i="14" s="1"/>
  <c r="E600" i="14"/>
  <c r="D600" i="14"/>
  <c r="I599" i="14"/>
  <c r="L599" i="14" s="1"/>
  <c r="E599" i="14"/>
  <c r="D599" i="14"/>
  <c r="I598" i="14"/>
  <c r="J598" i="14" s="1"/>
  <c r="D598" i="14"/>
  <c r="E598" i="14" s="1"/>
  <c r="I597" i="14"/>
  <c r="L597" i="14" s="1"/>
  <c r="D597" i="14"/>
  <c r="E597" i="14" s="1"/>
  <c r="I596" i="14"/>
  <c r="D596" i="14"/>
  <c r="E596" i="14" s="1"/>
  <c r="I595" i="14"/>
  <c r="D595" i="14"/>
  <c r="E595" i="14" s="1"/>
  <c r="K594" i="14"/>
  <c r="I594" i="14"/>
  <c r="J594" i="14" s="1"/>
  <c r="D594" i="14"/>
  <c r="E594" i="14" s="1"/>
  <c r="L593" i="14"/>
  <c r="I593" i="14"/>
  <c r="J593" i="14" s="1"/>
  <c r="D593" i="14"/>
  <c r="E593" i="14" s="1"/>
  <c r="K592" i="14"/>
  <c r="I592" i="14"/>
  <c r="J592" i="14" s="1"/>
  <c r="D592" i="14"/>
  <c r="E592" i="14" s="1"/>
  <c r="I591" i="14"/>
  <c r="J591" i="14" s="1"/>
  <c r="D591" i="14"/>
  <c r="E591" i="14" s="1"/>
  <c r="L590" i="14"/>
  <c r="I590" i="14"/>
  <c r="E590" i="14"/>
  <c r="D590" i="14"/>
  <c r="I589" i="14"/>
  <c r="E589" i="14"/>
  <c r="D589" i="14"/>
  <c r="I588" i="14"/>
  <c r="J588" i="14" s="1"/>
  <c r="D588" i="14"/>
  <c r="E588" i="14" s="1"/>
  <c r="I587" i="14"/>
  <c r="L587" i="14" s="1"/>
  <c r="E587" i="14"/>
  <c r="D587" i="14"/>
  <c r="I586" i="14"/>
  <c r="J586" i="14" s="1"/>
  <c r="D586" i="14"/>
  <c r="E586" i="14" s="1"/>
  <c r="I585" i="14"/>
  <c r="D585" i="14"/>
  <c r="E585" i="14" s="1"/>
  <c r="I584" i="14"/>
  <c r="D584" i="14"/>
  <c r="E584" i="14" s="1"/>
  <c r="I583" i="14"/>
  <c r="D583" i="14"/>
  <c r="E583" i="14" s="1"/>
  <c r="I582" i="14"/>
  <c r="J582" i="14" s="1"/>
  <c r="D582" i="14"/>
  <c r="E582" i="14" s="1"/>
  <c r="I581" i="14"/>
  <c r="L581" i="14" s="1"/>
  <c r="D581" i="14"/>
  <c r="E581" i="14" s="1"/>
  <c r="I580" i="14"/>
  <c r="J580" i="14" s="1"/>
  <c r="E580" i="14"/>
  <c r="D580" i="14"/>
  <c r="I579" i="14"/>
  <c r="J579" i="14" s="1"/>
  <c r="E579" i="14"/>
  <c r="D579" i="14"/>
  <c r="I578" i="14"/>
  <c r="E578" i="14"/>
  <c r="D578" i="14"/>
  <c r="L577" i="14"/>
  <c r="J577" i="14"/>
  <c r="I577" i="14"/>
  <c r="E577" i="14"/>
  <c r="D577" i="14"/>
  <c r="I576" i="14"/>
  <c r="J576" i="14" s="1"/>
  <c r="D576" i="14"/>
  <c r="E576" i="14" s="1"/>
  <c r="I575" i="14"/>
  <c r="E575" i="14"/>
  <c r="D575" i="14"/>
  <c r="L574" i="14"/>
  <c r="I574" i="14"/>
  <c r="J574" i="14" s="1"/>
  <c r="D574" i="14"/>
  <c r="E574" i="14" s="1"/>
  <c r="I573" i="14"/>
  <c r="D573" i="14"/>
  <c r="E573" i="14" s="1"/>
  <c r="I572" i="14"/>
  <c r="D572" i="14"/>
  <c r="E572" i="14" s="1"/>
  <c r="I571" i="14"/>
  <c r="D571" i="14"/>
  <c r="E571" i="14" s="1"/>
  <c r="L570" i="14"/>
  <c r="K570" i="14"/>
  <c r="I570" i="14"/>
  <c r="J570" i="14" s="1"/>
  <c r="D570" i="14"/>
  <c r="E570" i="14" s="1"/>
  <c r="L569" i="14"/>
  <c r="J569" i="14"/>
  <c r="I569" i="14"/>
  <c r="D569" i="14"/>
  <c r="E569" i="14" s="1"/>
  <c r="K568" i="14"/>
  <c r="I568" i="14"/>
  <c r="J568" i="14" s="1"/>
  <c r="D568" i="14"/>
  <c r="E568" i="14" s="1"/>
  <c r="I567" i="14"/>
  <c r="J567" i="14" s="1"/>
  <c r="E567" i="14"/>
  <c r="D567" i="14"/>
  <c r="L566" i="14"/>
  <c r="K566" i="14"/>
  <c r="I566" i="14"/>
  <c r="J566" i="14" s="1"/>
  <c r="E566" i="14"/>
  <c r="D566" i="14"/>
  <c r="L565" i="14"/>
  <c r="I565" i="14"/>
  <c r="J565" i="14" s="1"/>
  <c r="D565" i="14"/>
  <c r="E565" i="14" s="1"/>
  <c r="I564" i="14"/>
  <c r="J564" i="14" s="1"/>
  <c r="E564" i="14"/>
  <c r="D564" i="14"/>
  <c r="I563" i="14"/>
  <c r="D563" i="14"/>
  <c r="E563" i="14" s="1"/>
  <c r="I562" i="14"/>
  <c r="J562" i="14" s="1"/>
  <c r="D562" i="14"/>
  <c r="E562" i="14" s="1"/>
  <c r="I561" i="14"/>
  <c r="D561" i="14"/>
  <c r="E561" i="14" s="1"/>
  <c r="I560" i="14"/>
  <c r="D560" i="14"/>
  <c r="E560" i="14" s="1"/>
  <c r="I559" i="14"/>
  <c r="D559" i="14"/>
  <c r="E559" i="14" s="1"/>
  <c r="I558" i="14"/>
  <c r="D558" i="14"/>
  <c r="E558" i="14" s="1"/>
  <c r="L557" i="14"/>
  <c r="I557" i="14"/>
  <c r="J557" i="14" s="1"/>
  <c r="D557" i="14"/>
  <c r="E557" i="14" s="1"/>
  <c r="K556" i="14"/>
  <c r="I556" i="14"/>
  <c r="J556" i="14" s="1"/>
  <c r="D556" i="14"/>
  <c r="E556" i="14" s="1"/>
  <c r="J555" i="14"/>
  <c r="I555" i="14"/>
  <c r="D555" i="14"/>
  <c r="E555" i="14" s="1"/>
  <c r="L554" i="14"/>
  <c r="I554" i="14"/>
  <c r="J554" i="14" s="1"/>
  <c r="E554" i="14"/>
  <c r="D554" i="14"/>
  <c r="L553" i="14"/>
  <c r="I553" i="14"/>
  <c r="J553" i="14" s="1"/>
  <c r="E553" i="14"/>
  <c r="D553" i="14"/>
  <c r="I552" i="14"/>
  <c r="J552" i="14" s="1"/>
  <c r="D552" i="14"/>
  <c r="E552" i="14" s="1"/>
  <c r="I551" i="14"/>
  <c r="D551" i="14"/>
  <c r="E551" i="14" s="1"/>
  <c r="L550" i="14"/>
  <c r="I550" i="14"/>
  <c r="J550" i="14" s="1"/>
  <c r="D550" i="14"/>
  <c r="E550" i="14" s="1"/>
  <c r="I549" i="14"/>
  <c r="D549" i="14"/>
  <c r="E549" i="14" s="1"/>
  <c r="I548" i="14"/>
  <c r="D548" i="14"/>
  <c r="E548" i="14" s="1"/>
  <c r="I547" i="14"/>
  <c r="D547" i="14"/>
  <c r="E547" i="14" s="1"/>
  <c r="I546" i="14"/>
  <c r="D546" i="14"/>
  <c r="E546" i="14" s="1"/>
  <c r="L545" i="14"/>
  <c r="J545" i="14"/>
  <c r="I545" i="14"/>
  <c r="D545" i="14"/>
  <c r="E545" i="14" s="1"/>
  <c r="I544" i="14"/>
  <c r="D544" i="14"/>
  <c r="E544" i="14" s="1"/>
  <c r="I543" i="14"/>
  <c r="J543" i="14" s="1"/>
  <c r="E543" i="14"/>
  <c r="D543" i="14"/>
  <c r="L542" i="14"/>
  <c r="I542" i="14"/>
  <c r="J542" i="14" s="1"/>
  <c r="E542" i="14"/>
  <c r="D542" i="14"/>
  <c r="L541" i="14"/>
  <c r="I541" i="14"/>
  <c r="K541" i="14" s="1"/>
  <c r="D541" i="14"/>
  <c r="E541" i="14" s="1"/>
  <c r="I540" i="14"/>
  <c r="J540" i="14" s="1"/>
  <c r="E540" i="14"/>
  <c r="D540" i="14"/>
  <c r="I539" i="14"/>
  <c r="D539" i="14"/>
  <c r="E539" i="14" s="1"/>
  <c r="I538" i="14"/>
  <c r="D538" i="14"/>
  <c r="E538" i="14" s="1"/>
  <c r="I537" i="14"/>
  <c r="D537" i="14"/>
  <c r="E537" i="14" s="1"/>
  <c r="I536" i="14"/>
  <c r="D536" i="14"/>
  <c r="E536" i="14" s="1"/>
  <c r="I535" i="14"/>
  <c r="D535" i="14"/>
  <c r="E535" i="14" s="1"/>
  <c r="K534" i="14"/>
  <c r="I534" i="14"/>
  <c r="J534" i="14" s="1"/>
  <c r="D534" i="14"/>
  <c r="E534" i="14" s="1"/>
  <c r="L533" i="14"/>
  <c r="I533" i="14"/>
  <c r="J533" i="14" s="1"/>
  <c r="D533" i="14"/>
  <c r="E533" i="14" s="1"/>
  <c r="I532" i="14"/>
  <c r="D532" i="14"/>
  <c r="E532" i="14" s="1"/>
  <c r="J531" i="14"/>
  <c r="I531" i="14"/>
  <c r="E531" i="14"/>
  <c r="D531" i="14"/>
  <c r="L530" i="14"/>
  <c r="K530" i="14"/>
  <c r="I530" i="14"/>
  <c r="J530" i="14" s="1"/>
  <c r="D530" i="14"/>
  <c r="E530" i="14" s="1"/>
  <c r="I529" i="14"/>
  <c r="L529" i="14" s="1"/>
  <c r="E529" i="14"/>
  <c r="D529" i="14"/>
  <c r="I528" i="14"/>
  <c r="J528" i="14" s="1"/>
  <c r="D528" i="14"/>
  <c r="E528" i="14" s="1"/>
  <c r="I527" i="14"/>
  <c r="E527" i="14"/>
  <c r="D527" i="14"/>
  <c r="I526" i="14"/>
  <c r="D526" i="14"/>
  <c r="E526" i="14" s="1"/>
  <c r="I525" i="14"/>
  <c r="D525" i="14"/>
  <c r="E525" i="14" s="1"/>
  <c r="I524" i="14"/>
  <c r="D524" i="14"/>
  <c r="E524" i="14" s="1"/>
  <c r="I523" i="14"/>
  <c r="D523" i="14"/>
  <c r="E523" i="14" s="1"/>
  <c r="L522" i="14"/>
  <c r="K522" i="14"/>
  <c r="I522" i="14"/>
  <c r="J522" i="14" s="1"/>
  <c r="D522" i="14"/>
  <c r="E522" i="14" s="1"/>
  <c r="L521" i="14"/>
  <c r="J521" i="14"/>
  <c r="I521" i="14"/>
  <c r="D521" i="14"/>
  <c r="E521" i="14" s="1"/>
  <c r="I520" i="14"/>
  <c r="J520" i="14" s="1"/>
  <c r="D520" i="14"/>
  <c r="E520" i="14" s="1"/>
  <c r="I519" i="14"/>
  <c r="J519" i="14" s="1"/>
  <c r="D519" i="14"/>
  <c r="E519" i="14" s="1"/>
  <c r="L518" i="14"/>
  <c r="K518" i="14"/>
  <c r="I518" i="14"/>
  <c r="J518" i="14" s="1"/>
  <c r="E518" i="14"/>
  <c r="D518" i="14"/>
  <c r="I517" i="14"/>
  <c r="J517" i="14" s="1"/>
  <c r="E517" i="14"/>
  <c r="D517" i="14"/>
  <c r="I516" i="14"/>
  <c r="J516" i="14" s="1"/>
  <c r="D516" i="14"/>
  <c r="E516" i="14" s="1"/>
  <c r="I515" i="14"/>
  <c r="D515" i="14"/>
  <c r="E515" i="14" s="1"/>
  <c r="I514" i="14"/>
  <c r="J514" i="14" s="1"/>
  <c r="D514" i="14"/>
  <c r="E514" i="14" s="1"/>
  <c r="I513" i="14"/>
  <c r="L513" i="14" s="1"/>
  <c r="D513" i="14"/>
  <c r="E513" i="14" s="1"/>
  <c r="I512" i="14"/>
  <c r="D512" i="14"/>
  <c r="E512" i="14" s="1"/>
  <c r="I511" i="14"/>
  <c r="D511" i="14"/>
  <c r="E511" i="14" s="1"/>
  <c r="L510" i="14"/>
  <c r="K510" i="14"/>
  <c r="I510" i="14"/>
  <c r="J510" i="14" s="1"/>
  <c r="D510" i="14"/>
  <c r="E510" i="14" s="1"/>
  <c r="I509" i="14"/>
  <c r="L509" i="14" s="1"/>
  <c r="D509" i="14"/>
  <c r="E509" i="14" s="1"/>
  <c r="I508" i="14"/>
  <c r="J508" i="14" s="1"/>
  <c r="E508" i="14"/>
  <c r="D508" i="14"/>
  <c r="J507" i="14"/>
  <c r="I507" i="14"/>
  <c r="D507" i="14"/>
  <c r="E507" i="14" s="1"/>
  <c r="I506" i="14"/>
  <c r="E506" i="14"/>
  <c r="D506" i="14"/>
  <c r="I505" i="14"/>
  <c r="L505" i="14" s="1"/>
  <c r="E505" i="14"/>
  <c r="D505" i="14"/>
  <c r="I504" i="14"/>
  <c r="J504" i="14" s="1"/>
  <c r="E504" i="14"/>
  <c r="D504" i="14"/>
  <c r="L503" i="14"/>
  <c r="I503" i="14"/>
  <c r="E503" i="14"/>
  <c r="D503" i="14"/>
  <c r="I502" i="14"/>
  <c r="D502" i="14"/>
  <c r="E502" i="14" s="1"/>
  <c r="L501" i="14"/>
  <c r="I501" i="14"/>
  <c r="D501" i="14"/>
  <c r="E501" i="14" s="1"/>
  <c r="I500" i="14"/>
  <c r="D500" i="14"/>
  <c r="E500" i="14" s="1"/>
  <c r="I499" i="14"/>
  <c r="D499" i="14"/>
  <c r="E499" i="14" s="1"/>
  <c r="L498" i="14"/>
  <c r="I498" i="14"/>
  <c r="J498" i="14" s="1"/>
  <c r="D498" i="14"/>
  <c r="E498" i="14" s="1"/>
  <c r="I497" i="14"/>
  <c r="L497" i="14" s="1"/>
  <c r="D497" i="14"/>
  <c r="E497" i="14" s="1"/>
  <c r="K496" i="14"/>
  <c r="I496" i="14"/>
  <c r="J496" i="14" s="1"/>
  <c r="D496" i="14"/>
  <c r="E496" i="14" s="1"/>
  <c r="J495" i="14"/>
  <c r="I495" i="14"/>
  <c r="D495" i="14"/>
  <c r="E495" i="14" s="1"/>
  <c r="I494" i="14"/>
  <c r="J494" i="14" s="1"/>
  <c r="E494" i="14"/>
  <c r="D494" i="14"/>
  <c r="I493" i="14"/>
  <c r="L493" i="14" s="1"/>
  <c r="E493" i="14"/>
  <c r="D493" i="14"/>
  <c r="I492" i="14"/>
  <c r="J492" i="14" s="1"/>
  <c r="D492" i="14"/>
  <c r="E492" i="14" s="1"/>
  <c r="I491" i="14"/>
  <c r="L491" i="14" s="1"/>
  <c r="D491" i="14"/>
  <c r="E491" i="14" s="1"/>
  <c r="I490" i="14"/>
  <c r="D490" i="14"/>
  <c r="E490" i="14" s="1"/>
  <c r="L489" i="14"/>
  <c r="I489" i="14"/>
  <c r="D489" i="14"/>
  <c r="E489" i="14" s="1"/>
  <c r="I488" i="14"/>
  <c r="D488" i="14"/>
  <c r="E488" i="14" s="1"/>
  <c r="I487" i="14"/>
  <c r="D487" i="14"/>
  <c r="E487" i="14" s="1"/>
  <c r="L486" i="14"/>
  <c r="K486" i="14"/>
  <c r="I486" i="14"/>
  <c r="J486" i="14" s="1"/>
  <c r="D486" i="14"/>
  <c r="E486" i="14" s="1"/>
  <c r="L485" i="14"/>
  <c r="J485" i="14"/>
  <c r="I485" i="14"/>
  <c r="D485" i="14"/>
  <c r="E485" i="14" s="1"/>
  <c r="K484" i="14"/>
  <c r="I484" i="14"/>
  <c r="J484" i="14" s="1"/>
  <c r="E484" i="14"/>
  <c r="D484" i="14"/>
  <c r="I483" i="14"/>
  <c r="J483" i="14" s="1"/>
  <c r="D483" i="14"/>
  <c r="E483" i="14" s="1"/>
  <c r="L482" i="14"/>
  <c r="K482" i="14"/>
  <c r="I482" i="14"/>
  <c r="J482" i="14" s="1"/>
  <c r="D482" i="14"/>
  <c r="E482" i="14" s="1"/>
  <c r="L481" i="14"/>
  <c r="J481" i="14"/>
  <c r="I481" i="14"/>
  <c r="E481" i="14"/>
  <c r="D481" i="14"/>
  <c r="I480" i="14"/>
  <c r="J480" i="14" s="1"/>
  <c r="D480" i="14"/>
  <c r="E480" i="14" s="1"/>
  <c r="L479" i="14"/>
  <c r="I479" i="14"/>
  <c r="D479" i="14"/>
  <c r="E479" i="14" s="1"/>
  <c r="I478" i="14"/>
  <c r="J478" i="14" s="1"/>
  <c r="D478" i="14"/>
  <c r="E478" i="14" s="1"/>
  <c r="I477" i="14"/>
  <c r="L477" i="14" s="1"/>
  <c r="D477" i="14"/>
  <c r="E477" i="14" s="1"/>
  <c r="I476" i="14"/>
  <c r="D476" i="14"/>
  <c r="E476" i="14" s="1"/>
  <c r="I475" i="14"/>
  <c r="D475" i="14"/>
  <c r="E475" i="14" s="1"/>
  <c r="I474" i="14"/>
  <c r="D474" i="14"/>
  <c r="E474" i="14" s="1"/>
  <c r="L473" i="14"/>
  <c r="J473" i="14"/>
  <c r="I473" i="14"/>
  <c r="D473" i="14"/>
  <c r="E473" i="14" s="1"/>
  <c r="I472" i="14"/>
  <c r="J472" i="14" s="1"/>
  <c r="E472" i="14"/>
  <c r="D472" i="14"/>
  <c r="I471" i="14"/>
  <c r="J471" i="14" s="1"/>
  <c r="D471" i="14"/>
  <c r="E471" i="14" s="1"/>
  <c r="I470" i="14"/>
  <c r="J470" i="14" s="1"/>
  <c r="D470" i="14"/>
  <c r="E470" i="14" s="1"/>
  <c r="L469" i="14"/>
  <c r="J469" i="14"/>
  <c r="I469" i="14"/>
  <c r="D469" i="14"/>
  <c r="E469" i="14" s="1"/>
  <c r="I468" i="14"/>
  <c r="J468" i="14" s="1"/>
  <c r="E468" i="14"/>
  <c r="D468" i="14"/>
  <c r="L467" i="14"/>
  <c r="I467" i="14"/>
  <c r="D467" i="14"/>
  <c r="E467" i="14" s="1"/>
  <c r="L466" i="14"/>
  <c r="I466" i="14"/>
  <c r="J466" i="14" s="1"/>
  <c r="D466" i="14"/>
  <c r="E466" i="14" s="1"/>
  <c r="I465" i="14"/>
  <c r="L465" i="14" s="1"/>
  <c r="D465" i="14"/>
  <c r="E465" i="14" s="1"/>
  <c r="I464" i="14"/>
  <c r="D464" i="14"/>
  <c r="E464" i="14" s="1"/>
  <c r="I463" i="14"/>
  <c r="D463" i="14"/>
  <c r="E463" i="14" s="1"/>
  <c r="I462" i="14"/>
  <c r="D462" i="14"/>
  <c r="E462" i="14" s="1"/>
  <c r="I461" i="14"/>
  <c r="D461" i="14"/>
  <c r="E461" i="14" s="1"/>
  <c r="K460" i="14"/>
  <c r="I460" i="14"/>
  <c r="J460" i="14" s="1"/>
  <c r="D460" i="14"/>
  <c r="E460" i="14" s="1"/>
  <c r="J459" i="14"/>
  <c r="I459" i="14"/>
  <c r="L459" i="14" s="1"/>
  <c r="E459" i="14"/>
  <c r="D459" i="14"/>
  <c r="I458" i="14"/>
  <c r="E458" i="14"/>
  <c r="D458" i="14"/>
  <c r="L457" i="14"/>
  <c r="J457" i="14"/>
  <c r="I457" i="14"/>
  <c r="D457" i="14"/>
  <c r="E457" i="14" s="1"/>
  <c r="I456" i="14"/>
  <c r="J456" i="14" s="1"/>
  <c r="D456" i="14"/>
  <c r="E456" i="14" s="1"/>
  <c r="I455" i="14"/>
  <c r="D455" i="14"/>
  <c r="E455" i="14" s="1"/>
  <c r="L454" i="14"/>
  <c r="I454" i="14"/>
  <c r="J454" i="14" s="1"/>
  <c r="D454" i="14"/>
  <c r="E454" i="14" s="1"/>
  <c r="I453" i="14"/>
  <c r="L453" i="14" s="1"/>
  <c r="D453" i="14"/>
  <c r="E453" i="14" s="1"/>
  <c r="I452" i="14"/>
  <c r="D452" i="14"/>
  <c r="E452" i="14" s="1"/>
  <c r="I451" i="14"/>
  <c r="D451" i="14"/>
  <c r="E451" i="14" s="1"/>
  <c r="L450" i="14"/>
  <c r="I450" i="14"/>
  <c r="J450" i="14" s="1"/>
  <c r="D450" i="14"/>
  <c r="E450" i="14" s="1"/>
  <c r="I449" i="14"/>
  <c r="J449" i="14" s="1"/>
  <c r="D449" i="14"/>
  <c r="E449" i="14" s="1"/>
  <c r="K448" i="14"/>
  <c r="I448" i="14"/>
  <c r="J448" i="14" s="1"/>
  <c r="D448" i="14"/>
  <c r="E448" i="14" s="1"/>
  <c r="I447" i="14"/>
  <c r="L447" i="14" s="1"/>
  <c r="D447" i="14"/>
  <c r="E447" i="14" s="1"/>
  <c r="I446" i="14"/>
  <c r="E446" i="14"/>
  <c r="D446" i="14"/>
  <c r="I445" i="14"/>
  <c r="L445" i="14" s="1"/>
  <c r="E445" i="14"/>
  <c r="D445" i="14"/>
  <c r="I444" i="14"/>
  <c r="J444" i="14" s="1"/>
  <c r="E444" i="14"/>
  <c r="D444" i="14"/>
  <c r="I443" i="14"/>
  <c r="E443" i="14"/>
  <c r="D443" i="14"/>
  <c r="I442" i="14"/>
  <c r="J442" i="14" s="1"/>
  <c r="D442" i="14"/>
  <c r="E442" i="14" s="1"/>
  <c r="I441" i="14"/>
  <c r="D441" i="14"/>
  <c r="E441" i="14" s="1"/>
  <c r="I440" i="14"/>
  <c r="D440" i="14"/>
  <c r="E440" i="14" s="1"/>
  <c r="I439" i="14"/>
  <c r="D439" i="14"/>
  <c r="E439" i="14" s="1"/>
  <c r="I438" i="14"/>
  <c r="J438" i="14" s="1"/>
  <c r="D438" i="14"/>
  <c r="E438" i="14" s="1"/>
  <c r="J437" i="14"/>
  <c r="I437" i="14"/>
  <c r="L437" i="14" s="1"/>
  <c r="D437" i="14"/>
  <c r="E437" i="14" s="1"/>
  <c r="I436" i="14"/>
  <c r="J436" i="14" s="1"/>
  <c r="E436" i="14"/>
  <c r="D436" i="14"/>
  <c r="L435" i="14"/>
  <c r="I435" i="14"/>
  <c r="J435" i="14" s="1"/>
  <c r="D435" i="14"/>
  <c r="E435" i="14" s="1"/>
  <c r="L434" i="14"/>
  <c r="K434" i="14"/>
  <c r="I434" i="14"/>
  <c r="J434" i="14" s="1"/>
  <c r="D434" i="14"/>
  <c r="E434" i="14" s="1"/>
  <c r="L433" i="14"/>
  <c r="I433" i="14"/>
  <c r="J433" i="14" s="1"/>
  <c r="E433" i="14"/>
  <c r="D433" i="14"/>
  <c r="I432" i="14"/>
  <c r="J432" i="14" s="1"/>
  <c r="D432" i="14"/>
  <c r="E432" i="14" s="1"/>
  <c r="L431" i="14"/>
  <c r="I431" i="14"/>
  <c r="E431" i="14"/>
  <c r="D431" i="14"/>
  <c r="L430" i="14"/>
  <c r="I430" i="14"/>
  <c r="J430" i="14" s="1"/>
  <c r="D430" i="14"/>
  <c r="E430" i="14" s="1"/>
  <c r="I429" i="14"/>
  <c r="L429" i="14" s="1"/>
  <c r="D429" i="14"/>
  <c r="E429" i="14" s="1"/>
  <c r="I428" i="14"/>
  <c r="D428" i="14"/>
  <c r="E428" i="14" s="1"/>
  <c r="I427" i="14"/>
  <c r="D427" i="14"/>
  <c r="E427" i="14" s="1"/>
  <c r="L426" i="14"/>
  <c r="I426" i="14"/>
  <c r="J426" i="14" s="1"/>
  <c r="D426" i="14"/>
  <c r="E426" i="14" s="1"/>
  <c r="I425" i="14"/>
  <c r="L425" i="14" s="1"/>
  <c r="D425" i="14"/>
  <c r="E425" i="14" s="1"/>
  <c r="I424" i="14"/>
  <c r="D424" i="14"/>
  <c r="E424" i="14" s="1"/>
  <c r="L423" i="14"/>
  <c r="J423" i="14"/>
  <c r="I423" i="14"/>
  <c r="D423" i="14"/>
  <c r="E423" i="14" s="1"/>
  <c r="L422" i="14"/>
  <c r="K422" i="14"/>
  <c r="I422" i="14"/>
  <c r="J422" i="14" s="1"/>
  <c r="D422" i="14"/>
  <c r="E422" i="14" s="1"/>
  <c r="L421" i="14"/>
  <c r="I421" i="14"/>
  <c r="J421" i="14" s="1"/>
  <c r="E421" i="14"/>
  <c r="D421" i="14"/>
  <c r="I420" i="14"/>
  <c r="J420" i="14" s="1"/>
  <c r="D420" i="14"/>
  <c r="E420" i="14" s="1"/>
  <c r="I419" i="14"/>
  <c r="D419" i="14"/>
  <c r="E419" i="14" s="1"/>
  <c r="I418" i="14"/>
  <c r="J418" i="14" s="1"/>
  <c r="D418" i="14"/>
  <c r="E418" i="14" s="1"/>
  <c r="I417" i="14"/>
  <c r="L417" i="14" s="1"/>
  <c r="D417" i="14"/>
  <c r="E417" i="14" s="1"/>
  <c r="I416" i="14"/>
  <c r="D416" i="14"/>
  <c r="E416" i="14" s="1"/>
  <c r="I415" i="14"/>
  <c r="D415" i="14"/>
  <c r="E415" i="14" s="1"/>
  <c r="I414" i="14"/>
  <c r="D414" i="14"/>
  <c r="E414" i="14" s="1"/>
  <c r="J413" i="14"/>
  <c r="I413" i="14"/>
  <c r="L413" i="14" s="1"/>
  <c r="D413" i="14"/>
  <c r="E413" i="14" s="1"/>
  <c r="I412" i="14"/>
  <c r="E412" i="14"/>
  <c r="D412" i="14"/>
  <c r="I411" i="14"/>
  <c r="D411" i="14"/>
  <c r="E411" i="14" s="1"/>
  <c r="K410" i="14"/>
  <c r="I410" i="14"/>
  <c r="J410" i="14" s="1"/>
  <c r="D410" i="14"/>
  <c r="E410" i="14" s="1"/>
  <c r="L409" i="14"/>
  <c r="J409" i="14"/>
  <c r="I409" i="14"/>
  <c r="K409" i="14" s="1"/>
  <c r="D409" i="14"/>
  <c r="E409" i="14" s="1"/>
  <c r="I408" i="14"/>
  <c r="J408" i="14" s="1"/>
  <c r="E408" i="14"/>
  <c r="D408" i="14"/>
  <c r="I407" i="14"/>
  <c r="E407" i="14"/>
  <c r="D407" i="14"/>
  <c r="I406" i="14"/>
  <c r="J406" i="14" s="1"/>
  <c r="D406" i="14"/>
  <c r="E406" i="14" s="1"/>
  <c r="I405" i="14"/>
  <c r="D405" i="14"/>
  <c r="E405" i="14" s="1"/>
  <c r="I404" i="14"/>
  <c r="D404" i="14"/>
  <c r="E404" i="14" s="1"/>
  <c r="I403" i="14"/>
  <c r="D403" i="14"/>
  <c r="E403" i="14" s="1"/>
  <c r="L402" i="14"/>
  <c r="K402" i="14"/>
  <c r="I402" i="14"/>
  <c r="J402" i="14" s="1"/>
  <c r="D402" i="14"/>
  <c r="E402" i="14" s="1"/>
  <c r="L401" i="14"/>
  <c r="J401" i="14"/>
  <c r="I401" i="14"/>
  <c r="K401" i="14" s="1"/>
  <c r="D401" i="14"/>
  <c r="E401" i="14" s="1"/>
  <c r="K400" i="14"/>
  <c r="I400" i="14"/>
  <c r="J400" i="14" s="1"/>
  <c r="E400" i="14"/>
  <c r="D400" i="14"/>
  <c r="L399" i="14"/>
  <c r="J399" i="14"/>
  <c r="I399" i="14"/>
  <c r="K399" i="14" s="1"/>
  <c r="D399" i="14"/>
  <c r="E399" i="14" s="1"/>
  <c r="L398" i="14"/>
  <c r="I398" i="14"/>
  <c r="J398" i="14" s="1"/>
  <c r="D398" i="14"/>
  <c r="E398" i="14" s="1"/>
  <c r="L397" i="14"/>
  <c r="J397" i="14"/>
  <c r="I397" i="14"/>
  <c r="K397" i="14" s="1"/>
  <c r="E397" i="14"/>
  <c r="D397" i="14"/>
  <c r="I396" i="14"/>
  <c r="J396" i="14" s="1"/>
  <c r="D396" i="14"/>
  <c r="E396" i="14" s="1"/>
  <c r="I395" i="14"/>
  <c r="L395" i="14" s="1"/>
  <c r="D395" i="14"/>
  <c r="E395" i="14" s="1"/>
  <c r="L394" i="14"/>
  <c r="I394" i="14"/>
  <c r="J394" i="14" s="1"/>
  <c r="D394" i="14"/>
  <c r="E394" i="14" s="1"/>
  <c r="L393" i="14"/>
  <c r="I393" i="14"/>
  <c r="D393" i="14"/>
  <c r="E393" i="14" s="1"/>
  <c r="I392" i="14"/>
  <c r="D392" i="14"/>
  <c r="E392" i="14" s="1"/>
  <c r="I391" i="14"/>
  <c r="D391" i="14"/>
  <c r="E391" i="14" s="1"/>
  <c r="I390" i="14"/>
  <c r="J390" i="14" s="1"/>
  <c r="D390" i="14"/>
  <c r="E390" i="14" s="1"/>
  <c r="L389" i="14"/>
  <c r="J389" i="14"/>
  <c r="I389" i="14"/>
  <c r="D389" i="14"/>
  <c r="E389" i="14" s="1"/>
  <c r="K388" i="14"/>
  <c r="I388" i="14"/>
  <c r="J388" i="14" s="1"/>
  <c r="D388" i="14"/>
  <c r="E388" i="14" s="1"/>
  <c r="L387" i="14"/>
  <c r="I387" i="14"/>
  <c r="J387" i="14" s="1"/>
  <c r="E387" i="14"/>
  <c r="D387" i="14"/>
  <c r="L386" i="14"/>
  <c r="I386" i="14"/>
  <c r="D386" i="14"/>
  <c r="E386" i="14" s="1"/>
  <c r="I385" i="14"/>
  <c r="D385" i="14"/>
  <c r="E385" i="14" s="1"/>
  <c r="I384" i="14"/>
  <c r="J384" i="14" s="1"/>
  <c r="D384" i="14"/>
  <c r="E384" i="14" s="1"/>
  <c r="I383" i="14"/>
  <c r="D383" i="14"/>
  <c r="E383" i="14" s="1"/>
  <c r="L382" i="14"/>
  <c r="I382" i="14"/>
  <c r="J382" i="14" s="1"/>
  <c r="D382" i="14"/>
  <c r="E382" i="14" s="1"/>
  <c r="L381" i="14"/>
  <c r="I381" i="14"/>
  <c r="D381" i="14"/>
  <c r="E381" i="14" s="1"/>
  <c r="I380" i="14"/>
  <c r="D380" i="14"/>
  <c r="E380" i="14" s="1"/>
  <c r="I379" i="14"/>
  <c r="D379" i="14"/>
  <c r="E379" i="14" s="1"/>
  <c r="L378" i="14"/>
  <c r="K378" i="14"/>
  <c r="I378" i="14"/>
  <c r="J378" i="14" s="1"/>
  <c r="D378" i="14"/>
  <c r="E378" i="14" s="1"/>
  <c r="I377" i="14"/>
  <c r="L377" i="14" s="1"/>
  <c r="D377" i="14"/>
  <c r="E377" i="14" s="1"/>
  <c r="K376" i="14"/>
  <c r="I376" i="14"/>
  <c r="J376" i="14" s="1"/>
  <c r="E376" i="14"/>
  <c r="D376" i="14"/>
  <c r="L375" i="14"/>
  <c r="I375" i="14"/>
  <c r="J375" i="14" s="1"/>
  <c r="D375" i="14"/>
  <c r="E375" i="14" s="1"/>
  <c r="I374" i="14"/>
  <c r="J374" i="14" s="1"/>
  <c r="D374" i="14"/>
  <c r="E374" i="14" s="1"/>
  <c r="L373" i="14"/>
  <c r="I373" i="14"/>
  <c r="J373" i="14" s="1"/>
  <c r="D373" i="14"/>
  <c r="E373" i="14" s="1"/>
  <c r="I372" i="14"/>
  <c r="J372" i="14" s="1"/>
  <c r="D372" i="14"/>
  <c r="E372" i="14" s="1"/>
  <c r="I371" i="14"/>
  <c r="D371" i="14"/>
  <c r="E371" i="14" s="1"/>
  <c r="L370" i="14"/>
  <c r="I370" i="14"/>
  <c r="J370" i="14" s="1"/>
  <c r="D370" i="14"/>
  <c r="E370" i="14" s="1"/>
  <c r="I369" i="14"/>
  <c r="D369" i="14"/>
  <c r="E369" i="14" s="1"/>
  <c r="I368" i="14"/>
  <c r="D368" i="14"/>
  <c r="E368" i="14" s="1"/>
  <c r="I367" i="14"/>
  <c r="D367" i="14"/>
  <c r="E367" i="14" s="1"/>
  <c r="I366" i="14"/>
  <c r="J366" i="14" s="1"/>
  <c r="D366" i="14"/>
  <c r="E366" i="14" s="1"/>
  <c r="I365" i="14"/>
  <c r="J365" i="14" s="1"/>
  <c r="D365" i="14"/>
  <c r="E365" i="14" s="1"/>
  <c r="K364" i="14"/>
  <c r="I364" i="14"/>
  <c r="J364" i="14" s="1"/>
  <c r="D364" i="14"/>
  <c r="E364" i="14" s="1"/>
  <c r="L363" i="14"/>
  <c r="J363" i="14"/>
  <c r="I363" i="14"/>
  <c r="D363" i="14"/>
  <c r="E363" i="14" s="1"/>
  <c r="I362" i="14"/>
  <c r="E362" i="14"/>
  <c r="D362" i="14"/>
  <c r="I361" i="14"/>
  <c r="L361" i="14" s="1"/>
  <c r="E361" i="14"/>
  <c r="D361" i="14"/>
  <c r="L360" i="14"/>
  <c r="I360" i="14"/>
  <c r="J360" i="14" s="1"/>
  <c r="D360" i="14"/>
  <c r="E360" i="14" s="1"/>
  <c r="I359" i="14"/>
  <c r="E359" i="14"/>
  <c r="D359" i="14"/>
  <c r="I358" i="14"/>
  <c r="L358" i="14" s="1"/>
  <c r="D358" i="14"/>
  <c r="E358" i="14" s="1"/>
  <c r="I357" i="14"/>
  <c r="D357" i="14"/>
  <c r="E357" i="14" s="1"/>
  <c r="I356" i="14"/>
  <c r="D356" i="14"/>
  <c r="E356" i="14" s="1"/>
  <c r="I355" i="14"/>
  <c r="D355" i="14"/>
  <c r="E355" i="14" s="1"/>
  <c r="L354" i="14"/>
  <c r="K354" i="14"/>
  <c r="I354" i="14"/>
  <c r="J354" i="14" s="1"/>
  <c r="D354" i="14"/>
  <c r="E354" i="14" s="1"/>
  <c r="L353" i="14"/>
  <c r="J353" i="14"/>
  <c r="I353" i="14"/>
  <c r="D353" i="14"/>
  <c r="E353" i="14" s="1"/>
  <c r="K352" i="14"/>
  <c r="I352" i="14"/>
  <c r="J352" i="14" s="1"/>
  <c r="D352" i="14"/>
  <c r="E352" i="14" s="1"/>
  <c r="L351" i="14"/>
  <c r="J351" i="14"/>
  <c r="I351" i="14"/>
  <c r="D351" i="14"/>
  <c r="E351" i="14" s="1"/>
  <c r="K350" i="14"/>
  <c r="I350" i="14"/>
  <c r="J350" i="14" s="1"/>
  <c r="D350" i="14"/>
  <c r="E350" i="14" s="1"/>
  <c r="J349" i="14"/>
  <c r="I349" i="14"/>
  <c r="L349" i="14" s="1"/>
  <c r="E349" i="14"/>
  <c r="D349" i="14"/>
  <c r="I348" i="14"/>
  <c r="D348" i="14"/>
  <c r="E348" i="14" s="1"/>
  <c r="I347" i="14"/>
  <c r="L347" i="14" s="1"/>
  <c r="E347" i="14"/>
  <c r="D347" i="14"/>
  <c r="I346" i="14"/>
  <c r="L346" i="14" s="1"/>
  <c r="D346" i="14"/>
  <c r="E346" i="14" s="1"/>
  <c r="I345" i="14"/>
  <c r="L345" i="14" s="1"/>
  <c r="D345" i="14"/>
  <c r="E345" i="14" s="1"/>
  <c r="I344" i="14"/>
  <c r="D344" i="14"/>
  <c r="E344" i="14" s="1"/>
  <c r="I343" i="14"/>
  <c r="D343" i="14"/>
  <c r="E343" i="14" s="1"/>
  <c r="L342" i="14"/>
  <c r="I342" i="14"/>
  <c r="D342" i="14"/>
  <c r="E342" i="14" s="1"/>
  <c r="L341" i="14"/>
  <c r="I341" i="14"/>
  <c r="J341" i="14" s="1"/>
  <c r="D341" i="14"/>
  <c r="E341" i="14" s="1"/>
  <c r="K340" i="14"/>
  <c r="I340" i="14"/>
  <c r="J340" i="14" s="1"/>
  <c r="D340" i="14"/>
  <c r="E340" i="14" s="1"/>
  <c r="L339" i="14"/>
  <c r="I339" i="14"/>
  <c r="J339" i="14" s="1"/>
  <c r="E339" i="14"/>
  <c r="D339" i="14"/>
  <c r="I338" i="14"/>
  <c r="D338" i="14"/>
  <c r="E338" i="14" s="1"/>
  <c r="L337" i="14"/>
  <c r="J337" i="14"/>
  <c r="I337" i="14"/>
  <c r="D337" i="14"/>
  <c r="E337" i="14" s="1"/>
  <c r="I336" i="14"/>
  <c r="J336" i="14" s="1"/>
  <c r="D336" i="14"/>
  <c r="E336" i="14" s="1"/>
  <c r="L335" i="14"/>
  <c r="I335" i="14"/>
  <c r="D335" i="14"/>
  <c r="E335" i="14" s="1"/>
  <c r="I334" i="14"/>
  <c r="D334" i="14"/>
  <c r="E334" i="14" s="1"/>
  <c r="I333" i="14"/>
  <c r="L333" i="14" s="1"/>
  <c r="D333" i="14"/>
  <c r="E333" i="14" s="1"/>
  <c r="I332" i="14"/>
  <c r="D332" i="14"/>
  <c r="E332" i="14" s="1"/>
  <c r="I331" i="14"/>
  <c r="D331" i="14"/>
  <c r="E331" i="14" s="1"/>
  <c r="L330" i="14"/>
  <c r="K330" i="14"/>
  <c r="I330" i="14"/>
  <c r="J330" i="14" s="1"/>
  <c r="D330" i="14"/>
  <c r="E330" i="14" s="1"/>
  <c r="L329" i="14"/>
  <c r="I329" i="14"/>
  <c r="J329" i="14" s="1"/>
  <c r="D329" i="14"/>
  <c r="E329" i="14" s="1"/>
  <c r="K328" i="14"/>
  <c r="I328" i="14"/>
  <c r="J328" i="14" s="1"/>
  <c r="D328" i="14"/>
  <c r="E328" i="14" s="1"/>
  <c r="I327" i="14"/>
  <c r="L327" i="14" s="1"/>
  <c r="E327" i="14"/>
  <c r="D327" i="14"/>
  <c r="I326" i="14"/>
  <c r="E326" i="14"/>
  <c r="D326" i="14"/>
  <c r="I325" i="14"/>
  <c r="L325" i="14" s="1"/>
  <c r="D325" i="14"/>
  <c r="E325" i="14" s="1"/>
  <c r="I324" i="14"/>
  <c r="J324" i="14" s="1"/>
  <c r="D324" i="14"/>
  <c r="E324" i="14" s="1"/>
  <c r="I323" i="14"/>
  <c r="E323" i="14"/>
  <c r="D323" i="14"/>
  <c r="I322" i="14"/>
  <c r="D322" i="14"/>
  <c r="E322" i="14" s="1"/>
  <c r="I321" i="14"/>
  <c r="D321" i="14"/>
  <c r="E321" i="14" s="1"/>
  <c r="I320" i="14"/>
  <c r="D320" i="14"/>
  <c r="E320" i="14" s="1"/>
  <c r="I319" i="14"/>
  <c r="D319" i="14"/>
  <c r="E319" i="14" s="1"/>
  <c r="L318" i="14"/>
  <c r="I318" i="14"/>
  <c r="J318" i="14" s="1"/>
  <c r="D318" i="14"/>
  <c r="E318" i="14" s="1"/>
  <c r="I317" i="14"/>
  <c r="L317" i="14" s="1"/>
  <c r="D317" i="14"/>
  <c r="E317" i="14" s="1"/>
  <c r="K316" i="14"/>
  <c r="I316" i="14"/>
  <c r="J316" i="14" s="1"/>
  <c r="E316" i="14"/>
  <c r="D316" i="14"/>
  <c r="L315" i="14"/>
  <c r="J315" i="14"/>
  <c r="I315" i="14"/>
  <c r="D315" i="14"/>
  <c r="E315" i="14" s="1"/>
  <c r="L314" i="14"/>
  <c r="I314" i="14"/>
  <c r="J314" i="14" s="1"/>
  <c r="D314" i="14"/>
  <c r="E314" i="14" s="1"/>
  <c r="I313" i="14"/>
  <c r="J313" i="14" s="1"/>
  <c r="D313" i="14"/>
  <c r="E313" i="14" s="1"/>
  <c r="I312" i="14"/>
  <c r="J312" i="14" s="1"/>
  <c r="D312" i="14"/>
  <c r="E312" i="14" s="1"/>
  <c r="I311" i="14"/>
  <c r="D311" i="14"/>
  <c r="E311" i="14" s="1"/>
  <c r="L310" i="14"/>
  <c r="I310" i="14"/>
  <c r="D310" i="14"/>
  <c r="E310" i="14" s="1"/>
  <c r="I309" i="14"/>
  <c r="D309" i="14"/>
  <c r="E309" i="14" s="1"/>
  <c r="I308" i="14"/>
  <c r="D308" i="14"/>
  <c r="E308" i="14" s="1"/>
  <c r="I307" i="14"/>
  <c r="D307" i="14"/>
  <c r="E307" i="14" s="1"/>
  <c r="L306" i="14"/>
  <c r="I306" i="14"/>
  <c r="J306" i="14" s="1"/>
  <c r="D306" i="14"/>
  <c r="E306" i="14" s="1"/>
  <c r="I305" i="14"/>
  <c r="L305" i="14" s="1"/>
  <c r="D305" i="14"/>
  <c r="E305" i="14" s="1"/>
  <c r="I304" i="14"/>
  <c r="J304" i="14" s="1"/>
  <c r="E304" i="14"/>
  <c r="D304" i="14"/>
  <c r="I303" i="14"/>
  <c r="L303" i="14" s="1"/>
  <c r="E303" i="14"/>
  <c r="D303" i="14"/>
  <c r="I302" i="14"/>
  <c r="J302" i="14" s="1"/>
  <c r="D302" i="14"/>
  <c r="E302" i="14" s="1"/>
  <c r="J301" i="14"/>
  <c r="I301" i="14"/>
  <c r="L301" i="14" s="1"/>
  <c r="D301" i="14"/>
  <c r="E301" i="14" s="1"/>
  <c r="L300" i="14"/>
  <c r="I300" i="14"/>
  <c r="J300" i="14" s="1"/>
  <c r="E300" i="14"/>
  <c r="D300" i="14"/>
  <c r="L299" i="14"/>
  <c r="I299" i="14"/>
  <c r="D299" i="14"/>
  <c r="E299" i="14" s="1"/>
  <c r="I298" i="14"/>
  <c r="L298" i="14" s="1"/>
  <c r="D298" i="14"/>
  <c r="E298" i="14" s="1"/>
  <c r="I297" i="14"/>
  <c r="L297" i="14" s="1"/>
  <c r="D297" i="14"/>
  <c r="E297" i="14" s="1"/>
  <c r="I296" i="14"/>
  <c r="D296" i="14"/>
  <c r="E296" i="14" s="1"/>
  <c r="I295" i="14"/>
  <c r="D295" i="14"/>
  <c r="E295" i="14" s="1"/>
  <c r="I294" i="14"/>
  <c r="D294" i="14"/>
  <c r="E294" i="14" s="1"/>
  <c r="L293" i="14"/>
  <c r="J293" i="14"/>
  <c r="I293" i="14"/>
  <c r="D293" i="14"/>
  <c r="E293" i="14" s="1"/>
  <c r="K292" i="14"/>
  <c r="I292" i="14"/>
  <c r="J292" i="14" s="1"/>
  <c r="E292" i="14"/>
  <c r="D292" i="14"/>
  <c r="I291" i="14"/>
  <c r="L291" i="14" s="1"/>
  <c r="E291" i="14"/>
  <c r="D291" i="14"/>
  <c r="L290" i="14"/>
  <c r="K290" i="14"/>
  <c r="I290" i="14"/>
  <c r="J290" i="14" s="1"/>
  <c r="D290" i="14"/>
  <c r="E290" i="14" s="1"/>
  <c r="L289" i="14"/>
  <c r="I289" i="14"/>
  <c r="J289" i="14" s="1"/>
  <c r="D289" i="14"/>
  <c r="E289" i="14" s="1"/>
  <c r="L288" i="14"/>
  <c r="I288" i="14"/>
  <c r="J288" i="14" s="1"/>
  <c r="D288" i="14"/>
  <c r="E288" i="14" s="1"/>
  <c r="L287" i="14"/>
  <c r="I287" i="14"/>
  <c r="D287" i="14"/>
  <c r="E287" i="14" s="1"/>
  <c r="I286" i="14"/>
  <c r="D286" i="14"/>
  <c r="E286" i="14" s="1"/>
  <c r="I285" i="14"/>
  <c r="L285" i="14" s="1"/>
  <c r="D285" i="14"/>
  <c r="E285" i="14" s="1"/>
  <c r="I284" i="14"/>
  <c r="D284" i="14"/>
  <c r="E284" i="14" s="1"/>
  <c r="I283" i="14"/>
  <c r="D283" i="14"/>
  <c r="E283" i="14" s="1"/>
  <c r="I282" i="14"/>
  <c r="J282" i="14" s="1"/>
  <c r="D282" i="14"/>
  <c r="E282" i="14" s="1"/>
  <c r="J281" i="14"/>
  <c r="I281" i="14"/>
  <c r="L281" i="14" s="1"/>
  <c r="D281" i="14"/>
  <c r="E281" i="14" s="1"/>
  <c r="K280" i="14"/>
  <c r="I280" i="14"/>
  <c r="J280" i="14" s="1"/>
  <c r="D280" i="14"/>
  <c r="E280" i="14" s="1"/>
  <c r="L279" i="14"/>
  <c r="I279" i="14"/>
  <c r="J279" i="14" s="1"/>
  <c r="D279" i="14"/>
  <c r="E279" i="14" s="1"/>
  <c r="L278" i="14"/>
  <c r="K278" i="14"/>
  <c r="I278" i="14"/>
  <c r="J278" i="14" s="1"/>
  <c r="D278" i="14"/>
  <c r="E278" i="14" s="1"/>
  <c r="I277" i="14"/>
  <c r="L277" i="14" s="1"/>
  <c r="E277" i="14"/>
  <c r="D277" i="14"/>
  <c r="I276" i="14"/>
  <c r="J276" i="14" s="1"/>
  <c r="E276" i="14"/>
  <c r="D276" i="14"/>
  <c r="I275" i="14"/>
  <c r="D275" i="14"/>
  <c r="E275" i="14" s="1"/>
  <c r="I274" i="14"/>
  <c r="D274" i="14"/>
  <c r="E274" i="14" s="1"/>
  <c r="I273" i="14"/>
  <c r="D273" i="14"/>
  <c r="E273" i="14" s="1"/>
  <c r="I272" i="14"/>
  <c r="D272" i="14"/>
  <c r="E272" i="14" s="1"/>
  <c r="I271" i="14"/>
  <c r="D271" i="14"/>
  <c r="E271" i="14" s="1"/>
  <c r="L270" i="14"/>
  <c r="K270" i="14"/>
  <c r="I270" i="14"/>
  <c r="J270" i="14" s="1"/>
  <c r="D270" i="14"/>
  <c r="E270" i="14" s="1"/>
  <c r="L269" i="14"/>
  <c r="J269" i="14"/>
  <c r="I269" i="14"/>
  <c r="K269" i="14" s="1"/>
  <c r="D269" i="14"/>
  <c r="E269" i="14" s="1"/>
  <c r="K268" i="14"/>
  <c r="I268" i="14"/>
  <c r="J268" i="14" s="1"/>
  <c r="D268" i="14"/>
  <c r="E268" i="14" s="1"/>
  <c r="L267" i="14"/>
  <c r="I267" i="14"/>
  <c r="K267" i="14" s="1"/>
  <c r="D267" i="14"/>
  <c r="E267" i="14" s="1"/>
  <c r="L266" i="14"/>
  <c r="K266" i="14"/>
  <c r="I266" i="14"/>
  <c r="J266" i="14" s="1"/>
  <c r="E266" i="14"/>
  <c r="D266" i="14"/>
  <c r="I265" i="14"/>
  <c r="E265" i="14"/>
  <c r="D265" i="14"/>
  <c r="L264" i="14"/>
  <c r="I264" i="14"/>
  <c r="J264" i="14" s="1"/>
  <c r="D264" i="14"/>
  <c r="E264" i="14" s="1"/>
  <c r="I263" i="14"/>
  <c r="E263" i="14"/>
  <c r="D263" i="14"/>
  <c r="I262" i="14"/>
  <c r="L262" i="14" s="1"/>
  <c r="D262" i="14"/>
  <c r="E262" i="14" s="1"/>
  <c r="I261" i="14"/>
  <c r="D261" i="14"/>
  <c r="E261" i="14" s="1"/>
  <c r="I260" i="14"/>
  <c r="D260" i="14"/>
  <c r="E260" i="14" s="1"/>
  <c r="I259" i="14"/>
  <c r="D259" i="14"/>
  <c r="E259" i="14" s="1"/>
  <c r="L258" i="14"/>
  <c r="K258" i="14"/>
  <c r="I258" i="14"/>
  <c r="J258" i="14" s="1"/>
  <c r="D258" i="14"/>
  <c r="E258" i="14" s="1"/>
  <c r="L257" i="14"/>
  <c r="I257" i="14"/>
  <c r="J257" i="14" s="1"/>
  <c r="D257" i="14"/>
  <c r="E257" i="14" s="1"/>
  <c r="I256" i="14"/>
  <c r="J256" i="14" s="1"/>
  <c r="D256" i="14"/>
  <c r="E256" i="14" s="1"/>
  <c r="L255" i="14"/>
  <c r="J255" i="14"/>
  <c r="I255" i="14"/>
  <c r="D255" i="14"/>
  <c r="E255" i="14" s="1"/>
  <c r="L254" i="14"/>
  <c r="I254" i="14"/>
  <c r="J254" i="14" s="1"/>
  <c r="E254" i="14"/>
  <c r="D254" i="14"/>
  <c r="I253" i="14"/>
  <c r="K253" i="14" s="1"/>
  <c r="E253" i="14"/>
  <c r="D253" i="14"/>
  <c r="I252" i="14"/>
  <c r="E252" i="14"/>
  <c r="D252" i="14"/>
  <c r="I251" i="14"/>
  <c r="L251" i="14" s="1"/>
  <c r="E251" i="14"/>
  <c r="D251" i="14"/>
  <c r="L250" i="14"/>
  <c r="I250" i="14"/>
  <c r="D250" i="14"/>
  <c r="E250" i="14" s="1"/>
  <c r="I249" i="14"/>
  <c r="L249" i="14" s="1"/>
  <c r="D249" i="14"/>
  <c r="E249" i="14" s="1"/>
  <c r="I248" i="14"/>
  <c r="D248" i="14"/>
  <c r="E248" i="14" s="1"/>
  <c r="I247" i="14"/>
  <c r="D247" i="14"/>
  <c r="E247" i="14" s="1"/>
  <c r="L246" i="14"/>
  <c r="K246" i="14"/>
  <c r="I246" i="14"/>
  <c r="J246" i="14" s="1"/>
  <c r="D246" i="14"/>
  <c r="E246" i="14" s="1"/>
  <c r="L245" i="14"/>
  <c r="I245" i="14"/>
  <c r="K245" i="14" s="1"/>
  <c r="D245" i="14"/>
  <c r="E245" i="14" s="1"/>
  <c r="K244" i="14"/>
  <c r="I244" i="14"/>
  <c r="J244" i="14" s="1"/>
  <c r="E244" i="14"/>
  <c r="D244" i="14"/>
  <c r="I243" i="14"/>
  <c r="K243" i="14" s="1"/>
  <c r="D243" i="14"/>
  <c r="E243" i="14" s="1"/>
  <c r="I242" i="14"/>
  <c r="D242" i="14"/>
  <c r="E242" i="14" s="1"/>
  <c r="Q68" i="12" s="1"/>
  <c r="I241" i="14"/>
  <c r="K241" i="14" s="1"/>
  <c r="E241" i="14"/>
  <c r="D241" i="14"/>
  <c r="I240" i="14"/>
  <c r="J240" i="14" s="1"/>
  <c r="D240" i="14"/>
  <c r="E240" i="14" s="1"/>
  <c r="L239" i="14"/>
  <c r="I239" i="14"/>
  <c r="D239" i="14"/>
  <c r="E239" i="14" s="1"/>
  <c r="I238" i="14"/>
  <c r="D238" i="14"/>
  <c r="E238" i="14" s="1"/>
  <c r="L237" i="14"/>
  <c r="I237" i="14"/>
  <c r="D237" i="14"/>
  <c r="E237" i="14" s="1"/>
  <c r="I236" i="14"/>
  <c r="D236" i="14"/>
  <c r="E236" i="14" s="1"/>
  <c r="I235" i="14"/>
  <c r="D235" i="14"/>
  <c r="E235" i="14" s="1"/>
  <c r="I234" i="14"/>
  <c r="J234" i="14" s="1"/>
  <c r="D234" i="14"/>
  <c r="E234" i="14" s="1"/>
  <c r="J233" i="14"/>
  <c r="I233" i="14"/>
  <c r="K233" i="14" s="1"/>
  <c r="D233" i="14"/>
  <c r="E233" i="14" s="1"/>
  <c r="K232" i="14"/>
  <c r="I232" i="14"/>
  <c r="J232" i="14" s="1"/>
  <c r="D232" i="14"/>
  <c r="E232" i="14" s="1"/>
  <c r="I231" i="14"/>
  <c r="K231" i="14" s="1"/>
  <c r="E231" i="14"/>
  <c r="D231" i="14"/>
  <c r="K230" i="14"/>
  <c r="I230" i="14"/>
  <c r="J230" i="14" s="1"/>
  <c r="E230" i="14"/>
  <c r="D230" i="14"/>
  <c r="J229" i="14"/>
  <c r="I229" i="14"/>
  <c r="E229" i="14"/>
  <c r="D229" i="14"/>
  <c r="I228" i="14"/>
  <c r="J228" i="14" s="1"/>
  <c r="E228" i="14"/>
  <c r="D228" i="14"/>
  <c r="I227" i="14"/>
  <c r="E227" i="14"/>
  <c r="D227" i="14"/>
  <c r="I226" i="14"/>
  <c r="D226" i="14"/>
  <c r="E226" i="14" s="1"/>
  <c r="I225" i="14"/>
  <c r="D225" i="14"/>
  <c r="E225" i="14" s="1"/>
  <c r="I224" i="14"/>
  <c r="D224" i="14"/>
  <c r="E224" i="14" s="1"/>
  <c r="I223" i="14"/>
  <c r="D223" i="14"/>
  <c r="E223" i="14" s="1"/>
  <c r="K222" i="14"/>
  <c r="I222" i="14"/>
  <c r="J222" i="14" s="1"/>
  <c r="D222" i="14"/>
  <c r="E222" i="14" s="1"/>
  <c r="I221" i="14"/>
  <c r="J221" i="14" s="1"/>
  <c r="D221" i="14"/>
  <c r="E221" i="14" s="1"/>
  <c r="K220" i="14"/>
  <c r="I220" i="14"/>
  <c r="J220" i="14" s="1"/>
  <c r="D220" i="14"/>
  <c r="E220" i="14" s="1"/>
  <c r="I219" i="14"/>
  <c r="K219" i="14" s="1"/>
  <c r="D219" i="14"/>
  <c r="E219" i="14" s="1"/>
  <c r="I218" i="14"/>
  <c r="J218" i="14" s="1"/>
  <c r="D218" i="14"/>
  <c r="E218" i="14" s="1"/>
  <c r="I217" i="14"/>
  <c r="K217" i="14" s="1"/>
  <c r="E217" i="14"/>
  <c r="D217" i="14"/>
  <c r="I216" i="14"/>
  <c r="J216" i="14" s="1"/>
  <c r="E216" i="14"/>
  <c r="D216" i="14"/>
  <c r="I215" i="14"/>
  <c r="E215" i="14"/>
  <c r="D215" i="14"/>
  <c r="I214" i="14"/>
  <c r="L214" i="14" s="1"/>
  <c r="D214" i="14"/>
  <c r="E214" i="14" s="1"/>
  <c r="I213" i="14"/>
  <c r="D213" i="14"/>
  <c r="E213" i="14" s="1"/>
  <c r="I212" i="14"/>
  <c r="D212" i="14"/>
  <c r="E212" i="14" s="1"/>
  <c r="I211" i="14"/>
  <c r="D211" i="14"/>
  <c r="E211" i="14" s="1"/>
  <c r="L210" i="14"/>
  <c r="K210" i="14"/>
  <c r="I210" i="14"/>
  <c r="J210" i="14" s="1"/>
  <c r="D210" i="14"/>
  <c r="E210" i="14" s="1"/>
  <c r="I209" i="14"/>
  <c r="L209" i="14" s="1"/>
  <c r="D209" i="14"/>
  <c r="E209" i="14" s="1"/>
  <c r="I208" i="14"/>
  <c r="J208" i="14" s="1"/>
  <c r="E208" i="14"/>
  <c r="D208" i="14"/>
  <c r="I207" i="14"/>
  <c r="L207" i="14" s="1"/>
  <c r="D207" i="14"/>
  <c r="E207" i="14" s="1"/>
  <c r="I206" i="14"/>
  <c r="J206" i="14" s="1"/>
  <c r="D206" i="14"/>
  <c r="E206" i="14" s="1"/>
  <c r="J205" i="14"/>
  <c r="I205" i="14"/>
  <c r="L205" i="14" s="1"/>
  <c r="D205" i="14"/>
  <c r="E205" i="14" s="1"/>
  <c r="L204" i="14"/>
  <c r="I204" i="14"/>
  <c r="J204" i="14" s="1"/>
  <c r="D204" i="14"/>
  <c r="E204" i="14" s="1"/>
  <c r="L203" i="14"/>
  <c r="I203" i="14"/>
  <c r="D203" i="14"/>
  <c r="E203" i="14" s="1"/>
  <c r="I202" i="14"/>
  <c r="L202" i="14" s="1"/>
  <c r="D202" i="14"/>
  <c r="E202" i="14" s="1"/>
  <c r="I201" i="14"/>
  <c r="L201" i="14" s="1"/>
  <c r="D201" i="14"/>
  <c r="E201" i="14" s="1"/>
  <c r="I200" i="14"/>
  <c r="D200" i="14"/>
  <c r="E200" i="14" s="1"/>
  <c r="I199" i="14"/>
  <c r="D199" i="14"/>
  <c r="E199" i="14" s="1"/>
  <c r="I198" i="14"/>
  <c r="D198" i="14"/>
  <c r="E198" i="14" s="1"/>
  <c r="L197" i="14"/>
  <c r="J197" i="14"/>
  <c r="I197" i="14"/>
  <c r="D197" i="14"/>
  <c r="E197" i="14" s="1"/>
  <c r="K196" i="14"/>
  <c r="I196" i="14"/>
  <c r="J196" i="14" s="1"/>
  <c r="E196" i="14"/>
  <c r="D196" i="14"/>
  <c r="I195" i="14"/>
  <c r="L195" i="14" s="1"/>
  <c r="E195" i="14"/>
  <c r="D195" i="14"/>
  <c r="L194" i="14"/>
  <c r="K194" i="14"/>
  <c r="I194" i="14"/>
  <c r="J194" i="14" s="1"/>
  <c r="D194" i="14"/>
  <c r="E194" i="14" s="1"/>
  <c r="L193" i="14"/>
  <c r="I193" i="14"/>
  <c r="J193" i="14" s="1"/>
  <c r="D193" i="14"/>
  <c r="E193" i="14" s="1"/>
  <c r="L192" i="14"/>
  <c r="I192" i="14"/>
  <c r="J192" i="14" s="1"/>
  <c r="D192" i="14"/>
  <c r="E192" i="14" s="1"/>
  <c r="L191" i="14"/>
  <c r="I191" i="14"/>
  <c r="D191" i="14"/>
  <c r="E191" i="14" s="1"/>
  <c r="L190" i="14"/>
  <c r="I190" i="14"/>
  <c r="D190" i="14"/>
  <c r="E190" i="14" s="1"/>
  <c r="I189" i="14"/>
  <c r="D189" i="14"/>
  <c r="E189" i="14" s="1"/>
  <c r="I188" i="14"/>
  <c r="D188" i="14"/>
  <c r="E188" i="14" s="1"/>
  <c r="I187" i="14"/>
  <c r="D187" i="14"/>
  <c r="E187" i="14" s="1"/>
  <c r="L186" i="14"/>
  <c r="I186" i="14"/>
  <c r="J186" i="14" s="1"/>
  <c r="D186" i="14"/>
  <c r="E186" i="14" s="1"/>
  <c r="I185" i="14"/>
  <c r="D185" i="14"/>
  <c r="E185" i="14" s="1"/>
  <c r="I184" i="14"/>
  <c r="J184" i="14" s="1"/>
  <c r="E184" i="14"/>
  <c r="D184" i="14"/>
  <c r="J183" i="14"/>
  <c r="I183" i="14"/>
  <c r="L183" i="14" s="1"/>
  <c r="E183" i="14"/>
  <c r="D183" i="14"/>
  <c r="I182" i="14"/>
  <c r="D182" i="14"/>
  <c r="E182" i="14" s="1"/>
  <c r="I181" i="14"/>
  <c r="L181" i="14" s="1"/>
  <c r="E181" i="14"/>
  <c r="D181" i="14"/>
  <c r="L180" i="14"/>
  <c r="I180" i="14"/>
  <c r="J180" i="14" s="1"/>
  <c r="D180" i="14"/>
  <c r="E180" i="14" s="1"/>
  <c r="I179" i="14"/>
  <c r="L179" i="14" s="1"/>
  <c r="D179" i="14"/>
  <c r="E179" i="14" s="1"/>
  <c r="I178" i="14"/>
  <c r="L178" i="14" s="1"/>
  <c r="D178" i="14"/>
  <c r="E178" i="14" s="1"/>
  <c r="I177" i="14"/>
  <c r="D177" i="14"/>
  <c r="E177" i="14" s="1"/>
  <c r="I176" i="14"/>
  <c r="D176" i="14"/>
  <c r="E176" i="14" s="1"/>
  <c r="I175" i="14"/>
  <c r="D175" i="14"/>
  <c r="E175" i="14" s="1"/>
  <c r="L174" i="14"/>
  <c r="K174" i="14"/>
  <c r="I174" i="14"/>
  <c r="J174" i="14" s="1"/>
  <c r="D174" i="14"/>
  <c r="E174" i="14" s="1"/>
  <c r="I173" i="14"/>
  <c r="L173" i="14" s="1"/>
  <c r="D173" i="14"/>
  <c r="E173" i="14" s="1"/>
  <c r="I172" i="14"/>
  <c r="J172" i="14" s="1"/>
  <c r="D172" i="14"/>
  <c r="E172" i="14" s="1"/>
  <c r="I171" i="14"/>
  <c r="K171" i="14" s="1"/>
  <c r="D171" i="14"/>
  <c r="E171" i="14" s="1"/>
  <c r="I170" i="14"/>
  <c r="J170" i="14" s="1"/>
  <c r="D170" i="14"/>
  <c r="E170" i="14" s="1"/>
  <c r="I169" i="14"/>
  <c r="L169" i="14" s="1"/>
  <c r="E169" i="14"/>
  <c r="D169" i="14"/>
  <c r="I168" i="14"/>
  <c r="J168" i="14" s="1"/>
  <c r="D168" i="14"/>
  <c r="E168" i="14" s="1"/>
  <c r="I167" i="14"/>
  <c r="D167" i="14"/>
  <c r="E167" i="14" s="1"/>
  <c r="L166" i="14"/>
  <c r="I166" i="14"/>
  <c r="D166" i="14"/>
  <c r="E166" i="14" s="1"/>
  <c r="I165" i="14"/>
  <c r="D165" i="14"/>
  <c r="E165" i="14" s="1"/>
  <c r="I164" i="14"/>
  <c r="D164" i="14"/>
  <c r="E164" i="14" s="1"/>
  <c r="I163" i="14"/>
  <c r="D163" i="14"/>
  <c r="E163" i="14" s="1"/>
  <c r="I162" i="14"/>
  <c r="J162" i="14" s="1"/>
  <c r="D162" i="14"/>
  <c r="E162" i="14" s="1"/>
  <c r="L161" i="14"/>
  <c r="I161" i="14"/>
  <c r="J161" i="14" s="1"/>
  <c r="D161" i="14"/>
  <c r="E161" i="14" s="1"/>
  <c r="K160" i="14"/>
  <c r="I160" i="14"/>
  <c r="J160" i="14" s="1"/>
  <c r="D160" i="14"/>
  <c r="E160" i="14" s="1"/>
  <c r="I159" i="14"/>
  <c r="L159" i="14" s="1"/>
  <c r="D159" i="14"/>
  <c r="E159" i="14" s="1"/>
  <c r="I158" i="14"/>
  <c r="E158" i="14"/>
  <c r="D158" i="14"/>
  <c r="L157" i="14"/>
  <c r="I157" i="14"/>
  <c r="D157" i="14"/>
  <c r="E157" i="14" s="1"/>
  <c r="I156" i="14"/>
  <c r="J156" i="14" s="1"/>
  <c r="E156" i="14"/>
  <c r="D156" i="14"/>
  <c r="I155" i="14"/>
  <c r="L155" i="14" s="1"/>
  <c r="D155" i="14"/>
  <c r="E155" i="14" s="1"/>
  <c r="L154" i="14"/>
  <c r="I154" i="14"/>
  <c r="D154" i="14"/>
  <c r="E154" i="14" s="1"/>
  <c r="I153" i="14"/>
  <c r="L153" i="14" s="1"/>
  <c r="D153" i="14"/>
  <c r="E153" i="14" s="1"/>
  <c r="I152" i="14"/>
  <c r="D152" i="14"/>
  <c r="E152" i="14" s="1"/>
  <c r="I151" i="14"/>
  <c r="D151" i="14"/>
  <c r="E151" i="14" s="1"/>
  <c r="L150" i="14"/>
  <c r="I150" i="14"/>
  <c r="J150" i="14" s="1"/>
  <c r="D150" i="14"/>
  <c r="E150" i="14" s="1"/>
  <c r="L149" i="14"/>
  <c r="I149" i="14"/>
  <c r="J149" i="14" s="1"/>
  <c r="D149" i="14"/>
  <c r="E149" i="14" s="1"/>
  <c r="I148" i="14"/>
  <c r="J148" i="14" s="1"/>
  <c r="D148" i="14"/>
  <c r="E148" i="14" s="1"/>
  <c r="L147" i="14"/>
  <c r="J147" i="14"/>
  <c r="I147" i="14"/>
  <c r="E147" i="14"/>
  <c r="D147" i="14"/>
  <c r="L146" i="14"/>
  <c r="I146" i="14"/>
  <c r="J146" i="14" s="1"/>
  <c r="E146" i="14"/>
  <c r="D146" i="14"/>
  <c r="I145" i="14"/>
  <c r="L145" i="14" s="1"/>
  <c r="D145" i="14"/>
  <c r="E145" i="14" s="1"/>
  <c r="L144" i="14"/>
  <c r="I144" i="14"/>
  <c r="J144" i="14" s="1"/>
  <c r="E144" i="14"/>
  <c r="D144" i="14"/>
  <c r="I143" i="14"/>
  <c r="D143" i="14"/>
  <c r="E143" i="14" s="1"/>
  <c r="I142" i="14"/>
  <c r="L142" i="14" s="1"/>
  <c r="D142" i="14"/>
  <c r="E142" i="14" s="1"/>
  <c r="I141" i="14"/>
  <c r="L141" i="14" s="1"/>
  <c r="D141" i="14"/>
  <c r="E141" i="14" s="1"/>
  <c r="I140" i="14"/>
  <c r="D140" i="14"/>
  <c r="E140" i="14" s="1"/>
  <c r="I139" i="14"/>
  <c r="D139" i="14"/>
  <c r="E139" i="14" s="1"/>
  <c r="L138" i="14"/>
  <c r="I138" i="14"/>
  <c r="J138" i="14" s="1"/>
  <c r="D138" i="14"/>
  <c r="E138" i="14" s="1"/>
  <c r="I137" i="14"/>
  <c r="L137" i="14" s="1"/>
  <c r="D137" i="14"/>
  <c r="E137" i="14" s="1"/>
  <c r="I136" i="14"/>
  <c r="J136" i="14" s="1"/>
  <c r="D136" i="14"/>
  <c r="E136" i="14" s="1"/>
  <c r="L135" i="14"/>
  <c r="J135" i="14"/>
  <c r="I135" i="14"/>
  <c r="E135" i="14"/>
  <c r="D135" i="14"/>
  <c r="I134" i="14"/>
  <c r="J134" i="14" s="1"/>
  <c r="D134" i="14"/>
  <c r="E134" i="14" s="1"/>
  <c r="I133" i="14"/>
  <c r="L133" i="14" s="1"/>
  <c r="E133" i="14"/>
  <c r="D133" i="14"/>
  <c r="I132" i="14"/>
  <c r="J132" i="14" s="1"/>
  <c r="D132" i="14"/>
  <c r="E132" i="14" s="1"/>
  <c r="I131" i="14"/>
  <c r="D131" i="14"/>
  <c r="E131" i="14" s="1"/>
  <c r="I130" i="14"/>
  <c r="D130" i="14"/>
  <c r="E130" i="14" s="1"/>
  <c r="L129" i="14"/>
  <c r="I129" i="14"/>
  <c r="D129" i="14"/>
  <c r="E129" i="14" s="1"/>
  <c r="I128" i="14"/>
  <c r="D128" i="14"/>
  <c r="E128" i="14" s="1"/>
  <c r="I127" i="14"/>
  <c r="D127" i="14"/>
  <c r="E127" i="14" s="1"/>
  <c r="L126" i="14"/>
  <c r="I126" i="14"/>
  <c r="J126" i="14" s="1"/>
  <c r="D126" i="14"/>
  <c r="E126" i="14" s="1"/>
  <c r="L125" i="14"/>
  <c r="J125" i="14"/>
  <c r="I125" i="14"/>
  <c r="D125" i="14"/>
  <c r="E125" i="14" s="1"/>
  <c r="K124" i="14"/>
  <c r="I124" i="14"/>
  <c r="J124" i="14" s="1"/>
  <c r="E124" i="14"/>
  <c r="D124" i="14"/>
  <c r="L123" i="14"/>
  <c r="I123" i="14"/>
  <c r="J123" i="14" s="1"/>
  <c r="D123" i="14"/>
  <c r="Q135" i="12" s="1"/>
  <c r="L122" i="14"/>
  <c r="I122" i="14"/>
  <c r="J122" i="14" s="1"/>
  <c r="E122" i="14"/>
  <c r="D122" i="14"/>
  <c r="L121" i="14"/>
  <c r="I121" i="14"/>
  <c r="E121" i="14"/>
  <c r="D121" i="14"/>
  <c r="I120" i="14"/>
  <c r="J120" i="14" s="1"/>
  <c r="D120" i="14"/>
  <c r="E120" i="14" s="1"/>
  <c r="I119" i="14"/>
  <c r="D119" i="14"/>
  <c r="E119" i="14" s="1"/>
  <c r="L118" i="14"/>
  <c r="I118" i="14"/>
  <c r="D118" i="14"/>
  <c r="E118" i="14" s="1"/>
  <c r="I117" i="14"/>
  <c r="L117" i="14" s="1"/>
  <c r="D117" i="14"/>
  <c r="E117" i="14" s="1"/>
  <c r="I116" i="14"/>
  <c r="D116" i="14"/>
  <c r="E116" i="14" s="1"/>
  <c r="I115" i="14"/>
  <c r="D115" i="14"/>
  <c r="E115" i="14" s="1"/>
  <c r="L114" i="14"/>
  <c r="I114" i="14"/>
  <c r="J114" i="14" s="1"/>
  <c r="D114" i="14"/>
  <c r="E114" i="14" s="1"/>
  <c r="L113" i="14"/>
  <c r="I113" i="14"/>
  <c r="J113" i="14" s="1"/>
  <c r="D113" i="14"/>
  <c r="E113" i="14" s="1"/>
  <c r="K112" i="14"/>
  <c r="I112" i="14"/>
  <c r="J112" i="14" s="1"/>
  <c r="D112" i="14"/>
  <c r="E112" i="14" s="1"/>
  <c r="L111" i="14"/>
  <c r="J111" i="14"/>
  <c r="I111" i="14"/>
  <c r="E111" i="14"/>
  <c r="D111" i="14"/>
  <c r="I110" i="14"/>
  <c r="D110" i="14"/>
  <c r="E110" i="14" s="1"/>
  <c r="I109" i="14"/>
  <c r="L109" i="14" s="1"/>
  <c r="D109" i="14"/>
  <c r="E109" i="14" s="1"/>
  <c r="L108" i="14"/>
  <c r="I108" i="14"/>
  <c r="J108" i="14" s="1"/>
  <c r="E108" i="14"/>
  <c r="D108" i="14"/>
  <c r="L107" i="14"/>
  <c r="I107" i="14"/>
  <c r="J107" i="14" s="1"/>
  <c r="K107" i="14" s="1"/>
  <c r="D107" i="14"/>
  <c r="E107" i="14" s="1"/>
  <c r="I106" i="14"/>
  <c r="J106" i="14" s="1"/>
  <c r="D106" i="14"/>
  <c r="E106" i="14" s="1"/>
  <c r="I105" i="14"/>
  <c r="D105" i="14"/>
  <c r="E105" i="14" s="1"/>
  <c r="L104" i="14"/>
  <c r="I104" i="14"/>
  <c r="J104" i="14" s="1"/>
  <c r="K104" i="14" s="1"/>
  <c r="D104" i="14"/>
  <c r="E104" i="14" s="1"/>
  <c r="I103" i="14"/>
  <c r="D103" i="14"/>
  <c r="E103" i="14" s="1"/>
  <c r="L102" i="14"/>
  <c r="I102" i="14"/>
  <c r="J102" i="14" s="1"/>
  <c r="K102" i="14" s="1"/>
  <c r="D102" i="14"/>
  <c r="E102" i="14" s="1"/>
  <c r="I101" i="14"/>
  <c r="D101" i="14"/>
  <c r="E101" i="14" s="1"/>
  <c r="I100" i="14"/>
  <c r="J100" i="14" s="1"/>
  <c r="K100" i="14" s="1"/>
  <c r="D100" i="14"/>
  <c r="E100" i="14" s="1"/>
  <c r="I99" i="14"/>
  <c r="D99" i="14"/>
  <c r="E99" i="14" s="1"/>
  <c r="L98" i="14"/>
  <c r="J98" i="14"/>
  <c r="K98" i="14" s="1"/>
  <c r="I98" i="14"/>
  <c r="D98" i="14"/>
  <c r="E98" i="14" s="1"/>
  <c r="I97" i="14"/>
  <c r="D97" i="14"/>
  <c r="E97" i="14" s="1"/>
  <c r="L96" i="14"/>
  <c r="I96" i="14"/>
  <c r="J96" i="14" s="1"/>
  <c r="K96" i="14" s="1"/>
  <c r="D96" i="14"/>
  <c r="E96" i="14" s="1"/>
  <c r="I95" i="14"/>
  <c r="D95" i="14"/>
  <c r="E95" i="14" s="1"/>
  <c r="I94" i="14"/>
  <c r="L94" i="14" s="1"/>
  <c r="D94" i="14"/>
  <c r="E94" i="14" s="1"/>
  <c r="I93" i="14"/>
  <c r="D93" i="14"/>
  <c r="E93" i="14" s="1"/>
  <c r="I92" i="14"/>
  <c r="J92" i="14" s="1"/>
  <c r="K92" i="14" s="1"/>
  <c r="D92" i="14"/>
  <c r="E92" i="14" s="1"/>
  <c r="I91" i="14"/>
  <c r="D91" i="14"/>
  <c r="E91" i="14" s="1"/>
  <c r="L90" i="14"/>
  <c r="I90" i="14"/>
  <c r="J90" i="14" s="1"/>
  <c r="K90" i="14" s="1"/>
  <c r="D90" i="14"/>
  <c r="E90" i="14" s="1"/>
  <c r="I89" i="14"/>
  <c r="D89" i="14"/>
  <c r="E89" i="14" s="1"/>
  <c r="I88" i="14"/>
  <c r="J88" i="14" s="1"/>
  <c r="K88" i="14" s="1"/>
  <c r="D88" i="14"/>
  <c r="E88" i="14" s="1"/>
  <c r="I87" i="14"/>
  <c r="D87" i="14"/>
  <c r="E87" i="14" s="1"/>
  <c r="L86" i="14"/>
  <c r="J86" i="14"/>
  <c r="K86" i="14" s="1"/>
  <c r="I86" i="14"/>
  <c r="D86" i="14"/>
  <c r="E86" i="14" s="1"/>
  <c r="I85" i="14"/>
  <c r="D85" i="14"/>
  <c r="E85" i="14" s="1"/>
  <c r="I84" i="14"/>
  <c r="J84" i="14" s="1"/>
  <c r="K84" i="14" s="1"/>
  <c r="D84" i="14"/>
  <c r="E84" i="14" s="1"/>
  <c r="I83" i="14"/>
  <c r="D83" i="14"/>
  <c r="E83" i="14" s="1"/>
  <c r="L82" i="14"/>
  <c r="J82" i="14"/>
  <c r="K82" i="14" s="1"/>
  <c r="I82" i="14"/>
  <c r="D82" i="14"/>
  <c r="E82" i="14" s="1"/>
  <c r="I81" i="14"/>
  <c r="D81" i="14"/>
  <c r="E81" i="14" s="1"/>
  <c r="I80" i="14"/>
  <c r="J80" i="14" s="1"/>
  <c r="K80" i="14" s="1"/>
  <c r="D80" i="14"/>
  <c r="E80" i="14" s="1"/>
  <c r="I79" i="14"/>
  <c r="D79" i="14"/>
  <c r="E79" i="14" s="1"/>
  <c r="J78" i="14"/>
  <c r="K78" i="14" s="1"/>
  <c r="I78" i="14"/>
  <c r="L78" i="14" s="1"/>
  <c r="D78" i="14"/>
  <c r="E78" i="14" s="1"/>
  <c r="I77" i="14"/>
  <c r="D77" i="14"/>
  <c r="E77" i="14" s="1"/>
  <c r="L76" i="14"/>
  <c r="I76" i="14"/>
  <c r="J76" i="14" s="1"/>
  <c r="K76" i="14" s="1"/>
  <c r="D76" i="14"/>
  <c r="E76" i="14" s="1"/>
  <c r="I75" i="14"/>
  <c r="D75" i="14"/>
  <c r="E75" i="14" s="1"/>
  <c r="L74" i="14"/>
  <c r="I74" i="14"/>
  <c r="J74" i="14" s="1"/>
  <c r="K74" i="14" s="1"/>
  <c r="D74" i="14"/>
  <c r="E74" i="14" s="1"/>
  <c r="I73" i="14"/>
  <c r="D73" i="14"/>
  <c r="E73" i="14" s="1"/>
  <c r="I72" i="14"/>
  <c r="J72" i="14" s="1"/>
  <c r="K72" i="14" s="1"/>
  <c r="D72" i="14"/>
  <c r="E72" i="14" s="1"/>
  <c r="I71" i="14"/>
  <c r="D71" i="14"/>
  <c r="E71" i="14" s="1"/>
  <c r="L70" i="14"/>
  <c r="J70" i="14"/>
  <c r="K70" i="14" s="1"/>
  <c r="I70" i="14"/>
  <c r="D70" i="14"/>
  <c r="E70" i="14" s="1"/>
  <c r="I69" i="14"/>
  <c r="D69" i="14"/>
  <c r="E69" i="14" s="1"/>
  <c r="I68" i="14"/>
  <c r="J68" i="14" s="1"/>
  <c r="K68" i="14" s="1"/>
  <c r="D68" i="14"/>
  <c r="E68" i="14" s="1"/>
  <c r="I67" i="14"/>
  <c r="D67" i="14"/>
  <c r="E67" i="14" s="1"/>
  <c r="I66" i="14"/>
  <c r="L66" i="14" s="1"/>
  <c r="D66" i="14"/>
  <c r="E66" i="14" s="1"/>
  <c r="I65" i="14"/>
  <c r="D65" i="14"/>
  <c r="E65" i="14" s="1"/>
  <c r="L64" i="14"/>
  <c r="I64" i="14"/>
  <c r="J64" i="14" s="1"/>
  <c r="K64" i="14" s="1"/>
  <c r="D64" i="14"/>
  <c r="E64" i="14" s="1"/>
  <c r="I63" i="14"/>
  <c r="D63" i="14"/>
  <c r="E63" i="14" s="1"/>
  <c r="I62" i="14"/>
  <c r="L62" i="14" s="1"/>
  <c r="D62" i="14"/>
  <c r="E62" i="14" s="1"/>
  <c r="I61" i="14"/>
  <c r="D61" i="14"/>
  <c r="E61" i="14" s="1"/>
  <c r="L60" i="14"/>
  <c r="I60" i="14"/>
  <c r="J60" i="14" s="1"/>
  <c r="K60" i="14" s="1"/>
  <c r="D60" i="14"/>
  <c r="E60" i="14" s="1"/>
  <c r="I59" i="14"/>
  <c r="D59" i="14"/>
  <c r="E59" i="14" s="1"/>
  <c r="I58" i="14"/>
  <c r="L58" i="14" s="1"/>
  <c r="D58" i="14"/>
  <c r="E58" i="14" s="1"/>
  <c r="I57" i="14"/>
  <c r="D57" i="14"/>
  <c r="E57" i="14" s="1"/>
  <c r="L56" i="14"/>
  <c r="I56" i="14"/>
  <c r="J56" i="14" s="1"/>
  <c r="K56" i="14" s="1"/>
  <c r="D56" i="14"/>
  <c r="E56" i="14" s="1"/>
  <c r="I55" i="14"/>
  <c r="D55" i="14"/>
  <c r="E55" i="14" s="1"/>
  <c r="L54" i="14"/>
  <c r="I54" i="14"/>
  <c r="J54" i="14" s="1"/>
  <c r="K54" i="14" s="1"/>
  <c r="D54" i="14"/>
  <c r="E54" i="14" s="1"/>
  <c r="I53" i="14"/>
  <c r="D53" i="14"/>
  <c r="E53" i="14" s="1"/>
  <c r="I52" i="14"/>
  <c r="J52" i="14" s="1"/>
  <c r="K52" i="14" s="1"/>
  <c r="D52" i="14"/>
  <c r="E52" i="14" s="1"/>
  <c r="I51" i="14"/>
  <c r="D51" i="14"/>
  <c r="E51" i="14" s="1"/>
  <c r="L50" i="14"/>
  <c r="J50" i="14"/>
  <c r="K50" i="14" s="1"/>
  <c r="I50" i="14"/>
  <c r="D50" i="14"/>
  <c r="E50" i="14" s="1"/>
  <c r="I49" i="14"/>
  <c r="D49" i="14"/>
  <c r="E49" i="14" s="1"/>
  <c r="L48" i="14"/>
  <c r="I48" i="14"/>
  <c r="J48" i="14" s="1"/>
  <c r="K48" i="14" s="1"/>
  <c r="D48" i="14"/>
  <c r="E48" i="14" s="1"/>
  <c r="I47" i="14"/>
  <c r="D47" i="14"/>
  <c r="E47" i="14" s="1"/>
  <c r="I46" i="14"/>
  <c r="L46" i="14" s="1"/>
  <c r="D46" i="14"/>
  <c r="E46" i="14" s="1"/>
  <c r="I45" i="14"/>
  <c r="D45" i="14"/>
  <c r="E45" i="14" s="1"/>
  <c r="I44" i="14"/>
  <c r="J44" i="14" s="1"/>
  <c r="K44" i="14" s="1"/>
  <c r="D44" i="14"/>
  <c r="E44" i="14" s="1"/>
  <c r="I43" i="14"/>
  <c r="D43" i="14"/>
  <c r="E43" i="14" s="1"/>
  <c r="L42" i="14"/>
  <c r="I42" i="14"/>
  <c r="J42" i="14" s="1"/>
  <c r="K42" i="14" s="1"/>
  <c r="D42" i="14"/>
  <c r="E42" i="14" s="1"/>
  <c r="I41" i="14"/>
  <c r="D41" i="14"/>
  <c r="E41" i="14" s="1"/>
  <c r="I40" i="14"/>
  <c r="J40" i="14" s="1"/>
  <c r="K40" i="14" s="1"/>
  <c r="D40" i="14"/>
  <c r="E40" i="14" s="1"/>
  <c r="I39" i="14"/>
  <c r="D39" i="14"/>
  <c r="E39" i="14" s="1"/>
  <c r="L38" i="14"/>
  <c r="J38" i="14"/>
  <c r="K38" i="14" s="1"/>
  <c r="I38" i="14"/>
  <c r="D38" i="14"/>
  <c r="E38" i="14" s="1"/>
  <c r="I37" i="14"/>
  <c r="D37" i="14"/>
  <c r="E37" i="14" s="1"/>
  <c r="I36" i="14"/>
  <c r="J36" i="14" s="1"/>
  <c r="K36" i="14" s="1"/>
  <c r="D36" i="14"/>
  <c r="E36" i="14" s="1"/>
  <c r="I35" i="14"/>
  <c r="D35" i="14"/>
  <c r="E35" i="14" s="1"/>
  <c r="L34" i="14"/>
  <c r="J34" i="14"/>
  <c r="K34" i="14" s="1"/>
  <c r="I34" i="14"/>
  <c r="D34" i="14"/>
  <c r="E34" i="14" s="1"/>
  <c r="I33" i="14"/>
  <c r="D33" i="14"/>
  <c r="E33" i="14" s="1"/>
  <c r="I32" i="14"/>
  <c r="J32" i="14" s="1"/>
  <c r="K32" i="14" s="1"/>
  <c r="D32" i="14"/>
  <c r="E32" i="14" s="1"/>
  <c r="I31" i="14"/>
  <c r="D31" i="14"/>
  <c r="E31" i="14" s="1"/>
  <c r="J30" i="14"/>
  <c r="K30" i="14" s="1"/>
  <c r="I30" i="14"/>
  <c r="L30" i="14" s="1"/>
  <c r="D30" i="14"/>
  <c r="E30" i="14" s="1"/>
  <c r="I29" i="14"/>
  <c r="D29" i="14"/>
  <c r="E29" i="14" s="1"/>
  <c r="L28" i="14"/>
  <c r="I28" i="14"/>
  <c r="J28" i="14" s="1"/>
  <c r="D28" i="14"/>
  <c r="E28" i="14" s="1"/>
  <c r="I27" i="14"/>
  <c r="D27" i="14"/>
  <c r="E27" i="14" s="1"/>
  <c r="L26" i="14"/>
  <c r="I26" i="14"/>
  <c r="J26" i="14" s="1"/>
  <c r="D26" i="14"/>
  <c r="E26" i="14" s="1"/>
  <c r="I25" i="14"/>
  <c r="D25" i="14"/>
  <c r="E25" i="14" s="1"/>
  <c r="I24" i="14"/>
  <c r="J24" i="14" s="1"/>
  <c r="D24" i="14"/>
  <c r="E24" i="14" s="1"/>
  <c r="I23" i="14"/>
  <c r="D23" i="14"/>
  <c r="E23" i="14" s="1"/>
  <c r="L22" i="14"/>
  <c r="J22" i="14"/>
  <c r="I22" i="14"/>
  <c r="D22" i="14"/>
  <c r="E22" i="14" s="1"/>
  <c r="I21" i="14"/>
  <c r="D21" i="14"/>
  <c r="E21" i="14" s="1"/>
  <c r="I20" i="14"/>
  <c r="J20" i="14" s="1"/>
  <c r="D20" i="14"/>
  <c r="E20" i="14" s="1"/>
  <c r="I19" i="14"/>
  <c r="D19" i="14"/>
  <c r="E19" i="14" s="1"/>
  <c r="I18" i="14"/>
  <c r="D18" i="14"/>
  <c r="E18" i="14" s="1"/>
  <c r="I17" i="14"/>
  <c r="D17" i="14"/>
  <c r="E17" i="14" s="1"/>
  <c r="L16" i="14"/>
  <c r="I16" i="14"/>
  <c r="J16" i="14" s="1"/>
  <c r="D16" i="14"/>
  <c r="E16" i="14" s="1"/>
  <c r="I15" i="14"/>
  <c r="D15" i="14"/>
  <c r="E15" i="14" s="1"/>
  <c r="I14" i="14"/>
  <c r="D14" i="14"/>
  <c r="E14" i="14" s="1"/>
  <c r="I13" i="14"/>
  <c r="D13" i="14"/>
  <c r="E13" i="14" s="1"/>
  <c r="L12" i="14"/>
  <c r="I12" i="14"/>
  <c r="D12" i="14"/>
  <c r="E12" i="14" s="1"/>
  <c r="I11" i="14"/>
  <c r="D11" i="14"/>
  <c r="E11" i="14" s="1"/>
  <c r="I10" i="14"/>
  <c r="D10" i="14"/>
  <c r="E10" i="14" s="1"/>
  <c r="I9" i="14"/>
  <c r="D9" i="14"/>
  <c r="E9" i="14" s="1"/>
  <c r="L8" i="14"/>
  <c r="J8" i="14"/>
  <c r="I8" i="14"/>
  <c r="D8" i="14"/>
  <c r="E8" i="14" s="1"/>
  <c r="I7" i="14"/>
  <c r="D7" i="14"/>
  <c r="E7" i="14" s="1"/>
  <c r="I6" i="14"/>
  <c r="D6" i="14"/>
  <c r="E6" i="14" s="1"/>
  <c r="I5" i="14"/>
  <c r="D5" i="14"/>
  <c r="E5" i="14" s="1"/>
  <c r="G83" i="13"/>
  <c r="AB81" i="13"/>
  <c r="T81" i="13"/>
  <c r="J81" i="13"/>
  <c r="E81" i="13"/>
  <c r="D81" i="13"/>
  <c r="F81" i="13" s="1"/>
  <c r="T80" i="13"/>
  <c r="X80" i="13" s="1"/>
  <c r="J80" i="13"/>
  <c r="E80" i="13"/>
  <c r="D80" i="13"/>
  <c r="F80" i="13" s="1"/>
  <c r="T79" i="13"/>
  <c r="J79" i="13"/>
  <c r="F79" i="13"/>
  <c r="E79" i="13"/>
  <c r="D79" i="13"/>
  <c r="T78" i="13"/>
  <c r="AB78" i="13" s="1"/>
  <c r="J78" i="13"/>
  <c r="E78" i="13"/>
  <c r="D78" i="13"/>
  <c r="F78" i="13" s="1"/>
  <c r="AB77" i="13"/>
  <c r="T77" i="13"/>
  <c r="J77" i="13"/>
  <c r="E77" i="13"/>
  <c r="D77" i="13"/>
  <c r="F77" i="13" s="1"/>
  <c r="T76" i="13"/>
  <c r="AA76" i="13" s="1"/>
  <c r="J76" i="13"/>
  <c r="E76" i="13"/>
  <c r="D76" i="13"/>
  <c r="F76" i="13" s="1"/>
  <c r="AA75" i="13"/>
  <c r="W75" i="13"/>
  <c r="T75" i="13"/>
  <c r="J75" i="13"/>
  <c r="F75" i="13"/>
  <c r="E75" i="13"/>
  <c r="D75" i="13"/>
  <c r="T74" i="13"/>
  <c r="AB74" i="13" s="1"/>
  <c r="J74" i="13"/>
  <c r="E74" i="13"/>
  <c r="D74" i="13"/>
  <c r="F74" i="13" s="1"/>
  <c r="T73" i="13"/>
  <c r="AB73" i="13" s="1"/>
  <c r="J73" i="13"/>
  <c r="E73" i="13"/>
  <c r="D73" i="13"/>
  <c r="F73" i="13" s="1"/>
  <c r="T72" i="13"/>
  <c r="J72" i="13"/>
  <c r="E72" i="13"/>
  <c r="D72" i="13"/>
  <c r="F72" i="13" s="1"/>
  <c r="T71" i="13"/>
  <c r="J71" i="13"/>
  <c r="E71" i="13"/>
  <c r="D71" i="13"/>
  <c r="F71" i="13" s="1"/>
  <c r="T70" i="13"/>
  <c r="AB70" i="13" s="1"/>
  <c r="J70" i="13"/>
  <c r="E70" i="13"/>
  <c r="D70" i="13"/>
  <c r="F70" i="13" s="1"/>
  <c r="T69" i="13"/>
  <c r="AB69" i="13" s="1"/>
  <c r="J69" i="13"/>
  <c r="E69" i="13"/>
  <c r="D69" i="13"/>
  <c r="F69" i="13" s="1"/>
  <c r="T68" i="13"/>
  <c r="J68" i="13"/>
  <c r="E68" i="13"/>
  <c r="D68" i="13"/>
  <c r="F68" i="13" s="1"/>
  <c r="T67" i="13"/>
  <c r="J67" i="13"/>
  <c r="E67" i="13"/>
  <c r="D67" i="13"/>
  <c r="F67" i="13" s="1"/>
  <c r="T66" i="13"/>
  <c r="AB66" i="13" s="1"/>
  <c r="J66" i="13"/>
  <c r="F66" i="13"/>
  <c r="E66" i="13"/>
  <c r="D66" i="13"/>
  <c r="AB65" i="13"/>
  <c r="T65" i="13"/>
  <c r="J65" i="13"/>
  <c r="E65" i="13"/>
  <c r="D65" i="13"/>
  <c r="F65" i="13" s="1"/>
  <c r="T64" i="13"/>
  <c r="J64" i="13"/>
  <c r="E64" i="13"/>
  <c r="D64" i="13"/>
  <c r="AA63" i="13"/>
  <c r="W63" i="13"/>
  <c r="T63" i="13"/>
  <c r="J63" i="13"/>
  <c r="E63" i="13"/>
  <c r="F63" i="13" s="1"/>
  <c r="D63" i="13"/>
  <c r="T62" i="13"/>
  <c r="AB62" i="13" s="1"/>
  <c r="J62" i="13"/>
  <c r="E62" i="13"/>
  <c r="D62" i="13"/>
  <c r="F62" i="13" s="1"/>
  <c r="T61" i="13"/>
  <c r="AB61" i="13" s="1"/>
  <c r="J61" i="13"/>
  <c r="E61" i="13"/>
  <c r="D61" i="13"/>
  <c r="T60" i="13"/>
  <c r="J60" i="13"/>
  <c r="E60" i="13"/>
  <c r="D60" i="13"/>
  <c r="T59" i="13"/>
  <c r="J59" i="13"/>
  <c r="E59" i="13"/>
  <c r="D59" i="13"/>
  <c r="AB58" i="13"/>
  <c r="Z58" i="13"/>
  <c r="Y58" i="13"/>
  <c r="X58" i="13"/>
  <c r="T58" i="13"/>
  <c r="V58" i="13" s="1"/>
  <c r="J58" i="13"/>
  <c r="E58" i="13"/>
  <c r="D58" i="13"/>
  <c r="F58" i="13" s="1"/>
  <c r="T57" i="13"/>
  <c r="AB57" i="13" s="1"/>
  <c r="J57" i="13"/>
  <c r="E57" i="13"/>
  <c r="D57" i="13"/>
  <c r="T56" i="13"/>
  <c r="J56" i="13"/>
  <c r="E56" i="13"/>
  <c r="D56" i="13"/>
  <c r="F56" i="13" s="1"/>
  <c r="T55" i="13"/>
  <c r="J55" i="13"/>
  <c r="E55" i="13"/>
  <c r="D55" i="13"/>
  <c r="AB54" i="13"/>
  <c r="T54" i="13"/>
  <c r="J54" i="13"/>
  <c r="F54" i="13"/>
  <c r="E54" i="13"/>
  <c r="D54" i="13"/>
  <c r="T53" i="13"/>
  <c r="AB53" i="13" s="1"/>
  <c r="J53" i="13"/>
  <c r="E53" i="13"/>
  <c r="D53" i="13"/>
  <c r="F53" i="13" s="1"/>
  <c r="T52" i="13"/>
  <c r="J52" i="13"/>
  <c r="E52" i="13"/>
  <c r="D52" i="13"/>
  <c r="T51" i="13"/>
  <c r="J51" i="13"/>
  <c r="E51" i="13"/>
  <c r="F51" i="13" s="1"/>
  <c r="D51" i="13"/>
  <c r="T50" i="13"/>
  <c r="AB50" i="13" s="1"/>
  <c r="J50" i="13"/>
  <c r="E50" i="13"/>
  <c r="D50" i="13"/>
  <c r="F50" i="13" s="1"/>
  <c r="T49" i="13"/>
  <c r="AB49" i="13" s="1"/>
  <c r="J49" i="13"/>
  <c r="E49" i="13"/>
  <c r="D49" i="13"/>
  <c r="T48" i="13"/>
  <c r="J48" i="13"/>
  <c r="E48" i="13"/>
  <c r="D48" i="13"/>
  <c r="T47" i="13"/>
  <c r="J47" i="13"/>
  <c r="E47" i="13"/>
  <c r="D47" i="13"/>
  <c r="AB46" i="13"/>
  <c r="T46" i="13"/>
  <c r="J46" i="13"/>
  <c r="F46" i="13"/>
  <c r="E46" i="13"/>
  <c r="D46" i="13"/>
  <c r="T45" i="13"/>
  <c r="AB45" i="13" s="1"/>
  <c r="J45" i="13"/>
  <c r="E45" i="13"/>
  <c r="D45" i="13"/>
  <c r="F45" i="13" s="1"/>
  <c r="T44" i="13"/>
  <c r="J44" i="13"/>
  <c r="E44" i="13"/>
  <c r="D44" i="13"/>
  <c r="T43" i="13"/>
  <c r="J43" i="13"/>
  <c r="E43" i="13"/>
  <c r="F43" i="13" s="1"/>
  <c r="D43" i="13"/>
  <c r="T42" i="13"/>
  <c r="AB42" i="13" s="1"/>
  <c r="J42" i="13"/>
  <c r="E42" i="13"/>
  <c r="D42" i="13"/>
  <c r="F42" i="13" s="1"/>
  <c r="T41" i="13"/>
  <c r="AB41" i="13" s="1"/>
  <c r="J41" i="13"/>
  <c r="E41" i="13"/>
  <c r="D41" i="13"/>
  <c r="F41" i="13" s="1"/>
  <c r="T40" i="13"/>
  <c r="AA40" i="13" s="1"/>
  <c r="J40" i="13"/>
  <c r="E40" i="13"/>
  <c r="D40" i="13"/>
  <c r="F40" i="13" s="1"/>
  <c r="T39" i="13"/>
  <c r="AA39" i="13" s="1"/>
  <c r="J39" i="13"/>
  <c r="E39" i="13"/>
  <c r="D39" i="13"/>
  <c r="F39" i="13" s="1"/>
  <c r="AB38" i="13"/>
  <c r="T38" i="13"/>
  <c r="J38" i="13"/>
  <c r="F38" i="13"/>
  <c r="E38" i="13"/>
  <c r="D38" i="13"/>
  <c r="T37" i="13"/>
  <c r="AB37" i="13" s="1"/>
  <c r="J37" i="13"/>
  <c r="E37" i="13"/>
  <c r="D37" i="13"/>
  <c r="F37" i="13" s="1"/>
  <c r="T36" i="13"/>
  <c r="J36" i="13"/>
  <c r="E36" i="13"/>
  <c r="D36" i="13"/>
  <c r="F36" i="13" s="1"/>
  <c r="T35" i="13"/>
  <c r="Y35" i="13" s="1"/>
  <c r="J35" i="13"/>
  <c r="E35" i="13"/>
  <c r="D35" i="13"/>
  <c r="F35" i="13" s="1"/>
  <c r="AB34" i="13"/>
  <c r="T34" i="13"/>
  <c r="J34" i="13"/>
  <c r="E34" i="13"/>
  <c r="D34" i="13"/>
  <c r="F34" i="13" s="1"/>
  <c r="T33" i="13"/>
  <c r="AB33" i="13" s="1"/>
  <c r="J33" i="13"/>
  <c r="E33" i="13"/>
  <c r="D33" i="13"/>
  <c r="F33" i="13" s="1"/>
  <c r="T32" i="13"/>
  <c r="J32" i="13"/>
  <c r="E32" i="13"/>
  <c r="D32" i="13"/>
  <c r="F32" i="13" s="1"/>
  <c r="T31" i="13"/>
  <c r="J31" i="13"/>
  <c r="F31" i="13"/>
  <c r="E31" i="13"/>
  <c r="D31" i="13"/>
  <c r="T30" i="13"/>
  <c r="AB30" i="13" s="1"/>
  <c r="J30" i="13"/>
  <c r="E30" i="13"/>
  <c r="D30" i="13"/>
  <c r="F30" i="13" s="1"/>
  <c r="T29" i="13"/>
  <c r="AB29" i="13" s="1"/>
  <c r="J29" i="13"/>
  <c r="E29" i="13"/>
  <c r="D29" i="13"/>
  <c r="F29" i="13" s="1"/>
  <c r="T28" i="13"/>
  <c r="J28" i="13"/>
  <c r="E28" i="13"/>
  <c r="D28" i="13"/>
  <c r="F28" i="13" s="1"/>
  <c r="T27" i="13"/>
  <c r="J27" i="13"/>
  <c r="E27" i="13"/>
  <c r="D27" i="13"/>
  <c r="F27" i="13" s="1"/>
  <c r="T26" i="13"/>
  <c r="AB26" i="13" s="1"/>
  <c r="J26" i="13"/>
  <c r="E26" i="13"/>
  <c r="D26" i="13"/>
  <c r="F26" i="13" s="1"/>
  <c r="T25" i="13"/>
  <c r="AB25" i="13" s="1"/>
  <c r="J25" i="13"/>
  <c r="E25" i="13"/>
  <c r="D25" i="13"/>
  <c r="F25" i="13" s="1"/>
  <c r="T24" i="13"/>
  <c r="J24" i="13"/>
  <c r="E24" i="13"/>
  <c r="D24" i="13"/>
  <c r="F24" i="13" s="1"/>
  <c r="T23" i="13"/>
  <c r="J23" i="13"/>
  <c r="F23" i="13"/>
  <c r="E23" i="13"/>
  <c r="D23" i="13"/>
  <c r="AB22" i="13"/>
  <c r="T22" i="13"/>
  <c r="J22" i="13"/>
  <c r="E22" i="13"/>
  <c r="D22" i="13"/>
  <c r="F22" i="13" s="1"/>
  <c r="T21" i="13"/>
  <c r="AB21" i="13" s="1"/>
  <c r="J21" i="13"/>
  <c r="E21" i="13"/>
  <c r="D21" i="13"/>
  <c r="F21" i="13" s="1"/>
  <c r="T20" i="13"/>
  <c r="J20" i="13"/>
  <c r="E20" i="13"/>
  <c r="D20" i="13"/>
  <c r="F20" i="13" s="1"/>
  <c r="T19" i="13"/>
  <c r="J19" i="13"/>
  <c r="E19" i="13"/>
  <c r="D19" i="13"/>
  <c r="F19" i="13" s="1"/>
  <c r="T18" i="13"/>
  <c r="AB18" i="13" s="1"/>
  <c r="J18" i="13"/>
  <c r="E18" i="13"/>
  <c r="D18" i="13"/>
  <c r="F18" i="13" s="1"/>
  <c r="T17" i="13"/>
  <c r="AB17" i="13" s="1"/>
  <c r="J17" i="13"/>
  <c r="E17" i="13"/>
  <c r="D17" i="13"/>
  <c r="F17" i="13" s="1"/>
  <c r="T16" i="13"/>
  <c r="J16" i="13"/>
  <c r="E16" i="13"/>
  <c r="D16" i="13"/>
  <c r="F16" i="13" s="1"/>
  <c r="T15" i="13"/>
  <c r="J15" i="13"/>
  <c r="F15" i="13"/>
  <c r="E15" i="13"/>
  <c r="D15" i="13"/>
  <c r="AB14" i="13"/>
  <c r="T14" i="13"/>
  <c r="J14" i="13"/>
  <c r="E14" i="13"/>
  <c r="D14" i="13"/>
  <c r="F14" i="13" s="1"/>
  <c r="T13" i="13"/>
  <c r="AB13" i="13" s="1"/>
  <c r="J13" i="13"/>
  <c r="E13" i="13"/>
  <c r="D13" i="13"/>
  <c r="F13" i="13" s="1"/>
  <c r="T12" i="13"/>
  <c r="J12" i="13"/>
  <c r="E12" i="13"/>
  <c r="D12" i="13"/>
  <c r="F12" i="13" s="1"/>
  <c r="T11" i="13"/>
  <c r="J11" i="13"/>
  <c r="F11" i="13"/>
  <c r="E11" i="13"/>
  <c r="D11" i="13"/>
  <c r="AB10" i="13"/>
  <c r="T10" i="13"/>
  <c r="J10" i="13"/>
  <c r="E10" i="13"/>
  <c r="D10" i="13"/>
  <c r="F10" i="13" s="1"/>
  <c r="T9" i="13"/>
  <c r="AB9" i="13" s="1"/>
  <c r="J9" i="13"/>
  <c r="K6" i="13" s="1"/>
  <c r="E9" i="13"/>
  <c r="D9" i="13"/>
  <c r="F9" i="13" s="1"/>
  <c r="T8" i="13"/>
  <c r="J8" i="13"/>
  <c r="E8" i="13"/>
  <c r="D8" i="13"/>
  <c r="F8" i="13" s="1"/>
  <c r="T7" i="13"/>
  <c r="J7" i="13"/>
  <c r="E7" i="13"/>
  <c r="D7" i="13"/>
  <c r="F7" i="13" s="1"/>
  <c r="AB6" i="13"/>
  <c r="T6" i="13"/>
  <c r="J6" i="13"/>
  <c r="E6" i="13"/>
  <c r="D6" i="13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Q86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Q62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J27" i="12"/>
  <c r="B27" i="12"/>
  <c r="B26" i="12"/>
  <c r="B25" i="12"/>
  <c r="B24" i="12"/>
  <c r="B23" i="12"/>
  <c r="B22" i="12"/>
  <c r="B21" i="12"/>
  <c r="B20" i="12"/>
  <c r="B19" i="12"/>
  <c r="B18" i="12"/>
  <c r="B17" i="12"/>
  <c r="C14" i="12"/>
  <c r="B35" i="9"/>
  <c r="B34" i="9"/>
  <c r="B33" i="9"/>
  <c r="B32" i="9"/>
  <c r="B31" i="9"/>
  <c r="B30" i="9"/>
  <c r="B29" i="9"/>
  <c r="B28" i="9"/>
  <c r="B27" i="9"/>
  <c r="B26" i="9"/>
  <c r="B25" i="9"/>
  <c r="M24" i="9"/>
  <c r="L24" i="9"/>
  <c r="K24" i="9"/>
  <c r="J24" i="9"/>
  <c r="I24" i="9"/>
  <c r="H24" i="9"/>
  <c r="G24" i="9"/>
  <c r="F24" i="9"/>
  <c r="E24" i="9"/>
  <c r="D24" i="9"/>
  <c r="C24" i="9"/>
  <c r="C85" i="7"/>
  <c r="I86" i="7" s="1"/>
  <c r="H23" i="7"/>
  <c r="G23" i="7"/>
  <c r="F23" i="7"/>
  <c r="E23" i="7"/>
  <c r="D23" i="7"/>
  <c r="I21" i="7"/>
  <c r="H21" i="7"/>
  <c r="G21" i="7"/>
  <c r="F21" i="7"/>
  <c r="E21" i="7"/>
  <c r="D21" i="7"/>
  <c r="D22" i="7" s="1"/>
  <c r="E22" i="7" s="1"/>
  <c r="F22" i="7" s="1"/>
  <c r="G22" i="7" s="1"/>
  <c r="H22" i="7" s="1"/>
  <c r="H20" i="7"/>
  <c r="G20" i="7"/>
  <c r="F20" i="7"/>
  <c r="E20" i="7"/>
  <c r="D20" i="7"/>
  <c r="C20" i="7"/>
  <c r="C15" i="7"/>
  <c r="C13" i="7"/>
  <c r="C12" i="7"/>
  <c r="C143" i="7" s="1"/>
  <c r="I144" i="7" s="1"/>
  <c r="C11" i="7"/>
  <c r="C10" i="7"/>
  <c r="C9" i="7"/>
  <c r="C8" i="7"/>
  <c r="C7" i="7"/>
  <c r="C56" i="6"/>
  <c r="I57" i="6" s="1"/>
  <c r="H23" i="6"/>
  <c r="G23" i="6"/>
  <c r="F23" i="6"/>
  <c r="E23" i="6"/>
  <c r="D23" i="6"/>
  <c r="I21" i="6"/>
  <c r="H21" i="6"/>
  <c r="G21" i="6"/>
  <c r="F21" i="6"/>
  <c r="E21" i="6"/>
  <c r="D21" i="6"/>
  <c r="D22" i="6" s="1"/>
  <c r="H20" i="6"/>
  <c r="G20" i="6"/>
  <c r="F20" i="6"/>
  <c r="E20" i="6"/>
  <c r="D20" i="6"/>
  <c r="C20" i="6"/>
  <c r="C15" i="6"/>
  <c r="C14" i="6"/>
  <c r="C13" i="6"/>
  <c r="C12" i="6"/>
  <c r="C85" i="6" s="1"/>
  <c r="I86" i="6" s="1"/>
  <c r="C11" i="6"/>
  <c r="C10" i="6"/>
  <c r="C9" i="6"/>
  <c r="C8" i="6"/>
  <c r="C7" i="6"/>
  <c r="C6" i="6"/>
  <c r="C85" i="5"/>
  <c r="I86" i="5" s="1"/>
  <c r="H23" i="5"/>
  <c r="G23" i="5"/>
  <c r="F23" i="5"/>
  <c r="E23" i="5"/>
  <c r="D23" i="5"/>
  <c r="I21" i="5"/>
  <c r="H21" i="5"/>
  <c r="G21" i="5"/>
  <c r="F21" i="5"/>
  <c r="E21" i="5"/>
  <c r="D21" i="5"/>
  <c r="D22" i="5" s="1"/>
  <c r="E22" i="5" s="1"/>
  <c r="F22" i="5" s="1"/>
  <c r="G22" i="5" s="1"/>
  <c r="H22" i="5" s="1"/>
  <c r="H20" i="5"/>
  <c r="G20" i="5"/>
  <c r="F20" i="5"/>
  <c r="E20" i="5"/>
  <c r="D20" i="5"/>
  <c r="C20" i="5"/>
  <c r="C15" i="5"/>
  <c r="C13" i="5"/>
  <c r="C12" i="5"/>
  <c r="C143" i="5" s="1"/>
  <c r="I144" i="5" s="1"/>
  <c r="C11" i="5"/>
  <c r="C10" i="5"/>
  <c r="C9" i="5"/>
  <c r="C8" i="5"/>
  <c r="C7" i="5"/>
  <c r="C6" i="5"/>
  <c r="C201" i="4"/>
  <c r="I202" i="4" s="1"/>
  <c r="C195" i="4"/>
  <c r="C137" i="4"/>
  <c r="C114" i="4"/>
  <c r="I115" i="4" s="1"/>
  <c r="C85" i="4"/>
  <c r="I86" i="4" s="1"/>
  <c r="C56" i="4"/>
  <c r="I57" i="4" s="1"/>
  <c r="H23" i="4"/>
  <c r="G23" i="4"/>
  <c r="F23" i="4"/>
  <c r="E23" i="4"/>
  <c r="D23" i="4"/>
  <c r="I21" i="4"/>
  <c r="H21" i="4"/>
  <c r="G21" i="4"/>
  <c r="F21" i="4"/>
  <c r="E21" i="4"/>
  <c r="D21" i="4"/>
  <c r="D22" i="4" s="1"/>
  <c r="E22" i="4" s="1"/>
  <c r="F22" i="4" s="1"/>
  <c r="G22" i="4" s="1"/>
  <c r="H22" i="4" s="1"/>
  <c r="H20" i="4"/>
  <c r="G20" i="4"/>
  <c r="F20" i="4"/>
  <c r="E20" i="4"/>
  <c r="D20" i="4"/>
  <c r="C20" i="4"/>
  <c r="C15" i="4"/>
  <c r="C13" i="4"/>
  <c r="C12" i="4"/>
  <c r="C143" i="4" s="1"/>
  <c r="I144" i="4" s="1"/>
  <c r="C11" i="4"/>
  <c r="C10" i="4"/>
  <c r="C9" i="4"/>
  <c r="C8" i="4"/>
  <c r="C7" i="4"/>
  <c r="G25" i="3"/>
  <c r="G9" i="2" s="1"/>
  <c r="I21" i="1" s="1"/>
  <c r="E25" i="3"/>
  <c r="C6" i="4" s="1"/>
  <c r="C25" i="3"/>
  <c r="G24" i="3"/>
  <c r="C14" i="7" s="1"/>
  <c r="C166" i="7" s="1"/>
  <c r="F24" i="3"/>
  <c r="E24" i="3"/>
  <c r="C14" i="4" s="1"/>
  <c r="D24" i="3"/>
  <c r="C14" i="5" s="1"/>
  <c r="C50" i="5" s="1"/>
  <c r="C23" i="3"/>
  <c r="C18" i="3"/>
  <c r="C14" i="2"/>
  <c r="G13" i="2"/>
  <c r="F13" i="2"/>
  <c r="E13" i="2"/>
  <c r="D13" i="2"/>
  <c r="G12" i="2"/>
  <c r="F12" i="2"/>
  <c r="E12" i="2"/>
  <c r="D12" i="2"/>
  <c r="F9" i="2"/>
  <c r="H21" i="1" s="1"/>
  <c r="D9" i="2"/>
  <c r="F21" i="1" s="1"/>
  <c r="C9" i="2"/>
  <c r="G8" i="2"/>
  <c r="F8" i="2"/>
  <c r="E8" i="2"/>
  <c r="D8" i="2"/>
  <c r="C8" i="2"/>
  <c r="G7" i="2"/>
  <c r="F7" i="2"/>
  <c r="E7" i="2"/>
  <c r="D7" i="2"/>
  <c r="I3" i="2"/>
  <c r="E3" i="2"/>
  <c r="C3" i="2"/>
  <c r="M9" i="1"/>
  <c r="M8" i="1"/>
  <c r="E7" i="11" l="1"/>
  <c r="V40" i="13"/>
  <c r="V76" i="13"/>
  <c r="L24" i="14"/>
  <c r="J46" i="14"/>
  <c r="K46" i="14" s="1"/>
  <c r="L72" i="14"/>
  <c r="J94" i="14"/>
  <c r="K94" i="14" s="1"/>
  <c r="L168" i="14"/>
  <c r="J171" i="14"/>
  <c r="J207" i="14"/>
  <c r="K218" i="14"/>
  <c r="L240" i="14"/>
  <c r="J243" i="14"/>
  <c r="K265" i="14"/>
  <c r="L265" i="14"/>
  <c r="K282" i="14"/>
  <c r="J303" i="14"/>
  <c r="K390" i="14"/>
  <c r="J412" i="14"/>
  <c r="K412" i="14" s="1"/>
  <c r="K438" i="14"/>
  <c r="J458" i="14"/>
  <c r="K458" i="14" s="1"/>
  <c r="L458" i="14"/>
  <c r="K470" i="14"/>
  <c r="L562" i="14"/>
  <c r="K580" i="14"/>
  <c r="L589" i="14"/>
  <c r="J589" i="14"/>
  <c r="J601" i="14"/>
  <c r="L658" i="14"/>
  <c r="J670" i="14"/>
  <c r="L670" i="14"/>
  <c r="J677" i="14"/>
  <c r="J766" i="14"/>
  <c r="K766" i="14" s="1"/>
  <c r="L766" i="14"/>
  <c r="J806" i="14"/>
  <c r="K806" i="14" s="1"/>
  <c r="L821" i="14"/>
  <c r="J821" i="14"/>
  <c r="L844" i="14"/>
  <c r="L848" i="14"/>
  <c r="J893" i="14"/>
  <c r="L929" i="14"/>
  <c r="J1216" i="14"/>
  <c r="L1216" i="14"/>
  <c r="K1216" i="14"/>
  <c r="J1241" i="14"/>
  <c r="K1241" i="14"/>
  <c r="J1275" i="14"/>
  <c r="J1304" i="14"/>
  <c r="K1304" i="14"/>
  <c r="L1304" i="14"/>
  <c r="K1312" i="14"/>
  <c r="J1324" i="14"/>
  <c r="K1324" i="14" s="1"/>
  <c r="J1340" i="14"/>
  <c r="K1340" i="14" s="1"/>
  <c r="L1340" i="14"/>
  <c r="J1400" i="14"/>
  <c r="K1400" i="14"/>
  <c r="J1408" i="14"/>
  <c r="K1408" i="14" s="1"/>
  <c r="L1633" i="14"/>
  <c r="J1633" i="14"/>
  <c r="K1633" i="14" s="1"/>
  <c r="J1934" i="14"/>
  <c r="L1934" i="14"/>
  <c r="K2006" i="14"/>
  <c r="J2006" i="14"/>
  <c r="K2030" i="14"/>
  <c r="L2030" i="14"/>
  <c r="J2030" i="14"/>
  <c r="L2346" i="14"/>
  <c r="J2346" i="14"/>
  <c r="K2346" i="14" s="1"/>
  <c r="L2469" i="14"/>
  <c r="J2469" i="14"/>
  <c r="K2469" i="14"/>
  <c r="K2488" i="14"/>
  <c r="J2488" i="14"/>
  <c r="L2488" i="14"/>
  <c r="Q44" i="12"/>
  <c r="Q110" i="12"/>
  <c r="K28" i="13"/>
  <c r="L28" i="13" s="1"/>
  <c r="X28" i="13" s="1"/>
  <c r="AA28" i="13" s="1"/>
  <c r="X40" i="13"/>
  <c r="W58" i="13"/>
  <c r="L20" i="14"/>
  <c r="L68" i="14"/>
  <c r="J110" i="14"/>
  <c r="K110" i="14" s="1"/>
  <c r="L110" i="14"/>
  <c r="L132" i="14"/>
  <c r="K138" i="14"/>
  <c r="K146" i="14"/>
  <c r="L171" i="14"/>
  <c r="K186" i="14"/>
  <c r="L218" i="14"/>
  <c r="L243" i="14"/>
  <c r="K254" i="14"/>
  <c r="J265" i="14"/>
  <c r="L282" i="14"/>
  <c r="K318" i="14"/>
  <c r="J338" i="14"/>
  <c r="L338" i="14"/>
  <c r="K338" i="14"/>
  <c r="J361" i="14"/>
  <c r="L390" i="14"/>
  <c r="J424" i="14"/>
  <c r="K424" i="14" s="1"/>
  <c r="L438" i="14"/>
  <c r="K450" i="14"/>
  <c r="J462" i="14"/>
  <c r="K462" i="14" s="1"/>
  <c r="L462" i="14"/>
  <c r="L470" i="14"/>
  <c r="L478" i="14"/>
  <c r="K542" i="14"/>
  <c r="L605" i="14"/>
  <c r="J605" i="14"/>
  <c r="L610" i="14"/>
  <c r="K628" i="14"/>
  <c r="K654" i="14"/>
  <c r="K662" i="14"/>
  <c r="K674" i="14"/>
  <c r="L677" i="14"/>
  <c r="J682" i="14"/>
  <c r="L682" i="14"/>
  <c r="J689" i="14"/>
  <c r="L694" i="14"/>
  <c r="J1262" i="14"/>
  <c r="K1262" i="14"/>
  <c r="J1316" i="14"/>
  <c r="K1316" i="14" s="1"/>
  <c r="L1316" i="14"/>
  <c r="K1493" i="14"/>
  <c r="J1493" i="14"/>
  <c r="K1506" i="14"/>
  <c r="L1506" i="14"/>
  <c r="J1506" i="14"/>
  <c r="J1638" i="14"/>
  <c r="L1638" i="14"/>
  <c r="L2254" i="14"/>
  <c r="J2254" i="14"/>
  <c r="K2330" i="14"/>
  <c r="J2330" i="14"/>
  <c r="L2330" i="14"/>
  <c r="K8" i="14"/>
  <c r="K12" i="14"/>
  <c r="J12" i="14"/>
  <c r="J342" i="14"/>
  <c r="K342" i="14"/>
  <c r="J474" i="14"/>
  <c r="K474" i="14" s="1"/>
  <c r="L474" i="14"/>
  <c r="J546" i="14"/>
  <c r="K546" i="14" s="1"/>
  <c r="L546" i="14"/>
  <c r="J558" i="14"/>
  <c r="K558" i="14"/>
  <c r="J790" i="14"/>
  <c r="K790" i="14" s="1"/>
  <c r="L790" i="14"/>
  <c r="J830" i="14"/>
  <c r="K830" i="14"/>
  <c r="L845" i="14"/>
  <c r="J845" i="14"/>
  <c r="J854" i="14"/>
  <c r="K854" i="14" s="1"/>
  <c r="L854" i="14"/>
  <c r="L1183" i="14"/>
  <c r="J1183" i="14"/>
  <c r="K1183" i="14" s="1"/>
  <c r="J1204" i="14"/>
  <c r="K1204" i="14" s="1"/>
  <c r="L1213" i="14"/>
  <c r="J1276" i="14"/>
  <c r="K1276" i="14"/>
  <c r="J1300" i="14"/>
  <c r="L1300" i="14"/>
  <c r="K1300" i="14"/>
  <c r="K1321" i="14"/>
  <c r="J1321" i="14"/>
  <c r="J1457" i="14"/>
  <c r="K1457" i="14" s="1"/>
  <c r="L1461" i="14"/>
  <c r="J1461" i="14"/>
  <c r="J1474" i="14"/>
  <c r="L1474" i="14"/>
  <c r="L1935" i="14"/>
  <c r="J1935" i="14"/>
  <c r="K1935" i="14" s="1"/>
  <c r="L2031" i="14"/>
  <c r="K2031" i="14"/>
  <c r="J2031" i="14"/>
  <c r="J2222" i="14"/>
  <c r="L2222" i="14"/>
  <c r="L2288" i="14"/>
  <c r="J2288" i="14"/>
  <c r="L2351" i="14"/>
  <c r="J2351" i="14"/>
  <c r="K2351" i="14" s="1"/>
  <c r="L2359" i="14"/>
  <c r="J2359" i="14"/>
  <c r="K2359" i="14" s="1"/>
  <c r="L2691" i="14"/>
  <c r="J2691" i="14"/>
  <c r="K2691" i="14" s="1"/>
  <c r="L2745" i="14"/>
  <c r="J2745" i="14"/>
  <c r="K2745" i="14" s="1"/>
  <c r="F49" i="13"/>
  <c r="F57" i="13"/>
  <c r="F61" i="13"/>
  <c r="J447" i="14"/>
  <c r="J493" i="14"/>
  <c r="L534" i="14"/>
  <c r="L558" i="14"/>
  <c r="J578" i="14"/>
  <c r="K578" i="14" s="1"/>
  <c r="L578" i="14"/>
  <c r="J581" i="14"/>
  <c r="J590" i="14"/>
  <c r="K590" i="14"/>
  <c r="L598" i="14"/>
  <c r="J606" i="14"/>
  <c r="K606" i="14" s="1"/>
  <c r="L606" i="14"/>
  <c r="L614" i="14"/>
  <c r="L622" i="14"/>
  <c r="K686" i="14"/>
  <c r="K728" i="14"/>
  <c r="K748" i="14"/>
  <c r="K752" i="14"/>
  <c r="J783" i="14"/>
  <c r="L830" i="14"/>
  <c r="J886" i="14"/>
  <c r="K886" i="14"/>
  <c r="L997" i="14"/>
  <c r="J997" i="14"/>
  <c r="K1036" i="14"/>
  <c r="K1096" i="14"/>
  <c r="J1108" i="14"/>
  <c r="L1108" i="14"/>
  <c r="K1108" i="14"/>
  <c r="J1120" i="14"/>
  <c r="K1120" i="14" s="1"/>
  <c r="K1172" i="14"/>
  <c r="L1204" i="14"/>
  <c r="J1213" i="14"/>
  <c r="K1213" i="14" s="1"/>
  <c r="L1276" i="14"/>
  <c r="J1292" i="14"/>
  <c r="K1292" i="14"/>
  <c r="J1305" i="14"/>
  <c r="K1305" i="14" s="1"/>
  <c r="L1321" i="14"/>
  <c r="J1345" i="14"/>
  <c r="K1345" i="14" s="1"/>
  <c r="J1349" i="14"/>
  <c r="K1349" i="14" s="1"/>
  <c r="L1349" i="14"/>
  <c r="J1397" i="14"/>
  <c r="K1397" i="14" s="1"/>
  <c r="L1397" i="14"/>
  <c r="L1457" i="14"/>
  <c r="K1461" i="14"/>
  <c r="K1474" i="14"/>
  <c r="J2142" i="14"/>
  <c r="L2142" i="14"/>
  <c r="L2406" i="14"/>
  <c r="J2406" i="14"/>
  <c r="J2778" i="14"/>
  <c r="L2778" i="14"/>
  <c r="L3596" i="14"/>
  <c r="Q55" i="12" s="1"/>
  <c r="J3596" i="14"/>
  <c r="K172" i="14"/>
  <c r="J219" i="14"/>
  <c r="L222" i="14"/>
  <c r="L230" i="14"/>
  <c r="L233" i="14"/>
  <c r="J241" i="14"/>
  <c r="J252" i="14"/>
  <c r="L252" i="14"/>
  <c r="J277" i="14"/>
  <c r="L324" i="14"/>
  <c r="J327" i="14"/>
  <c r="L350" i="14"/>
  <c r="J362" i="14"/>
  <c r="K362" i="14" s="1"/>
  <c r="L362" i="14"/>
  <c r="L365" i="14"/>
  <c r="L406" i="14"/>
  <c r="L418" i="14"/>
  <c r="J425" i="14"/>
  <c r="J490" i="14"/>
  <c r="L490" i="14"/>
  <c r="J602" i="14"/>
  <c r="L602" i="14"/>
  <c r="K602" i="14"/>
  <c r="J618" i="14"/>
  <c r="K618" i="14" s="1"/>
  <c r="L618" i="14"/>
  <c r="L686" i="14"/>
  <c r="J690" i="14"/>
  <c r="L690" i="14"/>
  <c r="K690" i="14"/>
  <c r="J702" i="14"/>
  <c r="K702" i="14"/>
  <c r="L748" i="14"/>
  <c r="L752" i="14"/>
  <c r="J814" i="14"/>
  <c r="L814" i="14"/>
  <c r="K814" i="14"/>
  <c r="L927" i="14"/>
  <c r="J927" i="14"/>
  <c r="L1036" i="14"/>
  <c r="L1096" i="14"/>
  <c r="J1132" i="14"/>
  <c r="K1132" i="14" s="1"/>
  <c r="L1132" i="14"/>
  <c r="J1156" i="14"/>
  <c r="K1156" i="14" s="1"/>
  <c r="L1172" i="14"/>
  <c r="L1209" i="14"/>
  <c r="K1209" i="14"/>
  <c r="L1255" i="14"/>
  <c r="J1255" i="14"/>
  <c r="K1255" i="14" s="1"/>
  <c r="K1329" i="14"/>
  <c r="L1345" i="14"/>
  <c r="L1363" i="14"/>
  <c r="J1363" i="14"/>
  <c r="K1363" i="14" s="1"/>
  <c r="J1648" i="14"/>
  <c r="L1648" i="14"/>
  <c r="L1891" i="14"/>
  <c r="K1891" i="14"/>
  <c r="J3185" i="14"/>
  <c r="K3185" i="14" s="1"/>
  <c r="L3185" i="14"/>
  <c r="E22" i="6"/>
  <c r="F22" i="6" s="1"/>
  <c r="G22" i="6" s="1"/>
  <c r="AA58" i="13"/>
  <c r="L52" i="14"/>
  <c r="L100" i="14"/>
  <c r="K114" i="14"/>
  <c r="K122" i="14"/>
  <c r="K150" i="14"/>
  <c r="J158" i="14"/>
  <c r="K158" i="14" s="1"/>
  <c r="L158" i="14"/>
  <c r="J198" i="14"/>
  <c r="K198" i="14" s="1"/>
  <c r="L198" i="14"/>
  <c r="L219" i="14"/>
  <c r="L241" i="14"/>
  <c r="J294" i="14"/>
  <c r="K294" i="14" s="1"/>
  <c r="L294" i="14"/>
  <c r="L385" i="14"/>
  <c r="J385" i="14"/>
  <c r="J722" i="14"/>
  <c r="K722" i="14" s="1"/>
  <c r="L722" i="14"/>
  <c r="J1192" i="14"/>
  <c r="K1192" i="14"/>
  <c r="L2373" i="14"/>
  <c r="J2373" i="14"/>
  <c r="K2373" i="14"/>
  <c r="J2562" i="14"/>
  <c r="L2562" i="14"/>
  <c r="J2580" i="14"/>
  <c r="K2580" i="14" s="1"/>
  <c r="L2580" i="14"/>
  <c r="L2589" i="14"/>
  <c r="J2589" i="14"/>
  <c r="K2589" i="14" s="1"/>
  <c r="L2775" i="14"/>
  <c r="J2775" i="14"/>
  <c r="K2775" i="14" s="1"/>
  <c r="K18" i="14"/>
  <c r="L313" i="14"/>
  <c r="L336" i="14"/>
  <c r="K374" i="14"/>
  <c r="J377" i="14"/>
  <c r="L410" i="14"/>
  <c r="J414" i="14"/>
  <c r="K414" i="14" s="1"/>
  <c r="L414" i="14"/>
  <c r="K436" i="14"/>
  <c r="J497" i="14"/>
  <c r="J505" i="14"/>
  <c r="K520" i="14"/>
  <c r="K582" i="14"/>
  <c r="L594" i="14"/>
  <c r="J634" i="14"/>
  <c r="L634" i="14"/>
  <c r="J675" i="14"/>
  <c r="K714" i="14"/>
  <c r="J745" i="14"/>
  <c r="L749" i="14"/>
  <c r="J749" i="14"/>
  <c r="L772" i="14"/>
  <c r="L776" i="14"/>
  <c r="J838" i="14"/>
  <c r="L838" i="14"/>
  <c r="K838" i="14"/>
  <c r="L862" i="14"/>
  <c r="L1052" i="14"/>
  <c r="K1090" i="14"/>
  <c r="L1192" i="14"/>
  <c r="L1201" i="14"/>
  <c r="K1205" i="14"/>
  <c r="J1214" i="14"/>
  <c r="K1214" i="14"/>
  <c r="L1214" i="14"/>
  <c r="L1226" i="14"/>
  <c r="J1264" i="14"/>
  <c r="L1264" i="14"/>
  <c r="L1268" i="14"/>
  <c r="L1273" i="14"/>
  <c r="J1273" i="14"/>
  <c r="K1273" i="14" s="1"/>
  <c r="K1322" i="14"/>
  <c r="L1329" i="14"/>
  <c r="J1441" i="14"/>
  <c r="K1441" i="14" s="1"/>
  <c r="L1441" i="14"/>
  <c r="L1626" i="14"/>
  <c r="J1626" i="14"/>
  <c r="L1709" i="14"/>
  <c r="J1709" i="14"/>
  <c r="K1709" i="14" s="1"/>
  <c r="J1718" i="14"/>
  <c r="L1718" i="14"/>
  <c r="L2063" i="14"/>
  <c r="J2063" i="14"/>
  <c r="K2063" i="14" s="1"/>
  <c r="K54" i="13"/>
  <c r="L54" i="13" s="1"/>
  <c r="J18" i="14"/>
  <c r="L44" i="14"/>
  <c r="J66" i="14"/>
  <c r="K66" i="14" s="1"/>
  <c r="L92" i="14"/>
  <c r="K136" i="14"/>
  <c r="K170" i="14"/>
  <c r="J173" i="14"/>
  <c r="J195" i="14"/>
  <c r="K206" i="14"/>
  <c r="J209" i="14"/>
  <c r="J217" i="14"/>
  <c r="L228" i="14"/>
  <c r="K234" i="14"/>
  <c r="J291" i="14"/>
  <c r="K302" i="14"/>
  <c r="J305" i="14"/>
  <c r="J348" i="14"/>
  <c r="L348" i="14"/>
  <c r="K366" i="14"/>
  <c r="L374" i="14"/>
  <c r="J445" i="14"/>
  <c r="K494" i="14"/>
  <c r="J502" i="14"/>
  <c r="L502" i="14"/>
  <c r="L517" i="14"/>
  <c r="J529" i="14"/>
  <c r="J532" i="14"/>
  <c r="K532" i="14" s="1"/>
  <c r="L582" i="14"/>
  <c r="K649" i="14"/>
  <c r="L649" i="14"/>
  <c r="L714" i="14"/>
  <c r="J734" i="14"/>
  <c r="L734" i="14"/>
  <c r="J741" i="14"/>
  <c r="K796" i="14"/>
  <c r="K800" i="14"/>
  <c r="J831" i="14"/>
  <c r="J855" i="14"/>
  <c r="J879" i="14"/>
  <c r="J928" i="14"/>
  <c r="K928" i="14" s="1"/>
  <c r="L928" i="14"/>
  <c r="K946" i="14"/>
  <c r="J953" i="14"/>
  <c r="K1010" i="14"/>
  <c r="L1090" i="14"/>
  <c r="L1097" i="14"/>
  <c r="J1097" i="14"/>
  <c r="J1133" i="14"/>
  <c r="L1133" i="14"/>
  <c r="J1141" i="14"/>
  <c r="J1165" i="14"/>
  <c r="K1165" i="14" s="1"/>
  <c r="K1264" i="14"/>
  <c r="J1293" i="14"/>
  <c r="K1293" i="14" s="1"/>
  <c r="L1322" i="14"/>
  <c r="K1394" i="14"/>
  <c r="J1429" i="14"/>
  <c r="K1429" i="14" s="1"/>
  <c r="L1581" i="14"/>
  <c r="J1581" i="14"/>
  <c r="L1701" i="14"/>
  <c r="J1701" i="14"/>
  <c r="K1701" i="14" s="1"/>
  <c r="L2186" i="14"/>
  <c r="J2186" i="14"/>
  <c r="J2532" i="14"/>
  <c r="K2532" i="14" s="1"/>
  <c r="L2532" i="14"/>
  <c r="J2576" i="14"/>
  <c r="K2576" i="14" s="1"/>
  <c r="L2576" i="14"/>
  <c r="V9" i="13"/>
  <c r="F47" i="13"/>
  <c r="F55" i="13"/>
  <c r="F59" i="13"/>
  <c r="K10" i="14"/>
  <c r="J14" i="14"/>
  <c r="K14" i="14" s="1"/>
  <c r="L18" i="14"/>
  <c r="L40" i="14"/>
  <c r="J62" i="14"/>
  <c r="K62" i="14" s="1"/>
  <c r="L88" i="14"/>
  <c r="E123" i="14"/>
  <c r="K162" i="14"/>
  <c r="L170" i="14"/>
  <c r="K184" i="14"/>
  <c r="L206" i="14"/>
  <c r="L217" i="14"/>
  <c r="J231" i="14"/>
  <c r="L234" i="14"/>
  <c r="J242" i="14"/>
  <c r="L242" i="14"/>
  <c r="K242" i="14"/>
  <c r="J253" i="14"/>
  <c r="L302" i="14"/>
  <c r="J325" i="14"/>
  <c r="L366" i="14"/>
  <c r="J386" i="14"/>
  <c r="K386" i="14" s="1"/>
  <c r="K426" i="14"/>
  <c r="K472" i="14"/>
  <c r="L494" i="14"/>
  <c r="J509" i="14"/>
  <c r="J541" i="14"/>
  <c r="J544" i="14"/>
  <c r="K544" i="14" s="1"/>
  <c r="J641" i="14"/>
  <c r="J649" i="14"/>
  <c r="K661" i="14"/>
  <c r="J661" i="14"/>
  <c r="K664" i="14"/>
  <c r="J711" i="14"/>
  <c r="K734" i="14"/>
  <c r="J758" i="14"/>
  <c r="K758" i="14" s="1"/>
  <c r="L773" i="14"/>
  <c r="J773" i="14"/>
  <c r="K773" i="14" s="1"/>
  <c r="L796" i="14"/>
  <c r="L800" i="14"/>
  <c r="J904" i="14"/>
  <c r="K904" i="14" s="1"/>
  <c r="L904" i="14"/>
  <c r="K916" i="14"/>
  <c r="J920" i="14"/>
  <c r="L920" i="14"/>
  <c r="K920" i="14"/>
  <c r="J950" i="14"/>
  <c r="K950" i="14" s="1"/>
  <c r="L950" i="14"/>
  <c r="J980" i="14"/>
  <c r="K980" i="14" s="1"/>
  <c r="L1010" i="14"/>
  <c r="J1030" i="14"/>
  <c r="L1030" i="14"/>
  <c r="J1060" i="14"/>
  <c r="K1060" i="14" s="1"/>
  <c r="L1060" i="14"/>
  <c r="J1094" i="14"/>
  <c r="L1094" i="14"/>
  <c r="L1121" i="14"/>
  <c r="L1125" i="14"/>
  <c r="J1125" i="14"/>
  <c r="K1185" i="14"/>
  <c r="J1256" i="14"/>
  <c r="K1256" i="14" s="1"/>
  <c r="L1256" i="14"/>
  <c r="L1293" i="14"/>
  <c r="J1360" i="14"/>
  <c r="K1360" i="14" s="1"/>
  <c r="L1360" i="14"/>
  <c r="L1394" i="14"/>
  <c r="L1429" i="14"/>
  <c r="J1455" i="14"/>
  <c r="L1455" i="14"/>
  <c r="L1541" i="14"/>
  <c r="J1541" i="14"/>
  <c r="K1541" i="14" s="1"/>
  <c r="K1581" i="14"/>
  <c r="J1688" i="14"/>
  <c r="L1775" i="14"/>
  <c r="J1775" i="14"/>
  <c r="K1775" i="14"/>
  <c r="K1830" i="14"/>
  <c r="J1830" i="14"/>
  <c r="L1830" i="14"/>
  <c r="L1878" i="14"/>
  <c r="J1878" i="14"/>
  <c r="L2500" i="14"/>
  <c r="J2500" i="14"/>
  <c r="K2500" i="14" s="1"/>
  <c r="J2676" i="14"/>
  <c r="K2676" i="14" s="1"/>
  <c r="L2676" i="14"/>
  <c r="J2731" i="14"/>
  <c r="K2731" i="14" s="1"/>
  <c r="L2731" i="14"/>
  <c r="L3149" i="14"/>
  <c r="J3149" i="14"/>
  <c r="K3149" i="14"/>
  <c r="Q97" i="12"/>
  <c r="J116" i="12"/>
  <c r="X116" i="12" s="1"/>
  <c r="X9" i="13"/>
  <c r="J6" i="14"/>
  <c r="K6" i="14" s="1"/>
  <c r="J10" i="14"/>
  <c r="L14" i="14"/>
  <c r="L36" i="14"/>
  <c r="J58" i="14"/>
  <c r="K58" i="14" s="1"/>
  <c r="L84" i="14"/>
  <c r="K106" i="14"/>
  <c r="L120" i="14"/>
  <c r="K134" i="14"/>
  <c r="J159" i="14"/>
  <c r="L162" i="14"/>
  <c r="L231" i="14"/>
  <c r="L253" i="14"/>
  <c r="K411" i="14"/>
  <c r="L411" i="14"/>
  <c r="J411" i="14"/>
  <c r="J506" i="14"/>
  <c r="L506" i="14"/>
  <c r="J646" i="14"/>
  <c r="L646" i="14"/>
  <c r="K653" i="14"/>
  <c r="L653" i="14"/>
  <c r="J676" i="14"/>
  <c r="K676" i="14"/>
  <c r="J892" i="14"/>
  <c r="K892" i="14" s="1"/>
  <c r="L892" i="14"/>
  <c r="J1106" i="14"/>
  <c r="L1106" i="14"/>
  <c r="J1114" i="14"/>
  <c r="K1114" i="14"/>
  <c r="J1240" i="14"/>
  <c r="K1240" i="14" s="1"/>
  <c r="K1249" i="14"/>
  <c r="L1477" i="14"/>
  <c r="J1477" i="14"/>
  <c r="K1477" i="14" s="1"/>
  <c r="L1537" i="14"/>
  <c r="J1537" i="14"/>
  <c r="K1537" i="14" s="1"/>
  <c r="J1572" i="14"/>
  <c r="L1572" i="14"/>
  <c r="K1958" i="14"/>
  <c r="J1958" i="14"/>
  <c r="L1958" i="14"/>
  <c r="L2149" i="14"/>
  <c r="J2149" i="14"/>
  <c r="K2149" i="14" s="1"/>
  <c r="L2370" i="14"/>
  <c r="J2370" i="14"/>
  <c r="K2370" i="14" s="1"/>
  <c r="J2448" i="14"/>
  <c r="L2448" i="14"/>
  <c r="J2644" i="14"/>
  <c r="L2644" i="14"/>
  <c r="J109" i="12"/>
  <c r="Q116" i="12"/>
  <c r="Z9" i="13"/>
  <c r="L6" i="14"/>
  <c r="L10" i="14"/>
  <c r="L32" i="14"/>
  <c r="L80" i="14"/>
  <c r="L106" i="14"/>
  <c r="K126" i="14"/>
  <c r="L134" i="14"/>
  <c r="J137" i="14"/>
  <c r="K148" i="14"/>
  <c r="L156" i="14"/>
  <c r="J182" i="14"/>
  <c r="K182" i="14" s="1"/>
  <c r="L182" i="14"/>
  <c r="L185" i="14"/>
  <c r="J185" i="14"/>
  <c r="K185" i="14" s="1"/>
  <c r="K229" i="14"/>
  <c r="L229" i="14"/>
  <c r="K256" i="14"/>
  <c r="J267" i="14"/>
  <c r="K306" i="14"/>
  <c r="K314" i="14"/>
  <c r="J317" i="14"/>
  <c r="J446" i="14"/>
  <c r="K446" i="14" s="1"/>
  <c r="L446" i="14"/>
  <c r="L449" i="14"/>
  <c r="K506" i="14"/>
  <c r="L514" i="14"/>
  <c r="J526" i="14"/>
  <c r="L526" i="14"/>
  <c r="K616" i="14"/>
  <c r="J653" i="14"/>
  <c r="J685" i="14"/>
  <c r="J688" i="14"/>
  <c r="K688" i="14"/>
  <c r="J697" i="14"/>
  <c r="J742" i="14"/>
  <c r="K742" i="14" s="1"/>
  <c r="L742" i="14"/>
  <c r="J761" i="14"/>
  <c r="J782" i="14"/>
  <c r="K782" i="14" s="1"/>
  <c r="J793" i="14"/>
  <c r="K793" i="14" s="1"/>
  <c r="L797" i="14"/>
  <c r="J797" i="14"/>
  <c r="J868" i="14"/>
  <c r="L868" i="14"/>
  <c r="J872" i="14"/>
  <c r="K872" i="14" s="1"/>
  <c r="J880" i="14"/>
  <c r="L880" i="14"/>
  <c r="L908" i="14"/>
  <c r="J965" i="14"/>
  <c r="J1023" i="14"/>
  <c r="J1072" i="14"/>
  <c r="K1072" i="14" s="1"/>
  <c r="L1072" i="14"/>
  <c r="K1138" i="14"/>
  <c r="K1178" i="14"/>
  <c r="L1240" i="14"/>
  <c r="J1249" i="14"/>
  <c r="L1357" i="14"/>
  <c r="K1357" i="14"/>
  <c r="L1488" i="14"/>
  <c r="J1488" i="14"/>
  <c r="L1831" i="14"/>
  <c r="K1831" i="14"/>
  <c r="J1831" i="14"/>
  <c r="L1990" i="14"/>
  <c r="K2126" i="14"/>
  <c r="L2126" i="14"/>
  <c r="J2126" i="14"/>
  <c r="L2341" i="14"/>
  <c r="K2341" i="14"/>
  <c r="J2341" i="14"/>
  <c r="J2362" i="14"/>
  <c r="L2362" i="14"/>
  <c r="L2781" i="14"/>
  <c r="J2781" i="14"/>
  <c r="K2781" i="14" s="1"/>
  <c r="L2835" i="14"/>
  <c r="J2835" i="14"/>
  <c r="K2835" i="14" s="1"/>
  <c r="L3285" i="14"/>
  <c r="K3285" i="14"/>
  <c r="J3285" i="14"/>
  <c r="L3456" i="14"/>
  <c r="J3456" i="14"/>
  <c r="K3456" i="14" s="1"/>
  <c r="C114" i="5"/>
  <c r="I115" i="5" s="1"/>
  <c r="E9" i="11"/>
  <c r="J43" i="12"/>
  <c r="X43" i="12" s="1"/>
  <c r="C172" i="4"/>
  <c r="I173" i="4" s="1"/>
  <c r="Q109" i="12"/>
  <c r="AA9" i="13"/>
  <c r="K221" i="14"/>
  <c r="L221" i="14"/>
  <c r="J326" i="14"/>
  <c r="K326" i="14" s="1"/>
  <c r="L326" i="14"/>
  <c r="L461" i="14"/>
  <c r="J461" i="14"/>
  <c r="J538" i="14"/>
  <c r="L538" i="14"/>
  <c r="J650" i="14"/>
  <c r="L650" i="14"/>
  <c r="L697" i="14"/>
  <c r="K700" i="14"/>
  <c r="K712" i="14"/>
  <c r="L782" i="14"/>
  <c r="K844" i="14"/>
  <c r="K848" i="14"/>
  <c r="K868" i="14"/>
  <c r="K880" i="14"/>
  <c r="L884" i="14"/>
  <c r="L1042" i="14"/>
  <c r="K1046" i="14"/>
  <c r="L1138" i="14"/>
  <c r="J1154" i="14"/>
  <c r="K1154" i="14" s="1"/>
  <c r="L1154" i="14"/>
  <c r="L1178" i="14"/>
  <c r="L1249" i="14"/>
  <c r="J1253" i="14"/>
  <c r="L1253" i="14"/>
  <c r="K1253" i="14"/>
  <c r="J1357" i="14"/>
  <c r="L1465" i="14"/>
  <c r="J1465" i="14"/>
  <c r="K1465" i="14"/>
  <c r="K1488" i="14"/>
  <c r="J1564" i="14"/>
  <c r="L1750" i="14"/>
  <c r="J1806" i="14"/>
  <c r="L2300" i="14"/>
  <c r="J2300" i="14"/>
  <c r="K2300" i="14" s="1"/>
  <c r="L2493" i="14"/>
  <c r="J2493" i="14"/>
  <c r="K2493" i="14"/>
  <c r="J2543" i="14"/>
  <c r="L2543" i="14"/>
  <c r="K2543" i="14"/>
  <c r="J1028" i="14"/>
  <c r="K1028" i="14" s="1"/>
  <c r="L1028" i="14"/>
  <c r="J1162" i="14"/>
  <c r="K1162" i="14" s="1"/>
  <c r="L1162" i="14"/>
  <c r="J1358" i="14"/>
  <c r="K1358" i="14"/>
  <c r="J1396" i="14"/>
  <c r="K1396" i="14" s="1"/>
  <c r="L1396" i="14"/>
  <c r="J1412" i="14"/>
  <c r="K1412" i="14"/>
  <c r="J1444" i="14"/>
  <c r="K1444" i="14" s="1"/>
  <c r="L1495" i="14"/>
  <c r="K1495" i="14"/>
  <c r="J1495" i="14"/>
  <c r="L1870" i="14"/>
  <c r="J1870" i="14"/>
  <c r="K1966" i="14"/>
  <c r="J1966" i="14"/>
  <c r="L2003" i="14"/>
  <c r="K2003" i="14"/>
  <c r="L2328" i="14"/>
  <c r="J2328" i="14"/>
  <c r="L2445" i="14"/>
  <c r="K2445" i="14"/>
  <c r="J2445" i="14"/>
  <c r="J2536" i="14"/>
  <c r="K2536" i="14" s="1"/>
  <c r="L2536" i="14"/>
  <c r="L2695" i="14"/>
  <c r="K2695" i="14"/>
  <c r="J2695" i="14"/>
  <c r="J2703" i="14"/>
  <c r="K2703" i="14" s="1"/>
  <c r="J2724" i="14"/>
  <c r="K2724" i="14" s="1"/>
  <c r="L2724" i="14"/>
  <c r="J2744" i="14"/>
  <c r="K2744" i="14"/>
  <c r="J3065" i="14"/>
  <c r="K3065" i="14" s="1"/>
  <c r="L3065" i="14"/>
  <c r="K3148" i="14"/>
  <c r="L3148" i="14"/>
  <c r="L3552" i="14"/>
  <c r="J3552" i="14"/>
  <c r="K3552" i="14" s="1"/>
  <c r="L968" i="14"/>
  <c r="L1012" i="14"/>
  <c r="L1022" i="14"/>
  <c r="L1048" i="14"/>
  <c r="L1078" i="14"/>
  <c r="L1126" i="14"/>
  <c r="L1228" i="14"/>
  <c r="L1244" i="14"/>
  <c r="L1288" i="14"/>
  <c r="L1317" i="14"/>
  <c r="L1365" i="14"/>
  <c r="K1425" i="14"/>
  <c r="K1492" i="14"/>
  <c r="J1492" i="14"/>
  <c r="L1606" i="14"/>
  <c r="J1606" i="14"/>
  <c r="K1834" i="14"/>
  <c r="J1834" i="14"/>
  <c r="L2295" i="14"/>
  <c r="J2295" i="14"/>
  <c r="K2295" i="14" s="1"/>
  <c r="K2308" i="14"/>
  <c r="J2308" i="14"/>
  <c r="L2357" i="14"/>
  <c r="J2357" i="14"/>
  <c r="K2357" i="14" s="1"/>
  <c r="K2402" i="14"/>
  <c r="J2402" i="14"/>
  <c r="L2402" i="14"/>
  <c r="L2429" i="14"/>
  <c r="K2429" i="14"/>
  <c r="J2429" i="14"/>
  <c r="L2511" i="14"/>
  <c r="J2511" i="14"/>
  <c r="K2511" i="14" s="1"/>
  <c r="L2585" i="14"/>
  <c r="J2585" i="14"/>
  <c r="K2585" i="14" s="1"/>
  <c r="L2657" i="14"/>
  <c r="J2657" i="14"/>
  <c r="L2683" i="14"/>
  <c r="K2683" i="14"/>
  <c r="J2729" i="14"/>
  <c r="K2729" i="14" s="1"/>
  <c r="J2885" i="14"/>
  <c r="K2885" i="14" s="1"/>
  <c r="L2885" i="14"/>
  <c r="L3009" i="14"/>
  <c r="J3009" i="14"/>
  <c r="K3009" i="14" s="1"/>
  <c r="J3632" i="14"/>
  <c r="K3632" i="14" s="1"/>
  <c r="L3632" i="14"/>
  <c r="L2437" i="14"/>
  <c r="K2437" i="14"/>
  <c r="J2437" i="14"/>
  <c r="K2466" i="14"/>
  <c r="L2466" i="14"/>
  <c r="L2485" i="14"/>
  <c r="J2485" i="14"/>
  <c r="L2508" i="14"/>
  <c r="J2508" i="14"/>
  <c r="K2508" i="14" s="1"/>
  <c r="L2533" i="14"/>
  <c r="J2533" i="14"/>
  <c r="K2533" i="14" s="1"/>
  <c r="L2773" i="14"/>
  <c r="J2773" i="14"/>
  <c r="K2773" i="14" s="1"/>
  <c r="L3201" i="14"/>
  <c r="J3201" i="14"/>
  <c r="L3244" i="14"/>
  <c r="J3244" i="14"/>
  <c r="L3468" i="14"/>
  <c r="J3468" i="14"/>
  <c r="K3468" i="14" s="1"/>
  <c r="J1336" i="14"/>
  <c r="K1336" i="14" s="1"/>
  <c r="L1336" i="14"/>
  <c r="J1348" i="14"/>
  <c r="K1348" i="14"/>
  <c r="J1370" i="14"/>
  <c r="L1370" i="14"/>
  <c r="K1401" i="14"/>
  <c r="L1655" i="14"/>
  <c r="J1655" i="14"/>
  <c r="K1655" i="14" s="1"/>
  <c r="L1751" i="14"/>
  <c r="J1751" i="14"/>
  <c r="K1751" i="14" s="1"/>
  <c r="L2087" i="14"/>
  <c r="J2087" i="14"/>
  <c r="K2087" i="14" s="1"/>
  <c r="L2398" i="14"/>
  <c r="J2398" i="14"/>
  <c r="J2430" i="14"/>
  <c r="K2442" i="14"/>
  <c r="L2442" i="14"/>
  <c r="J2442" i="14"/>
  <c r="J2466" i="14"/>
  <c r="K2485" i="14"/>
  <c r="J2680" i="14"/>
  <c r="K2680" i="14" s="1"/>
  <c r="J2742" i="14"/>
  <c r="K2742" i="14" s="1"/>
  <c r="J2766" i="14"/>
  <c r="L2766" i="14"/>
  <c r="K3201" i="14"/>
  <c r="K3592" i="14"/>
  <c r="L3592" i="14"/>
  <c r="Q51" i="12" s="1"/>
  <c r="J3592" i="14"/>
  <c r="J51" i="12" s="1"/>
  <c r="K3136" i="14"/>
  <c r="L3136" i="14"/>
  <c r="J3136" i="14"/>
  <c r="J3225" i="14"/>
  <c r="K3225" i="14" s="1"/>
  <c r="L3225" i="14"/>
  <c r="J3433" i="14"/>
  <c r="K3433" i="14"/>
  <c r="L3433" i="14"/>
  <c r="K2338" i="14"/>
  <c r="L2338" i="14"/>
  <c r="J2338" i="14"/>
  <c r="L2517" i="14"/>
  <c r="K2517" i="14"/>
  <c r="J2595" i="14"/>
  <c r="K2595" i="14" s="1"/>
  <c r="L2595" i="14"/>
  <c r="J2621" i="14"/>
  <c r="K2621" i="14" s="1"/>
  <c r="L2621" i="14"/>
  <c r="L2685" i="14"/>
  <c r="J2685" i="14"/>
  <c r="K2685" i="14" s="1"/>
  <c r="K2709" i="14"/>
  <c r="L2717" i="14"/>
  <c r="J2717" i="14"/>
  <c r="K2717" i="14" s="1"/>
  <c r="L2767" i="14"/>
  <c r="K2767" i="14"/>
  <c r="L3230" i="14"/>
  <c r="J3230" i="14"/>
  <c r="L3346" i="14"/>
  <c r="J3346" i="14"/>
  <c r="J3352" i="14"/>
  <c r="L3352" i="14"/>
  <c r="J1169" i="14"/>
  <c r="L1169" i="14"/>
  <c r="J1406" i="14"/>
  <c r="K1406" i="14" s="1"/>
  <c r="K1494" i="14"/>
  <c r="L1494" i="14"/>
  <c r="L1665" i="14"/>
  <c r="J1665" i="14"/>
  <c r="K1665" i="14" s="1"/>
  <c r="L1822" i="14"/>
  <c r="J1822" i="14"/>
  <c r="K2122" i="14"/>
  <c r="L2122" i="14"/>
  <c r="L2159" i="14"/>
  <c r="J2159" i="14"/>
  <c r="K2159" i="14" s="1"/>
  <c r="L2279" i="14"/>
  <c r="J2279" i="14"/>
  <c r="K2279" i="14" s="1"/>
  <c r="J2672" i="14"/>
  <c r="K2672" i="14"/>
  <c r="L2672" i="14"/>
  <c r="J2698" i="14"/>
  <c r="L2698" i="14"/>
  <c r="K2698" i="14"/>
  <c r="K2713" i="14"/>
  <c r="L2727" i="14"/>
  <c r="J2727" i="14"/>
  <c r="K2727" i="14" s="1"/>
  <c r="L2968" i="14"/>
  <c r="J2968" i="14"/>
  <c r="L3069" i="14"/>
  <c r="J3069" i="14"/>
  <c r="K3069" i="14" s="1"/>
  <c r="L3208" i="14"/>
  <c r="J3208" i="14"/>
  <c r="L3280" i="14"/>
  <c r="J3280" i="14"/>
  <c r="L3452" i="14"/>
  <c r="J3452" i="14"/>
  <c r="K3452" i="14"/>
  <c r="L3773" i="14"/>
  <c r="J3773" i="14"/>
  <c r="K3773" i="14" s="1"/>
  <c r="K208" i="14"/>
  <c r="L216" i="14"/>
  <c r="J245" i="14"/>
  <c r="L276" i="14"/>
  <c r="K304" i="14"/>
  <c r="L312" i="14"/>
  <c r="K398" i="14"/>
  <c r="L442" i="14"/>
  <c r="K498" i="14"/>
  <c r="K508" i="14"/>
  <c r="K554" i="14"/>
  <c r="L586" i="14"/>
  <c r="K642" i="14"/>
  <c r="K652" i="14"/>
  <c r="J687" i="14"/>
  <c r="K698" i="14"/>
  <c r="J701" i="14"/>
  <c r="J709" i="14"/>
  <c r="J856" i="14"/>
  <c r="K856" i="14" s="1"/>
  <c r="J881" i="14"/>
  <c r="J913" i="14"/>
  <c r="K940" i="14"/>
  <c r="J977" i="14"/>
  <c r="K994" i="14"/>
  <c r="K1004" i="14"/>
  <c r="K1024" i="14"/>
  <c r="K1034" i="14"/>
  <c r="L1064" i="14"/>
  <c r="K1169" i="14"/>
  <c r="K1173" i="14"/>
  <c r="K1177" i="14"/>
  <c r="K1190" i="14"/>
  <c r="L1202" i="14"/>
  <c r="L1239" i="14"/>
  <c r="K1250" i="14"/>
  <c r="J1269" i="14"/>
  <c r="K1269" i="14" s="1"/>
  <c r="J1291" i="14"/>
  <c r="K1291" i="14" s="1"/>
  <c r="J1353" i="14"/>
  <c r="K1353" i="14" s="1"/>
  <c r="L1406" i="14"/>
  <c r="J1494" i="14"/>
  <c r="J1517" i="14"/>
  <c r="K1517" i="14" s="1"/>
  <c r="L1557" i="14"/>
  <c r="J1557" i="14"/>
  <c r="K1557" i="14" s="1"/>
  <c r="L2071" i="14"/>
  <c r="J2071" i="14"/>
  <c r="K2071" i="14" s="1"/>
  <c r="J2122" i="14"/>
  <c r="L2247" i="14"/>
  <c r="J2247" i="14"/>
  <c r="L2405" i="14"/>
  <c r="J2405" i="14"/>
  <c r="K2405" i="14" s="1"/>
  <c r="L2416" i="14"/>
  <c r="J2416" i="14"/>
  <c r="K2444" i="14"/>
  <c r="J2444" i="14"/>
  <c r="L2444" i="14"/>
  <c r="L2460" i="14"/>
  <c r="J2460" i="14"/>
  <c r="K2460" i="14" s="1"/>
  <c r="L2522" i="14"/>
  <c r="J2522" i="14"/>
  <c r="K2522" i="14" s="1"/>
  <c r="J2668" i="14"/>
  <c r="L2668" i="14"/>
  <c r="L2759" i="14"/>
  <c r="J2759" i="14"/>
  <c r="K3030" i="14"/>
  <c r="J3030" i="14"/>
  <c r="L3064" i="14"/>
  <c r="J3064" i="14"/>
  <c r="L856" i="14"/>
  <c r="K896" i="14"/>
  <c r="L940" i="14"/>
  <c r="L994" i="14"/>
  <c r="L1024" i="14"/>
  <c r="L1173" i="14"/>
  <c r="J1217" i="14"/>
  <c r="K1217" i="14" s="1"/>
  <c r="L1250" i="14"/>
  <c r="K1277" i="14"/>
  <c r="L1327" i="14"/>
  <c r="J1327" i="14"/>
  <c r="K1327" i="14" s="1"/>
  <c r="J1361" i="14"/>
  <c r="L1361" i="14"/>
  <c r="K1384" i="14"/>
  <c r="J1388" i="14"/>
  <c r="K1388" i="14" s="1"/>
  <c r="L1388" i="14"/>
  <c r="J1420" i="14"/>
  <c r="K1420" i="14" s="1"/>
  <c r="L1420" i="14"/>
  <c r="J1424" i="14"/>
  <c r="K1424" i="14"/>
  <c r="J1435" i="14"/>
  <c r="K1435" i="14" s="1"/>
  <c r="J1448" i="14"/>
  <c r="K1448" i="14"/>
  <c r="L1614" i="14"/>
  <c r="J1614" i="14"/>
  <c r="K1631" i="14"/>
  <c r="L1716" i="14"/>
  <c r="K1837" i="14"/>
  <c r="L1861" i="14"/>
  <c r="J1861" i="14"/>
  <c r="K1861" i="14" s="1"/>
  <c r="L1875" i="14"/>
  <c r="K1875" i="14"/>
  <c r="K1998" i="14"/>
  <c r="L1998" i="14"/>
  <c r="J1998" i="14"/>
  <c r="L2085" i="14"/>
  <c r="J2085" i="14"/>
  <c r="K2085" i="14" s="1"/>
  <c r="L2141" i="14"/>
  <c r="J2141" i="14"/>
  <c r="K2141" i="14" s="1"/>
  <c r="L2150" i="14"/>
  <c r="L2178" i="14"/>
  <c r="L2298" i="14"/>
  <c r="J2298" i="14"/>
  <c r="K2348" i="14"/>
  <c r="L2348" i="14"/>
  <c r="J2348" i="14"/>
  <c r="L2424" i="14"/>
  <c r="J2424" i="14"/>
  <c r="L2514" i="14"/>
  <c r="J2514" i="14"/>
  <c r="K2514" i="14" s="1"/>
  <c r="J2584" i="14"/>
  <c r="L2584" i="14"/>
  <c r="K2584" i="14"/>
  <c r="K2668" i="14"/>
  <c r="L2713" i="14"/>
  <c r="K2759" i="14"/>
  <c r="J2768" i="14"/>
  <c r="K2768" i="14" s="1"/>
  <c r="J2908" i="14"/>
  <c r="L3051" i="14"/>
  <c r="J3051" i="14"/>
  <c r="K3051" i="14" s="1"/>
  <c r="L3184" i="14"/>
  <c r="J3184" i="14"/>
  <c r="J3281" i="14"/>
  <c r="K3281" i="14"/>
  <c r="L3281" i="14"/>
  <c r="L3822" i="14"/>
  <c r="K3822" i="14"/>
  <c r="J3822" i="14"/>
  <c r="L4003" i="14"/>
  <c r="K1712" i="14"/>
  <c r="K1838" i="14"/>
  <c r="L1838" i="14"/>
  <c r="J1838" i="14"/>
  <c r="K2324" i="14"/>
  <c r="K2349" i="14"/>
  <c r="K2364" i="14"/>
  <c r="L2364" i="14"/>
  <c r="L2470" i="14"/>
  <c r="K2474" i="14"/>
  <c r="L2474" i="14"/>
  <c r="J2474" i="14"/>
  <c r="J2548" i="14"/>
  <c r="L2548" i="14"/>
  <c r="K2548" i="14"/>
  <c r="K2932" i="14"/>
  <c r="L2932" i="14"/>
  <c r="J2932" i="14"/>
  <c r="K3005" i="14"/>
  <c r="J3328" i="14"/>
  <c r="L3328" i="14"/>
  <c r="J3597" i="14"/>
  <c r="K3597" i="14" s="1"/>
  <c r="L3597" i="14"/>
  <c r="J3661" i="14"/>
  <c r="K3661" i="14" s="1"/>
  <c r="L3661" i="14"/>
  <c r="Q120" i="12" s="1"/>
  <c r="J3869" i="14"/>
  <c r="K3869" i="14" s="1"/>
  <c r="L3869" i="14"/>
  <c r="J3954" i="14"/>
  <c r="K3954" i="14" s="1"/>
  <c r="L3954" i="14"/>
  <c r="J4003" i="14"/>
  <c r="K4003" i="14" s="1"/>
  <c r="J4845" i="14"/>
  <c r="K4845" i="14" s="1"/>
  <c r="L4845" i="14"/>
  <c r="L1432" i="14"/>
  <c r="L1743" i="14"/>
  <c r="J1743" i="14"/>
  <c r="K1743" i="14" s="1"/>
  <c r="L1886" i="14"/>
  <c r="L1954" i="14"/>
  <c r="L2037" i="14"/>
  <c r="K2037" i="14"/>
  <c r="K2127" i="14"/>
  <c r="L2293" i="14"/>
  <c r="J2293" i="14"/>
  <c r="L2324" i="14"/>
  <c r="K2372" i="14"/>
  <c r="L2490" i="14"/>
  <c r="K2498" i="14"/>
  <c r="K2501" i="14"/>
  <c r="J2670" i="14"/>
  <c r="K2670" i="14" s="1"/>
  <c r="L2670" i="14"/>
  <c r="L2701" i="14"/>
  <c r="J2701" i="14"/>
  <c r="K2701" i="14" s="1"/>
  <c r="L2933" i="14"/>
  <c r="K2933" i="14"/>
  <c r="L3021" i="14"/>
  <c r="K3021" i="14"/>
  <c r="J3021" i="14"/>
  <c r="J3047" i="14"/>
  <c r="K3047" i="14"/>
  <c r="L3310" i="14"/>
  <c r="J3310" i="14"/>
  <c r="K3329" i="14"/>
  <c r="L3343" i="14"/>
  <c r="J3343" i="14"/>
  <c r="J3435" i="14"/>
  <c r="K3435" i="14" s="1"/>
  <c r="L3435" i="14"/>
  <c r="L3462" i="14"/>
  <c r="J3462" i="14"/>
  <c r="K3462" i="14" s="1"/>
  <c r="J3729" i="14"/>
  <c r="K3729" i="14"/>
  <c r="L3865" i="14"/>
  <c r="J3865" i="14"/>
  <c r="J4136" i="14"/>
  <c r="L4136" i="14"/>
  <c r="J4758" i="14"/>
  <c r="K4758" i="14" s="1"/>
  <c r="L4758" i="14"/>
  <c r="K2396" i="14"/>
  <c r="K2468" i="14"/>
  <c r="L2468" i="14"/>
  <c r="J2468" i="14"/>
  <c r="L2537" i="14"/>
  <c r="J2537" i="14"/>
  <c r="J2604" i="14"/>
  <c r="K2604" i="14" s="1"/>
  <c r="L2604" i="14"/>
  <c r="J2730" i="14"/>
  <c r="L2730" i="14"/>
  <c r="L2761" i="14"/>
  <c r="J2761" i="14"/>
  <c r="K2761" i="14" s="1"/>
  <c r="L2992" i="14"/>
  <c r="J2992" i="14"/>
  <c r="L2997" i="14"/>
  <c r="L3163" i="14"/>
  <c r="K3163" i="14"/>
  <c r="L3268" i="14"/>
  <c r="J3268" i="14"/>
  <c r="J3491" i="14"/>
  <c r="K3491" i="14" s="1"/>
  <c r="L3491" i="14"/>
  <c r="J3542" i="14"/>
  <c r="L3542" i="14"/>
  <c r="K3542" i="14"/>
  <c r="J3550" i="14"/>
  <c r="K3550" i="14" s="1"/>
  <c r="L3550" i="14"/>
  <c r="L3593" i="14"/>
  <c r="J3593" i="14"/>
  <c r="L3624" i="14"/>
  <c r="K3624" i="14"/>
  <c r="J3624" i="14"/>
  <c r="L3633" i="14"/>
  <c r="Q92" i="12" s="1"/>
  <c r="J3633" i="14"/>
  <c r="K3633" i="14" s="1"/>
  <c r="J3638" i="14"/>
  <c r="K3638" i="14"/>
  <c r="L3638" i="14"/>
  <c r="J3897" i="14"/>
  <c r="L3897" i="14"/>
  <c r="K3897" i="14"/>
  <c r="L4514" i="14"/>
  <c r="K4514" i="14"/>
  <c r="K4519" i="14"/>
  <c r="J4519" i="14"/>
  <c r="J4582" i="14"/>
  <c r="L4582" i="14"/>
  <c r="L1364" i="14"/>
  <c r="L1385" i="14"/>
  <c r="L1436" i="14"/>
  <c r="L1975" i="14"/>
  <c r="J1975" i="14"/>
  <c r="J2238" i="14"/>
  <c r="J2386" i="14"/>
  <c r="J2396" i="14"/>
  <c r="L2400" i="14"/>
  <c r="J2400" i="14"/>
  <c r="L2421" i="14"/>
  <c r="J2421" i="14"/>
  <c r="K2421" i="14" s="1"/>
  <c r="L2447" i="14"/>
  <c r="J2447" i="14"/>
  <c r="K2447" i="14" s="1"/>
  <c r="K2475" i="14"/>
  <c r="J2478" i="14"/>
  <c r="J2530" i="14"/>
  <c r="K2530" i="14" s="1"/>
  <c r="K2560" i="14"/>
  <c r="J2628" i="14"/>
  <c r="K2628" i="14" s="1"/>
  <c r="J2709" i="14"/>
  <c r="J2715" i="14"/>
  <c r="K2715" i="14" s="1"/>
  <c r="J2719" i="14"/>
  <c r="K2719" i="14" s="1"/>
  <c r="J2747" i="14"/>
  <c r="K2747" i="14" s="1"/>
  <c r="L2754" i="14"/>
  <c r="L2779" i="14"/>
  <c r="K2779" i="14"/>
  <c r="J2806" i="14"/>
  <c r="L2877" i="14"/>
  <c r="J2877" i="14"/>
  <c r="K2877" i="14" s="1"/>
  <c r="L2943" i="14"/>
  <c r="J2943" i="14"/>
  <c r="K2943" i="14" s="1"/>
  <c r="L2969" i="14"/>
  <c r="K2969" i="14"/>
  <c r="J2969" i="14"/>
  <c r="J2979" i="14"/>
  <c r="K2979" i="14" s="1"/>
  <c r="J2997" i="14"/>
  <c r="K2997" i="14" s="1"/>
  <c r="J3016" i="14"/>
  <c r="L3028" i="14"/>
  <c r="J3028" i="14"/>
  <c r="J3042" i="14"/>
  <c r="J3076" i="14"/>
  <c r="K3137" i="14"/>
  <c r="J3163" i="14"/>
  <c r="L3231" i="14"/>
  <c r="J3231" i="14"/>
  <c r="K3231" i="14" s="1"/>
  <c r="L3273" i="14"/>
  <c r="J3273" i="14"/>
  <c r="K3273" i="14" s="1"/>
  <c r="K3297" i="14"/>
  <c r="L3297" i="14"/>
  <c r="J3297" i="14"/>
  <c r="K3306" i="14"/>
  <c r="J3306" i="14"/>
  <c r="J3500" i="14"/>
  <c r="L3500" i="14"/>
  <c r="L3581" i="14"/>
  <c r="J3581" i="14"/>
  <c r="K3581" i="14" s="1"/>
  <c r="L3720" i="14"/>
  <c r="J3720" i="14"/>
  <c r="K3720" i="14" s="1"/>
  <c r="J4514" i="14"/>
  <c r="L1967" i="14"/>
  <c r="K1967" i="14"/>
  <c r="L1971" i="14"/>
  <c r="K1971" i="14"/>
  <c r="L2286" i="14"/>
  <c r="J2286" i="14"/>
  <c r="K2314" i="14"/>
  <c r="L2314" i="14"/>
  <c r="J2314" i="14"/>
  <c r="K2340" i="14"/>
  <c r="L2340" i="14"/>
  <c r="K2380" i="14"/>
  <c r="L2396" i="14"/>
  <c r="L2478" i="14"/>
  <c r="K2491" i="14"/>
  <c r="J2519" i="14"/>
  <c r="K2519" i="14" s="1"/>
  <c r="L2560" i="14"/>
  <c r="L2565" i="14"/>
  <c r="J2565" i="14"/>
  <c r="J2600" i="14"/>
  <c r="L2600" i="14"/>
  <c r="L2628" i="14"/>
  <c r="J2682" i="14"/>
  <c r="L2682" i="14"/>
  <c r="J2689" i="14"/>
  <c r="K2689" i="14" s="1"/>
  <c r="J2751" i="14"/>
  <c r="K2751" i="14" s="1"/>
  <c r="J2779" i="14"/>
  <c r="J3195" i="14"/>
  <c r="K3195" i="14" s="1"/>
  <c r="L3283" i="14"/>
  <c r="J3283" i="14"/>
  <c r="K3283" i="14" s="1"/>
  <c r="L3339" i="14"/>
  <c r="J3339" i="14"/>
  <c r="K3606" i="14"/>
  <c r="L3606" i="14"/>
  <c r="Q65" i="12" s="1"/>
  <c r="L2860" i="14"/>
  <c r="L2907" i="14"/>
  <c r="J2907" i="14"/>
  <c r="K2907" i="14" s="1"/>
  <c r="L2944" i="14"/>
  <c r="J2944" i="14"/>
  <c r="J2975" i="14"/>
  <c r="L2975" i="14"/>
  <c r="K2975" i="14"/>
  <c r="J3029" i="14"/>
  <c r="K3029" i="14" s="1"/>
  <c r="L3029" i="14"/>
  <c r="L3237" i="14"/>
  <c r="J3237" i="14"/>
  <c r="K3237" i="14" s="1"/>
  <c r="J3293" i="14"/>
  <c r="K3293" i="14" s="1"/>
  <c r="K3496" i="14"/>
  <c r="L3496" i="14"/>
  <c r="J3496" i="14"/>
  <c r="J3606" i="14"/>
  <c r="J3671" i="14"/>
  <c r="L3671" i="14"/>
  <c r="J3698" i="14"/>
  <c r="K3698" i="14" s="1"/>
  <c r="L3698" i="14"/>
  <c r="K3758" i="14"/>
  <c r="J3758" i="14"/>
  <c r="L3758" i="14"/>
  <c r="L4075" i="14"/>
  <c r="J4075" i="14"/>
  <c r="K4075" i="14" s="1"/>
  <c r="L1721" i="14"/>
  <c r="J1721" i="14"/>
  <c r="K1721" i="14" s="1"/>
  <c r="L2133" i="14"/>
  <c r="K2133" i="14"/>
  <c r="K2255" i="14"/>
  <c r="L2380" i="14"/>
  <c r="L2472" i="14"/>
  <c r="K2492" i="14"/>
  <c r="L2492" i="14"/>
  <c r="J2492" i="14"/>
  <c r="K2506" i="14"/>
  <c r="K2509" i="14"/>
  <c r="L2574" i="14"/>
  <c r="J2609" i="14"/>
  <c r="K2609" i="14" s="1"/>
  <c r="L2609" i="14"/>
  <c r="K2679" i="14"/>
  <c r="K2741" i="14"/>
  <c r="J2748" i="14"/>
  <c r="K2748" i="14" s="1"/>
  <c r="L2748" i="14"/>
  <c r="L2925" i="14"/>
  <c r="J2925" i="14"/>
  <c r="K2925" i="14" s="1"/>
  <c r="L3081" i="14"/>
  <c r="J3081" i="14"/>
  <c r="L3151" i="14"/>
  <c r="K3151" i="14"/>
  <c r="J3151" i="14"/>
  <c r="L3340" i="14"/>
  <c r="J3340" i="14"/>
  <c r="J3694" i="14"/>
  <c r="K3694" i="14" s="1"/>
  <c r="L3694" i="14"/>
  <c r="J3786" i="14"/>
  <c r="K3786" i="14" s="1"/>
  <c r="L3786" i="14"/>
  <c r="L3790" i="14"/>
  <c r="J3790" i="14"/>
  <c r="K3790" i="14" s="1"/>
  <c r="J3849" i="14"/>
  <c r="K3849" i="14" s="1"/>
  <c r="L3849" i="14"/>
  <c r="J3969" i="14"/>
  <c r="K3969" i="14" s="1"/>
  <c r="L3969" i="14"/>
  <c r="K2316" i="14"/>
  <c r="J2316" i="14"/>
  <c r="K2356" i="14"/>
  <c r="L2356" i="14"/>
  <c r="K2388" i="14"/>
  <c r="K2434" i="14"/>
  <c r="L2434" i="14"/>
  <c r="J2626" i="14"/>
  <c r="K2626" i="14" s="1"/>
  <c r="J2700" i="14"/>
  <c r="K2700" i="14"/>
  <c r="L2721" i="14"/>
  <c r="J2721" i="14"/>
  <c r="K2721" i="14" s="1"/>
  <c r="J3518" i="14"/>
  <c r="L3518" i="14"/>
  <c r="K3518" i="14"/>
  <c r="K3571" i="14"/>
  <c r="J3571" i="14"/>
  <c r="L3571" i="14"/>
  <c r="Q30" i="12" s="1"/>
  <c r="J3768" i="14"/>
  <c r="K3768" i="14" s="1"/>
  <c r="L3768" i="14"/>
  <c r="L3918" i="14"/>
  <c r="J3918" i="14"/>
  <c r="K3918" i="14" s="1"/>
  <c r="J4008" i="14"/>
  <c r="K4008" i="14" s="1"/>
  <c r="L4008" i="14"/>
  <c r="J4202" i="14"/>
  <c r="K4202" i="14" s="1"/>
  <c r="L4202" i="14"/>
  <c r="L4218" i="14"/>
  <c r="J4218" i="14"/>
  <c r="K4218" i="14" s="1"/>
  <c r="L3395" i="14"/>
  <c r="J3395" i="14"/>
  <c r="L3559" i="14"/>
  <c r="J3559" i="14"/>
  <c r="K3559" i="14" s="1"/>
  <c r="L3594" i="14"/>
  <c r="J3594" i="14"/>
  <c r="K3594" i="14" s="1"/>
  <c r="J3626" i="14"/>
  <c r="L3626" i="14"/>
  <c r="Q85" i="12" s="1"/>
  <c r="L3751" i="14"/>
  <c r="J3751" i="14"/>
  <c r="K3751" i="14" s="1"/>
  <c r="J3829" i="14"/>
  <c r="K3829" i="14" s="1"/>
  <c r="L3851" i="14"/>
  <c r="L3984" i="14"/>
  <c r="J3984" i="14"/>
  <c r="K3984" i="14" s="1"/>
  <c r="J4045" i="14"/>
  <c r="K4045" i="14" s="1"/>
  <c r="L4045" i="14"/>
  <c r="J4161" i="14"/>
  <c r="K4161" i="14" s="1"/>
  <c r="K4205" i="14"/>
  <c r="L4205" i="14"/>
  <c r="J4205" i="14"/>
  <c r="J4215" i="14"/>
  <c r="K4215" i="14" s="1"/>
  <c r="L4215" i="14"/>
  <c r="L4406" i="14"/>
  <c r="K4406" i="14"/>
  <c r="J4406" i="14"/>
  <c r="K4435" i="14"/>
  <c r="L4435" i="14"/>
  <c r="J4435" i="14"/>
  <c r="J4569" i="14"/>
  <c r="L4569" i="14"/>
  <c r="J5123" i="14"/>
  <c r="L5123" i="14"/>
  <c r="L5514" i="14"/>
  <c r="K5514" i="14"/>
  <c r="J3519" i="14"/>
  <c r="K3519" i="14"/>
  <c r="J3602" i="14"/>
  <c r="K3602" i="14"/>
  <c r="K3626" i="14"/>
  <c r="L3662" i="14"/>
  <c r="Q121" i="12" s="1"/>
  <c r="J3662" i="14"/>
  <c r="L3691" i="14"/>
  <c r="J3691" i="14"/>
  <c r="K3691" i="14" s="1"/>
  <c r="L3721" i="14"/>
  <c r="J3721" i="14"/>
  <c r="J3755" i="14"/>
  <c r="J3775" i="14"/>
  <c r="L3780" i="14"/>
  <c r="J3780" i="14"/>
  <c r="J3811" i="14"/>
  <c r="K3811" i="14" s="1"/>
  <c r="L3829" i="14"/>
  <c r="L3834" i="14"/>
  <c r="J3834" i="14"/>
  <c r="K3834" i="14" s="1"/>
  <c r="J3842" i="14"/>
  <c r="K3842" i="14" s="1"/>
  <c r="L3842" i="14"/>
  <c r="J3851" i="14"/>
  <c r="K3851" i="14" s="1"/>
  <c r="J3859" i="14"/>
  <c r="K3859" i="14" s="1"/>
  <c r="L3948" i="14"/>
  <c r="J3948" i="14"/>
  <c r="J3952" i="14"/>
  <c r="J3989" i="14"/>
  <c r="J4454" i="14"/>
  <c r="L4454" i="14"/>
  <c r="K4454" i="14"/>
  <c r="L4747" i="14"/>
  <c r="J4747" i="14"/>
  <c r="L5657" i="14"/>
  <c r="K2292" i="14"/>
  <c r="K2412" i="14"/>
  <c r="K2428" i="14"/>
  <c r="J3381" i="14"/>
  <c r="K3381" i="14" s="1"/>
  <c r="J3391" i="14"/>
  <c r="K3391" i="14" s="1"/>
  <c r="L3408" i="14"/>
  <c r="L3438" i="14"/>
  <c r="J3438" i="14"/>
  <c r="K3438" i="14" s="1"/>
  <c r="J3485" i="14"/>
  <c r="L3497" i="14"/>
  <c r="K3501" i="14"/>
  <c r="J3504" i="14"/>
  <c r="K3504" i="14" s="1"/>
  <c r="L3519" i="14"/>
  <c r="K3524" i="14"/>
  <c r="L3524" i="14"/>
  <c r="L3568" i="14"/>
  <c r="Q27" i="12" s="1"/>
  <c r="L3598" i="14"/>
  <c r="L3602" i="14"/>
  <c r="L3619" i="14"/>
  <c r="Q78" i="12" s="1"/>
  <c r="J3619" i="14"/>
  <c r="J3639" i="14"/>
  <c r="L3639" i="14"/>
  <c r="J3687" i="14"/>
  <c r="K3687" i="14" s="1"/>
  <c r="J3739" i="14"/>
  <c r="K3739" i="14" s="1"/>
  <c r="L3793" i="14"/>
  <c r="J3793" i="14"/>
  <c r="K3793" i="14" s="1"/>
  <c r="L3825" i="14"/>
  <c r="J3868" i="14"/>
  <c r="J3877" i="14"/>
  <c r="K3877" i="14" s="1"/>
  <c r="L3877" i="14"/>
  <c r="J3888" i="14"/>
  <c r="J3903" i="14"/>
  <c r="L3903" i="14"/>
  <c r="J3937" i="14"/>
  <c r="K3937" i="14" s="1"/>
  <c r="J3993" i="14"/>
  <c r="K3993" i="14" s="1"/>
  <c r="L4057" i="14"/>
  <c r="J4057" i="14"/>
  <c r="L4086" i="14"/>
  <c r="J4086" i="14"/>
  <c r="K4086" i="14" s="1"/>
  <c r="L4134" i="14"/>
  <c r="J4134" i="14"/>
  <c r="K4134" i="14" s="1"/>
  <c r="L4139" i="14"/>
  <c r="L4162" i="14"/>
  <c r="J4162" i="14"/>
  <c r="L4182" i="14"/>
  <c r="J4182" i="14"/>
  <c r="K4182" i="14" s="1"/>
  <c r="L4200" i="14"/>
  <c r="J4200" i="14"/>
  <c r="K4200" i="14" s="1"/>
  <c r="J4259" i="14"/>
  <c r="K4259" i="14" s="1"/>
  <c r="L4259" i="14"/>
  <c r="J4468" i="14"/>
  <c r="L4468" i="14"/>
  <c r="K4468" i="14"/>
  <c r="J4702" i="14"/>
  <c r="L4702" i="14"/>
  <c r="K5051" i="14"/>
  <c r="J5051" i="14"/>
  <c r="L5051" i="14"/>
  <c r="L5408" i="14"/>
  <c r="K5408" i="14"/>
  <c r="J5657" i="14"/>
  <c r="K5657" i="14" s="1"/>
  <c r="L5926" i="14"/>
  <c r="J5926" i="14"/>
  <c r="K5926" i="14" s="1"/>
  <c r="J2949" i="14"/>
  <c r="K2949" i="14" s="1"/>
  <c r="J3040" i="14"/>
  <c r="J3127" i="14"/>
  <c r="J3183" i="14"/>
  <c r="K3183" i="14" s="1"/>
  <c r="K3247" i="14"/>
  <c r="J3329" i="14"/>
  <c r="K3353" i="14"/>
  <c r="J3369" i="14"/>
  <c r="K3369" i="14" s="1"/>
  <c r="L3396" i="14"/>
  <c r="L3451" i="14"/>
  <c r="J3451" i="14"/>
  <c r="K3451" i="14" s="1"/>
  <c r="L3459" i="14"/>
  <c r="J3459" i="14"/>
  <c r="K3459" i="14" s="1"/>
  <c r="J3478" i="14"/>
  <c r="J3494" i="14"/>
  <c r="K3494" i="14"/>
  <c r="L3508" i="14"/>
  <c r="J3524" i="14"/>
  <c r="J3544" i="14"/>
  <c r="K3544" i="14" s="1"/>
  <c r="L3551" i="14"/>
  <c r="J3551" i="14"/>
  <c r="J3576" i="14"/>
  <c r="K3576" i="14" s="1"/>
  <c r="L3576" i="14"/>
  <c r="J3584" i="14"/>
  <c r="L3584" i="14"/>
  <c r="Q43" i="12" s="1"/>
  <c r="K3584" i="14"/>
  <c r="J3591" i="14"/>
  <c r="K3591" i="14" s="1"/>
  <c r="L3591" i="14"/>
  <c r="Q50" i="12" s="1"/>
  <c r="K3595" i="14"/>
  <c r="K3619" i="14"/>
  <c r="K3639" i="14"/>
  <c r="L3739" i="14"/>
  <c r="L3744" i="14"/>
  <c r="J3744" i="14"/>
  <c r="K3744" i="14" s="1"/>
  <c r="J3776" i="14"/>
  <c r="K3776" i="14" s="1"/>
  <c r="K3781" i="14"/>
  <c r="J3798" i="14"/>
  <c r="K3798" i="14" s="1"/>
  <c r="J3803" i="14"/>
  <c r="K3803" i="14" s="1"/>
  <c r="L3812" i="14"/>
  <c r="J3812" i="14"/>
  <c r="K3812" i="14"/>
  <c r="K3848" i="14"/>
  <c r="L3864" i="14"/>
  <c r="K3864" i="14"/>
  <c r="K3888" i="14"/>
  <c r="K3896" i="14"/>
  <c r="J3941" i="14"/>
  <c r="L3961" i="14"/>
  <c r="J3961" i="14"/>
  <c r="K3961" i="14" s="1"/>
  <c r="L3993" i="14"/>
  <c r="K4046" i="14"/>
  <c r="J4049" i="14"/>
  <c r="J4113" i="14"/>
  <c r="L4113" i="14"/>
  <c r="K4113" i="14"/>
  <c r="J4167" i="14"/>
  <c r="K4167" i="14"/>
  <c r="K4702" i="14"/>
  <c r="J4727" i="14"/>
  <c r="J5408" i="14"/>
  <c r="L5435" i="14"/>
  <c r="J5435" i="14"/>
  <c r="K5435" i="14" s="1"/>
  <c r="L3353" i="14"/>
  <c r="L3369" i="14"/>
  <c r="L3486" i="14"/>
  <c r="K3486" i="14"/>
  <c r="L3544" i="14"/>
  <c r="K3565" i="14"/>
  <c r="L3595" i="14"/>
  <c r="K3599" i="14"/>
  <c r="J3599" i="14"/>
  <c r="L3684" i="14"/>
  <c r="J3684" i="14"/>
  <c r="K3684" i="14" s="1"/>
  <c r="K3921" i="14"/>
  <c r="L3921" i="14"/>
  <c r="K3941" i="14"/>
  <c r="L3998" i="14"/>
  <c r="J3998" i="14"/>
  <c r="K3998" i="14" s="1"/>
  <c r="L4020" i="14"/>
  <c r="J4020" i="14"/>
  <c r="K4020" i="14" s="1"/>
  <c r="J4196" i="14"/>
  <c r="K4196" i="14" s="1"/>
  <c r="L4196" i="14"/>
  <c r="L4207" i="14"/>
  <c r="J4207" i="14"/>
  <c r="K4368" i="14"/>
  <c r="J4368" i="14"/>
  <c r="J4678" i="14"/>
  <c r="K4678" i="14" s="1"/>
  <c r="L4678" i="14"/>
  <c r="K4969" i="14"/>
  <c r="L4969" i="14"/>
  <c r="K2304" i="14"/>
  <c r="K2410" i="14"/>
  <c r="K2436" i="14"/>
  <c r="K2452" i="14"/>
  <c r="K2667" i="14"/>
  <c r="L3393" i="14"/>
  <c r="J3393" i="14"/>
  <c r="J3549" i="14"/>
  <c r="K3549" i="14" s="1"/>
  <c r="J3600" i="14"/>
  <c r="L3600" i="14"/>
  <c r="K3637" i="14"/>
  <c r="L3637" i="14"/>
  <c r="K3757" i="14"/>
  <c r="L3757" i="14"/>
  <c r="J3910" i="14"/>
  <c r="K3910" i="14" s="1"/>
  <c r="L3931" i="14"/>
  <c r="J3931" i="14"/>
  <c r="K3931" i="14" s="1"/>
  <c r="K4499" i="14"/>
  <c r="L4499" i="14"/>
  <c r="J4499" i="14"/>
  <c r="L4788" i="14"/>
  <c r="J4788" i="14"/>
  <c r="K4788" i="14" s="1"/>
  <c r="K2290" i="14"/>
  <c r="K2332" i="14"/>
  <c r="K2404" i="14"/>
  <c r="J3453" i="14"/>
  <c r="K3453" i="14" s="1"/>
  <c r="J3483" i="14"/>
  <c r="K3483" i="14"/>
  <c r="L3499" i="14"/>
  <c r="J3499" i="14"/>
  <c r="K3499" i="14" s="1"/>
  <c r="J3561" i="14"/>
  <c r="K3561" i="14" s="1"/>
  <c r="L3561" i="14"/>
  <c r="Q20" i="12" s="1"/>
  <c r="J3578" i="14"/>
  <c r="K3578" i="14" s="1"/>
  <c r="J3614" i="14"/>
  <c r="K3614" i="14"/>
  <c r="L3653" i="14"/>
  <c r="Q112" i="12" s="1"/>
  <c r="J3653" i="14"/>
  <c r="K3814" i="14"/>
  <c r="J3814" i="14"/>
  <c r="L3832" i="14"/>
  <c r="J3832" i="14"/>
  <c r="K3832" i="14" s="1"/>
  <c r="J3890" i="14"/>
  <c r="K3890" i="14"/>
  <c r="L3890" i="14"/>
  <c r="L4076" i="14"/>
  <c r="J4076" i="14"/>
  <c r="K4107" i="14"/>
  <c r="L4155" i="14"/>
  <c r="J4155" i="14"/>
  <c r="K4155" i="14" s="1"/>
  <c r="L4552" i="14"/>
  <c r="J4552" i="14"/>
  <c r="K4552" i="14" s="1"/>
  <c r="L5870" i="14"/>
  <c r="J5870" i="14"/>
  <c r="K1733" i="14"/>
  <c r="J1783" i="14"/>
  <c r="K1835" i="14"/>
  <c r="J1933" i="14"/>
  <c r="K1933" i="14" s="1"/>
  <c r="J1949" i="14"/>
  <c r="K1949" i="14" s="1"/>
  <c r="J1957" i="14"/>
  <c r="K1997" i="14"/>
  <c r="K2005" i="14"/>
  <c r="J2014" i="14"/>
  <c r="J2110" i="14"/>
  <c r="J2125" i="14"/>
  <c r="K2420" i="14"/>
  <c r="K3319" i="14"/>
  <c r="K3355" i="14"/>
  <c r="J3411" i="14"/>
  <c r="K3411" i="14" s="1"/>
  <c r="L3411" i="14"/>
  <c r="J3530" i="14"/>
  <c r="K3530" i="14" s="1"/>
  <c r="L3530" i="14"/>
  <c r="K3604" i="14"/>
  <c r="L3604" i="14"/>
  <c r="K3742" i="14"/>
  <c r="K3805" i="14"/>
  <c r="L3805" i="14"/>
  <c r="J3824" i="14"/>
  <c r="K3824" i="14" s="1"/>
  <c r="L3824" i="14"/>
  <c r="J3880" i="14"/>
  <c r="K3880" i="14"/>
  <c r="L3971" i="14"/>
  <c r="J3971" i="14"/>
  <c r="K3971" i="14" s="1"/>
  <c r="J4243" i="14"/>
  <c r="K4243" i="14" s="1"/>
  <c r="L4243" i="14"/>
  <c r="J4462" i="14"/>
  <c r="L4462" i="14"/>
  <c r="J4754" i="14"/>
  <c r="K4754" i="14" s="1"/>
  <c r="L4754" i="14"/>
  <c r="J5369" i="14"/>
  <c r="L5369" i="14"/>
  <c r="L5690" i="14"/>
  <c r="J5690" i="14"/>
  <c r="K5690" i="14" s="1"/>
  <c r="L5746" i="14"/>
  <c r="J5746" i="14"/>
  <c r="K5746" i="14" s="1"/>
  <c r="L5862" i="14"/>
  <c r="J5862" i="14"/>
  <c r="K5862" i="14" s="1"/>
  <c r="L6110" i="14"/>
  <c r="J6110" i="14"/>
  <c r="L3846" i="14"/>
  <c r="J3846" i="14"/>
  <c r="K3846" i="14" s="1"/>
  <c r="L3871" i="14"/>
  <c r="J3871" i="14"/>
  <c r="K3871" i="14" s="1"/>
  <c r="L3880" i="14"/>
  <c r="J3894" i="14"/>
  <c r="K3894" i="14" s="1"/>
  <c r="J3915" i="14"/>
  <c r="K3915" i="14" s="1"/>
  <c r="J3927" i="14"/>
  <c r="K3927" i="14" s="1"/>
  <c r="L3927" i="14"/>
  <c r="L3955" i="14"/>
  <c r="K3955" i="14"/>
  <c r="L3979" i="14"/>
  <c r="J3979" i="14"/>
  <c r="K3979" i="14" s="1"/>
  <c r="J3988" i="14"/>
  <c r="L3988" i="14"/>
  <c r="J4005" i="14"/>
  <c r="K4005" i="14" s="1"/>
  <c r="L4005" i="14"/>
  <c r="L4107" i="14"/>
  <c r="J4128" i="14"/>
  <c r="K4128" i="14" s="1"/>
  <c r="L4128" i="14"/>
  <c r="L4214" i="14"/>
  <c r="J4214" i="14"/>
  <c r="K4214" i="14" s="1"/>
  <c r="J4357" i="14"/>
  <c r="K4357" i="14" s="1"/>
  <c r="L4357" i="14"/>
  <c r="J4530" i="14"/>
  <c r="K4530" i="14"/>
  <c r="K4539" i="14"/>
  <c r="L4539" i="14"/>
  <c r="J4539" i="14"/>
  <c r="K4735" i="14"/>
  <c r="L4735" i="14"/>
  <c r="J4735" i="14"/>
  <c r="L5990" i="14"/>
  <c r="J5990" i="14"/>
  <c r="K5990" i="14" s="1"/>
  <c r="L6032" i="14"/>
  <c r="J6032" i="14"/>
  <c r="K6032" i="14"/>
  <c r="K3177" i="14"/>
  <c r="L3307" i="14"/>
  <c r="L3319" i="14"/>
  <c r="L3355" i="14"/>
  <c r="L3371" i="14"/>
  <c r="L3429" i="14"/>
  <c r="J3429" i="14"/>
  <c r="K3429" i="14" s="1"/>
  <c r="L3488" i="14"/>
  <c r="L3630" i="14"/>
  <c r="J3630" i="14"/>
  <c r="K3630" i="14" s="1"/>
  <c r="J3734" i="14"/>
  <c r="K3734" i="14"/>
  <c r="L3742" i="14"/>
  <c r="J3779" i="14"/>
  <c r="K3779" i="14" s="1"/>
  <c r="L3779" i="14"/>
  <c r="J3837" i="14"/>
  <c r="K3837" i="14" s="1"/>
  <c r="L3837" i="14"/>
  <c r="L3876" i="14"/>
  <c r="K3876" i="14"/>
  <c r="L4032" i="14"/>
  <c r="J4032" i="14"/>
  <c r="K4032" i="14" s="1"/>
  <c r="L4099" i="14"/>
  <c r="J4099" i="14"/>
  <c r="K4099" i="14" s="1"/>
  <c r="L4186" i="14"/>
  <c r="J4186" i="14"/>
  <c r="L4440" i="14"/>
  <c r="K4440" i="14"/>
  <c r="J4785" i="14"/>
  <c r="K4785" i="14" s="1"/>
  <c r="L4831" i="14"/>
  <c r="J4831" i="14"/>
  <c r="K5245" i="14"/>
  <c r="J5245" i="14"/>
  <c r="K3443" i="14"/>
  <c r="L3505" i="14"/>
  <c r="J3505" i="14"/>
  <c r="K3505" i="14" s="1"/>
  <c r="J3645" i="14"/>
  <c r="K3645" i="14"/>
  <c r="L3932" i="14"/>
  <c r="J3932" i="14"/>
  <c r="K3932" i="14" s="1"/>
  <c r="J3943" i="14"/>
  <c r="K3943" i="14" s="1"/>
  <c r="J3958" i="14"/>
  <c r="K3958" i="14"/>
  <c r="L4027" i="14"/>
  <c r="J4027" i="14"/>
  <c r="K4027" i="14" s="1"/>
  <c r="L4266" i="14"/>
  <c r="J4266" i="14"/>
  <c r="K4266" i="14" s="1"/>
  <c r="L4336" i="14"/>
  <c r="J4336" i="14"/>
  <c r="K4365" i="14"/>
  <c r="L4365" i="14"/>
  <c r="K4369" i="14"/>
  <c r="L4369" i="14"/>
  <c r="J4450" i="14"/>
  <c r="L4450" i="14"/>
  <c r="L4464" i="14"/>
  <c r="K4464" i="14"/>
  <c r="J4490" i="14"/>
  <c r="L4490" i="14"/>
  <c r="K4490" i="14"/>
  <c r="L4496" i="14"/>
  <c r="K4496" i="14"/>
  <c r="J4496" i="14"/>
  <c r="J5199" i="14"/>
  <c r="K5199" i="14" s="1"/>
  <c r="L5199" i="14"/>
  <c r="J4198" i="14"/>
  <c r="K4198" i="14" s="1"/>
  <c r="L4262" i="14"/>
  <c r="J4309" i="14"/>
  <c r="K4309" i="14" s="1"/>
  <c r="L4309" i="14"/>
  <c r="L4332" i="14"/>
  <c r="K4332" i="14"/>
  <c r="J4332" i="14"/>
  <c r="L4428" i="14"/>
  <c r="K4428" i="14"/>
  <c r="J4428" i="14"/>
  <c r="L4659" i="14"/>
  <c r="J4659" i="14"/>
  <c r="L4775" i="14"/>
  <c r="J4775" i="14"/>
  <c r="K4775" i="14" s="1"/>
  <c r="L5936" i="14"/>
  <c r="J5936" i="14"/>
  <c r="K5936" i="14" s="1"/>
  <c r="K6441" i="14"/>
  <c r="J6441" i="14"/>
  <c r="L6441" i="14"/>
  <c r="L4148" i="14"/>
  <c r="L4198" i="14"/>
  <c r="J4262" i="14"/>
  <c r="K4262" i="14" s="1"/>
  <c r="L4314" i="14"/>
  <c r="J4314" i="14"/>
  <c r="K4314" i="14" s="1"/>
  <c r="L4423" i="14"/>
  <c r="L4486" i="14"/>
  <c r="K4491" i="14"/>
  <c r="L4491" i="14"/>
  <c r="J4491" i="14"/>
  <c r="K4503" i="14"/>
  <c r="L4503" i="14"/>
  <c r="J4503" i="14"/>
  <c r="J4578" i="14"/>
  <c r="K4578" i="14" s="1"/>
  <c r="L4578" i="14"/>
  <c r="L5003" i="14"/>
  <c r="J5003" i="14"/>
  <c r="K5003" i="14" s="1"/>
  <c r="J5283" i="14"/>
  <c r="L5283" i="14"/>
  <c r="L5714" i="14"/>
  <c r="J5714" i="14"/>
  <c r="K5714" i="14" s="1"/>
  <c r="J6273" i="14"/>
  <c r="L6273" i="14"/>
  <c r="K6273" i="14"/>
  <c r="K3646" i="14"/>
  <c r="J3650" i="14"/>
  <c r="K3650" i="14" s="1"/>
  <c r="L3650" i="14"/>
  <c r="J3891" i="14"/>
  <c r="K3891" i="14" s="1"/>
  <c r="L3891" i="14"/>
  <c r="L3925" i="14"/>
  <c r="J3925" i="14"/>
  <c r="K3925" i="14" s="1"/>
  <c r="J3999" i="14"/>
  <c r="K3999" i="14" s="1"/>
  <c r="K4024" i="14"/>
  <c r="J4152" i="14"/>
  <c r="K4152" i="14" s="1"/>
  <c r="J4236" i="14"/>
  <c r="K4236" i="14" s="1"/>
  <c r="K4341" i="14"/>
  <c r="K4345" i="14"/>
  <c r="J4350" i="14"/>
  <c r="L4379" i="14"/>
  <c r="K4456" i="14"/>
  <c r="L4456" i="14"/>
  <c r="K4479" i="14"/>
  <c r="L4479" i="14"/>
  <c r="J4739" i="14"/>
  <c r="J4931" i="14"/>
  <c r="L4931" i="14"/>
  <c r="K4931" i="14"/>
  <c r="J4987" i="14"/>
  <c r="J5229" i="14"/>
  <c r="K5229" i="14" s="1"/>
  <c r="K5283" i="14"/>
  <c r="L5530" i="14"/>
  <c r="J5530" i="14"/>
  <c r="K5530" i="14" s="1"/>
  <c r="J6215" i="14"/>
  <c r="L6215" i="14"/>
  <c r="L4081" i="14"/>
  <c r="J4081" i="14"/>
  <c r="K4081" i="14" s="1"/>
  <c r="J4098" i="14"/>
  <c r="K4098" i="14" s="1"/>
  <c r="L4179" i="14"/>
  <c r="J4179" i="14"/>
  <c r="K4179" i="14" s="1"/>
  <c r="J4305" i="14"/>
  <c r="L4305" i="14"/>
  <c r="K4305" i="14"/>
  <c r="L4341" i="14"/>
  <c r="L4345" i="14"/>
  <c r="K4350" i="14"/>
  <c r="L4384" i="14"/>
  <c r="K4384" i="14"/>
  <c r="J4384" i="14"/>
  <c r="J4410" i="14"/>
  <c r="L4410" i="14"/>
  <c r="K4439" i="14"/>
  <c r="L4439" i="14"/>
  <c r="L4504" i="14"/>
  <c r="K4504" i="14"/>
  <c r="J4504" i="14"/>
  <c r="K4523" i="14"/>
  <c r="L4523" i="14"/>
  <c r="J4523" i="14"/>
  <c r="J4766" i="14"/>
  <c r="L4766" i="14"/>
  <c r="K4766" i="14"/>
  <c r="K4987" i="14"/>
  <c r="J4991" i="14"/>
  <c r="K4991" i="14"/>
  <c r="L4991" i="14"/>
  <c r="K5279" i="14"/>
  <c r="L5279" i="14"/>
  <c r="L5474" i="14"/>
  <c r="K5474" i="14"/>
  <c r="J5474" i="14"/>
  <c r="L5754" i="14"/>
  <c r="J5754" i="14"/>
  <c r="K5754" i="14" s="1"/>
  <c r="K5886" i="14"/>
  <c r="L5886" i="14"/>
  <c r="J5886" i="14"/>
  <c r="L4219" i="14"/>
  <c r="J4219" i="14"/>
  <c r="K4219" i="14" s="1"/>
  <c r="L4260" i="14"/>
  <c r="K4260" i="14"/>
  <c r="J4260" i="14"/>
  <c r="J4283" i="14"/>
  <c r="K4283" i="14" s="1"/>
  <c r="L4283" i="14"/>
  <c r="J4297" i="14"/>
  <c r="L4297" i="14"/>
  <c r="L4302" i="14"/>
  <c r="J4302" i="14"/>
  <c r="K4302" i="14" s="1"/>
  <c r="L4500" i="14"/>
  <c r="K4500" i="14"/>
  <c r="J4500" i="14"/>
  <c r="L4677" i="14"/>
  <c r="J4677" i="14"/>
  <c r="K4789" i="14"/>
  <c r="L4789" i="14"/>
  <c r="J4789" i="14"/>
  <c r="L3399" i="14"/>
  <c r="J3399" i="14"/>
  <c r="K3399" i="14" s="1"/>
  <c r="L3678" i="14"/>
  <c r="J3678" i="14"/>
  <c r="K3678" i="14" s="1"/>
  <c r="J3705" i="14"/>
  <c r="K3705" i="14" s="1"/>
  <c r="L3705" i="14"/>
  <c r="L3756" i="14"/>
  <c r="J3756" i="14"/>
  <c r="K3756" i="14" s="1"/>
  <c r="L3883" i="14"/>
  <c r="J3883" i="14"/>
  <c r="K3883" i="14" s="1"/>
  <c r="J4171" i="14"/>
  <c r="K4171" i="14" s="1"/>
  <c r="L4176" i="14"/>
  <c r="J4176" i="14"/>
  <c r="K4176" i="14" s="1"/>
  <c r="L4206" i="14"/>
  <c r="K4297" i="14"/>
  <c r="J4398" i="14"/>
  <c r="L4398" i="14"/>
  <c r="K4449" i="14"/>
  <c r="L4449" i="14"/>
  <c r="K4515" i="14"/>
  <c r="L4515" i="14"/>
  <c r="J4515" i="14"/>
  <c r="J4556" i="14"/>
  <c r="J4586" i="14"/>
  <c r="K4586" i="14" s="1"/>
  <c r="L4586" i="14"/>
  <c r="L4731" i="14"/>
  <c r="J4731" i="14"/>
  <c r="L5169" i="14"/>
  <c r="J5169" i="14"/>
  <c r="J4801" i="14"/>
  <c r="K4801" i="14" s="1"/>
  <c r="L4801" i="14"/>
  <c r="K5219" i="14"/>
  <c r="L5219" i="14"/>
  <c r="J5219" i="14"/>
  <c r="L5295" i="14"/>
  <c r="K5295" i="14"/>
  <c r="L5426" i="14"/>
  <c r="J5469" i="14"/>
  <c r="L5469" i="14"/>
  <c r="K5682" i="14"/>
  <c r="J5682" i="14"/>
  <c r="K5704" i="14"/>
  <c r="L5704" i="14"/>
  <c r="J5704" i="14"/>
  <c r="L5738" i="14"/>
  <c r="J5738" i="14"/>
  <c r="K5758" i="14"/>
  <c r="L5758" i="14"/>
  <c r="J5758" i="14"/>
  <c r="K5831" i="14"/>
  <c r="J5831" i="14"/>
  <c r="K5835" i="14"/>
  <c r="L5835" i="14"/>
  <c r="J5835" i="14"/>
  <c r="J5877" i="14"/>
  <c r="K5877" i="14" s="1"/>
  <c r="L5877" i="14"/>
  <c r="J5994" i="14"/>
  <c r="L5994" i="14"/>
  <c r="J6257" i="14"/>
  <c r="K6257" i="14" s="1"/>
  <c r="L6257" i="14"/>
  <c r="K4048" i="14"/>
  <c r="K4261" i="14"/>
  <c r="K4319" i="14"/>
  <c r="L4401" i="14"/>
  <c r="J4427" i="14"/>
  <c r="J4455" i="14"/>
  <c r="J4475" i="14"/>
  <c r="J4516" i="14"/>
  <c r="J4551" i="14"/>
  <c r="K4654" i="14"/>
  <c r="J4658" i="14"/>
  <c r="K4658" i="14" s="1"/>
  <c r="K4672" i="14"/>
  <c r="J4765" i="14"/>
  <c r="K4765" i="14" s="1"/>
  <c r="L4769" i="14"/>
  <c r="K4781" i="14"/>
  <c r="J5077" i="14"/>
  <c r="K5077" i="14" s="1"/>
  <c r="K5081" i="14"/>
  <c r="L5181" i="14"/>
  <c r="K5181" i="14"/>
  <c r="L5253" i="14"/>
  <c r="K5253" i="14"/>
  <c r="J5253" i="14"/>
  <c r="K5291" i="14"/>
  <c r="L5291" i="14"/>
  <c r="J5295" i="14"/>
  <c r="J5315" i="14"/>
  <c r="J5389" i="14"/>
  <c r="K5389" i="14" s="1"/>
  <c r="L5389" i="14"/>
  <c r="L5401" i="14"/>
  <c r="J5401" i="14"/>
  <c r="K5401" i="14" s="1"/>
  <c r="J5426" i="14"/>
  <c r="K5426" i="14" s="1"/>
  <c r="L5442" i="14"/>
  <c r="K5442" i="14"/>
  <c r="K5469" i="14"/>
  <c r="L5552" i="14"/>
  <c r="J5552" i="14"/>
  <c r="K5552" i="14" s="1"/>
  <c r="L5558" i="14"/>
  <c r="J5558" i="14"/>
  <c r="L5600" i="14"/>
  <c r="L5660" i="14"/>
  <c r="J5660" i="14"/>
  <c r="K5660" i="14" s="1"/>
  <c r="L5672" i="14"/>
  <c r="J5672" i="14"/>
  <c r="K5672" i="14" s="1"/>
  <c r="L5682" i="14"/>
  <c r="L5728" i="14"/>
  <c r="J5728" i="14"/>
  <c r="K5728" i="14" s="1"/>
  <c r="K5738" i="14"/>
  <c r="L5831" i="14"/>
  <c r="J5850" i="14"/>
  <c r="K5850" i="14" s="1"/>
  <c r="L5850" i="14"/>
  <c r="J6069" i="14"/>
  <c r="K6069" i="14" s="1"/>
  <c r="L6069" i="14"/>
  <c r="J6164" i="14"/>
  <c r="K6164" i="14" s="1"/>
  <c r="K6289" i="14"/>
  <c r="J6289" i="14"/>
  <c r="L6289" i="14"/>
  <c r="J6548" i="14"/>
  <c r="K6548" i="14" s="1"/>
  <c r="L6548" i="14"/>
  <c r="L5847" i="14"/>
  <c r="K5847" i="14"/>
  <c r="J5847" i="14"/>
  <c r="L6070" i="14"/>
  <c r="J6070" i="14"/>
  <c r="K6070" i="14" s="1"/>
  <c r="J6281" i="14"/>
  <c r="K6281" i="14" s="1"/>
  <c r="L6281" i="14"/>
  <c r="J6398" i="14"/>
  <c r="K6398" i="14" s="1"/>
  <c r="L6398" i="14"/>
  <c r="J6417" i="14"/>
  <c r="K6417" i="14" s="1"/>
  <c r="L6417" i="14"/>
  <c r="L6186" i="14"/>
  <c r="J6186" i="14"/>
  <c r="K6186" i="14" s="1"/>
  <c r="J6211" i="14"/>
  <c r="L6211" i="14"/>
  <c r="J6347" i="14"/>
  <c r="L6347" i="14"/>
  <c r="K6347" i="14"/>
  <c r="J4602" i="14"/>
  <c r="K4602" i="14" s="1"/>
  <c r="J4622" i="14"/>
  <c r="K4622" i="14" s="1"/>
  <c r="J4630" i="14"/>
  <c r="K4630" i="14"/>
  <c r="L4703" i="14"/>
  <c r="J4703" i="14"/>
  <c r="K4717" i="14"/>
  <c r="K5267" i="14"/>
  <c r="L5267" i="14"/>
  <c r="L5443" i="14"/>
  <c r="J5443" i="14"/>
  <c r="K5443" i="14" s="1"/>
  <c r="L5526" i="14"/>
  <c r="J5526" i="14"/>
  <c r="K5526" i="14" s="1"/>
  <c r="L5538" i="14"/>
  <c r="J5538" i="14"/>
  <c r="K5538" i="14" s="1"/>
  <c r="J5632" i="14"/>
  <c r="K5632" i="14" s="1"/>
  <c r="L5632" i="14"/>
  <c r="J6178" i="14"/>
  <c r="K6178" i="14" s="1"/>
  <c r="L6178" i="14"/>
  <c r="J6203" i="14"/>
  <c r="L6203" i="14"/>
  <c r="J6393" i="14"/>
  <c r="L6393" i="14"/>
  <c r="K6393" i="14"/>
  <c r="K4233" i="14"/>
  <c r="J4387" i="14"/>
  <c r="J4391" i="14"/>
  <c r="J4395" i="14"/>
  <c r="J4420" i="14"/>
  <c r="J4432" i="14"/>
  <c r="K4446" i="14"/>
  <c r="L4522" i="14"/>
  <c r="L4602" i="14"/>
  <c r="L4622" i="14"/>
  <c r="L4630" i="14"/>
  <c r="J4660" i="14"/>
  <c r="K4660" i="14" s="1"/>
  <c r="K4686" i="14"/>
  <c r="J4717" i="14"/>
  <c r="L4752" i="14"/>
  <c r="J4752" i="14"/>
  <c r="L4755" i="14"/>
  <c r="K4837" i="14"/>
  <c r="L4855" i="14"/>
  <c r="J4869" i="14"/>
  <c r="K4869" i="14" s="1"/>
  <c r="L4869" i="14"/>
  <c r="K4883" i="14"/>
  <c r="J4927" i="14"/>
  <c r="K4927" i="14" s="1"/>
  <c r="J5267" i="14"/>
  <c r="L5301" i="14"/>
  <c r="K5301" i="14"/>
  <c r="K5317" i="14"/>
  <c r="J5317" i="14"/>
  <c r="J5384" i="14"/>
  <c r="K5384" i="14" s="1"/>
  <c r="J5419" i="14"/>
  <c r="K5419" i="14" s="1"/>
  <c r="J5459" i="14"/>
  <c r="K5459" i="14" s="1"/>
  <c r="L5612" i="14"/>
  <c r="K5612" i="14"/>
  <c r="J5612" i="14"/>
  <c r="L5651" i="14"/>
  <c r="K5651" i="14"/>
  <c r="J5651" i="14"/>
  <c r="L5722" i="14"/>
  <c r="K5722" i="14"/>
  <c r="J5722" i="14"/>
  <c r="J5736" i="14"/>
  <c r="K5736" i="14" s="1"/>
  <c r="K5806" i="14"/>
  <c r="L5806" i="14"/>
  <c r="J5937" i="14"/>
  <c r="L5937" i="14"/>
  <c r="J5962" i="14"/>
  <c r="K5962" i="14" s="1"/>
  <c r="L5962" i="14"/>
  <c r="J6058" i="14"/>
  <c r="L6058" i="14"/>
  <c r="K6058" i="14"/>
  <c r="J6247" i="14"/>
  <c r="K6247" i="14" s="1"/>
  <c r="L6247" i="14"/>
  <c r="K3753" i="14"/>
  <c r="K3836" i="14"/>
  <c r="K4190" i="14"/>
  <c r="K4226" i="14"/>
  <c r="L4229" i="14"/>
  <c r="J4233" i="14"/>
  <c r="K4237" i="14"/>
  <c r="J4286" i="14"/>
  <c r="K4286" i="14" s="1"/>
  <c r="K4321" i="14"/>
  <c r="K4329" i="14"/>
  <c r="J4373" i="14"/>
  <c r="L4387" i="14"/>
  <c r="L4391" i="14"/>
  <c r="L4395" i="14"/>
  <c r="J4403" i="14"/>
  <c r="L4420" i="14"/>
  <c r="J4443" i="14"/>
  <c r="L4446" i="14"/>
  <c r="J4487" i="14"/>
  <c r="J4511" i="14"/>
  <c r="J4533" i="14"/>
  <c r="J4536" i="14"/>
  <c r="J4540" i="14"/>
  <c r="J4543" i="14"/>
  <c r="J4590" i="14"/>
  <c r="K4590" i="14" s="1"/>
  <c r="L4590" i="14"/>
  <c r="L4686" i="14"/>
  <c r="L4695" i="14"/>
  <c r="J4699" i="14"/>
  <c r="L4717" i="14"/>
  <c r="L4740" i="14"/>
  <c r="J4740" i="14"/>
  <c r="K4740" i="14" s="1"/>
  <c r="K4752" i="14"/>
  <c r="J4763" i="14"/>
  <c r="L4771" i="14"/>
  <c r="L4776" i="14"/>
  <c r="J4776" i="14"/>
  <c r="K4776" i="14" s="1"/>
  <c r="K4790" i="14"/>
  <c r="L4837" i="14"/>
  <c r="J4855" i="14"/>
  <c r="K4855" i="14" s="1"/>
  <c r="L4883" i="14"/>
  <c r="J5161" i="14"/>
  <c r="K5161" i="14" s="1"/>
  <c r="K5255" i="14"/>
  <c r="L5255" i="14"/>
  <c r="J5301" i="14"/>
  <c r="K5351" i="14"/>
  <c r="J5381" i="14"/>
  <c r="K5381" i="14" s="1"/>
  <c r="L5488" i="14"/>
  <c r="J5488" i="14"/>
  <c r="L5508" i="14"/>
  <c r="J5508" i="14"/>
  <c r="K5508" i="14" s="1"/>
  <c r="L5516" i="14"/>
  <c r="J5516" i="14"/>
  <c r="K5516" i="14" s="1"/>
  <c r="L5550" i="14"/>
  <c r="J5550" i="14"/>
  <c r="K5550" i="14" s="1"/>
  <c r="L5633" i="14"/>
  <c r="K5633" i="14"/>
  <c r="J5640" i="14"/>
  <c r="K5640" i="14" s="1"/>
  <c r="J5674" i="14"/>
  <c r="K5674" i="14" s="1"/>
  <c r="L5680" i="14"/>
  <c r="J5710" i="14"/>
  <c r="K5710" i="14" s="1"/>
  <c r="L5733" i="14"/>
  <c r="J5733" i="14"/>
  <c r="K5733" i="14" s="1"/>
  <c r="J5752" i="14"/>
  <c r="K5752" i="14" s="1"/>
  <c r="J5806" i="14"/>
  <c r="J5911" i="14"/>
  <c r="K5911" i="14"/>
  <c r="K5920" i="14"/>
  <c r="L5920" i="14"/>
  <c r="J5920" i="14"/>
  <c r="K5950" i="14"/>
  <c r="L5950" i="14"/>
  <c r="J5950" i="14"/>
  <c r="L6038" i="14"/>
  <c r="K6038" i="14"/>
  <c r="J6038" i="14"/>
  <c r="J6154" i="14"/>
  <c r="L6154" i="14"/>
  <c r="L6238" i="14"/>
  <c r="J6238" i="14"/>
  <c r="K4745" i="14"/>
  <c r="L4745" i="14"/>
  <c r="J4985" i="14"/>
  <c r="K4985" i="14" s="1"/>
  <c r="L4985" i="14"/>
  <c r="L5175" i="14"/>
  <c r="L5193" i="14"/>
  <c r="J5193" i="14"/>
  <c r="K5193" i="14" s="1"/>
  <c r="J5217" i="14"/>
  <c r="K5217" i="14" s="1"/>
  <c r="J5255" i="14"/>
  <c r="K5289" i="14"/>
  <c r="J5289" i="14"/>
  <c r="J5329" i="14"/>
  <c r="J5351" i="14"/>
  <c r="L5381" i="14"/>
  <c r="J5432" i="14"/>
  <c r="K5432" i="14" s="1"/>
  <c r="L5468" i="14"/>
  <c r="J5468" i="14"/>
  <c r="J5497" i="14"/>
  <c r="K5497" i="14" s="1"/>
  <c r="L5512" i="14"/>
  <c r="J5512" i="14"/>
  <c r="K5512" i="14"/>
  <c r="J5633" i="14"/>
  <c r="L5674" i="14"/>
  <c r="L5719" i="14"/>
  <c r="J5719" i="14"/>
  <c r="L5752" i="14"/>
  <c r="J6051" i="14"/>
  <c r="K6051" i="14" s="1"/>
  <c r="K6154" i="14"/>
  <c r="L6231" i="14"/>
  <c r="J6235" i="14"/>
  <c r="L6235" i="14"/>
  <c r="K3660" i="14"/>
  <c r="K3750" i="14"/>
  <c r="L3753" i="14"/>
  <c r="L3836" i="14"/>
  <c r="L4279" i="14"/>
  <c r="L4339" i="14"/>
  <c r="L4362" i="14"/>
  <c r="K4480" i="14"/>
  <c r="L4526" i="14"/>
  <c r="K4550" i="14"/>
  <c r="L4623" i="14"/>
  <c r="K4627" i="14"/>
  <c r="L4627" i="14"/>
  <c r="K4638" i="14"/>
  <c r="J4683" i="14"/>
  <c r="K4714" i="14"/>
  <c r="J4721" i="14"/>
  <c r="K4721" i="14" s="1"/>
  <c r="K4729" i="14"/>
  <c r="J4729" i="14"/>
  <c r="K4741" i="14"/>
  <c r="L4741" i="14"/>
  <c r="J4745" i="14"/>
  <c r="L4819" i="14"/>
  <c r="J4819" i="14"/>
  <c r="L4951" i="14"/>
  <c r="J4951" i="14"/>
  <c r="K4951" i="14" s="1"/>
  <c r="K5103" i="14"/>
  <c r="J5175" i="14"/>
  <c r="K5175" i="14" s="1"/>
  <c r="K5243" i="14"/>
  <c r="L5243" i="14"/>
  <c r="L5277" i="14"/>
  <c r="K5277" i="14"/>
  <c r="L5289" i="14"/>
  <c r="L5351" i="14"/>
  <c r="L5355" i="14"/>
  <c r="L5400" i="14"/>
  <c r="K5400" i="14"/>
  <c r="J5448" i="14"/>
  <c r="J5456" i="14"/>
  <c r="K5456" i="14" s="1"/>
  <c r="K5468" i="14"/>
  <c r="L5564" i="14"/>
  <c r="J5564" i="14"/>
  <c r="K5564" i="14" s="1"/>
  <c r="L5807" i="14"/>
  <c r="J5807" i="14"/>
  <c r="L5838" i="14"/>
  <c r="J5838" i="14"/>
  <c r="K5838" i="14" s="1"/>
  <c r="K5908" i="14"/>
  <c r="K5916" i="14"/>
  <c r="J5916" i="14"/>
  <c r="J6093" i="14"/>
  <c r="L6093" i="14"/>
  <c r="K6093" i="14"/>
  <c r="J6654" i="14"/>
  <c r="K6654" i="14"/>
  <c r="L6654" i="14"/>
  <c r="J4201" i="14"/>
  <c r="K4201" i="14" s="1"/>
  <c r="J4230" i="14"/>
  <c r="K4230" i="14" s="1"/>
  <c r="K4249" i="14"/>
  <c r="K4257" i="14"/>
  <c r="K4303" i="14"/>
  <c r="J4326" i="14"/>
  <c r="K4326" i="14" s="1"/>
  <c r="K4333" i="14"/>
  <c r="J4381" i="14"/>
  <c r="J4388" i="14"/>
  <c r="J4392" i="14"/>
  <c r="J4407" i="14"/>
  <c r="J4418" i="14"/>
  <c r="J4437" i="14"/>
  <c r="J4547" i="14"/>
  <c r="K4554" i="14"/>
  <c r="J4571" i="14"/>
  <c r="J4607" i="14"/>
  <c r="J4619" i="14"/>
  <c r="J4627" i="14"/>
  <c r="L4638" i="14"/>
  <c r="L4671" i="14"/>
  <c r="J4671" i="14"/>
  <c r="J4705" i="14"/>
  <c r="K4705" i="14" s="1"/>
  <c r="J4708" i="14"/>
  <c r="J4711" i="14"/>
  <c r="L4729" i="14"/>
  <c r="K4733" i="14"/>
  <c r="L4733" i="14"/>
  <c r="L4737" i="14"/>
  <c r="J4737" i="14"/>
  <c r="J4741" i="14"/>
  <c r="J4787" i="14"/>
  <c r="K4787" i="14" s="1"/>
  <c r="L4795" i="14"/>
  <c r="K4819" i="14"/>
  <c r="J4847" i="14"/>
  <c r="L4847" i="14"/>
  <c r="J5103" i="14"/>
  <c r="J5243" i="14"/>
  <c r="J5277" i="14"/>
  <c r="L5392" i="14"/>
  <c r="J5392" i="14"/>
  <c r="K5448" i="14"/>
  <c r="J5485" i="14"/>
  <c r="K5485" i="14" s="1"/>
  <c r="K5509" i="14"/>
  <c r="J5509" i="14"/>
  <c r="J5528" i="14"/>
  <c r="K5528" i="14" s="1"/>
  <c r="L5688" i="14"/>
  <c r="J5688" i="14"/>
  <c r="K5688" i="14" s="1"/>
  <c r="J5761" i="14"/>
  <c r="K5827" i="14"/>
  <c r="L5827" i="14"/>
  <c r="J5827" i="14"/>
  <c r="K5830" i="14"/>
  <c r="L5830" i="14"/>
  <c r="J5830" i="14"/>
  <c r="L5908" i="14"/>
  <c r="L5916" i="14"/>
  <c r="K6333" i="14"/>
  <c r="J6333" i="14"/>
  <c r="L6333" i="14"/>
  <c r="L4249" i="14"/>
  <c r="L4257" i="14"/>
  <c r="K4267" i="14"/>
  <c r="K4295" i="14"/>
  <c r="L4303" i="14"/>
  <c r="L4333" i="14"/>
  <c r="J4367" i="14"/>
  <c r="L4381" i="14"/>
  <c r="K4388" i="14"/>
  <c r="K4392" i="14"/>
  <c r="J4404" i="14"/>
  <c r="L4407" i="14"/>
  <c r="J4415" i="14"/>
  <c r="L4418" i="14"/>
  <c r="L4437" i="14"/>
  <c r="J4444" i="14"/>
  <c r="J4544" i="14"/>
  <c r="L4547" i="14"/>
  <c r="L4554" i="14"/>
  <c r="J4558" i="14"/>
  <c r="L4558" i="14"/>
  <c r="L4705" i="14"/>
  <c r="K4708" i="14"/>
  <c r="J4725" i="14"/>
  <c r="J4733" i="14"/>
  <c r="J4746" i="14"/>
  <c r="K4746" i="14" s="1"/>
  <c r="L4746" i="14"/>
  <c r="J4750" i="14"/>
  <c r="K4750" i="14" s="1"/>
  <c r="L4750" i="14"/>
  <c r="J4907" i="14"/>
  <c r="K4907" i="14" s="1"/>
  <c r="J4967" i="14"/>
  <c r="J5029" i="14"/>
  <c r="K5029" i="14" s="1"/>
  <c r="L5103" i="14"/>
  <c r="K5375" i="14"/>
  <c r="K5445" i="14"/>
  <c r="L5453" i="14"/>
  <c r="J5453" i="14"/>
  <c r="K5453" i="14" s="1"/>
  <c r="L5485" i="14"/>
  <c r="J5502" i="14"/>
  <c r="K5502" i="14" s="1"/>
  <c r="L5509" i="14"/>
  <c r="L5518" i="14"/>
  <c r="K5518" i="14"/>
  <c r="L5536" i="14"/>
  <c r="J5536" i="14"/>
  <c r="K5536" i="14" s="1"/>
  <c r="L5548" i="14"/>
  <c r="K5548" i="14"/>
  <c r="J5551" i="14"/>
  <c r="L5584" i="14"/>
  <c r="J5584" i="14"/>
  <c r="K5584" i="14" s="1"/>
  <c r="L5588" i="14"/>
  <c r="J5588" i="14"/>
  <c r="K5588" i="14" s="1"/>
  <c r="K5596" i="14"/>
  <c r="K5614" i="14"/>
  <c r="J5614" i="14"/>
  <c r="L5621" i="14"/>
  <c r="K5621" i="14"/>
  <c r="L5653" i="14"/>
  <c r="J5653" i="14"/>
  <c r="L5675" i="14"/>
  <c r="J5675" i="14"/>
  <c r="K5824" i="14"/>
  <c r="L5824" i="14"/>
  <c r="J5824" i="14"/>
  <c r="K5873" i="14"/>
  <c r="K5902" i="14"/>
  <c r="L5902" i="14"/>
  <c r="L6124" i="14"/>
  <c r="J6124" i="14"/>
  <c r="K6124" i="14" s="1"/>
  <c r="J6209" i="14"/>
  <c r="L6209" i="14"/>
  <c r="K6209" i="14"/>
  <c r="L6359" i="14"/>
  <c r="K6359" i="14"/>
  <c r="J6359" i="14"/>
  <c r="J6585" i="14"/>
  <c r="L6585" i="14"/>
  <c r="K6585" i="14"/>
  <c r="L5976" i="14"/>
  <c r="J5976" i="14"/>
  <c r="K5976" i="14" s="1"/>
  <c r="J6055" i="14"/>
  <c r="K6055" i="14" s="1"/>
  <c r="L6062" i="14"/>
  <c r="J6062" i="14"/>
  <c r="L6128" i="14"/>
  <c r="J6128" i="14"/>
  <c r="K6128" i="14" s="1"/>
  <c r="J6191" i="14"/>
  <c r="L6191" i="14"/>
  <c r="L6313" i="14"/>
  <c r="K6313" i="14"/>
  <c r="J6313" i="14"/>
  <c r="K6351" i="14"/>
  <c r="J6351" i="14"/>
  <c r="K6355" i="14"/>
  <c r="J6355" i="14"/>
  <c r="J6374" i="14"/>
  <c r="K6374" i="14" s="1"/>
  <c r="L6535" i="14"/>
  <c r="K6535" i="14"/>
  <c r="J6535" i="14"/>
  <c r="J6938" i="14"/>
  <c r="K6938" i="14" s="1"/>
  <c r="L6938" i="14"/>
  <c r="L6351" i="14"/>
  <c r="L6355" i="14"/>
  <c r="J6514" i="14"/>
  <c r="K6514" i="14" s="1"/>
  <c r="L6787" i="14"/>
  <c r="L6827" i="14"/>
  <c r="K6827" i="14"/>
  <c r="J6827" i="14"/>
  <c r="J4943" i="14"/>
  <c r="L4943" i="14"/>
  <c r="L4995" i="14"/>
  <c r="K4995" i="14"/>
  <c r="J4995" i="14"/>
  <c r="K5149" i="14"/>
  <c r="J5235" i="14"/>
  <c r="L5235" i="14"/>
  <c r="J5321" i="14"/>
  <c r="L5321" i="14"/>
  <c r="K5403" i="14"/>
  <c r="L5498" i="14"/>
  <c r="J5498" i="14"/>
  <c r="K5498" i="14" s="1"/>
  <c r="L5578" i="14"/>
  <c r="J5578" i="14"/>
  <c r="K5578" i="14" s="1"/>
  <c r="L5590" i="14"/>
  <c r="K5590" i="14"/>
  <c r="K5844" i="14"/>
  <c r="J5844" i="14"/>
  <c r="L5844" i="14"/>
  <c r="L5882" i="14"/>
  <c r="J5882" i="14"/>
  <c r="L5955" i="14"/>
  <c r="J5959" i="14"/>
  <c r="K5959" i="14" s="1"/>
  <c r="J6224" i="14"/>
  <c r="K6224" i="14" s="1"/>
  <c r="L6244" i="14"/>
  <c r="J6244" i="14"/>
  <c r="K6244" i="14" s="1"/>
  <c r="J6338" i="14"/>
  <c r="J6341" i="14"/>
  <c r="J6694" i="14"/>
  <c r="K6694" i="14" s="1"/>
  <c r="L6694" i="14"/>
  <c r="L6703" i="14"/>
  <c r="J6703" i="14"/>
  <c r="K6703" i="14" s="1"/>
  <c r="J6742" i="14"/>
  <c r="K6742" i="14" s="1"/>
  <c r="L6742" i="14"/>
  <c r="L5159" i="14"/>
  <c r="J5159" i="14"/>
  <c r="K5159" i="14" s="1"/>
  <c r="K5231" i="14"/>
  <c r="L5231" i="14"/>
  <c r="J5271" i="14"/>
  <c r="L5271" i="14"/>
  <c r="J5363" i="14"/>
  <c r="K5363" i="14" s="1"/>
  <c r="L5424" i="14"/>
  <c r="J5424" i="14"/>
  <c r="K5424" i="14" s="1"/>
  <c r="L5554" i="14"/>
  <c r="J5554" i="14"/>
  <c r="K5554" i="14" s="1"/>
  <c r="K5571" i="14"/>
  <c r="L5571" i="14"/>
  <c r="K5608" i="14"/>
  <c r="L5637" i="14"/>
  <c r="J5637" i="14"/>
  <c r="K5637" i="14" s="1"/>
  <c r="K5686" i="14"/>
  <c r="L5697" i="14"/>
  <c r="J5697" i="14"/>
  <c r="J6010" i="14"/>
  <c r="K6010" i="14" s="1"/>
  <c r="L6010" i="14"/>
  <c r="L6299" i="14"/>
  <c r="K6299" i="14"/>
  <c r="K6338" i="14"/>
  <c r="K6341" i="14"/>
  <c r="J7248" i="14"/>
  <c r="L7248" i="14"/>
  <c r="J5712" i="14"/>
  <c r="K5712" i="14" s="1"/>
  <c r="L5770" i="14"/>
  <c r="J5770" i="14"/>
  <c r="K5770" i="14" s="1"/>
  <c r="L5816" i="14"/>
  <c r="J5816" i="14"/>
  <c r="K5816" i="14" s="1"/>
  <c r="L5841" i="14"/>
  <c r="J5841" i="14"/>
  <c r="K5841" i="14" s="1"/>
  <c r="J6265" i="14"/>
  <c r="L6265" i="14"/>
  <c r="K6265" i="14"/>
  <c r="J6449" i="14"/>
  <c r="K6449" i="14" s="1"/>
  <c r="L6449" i="14"/>
  <c r="L7234" i="14"/>
  <c r="J7234" i="14"/>
  <c r="K7234" i="14" s="1"/>
  <c r="L7244" i="14"/>
  <c r="J7244" i="14"/>
  <c r="K7244" i="14" s="1"/>
  <c r="L4835" i="14"/>
  <c r="J4835" i="14"/>
  <c r="L5023" i="14"/>
  <c r="J5023" i="14"/>
  <c r="K5023" i="14" s="1"/>
  <c r="K5195" i="14"/>
  <c r="L5395" i="14"/>
  <c r="K5395" i="14"/>
  <c r="L5491" i="14"/>
  <c r="J5491" i="14"/>
  <c r="K5491" i="14" s="1"/>
  <c r="L5520" i="14"/>
  <c r="K5520" i="14"/>
  <c r="L5568" i="14"/>
  <c r="J5568" i="14"/>
  <c r="K5568" i="14" s="1"/>
  <c r="L5572" i="14"/>
  <c r="K5572" i="14"/>
  <c r="K5602" i="14"/>
  <c r="K5779" i="14"/>
  <c r="L5779" i="14"/>
  <c r="J5923" i="14"/>
  <c r="K5923" i="14" s="1"/>
  <c r="L5923" i="14"/>
  <c r="J6007" i="14"/>
  <c r="K6007" i="14"/>
  <c r="J6189" i="14"/>
  <c r="K6189" i="14" s="1"/>
  <c r="L6189" i="14"/>
  <c r="J6249" i="14"/>
  <c r="K6249" i="14" s="1"/>
  <c r="L6249" i="14"/>
  <c r="J6287" i="14"/>
  <c r="K6287" i="14" s="1"/>
  <c r="L6287" i="14"/>
  <c r="L6295" i="14"/>
  <c r="J6566" i="14"/>
  <c r="K6566" i="14" s="1"/>
  <c r="L6566" i="14"/>
  <c r="J6681" i="14"/>
  <c r="L6681" i="14"/>
  <c r="K6681" i="14"/>
  <c r="J5433" i="14"/>
  <c r="K5433" i="14" s="1"/>
  <c r="L5433" i="14"/>
  <c r="K5475" i="14"/>
  <c r="L5569" i="14"/>
  <c r="J5569" i="14"/>
  <c r="K5569" i="14"/>
  <c r="L5609" i="14"/>
  <c r="K5609" i="14"/>
  <c r="J5646" i="14"/>
  <c r="K5646" i="14" s="1"/>
  <c r="L5656" i="14"/>
  <c r="J5656" i="14"/>
  <c r="K5656" i="14" s="1"/>
  <c r="L5742" i="14"/>
  <c r="J5742" i="14"/>
  <c r="L5888" i="14"/>
  <c r="K5888" i="14"/>
  <c r="J5888" i="14"/>
  <c r="J6003" i="14"/>
  <c r="K6003" i="14" s="1"/>
  <c r="L6026" i="14"/>
  <c r="J6026" i="14"/>
  <c r="K6026" i="14" s="1"/>
  <c r="J6085" i="14"/>
  <c r="L6085" i="14"/>
  <c r="L6385" i="14"/>
  <c r="J6385" i="14"/>
  <c r="K6385" i="14" s="1"/>
  <c r="J6562" i="14"/>
  <c r="L6562" i="14"/>
  <c r="K6041" i="14"/>
  <c r="K6161" i="14"/>
  <c r="J6165" i="14"/>
  <c r="L6165" i="14"/>
  <c r="K6165" i="14"/>
  <c r="L6246" i="14"/>
  <c r="L6292" i="14"/>
  <c r="J6292" i="14"/>
  <c r="L6553" i="14"/>
  <c r="J6553" i="14"/>
  <c r="K6553" i="14" s="1"/>
  <c r="L7065" i="14"/>
  <c r="J7065" i="14"/>
  <c r="K7065" i="14" s="1"/>
  <c r="L6381" i="14"/>
  <c r="K6381" i="14"/>
  <c r="J6381" i="14"/>
  <c r="J6466" i="14"/>
  <c r="L6466" i="14"/>
  <c r="K6479" i="14"/>
  <c r="J6479" i="14"/>
  <c r="L6479" i="14"/>
  <c r="J6920" i="14"/>
  <c r="K6920" i="14"/>
  <c r="L6920" i="14"/>
  <c r="J6958" i="14"/>
  <c r="K6958" i="14" s="1"/>
  <c r="L6958" i="14"/>
  <c r="L6386" i="14"/>
  <c r="K6386" i="14"/>
  <c r="J6386" i="14"/>
  <c r="J6404" i="14"/>
  <c r="K6404" i="14"/>
  <c r="J6462" i="14"/>
  <c r="K6462" i="14" s="1"/>
  <c r="J6476" i="14"/>
  <c r="L6476" i="14"/>
  <c r="K6476" i="14"/>
  <c r="J6526" i="14"/>
  <c r="K6526" i="14"/>
  <c r="L6615" i="14"/>
  <c r="J6615" i="14"/>
  <c r="K6615" i="14" s="1"/>
  <c r="L6935" i="14"/>
  <c r="J6935" i="14"/>
  <c r="K6935" i="14" s="1"/>
  <c r="J7180" i="14"/>
  <c r="K7180" i="14" s="1"/>
  <c r="L7180" i="14"/>
  <c r="K8193" i="14"/>
  <c r="J8193" i="14"/>
  <c r="L8193" i="14"/>
  <c r="J6387" i="14"/>
  <c r="L6387" i="14"/>
  <c r="K6387" i="14"/>
  <c r="J6716" i="14"/>
  <c r="K6716" i="14" s="1"/>
  <c r="L6716" i="14"/>
  <c r="J8132" i="14"/>
  <c r="K8132" i="14" s="1"/>
  <c r="K4759" i="14"/>
  <c r="K5207" i="14"/>
  <c r="K5339" i="14"/>
  <c r="L5533" i="14"/>
  <c r="J5533" i="14"/>
  <c r="K5533" i="14" s="1"/>
  <c r="L5582" i="14"/>
  <c r="K5582" i="14"/>
  <c r="L5681" i="14"/>
  <c r="J5681" i="14"/>
  <c r="K5681" i="14"/>
  <c r="L5716" i="14"/>
  <c r="K5716" i="14"/>
  <c r="L5745" i="14"/>
  <c r="J5745" i="14"/>
  <c r="K5745" i="14" s="1"/>
  <c r="K5782" i="14"/>
  <c r="L5782" i="14"/>
  <c r="J5782" i="14"/>
  <c r="L5818" i="14"/>
  <c r="K5818" i="14"/>
  <c r="J5818" i="14"/>
  <c r="L5839" i="14"/>
  <c r="J5839" i="14"/>
  <c r="J5906" i="14"/>
  <c r="L5906" i="14"/>
  <c r="J5963" i="14"/>
  <c r="L5963" i="14"/>
  <c r="J5973" i="14"/>
  <c r="K5973" i="14" s="1"/>
  <c r="L5973" i="14"/>
  <c r="L5992" i="14"/>
  <c r="J5992" i="14"/>
  <c r="K5992" i="14" s="1"/>
  <c r="J6017" i="14"/>
  <c r="L6017" i="14"/>
  <c r="K6017" i="14"/>
  <c r="L6024" i="14"/>
  <c r="J6024" i="14"/>
  <c r="K6024" i="14" s="1"/>
  <c r="J6268" i="14"/>
  <c r="K6268" i="14" s="1"/>
  <c r="L6296" i="14"/>
  <c r="J6296" i="14"/>
  <c r="K6296" i="14" s="1"/>
  <c r="K6301" i="14"/>
  <c r="L7185" i="14"/>
  <c r="K7185" i="14"/>
  <c r="J7185" i="14"/>
  <c r="L6293" i="14"/>
  <c r="K6293" i="14"/>
  <c r="K6325" i="14"/>
  <c r="L6325" i="14"/>
  <c r="J6325" i="14"/>
  <c r="K6349" i="14"/>
  <c r="J6349" i="14"/>
  <c r="K6357" i="14"/>
  <c r="J6357" i="14"/>
  <c r="L6357" i="14"/>
  <c r="J6536" i="14"/>
  <c r="K6536" i="14" s="1"/>
  <c r="L6536" i="14"/>
  <c r="J6974" i="14"/>
  <c r="K6974" i="14" s="1"/>
  <c r="L6974" i="14"/>
  <c r="J7014" i="14"/>
  <c r="K7014" i="14" s="1"/>
  <c r="L7014" i="14"/>
  <c r="J5865" i="14"/>
  <c r="K5865" i="14" s="1"/>
  <c r="J6198" i="14"/>
  <c r="K6198" i="14" s="1"/>
  <c r="L6198" i="14"/>
  <c r="J6279" i="14"/>
  <c r="L6279" i="14"/>
  <c r="J6293" i="14"/>
  <c r="J6406" i="14"/>
  <c r="L6406" i="14"/>
  <c r="K6406" i="14"/>
  <c r="L6495" i="14"/>
  <c r="J6495" i="14"/>
  <c r="J6604" i="14"/>
  <c r="K6604" i="14" s="1"/>
  <c r="J6908" i="14"/>
  <c r="L6908" i="14"/>
  <c r="K6908" i="14"/>
  <c r="L7119" i="14"/>
  <c r="J7119" i="14"/>
  <c r="K7119" i="14"/>
  <c r="K4753" i="14"/>
  <c r="K4777" i="14"/>
  <c r="K4783" i="14"/>
  <c r="L5576" i="14"/>
  <c r="K5576" i="14"/>
  <c r="K5626" i="14"/>
  <c r="L5652" i="14"/>
  <c r="J5652" i="14"/>
  <c r="K5652" i="14" s="1"/>
  <c r="L5666" i="14"/>
  <c r="J5666" i="14"/>
  <c r="K5666" i="14" s="1"/>
  <c r="J5843" i="14"/>
  <c r="K5843" i="14" s="1"/>
  <c r="J5849" i="14"/>
  <c r="K5849" i="14" s="1"/>
  <c r="L5865" i="14"/>
  <c r="J5896" i="14"/>
  <c r="K5896" i="14" s="1"/>
  <c r="K5933" i="14"/>
  <c r="J5949" i="14"/>
  <c r="L5949" i="14"/>
  <c r="K5949" i="14"/>
  <c r="K5997" i="14"/>
  <c r="J6033" i="14"/>
  <c r="K6033" i="14" s="1"/>
  <c r="K6079" i="14"/>
  <c r="K6082" i="14"/>
  <c r="K6089" i="14"/>
  <c r="L6101" i="14"/>
  <c r="J6144" i="14"/>
  <c r="K6144" i="14" s="1"/>
  <c r="L6148" i="14"/>
  <c r="J6148" i="14"/>
  <c r="K6148" i="14" s="1"/>
  <c r="J6163" i="14"/>
  <c r="K6163" i="14" s="1"/>
  <c r="L6163" i="14"/>
  <c r="K6183" i="14"/>
  <c r="K6241" i="14"/>
  <c r="J6255" i="14"/>
  <c r="L6255" i="14"/>
  <c r="K6255" i="14"/>
  <c r="K6279" i="14"/>
  <c r="J6286" i="14"/>
  <c r="K6286" i="14" s="1"/>
  <c r="L6362" i="14"/>
  <c r="K6362" i="14"/>
  <c r="K6365" i="14"/>
  <c r="L6401" i="14"/>
  <c r="J6411" i="14"/>
  <c r="L6411" i="14"/>
  <c r="K6411" i="14"/>
  <c r="L6465" i="14"/>
  <c r="K6495" i="14"/>
  <c r="L6512" i="14"/>
  <c r="K6537" i="14"/>
  <c r="J6537" i="14"/>
  <c r="L6537" i="14"/>
  <c r="J6542" i="14"/>
  <c r="K6542" i="14" s="1"/>
  <c r="L6542" i="14"/>
  <c r="L6604" i="14"/>
  <c r="K6753" i="14"/>
  <c r="J6753" i="14"/>
  <c r="L6825" i="14"/>
  <c r="J6825" i="14"/>
  <c r="K6825" i="14" s="1"/>
  <c r="J6928" i="14"/>
  <c r="K6928" i="14" s="1"/>
  <c r="L6928" i="14"/>
  <c r="J6982" i="14"/>
  <c r="L6982" i="14"/>
  <c r="K6982" i="14"/>
  <c r="L4562" i="14"/>
  <c r="K4566" i="14"/>
  <c r="K4606" i="14"/>
  <c r="J4631" i="14"/>
  <c r="K4696" i="14"/>
  <c r="K4723" i="14"/>
  <c r="J4885" i="14"/>
  <c r="K4885" i="14" s="1"/>
  <c r="K5075" i="14"/>
  <c r="L5562" i="14"/>
  <c r="J5562" i="14"/>
  <c r="K5562" i="14" s="1"/>
  <c r="L5566" i="14"/>
  <c r="J5566" i="14"/>
  <c r="K5566" i="14" s="1"/>
  <c r="L5601" i="14"/>
  <c r="J5601" i="14"/>
  <c r="K5601" i="14" s="1"/>
  <c r="L5794" i="14"/>
  <c r="J5794" i="14"/>
  <c r="L5933" i="14"/>
  <c r="L5997" i="14"/>
  <c r="L6079" i="14"/>
  <c r="L6144" i="14"/>
  <c r="L6183" i="14"/>
  <c r="J6222" i="14"/>
  <c r="K6222" i="14" s="1"/>
  <c r="L6222" i="14"/>
  <c r="L6241" i="14"/>
  <c r="L6326" i="14"/>
  <c r="K6326" i="14"/>
  <c r="J6326" i="14"/>
  <c r="L6350" i="14"/>
  <c r="J6350" i="14"/>
  <c r="J6465" i="14"/>
  <c r="K6465" i="14" s="1"/>
  <c r="J6609" i="14"/>
  <c r="K6609" i="14" s="1"/>
  <c r="L6609" i="14"/>
  <c r="L6753" i="14"/>
  <c r="J6758" i="14"/>
  <c r="K6758" i="14" s="1"/>
  <c r="L6758" i="14"/>
  <c r="L6964" i="14"/>
  <c r="J6750" i="14"/>
  <c r="K6750" i="14" s="1"/>
  <c r="L6750" i="14"/>
  <c r="J6812" i="14"/>
  <c r="L6812" i="14"/>
  <c r="K6812" i="14"/>
  <c r="J6860" i="14"/>
  <c r="L6860" i="14"/>
  <c r="K6860" i="14"/>
  <c r="L6865" i="14"/>
  <c r="J6865" i="14"/>
  <c r="J6956" i="14"/>
  <c r="K6956" i="14" s="1"/>
  <c r="L6956" i="14"/>
  <c r="J6988" i="14"/>
  <c r="K6988" i="14"/>
  <c r="L6988" i="14"/>
  <c r="J7013" i="14"/>
  <c r="K7013" i="14" s="1"/>
  <c r="L7013" i="14"/>
  <c r="L7318" i="14"/>
  <c r="J7318" i="14"/>
  <c r="K6337" i="14"/>
  <c r="J6337" i="14"/>
  <c r="J6414" i="14"/>
  <c r="K6414" i="14" s="1"/>
  <c r="L6461" i="14"/>
  <c r="J6461" i="14"/>
  <c r="L6499" i="14"/>
  <c r="J6499" i="14"/>
  <c r="K6499" i="14"/>
  <c r="J6527" i="14"/>
  <c r="K6527" i="14" s="1"/>
  <c r="L6527" i="14"/>
  <c r="J6540" i="14"/>
  <c r="L6540" i="14"/>
  <c r="J6584" i="14"/>
  <c r="K6584" i="14" s="1"/>
  <c r="L6584" i="14"/>
  <c r="L6633" i="14"/>
  <c r="K6633" i="14"/>
  <c r="L6680" i="14"/>
  <c r="J6719" i="14"/>
  <c r="K6719" i="14" s="1"/>
  <c r="L6719" i="14"/>
  <c r="J6734" i="14"/>
  <c r="K6734" i="14" s="1"/>
  <c r="J6764" i="14"/>
  <c r="L6764" i="14"/>
  <c r="K6764" i="14"/>
  <c r="J6782" i="14"/>
  <c r="L6782" i="14"/>
  <c r="K6782" i="14"/>
  <c r="J6807" i="14"/>
  <c r="K6807" i="14" s="1"/>
  <c r="J6454" i="14"/>
  <c r="K6454" i="14" s="1"/>
  <c r="J6484" i="14"/>
  <c r="L6484" i="14"/>
  <c r="J6686" i="14"/>
  <c r="K6686" i="14" s="1"/>
  <c r="L6686" i="14"/>
  <c r="J6730" i="14"/>
  <c r="K6730" i="14" s="1"/>
  <c r="J6884" i="14"/>
  <c r="K6884" i="14" s="1"/>
  <c r="L6884" i="14"/>
  <c r="L7723" i="14"/>
  <c r="J7723" i="14"/>
  <c r="L5702" i="14"/>
  <c r="J5702" i="14"/>
  <c r="K5702" i="14" s="1"/>
  <c r="J6005" i="14"/>
  <c r="L6005" i="14"/>
  <c r="L6030" i="14"/>
  <c r="J6030" i="14"/>
  <c r="K6030" i="14" s="1"/>
  <c r="K6080" i="14"/>
  <c r="J6080" i="14"/>
  <c r="J6090" i="14"/>
  <c r="L6090" i="14"/>
  <c r="K6090" i="14"/>
  <c r="J6115" i="14"/>
  <c r="K6115" i="14" s="1"/>
  <c r="K6369" i="14"/>
  <c r="J6369" i="14"/>
  <c r="J6446" i="14"/>
  <c r="L6446" i="14"/>
  <c r="K6446" i="14"/>
  <c r="J6582" i="14"/>
  <c r="L6582" i="14"/>
  <c r="L6598" i="14"/>
  <c r="J6726" i="14"/>
  <c r="L6726" i="14"/>
  <c r="L6979" i="14"/>
  <c r="J6979" i="14"/>
  <c r="K6979" i="14" s="1"/>
  <c r="J6983" i="14"/>
  <c r="K6983" i="14" s="1"/>
  <c r="L6983" i="14"/>
  <c r="J7016" i="14"/>
  <c r="K7016" i="14" s="1"/>
  <c r="L7016" i="14"/>
  <c r="L7019" i="14"/>
  <c r="J7019" i="14"/>
  <c r="K7019" i="14" s="1"/>
  <c r="L7177" i="14"/>
  <c r="J7177" i="14"/>
  <c r="K7177" i="14" s="1"/>
  <c r="L5860" i="14"/>
  <c r="K5860" i="14"/>
  <c r="L5930" i="14"/>
  <c r="J5930" i="14"/>
  <c r="K5930" i="14" s="1"/>
  <c r="L6052" i="14"/>
  <c r="K6052" i="14"/>
  <c r="J6052" i="14"/>
  <c r="L6080" i="14"/>
  <c r="K6133" i="14"/>
  <c r="K6141" i="14"/>
  <c r="J6196" i="14"/>
  <c r="K6196" i="14" s="1"/>
  <c r="L6202" i="14"/>
  <c r="J6284" i="14"/>
  <c r="K6284" i="14" s="1"/>
  <c r="K6297" i="14"/>
  <c r="J6297" i="14"/>
  <c r="J6301" i="14"/>
  <c r="L6369" i="14"/>
  <c r="J6383" i="14"/>
  <c r="K6383" i="14" s="1"/>
  <c r="J6430" i="14"/>
  <c r="L6430" i="14"/>
  <c r="L6551" i="14"/>
  <c r="J6551" i="14"/>
  <c r="K6561" i="14"/>
  <c r="J6561" i="14"/>
  <c r="J6574" i="14"/>
  <c r="K6574" i="14"/>
  <c r="L6815" i="14"/>
  <c r="J6815" i="14"/>
  <c r="K6815" i="14"/>
  <c r="L6853" i="14"/>
  <c r="J6853" i="14"/>
  <c r="J6912" i="14"/>
  <c r="K6912" i="14"/>
  <c r="L6912" i="14"/>
  <c r="J6932" i="14"/>
  <c r="K6932" i="14" s="1"/>
  <c r="L6932" i="14"/>
  <c r="L7537" i="14"/>
  <c r="J7537" i="14"/>
  <c r="K7537" i="14" s="1"/>
  <c r="J5616" i="14"/>
  <c r="K5616" i="14" s="1"/>
  <c r="K5638" i="14"/>
  <c r="J5679" i="14"/>
  <c r="K5679" i="14" s="1"/>
  <c r="J5696" i="14"/>
  <c r="K5696" i="14" s="1"/>
  <c r="L5750" i="14"/>
  <c r="J5750" i="14"/>
  <c r="K5750" i="14" s="1"/>
  <c r="J5778" i="14"/>
  <c r="L5815" i="14"/>
  <c r="J5860" i="14"/>
  <c r="K5914" i="14"/>
  <c r="L5917" i="14"/>
  <c r="L5960" i="14"/>
  <c r="J5960" i="14"/>
  <c r="K5960" i="14" s="1"/>
  <c r="J6048" i="14"/>
  <c r="K6048" i="14" s="1"/>
  <c r="L6102" i="14"/>
  <c r="J6102" i="14"/>
  <c r="K6102" i="14" s="1"/>
  <c r="K6130" i="14"/>
  <c r="L6133" i="14"/>
  <c r="K6137" i="14"/>
  <c r="L6141" i="14"/>
  <c r="K6174" i="14"/>
  <c r="L6259" i="14"/>
  <c r="L6284" i="14"/>
  <c r="L6297" i="14"/>
  <c r="K6329" i="14"/>
  <c r="J6329" i="14"/>
  <c r="J6356" i="14"/>
  <c r="K6430" i="14"/>
  <c r="K6481" i="14"/>
  <c r="J6481" i="14"/>
  <c r="J6485" i="14"/>
  <c r="K6489" i="14"/>
  <c r="L6538" i="14"/>
  <c r="L6561" i="14"/>
  <c r="L6574" i="14"/>
  <c r="J6579" i="14"/>
  <c r="K6579" i="14" s="1"/>
  <c r="J6670" i="14"/>
  <c r="K6670" i="14" s="1"/>
  <c r="L6670" i="14"/>
  <c r="L6727" i="14"/>
  <c r="J6727" i="14"/>
  <c r="K6727" i="14" s="1"/>
  <c r="L6987" i="14"/>
  <c r="J6987" i="14"/>
  <c r="K6987" i="14" s="1"/>
  <c r="L7346" i="14"/>
  <c r="J7346" i="14"/>
  <c r="K7346" i="14" s="1"/>
  <c r="J6832" i="14"/>
  <c r="L6832" i="14"/>
  <c r="J6973" i="14"/>
  <c r="L6973" i="14"/>
  <c r="J6994" i="14"/>
  <c r="K6994" i="14"/>
  <c r="J7010" i="14"/>
  <c r="K7010" i="14" s="1"/>
  <c r="L7010" i="14"/>
  <c r="L7045" i="14"/>
  <c r="K7045" i="14"/>
  <c r="J7045" i="14"/>
  <c r="L7519" i="14"/>
  <c r="J7519" i="14"/>
  <c r="K7519" i="14" s="1"/>
  <c r="L7555" i="14"/>
  <c r="J7555" i="14"/>
  <c r="K7555" i="14" s="1"/>
  <c r="L6477" i="14"/>
  <c r="J6477" i="14"/>
  <c r="J6503" i="14"/>
  <c r="L6503" i="14"/>
  <c r="K6503" i="14"/>
  <c r="L6549" i="14"/>
  <c r="J6549" i="14"/>
  <c r="K6549" i="14" s="1"/>
  <c r="J6656" i="14"/>
  <c r="L6656" i="14"/>
  <c r="J6706" i="14"/>
  <c r="K6706" i="14" s="1"/>
  <c r="L6706" i="14"/>
  <c r="J6896" i="14"/>
  <c r="K6896" i="14"/>
  <c r="K6900" i="14"/>
  <c r="K6973" i="14"/>
  <c r="L6994" i="14"/>
  <c r="J7007" i="14"/>
  <c r="K7007" i="14" s="1"/>
  <c r="J7042" i="14"/>
  <c r="K7042" i="14" s="1"/>
  <c r="L7105" i="14"/>
  <c r="J7105" i="14"/>
  <c r="K7105" i="14" s="1"/>
  <c r="L7188" i="14"/>
  <c r="J7188" i="14"/>
  <c r="K7188" i="14" s="1"/>
  <c r="L7220" i="14"/>
  <c r="J7220" i="14"/>
  <c r="K7220" i="14" s="1"/>
  <c r="J6766" i="14"/>
  <c r="L6766" i="14"/>
  <c r="K6766" i="14"/>
  <c r="L6891" i="14"/>
  <c r="K6891" i="14"/>
  <c r="J6946" i="14"/>
  <c r="K6946" i="14" s="1"/>
  <c r="L6946" i="14"/>
  <c r="L6957" i="14"/>
  <c r="J6957" i="14"/>
  <c r="K6957" i="14"/>
  <c r="J6991" i="14"/>
  <c r="K6991" i="14" s="1"/>
  <c r="J7022" i="14"/>
  <c r="K7022" i="14" s="1"/>
  <c r="L7022" i="14"/>
  <c r="L7046" i="14"/>
  <c r="J7046" i="14"/>
  <c r="K7046" i="14" s="1"/>
  <c r="J7051" i="14"/>
  <c r="L7051" i="14"/>
  <c r="K7051" i="14"/>
  <c r="L7101" i="14"/>
  <c r="J7101" i="14"/>
  <c r="K7101" i="14"/>
  <c r="L7156" i="14"/>
  <c r="K7156" i="14"/>
  <c r="J7156" i="14"/>
  <c r="L7193" i="14"/>
  <c r="K7193" i="14"/>
  <c r="J7193" i="14"/>
  <c r="L7247" i="14"/>
  <c r="J7247" i="14"/>
  <c r="J7262" i="14"/>
  <c r="K7262" i="14" s="1"/>
  <c r="L7262" i="14"/>
  <c r="J7509" i="14"/>
  <c r="K7509" i="14" s="1"/>
  <c r="K5857" i="14"/>
  <c r="J6572" i="14"/>
  <c r="K6572" i="14" s="1"/>
  <c r="J6646" i="14"/>
  <c r="K6646" i="14" s="1"/>
  <c r="L6646" i="14"/>
  <c r="J6718" i="14"/>
  <c r="L6718" i="14"/>
  <c r="K6718" i="14"/>
  <c r="J6780" i="14"/>
  <c r="L6780" i="14"/>
  <c r="J6888" i="14"/>
  <c r="K6888" i="14"/>
  <c r="L6888" i="14"/>
  <c r="L6965" i="14"/>
  <c r="J6965" i="14"/>
  <c r="K6965" i="14" s="1"/>
  <c r="J7034" i="14"/>
  <c r="K7034" i="14" s="1"/>
  <c r="K7116" i="14"/>
  <c r="L7116" i="14"/>
  <c r="K7172" i="14"/>
  <c r="J7172" i="14"/>
  <c r="L7172" i="14"/>
  <c r="J7190" i="14"/>
  <c r="K7190" i="14"/>
  <c r="L7190" i="14"/>
  <c r="J7222" i="14"/>
  <c r="K7222" i="14" s="1"/>
  <c r="L7323" i="14"/>
  <c r="K7323" i="14"/>
  <c r="J7323" i="14"/>
  <c r="J7648" i="14"/>
  <c r="K7648" i="14" s="1"/>
  <c r="L7648" i="14"/>
  <c r="K5934" i="14"/>
  <c r="K5998" i="14"/>
  <c r="K6046" i="14"/>
  <c r="K6078" i="14"/>
  <c r="K6188" i="14"/>
  <c r="L6314" i="14"/>
  <c r="J6314" i="14"/>
  <c r="K6314" i="14" s="1"/>
  <c r="L6415" i="14"/>
  <c r="J6415" i="14"/>
  <c r="K6415" i="14" s="1"/>
  <c r="J6451" i="14"/>
  <c r="K6451" i="14" s="1"/>
  <c r="L6451" i="14"/>
  <c r="L6463" i="14"/>
  <c r="J6463" i="14"/>
  <c r="K6463" i="14" s="1"/>
  <c r="J6486" i="14"/>
  <c r="L6486" i="14"/>
  <c r="J6630" i="14"/>
  <c r="K6630" i="14" s="1"/>
  <c r="L6630" i="14"/>
  <c r="J6634" i="14"/>
  <c r="K6634" i="14" s="1"/>
  <c r="L6634" i="14"/>
  <c r="J6924" i="14"/>
  <c r="K6924" i="14" s="1"/>
  <c r="J7031" i="14"/>
  <c r="K7031" i="14" s="1"/>
  <c r="L7031" i="14"/>
  <c r="L7153" i="14"/>
  <c r="K7153" i="14"/>
  <c r="L7222" i="14"/>
  <c r="L7475" i="14"/>
  <c r="J7475" i="14"/>
  <c r="K7475" i="14" s="1"/>
  <c r="J7832" i="14"/>
  <c r="K7832" i="14" s="1"/>
  <c r="L7832" i="14"/>
  <c r="K5705" i="14"/>
  <c r="K5753" i="14"/>
  <c r="L5756" i="14"/>
  <c r="L5833" i="14"/>
  <c r="K5912" i="14"/>
  <c r="L5934" i="14"/>
  <c r="K5944" i="14"/>
  <c r="K5982" i="14"/>
  <c r="L5995" i="14"/>
  <c r="L5998" i="14"/>
  <c r="L6046" i="14"/>
  <c r="L6065" i="14"/>
  <c r="L6078" i="14"/>
  <c r="L6185" i="14"/>
  <c r="L6188" i="14"/>
  <c r="L6207" i="14"/>
  <c r="L6213" i="14"/>
  <c r="K6220" i="14"/>
  <c r="L6245" i="14"/>
  <c r="K6343" i="14"/>
  <c r="L6399" i="14"/>
  <c r="J6399" i="14"/>
  <c r="K6399" i="14" s="1"/>
  <c r="L6422" i="14"/>
  <c r="K6439" i="14"/>
  <c r="L6447" i="14"/>
  <c r="J6447" i="14"/>
  <c r="J6464" i="14"/>
  <c r="L6464" i="14"/>
  <c r="K6464" i="14"/>
  <c r="J6494" i="14"/>
  <c r="L6494" i="14"/>
  <c r="K6494" i="14"/>
  <c r="J6532" i="14"/>
  <c r="L6532" i="14"/>
  <c r="J6627" i="14"/>
  <c r="L6627" i="14"/>
  <c r="J6651" i="14"/>
  <c r="L6651" i="14"/>
  <c r="J6675" i="14"/>
  <c r="L6675" i="14"/>
  <c r="K6675" i="14"/>
  <c r="J6692" i="14"/>
  <c r="K6692" i="14" s="1"/>
  <c r="J6710" i="14"/>
  <c r="K6710" i="14"/>
  <c r="J6796" i="14"/>
  <c r="K6796" i="14" s="1"/>
  <c r="L6796" i="14"/>
  <c r="L6969" i="14"/>
  <c r="J6969" i="14"/>
  <c r="K6969" i="14" s="1"/>
  <c r="J6976" i="14"/>
  <c r="K6976" i="14" s="1"/>
  <c r="L6976" i="14"/>
  <c r="L7209" i="14"/>
  <c r="J7209" i="14"/>
  <c r="K7209" i="14" s="1"/>
  <c r="L7232" i="14"/>
  <c r="J7232" i="14"/>
  <c r="L7289" i="14"/>
  <c r="K7289" i="14"/>
  <c r="J7289" i="14"/>
  <c r="L7640" i="14"/>
  <c r="J7640" i="14"/>
  <c r="K7640" i="14" s="1"/>
  <c r="J7939" i="14"/>
  <c r="L7939" i="14"/>
  <c r="K6094" i="14"/>
  <c r="L6119" i="14"/>
  <c r="L6143" i="14"/>
  <c r="K6179" i="14"/>
  <c r="K6201" i="14"/>
  <c r="J6210" i="14"/>
  <c r="K6210" i="14" s="1"/>
  <c r="K6269" i="14"/>
  <c r="K6277" i="14"/>
  <c r="J6396" i="14"/>
  <c r="K6396" i="14" s="1"/>
  <c r="L6396" i="14"/>
  <c r="J6436" i="14"/>
  <c r="K6436" i="14"/>
  <c r="J6444" i="14"/>
  <c r="L6444" i="14"/>
  <c r="J6460" i="14"/>
  <c r="K6460" i="14" s="1"/>
  <c r="L6460" i="14"/>
  <c r="J6502" i="14"/>
  <c r="K6502" i="14"/>
  <c r="K6532" i="14"/>
  <c r="K6627" i="14"/>
  <c r="L6631" i="14"/>
  <c r="J6631" i="14"/>
  <c r="K6631" i="14" s="1"/>
  <c r="L6647" i="14"/>
  <c r="L6692" i="14"/>
  <c r="L6705" i="14"/>
  <c r="K6705" i="14"/>
  <c r="L6710" i="14"/>
  <c r="J6728" i="14"/>
  <c r="L6728" i="14"/>
  <c r="K6728" i="14"/>
  <c r="L6732" i="14"/>
  <c r="J6836" i="14"/>
  <c r="K6836" i="14" s="1"/>
  <c r="L6836" i="14"/>
  <c r="J6944" i="14"/>
  <c r="L6944" i="14"/>
  <c r="K6944" i="14"/>
  <c r="J7028" i="14"/>
  <c r="K7028" i="14" s="1"/>
  <c r="L7028" i="14"/>
  <c r="J7041" i="14"/>
  <c r="K7041" i="14" s="1"/>
  <c r="L7041" i="14"/>
  <c r="L7058" i="14"/>
  <c r="K7058" i="14"/>
  <c r="J7058" i="14"/>
  <c r="K7232" i="14"/>
  <c r="J6864" i="14"/>
  <c r="K6864" i="14" s="1"/>
  <c r="L6864" i="14"/>
  <c r="J6872" i="14"/>
  <c r="K6872" i="14"/>
  <c r="L6899" i="14"/>
  <c r="K6899" i="14"/>
  <c r="L6951" i="14"/>
  <c r="J7000" i="14"/>
  <c r="K7000" i="14"/>
  <c r="J7006" i="14"/>
  <c r="K7006" i="14" s="1"/>
  <c r="K7015" i="14"/>
  <c r="J7035" i="14"/>
  <c r="L7035" i="14"/>
  <c r="L7060" i="14"/>
  <c r="J7060" i="14"/>
  <c r="K7060" i="14" s="1"/>
  <c r="K7114" i="14"/>
  <c r="L7121" i="14"/>
  <c r="K7121" i="14"/>
  <c r="L7134" i="14"/>
  <c r="J7134" i="14"/>
  <c r="K7134" i="14" s="1"/>
  <c r="K7147" i="14"/>
  <c r="L7250" i="14"/>
  <c r="J7250" i="14"/>
  <c r="K7250" i="14" s="1"/>
  <c r="L7517" i="14"/>
  <c r="J7517" i="14"/>
  <c r="K7517" i="14"/>
  <c r="L7615" i="14"/>
  <c r="J7615" i="14"/>
  <c r="L7789" i="14"/>
  <c r="J7789" i="14"/>
  <c r="J6593" i="14"/>
  <c r="K6669" i="14"/>
  <c r="J6679" i="14"/>
  <c r="K6679" i="14" s="1"/>
  <c r="K6754" i="14"/>
  <c r="K6806" i="14"/>
  <c r="J6868" i="14"/>
  <c r="K6868" i="14"/>
  <c r="L6872" i="14"/>
  <c r="J6879" i="14"/>
  <c r="K6879" i="14" s="1"/>
  <c r="J6899" i="14"/>
  <c r="L6927" i="14"/>
  <c r="J6927" i="14"/>
  <c r="K6927" i="14" s="1"/>
  <c r="J6951" i="14"/>
  <c r="K6951" i="14" s="1"/>
  <c r="J6997" i="14"/>
  <c r="K6997" i="14" s="1"/>
  <c r="L7003" i="14"/>
  <c r="L7006" i="14"/>
  <c r="J7015" i="14"/>
  <c r="K7024" i="14"/>
  <c r="K7035" i="14"/>
  <c r="J7071" i="14"/>
  <c r="K7071" i="14" s="1"/>
  <c r="J7121" i="14"/>
  <c r="L7161" i="14"/>
  <c r="K7161" i="14"/>
  <c r="J7161" i="14"/>
  <c r="J7439" i="14"/>
  <c r="K7439" i="14" s="1"/>
  <c r="J7880" i="14"/>
  <c r="K7880" i="14" s="1"/>
  <c r="L7880" i="14"/>
  <c r="K7893" i="14"/>
  <c r="L7893" i="14"/>
  <c r="J6856" i="14"/>
  <c r="K6856" i="14" s="1"/>
  <c r="L6915" i="14"/>
  <c r="J6915" i="14"/>
  <c r="K6915" i="14" s="1"/>
  <c r="L6972" i="14"/>
  <c r="J6978" i="14"/>
  <c r="K6978" i="14" s="1"/>
  <c r="J6992" i="14"/>
  <c r="K6992" i="14" s="1"/>
  <c r="L6992" i="14"/>
  <c r="J7012" i="14"/>
  <c r="K7012" i="14" s="1"/>
  <c r="L7015" i="14"/>
  <c r="J7018" i="14"/>
  <c r="K7018" i="14" s="1"/>
  <c r="L7024" i="14"/>
  <c r="K7033" i="14"/>
  <c r="K7043" i="14"/>
  <c r="J7118" i="14"/>
  <c r="K7118" i="14"/>
  <c r="J7238" i="14"/>
  <c r="K7238" i="14" s="1"/>
  <c r="L7238" i="14"/>
  <c r="L7260" i="14"/>
  <c r="J7260" i="14"/>
  <c r="K7260" i="14" s="1"/>
  <c r="L7265" i="14"/>
  <c r="J7265" i="14"/>
  <c r="L7350" i="14"/>
  <c r="J7350" i="14"/>
  <c r="K7350" i="14" s="1"/>
  <c r="L7503" i="14"/>
  <c r="J7503" i="14"/>
  <c r="K7503" i="14" s="1"/>
  <c r="L7563" i="14"/>
  <c r="J7563" i="14"/>
  <c r="K7563" i="14" s="1"/>
  <c r="L7857" i="14"/>
  <c r="J7857" i="14"/>
  <c r="J7862" i="14"/>
  <c r="K7862" i="14"/>
  <c r="L8991" i="14"/>
  <c r="J8991" i="14"/>
  <c r="K8991" i="14" s="1"/>
  <c r="L7661" i="14"/>
  <c r="J7661" i="14"/>
  <c r="J7688" i="14"/>
  <c r="K7688" i="14" s="1"/>
  <c r="L7688" i="14"/>
  <c r="L6939" i="14"/>
  <c r="K6939" i="14"/>
  <c r="J6942" i="14"/>
  <c r="K6942" i="14" s="1"/>
  <c r="L6942" i="14"/>
  <c r="L6959" i="14"/>
  <c r="J6959" i="14"/>
  <c r="L7089" i="14"/>
  <c r="J7089" i="14"/>
  <c r="L7113" i="14"/>
  <c r="J7113" i="14"/>
  <c r="K7113" i="14" s="1"/>
  <c r="L7197" i="14"/>
  <c r="J7197" i="14"/>
  <c r="K7197" i="14" s="1"/>
  <c r="L7257" i="14"/>
  <c r="K7257" i="14"/>
  <c r="L7716" i="14"/>
  <c r="J7716" i="14"/>
  <c r="L8004" i="14"/>
  <c r="K8004" i="14"/>
  <c r="J8004" i="14"/>
  <c r="K6427" i="14"/>
  <c r="K6620" i="14"/>
  <c r="L6636" i="14"/>
  <c r="J6643" i="14"/>
  <c r="K6643" i="14" s="1"/>
  <c r="K6668" i="14"/>
  <c r="K6702" i="14"/>
  <c r="K6713" i="14"/>
  <c r="K6740" i="14"/>
  <c r="K6772" i="14"/>
  <c r="J6804" i="14"/>
  <c r="L6804" i="14"/>
  <c r="K6824" i="14"/>
  <c r="J6831" i="14"/>
  <c r="K6831" i="14" s="1"/>
  <c r="L6839" i="14"/>
  <c r="K6839" i="14"/>
  <c r="L6885" i="14"/>
  <c r="J6885" i="14"/>
  <c r="K6885" i="14" s="1"/>
  <c r="L6901" i="14"/>
  <c r="J6901" i="14"/>
  <c r="J6909" i="14"/>
  <c r="K6909" i="14" s="1"/>
  <c r="L6913" i="14"/>
  <c r="J6913" i="14"/>
  <c r="J6939" i="14"/>
  <c r="K6959" i="14"/>
  <c r="K7002" i="14"/>
  <c r="K7037" i="14"/>
  <c r="J7055" i="14"/>
  <c r="K7055" i="14" s="1"/>
  <c r="L7055" i="14"/>
  <c r="K7089" i="14"/>
  <c r="K7126" i="14"/>
  <c r="L7137" i="14"/>
  <c r="J7137" i="14"/>
  <c r="K7137" i="14" s="1"/>
  <c r="K7254" i="14"/>
  <c r="J7257" i="14"/>
  <c r="L7367" i="14"/>
  <c r="J7367" i="14"/>
  <c r="K7367" i="14" s="1"/>
  <c r="L7531" i="14"/>
  <c r="J7531" i="14"/>
  <c r="K7531" i="14" s="1"/>
  <c r="L6843" i="14"/>
  <c r="J6843" i="14"/>
  <c r="K6843" i="14" s="1"/>
  <c r="J7020" i="14"/>
  <c r="K7020" i="14" s="1"/>
  <c r="L7020" i="14"/>
  <c r="J7032" i="14"/>
  <c r="K7032" i="14" s="1"/>
  <c r="L7032" i="14"/>
  <c r="L7138" i="14"/>
  <c r="J7138" i="14"/>
  <c r="K7138" i="14" s="1"/>
  <c r="J7142" i="14"/>
  <c r="K7142" i="14" s="1"/>
  <c r="L7142" i="14"/>
  <c r="K7228" i="14"/>
  <c r="J7228" i="14"/>
  <c r="L7241" i="14"/>
  <c r="J7241" i="14"/>
  <c r="K7241" i="14" s="1"/>
  <c r="L7281" i="14"/>
  <c r="K7281" i="14"/>
  <c r="J7281" i="14"/>
  <c r="K7306" i="14"/>
  <c r="J7306" i="14"/>
  <c r="L7306" i="14"/>
  <c r="L7551" i="14"/>
  <c r="J7551" i="14"/>
  <c r="K7551" i="14" s="1"/>
  <c r="L8511" i="14"/>
  <c r="J8511" i="14"/>
  <c r="K8511" i="14" s="1"/>
  <c r="L6960" i="14"/>
  <c r="L6968" i="14"/>
  <c r="L7008" i="14"/>
  <c r="K7081" i="14"/>
  <c r="K7173" i="14"/>
  <c r="L7316" i="14"/>
  <c r="J7316" i="14"/>
  <c r="L7499" i="14"/>
  <c r="J7499" i="14"/>
  <c r="K7499" i="14" s="1"/>
  <c r="L7699" i="14"/>
  <c r="L8071" i="14"/>
  <c r="J8071" i="14"/>
  <c r="K8071" i="14" s="1"/>
  <c r="L8092" i="14"/>
  <c r="J8092" i="14"/>
  <c r="K8092" i="14" s="1"/>
  <c r="L8267" i="14"/>
  <c r="J8267" i="14"/>
  <c r="K8267" i="14" s="1"/>
  <c r="J8333" i="14"/>
  <c r="K8333" i="14" s="1"/>
  <c r="L8333" i="14"/>
  <c r="L8387" i="14"/>
  <c r="K8387" i="14"/>
  <c r="J8387" i="14"/>
  <c r="L8733" i="14"/>
  <c r="J8733" i="14"/>
  <c r="K8733" i="14" s="1"/>
  <c r="L8766" i="14"/>
  <c r="K8766" i="14"/>
  <c r="J8766" i="14"/>
  <c r="J7154" i="14"/>
  <c r="K7154" i="14" s="1"/>
  <c r="K7166" i="14"/>
  <c r="J7202" i="14"/>
  <c r="K7202" i="14" s="1"/>
  <c r="J7210" i="14"/>
  <c r="K7210" i="14" s="1"/>
  <c r="L7286" i="14"/>
  <c r="J7391" i="14"/>
  <c r="K7391" i="14" s="1"/>
  <c r="J7628" i="14"/>
  <c r="K7628" i="14" s="1"/>
  <c r="L7628" i="14"/>
  <c r="J7668" i="14"/>
  <c r="L8323" i="14"/>
  <c r="J8323" i="14"/>
  <c r="K8323" i="14" s="1"/>
  <c r="J7768" i="14"/>
  <c r="L7768" i="14"/>
  <c r="K7768" i="14"/>
  <c r="L7921" i="14"/>
  <c r="J7921" i="14"/>
  <c r="J8216" i="14"/>
  <c r="L8216" i="14"/>
  <c r="K8216" i="14"/>
  <c r="L8251" i="14"/>
  <c r="J8251" i="14"/>
  <c r="K8251" i="14" s="1"/>
  <c r="L8507" i="14"/>
  <c r="J8507" i="14"/>
  <c r="K8507" i="14" s="1"/>
  <c r="J8772" i="14"/>
  <c r="L8772" i="14"/>
  <c r="L8779" i="14"/>
  <c r="K8779" i="14"/>
  <c r="J8939" i="14"/>
  <c r="L8939" i="14"/>
  <c r="K8939" i="14"/>
  <c r="K7236" i="14"/>
  <c r="L7296" i="14"/>
  <c r="J7296" i="14"/>
  <c r="K7296" i="14" s="1"/>
  <c r="K7332" i="14"/>
  <c r="J7332" i="14"/>
  <c r="L7501" i="14"/>
  <c r="J7501" i="14"/>
  <c r="K7501" i="14" s="1"/>
  <c r="L7625" i="14"/>
  <c r="J7625" i="14"/>
  <c r="J7772" i="14"/>
  <c r="K7772" i="14" s="1"/>
  <c r="L7772" i="14"/>
  <c r="J7784" i="14"/>
  <c r="K7784" i="14" s="1"/>
  <c r="L7784" i="14"/>
  <c r="L7889" i="14"/>
  <c r="J7889" i="14"/>
  <c r="K7889" i="14" s="1"/>
  <c r="J7966" i="14"/>
  <c r="L7966" i="14"/>
  <c r="K7966" i="14"/>
  <c r="J8000" i="14"/>
  <c r="K8000" i="14" s="1"/>
  <c r="J8176" i="14"/>
  <c r="L8176" i="14"/>
  <c r="K8176" i="14"/>
  <c r="J8437" i="14"/>
  <c r="L8437" i="14"/>
  <c r="K8437" i="14"/>
  <c r="J8457" i="14"/>
  <c r="K8457" i="14" s="1"/>
  <c r="L8457" i="14"/>
  <c r="K8772" i="14"/>
  <c r="J8779" i="14"/>
  <c r="J9267" i="14"/>
  <c r="K9267" i="14" s="1"/>
  <c r="L7575" i="14"/>
  <c r="J7575" i="14"/>
  <c r="L7598" i="14"/>
  <c r="K7598" i="14"/>
  <c r="J7854" i="14"/>
  <c r="K7854" i="14"/>
  <c r="J7859" i="14"/>
  <c r="L7859" i="14"/>
  <c r="J7864" i="14"/>
  <c r="L7864" i="14"/>
  <c r="K7864" i="14"/>
  <c r="J8238" i="14"/>
  <c r="K8238" i="14" s="1"/>
  <c r="L8238" i="14"/>
  <c r="L8379" i="14"/>
  <c r="K8379" i="14"/>
  <c r="J8379" i="14"/>
  <c r="J8586" i="14"/>
  <c r="K8586" i="14" s="1"/>
  <c r="L8586" i="14"/>
  <c r="J8610" i="14"/>
  <c r="L8610" i="14"/>
  <c r="L7204" i="14"/>
  <c r="J7204" i="14"/>
  <c r="K7204" i="14" s="1"/>
  <c r="L7359" i="14"/>
  <c r="J7359" i="14"/>
  <c r="K7359" i="14" s="1"/>
  <c r="J7373" i="14"/>
  <c r="J7515" i="14"/>
  <c r="K7515" i="14" s="1"/>
  <c r="J7598" i="14"/>
  <c r="J7621" i="14"/>
  <c r="L7637" i="14"/>
  <c r="K7658" i="14"/>
  <c r="J7658" i="14"/>
  <c r="J7712" i="14"/>
  <c r="K7712" i="14" s="1"/>
  <c r="L7712" i="14"/>
  <c r="L7829" i="14"/>
  <c r="J7908" i="14"/>
  <c r="K7908" i="14"/>
  <c r="L8171" i="14"/>
  <c r="J8171" i="14"/>
  <c r="K8171" i="14" s="1"/>
  <c r="L8299" i="14"/>
  <c r="J8299" i="14"/>
  <c r="K8299" i="14" s="1"/>
  <c r="J8513" i="14"/>
  <c r="L8513" i="14"/>
  <c r="K8513" i="14"/>
  <c r="J7497" i="14"/>
  <c r="K7497" i="14" s="1"/>
  <c r="L7557" i="14"/>
  <c r="J7557" i="14"/>
  <c r="K7557" i="14" s="1"/>
  <c r="L7658" i="14"/>
  <c r="L7704" i="14"/>
  <c r="J7708" i="14"/>
  <c r="K7708" i="14" s="1"/>
  <c r="J7820" i="14"/>
  <c r="L7820" i="14"/>
  <c r="J7923" i="14"/>
  <c r="L7923" i="14"/>
  <c r="K8015" i="14"/>
  <c r="J8015" i="14"/>
  <c r="L8108" i="14"/>
  <c r="J8108" i="14"/>
  <c r="K8108" i="14" s="1"/>
  <c r="J8167" i="14"/>
  <c r="L8167" i="14"/>
  <c r="J8390" i="14"/>
  <c r="L8390" i="14"/>
  <c r="K8390" i="14"/>
  <c r="J8794" i="14"/>
  <c r="L8794" i="14"/>
  <c r="K8794" i="14"/>
  <c r="J8812" i="14"/>
  <c r="K8812" i="14" s="1"/>
  <c r="L7315" i="14"/>
  <c r="J7315" i="14"/>
  <c r="K7315" i="14" s="1"/>
  <c r="L7539" i="14"/>
  <c r="J7539" i="14"/>
  <c r="K7539" i="14" s="1"/>
  <c r="L7553" i="14"/>
  <c r="J7553" i="14"/>
  <c r="K7553" i="14" s="1"/>
  <c r="L7576" i="14"/>
  <c r="J7576" i="14"/>
  <c r="K7576" i="14" s="1"/>
  <c r="L7694" i="14"/>
  <c r="K7694" i="14"/>
  <c r="J7694" i="14"/>
  <c r="J7698" i="14"/>
  <c r="K7698" i="14" s="1"/>
  <c r="L7698" i="14"/>
  <c r="L7741" i="14"/>
  <c r="L7800" i="14"/>
  <c r="K7820" i="14"/>
  <c r="J7886" i="14"/>
  <c r="K7886" i="14" s="1"/>
  <c r="J7891" i="14"/>
  <c r="L7891" i="14"/>
  <c r="K7937" i="14"/>
  <c r="L7937" i="14"/>
  <c r="J7937" i="14"/>
  <c r="L8611" i="14"/>
  <c r="J8611" i="14"/>
  <c r="K8611" i="14" s="1"/>
  <c r="J8998" i="14"/>
  <c r="K8998" i="14" s="1"/>
  <c r="L8998" i="14"/>
  <c r="J7274" i="14"/>
  <c r="K7274" i="14" s="1"/>
  <c r="J7302" i="14"/>
  <c r="K7302" i="14" s="1"/>
  <c r="L7334" i="14"/>
  <c r="K7334" i="14"/>
  <c r="L7351" i="14"/>
  <c r="J7351" i="14"/>
  <c r="K7351" i="14" s="1"/>
  <c r="J7457" i="14"/>
  <c r="K7457" i="14" s="1"/>
  <c r="L7521" i="14"/>
  <c r="J7521" i="14"/>
  <c r="K7521" i="14" s="1"/>
  <c r="L7535" i="14"/>
  <c r="J7535" i="14"/>
  <c r="K7535" i="14" s="1"/>
  <c r="L7595" i="14"/>
  <c r="J7595" i="14"/>
  <c r="L7677" i="14"/>
  <c r="J7677" i="14"/>
  <c r="J7900" i="14"/>
  <c r="L7900" i="14"/>
  <c r="L8156" i="14"/>
  <c r="K8156" i="14"/>
  <c r="J8156" i="14"/>
  <c r="J8296" i="14"/>
  <c r="K8296" i="14" s="1"/>
  <c r="J8424" i="14"/>
  <c r="L8424" i="14"/>
  <c r="K8424" i="14"/>
  <c r="L8693" i="14"/>
  <c r="J8693" i="14"/>
  <c r="K8693" i="14" s="1"/>
  <c r="L9224" i="14"/>
  <c r="J9224" i="14"/>
  <c r="L7664" i="14"/>
  <c r="K7664" i="14"/>
  <c r="J7758" i="14"/>
  <c r="L7758" i="14"/>
  <c r="J7796" i="14"/>
  <c r="L7796" i="14"/>
  <c r="K7796" i="14"/>
  <c r="J7808" i="14"/>
  <c r="K7808" i="14" s="1"/>
  <c r="L7808" i="14"/>
  <c r="J7848" i="14"/>
  <c r="K7848" i="14" s="1"/>
  <c r="L7848" i="14"/>
  <c r="L7851" i="14"/>
  <c r="K7900" i="14"/>
  <c r="J7948" i="14"/>
  <c r="L7948" i="14"/>
  <c r="L8148" i="14"/>
  <c r="J8148" i="14"/>
  <c r="K8148" i="14" s="1"/>
  <c r="L7618" i="14"/>
  <c r="L7673" i="14"/>
  <c r="J7673" i="14"/>
  <c r="L7734" i="14"/>
  <c r="J7936" i="14"/>
  <c r="L7936" i="14"/>
  <c r="K7936" i="14"/>
  <c r="K8055" i="14"/>
  <c r="J8137" i="14"/>
  <c r="K8137" i="14" s="1"/>
  <c r="L8137" i="14"/>
  <c r="L8539" i="14"/>
  <c r="J8539" i="14"/>
  <c r="K8539" i="14" s="1"/>
  <c r="L8677" i="14"/>
  <c r="J8677" i="14"/>
  <c r="K8677" i="14" s="1"/>
  <c r="L8687" i="14"/>
  <c r="K8687" i="14"/>
  <c r="J7230" i="14"/>
  <c r="K7230" i="14" s="1"/>
  <c r="J7236" i="14"/>
  <c r="J7239" i="14"/>
  <c r="J7276" i="14"/>
  <c r="K7276" i="14" s="1"/>
  <c r="J7280" i="14"/>
  <c r="K7280" i="14" s="1"/>
  <c r="J7290" i="14"/>
  <c r="K7290" i="14" s="1"/>
  <c r="K7294" i="14"/>
  <c r="J7308" i="14"/>
  <c r="K7308" i="14" s="1"/>
  <c r="J7322" i="14"/>
  <c r="K7322" i="14" s="1"/>
  <c r="J7361" i="14"/>
  <c r="K7361" i="14" s="1"/>
  <c r="J7445" i="14"/>
  <c r="J7463" i="14"/>
  <c r="K7463" i="14" s="1"/>
  <c r="J7489" i="14"/>
  <c r="J7507" i="14"/>
  <c r="K7507" i="14" s="1"/>
  <c r="J7525" i="14"/>
  <c r="K7525" i="14" s="1"/>
  <c r="J7543" i="14"/>
  <c r="K7543" i="14" s="1"/>
  <c r="J7561" i="14"/>
  <c r="K7561" i="14" s="1"/>
  <c r="J7568" i="14"/>
  <c r="K7568" i="14" s="1"/>
  <c r="J7641" i="14"/>
  <c r="K7641" i="14" s="1"/>
  <c r="J7644" i="14"/>
  <c r="J7653" i="14"/>
  <c r="J7678" i="14"/>
  <c r="K7678" i="14" s="1"/>
  <c r="L7771" i="14"/>
  <c r="J7771" i="14"/>
  <c r="J7920" i="14"/>
  <c r="L7920" i="14"/>
  <c r="K7920" i="14"/>
  <c r="J7950" i="14"/>
  <c r="K7950" i="14" s="1"/>
  <c r="L8006" i="14"/>
  <c r="K8006" i="14"/>
  <c r="J8039" i="14"/>
  <c r="L8039" i="14"/>
  <c r="K8039" i="14"/>
  <c r="L8101" i="14"/>
  <c r="J8101" i="14"/>
  <c r="K8101" i="14" s="1"/>
  <c r="L8142" i="14"/>
  <c r="J8142" i="14"/>
  <c r="L8669" i="14"/>
  <c r="J7132" i="14"/>
  <c r="K7132" i="14" s="1"/>
  <c r="J7175" i="14"/>
  <c r="K7175" i="14" s="1"/>
  <c r="J7201" i="14"/>
  <c r="K7201" i="14" s="1"/>
  <c r="J7215" i="14"/>
  <c r="K7215" i="14" s="1"/>
  <c r="J7221" i="14"/>
  <c r="J7249" i="14"/>
  <c r="K7249" i="14" s="1"/>
  <c r="J7273" i="14"/>
  <c r="K7273" i="14" s="1"/>
  <c r="J7294" i="14"/>
  <c r="J7337" i="14"/>
  <c r="K7337" i="14" s="1"/>
  <c r="K7354" i="14"/>
  <c r="J7421" i="14"/>
  <c r="K7421" i="14" s="1"/>
  <c r="K7489" i="14"/>
  <c r="J7493" i="14"/>
  <c r="K7493" i="14" s="1"/>
  <c r="J7511" i="14"/>
  <c r="K7511" i="14" s="1"/>
  <c r="J7529" i="14"/>
  <c r="K7529" i="14" s="1"/>
  <c r="J7547" i="14"/>
  <c r="K7547" i="14" s="1"/>
  <c r="J7622" i="14"/>
  <c r="K7622" i="14" s="1"/>
  <c r="J7632" i="14"/>
  <c r="K7632" i="14" s="1"/>
  <c r="L7686" i="14"/>
  <c r="L7689" i="14"/>
  <c r="J7710" i="14"/>
  <c r="L7724" i="14"/>
  <c r="K7728" i="14"/>
  <c r="L7783" i="14"/>
  <c r="J7783" i="14"/>
  <c r="K7792" i="14"/>
  <c r="J7795" i="14"/>
  <c r="J7907" i="14"/>
  <c r="L7907" i="14"/>
  <c r="L7915" i="14"/>
  <c r="J8006" i="14"/>
  <c r="J8020" i="14"/>
  <c r="K8020" i="14" s="1"/>
  <c r="L8047" i="14"/>
  <c r="J8047" i="14"/>
  <c r="K8047" i="14" s="1"/>
  <c r="K8142" i="14"/>
  <c r="L8154" i="14"/>
  <c r="J8154" i="14"/>
  <c r="K8154" i="14" s="1"/>
  <c r="K8187" i="14"/>
  <c r="L8187" i="14"/>
  <c r="J8187" i="14"/>
  <c r="J8280" i="14"/>
  <c r="K8280" i="14"/>
  <c r="K8331" i="14"/>
  <c r="L8331" i="14"/>
  <c r="J8419" i="14"/>
  <c r="K8419" i="14" s="1"/>
  <c r="J8462" i="14"/>
  <c r="K8462" i="14" s="1"/>
  <c r="L8462" i="14"/>
  <c r="J8522" i="14"/>
  <c r="K8522" i="14" s="1"/>
  <c r="L8522" i="14"/>
  <c r="L8592" i="14"/>
  <c r="L8638" i="14"/>
  <c r="J8638" i="14"/>
  <c r="K8638" i="14" s="1"/>
  <c r="K8651" i="14"/>
  <c r="K8665" i="14"/>
  <c r="L8665" i="14"/>
  <c r="L8781" i="14"/>
  <c r="K8781" i="14"/>
  <c r="J8781" i="14"/>
  <c r="L9024" i="14"/>
  <c r="J9028" i="14"/>
  <c r="K9028" i="14" s="1"/>
  <c r="L9028" i="14"/>
  <c r="L8052" i="14"/>
  <c r="J8052" i="14"/>
  <c r="K8052" i="14" s="1"/>
  <c r="J8322" i="14"/>
  <c r="K8322" i="14" s="1"/>
  <c r="L8322" i="14"/>
  <c r="L8549" i="14"/>
  <c r="J8549" i="14"/>
  <c r="K8549" i="14" s="1"/>
  <c r="K8553" i="14"/>
  <c r="L8569" i="14"/>
  <c r="K8569" i="14"/>
  <c r="L8605" i="14"/>
  <c r="J8605" i="14"/>
  <c r="K8605" i="14" s="1"/>
  <c r="L8755" i="14"/>
  <c r="K8755" i="14"/>
  <c r="J8755" i="14"/>
  <c r="L8759" i="14"/>
  <c r="L8819" i="14"/>
  <c r="K8819" i="14"/>
  <c r="J8819" i="14"/>
  <c r="J8906" i="14"/>
  <c r="K8906" i="14" s="1"/>
  <c r="J9303" i="14"/>
  <c r="K9303" i="14" s="1"/>
  <c r="J7690" i="14"/>
  <c r="L7690" i="14"/>
  <c r="K7690" i="14"/>
  <c r="J7836" i="14"/>
  <c r="L7836" i="14"/>
  <c r="J7856" i="14"/>
  <c r="K7856" i="14" s="1"/>
  <c r="L7856" i="14"/>
  <c r="J7868" i="14"/>
  <c r="K7868" i="14" s="1"/>
  <c r="L7868" i="14"/>
  <c r="J7888" i="14"/>
  <c r="L7888" i="14"/>
  <c r="K7888" i="14"/>
  <c r="L7929" i="14"/>
  <c r="J7929" i="14"/>
  <c r="J8011" i="14"/>
  <c r="K8033" i="14"/>
  <c r="J8036" i="14"/>
  <c r="K8036" i="14" s="1"/>
  <c r="J8076" i="14"/>
  <c r="K8095" i="14"/>
  <c r="L8103" i="14"/>
  <c r="L8175" i="14"/>
  <c r="J8175" i="14"/>
  <c r="J8327" i="14"/>
  <c r="J8519" i="14"/>
  <c r="K8519" i="14" s="1"/>
  <c r="K8530" i="14"/>
  <c r="L8541" i="14"/>
  <c r="K8541" i="14"/>
  <c r="J8541" i="14"/>
  <c r="L8565" i="14"/>
  <c r="K8565" i="14"/>
  <c r="J8565" i="14"/>
  <c r="J8569" i="14"/>
  <c r="L8652" i="14"/>
  <c r="J8652" i="14"/>
  <c r="K8652" i="14" s="1"/>
  <c r="L8661" i="14"/>
  <c r="J8661" i="14"/>
  <c r="K8661" i="14" s="1"/>
  <c r="J8759" i="14"/>
  <c r="K8759" i="14" s="1"/>
  <c r="L8803" i="14"/>
  <c r="J8803" i="14"/>
  <c r="K8803" i="14" s="1"/>
  <c r="L8871" i="14"/>
  <c r="J8871" i="14"/>
  <c r="K8871" i="14" s="1"/>
  <c r="J8902" i="14"/>
  <c r="L8902" i="14"/>
  <c r="K8902" i="14"/>
  <c r="J7505" i="14"/>
  <c r="K7505" i="14" s="1"/>
  <c r="J7523" i="14"/>
  <c r="K7523" i="14" s="1"/>
  <c r="J7541" i="14"/>
  <c r="K7541" i="14" s="1"/>
  <c r="J7559" i="14"/>
  <c r="K7559" i="14" s="1"/>
  <c r="J7586" i="14"/>
  <c r="K7586" i="14" s="1"/>
  <c r="J7602" i="14"/>
  <c r="K7602" i="14" s="1"/>
  <c r="J7606" i="14"/>
  <c r="K7606" i="14" s="1"/>
  <c r="K7642" i="14"/>
  <c r="L7715" i="14"/>
  <c r="J7715" i="14"/>
  <c r="J7751" i="14"/>
  <c r="L7812" i="14"/>
  <c r="L7824" i="14"/>
  <c r="J7904" i="14"/>
  <c r="L7904" i="14"/>
  <c r="K7904" i="14"/>
  <c r="J7934" i="14"/>
  <c r="K7934" i="14"/>
  <c r="L7962" i="14"/>
  <c r="K8011" i="14"/>
  <c r="J8033" i="14"/>
  <c r="J8057" i="14"/>
  <c r="L8057" i="14"/>
  <c r="K8057" i="14"/>
  <c r="J8103" i="14"/>
  <c r="K8103" i="14" s="1"/>
  <c r="L8116" i="14"/>
  <c r="J8116" i="14"/>
  <c r="L8147" i="14"/>
  <c r="J8147" i="14"/>
  <c r="K8147" i="14" s="1"/>
  <c r="K8214" i="14"/>
  <c r="J8243" i="14"/>
  <c r="K8243" i="14" s="1"/>
  <c r="J8315" i="14"/>
  <c r="K8315" i="14" s="1"/>
  <c r="J8365" i="14"/>
  <c r="L8365" i="14"/>
  <c r="K8365" i="14"/>
  <c r="L8403" i="14"/>
  <c r="J8403" i="14"/>
  <c r="K8403" i="14" s="1"/>
  <c r="K8581" i="14"/>
  <c r="L8629" i="14"/>
  <c r="J8675" i="14"/>
  <c r="K8675" i="14" s="1"/>
  <c r="L8675" i="14"/>
  <c r="J8700" i="14"/>
  <c r="J9236" i="14"/>
  <c r="K9236" i="14" s="1"/>
  <c r="L7905" i="14"/>
  <c r="J7905" i="14"/>
  <c r="J7918" i="14"/>
  <c r="K7918" i="14"/>
  <c r="J7978" i="14"/>
  <c r="L7978" i="14"/>
  <c r="L7989" i="14"/>
  <c r="J7989" i="14"/>
  <c r="L8140" i="14"/>
  <c r="J8140" i="14"/>
  <c r="K8140" i="14" s="1"/>
  <c r="J8224" i="14"/>
  <c r="K8224" i="14" s="1"/>
  <c r="L8224" i="14"/>
  <c r="J8274" i="14"/>
  <c r="K8274" i="14" s="1"/>
  <c r="L8274" i="14"/>
  <c r="J8409" i="14"/>
  <c r="L8409" i="14"/>
  <c r="K8409" i="14"/>
  <c r="J8558" i="14"/>
  <c r="K8558" i="14" s="1"/>
  <c r="L8558" i="14"/>
  <c r="J8852" i="14"/>
  <c r="K8852" i="14" s="1"/>
  <c r="J9265" i="14"/>
  <c r="L9265" i="14"/>
  <c r="K9265" i="14"/>
  <c r="J7791" i="14"/>
  <c r="L7791" i="14"/>
  <c r="K7910" i="14"/>
  <c r="K7944" i="14"/>
  <c r="K7978" i="14"/>
  <c r="L7986" i="14"/>
  <c r="L8005" i="14"/>
  <c r="K8005" i="14"/>
  <c r="J8005" i="14"/>
  <c r="J8026" i="14"/>
  <c r="J8074" i="14"/>
  <c r="K8074" i="14" s="1"/>
  <c r="K8121" i="14"/>
  <c r="J8124" i="14"/>
  <c r="K8124" i="14" s="1"/>
  <c r="J8128" i="14"/>
  <c r="K8128" i="14" s="1"/>
  <c r="J8172" i="14"/>
  <c r="L8172" i="14"/>
  <c r="J8312" i="14"/>
  <c r="K8312" i="14" s="1"/>
  <c r="L8312" i="14"/>
  <c r="J8405" i="14"/>
  <c r="L8405" i="14"/>
  <c r="J8466" i="14"/>
  <c r="L8466" i="14"/>
  <c r="K8466" i="14"/>
  <c r="L8517" i="14"/>
  <c r="J8517" i="14"/>
  <c r="K8517" i="14" s="1"/>
  <c r="L8745" i="14"/>
  <c r="K8745" i="14"/>
  <c r="J8745" i="14"/>
  <c r="J8891" i="14"/>
  <c r="K8891" i="14" s="1"/>
  <c r="L8891" i="14"/>
  <c r="J8350" i="14"/>
  <c r="L8350" i="14"/>
  <c r="J8498" i="14"/>
  <c r="K8498" i="14" s="1"/>
  <c r="L8498" i="14"/>
  <c r="J8510" i="14"/>
  <c r="K8510" i="14"/>
  <c r="L8637" i="14"/>
  <c r="J8637" i="14"/>
  <c r="L8823" i="14"/>
  <c r="J8823" i="14"/>
  <c r="L8883" i="14"/>
  <c r="J8883" i="14"/>
  <c r="K8883" i="14" s="1"/>
  <c r="L9089" i="14"/>
  <c r="J9089" i="14"/>
  <c r="L7803" i="14"/>
  <c r="J7819" i="14"/>
  <c r="J7823" i="14"/>
  <c r="K7902" i="14"/>
  <c r="L7916" i="14"/>
  <c r="K7952" i="14"/>
  <c r="K7958" i="14"/>
  <c r="K7964" i="14"/>
  <c r="J7977" i="14"/>
  <c r="J8017" i="14"/>
  <c r="J8030" i="14"/>
  <c r="K8030" i="14" s="1"/>
  <c r="J8085" i="14"/>
  <c r="K8085" i="14" s="1"/>
  <c r="J8095" i="14"/>
  <c r="L8112" i="14"/>
  <c r="J8112" i="14"/>
  <c r="K8112" i="14" s="1"/>
  <c r="K8221" i="14"/>
  <c r="K8248" i="14"/>
  <c r="K8264" i="14"/>
  <c r="K8350" i="14"/>
  <c r="J8362" i="14"/>
  <c r="L8362" i="14"/>
  <c r="K8362" i="14"/>
  <c r="L8510" i="14"/>
  <c r="J8514" i="14"/>
  <c r="K8514" i="14" s="1"/>
  <c r="L8514" i="14"/>
  <c r="J8527" i="14"/>
  <c r="J8542" i="14"/>
  <c r="L8542" i="14"/>
  <c r="J8546" i="14"/>
  <c r="K8546" i="14" s="1"/>
  <c r="L8546" i="14"/>
  <c r="J8553" i="14"/>
  <c r="K8556" i="14"/>
  <c r="L8559" i="14"/>
  <c r="J8559" i="14"/>
  <c r="K8559" i="14" s="1"/>
  <c r="L8563" i="14"/>
  <c r="J8563" i="14"/>
  <c r="K8563" i="14" s="1"/>
  <c r="J8582" i="14"/>
  <c r="L8582" i="14"/>
  <c r="K8582" i="14"/>
  <c r="K8598" i="14"/>
  <c r="K8637" i="14"/>
  <c r="J8680" i="14"/>
  <c r="J8748" i="14"/>
  <c r="L8748" i="14"/>
  <c r="K8748" i="14"/>
  <c r="J8771" i="14"/>
  <c r="K8785" i="14"/>
  <c r="L8785" i="14"/>
  <c r="J8785" i="14"/>
  <c r="J8849" i="14"/>
  <c r="L8849" i="14"/>
  <c r="K8849" i="14"/>
  <c r="L7838" i="14"/>
  <c r="K7870" i="14"/>
  <c r="L7958" i="14"/>
  <c r="L7974" i="14"/>
  <c r="J8034" i="14"/>
  <c r="K8034" i="14" s="1"/>
  <c r="J8041" i="14"/>
  <c r="K8041" i="14" s="1"/>
  <c r="J8068" i="14"/>
  <c r="K8068" i="14" s="1"/>
  <c r="J8144" i="14"/>
  <c r="K8144" i="14" s="1"/>
  <c r="K8161" i="14"/>
  <c r="K8199" i="14"/>
  <c r="J8199" i="14"/>
  <c r="L8221" i="14"/>
  <c r="K8244" i="14"/>
  <c r="L8248" i="14"/>
  <c r="L8264" i="14"/>
  <c r="J8283" i="14"/>
  <c r="K8283" i="14" s="1"/>
  <c r="K8358" i="14"/>
  <c r="J8445" i="14"/>
  <c r="K8445" i="14" s="1"/>
  <c r="L8445" i="14"/>
  <c r="J8449" i="14"/>
  <c r="L8449" i="14"/>
  <c r="K8449" i="14"/>
  <c r="L8473" i="14"/>
  <c r="J8478" i="14"/>
  <c r="K8478" i="14" s="1"/>
  <c r="L8478" i="14"/>
  <c r="K8527" i="14"/>
  <c r="L8556" i="14"/>
  <c r="J8568" i="14"/>
  <c r="L8568" i="14"/>
  <c r="K8568" i="14"/>
  <c r="L8598" i="14"/>
  <c r="L8715" i="14"/>
  <c r="J8715" i="14"/>
  <c r="K8715" i="14" s="1"/>
  <c r="K8771" i="14"/>
  <c r="L9117" i="14"/>
  <c r="J9117" i="14"/>
  <c r="L8746" i="14"/>
  <c r="J8746" i="14"/>
  <c r="K8746" i="14" s="1"/>
  <c r="L8797" i="14"/>
  <c r="J8797" i="14"/>
  <c r="K8797" i="14" s="1"/>
  <c r="J8820" i="14"/>
  <c r="K8820" i="14"/>
  <c r="J9211" i="14"/>
  <c r="K9211" i="14" s="1"/>
  <c r="L8163" i="14"/>
  <c r="J8163" i="14"/>
  <c r="J8166" i="14"/>
  <c r="L8166" i="14"/>
  <c r="K8166" i="14"/>
  <c r="J8262" i="14"/>
  <c r="K8262" i="14" s="1"/>
  <c r="L8262" i="14"/>
  <c r="J8304" i="14"/>
  <c r="K8304" i="14" s="1"/>
  <c r="L8304" i="14"/>
  <c r="J8412" i="14"/>
  <c r="K8412" i="14"/>
  <c r="J8682" i="14"/>
  <c r="J8686" i="14"/>
  <c r="K8686" i="14" s="1"/>
  <c r="J8697" i="14"/>
  <c r="L8769" i="14"/>
  <c r="J8769" i="14"/>
  <c r="K8769" i="14" s="1"/>
  <c r="J8793" i="14"/>
  <c r="K8793" i="14" s="1"/>
  <c r="J8816" i="14"/>
  <c r="K8816" i="14" s="1"/>
  <c r="L8816" i="14"/>
  <c r="L9025" i="14"/>
  <c r="J9025" i="14"/>
  <c r="J9220" i="14"/>
  <c r="L8136" i="14"/>
  <c r="J8136" i="14"/>
  <c r="K8136" i="14" s="1"/>
  <c r="J8215" i="14"/>
  <c r="L8215" i="14"/>
  <c r="K8215" i="14"/>
  <c r="J8250" i="14"/>
  <c r="K8250" i="14"/>
  <c r="K8285" i="14"/>
  <c r="J8360" i="14"/>
  <c r="K8360" i="14" s="1"/>
  <c r="L8360" i="14"/>
  <c r="J8368" i="14"/>
  <c r="K8368" i="14" s="1"/>
  <c r="L8368" i="14"/>
  <c r="J8425" i="14"/>
  <c r="K8425" i="14" s="1"/>
  <c r="L8425" i="14"/>
  <c r="L8585" i="14"/>
  <c r="J8585" i="14"/>
  <c r="K8585" i="14" s="1"/>
  <c r="L8589" i="14"/>
  <c r="K8589" i="14"/>
  <c r="K8697" i="14"/>
  <c r="L9286" i="14"/>
  <c r="J9286" i="14"/>
  <c r="J8382" i="14"/>
  <c r="L8382" i="14"/>
  <c r="K8382" i="14"/>
  <c r="J8562" i="14"/>
  <c r="K8562" i="14" s="1"/>
  <c r="L8562" i="14"/>
  <c r="L8621" i="14"/>
  <c r="K8621" i="14"/>
  <c r="J8621" i="14"/>
  <c r="K8641" i="14"/>
  <c r="L8641" i="14"/>
  <c r="J8768" i="14"/>
  <c r="K8768" i="14" s="1"/>
  <c r="L8768" i="14"/>
  <c r="K9272" i="14"/>
  <c r="L9272" i="14"/>
  <c r="K8151" i="14"/>
  <c r="J8376" i="14"/>
  <c r="K8376" i="14" s="1"/>
  <c r="L8376" i="14"/>
  <c r="J8520" i="14"/>
  <c r="K8520" i="14" s="1"/>
  <c r="L8520" i="14"/>
  <c r="L8579" i="14"/>
  <c r="J8579" i="14"/>
  <c r="K8579" i="14" s="1"/>
  <c r="L8795" i="14"/>
  <c r="J8795" i="14"/>
  <c r="K8795" i="14" s="1"/>
  <c r="L8817" i="14"/>
  <c r="J8817" i="14"/>
  <c r="K8817" i="14" s="1"/>
  <c r="J8866" i="14"/>
  <c r="K8866" i="14" s="1"/>
  <c r="L8866" i="14"/>
  <c r="J8976" i="14"/>
  <c r="L8976" i="14"/>
  <c r="J9016" i="14"/>
  <c r="L9016" i="14"/>
  <c r="J9057" i="14"/>
  <c r="K9057" i="14" s="1"/>
  <c r="L9057" i="14"/>
  <c r="J8406" i="14"/>
  <c r="L8406" i="14"/>
  <c r="K8406" i="14"/>
  <c r="J8454" i="14"/>
  <c r="K8454" i="14" s="1"/>
  <c r="L8454" i="14"/>
  <c r="L8573" i="14"/>
  <c r="L8599" i="14"/>
  <c r="J8599" i="14"/>
  <c r="K8599" i="14" s="1"/>
  <c r="L8666" i="14"/>
  <c r="J8666" i="14"/>
  <c r="K8666" i="14" s="1"/>
  <c r="L8681" i="14"/>
  <c r="J8749" i="14"/>
  <c r="L8749" i="14"/>
  <c r="K8749" i="14"/>
  <c r="L8789" i="14"/>
  <c r="L8913" i="14"/>
  <c r="L8931" i="14"/>
  <c r="J8931" i="14"/>
  <c r="K8931" i="14" s="1"/>
  <c r="L8967" i="14"/>
  <c r="J8967" i="14"/>
  <c r="K8967" i="14" s="1"/>
  <c r="K9013" i="14"/>
  <c r="L9062" i="14"/>
  <c r="J9062" i="14"/>
  <c r="L9248" i="14"/>
  <c r="J9248" i="14"/>
  <c r="L8145" i="14"/>
  <c r="L8151" i="14"/>
  <c r="L8160" i="14"/>
  <c r="K8203" i="14"/>
  <c r="L8232" i="14"/>
  <c r="K8239" i="14"/>
  <c r="L8242" i="14"/>
  <c r="J8279" i="14"/>
  <c r="J8285" i="14"/>
  <c r="J8291" i="14"/>
  <c r="K8291" i="14" s="1"/>
  <c r="L8298" i="14"/>
  <c r="L8311" i="14"/>
  <c r="J8321" i="14"/>
  <c r="K8321" i="14" s="1"/>
  <c r="K8328" i="14"/>
  <c r="K8346" i="14"/>
  <c r="K8422" i="14"/>
  <c r="L8481" i="14"/>
  <c r="K8486" i="14"/>
  <c r="K8490" i="14"/>
  <c r="K8502" i="14"/>
  <c r="K8505" i="14"/>
  <c r="K8529" i="14"/>
  <c r="K8538" i="14"/>
  <c r="L8545" i="14"/>
  <c r="K8545" i="14"/>
  <c r="K8567" i="14"/>
  <c r="K8570" i="14"/>
  <c r="J8573" i="14"/>
  <c r="K8573" i="14" s="1"/>
  <c r="J8583" i="14"/>
  <c r="K8583" i="14" s="1"/>
  <c r="J8593" i="14"/>
  <c r="K8623" i="14"/>
  <c r="J8651" i="14"/>
  <c r="J8659" i="14"/>
  <c r="J8662" i="14"/>
  <c r="K8662" i="14" s="1"/>
  <c r="J8681" i="14"/>
  <c r="K8681" i="14" s="1"/>
  <c r="K8695" i="14"/>
  <c r="J8727" i="14"/>
  <c r="K8727" i="14" s="1"/>
  <c r="J8789" i="14"/>
  <c r="K8789" i="14" s="1"/>
  <c r="K8830" i="14"/>
  <c r="J8913" i="14"/>
  <c r="K8913" i="14" s="1"/>
  <c r="J9013" i="14"/>
  <c r="L9049" i="14"/>
  <c r="K9049" i="14"/>
  <c r="J9187" i="14"/>
  <c r="K9187" i="14" s="1"/>
  <c r="L9187" i="14"/>
  <c r="J9282" i="14"/>
  <c r="K9282" i="14" s="1"/>
  <c r="K8127" i="14"/>
  <c r="J8130" i="14"/>
  <c r="K8130" i="14" s="1"/>
  <c r="K8184" i="14"/>
  <c r="K8197" i="14"/>
  <c r="L8209" i="14"/>
  <c r="K8222" i="14"/>
  <c r="L8239" i="14"/>
  <c r="J8249" i="14"/>
  <c r="K8249" i="14" s="1"/>
  <c r="K8256" i="14"/>
  <c r="K8288" i="14"/>
  <c r="K8301" i="14"/>
  <c r="L8328" i="14"/>
  <c r="J8339" i="14"/>
  <c r="K8339" i="14" s="1"/>
  <c r="L8346" i="14"/>
  <c r="K8377" i="14"/>
  <c r="K8388" i="14"/>
  <c r="J8402" i="14"/>
  <c r="K8402" i="14" s="1"/>
  <c r="L8402" i="14"/>
  <c r="L8422" i="14"/>
  <c r="K8426" i="14"/>
  <c r="K8438" i="14"/>
  <c r="K8442" i="14"/>
  <c r="J8450" i="14"/>
  <c r="K8450" i="14" s="1"/>
  <c r="L8450" i="14"/>
  <c r="L8486" i="14"/>
  <c r="L8490" i="14"/>
  <c r="L8502" i="14"/>
  <c r="L8509" i="14"/>
  <c r="K8509" i="14"/>
  <c r="L8538" i="14"/>
  <c r="J8545" i="14"/>
  <c r="L8570" i="14"/>
  <c r="K8593" i="14"/>
  <c r="J8627" i="14"/>
  <c r="K8627" i="14" s="1"/>
  <c r="K8640" i="14"/>
  <c r="J8671" i="14"/>
  <c r="K8671" i="14" s="1"/>
  <c r="J8695" i="14"/>
  <c r="J8742" i="14"/>
  <c r="K8753" i="14"/>
  <c r="L8830" i="14"/>
  <c r="L9009" i="14"/>
  <c r="J9009" i="14"/>
  <c r="K9009" i="14" s="1"/>
  <c r="L9013" i="14"/>
  <c r="L9111" i="14"/>
  <c r="J9111" i="14"/>
  <c r="J9174" i="14"/>
  <c r="K9174" i="14" s="1"/>
  <c r="J9219" i="14"/>
  <c r="K9219" i="14"/>
  <c r="K8754" i="14"/>
  <c r="L8754" i="14"/>
  <c r="J8784" i="14"/>
  <c r="K8784" i="14" s="1"/>
  <c r="L8784" i="14"/>
  <c r="L8831" i="14"/>
  <c r="J8831" i="14"/>
  <c r="K8831" i="14" s="1"/>
  <c r="L8973" i="14"/>
  <c r="K8973" i="14"/>
  <c r="J8973" i="14"/>
  <c r="L9208" i="14"/>
  <c r="J9208" i="14"/>
  <c r="J9291" i="14"/>
  <c r="K9291" i="14" s="1"/>
  <c r="J8754" i="14"/>
  <c r="L8774" i="14"/>
  <c r="K8842" i="14"/>
  <c r="J8876" i="14"/>
  <c r="L8876" i="14"/>
  <c r="K8876" i="14"/>
  <c r="K8898" i="14"/>
  <c r="J8924" i="14"/>
  <c r="K8924" i="14" s="1"/>
  <c r="L8924" i="14"/>
  <c r="J9058" i="14"/>
  <c r="L9073" i="14"/>
  <c r="J9073" i="14"/>
  <c r="K9073" i="14" s="1"/>
  <c r="L9119" i="14"/>
  <c r="Q71" i="12" s="1"/>
  <c r="X71" i="12" s="1"/>
  <c r="K9119" i="14"/>
  <c r="J9119" i="14"/>
  <c r="J71" i="12" s="1"/>
  <c r="J9123" i="14"/>
  <c r="L9123" i="14"/>
  <c r="Q75" i="12" s="1"/>
  <c r="J9205" i="14"/>
  <c r="L9205" i="14"/>
  <c r="K9249" i="14"/>
  <c r="J9276" i="14"/>
  <c r="J8839" i="14"/>
  <c r="K8839" i="14" s="1"/>
  <c r="K8872" i="14"/>
  <c r="J8889" i="14"/>
  <c r="K8889" i="14" s="1"/>
  <c r="J8895" i="14"/>
  <c r="L8898" i="14"/>
  <c r="J8956" i="14"/>
  <c r="L8956" i="14"/>
  <c r="K8956" i="14"/>
  <c r="K8978" i="14"/>
  <c r="K9004" i="14"/>
  <c r="J9050" i="14"/>
  <c r="L9086" i="14"/>
  <c r="Q38" i="12" s="1"/>
  <c r="J9086" i="14"/>
  <c r="J9097" i="14"/>
  <c r="K9123" i="14"/>
  <c r="J9127" i="14"/>
  <c r="Q79" i="12" s="1"/>
  <c r="J9163" i="14"/>
  <c r="L9163" i="14"/>
  <c r="K9163" i="14"/>
  <c r="L9196" i="14"/>
  <c r="J9196" i="14"/>
  <c r="J9201" i="14"/>
  <c r="K9201" i="14" s="1"/>
  <c r="L9201" i="14"/>
  <c r="K9205" i="14"/>
  <c r="K9217" i="14"/>
  <c r="L9249" i="14"/>
  <c r="K9284" i="14"/>
  <c r="L9284" i="14"/>
  <c r="J9284" i="14"/>
  <c r="K9299" i="14"/>
  <c r="L8839" i="14"/>
  <c r="J8850" i="14"/>
  <c r="K8850" i="14" s="1"/>
  <c r="L8850" i="14"/>
  <c r="J8854" i="14"/>
  <c r="L8854" i="14"/>
  <c r="K8854" i="14"/>
  <c r="L8872" i="14"/>
  <c r="K8895" i="14"/>
  <c r="L8952" i="14"/>
  <c r="J8961" i="14"/>
  <c r="K8961" i="14" s="1"/>
  <c r="K8965" i="14"/>
  <c r="J8974" i="14"/>
  <c r="K8974" i="14" s="1"/>
  <c r="L8974" i="14"/>
  <c r="K8989" i="14"/>
  <c r="L8989" i="14"/>
  <c r="L9004" i="14"/>
  <c r="J9159" i="14"/>
  <c r="K9159" i="14" s="1"/>
  <c r="L9176" i="14"/>
  <c r="J9176" i="14"/>
  <c r="L9217" i="14"/>
  <c r="J9241" i="14"/>
  <c r="K9241" i="14" s="1"/>
  <c r="L9241" i="14"/>
  <c r="J9280" i="14"/>
  <c r="K9280" i="14" s="1"/>
  <c r="J9292" i="14"/>
  <c r="K9292" i="14" s="1"/>
  <c r="J8836" i="14"/>
  <c r="K8836" i="14" s="1"/>
  <c r="L9023" i="14"/>
  <c r="K9023" i="14"/>
  <c r="J9023" i="14"/>
  <c r="L9039" i="14"/>
  <c r="J9039" i="14"/>
  <c r="K9039" i="14" s="1"/>
  <c r="K9210" i="14"/>
  <c r="J9210" i="14"/>
  <c r="K9234" i="14"/>
  <c r="L9254" i="14"/>
  <c r="J9254" i="14"/>
  <c r="K9254" i="14" s="1"/>
  <c r="J9285" i="14"/>
  <c r="K9285" i="14" s="1"/>
  <c r="L9285" i="14"/>
  <c r="K9289" i="14"/>
  <c r="L8354" i="14"/>
  <c r="K8357" i="14"/>
  <c r="K8421" i="14"/>
  <c r="L8554" i="14"/>
  <c r="J8591" i="14"/>
  <c r="K8591" i="14" s="1"/>
  <c r="J8631" i="14"/>
  <c r="K8631" i="14" s="1"/>
  <c r="J8635" i="14"/>
  <c r="K8635" i="14" s="1"/>
  <c r="L8649" i="14"/>
  <c r="J8670" i="14"/>
  <c r="K8670" i="14" s="1"/>
  <c r="K8770" i="14"/>
  <c r="K8775" i="14"/>
  <c r="K8780" i="14"/>
  <c r="K8790" i="14"/>
  <c r="L8836" i="14"/>
  <c r="J8847" i="14"/>
  <c r="K8847" i="14" s="1"/>
  <c r="K8855" i="14"/>
  <c r="L8917" i="14"/>
  <c r="J8917" i="14"/>
  <c r="K8917" i="14" s="1"/>
  <c r="J8937" i="14"/>
  <c r="K8937" i="14" s="1"/>
  <c r="L8941" i="14"/>
  <c r="J8941" i="14"/>
  <c r="K8941" i="14" s="1"/>
  <c r="J9067" i="14"/>
  <c r="J19" i="12" s="1"/>
  <c r="X19" i="12" s="1"/>
  <c r="L9067" i="14"/>
  <c r="Q19" i="12" s="1"/>
  <c r="K9067" i="14"/>
  <c r="J9151" i="14"/>
  <c r="K9151" i="14" s="1"/>
  <c r="J9156" i="14"/>
  <c r="K9156" i="14" s="1"/>
  <c r="L9156" i="14"/>
  <c r="J9181" i="14"/>
  <c r="K9181" i="14" s="1"/>
  <c r="L9181" i="14"/>
  <c r="J9193" i="14"/>
  <c r="K9193" i="14" s="1"/>
  <c r="L9193" i="14"/>
  <c r="L9210" i="14"/>
  <c r="K9277" i="14"/>
  <c r="L9289" i="14"/>
  <c r="K8448" i="14"/>
  <c r="K8485" i="14"/>
  <c r="L8497" i="14"/>
  <c r="K8628" i="14"/>
  <c r="L8635" i="14"/>
  <c r="J8660" i="14"/>
  <c r="K8660" i="14" s="1"/>
  <c r="L8670" i="14"/>
  <c r="J8673" i="14"/>
  <c r="J8676" i="14"/>
  <c r="K8676" i="14" s="1"/>
  <c r="K8694" i="14"/>
  <c r="K8696" i="14"/>
  <c r="L8770" i="14"/>
  <c r="L8775" i="14"/>
  <c r="J8778" i="14"/>
  <c r="K8778" i="14" s="1"/>
  <c r="L8778" i="14"/>
  <c r="L8780" i="14"/>
  <c r="L8790" i="14"/>
  <c r="K8807" i="14"/>
  <c r="J8844" i="14"/>
  <c r="K8844" i="14"/>
  <c r="L8869" i="14"/>
  <c r="J8869" i="14"/>
  <c r="J9044" i="14"/>
  <c r="J9177" i="14"/>
  <c r="K9177" i="14" s="1"/>
  <c r="L9177" i="14"/>
  <c r="J9189" i="14"/>
  <c r="K9189" i="14" s="1"/>
  <c r="L9189" i="14"/>
  <c r="L9198" i="14"/>
  <c r="J9198" i="14"/>
  <c r="K9198" i="14" s="1"/>
  <c r="L9230" i="14"/>
  <c r="J9230" i="14"/>
  <c r="K9230" i="14" s="1"/>
  <c r="L9277" i="14"/>
  <c r="K8908" i="14"/>
  <c r="L8915" i="14"/>
  <c r="L9000" i="14"/>
  <c r="J9015" i="14"/>
  <c r="K9015" i="14" s="1"/>
  <c r="K9022" i="14"/>
  <c r="K9037" i="14"/>
  <c r="L9091" i="14"/>
  <c r="L9147" i="14"/>
  <c r="K9183" i="14"/>
  <c r="L9235" i="14"/>
  <c r="K9274" i="14"/>
  <c r="K8750" i="14"/>
  <c r="K8893" i="14"/>
  <c r="J9218" i="14"/>
  <c r="K9218" i="14" s="1"/>
  <c r="J9234" i="14"/>
  <c r="K8873" i="14"/>
  <c r="K8948" i="14"/>
  <c r="K8966" i="14"/>
  <c r="K8999" i="14"/>
  <c r="K9002" i="14"/>
  <c r="K9011" i="14"/>
  <c r="J9079" i="14"/>
  <c r="K9079" i="14" s="1"/>
  <c r="K9093" i="14"/>
  <c r="K9113" i="14"/>
  <c r="J9192" i="14"/>
  <c r="K9192" i="14" s="1"/>
  <c r="K9195" i="14"/>
  <c r="K9243" i="14"/>
  <c r="K9253" i="14"/>
  <c r="L9275" i="14"/>
  <c r="J9278" i="14"/>
  <c r="K9278" i="14" s="1"/>
  <c r="K9281" i="14"/>
  <c r="K9287" i="14"/>
  <c r="L8873" i="14"/>
  <c r="K8896" i="14"/>
  <c r="L8948" i="14"/>
  <c r="L8966" i="14"/>
  <c r="L8999" i="14"/>
  <c r="L9011" i="14"/>
  <c r="K9164" i="14"/>
  <c r="L9253" i="14"/>
  <c r="L9287" i="14"/>
  <c r="K9294" i="14"/>
  <c r="K9297" i="14"/>
  <c r="K9301" i="14"/>
  <c r="C137" i="6"/>
  <c r="C195" i="6"/>
  <c r="C108" i="6"/>
  <c r="C50" i="6"/>
  <c r="C79" i="6"/>
  <c r="C166" i="6"/>
  <c r="H22" i="6"/>
  <c r="C195" i="5"/>
  <c r="C79" i="5"/>
  <c r="C108" i="5"/>
  <c r="C166" i="5"/>
  <c r="C137" i="5"/>
  <c r="C172" i="6"/>
  <c r="I173" i="6" s="1"/>
  <c r="C6" i="7"/>
  <c r="C166" i="4"/>
  <c r="C50" i="4"/>
  <c r="C79" i="4"/>
  <c r="C108" i="4"/>
  <c r="C114" i="7"/>
  <c r="I115" i="7" s="1"/>
  <c r="C172" i="7"/>
  <c r="I173" i="7" s="1"/>
  <c r="C56" i="7"/>
  <c r="I57" i="7" s="1"/>
  <c r="C201" i="7"/>
  <c r="I202" i="7" s="1"/>
  <c r="C114" i="6"/>
  <c r="I115" i="6" s="1"/>
  <c r="C201" i="6"/>
  <c r="I202" i="6" s="1"/>
  <c r="C143" i="6"/>
  <c r="I144" i="6" s="1"/>
  <c r="C137" i="7"/>
  <c r="C195" i="7"/>
  <c r="C79" i="7"/>
  <c r="C50" i="7"/>
  <c r="C108" i="7"/>
  <c r="E9" i="2"/>
  <c r="G21" i="1" s="1"/>
  <c r="X51" i="12"/>
  <c r="C172" i="5"/>
  <c r="I173" i="5" s="1"/>
  <c r="C56" i="5"/>
  <c r="I57" i="5" s="1"/>
  <c r="C201" i="5"/>
  <c r="I202" i="5" s="1"/>
  <c r="X27" i="12"/>
  <c r="X109" i="12"/>
  <c r="X54" i="13"/>
  <c r="AA54" i="13" s="1"/>
  <c r="W54" i="13"/>
  <c r="Z54" i="13" s="1"/>
  <c r="U54" i="13"/>
  <c r="AB11" i="13"/>
  <c r="K24" i="13"/>
  <c r="L24" i="13" s="1"/>
  <c r="V28" i="13"/>
  <c r="Y28" i="13" s="1"/>
  <c r="V35" i="13"/>
  <c r="AB35" i="13"/>
  <c r="Z35" i="13"/>
  <c r="X35" i="13"/>
  <c r="Y39" i="13"/>
  <c r="K51" i="13"/>
  <c r="L51" i="13" s="1"/>
  <c r="K61" i="13"/>
  <c r="L61" i="13" s="1"/>
  <c r="K76" i="13"/>
  <c r="L76" i="13" s="1"/>
  <c r="AB80" i="13"/>
  <c r="Z80" i="13"/>
  <c r="Y80" i="13"/>
  <c r="W80" i="13"/>
  <c r="L27" i="14"/>
  <c r="J27" i="14"/>
  <c r="K27" i="14" s="1"/>
  <c r="L51" i="14"/>
  <c r="J51" i="14"/>
  <c r="L75" i="14"/>
  <c r="J75" i="14"/>
  <c r="K75" i="14" s="1"/>
  <c r="L99" i="14"/>
  <c r="J99" i="14"/>
  <c r="J119" i="14"/>
  <c r="K119" i="14" s="1"/>
  <c r="J189" i="14"/>
  <c r="K189" i="14" s="1"/>
  <c r="K215" i="14"/>
  <c r="J215" i="14"/>
  <c r="J224" i="14"/>
  <c r="L224" i="14"/>
  <c r="K224" i="14"/>
  <c r="J263" i="14"/>
  <c r="J272" i="14"/>
  <c r="K272" i="14" s="1"/>
  <c r="L272" i="14"/>
  <c r="J311" i="14"/>
  <c r="K311" i="14" s="1"/>
  <c r="J320" i="14"/>
  <c r="L320" i="14"/>
  <c r="J359" i="14"/>
  <c r="K359" i="14" s="1"/>
  <c r="J368" i="14"/>
  <c r="K368" i="14" s="1"/>
  <c r="L368" i="14"/>
  <c r="J404" i="14"/>
  <c r="L404" i="14"/>
  <c r="K404" i="14"/>
  <c r="J440" i="14"/>
  <c r="K440" i="14" s="1"/>
  <c r="L440" i="14"/>
  <c r="J527" i="14"/>
  <c r="J537" i="14"/>
  <c r="K537" i="14" s="1"/>
  <c r="J560" i="14"/>
  <c r="K560" i="14" s="1"/>
  <c r="L560" i="14"/>
  <c r="L583" i="14"/>
  <c r="J583" i="14"/>
  <c r="K671" i="14"/>
  <c r="J671" i="14"/>
  <c r="K681" i="14"/>
  <c r="J681" i="14"/>
  <c r="J704" i="14"/>
  <c r="L704" i="14"/>
  <c r="K704" i="14"/>
  <c r="L727" i="14"/>
  <c r="J727" i="14"/>
  <c r="K727" i="14" s="1"/>
  <c r="L751" i="14"/>
  <c r="J751" i="14"/>
  <c r="K755" i="14"/>
  <c r="J755" i="14"/>
  <c r="L755" i="14"/>
  <c r="L775" i="14"/>
  <c r="J775" i="14"/>
  <c r="J779" i="14"/>
  <c r="L779" i="14"/>
  <c r="L799" i="14"/>
  <c r="J799" i="14"/>
  <c r="K803" i="14"/>
  <c r="J803" i="14"/>
  <c r="L803" i="14"/>
  <c r="L823" i="14"/>
  <c r="J823" i="14"/>
  <c r="J827" i="14"/>
  <c r="L827" i="14"/>
  <c r="L847" i="14"/>
  <c r="J847" i="14"/>
  <c r="J851" i="14"/>
  <c r="K851" i="14" s="1"/>
  <c r="L851" i="14"/>
  <c r="L871" i="14"/>
  <c r="J871" i="14"/>
  <c r="L1003" i="14"/>
  <c r="J1003" i="14"/>
  <c r="J1032" i="14"/>
  <c r="K1032" i="14"/>
  <c r="L1032" i="14"/>
  <c r="J1038" i="14"/>
  <c r="L1038" i="14"/>
  <c r="K1038" i="14"/>
  <c r="L1207" i="14"/>
  <c r="J1207" i="14"/>
  <c r="K1207" i="14" s="1"/>
  <c r="J1238" i="14"/>
  <c r="K1238" i="14" s="1"/>
  <c r="L1238" i="14"/>
  <c r="J1289" i="14"/>
  <c r="K1289" i="14" s="1"/>
  <c r="L1289" i="14"/>
  <c r="J1632" i="14"/>
  <c r="L1632" i="14"/>
  <c r="K9" i="13"/>
  <c r="L9" i="13" s="1"/>
  <c r="U9" i="13" s="1"/>
  <c r="K10" i="13"/>
  <c r="L10" i="13" s="1"/>
  <c r="V10" i="13" s="1"/>
  <c r="Y10" i="13" s="1"/>
  <c r="K13" i="13"/>
  <c r="L13" i="13" s="1"/>
  <c r="W13" i="13" s="1"/>
  <c r="Z13" i="13" s="1"/>
  <c r="AB24" i="13"/>
  <c r="K31" i="13"/>
  <c r="L31" i="13" s="1"/>
  <c r="K34" i="13"/>
  <c r="L34" i="13" s="1"/>
  <c r="W35" i="13"/>
  <c r="K37" i="13"/>
  <c r="L37" i="13" s="1"/>
  <c r="K44" i="13"/>
  <c r="L44" i="13" s="1"/>
  <c r="AB51" i="13"/>
  <c r="X51" i="13"/>
  <c r="AA51" i="13" s="1"/>
  <c r="V54" i="13"/>
  <c r="Y54" i="13" s="1"/>
  <c r="F64" i="13"/>
  <c r="K72" i="13"/>
  <c r="L72" i="13" s="1"/>
  <c r="AB76" i="13"/>
  <c r="Z76" i="13"/>
  <c r="Y76" i="13"/>
  <c r="W76" i="13"/>
  <c r="U76" i="13"/>
  <c r="V80" i="13"/>
  <c r="L17" i="14"/>
  <c r="J17" i="14"/>
  <c r="K24" i="14"/>
  <c r="L41" i="14"/>
  <c r="J41" i="14"/>
  <c r="K51" i="14"/>
  <c r="L65" i="14"/>
  <c r="J65" i="14"/>
  <c r="L89" i="14"/>
  <c r="J89" i="14"/>
  <c r="K99" i="14"/>
  <c r="L119" i="14"/>
  <c r="J129" i="14"/>
  <c r="K129" i="14" s="1"/>
  <c r="J152" i="14"/>
  <c r="L152" i="14"/>
  <c r="K152" i="14"/>
  <c r="J166" i="14"/>
  <c r="K166" i="14" s="1"/>
  <c r="L175" i="14"/>
  <c r="J175" i="14"/>
  <c r="L189" i="14"/>
  <c r="K211" i="14"/>
  <c r="L211" i="14"/>
  <c r="J211" i="14"/>
  <c r="L215" i="14"/>
  <c r="L259" i="14"/>
  <c r="J259" i="14"/>
  <c r="K259" i="14" s="1"/>
  <c r="L263" i="14"/>
  <c r="L307" i="14"/>
  <c r="J307" i="14"/>
  <c r="K307" i="14" s="1"/>
  <c r="L311" i="14"/>
  <c r="K355" i="14"/>
  <c r="L355" i="14"/>
  <c r="J355" i="14"/>
  <c r="L359" i="14"/>
  <c r="K395" i="14"/>
  <c r="J395" i="14"/>
  <c r="J431" i="14"/>
  <c r="J467" i="14"/>
  <c r="J477" i="14"/>
  <c r="K477" i="14" s="1"/>
  <c r="J500" i="14"/>
  <c r="K500" i="14" s="1"/>
  <c r="L500" i="14"/>
  <c r="L523" i="14"/>
  <c r="J523" i="14"/>
  <c r="K523" i="14" s="1"/>
  <c r="L527" i="14"/>
  <c r="L537" i="14"/>
  <c r="J611" i="14"/>
  <c r="J621" i="14"/>
  <c r="J644" i="14"/>
  <c r="L644" i="14"/>
  <c r="K644" i="14"/>
  <c r="K667" i="14"/>
  <c r="L667" i="14"/>
  <c r="J667" i="14"/>
  <c r="L671" i="14"/>
  <c r="L681" i="14"/>
  <c r="J1020" i="14"/>
  <c r="K1020" i="14"/>
  <c r="L1020" i="14"/>
  <c r="L1279" i="14"/>
  <c r="J1279" i="14"/>
  <c r="K1279" i="14" s="1"/>
  <c r="L1728" i="14"/>
  <c r="J1728" i="14"/>
  <c r="L1841" i="14"/>
  <c r="J1841" i="14"/>
  <c r="K1841" i="14" s="1"/>
  <c r="K20" i="13"/>
  <c r="L20" i="13" s="1"/>
  <c r="V20" i="13" s="1"/>
  <c r="Y20" i="13" s="1"/>
  <c r="V31" i="13"/>
  <c r="Y31" i="13" s="1"/>
  <c r="AB31" i="13"/>
  <c r="V34" i="13"/>
  <c r="Y34" i="13" s="1"/>
  <c r="AB44" i="13"/>
  <c r="K53" i="13"/>
  <c r="L53" i="13" s="1"/>
  <c r="W53" i="13" s="1"/>
  <c r="Z53" i="13" s="1"/>
  <c r="K68" i="13"/>
  <c r="L68" i="13" s="1"/>
  <c r="AB72" i="13"/>
  <c r="W72" i="13"/>
  <c r="Z72" i="13" s="1"/>
  <c r="U72" i="13"/>
  <c r="L7" i="14"/>
  <c r="J7" i="14"/>
  <c r="L31" i="14"/>
  <c r="J31" i="14"/>
  <c r="K31" i="14" s="1"/>
  <c r="L55" i="14"/>
  <c r="J55" i="14"/>
  <c r="L79" i="14"/>
  <c r="J79" i="14"/>
  <c r="K79" i="14" s="1"/>
  <c r="L103" i="14"/>
  <c r="J103" i="14"/>
  <c r="K103" i="14" s="1"/>
  <c r="L115" i="14"/>
  <c r="J115" i="14"/>
  <c r="J143" i="14"/>
  <c r="K225" i="14"/>
  <c r="J225" i="14"/>
  <c r="J238" i="14"/>
  <c r="K238" i="14"/>
  <c r="J273" i="14"/>
  <c r="K273" i="14" s="1"/>
  <c r="J286" i="14"/>
  <c r="K286" i="14" s="1"/>
  <c r="J321" i="14"/>
  <c r="J334" i="14"/>
  <c r="K334" i="14" s="1"/>
  <c r="J369" i="14"/>
  <c r="K369" i="14" s="1"/>
  <c r="L391" i="14"/>
  <c r="J391" i="14"/>
  <c r="K391" i="14" s="1"/>
  <c r="K405" i="14"/>
  <c r="J405" i="14"/>
  <c r="K427" i="14"/>
  <c r="L427" i="14"/>
  <c r="J427" i="14"/>
  <c r="J441" i="14"/>
  <c r="L463" i="14"/>
  <c r="J463" i="14"/>
  <c r="K463" i="14" s="1"/>
  <c r="J551" i="14"/>
  <c r="K551" i="14" s="1"/>
  <c r="J561" i="14"/>
  <c r="J584" i="14"/>
  <c r="K584" i="14" s="1"/>
  <c r="L584" i="14"/>
  <c r="L607" i="14"/>
  <c r="J607" i="14"/>
  <c r="K695" i="14"/>
  <c r="J695" i="14"/>
  <c r="K705" i="14"/>
  <c r="J705" i="14"/>
  <c r="L1147" i="14"/>
  <c r="J1147" i="14"/>
  <c r="J1235" i="14"/>
  <c r="K1235" i="14" s="1"/>
  <c r="L1235" i="14"/>
  <c r="J1265" i="14"/>
  <c r="K1265" i="14" s="1"/>
  <c r="L1265" i="14"/>
  <c r="L2561" i="14"/>
  <c r="K2561" i="14"/>
  <c r="J2561" i="14"/>
  <c r="AB20" i="13"/>
  <c r="U20" i="13"/>
  <c r="K27" i="13"/>
  <c r="L27" i="13" s="1"/>
  <c r="V27" i="13" s="1"/>
  <c r="Y27" i="13" s="1"/>
  <c r="K30" i="13"/>
  <c r="L30" i="13" s="1"/>
  <c r="K33" i="13"/>
  <c r="L33" i="13" s="1"/>
  <c r="AA35" i="13"/>
  <c r="K47" i="13"/>
  <c r="L47" i="13" s="1"/>
  <c r="W47" i="13" s="1"/>
  <c r="Z47" i="13" s="1"/>
  <c r="K50" i="13"/>
  <c r="L50" i="13" s="1"/>
  <c r="V50" i="13" s="1"/>
  <c r="Y50" i="13" s="1"/>
  <c r="F60" i="13"/>
  <c r="K64" i="13"/>
  <c r="L64" i="13" s="1"/>
  <c r="AB68" i="13"/>
  <c r="X76" i="13"/>
  <c r="AA80" i="13"/>
  <c r="K7" i="14"/>
  <c r="L21" i="14"/>
  <c r="J21" i="14"/>
  <c r="K28" i="14"/>
  <c r="L45" i="14"/>
  <c r="J45" i="14"/>
  <c r="L69" i="14"/>
  <c r="J69" i="14"/>
  <c r="L93" i="14"/>
  <c r="J93" i="14"/>
  <c r="L143" i="14"/>
  <c r="K153" i="14"/>
  <c r="J153" i="14"/>
  <c r="J176" i="14"/>
  <c r="L176" i="14"/>
  <c r="J190" i="14"/>
  <c r="K190" i="14" s="1"/>
  <c r="J203" i="14"/>
  <c r="K203" i="14" s="1"/>
  <c r="J212" i="14"/>
  <c r="L212" i="14"/>
  <c r="K212" i="14"/>
  <c r="L225" i="14"/>
  <c r="L238" i="14"/>
  <c r="J251" i="14"/>
  <c r="J260" i="14"/>
  <c r="K260" i="14" s="1"/>
  <c r="L260" i="14"/>
  <c r="L273" i="14"/>
  <c r="L286" i="14"/>
  <c r="K299" i="14"/>
  <c r="J299" i="14"/>
  <c r="J308" i="14"/>
  <c r="K308" i="14" s="1"/>
  <c r="L308" i="14"/>
  <c r="L321" i="14"/>
  <c r="L334" i="14"/>
  <c r="J347" i="14"/>
  <c r="K347" i="14" s="1"/>
  <c r="J356" i="14"/>
  <c r="K356" i="14" s="1"/>
  <c r="L356" i="14"/>
  <c r="L369" i="14"/>
  <c r="L405" i="14"/>
  <c r="L441" i="14"/>
  <c r="K491" i="14"/>
  <c r="J491" i="14"/>
  <c r="J501" i="14"/>
  <c r="K501" i="14" s="1"/>
  <c r="J524" i="14"/>
  <c r="L524" i="14"/>
  <c r="K524" i="14"/>
  <c r="L547" i="14"/>
  <c r="J547" i="14"/>
  <c r="L551" i="14"/>
  <c r="L561" i="14"/>
  <c r="J635" i="14"/>
  <c r="K635" i="14" s="1"/>
  <c r="K645" i="14"/>
  <c r="J645" i="14"/>
  <c r="J668" i="14"/>
  <c r="L668" i="14"/>
  <c r="K668" i="14"/>
  <c r="K691" i="14"/>
  <c r="L691" i="14"/>
  <c r="J691" i="14"/>
  <c r="L695" i="14"/>
  <c r="L705" i="14"/>
  <c r="J1164" i="14"/>
  <c r="K1164" i="14" s="1"/>
  <c r="L1164" i="14"/>
  <c r="L1577" i="14"/>
  <c r="J1577" i="14"/>
  <c r="K1577" i="14" s="1"/>
  <c r="L1818" i="14"/>
  <c r="J1818" i="14"/>
  <c r="K1818" i="14" s="1"/>
  <c r="L2425" i="14"/>
  <c r="J2425" i="14"/>
  <c r="K2425" i="14" s="1"/>
  <c r="K16" i="13"/>
  <c r="L16" i="13" s="1"/>
  <c r="V16" i="13" s="1"/>
  <c r="Y16" i="13" s="1"/>
  <c r="U27" i="13"/>
  <c r="AB27" i="13"/>
  <c r="X27" i="13"/>
  <c r="V30" i="13"/>
  <c r="Y30" i="13" s="1"/>
  <c r="K40" i="13"/>
  <c r="L40" i="13" s="1"/>
  <c r="U40" i="13" s="1"/>
  <c r="V47" i="13"/>
  <c r="Y47" i="13" s="1"/>
  <c r="AB47" i="13"/>
  <c r="X47" i="13"/>
  <c r="K56" i="13"/>
  <c r="L56" i="13" s="1"/>
  <c r="AB64" i="13"/>
  <c r="K79" i="13"/>
  <c r="L79" i="13" s="1"/>
  <c r="W79" i="13" s="1"/>
  <c r="Z79" i="13" s="1"/>
  <c r="L11" i="14"/>
  <c r="J11" i="14"/>
  <c r="K11" i="14" s="1"/>
  <c r="L35" i="14"/>
  <c r="J35" i="14"/>
  <c r="L59" i="14"/>
  <c r="J59" i="14"/>
  <c r="L83" i="14"/>
  <c r="J83" i="14"/>
  <c r="J116" i="14"/>
  <c r="K116" i="14" s="1"/>
  <c r="L116" i="14"/>
  <c r="J130" i="14"/>
  <c r="K130" i="14" s="1"/>
  <c r="L139" i="14"/>
  <c r="J139" i="14"/>
  <c r="J167" i="14"/>
  <c r="L199" i="14"/>
  <c r="J199" i="14"/>
  <c r="K199" i="14" s="1"/>
  <c r="K247" i="14"/>
  <c r="L247" i="14"/>
  <c r="J247" i="14"/>
  <c r="L295" i="14"/>
  <c r="J295" i="14"/>
  <c r="K295" i="14" s="1"/>
  <c r="K343" i="14"/>
  <c r="L343" i="14"/>
  <c r="J343" i="14"/>
  <c r="J392" i="14"/>
  <c r="L392" i="14"/>
  <c r="K392" i="14"/>
  <c r="J428" i="14"/>
  <c r="L428" i="14"/>
  <c r="K428" i="14"/>
  <c r="J464" i="14"/>
  <c r="L464" i="14"/>
  <c r="K464" i="14"/>
  <c r="K487" i="14"/>
  <c r="L487" i="14"/>
  <c r="J487" i="14"/>
  <c r="J575" i="14"/>
  <c r="K575" i="14" s="1"/>
  <c r="K585" i="14"/>
  <c r="J585" i="14"/>
  <c r="J608" i="14"/>
  <c r="K608" i="14" s="1"/>
  <c r="L608" i="14"/>
  <c r="L631" i="14"/>
  <c r="J631" i="14"/>
  <c r="J719" i="14"/>
  <c r="L991" i="14"/>
  <c r="J991" i="14"/>
  <c r="K991" i="14" s="1"/>
  <c r="J1356" i="14"/>
  <c r="K1356" i="14" s="1"/>
  <c r="L1356" i="14"/>
  <c r="L1516" i="14"/>
  <c r="J1516" i="14"/>
  <c r="K1516" i="14" s="1"/>
  <c r="K1546" i="14"/>
  <c r="L1546" i="14"/>
  <c r="J1546" i="14"/>
  <c r="K8" i="13"/>
  <c r="L8" i="13" s="1"/>
  <c r="X8" i="13" s="1"/>
  <c r="AA8" i="13" s="1"/>
  <c r="AB16" i="13"/>
  <c r="Z16" i="13"/>
  <c r="W16" i="13"/>
  <c r="K23" i="13"/>
  <c r="L23" i="13" s="1"/>
  <c r="U23" i="13" s="1"/>
  <c r="K26" i="13"/>
  <c r="L26" i="13" s="1"/>
  <c r="V26" i="13" s="1"/>
  <c r="Y26" i="13" s="1"/>
  <c r="K29" i="13"/>
  <c r="L29" i="13" s="1"/>
  <c r="W29" i="13" s="1"/>
  <c r="Z29" i="13" s="1"/>
  <c r="AB40" i="13"/>
  <c r="Z40" i="13"/>
  <c r="Y40" i="13"/>
  <c r="W40" i="13"/>
  <c r="K49" i="13"/>
  <c r="L49" i="13" s="1"/>
  <c r="F52" i="13"/>
  <c r="AB56" i="13"/>
  <c r="U56" i="13"/>
  <c r="K60" i="13"/>
  <c r="L60" i="13" s="1"/>
  <c r="V60" i="13" s="1"/>
  <c r="Y60" i="13" s="1"/>
  <c r="K75" i="13"/>
  <c r="L75" i="13" s="1"/>
  <c r="AB79" i="13"/>
  <c r="X79" i="13"/>
  <c r="AA79" i="13" s="1"/>
  <c r="L25" i="14"/>
  <c r="J25" i="14"/>
  <c r="L49" i="14"/>
  <c r="J49" i="14"/>
  <c r="K49" i="14" s="1"/>
  <c r="L73" i="14"/>
  <c r="J73" i="14"/>
  <c r="K83" i="14"/>
  <c r="L97" i="14"/>
  <c r="J97" i="14"/>
  <c r="L130" i="14"/>
  <c r="L167" i="14"/>
  <c r="K177" i="14"/>
  <c r="J177" i="14"/>
  <c r="K213" i="14"/>
  <c r="J213" i="14"/>
  <c r="J226" i="14"/>
  <c r="K226" i="14"/>
  <c r="J261" i="14"/>
  <c r="K261" i="14" s="1"/>
  <c r="J274" i="14"/>
  <c r="K274" i="14" s="1"/>
  <c r="J309" i="14"/>
  <c r="K309" i="14" s="1"/>
  <c r="J322" i="14"/>
  <c r="K322" i="14" s="1"/>
  <c r="K357" i="14"/>
  <c r="J357" i="14"/>
  <c r="J383" i="14"/>
  <c r="K383" i="14" s="1"/>
  <c r="J419" i="14"/>
  <c r="K419" i="14" s="1"/>
  <c r="J455" i="14"/>
  <c r="J515" i="14"/>
  <c r="J525" i="14"/>
  <c r="K525" i="14" s="1"/>
  <c r="J548" i="14"/>
  <c r="K548" i="14" s="1"/>
  <c r="L548" i="14"/>
  <c r="L571" i="14"/>
  <c r="J571" i="14"/>
  <c r="K571" i="14" s="1"/>
  <c r="L575" i="14"/>
  <c r="L585" i="14"/>
  <c r="K659" i="14"/>
  <c r="J659" i="14"/>
  <c r="K669" i="14"/>
  <c r="J669" i="14"/>
  <c r="J692" i="14"/>
  <c r="L692" i="14"/>
  <c r="K692" i="14"/>
  <c r="K715" i="14"/>
  <c r="L715" i="14"/>
  <c r="J715" i="14"/>
  <c r="L719" i="14"/>
  <c r="J956" i="14"/>
  <c r="L956" i="14"/>
  <c r="K956" i="14"/>
  <c r="L1011" i="14"/>
  <c r="J1011" i="14"/>
  <c r="K1011" i="14" s="1"/>
  <c r="J1100" i="14"/>
  <c r="L1100" i="14"/>
  <c r="K1100" i="14"/>
  <c r="K1135" i="14"/>
  <c r="L1135" i="14"/>
  <c r="J1135" i="14"/>
  <c r="J1380" i="14"/>
  <c r="K1380" i="14" s="1"/>
  <c r="L1380" i="14"/>
  <c r="J1410" i="14"/>
  <c r="K1410" i="14" s="1"/>
  <c r="L1410" i="14"/>
  <c r="L1797" i="14"/>
  <c r="J1797" i="14"/>
  <c r="K1797" i="14" s="1"/>
  <c r="C11" i="15"/>
  <c r="AB8" i="13"/>
  <c r="Y8" i="13"/>
  <c r="W8" i="13"/>
  <c r="Z8" i="13" s="1"/>
  <c r="K12" i="13"/>
  <c r="L12" i="13" s="1"/>
  <c r="W12" i="13" s="1"/>
  <c r="Z12" i="13" s="1"/>
  <c r="V23" i="13"/>
  <c r="Y23" i="13" s="1"/>
  <c r="AB23" i="13"/>
  <c r="X23" i="13"/>
  <c r="AA23" i="13" s="1"/>
  <c r="K36" i="13"/>
  <c r="L36" i="13" s="1"/>
  <c r="K43" i="13"/>
  <c r="L43" i="13" s="1"/>
  <c r="K46" i="13"/>
  <c r="L46" i="13" s="1"/>
  <c r="AB60" i="13"/>
  <c r="K71" i="13"/>
  <c r="L71" i="13" s="1"/>
  <c r="V75" i="13"/>
  <c r="U75" i="13"/>
  <c r="AB75" i="13"/>
  <c r="Z75" i="13"/>
  <c r="X75" i="13"/>
  <c r="K78" i="13"/>
  <c r="L78" i="13" s="1"/>
  <c r="K81" i="13"/>
  <c r="L81" i="13" s="1"/>
  <c r="L15" i="14"/>
  <c r="J15" i="14"/>
  <c r="K22" i="14"/>
  <c r="K25" i="14"/>
  <c r="L39" i="14"/>
  <c r="J39" i="14"/>
  <c r="L63" i="14"/>
  <c r="J63" i="14"/>
  <c r="L87" i="14"/>
  <c r="J87" i="14"/>
  <c r="J117" i="14"/>
  <c r="J140" i="14"/>
  <c r="K140" i="14" s="1"/>
  <c r="L140" i="14"/>
  <c r="J154" i="14"/>
  <c r="K154" i="14" s="1"/>
  <c r="K163" i="14"/>
  <c r="L163" i="14"/>
  <c r="J163" i="14"/>
  <c r="L177" i="14"/>
  <c r="K191" i="14"/>
  <c r="J191" i="14"/>
  <c r="J200" i="14"/>
  <c r="K200" i="14" s="1"/>
  <c r="L200" i="14"/>
  <c r="L213" i="14"/>
  <c r="L226" i="14"/>
  <c r="K239" i="14"/>
  <c r="J239" i="14"/>
  <c r="J248" i="14"/>
  <c r="L248" i="14"/>
  <c r="K248" i="14"/>
  <c r="L261" i="14"/>
  <c r="L274" i="14"/>
  <c r="J287" i="14"/>
  <c r="K287" i="14" s="1"/>
  <c r="J296" i="14"/>
  <c r="K296" i="14" s="1"/>
  <c r="L296" i="14"/>
  <c r="L309" i="14"/>
  <c r="L322" i="14"/>
  <c r="J335" i="14"/>
  <c r="K335" i="14" s="1"/>
  <c r="J344" i="14"/>
  <c r="K344" i="14" s="1"/>
  <c r="L344" i="14"/>
  <c r="L357" i="14"/>
  <c r="L379" i="14"/>
  <c r="J379" i="14"/>
  <c r="K379" i="14" s="1"/>
  <c r="L383" i="14"/>
  <c r="K393" i="14"/>
  <c r="J393" i="14"/>
  <c r="L415" i="14"/>
  <c r="J415" i="14"/>
  <c r="L419" i="14"/>
  <c r="J429" i="14"/>
  <c r="L451" i="14"/>
  <c r="J451" i="14"/>
  <c r="K451" i="14" s="1"/>
  <c r="L455" i="14"/>
  <c r="J465" i="14"/>
  <c r="K465" i="14" s="1"/>
  <c r="J488" i="14"/>
  <c r="K488" i="14" s="1"/>
  <c r="L488" i="14"/>
  <c r="K511" i="14"/>
  <c r="L511" i="14"/>
  <c r="J511" i="14"/>
  <c r="L515" i="14"/>
  <c r="L525" i="14"/>
  <c r="K599" i="14"/>
  <c r="J599" i="14"/>
  <c r="J609" i="14"/>
  <c r="J632" i="14"/>
  <c r="K632" i="14" s="1"/>
  <c r="L632" i="14"/>
  <c r="K655" i="14"/>
  <c r="L655" i="14"/>
  <c r="J655" i="14"/>
  <c r="L659" i="14"/>
  <c r="L669" i="14"/>
  <c r="J729" i="14"/>
  <c r="K729" i="14" s="1"/>
  <c r="L985" i="14"/>
  <c r="J985" i="14"/>
  <c r="J998" i="14"/>
  <c r="K998" i="14" s="1"/>
  <c r="L998" i="14"/>
  <c r="L1259" i="14"/>
  <c r="J1259" i="14"/>
  <c r="K1259" i="14" s="1"/>
  <c r="AB12" i="13"/>
  <c r="U12" i="13"/>
  <c r="X16" i="13"/>
  <c r="AA16" i="13" s="1"/>
  <c r="K19" i="13"/>
  <c r="L19" i="13" s="1"/>
  <c r="K22" i="13"/>
  <c r="L22" i="13" s="1"/>
  <c r="W23" i="13"/>
  <c r="Z23" i="13" s="1"/>
  <c r="K25" i="13"/>
  <c r="L25" i="13" s="1"/>
  <c r="AA27" i="13"/>
  <c r="AB36" i="13"/>
  <c r="V43" i="13"/>
  <c r="Y43" i="13" s="1"/>
  <c r="U43" i="13"/>
  <c r="AB43" i="13"/>
  <c r="AA47" i="13"/>
  <c r="K52" i="13"/>
  <c r="L52" i="13" s="1"/>
  <c r="W52" i="13" s="1"/>
  <c r="Z52" i="13" s="1"/>
  <c r="K67" i="13"/>
  <c r="L67" i="13" s="1"/>
  <c r="W67" i="13" s="1"/>
  <c r="AB71" i="13"/>
  <c r="K74" i="13"/>
  <c r="L74" i="13" s="1"/>
  <c r="K77" i="13"/>
  <c r="L77" i="13" s="1"/>
  <c r="L5" i="14"/>
  <c r="J5" i="14"/>
  <c r="K5" i="14" s="1"/>
  <c r="L29" i="14"/>
  <c r="J29" i="14"/>
  <c r="L53" i="14"/>
  <c r="J53" i="14"/>
  <c r="L77" i="14"/>
  <c r="J77" i="14"/>
  <c r="L101" i="14"/>
  <c r="J101" i="14"/>
  <c r="J131" i="14"/>
  <c r="K131" i="14" s="1"/>
  <c r="K235" i="14"/>
  <c r="L235" i="14"/>
  <c r="J235" i="14"/>
  <c r="L283" i="14"/>
  <c r="J283" i="14"/>
  <c r="K283" i="14" s="1"/>
  <c r="K331" i="14"/>
  <c r="L331" i="14"/>
  <c r="J331" i="14"/>
  <c r="J539" i="14"/>
  <c r="J549" i="14"/>
  <c r="J572" i="14"/>
  <c r="K572" i="14" s="1"/>
  <c r="L572" i="14"/>
  <c r="L595" i="14"/>
  <c r="J595" i="14"/>
  <c r="K683" i="14"/>
  <c r="J683" i="14"/>
  <c r="K693" i="14"/>
  <c r="J693" i="14"/>
  <c r="J716" i="14"/>
  <c r="K716" i="14" s="1"/>
  <c r="L716" i="14"/>
  <c r="K753" i="14"/>
  <c r="J890" i="14"/>
  <c r="K890" i="14" s="1"/>
  <c r="L890" i="14"/>
  <c r="J914" i="14"/>
  <c r="K914" i="14" s="1"/>
  <c r="L914" i="14"/>
  <c r="L969" i="14"/>
  <c r="J969" i="14"/>
  <c r="K969" i="14" s="1"/>
  <c r="J1066" i="14"/>
  <c r="K1066" i="14" s="1"/>
  <c r="L1066" i="14"/>
  <c r="J1088" i="14"/>
  <c r="K1088" i="14" s="1"/>
  <c r="L1088" i="14"/>
  <c r="L1113" i="14"/>
  <c r="J1113" i="14"/>
  <c r="K1113" i="14" s="1"/>
  <c r="K1129" i="14"/>
  <c r="L1129" i="14"/>
  <c r="J1129" i="14"/>
  <c r="L1155" i="14"/>
  <c r="J1155" i="14"/>
  <c r="K1155" i="14" s="1"/>
  <c r="L1267" i="14"/>
  <c r="K1267" i="14"/>
  <c r="J1267" i="14"/>
  <c r="L1615" i="14"/>
  <c r="J1615" i="14"/>
  <c r="K1615" i="14" s="1"/>
  <c r="F6" i="13"/>
  <c r="V8" i="13"/>
  <c r="AB19" i="13"/>
  <c r="X19" i="13"/>
  <c r="AA19" i="13" s="1"/>
  <c r="V22" i="13"/>
  <c r="Y22" i="13" s="1"/>
  <c r="K32" i="13"/>
  <c r="L32" i="13" s="1"/>
  <c r="V32" i="13" s="1"/>
  <c r="K45" i="13"/>
  <c r="L45" i="13" s="1"/>
  <c r="F48" i="13"/>
  <c r="AB52" i="13"/>
  <c r="K63" i="13"/>
  <c r="L63" i="13" s="1"/>
  <c r="U63" i="13" s="1"/>
  <c r="AB67" i="13"/>
  <c r="Z67" i="13"/>
  <c r="K70" i="13"/>
  <c r="L70" i="13" s="1"/>
  <c r="V70" i="13" s="1"/>
  <c r="Y70" i="13" s="1"/>
  <c r="K73" i="13"/>
  <c r="L73" i="13" s="1"/>
  <c r="W73" i="13" s="1"/>
  <c r="Z73" i="13" s="1"/>
  <c r="V74" i="13"/>
  <c r="Y74" i="13" s="1"/>
  <c r="Y75" i="13"/>
  <c r="L19" i="14"/>
  <c r="J19" i="14"/>
  <c r="K26" i="14"/>
  <c r="L43" i="14"/>
  <c r="J43" i="14"/>
  <c r="K53" i="14"/>
  <c r="L67" i="14"/>
  <c r="J67" i="14"/>
  <c r="L91" i="14"/>
  <c r="J91" i="14"/>
  <c r="L131" i="14"/>
  <c r="K141" i="14"/>
  <c r="J141" i="14"/>
  <c r="J164" i="14"/>
  <c r="K164" i="14" s="1"/>
  <c r="L164" i="14"/>
  <c r="J178" i="14"/>
  <c r="K178" i="14" s="1"/>
  <c r="L187" i="14"/>
  <c r="J187" i="14"/>
  <c r="J201" i="14"/>
  <c r="K201" i="14" s="1"/>
  <c r="J214" i="14"/>
  <c r="K214" i="14"/>
  <c r="K249" i="14"/>
  <c r="J249" i="14"/>
  <c r="J262" i="14"/>
  <c r="K262" i="14" s="1"/>
  <c r="J297" i="14"/>
  <c r="K297" i="14" s="1"/>
  <c r="J310" i="14"/>
  <c r="K310" i="14" s="1"/>
  <c r="J345" i="14"/>
  <c r="K345" i="14" s="1"/>
  <c r="J358" i="14"/>
  <c r="K358" i="14" s="1"/>
  <c r="J380" i="14"/>
  <c r="K380" i="14" s="1"/>
  <c r="L380" i="14"/>
  <c r="J416" i="14"/>
  <c r="K416" i="14" s="1"/>
  <c r="L416" i="14"/>
  <c r="J452" i="14"/>
  <c r="K452" i="14" s="1"/>
  <c r="L452" i="14"/>
  <c r="J479" i="14"/>
  <c r="J489" i="14"/>
  <c r="K489" i="14" s="1"/>
  <c r="J512" i="14"/>
  <c r="K512" i="14" s="1"/>
  <c r="L512" i="14"/>
  <c r="L535" i="14"/>
  <c r="J535" i="14"/>
  <c r="L539" i="14"/>
  <c r="L549" i="14"/>
  <c r="J623" i="14"/>
  <c r="K623" i="14" s="1"/>
  <c r="J633" i="14"/>
  <c r="J656" i="14"/>
  <c r="L656" i="14"/>
  <c r="K656" i="14"/>
  <c r="K679" i="14"/>
  <c r="L679" i="14"/>
  <c r="J679" i="14"/>
  <c r="L683" i="14"/>
  <c r="L693" i="14"/>
  <c r="J746" i="14"/>
  <c r="K746" i="14" s="1"/>
  <c r="L746" i="14"/>
  <c r="J770" i="14"/>
  <c r="K770" i="14" s="1"/>
  <c r="L770" i="14"/>
  <c r="J794" i="14"/>
  <c r="K794" i="14" s="1"/>
  <c r="L794" i="14"/>
  <c r="J818" i="14"/>
  <c r="K818" i="14" s="1"/>
  <c r="L818" i="14"/>
  <c r="J842" i="14"/>
  <c r="L842" i="14"/>
  <c r="J866" i="14"/>
  <c r="K866" i="14" s="1"/>
  <c r="L866" i="14"/>
  <c r="J944" i="14"/>
  <c r="K944" i="14" s="1"/>
  <c r="L944" i="14"/>
  <c r="L957" i="14"/>
  <c r="J957" i="14"/>
  <c r="K957" i="14" s="1"/>
  <c r="L973" i="14"/>
  <c r="J973" i="14"/>
  <c r="K973" i="14" s="1"/>
  <c r="L1101" i="14"/>
  <c r="J1101" i="14"/>
  <c r="K1101" i="14" s="1"/>
  <c r="K1117" i="14"/>
  <c r="L1117" i="14"/>
  <c r="J1117" i="14"/>
  <c r="J1142" i="14"/>
  <c r="K1142" i="14" s="1"/>
  <c r="L1142" i="14"/>
  <c r="J1198" i="14"/>
  <c r="L1198" i="14"/>
  <c r="J1298" i="14"/>
  <c r="K1298" i="14" s="1"/>
  <c r="L1298" i="14"/>
  <c r="L1683" i="14"/>
  <c r="J1683" i="14"/>
  <c r="K1683" i="14" s="1"/>
  <c r="L2287" i="14"/>
  <c r="J2287" i="14"/>
  <c r="K2287" i="14" s="1"/>
  <c r="K7" i="13"/>
  <c r="L7" i="13" s="1"/>
  <c r="V7" i="13" s="1"/>
  <c r="Y7" i="13" s="1"/>
  <c r="K15" i="13"/>
  <c r="L15" i="13" s="1"/>
  <c r="V15" i="13" s="1"/>
  <c r="Y15" i="13" s="1"/>
  <c r="K18" i="13"/>
  <c r="L18" i="13" s="1"/>
  <c r="V18" i="13" s="1"/>
  <c r="Y18" i="13" s="1"/>
  <c r="K21" i="13"/>
  <c r="L21" i="13" s="1"/>
  <c r="AB32" i="13"/>
  <c r="Y32" i="13"/>
  <c r="K39" i="13"/>
  <c r="L39" i="13" s="1"/>
  <c r="U39" i="13" s="1"/>
  <c r="K42" i="13"/>
  <c r="L42" i="13" s="1"/>
  <c r="V42" i="13" s="1"/>
  <c r="Y42" i="13" s="1"/>
  <c r="K55" i="13"/>
  <c r="L55" i="13" s="1"/>
  <c r="V63" i="13"/>
  <c r="AB63" i="13"/>
  <c r="Z63" i="13"/>
  <c r="X63" i="13"/>
  <c r="K66" i="13"/>
  <c r="L66" i="13" s="1"/>
  <c r="V66" i="13" s="1"/>
  <c r="Y66" i="13" s="1"/>
  <c r="K69" i="13"/>
  <c r="L69" i="13" s="1"/>
  <c r="W69" i="13" s="1"/>
  <c r="Z69" i="13" s="1"/>
  <c r="L9" i="14"/>
  <c r="J9" i="14"/>
  <c r="K16" i="14"/>
  <c r="L33" i="14"/>
  <c r="J33" i="14"/>
  <c r="L57" i="14"/>
  <c r="J57" i="14"/>
  <c r="L81" i="14"/>
  <c r="J81" i="14"/>
  <c r="L105" i="14"/>
  <c r="J105" i="14"/>
  <c r="J118" i="14"/>
  <c r="K118" i="14" s="1"/>
  <c r="L127" i="14"/>
  <c r="J127" i="14"/>
  <c r="K127" i="14" s="1"/>
  <c r="J155" i="14"/>
  <c r="K155" i="14" s="1"/>
  <c r="K227" i="14"/>
  <c r="J227" i="14"/>
  <c r="J236" i="14"/>
  <c r="L236" i="14"/>
  <c r="K236" i="14"/>
  <c r="K275" i="14"/>
  <c r="J275" i="14"/>
  <c r="J284" i="14"/>
  <c r="L284" i="14"/>
  <c r="K323" i="14"/>
  <c r="J323" i="14"/>
  <c r="J332" i="14"/>
  <c r="L332" i="14"/>
  <c r="K332" i="14"/>
  <c r="J371" i="14"/>
  <c r="K371" i="14" s="1"/>
  <c r="K407" i="14"/>
  <c r="J407" i="14"/>
  <c r="J443" i="14"/>
  <c r="L475" i="14"/>
  <c r="J475" i="14"/>
  <c r="K475" i="14" s="1"/>
  <c r="J563" i="14"/>
  <c r="J573" i="14"/>
  <c r="K573" i="14" s="1"/>
  <c r="J596" i="14"/>
  <c r="K596" i="14" s="1"/>
  <c r="L596" i="14"/>
  <c r="K619" i="14"/>
  <c r="L619" i="14"/>
  <c r="J619" i="14"/>
  <c r="K707" i="14"/>
  <c r="J707" i="14"/>
  <c r="J717" i="14"/>
  <c r="K717" i="14" s="1"/>
  <c r="J730" i="14"/>
  <c r="L730" i="14"/>
  <c r="K730" i="14"/>
  <c r="J874" i="14"/>
  <c r="L874" i="14"/>
  <c r="K874" i="14"/>
  <c r="J898" i="14"/>
  <c r="K898" i="14" s="1"/>
  <c r="L898" i="14"/>
  <c r="J922" i="14"/>
  <c r="L922" i="14"/>
  <c r="K922" i="14"/>
  <c r="J986" i="14"/>
  <c r="L986" i="14"/>
  <c r="K986" i="14"/>
  <c r="L999" i="14"/>
  <c r="J999" i="14"/>
  <c r="J1050" i="14"/>
  <c r="K1050" i="14" s="1"/>
  <c r="L1050" i="14"/>
  <c r="J1079" i="14"/>
  <c r="K1079" i="14" s="1"/>
  <c r="L1079" i="14"/>
  <c r="E1124" i="14"/>
  <c r="K1604" i="14"/>
  <c r="L1604" i="14"/>
  <c r="J1604" i="14"/>
  <c r="J4216" i="14"/>
  <c r="K4216" i="14" s="1"/>
  <c r="L4216" i="14"/>
  <c r="L6" i="13"/>
  <c r="V6" i="13" s="1"/>
  <c r="AB7" i="13"/>
  <c r="U15" i="13"/>
  <c r="AB15" i="13"/>
  <c r="Z15" i="13"/>
  <c r="X15" i="13"/>
  <c r="AA15" i="13" s="1"/>
  <c r="V39" i="13"/>
  <c r="AB39" i="13"/>
  <c r="Z39" i="13"/>
  <c r="X39" i="13"/>
  <c r="K48" i="13"/>
  <c r="L48" i="13" s="1"/>
  <c r="AB55" i="13"/>
  <c r="K58" i="13"/>
  <c r="L58" i="13" s="1"/>
  <c r="U58" i="13" s="1"/>
  <c r="K59" i="13"/>
  <c r="L59" i="13" s="1"/>
  <c r="K65" i="13"/>
  <c r="L65" i="13" s="1"/>
  <c r="L23" i="14"/>
  <c r="J23" i="14"/>
  <c r="K23" i="14" s="1"/>
  <c r="L47" i="14"/>
  <c r="J47" i="14"/>
  <c r="K47" i="14" s="1"/>
  <c r="L71" i="14"/>
  <c r="J71" i="14"/>
  <c r="L95" i="14"/>
  <c r="J95" i="14"/>
  <c r="J165" i="14"/>
  <c r="J188" i="14"/>
  <c r="K188" i="14" s="1"/>
  <c r="L188" i="14"/>
  <c r="K223" i="14"/>
  <c r="L223" i="14"/>
  <c r="J223" i="14"/>
  <c r="L227" i="14"/>
  <c r="K271" i="14"/>
  <c r="L271" i="14"/>
  <c r="J271" i="14"/>
  <c r="L275" i="14"/>
  <c r="L319" i="14"/>
  <c r="J319" i="14"/>
  <c r="K319" i="14" s="1"/>
  <c r="L323" i="14"/>
  <c r="L367" i="14"/>
  <c r="J367" i="14"/>
  <c r="K367" i="14" s="1"/>
  <c r="L371" i="14"/>
  <c r="J381" i="14"/>
  <c r="K381" i="14" s="1"/>
  <c r="K403" i="14"/>
  <c r="L403" i="14"/>
  <c r="J403" i="14"/>
  <c r="L407" i="14"/>
  <c r="J417" i="14"/>
  <c r="K439" i="14"/>
  <c r="L439" i="14"/>
  <c r="J439" i="14"/>
  <c r="L443" i="14"/>
  <c r="J453" i="14"/>
  <c r="K503" i="14"/>
  <c r="J503" i="14"/>
  <c r="K513" i="14"/>
  <c r="J513" i="14"/>
  <c r="J536" i="14"/>
  <c r="L536" i="14"/>
  <c r="K536" i="14"/>
  <c r="L559" i="14"/>
  <c r="J559" i="14"/>
  <c r="L563" i="14"/>
  <c r="L573" i="14"/>
  <c r="K647" i="14"/>
  <c r="J647" i="14"/>
  <c r="K657" i="14"/>
  <c r="J657" i="14"/>
  <c r="J680" i="14"/>
  <c r="L680" i="14"/>
  <c r="K680" i="14"/>
  <c r="K703" i="14"/>
  <c r="L703" i="14"/>
  <c r="J703" i="14"/>
  <c r="L707" i="14"/>
  <c r="L717" i="14"/>
  <c r="J740" i="14"/>
  <c r="K740" i="14" s="1"/>
  <c r="J750" i="14"/>
  <c r="K750" i="14" s="1"/>
  <c r="L750" i="14"/>
  <c r="J754" i="14"/>
  <c r="K754" i="14" s="1"/>
  <c r="L754" i="14"/>
  <c r="J778" i="14"/>
  <c r="L778" i="14"/>
  <c r="J802" i="14"/>
  <c r="K802" i="14" s="1"/>
  <c r="L802" i="14"/>
  <c r="J826" i="14"/>
  <c r="K826" i="14" s="1"/>
  <c r="L826" i="14"/>
  <c r="J850" i="14"/>
  <c r="K850" i="14" s="1"/>
  <c r="L850" i="14"/>
  <c r="K891" i="14"/>
  <c r="L891" i="14"/>
  <c r="J891" i="14"/>
  <c r="L915" i="14"/>
  <c r="J915" i="14"/>
  <c r="K915" i="14" s="1"/>
  <c r="J935" i="14"/>
  <c r="K935" i="14" s="1"/>
  <c r="L935" i="14"/>
  <c r="J1054" i="14"/>
  <c r="K1054" i="14" s="1"/>
  <c r="L1054" i="14"/>
  <c r="J1067" i="14"/>
  <c r="K1067" i="14" s="1"/>
  <c r="L1067" i="14"/>
  <c r="J1130" i="14"/>
  <c r="K1130" i="14" s="1"/>
  <c r="L1130" i="14"/>
  <c r="J1443" i="14"/>
  <c r="K1443" i="14" s="1"/>
  <c r="L1443" i="14"/>
  <c r="J1560" i="14"/>
  <c r="K1560" i="14" s="1"/>
  <c r="L1560" i="14"/>
  <c r="W7" i="13"/>
  <c r="Z7" i="13" s="1"/>
  <c r="K11" i="13"/>
  <c r="L11" i="13" s="1"/>
  <c r="X11" i="13" s="1"/>
  <c r="AA11" i="13" s="1"/>
  <c r="K14" i="13"/>
  <c r="L14" i="13" s="1"/>
  <c r="V14" i="13" s="1"/>
  <c r="Y14" i="13" s="1"/>
  <c r="W15" i="13"/>
  <c r="K17" i="13"/>
  <c r="L17" i="13" s="1"/>
  <c r="AB28" i="13"/>
  <c r="W28" i="13"/>
  <c r="Z28" i="13" s="1"/>
  <c r="K35" i="13"/>
  <c r="L35" i="13" s="1"/>
  <c r="U35" i="13" s="1"/>
  <c r="K38" i="13"/>
  <c r="L38" i="13" s="1"/>
  <c r="W39" i="13"/>
  <c r="K41" i="13"/>
  <c r="L41" i="13" s="1"/>
  <c r="W41" i="13" s="1"/>
  <c r="Z41" i="13" s="1"/>
  <c r="F44" i="13"/>
  <c r="AB48" i="13"/>
  <c r="U48" i="13"/>
  <c r="K57" i="13"/>
  <c r="L57" i="13" s="1"/>
  <c r="W57" i="13" s="1"/>
  <c r="Z57" i="13" s="1"/>
  <c r="V59" i="13"/>
  <c r="Y59" i="13" s="1"/>
  <c r="AB59" i="13"/>
  <c r="X59" i="13"/>
  <c r="AA59" i="13" s="1"/>
  <c r="K62" i="13"/>
  <c r="L62" i="13" s="1"/>
  <c r="Y63" i="13"/>
  <c r="K80" i="13"/>
  <c r="L80" i="13" s="1"/>
  <c r="U80" i="13" s="1"/>
  <c r="L13" i="14"/>
  <c r="J13" i="14"/>
  <c r="K20" i="14"/>
  <c r="L37" i="14"/>
  <c r="J37" i="14"/>
  <c r="L61" i="14"/>
  <c r="J61" i="14"/>
  <c r="K71" i="14"/>
  <c r="L85" i="14"/>
  <c r="J85" i="14"/>
  <c r="K95" i="14"/>
  <c r="J128" i="14"/>
  <c r="K128" i="14" s="1"/>
  <c r="L128" i="14"/>
  <c r="J142" i="14"/>
  <c r="K151" i="14"/>
  <c r="L151" i="14"/>
  <c r="J151" i="14"/>
  <c r="L165" i="14"/>
  <c r="J179" i="14"/>
  <c r="K179" i="14" s="1"/>
  <c r="J202" i="14"/>
  <c r="K202" i="14" s="1"/>
  <c r="K237" i="14"/>
  <c r="J237" i="14"/>
  <c r="J250" i="14"/>
  <c r="K250" i="14" s="1"/>
  <c r="K285" i="14"/>
  <c r="J285" i="14"/>
  <c r="J298" i="14"/>
  <c r="K298" i="14" s="1"/>
  <c r="J333" i="14"/>
  <c r="K333" i="14" s="1"/>
  <c r="J346" i="14"/>
  <c r="K346" i="14"/>
  <c r="J476" i="14"/>
  <c r="L476" i="14"/>
  <c r="K476" i="14"/>
  <c r="L499" i="14"/>
  <c r="J499" i="14"/>
  <c r="K499" i="14" s="1"/>
  <c r="J587" i="14"/>
  <c r="K597" i="14"/>
  <c r="J597" i="14"/>
  <c r="J620" i="14"/>
  <c r="K620" i="14" s="1"/>
  <c r="L620" i="14"/>
  <c r="K643" i="14"/>
  <c r="L643" i="14"/>
  <c r="J643" i="14"/>
  <c r="J731" i="14"/>
  <c r="K731" i="14" s="1"/>
  <c r="L731" i="14"/>
  <c r="K747" i="14"/>
  <c r="L747" i="14"/>
  <c r="J747" i="14"/>
  <c r="J764" i="14"/>
  <c r="K764" i="14"/>
  <c r="L771" i="14"/>
  <c r="J771" i="14"/>
  <c r="L795" i="14"/>
  <c r="J795" i="14"/>
  <c r="L819" i="14"/>
  <c r="J819" i="14"/>
  <c r="L843" i="14"/>
  <c r="J843" i="14"/>
  <c r="L867" i="14"/>
  <c r="J867" i="14"/>
  <c r="J875" i="14"/>
  <c r="L875" i="14"/>
  <c r="L895" i="14"/>
  <c r="J895" i="14"/>
  <c r="K895" i="14" s="1"/>
  <c r="J899" i="14"/>
  <c r="K899" i="14" s="1"/>
  <c r="L899" i="14"/>
  <c r="L919" i="14"/>
  <c r="J919" i="14"/>
  <c r="K919" i="14" s="1"/>
  <c r="J923" i="14"/>
  <c r="K923" i="14" s="1"/>
  <c r="L923" i="14"/>
  <c r="L1143" i="14"/>
  <c r="J1143" i="14"/>
  <c r="L1223" i="14"/>
  <c r="J1223" i="14"/>
  <c r="K1223" i="14" s="1"/>
  <c r="L1395" i="14"/>
  <c r="J1395" i="14"/>
  <c r="K1395" i="14" s="1"/>
  <c r="J1422" i="14"/>
  <c r="L1422" i="14"/>
  <c r="K1422" i="14"/>
  <c r="L1497" i="14"/>
  <c r="J1497" i="14"/>
  <c r="K1497" i="14"/>
  <c r="L1746" i="14"/>
  <c r="J1746" i="14"/>
  <c r="K1850" i="14"/>
  <c r="L1850" i="14"/>
  <c r="J1850" i="14"/>
  <c r="J774" i="14"/>
  <c r="K774" i="14" s="1"/>
  <c r="L774" i="14"/>
  <c r="J798" i="14"/>
  <c r="L798" i="14"/>
  <c r="J822" i="14"/>
  <c r="L822" i="14"/>
  <c r="K825" i="14"/>
  <c r="J846" i="14"/>
  <c r="K846" i="14" s="1"/>
  <c r="L846" i="14"/>
  <c r="J870" i="14"/>
  <c r="L870" i="14"/>
  <c r="J894" i="14"/>
  <c r="L894" i="14"/>
  <c r="K897" i="14"/>
  <c r="J918" i="14"/>
  <c r="L918" i="14"/>
  <c r="K955" i="14"/>
  <c r="L955" i="14"/>
  <c r="K963" i="14"/>
  <c r="J984" i="14"/>
  <c r="K984" i="14" s="1"/>
  <c r="J1002" i="14"/>
  <c r="L1002" i="14"/>
  <c r="J1031" i="14"/>
  <c r="K1031" i="14" s="1"/>
  <c r="L1099" i="14"/>
  <c r="J1128" i="14"/>
  <c r="K1128" i="14"/>
  <c r="J1146" i="14"/>
  <c r="K1146" i="14" s="1"/>
  <c r="L1146" i="14"/>
  <c r="J1194" i="14"/>
  <c r="L1194" i="14"/>
  <c r="J1212" i="14"/>
  <c r="K1212" i="14"/>
  <c r="J1248" i="14"/>
  <c r="K1248" i="14" s="1"/>
  <c r="J1272" i="14"/>
  <c r="K1272" i="14" s="1"/>
  <c r="L1272" i="14"/>
  <c r="J1302" i="14"/>
  <c r="K1302" i="14" s="1"/>
  <c r="L1302" i="14"/>
  <c r="J1314" i="14"/>
  <c r="K1314" i="14" s="1"/>
  <c r="L1314" i="14"/>
  <c r="J1335" i="14"/>
  <c r="K1335" i="14" s="1"/>
  <c r="J1362" i="14"/>
  <c r="L1362" i="14"/>
  <c r="K1362" i="14"/>
  <c r="L1423" i="14"/>
  <c r="K1423" i="14"/>
  <c r="J1450" i="14"/>
  <c r="K1450" i="14" s="1"/>
  <c r="L1450" i="14"/>
  <c r="L1489" i="14"/>
  <c r="J1489" i="14"/>
  <c r="K1498" i="14"/>
  <c r="J1498" i="14"/>
  <c r="L1509" i="14"/>
  <c r="K1509" i="14"/>
  <c r="K1520" i="14"/>
  <c r="L1520" i="14"/>
  <c r="L1527" i="14"/>
  <c r="J1527" i="14"/>
  <c r="K1527" i="14" s="1"/>
  <c r="L1586" i="14"/>
  <c r="J1586" i="14"/>
  <c r="K1586" i="14" s="1"/>
  <c r="L1601" i="14"/>
  <c r="J1601" i="14"/>
  <c r="K1601" i="14"/>
  <c r="J1616" i="14"/>
  <c r="K1616" i="14" s="1"/>
  <c r="L1620" i="14"/>
  <c r="J1650" i="14"/>
  <c r="K1650" i="14" s="1"/>
  <c r="L1781" i="14"/>
  <c r="J1781" i="14"/>
  <c r="K1781" i="14" s="1"/>
  <c r="L1855" i="14"/>
  <c r="J1855" i="14"/>
  <c r="K1855" i="14" s="1"/>
  <c r="L1912" i="14"/>
  <c r="K2018" i="14"/>
  <c r="L2018" i="14"/>
  <c r="K2240" i="14"/>
  <c r="L2240" i="14"/>
  <c r="J2240" i="14"/>
  <c r="L2271" i="14"/>
  <c r="J2271" i="14"/>
  <c r="K2271" i="14" s="1"/>
  <c r="J2618" i="14"/>
  <c r="K2618" i="14" s="1"/>
  <c r="L2618" i="14"/>
  <c r="J2720" i="14"/>
  <c r="K2720" i="14" s="1"/>
  <c r="L2720" i="14"/>
  <c r="L2798" i="14"/>
  <c r="J2798" i="14"/>
  <c r="K2798" i="14" s="1"/>
  <c r="L2995" i="14"/>
  <c r="J2995" i="14"/>
  <c r="K2995" i="14" s="1"/>
  <c r="L3135" i="14"/>
  <c r="J3135" i="14"/>
  <c r="K3135" i="14"/>
  <c r="K3154" i="14"/>
  <c r="L3154" i="14"/>
  <c r="J3154" i="14"/>
  <c r="J732" i="14"/>
  <c r="K732" i="14" s="1"/>
  <c r="J753" i="14"/>
  <c r="J756" i="14"/>
  <c r="K756" i="14" s="1"/>
  <c r="J777" i="14"/>
  <c r="J780" i="14"/>
  <c r="K798" i="14"/>
  <c r="J801" i="14"/>
  <c r="K801" i="14" s="1"/>
  <c r="J804" i="14"/>
  <c r="K804" i="14" s="1"/>
  <c r="K822" i="14"/>
  <c r="J825" i="14"/>
  <c r="J828" i="14"/>
  <c r="K828" i="14" s="1"/>
  <c r="J849" i="14"/>
  <c r="J852" i="14"/>
  <c r="K870" i="14"/>
  <c r="J873" i="14"/>
  <c r="K873" i="14" s="1"/>
  <c r="J876" i="14"/>
  <c r="K876" i="14"/>
  <c r="K894" i="14"/>
  <c r="J897" i="14"/>
  <c r="J900" i="14"/>
  <c r="K900" i="14" s="1"/>
  <c r="K918" i="14"/>
  <c r="J921" i="14"/>
  <c r="K921" i="14" s="1"/>
  <c r="J924" i="14"/>
  <c r="K924" i="14" s="1"/>
  <c r="J937" i="14"/>
  <c r="J942" i="14"/>
  <c r="K942" i="14" s="1"/>
  <c r="L942" i="14"/>
  <c r="J955" i="14"/>
  <c r="J963" i="14"/>
  <c r="K971" i="14"/>
  <c r="J971" i="14"/>
  <c r="L984" i="14"/>
  <c r="K1002" i="14"/>
  <c r="K1005" i="14"/>
  <c r="K1018" i="14"/>
  <c r="K1021" i="14"/>
  <c r="L1031" i="14"/>
  <c r="K1039" i="14"/>
  <c r="L1039" i="14"/>
  <c r="K1047" i="14"/>
  <c r="K1052" i="14"/>
  <c r="J1065" i="14"/>
  <c r="K1065" i="14" s="1"/>
  <c r="J1068" i="14"/>
  <c r="K1068" i="14" s="1"/>
  <c r="J1081" i="14"/>
  <c r="K1081" i="14" s="1"/>
  <c r="J1086" i="14"/>
  <c r="K1086" i="14" s="1"/>
  <c r="L1086" i="14"/>
  <c r="K1094" i="14"/>
  <c r="J1099" i="14"/>
  <c r="K1099" i="14" s="1"/>
  <c r="J1107" i="14"/>
  <c r="K1107" i="14" s="1"/>
  <c r="J1115" i="14"/>
  <c r="K1115" i="14" s="1"/>
  <c r="L1128" i="14"/>
  <c r="K1149" i="14"/>
  <c r="J1182" i="14"/>
  <c r="K1182" i="14" s="1"/>
  <c r="L1182" i="14"/>
  <c r="J1191" i="14"/>
  <c r="K1191" i="14" s="1"/>
  <c r="K1194" i="14"/>
  <c r="J1206" i="14"/>
  <c r="K1206" i="14" s="1"/>
  <c r="L1206" i="14"/>
  <c r="L1212" i="14"/>
  <c r="K1215" i="14"/>
  <c r="J1236" i="14"/>
  <c r="K1236" i="14" s="1"/>
  <c r="L1236" i="14"/>
  <c r="L1248" i="14"/>
  <c r="K1251" i="14"/>
  <c r="J1266" i="14"/>
  <c r="K1266" i="14" s="1"/>
  <c r="L1266" i="14"/>
  <c r="J1278" i="14"/>
  <c r="K1278" i="14" s="1"/>
  <c r="L1278" i="14"/>
  <c r="J1287" i="14"/>
  <c r="K1287" i="14" s="1"/>
  <c r="K1299" i="14"/>
  <c r="J1299" i="14"/>
  <c r="J1326" i="14"/>
  <c r="L1326" i="14"/>
  <c r="K1326" i="14"/>
  <c r="L1335" i="14"/>
  <c r="L1387" i="14"/>
  <c r="K1387" i="14"/>
  <c r="J1411" i="14"/>
  <c r="K1411" i="14" s="1"/>
  <c r="J1414" i="14"/>
  <c r="K1414" i="14" s="1"/>
  <c r="L1414" i="14"/>
  <c r="J1423" i="14"/>
  <c r="J1483" i="14"/>
  <c r="K1489" i="14"/>
  <c r="L1498" i="14"/>
  <c r="J1509" i="14"/>
  <c r="J1520" i="14"/>
  <c r="L1561" i="14"/>
  <c r="J1561" i="14"/>
  <c r="K1561" i="14" s="1"/>
  <c r="L1609" i="14"/>
  <c r="J1609" i="14"/>
  <c r="K1609" i="14" s="1"/>
  <c r="L1616" i="14"/>
  <c r="J1620" i="14"/>
  <c r="K1620" i="14" s="1"/>
  <c r="L1650" i="14"/>
  <c r="L1657" i="14"/>
  <c r="K1657" i="14"/>
  <c r="L1673" i="14"/>
  <c r="J1673" i="14"/>
  <c r="J1706" i="14"/>
  <c r="L1706" i="14"/>
  <c r="L1759" i="14"/>
  <c r="K1759" i="14"/>
  <c r="K1794" i="14"/>
  <c r="L1794" i="14"/>
  <c r="J1794" i="14"/>
  <c r="L1815" i="14"/>
  <c r="J1815" i="14"/>
  <c r="K1815" i="14"/>
  <c r="K1852" i="14"/>
  <c r="J1852" i="14"/>
  <c r="L1852" i="14"/>
  <c r="J1912" i="14"/>
  <c r="K1912" i="14" s="1"/>
  <c r="J2018" i="14"/>
  <c r="L2181" i="14"/>
  <c r="K2181" i="14"/>
  <c r="J2181" i="14"/>
  <c r="L2233" i="14"/>
  <c r="J2233" i="14"/>
  <c r="K2233" i="14" s="1"/>
  <c r="L3266" i="14"/>
  <c r="J3266" i="14"/>
  <c r="K3266" i="14" s="1"/>
  <c r="K961" i="14"/>
  <c r="L979" i="14"/>
  <c r="J1008" i="14"/>
  <c r="K1008" i="14"/>
  <c r="J1026" i="14"/>
  <c r="K1026" i="14" s="1"/>
  <c r="L1026" i="14"/>
  <c r="J1055" i="14"/>
  <c r="K1055" i="14" s="1"/>
  <c r="L1123" i="14"/>
  <c r="J1152" i="14"/>
  <c r="K1152" i="14" s="1"/>
  <c r="L1171" i="14"/>
  <c r="J1230" i="14"/>
  <c r="K1230" i="14" s="1"/>
  <c r="L1230" i="14"/>
  <c r="J1242" i="14"/>
  <c r="L1242" i="14"/>
  <c r="J1263" i="14"/>
  <c r="K1263" i="14" s="1"/>
  <c r="J1290" i="14"/>
  <c r="K1290" i="14" s="1"/>
  <c r="L1290" i="14"/>
  <c r="L1351" i="14"/>
  <c r="J1378" i="14"/>
  <c r="L1378" i="14"/>
  <c r="J1438" i="14"/>
  <c r="L1438" i="14"/>
  <c r="K1438" i="14"/>
  <c r="L1463" i="14"/>
  <c r="L1513" i="14"/>
  <c r="J1513" i="14"/>
  <c r="K1513" i="14" s="1"/>
  <c r="K1640" i="14"/>
  <c r="L1640" i="14"/>
  <c r="J1640" i="14"/>
  <c r="L1647" i="14"/>
  <c r="J1647" i="14"/>
  <c r="J1664" i="14"/>
  <c r="L1667" i="14"/>
  <c r="J1667" i="14"/>
  <c r="J1748" i="14"/>
  <c r="L1748" i="14"/>
  <c r="L1752" i="14"/>
  <c r="J1752" i="14"/>
  <c r="K1752" i="14" s="1"/>
  <c r="J1756" i="14"/>
  <c r="L1807" i="14"/>
  <c r="K1807" i="14"/>
  <c r="J1807" i="14"/>
  <c r="L1847" i="14"/>
  <c r="J1847" i="14"/>
  <c r="K1847" i="14" s="1"/>
  <c r="J1860" i="14"/>
  <c r="K1860" i="14" s="1"/>
  <c r="K1884" i="14"/>
  <c r="J1884" i="14"/>
  <c r="L1917" i="14"/>
  <c r="L1921" i="14"/>
  <c r="J1921" i="14"/>
  <c r="K1921" i="14" s="1"/>
  <c r="L2023" i="14"/>
  <c r="K2023" i="14"/>
  <c r="J2023" i="14"/>
  <c r="L2041" i="14"/>
  <c r="K2041" i="14"/>
  <c r="J2041" i="14"/>
  <c r="L2103" i="14"/>
  <c r="J2103" i="14"/>
  <c r="K2103" i="14"/>
  <c r="L2157" i="14"/>
  <c r="J2157" i="14"/>
  <c r="K2157" i="14" s="1"/>
  <c r="L2202" i="14"/>
  <c r="J2202" i="14"/>
  <c r="K2202" i="14" s="1"/>
  <c r="L2272" i="14"/>
  <c r="J2272" i="14"/>
  <c r="K2272" i="14" s="1"/>
  <c r="L2895" i="14"/>
  <c r="J2895" i="14"/>
  <c r="K2895" i="14" s="1"/>
  <c r="K2928" i="14"/>
  <c r="J2928" i="14"/>
  <c r="L2928" i="14"/>
  <c r="J3026" i="14"/>
  <c r="K3026" i="14" s="1"/>
  <c r="L3026" i="14"/>
  <c r="J3035" i="14"/>
  <c r="L3035" i="14"/>
  <c r="K3035" i="14"/>
  <c r="J3206" i="14"/>
  <c r="K3206" i="14" s="1"/>
  <c r="L3206" i="14"/>
  <c r="L3356" i="14"/>
  <c r="J3356" i="14"/>
  <c r="K3356" i="14" s="1"/>
  <c r="L112" i="14"/>
  <c r="L124" i="14"/>
  <c r="L136" i="14"/>
  <c r="L148" i="14"/>
  <c r="L160" i="14"/>
  <c r="L172" i="14"/>
  <c r="L184" i="14"/>
  <c r="L196" i="14"/>
  <c r="L208" i="14"/>
  <c r="L220" i="14"/>
  <c r="L232" i="14"/>
  <c r="L244" i="14"/>
  <c r="L256" i="14"/>
  <c r="L268" i="14"/>
  <c r="L280" i="14"/>
  <c r="L292" i="14"/>
  <c r="L304" i="14"/>
  <c r="L316" i="14"/>
  <c r="L328" i="14"/>
  <c r="L340" i="14"/>
  <c r="L352" i="14"/>
  <c r="L364" i="14"/>
  <c r="L376" i="14"/>
  <c r="L388" i="14"/>
  <c r="L400" i="14"/>
  <c r="L412" i="14"/>
  <c r="L424" i="14"/>
  <c r="L436" i="14"/>
  <c r="L448" i="14"/>
  <c r="L460" i="14"/>
  <c r="L472" i="14"/>
  <c r="L484" i="14"/>
  <c r="L496" i="14"/>
  <c r="L508" i="14"/>
  <c r="L520" i="14"/>
  <c r="L532" i="14"/>
  <c r="L544" i="14"/>
  <c r="L556" i="14"/>
  <c r="L568" i="14"/>
  <c r="L580" i="14"/>
  <c r="L592" i="14"/>
  <c r="L604" i="14"/>
  <c r="L616" i="14"/>
  <c r="L628" i="14"/>
  <c r="L640" i="14"/>
  <c r="L652" i="14"/>
  <c r="L664" i="14"/>
  <c r="L676" i="14"/>
  <c r="L688" i="14"/>
  <c r="L700" i="14"/>
  <c r="L712" i="14"/>
  <c r="L724" i="14"/>
  <c r="K735" i="14"/>
  <c r="J743" i="14"/>
  <c r="K743" i="14" s="1"/>
  <c r="K759" i="14"/>
  <c r="K767" i="14"/>
  <c r="J767" i="14"/>
  <c r="K783" i="14"/>
  <c r="K788" i="14"/>
  <c r="J791" i="14"/>
  <c r="K807" i="14"/>
  <c r="K812" i="14"/>
  <c r="K815" i="14"/>
  <c r="J815" i="14"/>
  <c r="K831" i="14"/>
  <c r="K836" i="14"/>
  <c r="J839" i="14"/>
  <c r="K839" i="14" s="1"/>
  <c r="K855" i="14"/>
  <c r="K860" i="14"/>
  <c r="J863" i="14"/>
  <c r="K879" i="14"/>
  <c r="K884" i="14"/>
  <c r="J887" i="14"/>
  <c r="K887" i="14" s="1"/>
  <c r="K903" i="14"/>
  <c r="K908" i="14"/>
  <c r="J911" i="14"/>
  <c r="K911" i="14" s="1"/>
  <c r="K927" i="14"/>
  <c r="K932" i="14"/>
  <c r="J945" i="14"/>
  <c r="K945" i="14" s="1"/>
  <c r="J948" i="14"/>
  <c r="K948" i="14" s="1"/>
  <c r="L958" i="14"/>
  <c r="J961" i="14"/>
  <c r="J966" i="14"/>
  <c r="K966" i="14" s="1"/>
  <c r="L966" i="14"/>
  <c r="K974" i="14"/>
  <c r="J979" i="14"/>
  <c r="J987" i="14"/>
  <c r="K987" i="14" s="1"/>
  <c r="L992" i="14"/>
  <c r="J995" i="14"/>
  <c r="K995" i="14" s="1"/>
  <c r="L1005" i="14"/>
  <c r="L1008" i="14"/>
  <c r="L1021" i="14"/>
  <c r="K1029" i="14"/>
  <c r="L1034" i="14"/>
  <c r="K1042" i="14"/>
  <c r="K1045" i="14"/>
  <c r="L1047" i="14"/>
  <c r="L1055" i="14"/>
  <c r="K1063" i="14"/>
  <c r="L1063" i="14"/>
  <c r="K1071" i="14"/>
  <c r="K1076" i="14"/>
  <c r="J1089" i="14"/>
  <c r="K1089" i="14" s="1"/>
  <c r="J1092" i="14"/>
  <c r="K1092" i="14" s="1"/>
  <c r="L1102" i="14"/>
  <c r="J1105" i="14"/>
  <c r="K1105" i="14" s="1"/>
  <c r="J1110" i="14"/>
  <c r="K1110" i="14" s="1"/>
  <c r="L1110" i="14"/>
  <c r="K1118" i="14"/>
  <c r="J1123" i="14"/>
  <c r="K1123" i="14" s="1"/>
  <c r="J1131" i="14"/>
  <c r="K1131" i="14" s="1"/>
  <c r="L1136" i="14"/>
  <c r="K1139" i="14"/>
  <c r="J1139" i="14"/>
  <c r="L1149" i="14"/>
  <c r="L1152" i="14"/>
  <c r="J1171" i="14"/>
  <c r="K1171" i="14" s="1"/>
  <c r="L1215" i="14"/>
  <c r="J1218" i="14"/>
  <c r="L1218" i="14"/>
  <c r="K1218" i="14"/>
  <c r="J1227" i="14"/>
  <c r="K1227" i="14" s="1"/>
  <c r="K1242" i="14"/>
  <c r="L1251" i="14"/>
  <c r="J1254" i="14"/>
  <c r="K1254" i="14" s="1"/>
  <c r="L1254" i="14"/>
  <c r="L1263" i="14"/>
  <c r="L1315" i="14"/>
  <c r="K1315" i="14"/>
  <c r="J1339" i="14"/>
  <c r="K1339" i="14" s="1"/>
  <c r="J1342" i="14"/>
  <c r="K1342" i="14" s="1"/>
  <c r="L1342" i="14"/>
  <c r="J1351" i="14"/>
  <c r="K1351" i="14" s="1"/>
  <c r="K1375" i="14"/>
  <c r="K1378" i="14"/>
  <c r="J1402" i="14"/>
  <c r="K1402" i="14" s="1"/>
  <c r="L1402" i="14"/>
  <c r="K1427" i="14"/>
  <c r="L1427" i="14"/>
  <c r="J1451" i="14"/>
  <c r="K1451" i="14" s="1"/>
  <c r="J1454" i="14"/>
  <c r="K1454" i="14" s="1"/>
  <c r="J1463" i="14"/>
  <c r="K1463" i="14" s="1"/>
  <c r="J1475" i="14"/>
  <c r="K1475" i="14" s="1"/>
  <c r="L1531" i="14"/>
  <c r="J1531" i="14"/>
  <c r="K1531" i="14" s="1"/>
  <c r="K1544" i="14"/>
  <c r="L1544" i="14"/>
  <c r="J1544" i="14"/>
  <c r="L1565" i="14"/>
  <c r="J1565" i="14"/>
  <c r="K1565" i="14" s="1"/>
  <c r="L1575" i="14"/>
  <c r="K1575" i="14"/>
  <c r="L1587" i="14"/>
  <c r="J1587" i="14"/>
  <c r="K1587" i="14"/>
  <c r="L1637" i="14"/>
  <c r="J1637" i="14"/>
  <c r="K1644" i="14"/>
  <c r="J1644" i="14"/>
  <c r="L1644" i="14"/>
  <c r="L1651" i="14"/>
  <c r="J1651" i="14"/>
  <c r="K1651" i="14" s="1"/>
  <c r="L1661" i="14"/>
  <c r="J1661" i="14"/>
  <c r="L1664" i="14"/>
  <c r="K1667" i="14"/>
  <c r="L1685" i="14"/>
  <c r="J1685" i="14"/>
  <c r="K1685" i="14"/>
  <c r="L1756" i="14"/>
  <c r="L1860" i="14"/>
  <c r="K1872" i="14"/>
  <c r="L1872" i="14"/>
  <c r="K1880" i="14"/>
  <c r="L1880" i="14"/>
  <c r="J1880" i="14"/>
  <c r="L1884" i="14"/>
  <c r="L1896" i="14"/>
  <c r="J1896" i="14"/>
  <c r="K1896" i="14" s="1"/>
  <c r="J1917" i="14"/>
  <c r="K1917" i="14" s="1"/>
  <c r="L1961" i="14"/>
  <c r="K1961" i="14"/>
  <c r="J1961" i="14"/>
  <c r="L2169" i="14"/>
  <c r="K2169" i="14"/>
  <c r="L2225" i="14"/>
  <c r="J2225" i="14"/>
  <c r="K2225" i="14" s="1"/>
  <c r="J2678" i="14"/>
  <c r="K2678" i="14" s="1"/>
  <c r="L2678" i="14"/>
  <c r="K3202" i="14"/>
  <c r="L3202" i="14"/>
  <c r="J1306" i="14"/>
  <c r="K1306" i="14" s="1"/>
  <c r="L1306" i="14"/>
  <c r="J1366" i="14"/>
  <c r="L1366" i="14"/>
  <c r="K1366" i="14"/>
  <c r="L1391" i="14"/>
  <c r="J1415" i="14"/>
  <c r="K1415" i="14" s="1"/>
  <c r="J1418" i="14"/>
  <c r="K1418" i="14" s="1"/>
  <c r="J1445" i="14"/>
  <c r="L1445" i="14"/>
  <c r="L1499" i="14"/>
  <c r="J1499" i="14"/>
  <c r="K1499" i="14"/>
  <c r="J1514" i="14"/>
  <c r="K1514" i="14" s="1"/>
  <c r="L1514" i="14"/>
  <c r="J1548" i="14"/>
  <c r="K1548" i="14" s="1"/>
  <c r="L1548" i="14"/>
  <c r="J1552" i="14"/>
  <c r="K1552" i="14" s="1"/>
  <c r="K1562" i="14"/>
  <c r="L1562" i="14"/>
  <c r="L1579" i="14"/>
  <c r="J1579" i="14"/>
  <c r="K1579" i="14" s="1"/>
  <c r="L1583" i="14"/>
  <c r="J1583" i="14"/>
  <c r="K1583" i="14" s="1"/>
  <c r="K1610" i="14"/>
  <c r="J1610" i="14"/>
  <c r="L1621" i="14"/>
  <c r="J1621" i="14"/>
  <c r="K1621" i="14"/>
  <c r="L1658" i="14"/>
  <c r="K1674" i="14"/>
  <c r="J1674" i="14"/>
  <c r="L1674" i="14"/>
  <c r="L1767" i="14"/>
  <c r="L1909" i="14"/>
  <c r="J1909" i="14"/>
  <c r="K1909" i="14" s="1"/>
  <c r="K1946" i="14"/>
  <c r="L1946" i="14"/>
  <c r="J1946" i="14"/>
  <c r="L1973" i="14"/>
  <c r="J1973" i="14"/>
  <c r="K1973" i="14"/>
  <c r="L1986" i="14"/>
  <c r="J1986" i="14"/>
  <c r="K1986" i="14" s="1"/>
  <c r="L2064" i="14"/>
  <c r="J2064" i="14"/>
  <c r="K2064" i="14" s="1"/>
  <c r="L2081" i="14"/>
  <c r="J2081" i="14"/>
  <c r="K2081" i="14" s="1"/>
  <c r="K2104" i="14"/>
  <c r="L2104" i="14"/>
  <c r="J2104" i="14"/>
  <c r="J2572" i="14"/>
  <c r="K2572" i="14" s="1"/>
  <c r="L2572" i="14"/>
  <c r="K3132" i="14"/>
  <c r="L3132" i="14"/>
  <c r="L3417" i="14"/>
  <c r="J3417" i="14"/>
  <c r="K3417" i="14"/>
  <c r="L3421" i="14"/>
  <c r="J3421" i="14"/>
  <c r="K3421" i="14" s="1"/>
  <c r="K925" i="14"/>
  <c r="L943" i="14"/>
  <c r="J972" i="14"/>
  <c r="K972" i="14" s="1"/>
  <c r="J990" i="14"/>
  <c r="K990" i="14" s="1"/>
  <c r="L990" i="14"/>
  <c r="J1019" i="14"/>
  <c r="K1019" i="14" s="1"/>
  <c r="K1069" i="14"/>
  <c r="L1087" i="14"/>
  <c r="J1116" i="14"/>
  <c r="K1116" i="14" s="1"/>
  <c r="J1134" i="14"/>
  <c r="K1134" i="14" s="1"/>
  <c r="L1134" i="14"/>
  <c r="J1163" i="14"/>
  <c r="K1163" i="14" s="1"/>
  <c r="J1186" i="14"/>
  <c r="K1186" i="14" s="1"/>
  <c r="L1186" i="14"/>
  <c r="L1243" i="14"/>
  <c r="J1270" i="14"/>
  <c r="L1270" i="14"/>
  <c r="J1330" i="14"/>
  <c r="K1330" i="14" s="1"/>
  <c r="L1330" i="14"/>
  <c r="L1355" i="14"/>
  <c r="J1379" i="14"/>
  <c r="K1379" i="14" s="1"/>
  <c r="J1382" i="14"/>
  <c r="K1382" i="14" s="1"/>
  <c r="J1391" i="14"/>
  <c r="K1391" i="14" s="1"/>
  <c r="K1403" i="14"/>
  <c r="J1409" i="14"/>
  <c r="L1409" i="14"/>
  <c r="L1415" i="14"/>
  <c r="L1418" i="14"/>
  <c r="J1439" i="14"/>
  <c r="K1439" i="14" s="1"/>
  <c r="L1481" i="14"/>
  <c r="K1481" i="14"/>
  <c r="J1481" i="14"/>
  <c r="K1484" i="14"/>
  <c r="L1484" i="14"/>
  <c r="J1484" i="14"/>
  <c r="L1525" i="14"/>
  <c r="J1525" i="14"/>
  <c r="K1525" i="14" s="1"/>
  <c r="L1552" i="14"/>
  <c r="J1562" i="14"/>
  <c r="L1588" i="14"/>
  <c r="J1588" i="14"/>
  <c r="K1588" i="14" s="1"/>
  <c r="L1610" i="14"/>
  <c r="J1658" i="14"/>
  <c r="L1749" i="14"/>
  <c r="J1749" i="14"/>
  <c r="K1749" i="14" s="1"/>
  <c r="J1767" i="14"/>
  <c r="K1767" i="14" s="1"/>
  <c r="L1885" i="14"/>
  <c r="K1885" i="14"/>
  <c r="J1885" i="14"/>
  <c r="L1893" i="14"/>
  <c r="J1893" i="14"/>
  <c r="K1893" i="14" s="1"/>
  <c r="K2002" i="14"/>
  <c r="L2002" i="14"/>
  <c r="J2002" i="14"/>
  <c r="L2089" i="14"/>
  <c r="K2120" i="14"/>
  <c r="L2120" i="14"/>
  <c r="J2162" i="14"/>
  <c r="K2162" i="14" s="1"/>
  <c r="L2264" i="14"/>
  <c r="J2264" i="14"/>
  <c r="K2264" i="14" s="1"/>
  <c r="L2497" i="14"/>
  <c r="K2497" i="14"/>
  <c r="J2497" i="14"/>
  <c r="L2535" i="14"/>
  <c r="J2535" i="14"/>
  <c r="K2535" i="14" s="1"/>
  <c r="J2594" i="14"/>
  <c r="K2594" i="14" s="1"/>
  <c r="L2594" i="14"/>
  <c r="J2718" i="14"/>
  <c r="K2718" i="14" s="1"/>
  <c r="L2718" i="14"/>
  <c r="J2786" i="14"/>
  <c r="L2786" i="14"/>
  <c r="K2786" i="14"/>
  <c r="J3132" i="14"/>
  <c r="J3555" i="14"/>
  <c r="L3555" i="14"/>
  <c r="K3555" i="14"/>
  <c r="W9" i="13"/>
  <c r="W17" i="13"/>
  <c r="Z17" i="13" s="1"/>
  <c r="W21" i="13"/>
  <c r="Z21" i="13" s="1"/>
  <c r="W25" i="13"/>
  <c r="Z25" i="13" s="1"/>
  <c r="W37" i="13"/>
  <c r="Z37" i="13" s="1"/>
  <c r="W49" i="13"/>
  <c r="Z49" i="13" s="1"/>
  <c r="W61" i="13"/>
  <c r="Z61" i="13" s="1"/>
  <c r="W65" i="13"/>
  <c r="Z65" i="13" s="1"/>
  <c r="W77" i="13"/>
  <c r="Z77" i="13" s="1"/>
  <c r="W81" i="13"/>
  <c r="Z81" i="13" s="1"/>
  <c r="K108" i="14"/>
  <c r="K113" i="14"/>
  <c r="K120" i="14"/>
  <c r="K125" i="14"/>
  <c r="K132" i="14"/>
  <c r="K137" i="14"/>
  <c r="K144" i="14"/>
  <c r="K149" i="14"/>
  <c r="K156" i="14"/>
  <c r="K161" i="14"/>
  <c r="K168" i="14"/>
  <c r="K173" i="14"/>
  <c r="K180" i="14"/>
  <c r="K192" i="14"/>
  <c r="K197" i="14"/>
  <c r="K204" i="14"/>
  <c r="K209" i="14"/>
  <c r="K216" i="14"/>
  <c r="K228" i="14"/>
  <c r="K240" i="14"/>
  <c r="K252" i="14"/>
  <c r="K257" i="14"/>
  <c r="K264" i="14"/>
  <c r="K276" i="14"/>
  <c r="K281" i="14"/>
  <c r="K288" i="14"/>
  <c r="K293" i="14"/>
  <c r="K300" i="14"/>
  <c r="K305" i="14"/>
  <c r="K312" i="14"/>
  <c r="K317" i="14"/>
  <c r="K324" i="14"/>
  <c r="K329" i="14"/>
  <c r="K336" i="14"/>
  <c r="K341" i="14"/>
  <c r="K348" i="14"/>
  <c r="K353" i="14"/>
  <c r="K360" i="14"/>
  <c r="K365" i="14"/>
  <c r="K372" i="14"/>
  <c r="K377" i="14"/>
  <c r="K384" i="14"/>
  <c r="K389" i="14"/>
  <c r="K396" i="14"/>
  <c r="K408" i="14"/>
  <c r="K413" i="14"/>
  <c r="K420" i="14"/>
  <c r="K425" i="14"/>
  <c r="K432" i="14"/>
  <c r="K437" i="14"/>
  <c r="K444" i="14"/>
  <c r="K449" i="14"/>
  <c r="K456" i="14"/>
  <c r="K461" i="14"/>
  <c r="K468" i="14"/>
  <c r="K473" i="14"/>
  <c r="K480" i="14"/>
  <c r="K485" i="14"/>
  <c r="K492" i="14"/>
  <c r="K497" i="14"/>
  <c r="K504" i="14"/>
  <c r="K509" i="14"/>
  <c r="K516" i="14"/>
  <c r="K521" i="14"/>
  <c r="K528" i="14"/>
  <c r="K533" i="14"/>
  <c r="K540" i="14"/>
  <c r="K545" i="14"/>
  <c r="K552" i="14"/>
  <c r="K557" i="14"/>
  <c r="K564" i="14"/>
  <c r="K569" i="14"/>
  <c r="K576" i="14"/>
  <c r="K581" i="14"/>
  <c r="K588" i="14"/>
  <c r="K593" i="14"/>
  <c r="K600" i="14"/>
  <c r="K605" i="14"/>
  <c r="K612" i="14"/>
  <c r="K617" i="14"/>
  <c r="K624" i="14"/>
  <c r="K629" i="14"/>
  <c r="K636" i="14"/>
  <c r="K648" i="14"/>
  <c r="K660" i="14"/>
  <c r="K672" i="14"/>
  <c r="K684" i="14"/>
  <c r="K696" i="14"/>
  <c r="K708" i="14"/>
  <c r="K720" i="14"/>
  <c r="K725" i="14"/>
  <c r="J733" i="14"/>
  <c r="K733" i="14" s="1"/>
  <c r="J738" i="14"/>
  <c r="K738" i="14" s="1"/>
  <c r="L738" i="14"/>
  <c r="K741" i="14"/>
  <c r="J757" i="14"/>
  <c r="K757" i="14" s="1"/>
  <c r="J762" i="14"/>
  <c r="K762" i="14" s="1"/>
  <c r="L762" i="14"/>
  <c r="K765" i="14"/>
  <c r="J781" i="14"/>
  <c r="J786" i="14"/>
  <c r="L786" i="14"/>
  <c r="K789" i="14"/>
  <c r="J805" i="14"/>
  <c r="J810" i="14"/>
  <c r="L810" i="14"/>
  <c r="K813" i="14"/>
  <c r="J829" i="14"/>
  <c r="K829" i="14" s="1"/>
  <c r="J834" i="14"/>
  <c r="L834" i="14"/>
  <c r="K837" i="14"/>
  <c r="J853" i="14"/>
  <c r="K853" i="14" s="1"/>
  <c r="J858" i="14"/>
  <c r="L858" i="14"/>
  <c r="K861" i="14"/>
  <c r="J877" i="14"/>
  <c r="J882" i="14"/>
  <c r="K882" i="14" s="1"/>
  <c r="L882" i="14"/>
  <c r="K885" i="14"/>
  <c r="J901" i="14"/>
  <c r="K901" i="14" s="1"/>
  <c r="J906" i="14"/>
  <c r="K906" i="14" s="1"/>
  <c r="L906" i="14"/>
  <c r="K909" i="14"/>
  <c r="J925" i="14"/>
  <c r="J930" i="14"/>
  <c r="K930" i="14" s="1"/>
  <c r="L930" i="14"/>
  <c r="K938" i="14"/>
  <c r="J943" i="14"/>
  <c r="K943" i="14" s="1"/>
  <c r="J951" i="14"/>
  <c r="J959" i="14"/>
  <c r="K959" i="14" s="1"/>
  <c r="L972" i="14"/>
  <c r="K993" i="14"/>
  <c r="K1006" i="14"/>
  <c r="K1009" i="14"/>
  <c r="L1019" i="14"/>
  <c r="K1027" i="14"/>
  <c r="L1027" i="14"/>
  <c r="K1035" i="14"/>
  <c r="K1040" i="14"/>
  <c r="J1053" i="14"/>
  <c r="K1053" i="14" s="1"/>
  <c r="J1056" i="14"/>
  <c r="K1056" i="14" s="1"/>
  <c r="J1069" i="14"/>
  <c r="J1074" i="14"/>
  <c r="K1074" i="14" s="1"/>
  <c r="L1074" i="14"/>
  <c r="K1082" i="14"/>
  <c r="J1087" i="14"/>
  <c r="K1087" i="14" s="1"/>
  <c r="J1095" i="14"/>
  <c r="K1095" i="14" s="1"/>
  <c r="K1103" i="14"/>
  <c r="J1103" i="14"/>
  <c r="L1116" i="14"/>
  <c r="K1137" i="14"/>
  <c r="K1150" i="14"/>
  <c r="K1153" i="14"/>
  <c r="L1163" i="14"/>
  <c r="K1166" i="14"/>
  <c r="K1175" i="14"/>
  <c r="L1175" i="14"/>
  <c r="J1219" i="14"/>
  <c r="K1219" i="14" s="1"/>
  <c r="J1231" i="14"/>
  <c r="K1231" i="14" s="1"/>
  <c r="J1234" i="14"/>
  <c r="K1234" i="14" s="1"/>
  <c r="L1234" i="14"/>
  <c r="J1243" i="14"/>
  <c r="K1243" i="14" s="1"/>
  <c r="J1294" i="14"/>
  <c r="K1294" i="14" s="1"/>
  <c r="L1294" i="14"/>
  <c r="K1319" i="14"/>
  <c r="L1319" i="14"/>
  <c r="J1343" i="14"/>
  <c r="K1343" i="14" s="1"/>
  <c r="J1346" i="14"/>
  <c r="K1346" i="14" s="1"/>
  <c r="J1355" i="14"/>
  <c r="K1355" i="14" s="1"/>
  <c r="K1367" i="14"/>
  <c r="J1373" i="14"/>
  <c r="K1373" i="14" s="1"/>
  <c r="L1373" i="14"/>
  <c r="L1379" i="14"/>
  <c r="L1382" i="14"/>
  <c r="J1403" i="14"/>
  <c r="K1409" i="14"/>
  <c r="K1433" i="14"/>
  <c r="L1439" i="14"/>
  <c r="K1442" i="14"/>
  <c r="J1464" i="14"/>
  <c r="K1464" i="14" s="1"/>
  <c r="J1470" i="14"/>
  <c r="K1470" i="14" s="1"/>
  <c r="K1500" i="14"/>
  <c r="J1500" i="14"/>
  <c r="L1507" i="14"/>
  <c r="J1507" i="14"/>
  <c r="K1507" i="14"/>
  <c r="K1532" i="14"/>
  <c r="J1532" i="14"/>
  <c r="L1532" i="14"/>
  <c r="L1545" i="14"/>
  <c r="J1545" i="14"/>
  <c r="K1545" i="14" s="1"/>
  <c r="L1549" i="14"/>
  <c r="J1549" i="14"/>
  <c r="K1549" i="14" s="1"/>
  <c r="L1556" i="14"/>
  <c r="J1556" i="14"/>
  <c r="K1556" i="14" s="1"/>
  <c r="J1576" i="14"/>
  <c r="K1576" i="14" s="1"/>
  <c r="L1576" i="14"/>
  <c r="L1603" i="14"/>
  <c r="J1603" i="14"/>
  <c r="K1603" i="14" s="1"/>
  <c r="L1682" i="14"/>
  <c r="J1682" i="14"/>
  <c r="L1727" i="14"/>
  <c r="J1727" i="14"/>
  <c r="K1727" i="14" s="1"/>
  <c r="L1745" i="14"/>
  <c r="K1745" i="14"/>
  <c r="L1757" i="14"/>
  <c r="J1757" i="14"/>
  <c r="K1757" i="14" s="1"/>
  <c r="L1869" i="14"/>
  <c r="J1869" i="14"/>
  <c r="K1869" i="14" s="1"/>
  <c r="L1927" i="14"/>
  <c r="J1927" i="14"/>
  <c r="L1978" i="14"/>
  <c r="J1978" i="14"/>
  <c r="K1978" i="14" s="1"/>
  <c r="L2061" i="14"/>
  <c r="J2089" i="14"/>
  <c r="K2089" i="14" s="1"/>
  <c r="J2120" i="14"/>
  <c r="L2138" i="14"/>
  <c r="J2138" i="14"/>
  <c r="K2138" i="14" s="1"/>
  <c r="L2162" i="14"/>
  <c r="L2431" i="14"/>
  <c r="K2431" i="14"/>
  <c r="J2431" i="14"/>
  <c r="L2587" i="14"/>
  <c r="J2587" i="14"/>
  <c r="K2587" i="14" s="1"/>
  <c r="L372" i="14"/>
  <c r="L384" i="14"/>
  <c r="L396" i="14"/>
  <c r="L408" i="14"/>
  <c r="L420" i="14"/>
  <c r="L432" i="14"/>
  <c r="L444" i="14"/>
  <c r="L456" i="14"/>
  <c r="L468" i="14"/>
  <c r="L480" i="14"/>
  <c r="L492" i="14"/>
  <c r="L504" i="14"/>
  <c r="L516" i="14"/>
  <c r="L528" i="14"/>
  <c r="L540" i="14"/>
  <c r="L552" i="14"/>
  <c r="L564" i="14"/>
  <c r="L576" i="14"/>
  <c r="L588" i="14"/>
  <c r="L600" i="14"/>
  <c r="L612" i="14"/>
  <c r="L624" i="14"/>
  <c r="L636" i="14"/>
  <c r="L648" i="14"/>
  <c r="L660" i="14"/>
  <c r="L672" i="14"/>
  <c r="L684" i="14"/>
  <c r="L696" i="14"/>
  <c r="L708" i="14"/>
  <c r="L720" i="14"/>
  <c r="L733" i="14"/>
  <c r="J744" i="14"/>
  <c r="K744" i="14" s="1"/>
  <c r="L757" i="14"/>
  <c r="J768" i="14"/>
  <c r="K768" i="14" s="1"/>
  <c r="L781" i="14"/>
  <c r="J792" i="14"/>
  <c r="K792" i="14" s="1"/>
  <c r="L805" i="14"/>
  <c r="J816" i="14"/>
  <c r="K816" i="14" s="1"/>
  <c r="L829" i="14"/>
  <c r="J840" i="14"/>
  <c r="L853" i="14"/>
  <c r="J864" i="14"/>
  <c r="K864" i="14" s="1"/>
  <c r="L877" i="14"/>
  <c r="J888" i="14"/>
  <c r="K888" i="14" s="1"/>
  <c r="L901" i="14"/>
  <c r="J912" i="14"/>
  <c r="K912" i="14" s="1"/>
  <c r="L925" i="14"/>
  <c r="L938" i="14"/>
  <c r="L951" i="14"/>
  <c r="L967" i="14"/>
  <c r="K975" i="14"/>
  <c r="J996" i="14"/>
  <c r="K996" i="14" s="1"/>
  <c r="L1006" i="14"/>
  <c r="J1014" i="14"/>
  <c r="K1014" i="14" s="1"/>
  <c r="L1014" i="14"/>
  <c r="L1040" i="14"/>
  <c r="J1043" i="14"/>
  <c r="K1043" i="14" s="1"/>
  <c r="L1053" i="14"/>
  <c r="L1069" i="14"/>
  <c r="K1077" i="14"/>
  <c r="L1082" i="14"/>
  <c r="L1095" i="14"/>
  <c r="L1111" i="14"/>
  <c r="J1140" i="14"/>
  <c r="K1140" i="14" s="1"/>
  <c r="L1150" i="14"/>
  <c r="J1158" i="14"/>
  <c r="K1158" i="14" s="1"/>
  <c r="L1158" i="14"/>
  <c r="L1166" i="14"/>
  <c r="J1199" i="14"/>
  <c r="K1199" i="14" s="1"/>
  <c r="J1222" i="14"/>
  <c r="L1222" i="14"/>
  <c r="K1222" i="14"/>
  <c r="J1258" i="14"/>
  <c r="K1258" i="14" s="1"/>
  <c r="L1258" i="14"/>
  <c r="L1283" i="14"/>
  <c r="J1307" i="14"/>
  <c r="K1307" i="14" s="1"/>
  <c r="J1310" i="14"/>
  <c r="K1310" i="14" s="1"/>
  <c r="J1337" i="14"/>
  <c r="L1337" i="14"/>
  <c r="L1403" i="14"/>
  <c r="J1428" i="14"/>
  <c r="K1428" i="14" s="1"/>
  <c r="L1433" i="14"/>
  <c r="L1442" i="14"/>
  <c r="J1452" i="14"/>
  <c r="K1452" i="14" s="1"/>
  <c r="L1452" i="14"/>
  <c r="L1467" i="14"/>
  <c r="K1467" i="14"/>
  <c r="L1476" i="14"/>
  <c r="J1476" i="14"/>
  <c r="K1476" i="14" s="1"/>
  <c r="L1485" i="14"/>
  <c r="J1485" i="14"/>
  <c r="L1511" i="14"/>
  <c r="K1511" i="14"/>
  <c r="L1589" i="14"/>
  <c r="J1589" i="14"/>
  <c r="K1589" i="14" s="1"/>
  <c r="J1596" i="14"/>
  <c r="K1596" i="14" s="1"/>
  <c r="L1607" i="14"/>
  <c r="J1607" i="14"/>
  <c r="L1704" i="14"/>
  <c r="J1704" i="14"/>
  <c r="J1745" i="14"/>
  <c r="L1826" i="14"/>
  <c r="J1826" i="14"/>
  <c r="K1826" i="14" s="1"/>
  <c r="L1914" i="14"/>
  <c r="J1914" i="14"/>
  <c r="K1914" i="14" s="1"/>
  <c r="K2016" i="14"/>
  <c r="L2016" i="14"/>
  <c r="J2016" i="14"/>
  <c r="J2061" i="14"/>
  <c r="K2061" i="14" s="1"/>
  <c r="L2194" i="14"/>
  <c r="J2194" i="14"/>
  <c r="K2194" i="14" s="1"/>
  <c r="L2199" i="14"/>
  <c r="J2199" i="14"/>
  <c r="K2199" i="14"/>
  <c r="L2303" i="14"/>
  <c r="K2303" i="14"/>
  <c r="J2303" i="14"/>
  <c r="J2606" i="14"/>
  <c r="K2606" i="14"/>
  <c r="L2606" i="14"/>
  <c r="L2823" i="14"/>
  <c r="J2823" i="14"/>
  <c r="K2823" i="14" s="1"/>
  <c r="L3014" i="14"/>
  <c r="J3014" i="14"/>
  <c r="K3014" i="14" s="1"/>
  <c r="J3023" i="14"/>
  <c r="K3023" i="14"/>
  <c r="L3023" i="14"/>
  <c r="L3086" i="14"/>
  <c r="J3086" i="14"/>
  <c r="K3086" i="14" s="1"/>
  <c r="Y9" i="13"/>
  <c r="K111" i="14"/>
  <c r="K123" i="14"/>
  <c r="K135" i="14"/>
  <c r="K147" i="14"/>
  <c r="K159" i="14"/>
  <c r="K183" i="14"/>
  <c r="K195" i="14"/>
  <c r="K207" i="14"/>
  <c r="K255" i="14"/>
  <c r="K279" i="14"/>
  <c r="K291" i="14"/>
  <c r="K303" i="14"/>
  <c r="K315" i="14"/>
  <c r="K327" i="14"/>
  <c r="K339" i="14"/>
  <c r="K351" i="14"/>
  <c r="K363" i="14"/>
  <c r="K370" i="14"/>
  <c r="K375" i="14"/>
  <c r="K382" i="14"/>
  <c r="K387" i="14"/>
  <c r="K394" i="14"/>
  <c r="K406" i="14"/>
  <c r="K418" i="14"/>
  <c r="K423" i="14"/>
  <c r="K430" i="14"/>
  <c r="K435" i="14"/>
  <c r="K442" i="14"/>
  <c r="K447" i="14"/>
  <c r="K454" i="14"/>
  <c r="K459" i="14"/>
  <c r="K466" i="14"/>
  <c r="K471" i="14"/>
  <c r="K478" i="14"/>
  <c r="K483" i="14"/>
  <c r="K490" i="14"/>
  <c r="K495" i="14"/>
  <c r="K502" i="14"/>
  <c r="K507" i="14"/>
  <c r="K514" i="14"/>
  <c r="K519" i="14"/>
  <c r="K526" i="14"/>
  <c r="K531" i="14"/>
  <c r="K538" i="14"/>
  <c r="K543" i="14"/>
  <c r="K550" i="14"/>
  <c r="K555" i="14"/>
  <c r="K562" i="14"/>
  <c r="K567" i="14"/>
  <c r="K574" i="14"/>
  <c r="K579" i="14"/>
  <c r="K586" i="14"/>
  <c r="K591" i="14"/>
  <c r="K598" i="14"/>
  <c r="K603" i="14"/>
  <c r="K610" i="14"/>
  <c r="K615" i="14"/>
  <c r="K622" i="14"/>
  <c r="K627" i="14"/>
  <c r="K634" i="14"/>
  <c r="K639" i="14"/>
  <c r="K646" i="14"/>
  <c r="K658" i="14"/>
  <c r="K670" i="14"/>
  <c r="K682" i="14"/>
  <c r="K694" i="14"/>
  <c r="K706" i="14"/>
  <c r="K718" i="14"/>
  <c r="K723" i="14"/>
  <c r="L744" i="14"/>
  <c r="L765" i="14"/>
  <c r="L768" i="14"/>
  <c r="L789" i="14"/>
  <c r="L792" i="14"/>
  <c r="L813" i="14"/>
  <c r="L816" i="14"/>
  <c r="L837" i="14"/>
  <c r="L840" i="14"/>
  <c r="L861" i="14"/>
  <c r="L864" i="14"/>
  <c r="L885" i="14"/>
  <c r="L888" i="14"/>
  <c r="L909" i="14"/>
  <c r="L912" i="14"/>
  <c r="J933" i="14"/>
  <c r="K933" i="14" s="1"/>
  <c r="J936" i="14"/>
  <c r="K936" i="14" s="1"/>
  <c r="L946" i="14"/>
  <c r="J949" i="14"/>
  <c r="K949" i="14" s="1"/>
  <c r="J954" i="14"/>
  <c r="K954" i="14" s="1"/>
  <c r="L954" i="14"/>
  <c r="K962" i="14"/>
  <c r="J967" i="14"/>
  <c r="K967" i="14" s="1"/>
  <c r="J975" i="14"/>
  <c r="L980" i="14"/>
  <c r="J983" i="14"/>
  <c r="K983" i="14" s="1"/>
  <c r="L993" i="14"/>
  <c r="L996" i="14"/>
  <c r="K1017" i="14"/>
  <c r="K1030" i="14"/>
  <c r="K1033" i="14"/>
  <c r="L1043" i="14"/>
  <c r="K1051" i="14"/>
  <c r="L1051" i="14"/>
  <c r="K1059" i="14"/>
  <c r="K1064" i="14"/>
  <c r="J1077" i="14"/>
  <c r="J1080" i="14"/>
  <c r="K1080" i="14" s="1"/>
  <c r="J1093" i="14"/>
  <c r="K1093" i="14" s="1"/>
  <c r="J1098" i="14"/>
  <c r="K1098" i="14" s="1"/>
  <c r="L1098" i="14"/>
  <c r="K1106" i="14"/>
  <c r="J1111" i="14"/>
  <c r="K1111" i="14" s="1"/>
  <c r="J1119" i="14"/>
  <c r="K1119" i="14" s="1"/>
  <c r="J1127" i="14"/>
  <c r="K1127" i="14" s="1"/>
  <c r="L1140" i="14"/>
  <c r="K1161" i="14"/>
  <c r="J1187" i="14"/>
  <c r="K1187" i="14" s="1"/>
  <c r="J1193" i="14"/>
  <c r="L1193" i="14"/>
  <c r="L1199" i="14"/>
  <c r="K1202" i="14"/>
  <c r="K1211" i="14"/>
  <c r="L1211" i="14"/>
  <c r="K1247" i="14"/>
  <c r="L1247" i="14"/>
  <c r="K1271" i="14"/>
  <c r="J1271" i="14"/>
  <c r="J1274" i="14"/>
  <c r="K1274" i="14" s="1"/>
  <c r="J1283" i="14"/>
  <c r="K1283" i="14" s="1"/>
  <c r="K1295" i="14"/>
  <c r="J1301" i="14"/>
  <c r="L1301" i="14"/>
  <c r="L1307" i="14"/>
  <c r="L1310" i="14"/>
  <c r="J1331" i="14"/>
  <c r="K1331" i="14" s="1"/>
  <c r="K1361" i="14"/>
  <c r="K1370" i="14"/>
  <c r="J1392" i="14"/>
  <c r="K1392" i="14" s="1"/>
  <c r="J1416" i="14"/>
  <c r="K1416" i="14" s="1"/>
  <c r="L1416" i="14"/>
  <c r="L1428" i="14"/>
  <c r="K1431" i="14"/>
  <c r="J1446" i="14"/>
  <c r="L1446" i="14"/>
  <c r="J1458" i="14"/>
  <c r="L1458" i="14"/>
  <c r="J1467" i="14"/>
  <c r="L1479" i="14"/>
  <c r="J1479" i="14"/>
  <c r="K1479" i="14" s="1"/>
  <c r="K1485" i="14"/>
  <c r="L1491" i="14"/>
  <c r="J1491" i="14"/>
  <c r="K1491" i="14"/>
  <c r="K1504" i="14"/>
  <c r="J1504" i="14"/>
  <c r="L1504" i="14"/>
  <c r="J1511" i="14"/>
  <c r="L1553" i="14"/>
  <c r="K1553" i="14"/>
  <c r="L1596" i="14"/>
  <c r="J1600" i="14"/>
  <c r="K1600" i="14" s="1"/>
  <c r="L1635" i="14"/>
  <c r="J1635" i="14"/>
  <c r="L1679" i="14"/>
  <c r="J1679" i="14"/>
  <c r="L1711" i="14"/>
  <c r="J1711" i="14"/>
  <c r="J1788" i="14"/>
  <c r="L1788" i="14"/>
  <c r="L2007" i="14"/>
  <c r="J2007" i="14"/>
  <c r="K2007" i="14"/>
  <c r="L2117" i="14"/>
  <c r="K2117" i="14"/>
  <c r="L2231" i="14"/>
  <c r="J2231" i="14"/>
  <c r="K2231" i="14" s="1"/>
  <c r="J2250" i="14"/>
  <c r="K2250" i="14" s="1"/>
  <c r="L2399" i="14"/>
  <c r="J2399" i="14"/>
  <c r="K2399" i="14" s="1"/>
  <c r="K193" i="14"/>
  <c r="K205" i="14"/>
  <c r="K277" i="14"/>
  <c r="K289" i="14"/>
  <c r="K301" i="14"/>
  <c r="K313" i="14"/>
  <c r="K325" i="14"/>
  <c r="K337" i="14"/>
  <c r="K349" i="14"/>
  <c r="K361" i="14"/>
  <c r="K373" i="14"/>
  <c r="K385" i="14"/>
  <c r="K421" i="14"/>
  <c r="K433" i="14"/>
  <c r="K445" i="14"/>
  <c r="K457" i="14"/>
  <c r="K469" i="14"/>
  <c r="L471" i="14"/>
  <c r="K481" i="14"/>
  <c r="L483" i="14"/>
  <c r="K493" i="14"/>
  <c r="L495" i="14"/>
  <c r="K505" i="14"/>
  <c r="L507" i="14"/>
  <c r="K517" i="14"/>
  <c r="L519" i="14"/>
  <c r="K529" i="14"/>
  <c r="L531" i="14"/>
  <c r="L543" i="14"/>
  <c r="K553" i="14"/>
  <c r="L555" i="14"/>
  <c r="K565" i="14"/>
  <c r="L567" i="14"/>
  <c r="K577" i="14"/>
  <c r="L579" i="14"/>
  <c r="K589" i="14"/>
  <c r="L591" i="14"/>
  <c r="K601" i="14"/>
  <c r="L603" i="14"/>
  <c r="K613" i="14"/>
  <c r="L615" i="14"/>
  <c r="K625" i="14"/>
  <c r="L627" i="14"/>
  <c r="K637" i="14"/>
  <c r="L639" i="14"/>
  <c r="L651" i="14"/>
  <c r="L663" i="14"/>
  <c r="L675" i="14"/>
  <c r="L687" i="14"/>
  <c r="L699" i="14"/>
  <c r="L711" i="14"/>
  <c r="K721" i="14"/>
  <c r="L723" i="14"/>
  <c r="L728" i="14"/>
  <c r="K739" i="14"/>
  <c r="L739" i="14"/>
  <c r="K763" i="14"/>
  <c r="L763" i="14"/>
  <c r="K787" i="14"/>
  <c r="L787" i="14"/>
  <c r="K811" i="14"/>
  <c r="L811" i="14"/>
  <c r="K835" i="14"/>
  <c r="L835" i="14"/>
  <c r="K859" i="14"/>
  <c r="L859" i="14"/>
  <c r="L872" i="14"/>
  <c r="K883" i="14"/>
  <c r="L883" i="14"/>
  <c r="K907" i="14"/>
  <c r="L907" i="14"/>
  <c r="K931" i="14"/>
  <c r="L931" i="14"/>
  <c r="K939" i="14"/>
  <c r="J960" i="14"/>
  <c r="K960" i="14" s="1"/>
  <c r="L970" i="14"/>
  <c r="J978" i="14"/>
  <c r="K978" i="14" s="1"/>
  <c r="L978" i="14"/>
  <c r="L1004" i="14"/>
  <c r="J1007" i="14"/>
  <c r="K1007" i="14" s="1"/>
  <c r="L1017" i="14"/>
  <c r="L1033" i="14"/>
  <c r="K1041" i="14"/>
  <c r="L1046" i="14"/>
  <c r="K1057" i="14"/>
  <c r="L1059" i="14"/>
  <c r="K1075" i="14"/>
  <c r="L1075" i="14"/>
  <c r="K1083" i="14"/>
  <c r="J1104" i="14"/>
  <c r="K1104" i="14"/>
  <c r="L1114" i="14"/>
  <c r="J1122" i="14"/>
  <c r="K1122" i="14" s="1"/>
  <c r="L1122" i="14"/>
  <c r="L1148" i="14"/>
  <c r="J1151" i="14"/>
  <c r="K1151" i="14" s="1"/>
  <c r="L1161" i="14"/>
  <c r="J1176" i="14"/>
  <c r="K1176" i="14" s="1"/>
  <c r="L1181" i="14"/>
  <c r="L1190" i="14"/>
  <c r="L1205" i="14"/>
  <c r="J1229" i="14"/>
  <c r="L1229" i="14"/>
  <c r="L1295" i="14"/>
  <c r="J1320" i="14"/>
  <c r="K1320" i="14" s="1"/>
  <c r="L1325" i="14"/>
  <c r="L1334" i="14"/>
  <c r="J1344" i="14"/>
  <c r="K1344" i="14" s="1"/>
  <c r="L1344" i="14"/>
  <c r="J1374" i="14"/>
  <c r="L1374" i="14"/>
  <c r="J1386" i="14"/>
  <c r="L1386" i="14"/>
  <c r="K1407" i="14"/>
  <c r="J1407" i="14"/>
  <c r="L1431" i="14"/>
  <c r="J1434" i="14"/>
  <c r="K1434" i="14" s="1"/>
  <c r="L1434" i="14"/>
  <c r="K1468" i="14"/>
  <c r="J1468" i="14"/>
  <c r="L1468" i="14"/>
  <c r="L1486" i="14"/>
  <c r="K1486" i="14"/>
  <c r="L1508" i="14"/>
  <c r="K1512" i="14"/>
  <c r="L1512" i="14"/>
  <c r="L1567" i="14"/>
  <c r="J1567" i="14"/>
  <c r="K1567" i="14" s="1"/>
  <c r="L1585" i="14"/>
  <c r="K1585" i="14"/>
  <c r="J1585" i="14"/>
  <c r="L1593" i="14"/>
  <c r="J1593" i="14"/>
  <c r="L1629" i="14"/>
  <c r="L1649" i="14"/>
  <c r="J1649" i="14"/>
  <c r="L1705" i="14"/>
  <c r="K1705" i="14"/>
  <c r="L1725" i="14"/>
  <c r="J1725" i="14"/>
  <c r="L1736" i="14"/>
  <c r="J1736" i="14"/>
  <c r="L1793" i="14"/>
  <c r="K1793" i="14"/>
  <c r="K1996" i="14"/>
  <c r="J1996" i="14"/>
  <c r="K2008" i="14"/>
  <c r="L2008" i="14"/>
  <c r="J2008" i="14"/>
  <c r="K2058" i="14"/>
  <c r="L2058" i="14"/>
  <c r="J2058" i="14"/>
  <c r="L2205" i="14"/>
  <c r="K2205" i="14"/>
  <c r="J2205" i="14"/>
  <c r="L2901" i="14"/>
  <c r="J2901" i="14"/>
  <c r="K2901" i="14" s="1"/>
  <c r="J2926" i="14"/>
  <c r="K2926" i="14" s="1"/>
  <c r="L2926" i="14"/>
  <c r="J109" i="14"/>
  <c r="J121" i="14"/>
  <c r="J133" i="14"/>
  <c r="J145" i="14"/>
  <c r="J157" i="14"/>
  <c r="J169" i="14"/>
  <c r="J181" i="14"/>
  <c r="K745" i="14"/>
  <c r="K769" i="14"/>
  <c r="K817" i="14"/>
  <c r="K841" i="14"/>
  <c r="K865" i="14"/>
  <c r="K889" i="14"/>
  <c r="K913" i="14"/>
  <c r="J947" i="14"/>
  <c r="K947" i="14" s="1"/>
  <c r="K981" i="14"/>
  <c r="K997" i="14"/>
  <c r="K1015" i="14"/>
  <c r="L1015" i="14"/>
  <c r="K1023" i="14"/>
  <c r="J1044" i="14"/>
  <c r="K1044" i="14" s="1"/>
  <c r="J1062" i="14"/>
  <c r="K1062" i="14" s="1"/>
  <c r="L1062" i="14"/>
  <c r="J1091" i="14"/>
  <c r="K1091" i="14" s="1"/>
  <c r="K1125" i="14"/>
  <c r="K1141" i="14"/>
  <c r="K1159" i="14"/>
  <c r="L1159" i="14"/>
  <c r="J1170" i="14"/>
  <c r="K1170" i="14" s="1"/>
  <c r="L1170" i="14"/>
  <c r="K1179" i="14"/>
  <c r="J1200" i="14"/>
  <c r="K1200" i="14"/>
  <c r="L1200" i="14"/>
  <c r="J1284" i="14"/>
  <c r="K1284" i="14"/>
  <c r="J1308" i="14"/>
  <c r="K1308" i="14" s="1"/>
  <c r="L1308" i="14"/>
  <c r="K1323" i="14"/>
  <c r="J1338" i="14"/>
  <c r="K1338" i="14" s="1"/>
  <c r="L1338" i="14"/>
  <c r="J1350" i="14"/>
  <c r="K1350" i="14" s="1"/>
  <c r="L1350" i="14"/>
  <c r="J1359" i="14"/>
  <c r="K1359" i="14" s="1"/>
  <c r="K1371" i="14"/>
  <c r="J1371" i="14"/>
  <c r="K1374" i="14"/>
  <c r="K1386" i="14"/>
  <c r="J1398" i="14"/>
  <c r="L1398" i="14"/>
  <c r="K1398" i="14"/>
  <c r="L1459" i="14"/>
  <c r="K1459" i="14"/>
  <c r="L1505" i="14"/>
  <c r="K1505" i="14"/>
  <c r="J1512" i="14"/>
  <c r="L1523" i="14"/>
  <c r="J1523" i="14"/>
  <c r="K1523" i="14"/>
  <c r="K1593" i="14"/>
  <c r="L1597" i="14"/>
  <c r="J1597" i="14"/>
  <c r="K1597" i="14" s="1"/>
  <c r="K1612" i="14"/>
  <c r="L1612" i="14"/>
  <c r="L1623" i="14"/>
  <c r="J1623" i="14"/>
  <c r="K1623" i="14" s="1"/>
  <c r="J1629" i="14"/>
  <c r="K1629" i="14" s="1"/>
  <c r="L1639" i="14"/>
  <c r="K1639" i="14"/>
  <c r="K1680" i="14"/>
  <c r="L1680" i="14"/>
  <c r="K1684" i="14"/>
  <c r="L1684" i="14"/>
  <c r="K1722" i="14"/>
  <c r="J1722" i="14"/>
  <c r="K1828" i="14"/>
  <c r="J1828" i="14"/>
  <c r="L1828" i="14"/>
  <c r="J1980" i="14"/>
  <c r="K1980" i="14" s="1"/>
  <c r="L1980" i="14"/>
  <c r="L2013" i="14"/>
  <c r="K2013" i="14"/>
  <c r="J2013" i="14"/>
  <c r="K2184" i="14"/>
  <c r="L2184" i="14"/>
  <c r="J2184" i="14"/>
  <c r="L2311" i="14"/>
  <c r="K2311" i="14"/>
  <c r="J2311" i="14"/>
  <c r="J1174" i="14"/>
  <c r="K1174" i="14" s="1"/>
  <c r="L1174" i="14"/>
  <c r="J1188" i="14"/>
  <c r="K1188" i="14" s="1"/>
  <c r="J1210" i="14"/>
  <c r="K1210" i="14" s="1"/>
  <c r="L1210" i="14"/>
  <c r="J1224" i="14"/>
  <c r="K1224" i="14" s="1"/>
  <c r="J1246" i="14"/>
  <c r="L1246" i="14"/>
  <c r="J1260" i="14"/>
  <c r="K1260" i="14" s="1"/>
  <c r="J1282" i="14"/>
  <c r="K1282" i="14" s="1"/>
  <c r="L1282" i="14"/>
  <c r="J1296" i="14"/>
  <c r="K1296" i="14"/>
  <c r="J1318" i="14"/>
  <c r="K1318" i="14" s="1"/>
  <c r="L1318" i="14"/>
  <c r="J1332" i="14"/>
  <c r="K1332" i="14" s="1"/>
  <c r="J1354" i="14"/>
  <c r="K1354" i="14" s="1"/>
  <c r="L1354" i="14"/>
  <c r="J1368" i="14"/>
  <c r="K1368" i="14"/>
  <c r="J1390" i="14"/>
  <c r="K1390" i="14" s="1"/>
  <c r="L1390" i="14"/>
  <c r="J1404" i="14"/>
  <c r="K1404" i="14"/>
  <c r="J1426" i="14"/>
  <c r="K1426" i="14" s="1"/>
  <c r="L1426" i="14"/>
  <c r="J1440" i="14"/>
  <c r="K1440" i="14" s="1"/>
  <c r="J1462" i="14"/>
  <c r="K1462" i="14" s="1"/>
  <c r="L1462" i="14"/>
  <c r="L1519" i="14"/>
  <c r="J1519" i="14"/>
  <c r="K1519" i="14" s="1"/>
  <c r="L1529" i="14"/>
  <c r="J1529" i="14"/>
  <c r="K1529" i="14" s="1"/>
  <c r="K1554" i="14"/>
  <c r="L1563" i="14"/>
  <c r="J1563" i="14"/>
  <c r="K1563" i="14" s="1"/>
  <c r="L1573" i="14"/>
  <c r="J1573" i="14"/>
  <c r="K1573" i="14" s="1"/>
  <c r="J1580" i="14"/>
  <c r="L1580" i="14"/>
  <c r="K1594" i="14"/>
  <c r="L1594" i="14"/>
  <c r="K1608" i="14"/>
  <c r="L1608" i="14"/>
  <c r="K1692" i="14"/>
  <c r="L1692" i="14"/>
  <c r="L1695" i="14"/>
  <c r="J1695" i="14"/>
  <c r="K1695" i="14" s="1"/>
  <c r="L1699" i="14"/>
  <c r="J1699" i="14"/>
  <c r="K1699" i="14" s="1"/>
  <c r="K1716" i="14"/>
  <c r="K1754" i="14"/>
  <c r="J1764" i="14"/>
  <c r="K1764" i="14" s="1"/>
  <c r="L1877" i="14"/>
  <c r="J1877" i="14"/>
  <c r="L1881" i="14"/>
  <c r="K1881" i="14"/>
  <c r="L1889" i="14"/>
  <c r="K1889" i="14"/>
  <c r="J1889" i="14"/>
  <c r="L1897" i="14"/>
  <c r="K1897" i="14"/>
  <c r="L1962" i="14"/>
  <c r="J1962" i="14"/>
  <c r="K1962" i="14" s="1"/>
  <c r="K2048" i="14"/>
  <c r="L2048" i="14"/>
  <c r="J2048" i="14"/>
  <c r="L2079" i="14"/>
  <c r="K2079" i="14"/>
  <c r="K2106" i="14"/>
  <c r="L2106" i="14"/>
  <c r="K2114" i="14"/>
  <c r="L2114" i="14"/>
  <c r="J2114" i="14"/>
  <c r="L2335" i="14"/>
  <c r="J2335" i="14"/>
  <c r="K2335" i="14" s="1"/>
  <c r="L2557" i="14"/>
  <c r="J2557" i="14"/>
  <c r="K2557" i="14" s="1"/>
  <c r="J2762" i="14"/>
  <c r="K2762" i="14" s="1"/>
  <c r="L2762" i="14"/>
  <c r="K2904" i="14"/>
  <c r="J2904" i="14"/>
  <c r="L2904" i="14"/>
  <c r="K3044" i="14"/>
  <c r="L3044" i="14"/>
  <c r="J3044" i="14"/>
  <c r="J3482" i="14"/>
  <c r="K3482" i="14" s="1"/>
  <c r="L3482" i="14"/>
  <c r="L1471" i="14"/>
  <c r="J1471" i="14"/>
  <c r="L1533" i="14"/>
  <c r="K1533" i="14"/>
  <c r="J1536" i="14"/>
  <c r="K1536" i="14" s="1"/>
  <c r="L1539" i="14"/>
  <c r="J1539" i="14"/>
  <c r="K1539" i="14" s="1"/>
  <c r="K1564" i="14"/>
  <c r="J1584" i="14"/>
  <c r="K1584" i="14" s="1"/>
  <c r="L1605" i="14"/>
  <c r="K1605" i="14"/>
  <c r="L1618" i="14"/>
  <c r="J1618" i="14"/>
  <c r="K1618" i="14" s="1"/>
  <c r="K1634" i="14"/>
  <c r="K1656" i="14"/>
  <c r="L1659" i="14"/>
  <c r="J1659" i="14"/>
  <c r="L1689" i="14"/>
  <c r="K1689" i="14"/>
  <c r="J1696" i="14"/>
  <c r="L1696" i="14"/>
  <c r="K1700" i="14"/>
  <c r="L1700" i="14"/>
  <c r="L1703" i="14"/>
  <c r="J1703" i="14"/>
  <c r="L1761" i="14"/>
  <c r="J1761" i="14"/>
  <c r="K1761" i="14" s="1"/>
  <c r="K1906" i="14"/>
  <c r="L1906" i="14"/>
  <c r="L2151" i="14"/>
  <c r="J2151" i="14"/>
  <c r="K2151" i="14" s="1"/>
  <c r="J2642" i="14"/>
  <c r="K2642" i="14" s="1"/>
  <c r="L2642" i="14"/>
  <c r="J2650" i="14"/>
  <c r="K2650" i="14" s="1"/>
  <c r="L2650" i="14"/>
  <c r="K2966" i="14"/>
  <c r="L2966" i="14"/>
  <c r="J2966" i="14"/>
  <c r="L1713" i="14"/>
  <c r="J1713" i="14"/>
  <c r="L1729" i="14"/>
  <c r="J1729" i="14"/>
  <c r="K1729" i="14" s="1"/>
  <c r="J1820" i="14"/>
  <c r="K1820" i="14" s="1"/>
  <c r="L1820" i="14"/>
  <c r="L1866" i="14"/>
  <c r="J1866" i="14"/>
  <c r="K1866" i="14" s="1"/>
  <c r="L1882" i="14"/>
  <c r="J1882" i="14"/>
  <c r="K1882" i="14" s="1"/>
  <c r="L1919" i="14"/>
  <c r="K1919" i="14"/>
  <c r="J1919" i="14"/>
  <c r="L1928" i="14"/>
  <c r="J1928" i="14"/>
  <c r="K1928" i="14" s="1"/>
  <c r="L2080" i="14"/>
  <c r="J2080" i="14"/>
  <c r="K2080" i="14" s="1"/>
  <c r="L2111" i="14"/>
  <c r="K2111" i="14"/>
  <c r="J2111" i="14"/>
  <c r="J2148" i="14"/>
  <c r="K2148" i="14" s="1"/>
  <c r="L2148" i="14"/>
  <c r="L2160" i="14"/>
  <c r="J2160" i="14"/>
  <c r="J2172" i="14"/>
  <c r="K2172" i="14" s="1"/>
  <c r="L2172" i="14"/>
  <c r="L2200" i="14"/>
  <c r="J2200" i="14"/>
  <c r="K2200" i="14" s="1"/>
  <c r="J2319" i="14"/>
  <c r="K2319" i="14" s="1"/>
  <c r="L2407" i="14"/>
  <c r="J2407" i="14"/>
  <c r="K2407" i="14" s="1"/>
  <c r="L2489" i="14"/>
  <c r="K2489" i="14"/>
  <c r="J2489" i="14"/>
  <c r="L2527" i="14"/>
  <c r="K2527" i="14"/>
  <c r="J2527" i="14"/>
  <c r="L2863" i="14"/>
  <c r="K2863" i="14"/>
  <c r="J2863" i="14"/>
  <c r="J3019" i="14"/>
  <c r="K3019" i="14" s="1"/>
  <c r="L3019" i="14"/>
  <c r="J3107" i="14"/>
  <c r="K3107" i="14" s="1"/>
  <c r="L3107" i="14"/>
  <c r="L3224" i="14"/>
  <c r="J3224" i="14"/>
  <c r="K3224" i="14" s="1"/>
  <c r="J3573" i="14"/>
  <c r="K3573" i="14" s="1"/>
  <c r="L3573" i="14"/>
  <c r="L3641" i="14"/>
  <c r="Q100" i="12" s="1"/>
  <c r="J3641" i="14"/>
  <c r="K3641" i="14" s="1"/>
  <c r="K737" i="14"/>
  <c r="K749" i="14"/>
  <c r="K761" i="14"/>
  <c r="K785" i="14"/>
  <c r="K797" i="14"/>
  <c r="K809" i="14"/>
  <c r="K821" i="14"/>
  <c r="K833" i="14"/>
  <c r="K845" i="14"/>
  <c r="K857" i="14"/>
  <c r="K869" i="14"/>
  <c r="K881" i="14"/>
  <c r="K893" i="14"/>
  <c r="K905" i="14"/>
  <c r="K917" i="14"/>
  <c r="K929" i="14"/>
  <c r="K941" i="14"/>
  <c r="K953" i="14"/>
  <c r="K965" i="14"/>
  <c r="K977" i="14"/>
  <c r="K989" i="14"/>
  <c r="K1001" i="14"/>
  <c r="K1013" i="14"/>
  <c r="K1025" i="14"/>
  <c r="K1037" i="14"/>
  <c r="K1049" i="14"/>
  <c r="K1061" i="14"/>
  <c r="K1073" i="14"/>
  <c r="K1085" i="14"/>
  <c r="K1097" i="14"/>
  <c r="K1109" i="14"/>
  <c r="K1121" i="14"/>
  <c r="K1133" i="14"/>
  <c r="K1145" i="14"/>
  <c r="K1157" i="14"/>
  <c r="K1167" i="14"/>
  <c r="K1203" i="14"/>
  <c r="K1239" i="14"/>
  <c r="K1275" i="14"/>
  <c r="K1311" i="14"/>
  <c r="K1347" i="14"/>
  <c r="K1383" i="14"/>
  <c r="K1419" i="14"/>
  <c r="K1455" i="14"/>
  <c r="K1472" i="14"/>
  <c r="K1524" i="14"/>
  <c r="L1524" i="14"/>
  <c r="L1555" i="14"/>
  <c r="J1555" i="14"/>
  <c r="K1555" i="14" s="1"/>
  <c r="K1568" i="14"/>
  <c r="J1568" i="14"/>
  <c r="L1571" i="14"/>
  <c r="J1571" i="14"/>
  <c r="L1641" i="14"/>
  <c r="J1641" i="14"/>
  <c r="K1660" i="14"/>
  <c r="L1660" i="14"/>
  <c r="J1676" i="14"/>
  <c r="L1676" i="14"/>
  <c r="J1690" i="14"/>
  <c r="L1697" i="14"/>
  <c r="J1697" i="14"/>
  <c r="L1717" i="14"/>
  <c r="J1717" i="14"/>
  <c r="K1717" i="14" s="1"/>
  <c r="K1730" i="14"/>
  <c r="L1730" i="14"/>
  <c r="L1769" i="14"/>
  <c r="K1769" i="14"/>
  <c r="L1784" i="14"/>
  <c r="J1784" i="14"/>
  <c r="K1784" i="14" s="1"/>
  <c r="L1792" i="14"/>
  <c r="J1792" i="14"/>
  <c r="L1800" i="14"/>
  <c r="J1800" i="14"/>
  <c r="L1821" i="14"/>
  <c r="J1821" i="14"/>
  <c r="K1821" i="14" s="1"/>
  <c r="L1920" i="14"/>
  <c r="J1920" i="14"/>
  <c r="K1920" i="14" s="1"/>
  <c r="J1940" i="14"/>
  <c r="K1940" i="14" s="1"/>
  <c r="K1956" i="14"/>
  <c r="J1956" i="14"/>
  <c r="L1956" i="14"/>
  <c r="L2119" i="14"/>
  <c r="K2119" i="14"/>
  <c r="J2119" i="14"/>
  <c r="L2173" i="14"/>
  <c r="J2173" i="14"/>
  <c r="K2173" i="14" s="1"/>
  <c r="L2177" i="14"/>
  <c r="K2177" i="14"/>
  <c r="L2209" i="14"/>
  <c r="K2209" i="14"/>
  <c r="L2261" i="14"/>
  <c r="J2261" i="14"/>
  <c r="K2261" i="14" s="1"/>
  <c r="L2269" i="14"/>
  <c r="K2269" i="14"/>
  <c r="J2269" i="14"/>
  <c r="K2306" i="14"/>
  <c r="L2828" i="14"/>
  <c r="J2828" i="14"/>
  <c r="K2828" i="14" s="1"/>
  <c r="L2837" i="14"/>
  <c r="J2837" i="14"/>
  <c r="K2837" i="14"/>
  <c r="L3618" i="14"/>
  <c r="J3618" i="14"/>
  <c r="K3618" i="14"/>
  <c r="L3828" i="14"/>
  <c r="J3828" i="14"/>
  <c r="K3828" i="14" s="1"/>
  <c r="J1812" i="14"/>
  <c r="K1812" i="14" s="1"/>
  <c r="L1812" i="14"/>
  <c r="L1823" i="14"/>
  <c r="J1823" i="14"/>
  <c r="K1823" i="14" s="1"/>
  <c r="K1900" i="14"/>
  <c r="J1900" i="14"/>
  <c r="K1922" i="14"/>
  <c r="L1922" i="14"/>
  <c r="L1977" i="14"/>
  <c r="L1981" i="14"/>
  <c r="J1981" i="14"/>
  <c r="K1981" i="14" s="1"/>
  <c r="L2017" i="14"/>
  <c r="K2017" i="14"/>
  <c r="K2024" i="14"/>
  <c r="L2024" i="14"/>
  <c r="K2088" i="14"/>
  <c r="L2088" i="14"/>
  <c r="K2098" i="14"/>
  <c r="K2116" i="14"/>
  <c r="J2116" i="14"/>
  <c r="L2168" i="14"/>
  <c r="J2168" i="14"/>
  <c r="K2168" i="14" s="1"/>
  <c r="J2204" i="14"/>
  <c r="K2204" i="14" s="1"/>
  <c r="L2204" i="14"/>
  <c r="K2208" i="14"/>
  <c r="L2208" i="14"/>
  <c r="L2289" i="14"/>
  <c r="K2289" i="14"/>
  <c r="L2321" i="14"/>
  <c r="J2321" i="14"/>
  <c r="K2321" i="14" s="1"/>
  <c r="K2378" i="14"/>
  <c r="L2529" i="14"/>
  <c r="K2529" i="14"/>
  <c r="J2764" i="14"/>
  <c r="K2764" i="14" s="1"/>
  <c r="L2764" i="14"/>
  <c r="L2919" i="14"/>
  <c r="J2919" i="14"/>
  <c r="K2919" i="14" s="1"/>
  <c r="K5314" i="14"/>
  <c r="J5314" i="14"/>
  <c r="L5314" i="14"/>
  <c r="K1776" i="14"/>
  <c r="L1776" i="14"/>
  <c r="L1801" i="14"/>
  <c r="J1844" i="14"/>
  <c r="K1844" i="14" s="1"/>
  <c r="J1890" i="14"/>
  <c r="L1900" i="14"/>
  <c r="L1911" i="14"/>
  <c r="J1911" i="14"/>
  <c r="K1911" i="14" s="1"/>
  <c r="J1922" i="14"/>
  <c r="L1953" i="14"/>
  <c r="K1953" i="14"/>
  <c r="J1953" i="14"/>
  <c r="K1970" i="14"/>
  <c r="J1970" i="14"/>
  <c r="J1977" i="14"/>
  <c r="K1977" i="14" s="1"/>
  <c r="L1985" i="14"/>
  <c r="J2017" i="14"/>
  <c r="L2021" i="14"/>
  <c r="K2021" i="14"/>
  <c r="J2024" i="14"/>
  <c r="L2074" i="14"/>
  <c r="J2074" i="14"/>
  <c r="K2074" i="14" s="1"/>
  <c r="L2109" i="14"/>
  <c r="K2109" i="14"/>
  <c r="J2132" i="14"/>
  <c r="K2132" i="14" s="1"/>
  <c r="L2145" i="14"/>
  <c r="J2145" i="14"/>
  <c r="K2145" i="14" s="1"/>
  <c r="L2165" i="14"/>
  <c r="J2165" i="14"/>
  <c r="K2165" i="14" s="1"/>
  <c r="K2176" i="14"/>
  <c r="L2176" i="14"/>
  <c r="J2176" i="14"/>
  <c r="L2197" i="14"/>
  <c r="J2228" i="14"/>
  <c r="K2228" i="14" s="1"/>
  <c r="L2249" i="14"/>
  <c r="L2256" i="14"/>
  <c r="J2256" i="14"/>
  <c r="K2256" i="14" s="1"/>
  <c r="L2375" i="14"/>
  <c r="L2393" i="14"/>
  <c r="K2393" i="14"/>
  <c r="J2393" i="14"/>
  <c r="L2495" i="14"/>
  <c r="K2495" i="14"/>
  <c r="J2495" i="14"/>
  <c r="L2563" i="14"/>
  <c r="L2627" i="14"/>
  <c r="J2627" i="14"/>
  <c r="K2627" i="14" s="1"/>
  <c r="L2631" i="14"/>
  <c r="J2631" i="14"/>
  <c r="J2635" i="14"/>
  <c r="K2635" i="14" s="1"/>
  <c r="J2882" i="14"/>
  <c r="K2882" i="14" s="1"/>
  <c r="L2882" i="14"/>
  <c r="J2891" i="14"/>
  <c r="K2891" i="14" s="1"/>
  <c r="L2891" i="14"/>
  <c r="J2915" i="14"/>
  <c r="K2915" i="14"/>
  <c r="L2915" i="14"/>
  <c r="L2931" i="14"/>
  <c r="J2931" i="14"/>
  <c r="L2947" i="14"/>
  <c r="K2947" i="14"/>
  <c r="J2947" i="14"/>
  <c r="L2984" i="14"/>
  <c r="J2984" i="14"/>
  <c r="K2984" i="14" s="1"/>
  <c r="L3022" i="14"/>
  <c r="L3043" i="14"/>
  <c r="J3043" i="14"/>
  <c r="K3043" i="14"/>
  <c r="L3218" i="14"/>
  <c r="J3218" i="14"/>
  <c r="K3218" i="14" s="1"/>
  <c r="L3360" i="14"/>
  <c r="J3360" i="14"/>
  <c r="J3740" i="14"/>
  <c r="K3740" i="14" s="1"/>
  <c r="L3740" i="14"/>
  <c r="J4241" i="14"/>
  <c r="K4241" i="14" s="1"/>
  <c r="L4241" i="14"/>
  <c r="L4704" i="14"/>
  <c r="J4704" i="14"/>
  <c r="K4704" i="14"/>
  <c r="L1473" i="14"/>
  <c r="K1473" i="14"/>
  <c r="L1501" i="14"/>
  <c r="K1501" i="14"/>
  <c r="K1522" i="14"/>
  <c r="L1522" i="14"/>
  <c r="J1578" i="14"/>
  <c r="K1578" i="14" s="1"/>
  <c r="L1599" i="14"/>
  <c r="J1599" i="14"/>
  <c r="K1599" i="14" s="1"/>
  <c r="K1626" i="14"/>
  <c r="L1691" i="14"/>
  <c r="J1691" i="14"/>
  <c r="L1715" i="14"/>
  <c r="J1715" i="14"/>
  <c r="K1715" i="14"/>
  <c r="L1753" i="14"/>
  <c r="J1753" i="14"/>
  <c r="K1753" i="14" s="1"/>
  <c r="K1760" i="14"/>
  <c r="L1760" i="14"/>
  <c r="K1770" i="14"/>
  <c r="J1773" i="14"/>
  <c r="K1773" i="14" s="1"/>
  <c r="J1776" i="14"/>
  <c r="J1791" i="14"/>
  <c r="J1801" i="14"/>
  <c r="K1801" i="14" s="1"/>
  <c r="K1816" i="14"/>
  <c r="L1816" i="14"/>
  <c r="K1824" i="14"/>
  <c r="L1824" i="14"/>
  <c r="L1844" i="14"/>
  <c r="L1865" i="14"/>
  <c r="K1865" i="14"/>
  <c r="L1890" i="14"/>
  <c r="J1908" i="14"/>
  <c r="K1908" i="14" s="1"/>
  <c r="L1908" i="14"/>
  <c r="L1970" i="14"/>
  <c r="J1985" i="14"/>
  <c r="K1992" i="14"/>
  <c r="L1992" i="14"/>
  <c r="J1999" i="14"/>
  <c r="K2010" i="14"/>
  <c r="L2010" i="14"/>
  <c r="J2021" i="14"/>
  <c r="J2044" i="14"/>
  <c r="L2047" i="14"/>
  <c r="K2047" i="14"/>
  <c r="L2057" i="14"/>
  <c r="K2057" i="14"/>
  <c r="K2082" i="14"/>
  <c r="J2092" i="14"/>
  <c r="K2092" i="14" s="1"/>
  <c r="J2095" i="14"/>
  <c r="L2098" i="14"/>
  <c r="J2109" i="14"/>
  <c r="L2113" i="14"/>
  <c r="K2113" i="14"/>
  <c r="L2129" i="14"/>
  <c r="K2129" i="14"/>
  <c r="L2132" i="14"/>
  <c r="J2135" i="14"/>
  <c r="K2135" i="14" s="1"/>
  <c r="J2197" i="14"/>
  <c r="K2197" i="14" s="1"/>
  <c r="J2212" i="14"/>
  <c r="K2212" i="14" s="1"/>
  <c r="J2215" i="14"/>
  <c r="K2215" i="14" s="1"/>
  <c r="L2228" i="14"/>
  <c r="J2236" i="14"/>
  <c r="K2236" i="14" s="1"/>
  <c r="L2239" i="14"/>
  <c r="K2239" i="14"/>
  <c r="J2249" i="14"/>
  <c r="K2249" i="14" s="1"/>
  <c r="L2253" i="14"/>
  <c r="J2253" i="14"/>
  <c r="K2253" i="14" s="1"/>
  <c r="K2268" i="14"/>
  <c r="J2268" i="14"/>
  <c r="K2322" i="14"/>
  <c r="L2369" i="14"/>
  <c r="K2369" i="14"/>
  <c r="J2375" i="14"/>
  <c r="K2375" i="14" s="1"/>
  <c r="L2465" i="14"/>
  <c r="K2465" i="14"/>
  <c r="L2471" i="14"/>
  <c r="K2471" i="14"/>
  <c r="J2563" i="14"/>
  <c r="K2563" i="14" s="1"/>
  <c r="J2582" i="14"/>
  <c r="K2582" i="14" s="1"/>
  <c r="L2582" i="14"/>
  <c r="J2592" i="14"/>
  <c r="K2592" i="14" s="1"/>
  <c r="L2592" i="14"/>
  <c r="K2631" i="14"/>
  <c r="L2635" i="14"/>
  <c r="J2692" i="14"/>
  <c r="K2692" i="14"/>
  <c r="J2740" i="14"/>
  <c r="K2740" i="14" s="1"/>
  <c r="L2740" i="14"/>
  <c r="J2770" i="14"/>
  <c r="K2770" i="14" s="1"/>
  <c r="L2770" i="14"/>
  <c r="L2790" i="14"/>
  <c r="J2790" i="14"/>
  <c r="K2790" i="14" s="1"/>
  <c r="K2803" i="14"/>
  <c r="J2803" i="14"/>
  <c r="L2803" i="14"/>
  <c r="L2841" i="14"/>
  <c r="J2841" i="14"/>
  <c r="K2841" i="14" s="1"/>
  <c r="L2923" i="14"/>
  <c r="J2923" i="14"/>
  <c r="K2923" i="14" s="1"/>
  <c r="K2931" i="14"/>
  <c r="L2938" i="14"/>
  <c r="J2938" i="14"/>
  <c r="K2938" i="14" s="1"/>
  <c r="J3022" i="14"/>
  <c r="K3022" i="14" s="1"/>
  <c r="L3056" i="14"/>
  <c r="J3056" i="14"/>
  <c r="K3056" i="14" s="1"/>
  <c r="J3722" i="14"/>
  <c r="K3722" i="14" s="1"/>
  <c r="L3722" i="14"/>
  <c r="K4697" i="14"/>
  <c r="L4697" i="14"/>
  <c r="J4697" i="14"/>
  <c r="L1825" i="14"/>
  <c r="K1832" i="14"/>
  <c r="L1832" i="14"/>
  <c r="L1849" i="14"/>
  <c r="J1849" i="14"/>
  <c r="K1849" i="14" s="1"/>
  <c r="L1856" i="14"/>
  <c r="K1888" i="14"/>
  <c r="L1888" i="14"/>
  <c r="J1888" i="14"/>
  <c r="K1916" i="14"/>
  <c r="J1916" i="14"/>
  <c r="L1916" i="14"/>
  <c r="K1924" i="14"/>
  <c r="J1924" i="14"/>
  <c r="J1948" i="14"/>
  <c r="K1948" i="14" s="1"/>
  <c r="L1951" i="14"/>
  <c r="K1951" i="14"/>
  <c r="L1993" i="14"/>
  <c r="K1993" i="14"/>
  <c r="K2004" i="14"/>
  <c r="J2004" i="14"/>
  <c r="L2004" i="14"/>
  <c r="L2015" i="14"/>
  <c r="K2015" i="14"/>
  <c r="J2015" i="14"/>
  <c r="J2076" i="14"/>
  <c r="K2076" i="14" s="1"/>
  <c r="J2100" i="14"/>
  <c r="K2100" i="14" s="1"/>
  <c r="L2100" i="14"/>
  <c r="J2140" i="14"/>
  <c r="K2140" i="14" s="1"/>
  <c r="L2143" i="14"/>
  <c r="L2153" i="14"/>
  <c r="L2170" i="14"/>
  <c r="J2170" i="14"/>
  <c r="K2170" i="14" s="1"/>
  <c r="L2265" i="14"/>
  <c r="L2273" i="14"/>
  <c r="L2280" i="14"/>
  <c r="L2313" i="14"/>
  <c r="K2313" i="14"/>
  <c r="L2401" i="14"/>
  <c r="J2641" i="14"/>
  <c r="K2641" i="14" s="1"/>
  <c r="L2641" i="14"/>
  <c r="J2738" i="14"/>
  <c r="K2738" i="14" s="1"/>
  <c r="L2738" i="14"/>
  <c r="L2957" i="14"/>
  <c r="L3003" i="14"/>
  <c r="J3003" i="14"/>
  <c r="K3003" i="14" s="1"/>
  <c r="L3111" i="14"/>
  <c r="K3111" i="14"/>
  <c r="J3111" i="14"/>
  <c r="K3180" i="14"/>
  <c r="L3180" i="14"/>
  <c r="J3567" i="14"/>
  <c r="K3567" i="14" s="1"/>
  <c r="L3567" i="14"/>
  <c r="L3686" i="14"/>
  <c r="J3686" i="14"/>
  <c r="K3686" i="14" s="1"/>
  <c r="L3784" i="14"/>
  <c r="J3784" i="14"/>
  <c r="K3784" i="14" s="1"/>
  <c r="J3810" i="14"/>
  <c r="K3810" i="14" s="1"/>
  <c r="L3810" i="14"/>
  <c r="K1538" i="14"/>
  <c r="L1627" i="14"/>
  <c r="J1627" i="14"/>
  <c r="K1627" i="14" s="1"/>
  <c r="K1642" i="14"/>
  <c r="K1648" i="14"/>
  <c r="L1671" i="14"/>
  <c r="K1671" i="14"/>
  <c r="K1708" i="14"/>
  <c r="K1732" i="14"/>
  <c r="L1732" i="14"/>
  <c r="K1778" i="14"/>
  <c r="J1778" i="14"/>
  <c r="L1785" i="14"/>
  <c r="K1785" i="14"/>
  <c r="L1789" i="14"/>
  <c r="J1789" i="14"/>
  <c r="K1789" i="14" s="1"/>
  <c r="J1810" i="14"/>
  <c r="K1810" i="14" s="1"/>
  <c r="J1825" i="14"/>
  <c r="K1825" i="14" s="1"/>
  <c r="L1829" i="14"/>
  <c r="K1829" i="14"/>
  <c r="J1832" i="14"/>
  <c r="J1856" i="14"/>
  <c r="K1856" i="14" s="1"/>
  <c r="L1863" i="14"/>
  <c r="K1863" i="14"/>
  <c r="L1924" i="14"/>
  <c r="L1937" i="14"/>
  <c r="K1937" i="14"/>
  <c r="L1948" i="14"/>
  <c r="J1951" i="14"/>
  <c r="K1968" i="14"/>
  <c r="L1968" i="14"/>
  <c r="J1983" i="14"/>
  <c r="K1983" i="14" s="1"/>
  <c r="J1993" i="14"/>
  <c r="K2042" i="14"/>
  <c r="J2045" i="14"/>
  <c r="K2052" i="14"/>
  <c r="J2052" i="14"/>
  <c r="L2055" i="14"/>
  <c r="K2055" i="14"/>
  <c r="L2072" i="14"/>
  <c r="J2072" i="14"/>
  <c r="L2076" i="14"/>
  <c r="L2140" i="14"/>
  <c r="J2143" i="14"/>
  <c r="K2143" i="14" s="1"/>
  <c r="J2153" i="14"/>
  <c r="K2178" i="14"/>
  <c r="J2188" i="14"/>
  <c r="K2188" i="14" s="1"/>
  <c r="J2191" i="14"/>
  <c r="K2191" i="14" s="1"/>
  <c r="K2234" i="14"/>
  <c r="J2237" i="14"/>
  <c r="K2237" i="14" s="1"/>
  <c r="J2258" i="14"/>
  <c r="K2258" i="14" s="1"/>
  <c r="J2265" i="14"/>
  <c r="K2265" i="14" s="1"/>
  <c r="J2273" i="14"/>
  <c r="K2273" i="14" s="1"/>
  <c r="J2277" i="14"/>
  <c r="K2277" i="14" s="1"/>
  <c r="J2280" i="14"/>
  <c r="K2280" i="14" s="1"/>
  <c r="J2284" i="14"/>
  <c r="K2284" i="14" s="1"/>
  <c r="L2284" i="14"/>
  <c r="L2297" i="14"/>
  <c r="K2297" i="14"/>
  <c r="J2313" i="14"/>
  <c r="L2367" i="14"/>
  <c r="J2367" i="14"/>
  <c r="K2367" i="14" s="1"/>
  <c r="J2401" i="14"/>
  <c r="K2401" i="14" s="1"/>
  <c r="L2463" i="14"/>
  <c r="K2463" i="14"/>
  <c r="J2463" i="14"/>
  <c r="L2503" i="14"/>
  <c r="K2503" i="14"/>
  <c r="L2521" i="14"/>
  <c r="K2521" i="14"/>
  <c r="J2521" i="14"/>
  <c r="L2633" i="14"/>
  <c r="J2633" i="14"/>
  <c r="K2633" i="14" s="1"/>
  <c r="K2657" i="14"/>
  <c r="J2714" i="14"/>
  <c r="L2714" i="14"/>
  <c r="K2714" i="14"/>
  <c r="J2774" i="14"/>
  <c r="K2774" i="14" s="1"/>
  <c r="L2774" i="14"/>
  <c r="J2796" i="14"/>
  <c r="K2796" i="14" s="1"/>
  <c r="L2796" i="14"/>
  <c r="J2813" i="14"/>
  <c r="J2957" i="14"/>
  <c r="K2957" i="14" s="1"/>
  <c r="K3142" i="14"/>
  <c r="J3142" i="14"/>
  <c r="L3142" i="14"/>
  <c r="L3161" i="14"/>
  <c r="K3161" i="14"/>
  <c r="J3161" i="14"/>
  <c r="J3180" i="14"/>
  <c r="L3405" i="14"/>
  <c r="J3405" i="14"/>
  <c r="K3405" i="14" s="1"/>
  <c r="J3752" i="14"/>
  <c r="K3752" i="14"/>
  <c r="L3752" i="14"/>
  <c r="L3806" i="14"/>
  <c r="J3806" i="14"/>
  <c r="K3806" i="14" s="1"/>
  <c r="L1945" i="14"/>
  <c r="J1945" i="14"/>
  <c r="K1952" i="14"/>
  <c r="L1952" i="14"/>
  <c r="K1976" i="14"/>
  <c r="L1976" i="14"/>
  <c r="J1976" i="14"/>
  <c r="K2012" i="14"/>
  <c r="J2012" i="14"/>
  <c r="L2012" i="14"/>
  <c r="K2020" i="14"/>
  <c r="J2020" i="14"/>
  <c r="J2036" i="14"/>
  <c r="L2049" i="14"/>
  <c r="K2049" i="14"/>
  <c r="J2049" i="14"/>
  <c r="L2069" i="14"/>
  <c r="J2069" i="14"/>
  <c r="K2069" i="14" s="1"/>
  <c r="L2137" i="14"/>
  <c r="J2137" i="14"/>
  <c r="K2137" i="14" s="1"/>
  <c r="L2144" i="14"/>
  <c r="L2185" i="14"/>
  <c r="L2241" i="14"/>
  <c r="J2241" i="14"/>
  <c r="L2266" i="14"/>
  <c r="J2266" i="14"/>
  <c r="K2266" i="14" s="1"/>
  <c r="L2327" i="14"/>
  <c r="L2343" i="14"/>
  <c r="L2361" i="14"/>
  <c r="J2361" i="14"/>
  <c r="K2361" i="14" s="1"/>
  <c r="L2439" i="14"/>
  <c r="K2439" i="14"/>
  <c r="L2457" i="14"/>
  <c r="K2457" i="14"/>
  <c r="J2457" i="14"/>
  <c r="L2541" i="14"/>
  <c r="L2555" i="14"/>
  <c r="J2555" i="14"/>
  <c r="K2555" i="14" s="1"/>
  <c r="J2598" i="14"/>
  <c r="K2598" i="14" s="1"/>
  <c r="L2605" i="14"/>
  <c r="J2605" i="14"/>
  <c r="K2605" i="14" s="1"/>
  <c r="L2629" i="14"/>
  <c r="J2629" i="14"/>
  <c r="K2629" i="14" s="1"/>
  <c r="J2646" i="14"/>
  <c r="L2646" i="14"/>
  <c r="J2654" i="14"/>
  <c r="K2654" i="14"/>
  <c r="L2661" i="14"/>
  <c r="J2661" i="14"/>
  <c r="K2661" i="14" s="1"/>
  <c r="J2702" i="14"/>
  <c r="K2702" i="14"/>
  <c r="L2702" i="14"/>
  <c r="K2894" i="14"/>
  <c r="L2894" i="14"/>
  <c r="J2894" i="14"/>
  <c r="J2954" i="14"/>
  <c r="K2954" i="14" s="1"/>
  <c r="J2987" i="14"/>
  <c r="K2987" i="14" s="1"/>
  <c r="L2987" i="14"/>
  <c r="K3158" i="14"/>
  <c r="L3158" i="14"/>
  <c r="J3158" i="14"/>
  <c r="J3350" i="14"/>
  <c r="K3350" i="14" s="1"/>
  <c r="L3350" i="14"/>
  <c r="L3465" i="14"/>
  <c r="J3465" i="14"/>
  <c r="K3465" i="14" s="1"/>
  <c r="L1503" i="14"/>
  <c r="J1503" i="14"/>
  <c r="K1530" i="14"/>
  <c r="L1595" i="14"/>
  <c r="J1595" i="14"/>
  <c r="K1595" i="14" s="1"/>
  <c r="L1619" i="14"/>
  <c r="J1619" i="14"/>
  <c r="K1619" i="14" s="1"/>
  <c r="K1628" i="14"/>
  <c r="K1652" i="14"/>
  <c r="L1652" i="14"/>
  <c r="L1663" i="14"/>
  <c r="J1663" i="14"/>
  <c r="K1672" i="14"/>
  <c r="L1675" i="14"/>
  <c r="J1675" i="14"/>
  <c r="L1681" i="14"/>
  <c r="K1681" i="14"/>
  <c r="L1693" i="14"/>
  <c r="K1693" i="14"/>
  <c r="K1714" i="14"/>
  <c r="L1714" i="14"/>
  <c r="L1786" i="14"/>
  <c r="J1786" i="14"/>
  <c r="K1786" i="14" s="1"/>
  <c r="K1804" i="14"/>
  <c r="J1804" i="14"/>
  <c r="L1857" i="14"/>
  <c r="J1857" i="14"/>
  <c r="K1857" i="14" s="1"/>
  <c r="J1874" i="14"/>
  <c r="K1874" i="14" s="1"/>
  <c r="L1925" i="14"/>
  <c r="K1925" i="14"/>
  <c r="J1952" i="14"/>
  <c r="L1959" i="14"/>
  <c r="K1959" i="14"/>
  <c r="L1984" i="14"/>
  <c r="J1984" i="14"/>
  <c r="K1984" i="14" s="1"/>
  <c r="J2005" i="14"/>
  <c r="L2020" i="14"/>
  <c r="L2033" i="14"/>
  <c r="K2033" i="14"/>
  <c r="L2036" i="14"/>
  <c r="J2039" i="14"/>
  <c r="J2066" i="14"/>
  <c r="K2066" i="14" s="1"/>
  <c r="L2073" i="14"/>
  <c r="K2073" i="14"/>
  <c r="L2077" i="14"/>
  <c r="K2077" i="14"/>
  <c r="J2077" i="14"/>
  <c r="J2101" i="14"/>
  <c r="K2101" i="14" s="1"/>
  <c r="K2108" i="14"/>
  <c r="J2108" i="14"/>
  <c r="L2108" i="14"/>
  <c r="K2112" i="14"/>
  <c r="L2112" i="14"/>
  <c r="J2144" i="14"/>
  <c r="J2154" i="14"/>
  <c r="K2154" i="14" s="1"/>
  <c r="J2175" i="14"/>
  <c r="J2185" i="14"/>
  <c r="K2185" i="14" s="1"/>
  <c r="K2196" i="14"/>
  <c r="J2196" i="14"/>
  <c r="L2196" i="14"/>
  <c r="L2207" i="14"/>
  <c r="J2207" i="14"/>
  <c r="K2207" i="14" s="1"/>
  <c r="J2274" i="14"/>
  <c r="K2274" i="14" s="1"/>
  <c r="K2298" i="14"/>
  <c r="J2301" i="14"/>
  <c r="K2301" i="14" s="1"/>
  <c r="J2327" i="14"/>
  <c r="K2327" i="14" s="1"/>
  <c r="L2337" i="14"/>
  <c r="K2337" i="14"/>
  <c r="J2343" i="14"/>
  <c r="K2343" i="14" s="1"/>
  <c r="L2433" i="14"/>
  <c r="K2433" i="14"/>
  <c r="J2439" i="14"/>
  <c r="J2541" i="14"/>
  <c r="K2541" i="14" s="1"/>
  <c r="L2598" i="14"/>
  <c r="J2602" i="14"/>
  <c r="K2602" i="14" s="1"/>
  <c r="L2602" i="14"/>
  <c r="K2643" i="14"/>
  <c r="L2654" i="14"/>
  <c r="J2694" i="14"/>
  <c r="K2694" i="14" s="1"/>
  <c r="L2694" i="14"/>
  <c r="J2788" i="14"/>
  <c r="K2788" i="14" s="1"/>
  <c r="L2788" i="14"/>
  <c r="J2819" i="14"/>
  <c r="L2819" i="14"/>
  <c r="K2819" i="14"/>
  <c r="J2950" i="14"/>
  <c r="K2950" i="14" s="1"/>
  <c r="L2954" i="14"/>
  <c r="J3059" i="14"/>
  <c r="K3059" i="14" s="1"/>
  <c r="L3059" i="14"/>
  <c r="J3095" i="14"/>
  <c r="K3095" i="14" s="1"/>
  <c r="L3095" i="14"/>
  <c r="L3108" i="14"/>
  <c r="J3108" i="14"/>
  <c r="K3108" i="14" s="1"/>
  <c r="L3240" i="14"/>
  <c r="J3240" i="14"/>
  <c r="K3240" i="14" s="1"/>
  <c r="L3291" i="14"/>
  <c r="J3291" i="14"/>
  <c r="K3291" i="14" s="1"/>
  <c r="J3447" i="14"/>
  <c r="K3447" i="14" s="1"/>
  <c r="L3447" i="14"/>
  <c r="J4088" i="14"/>
  <c r="K4088" i="14" s="1"/>
  <c r="J4095" i="14"/>
  <c r="K4095" i="14" s="1"/>
  <c r="L4095" i="14"/>
  <c r="J4142" i="14"/>
  <c r="K4142" i="14" s="1"/>
  <c r="L4142" i="14"/>
  <c r="K2210" i="14"/>
  <c r="K2216" i="14"/>
  <c r="L2216" i="14"/>
  <c r="J2244" i="14"/>
  <c r="K2244" i="14" s="1"/>
  <c r="L2281" i="14"/>
  <c r="K2281" i="14"/>
  <c r="K2296" i="14"/>
  <c r="J2569" i="14"/>
  <c r="K2569" i="14" s="1"/>
  <c r="L2569" i="14"/>
  <c r="J2622" i="14"/>
  <c r="K2622" i="14" s="1"/>
  <c r="L2622" i="14"/>
  <c r="L2651" i="14"/>
  <c r="K2651" i="14"/>
  <c r="J2651" i="14"/>
  <c r="J2750" i="14"/>
  <c r="K2750" i="14" s="1"/>
  <c r="J2831" i="14"/>
  <c r="K2831" i="14" s="1"/>
  <c r="L2831" i="14"/>
  <c r="L3010" i="14"/>
  <c r="J3010" i="14"/>
  <c r="K3010" i="14" s="1"/>
  <c r="J3048" i="14"/>
  <c r="K3048" i="14" s="1"/>
  <c r="L3048" i="14"/>
  <c r="J3072" i="14"/>
  <c r="K3072" i="14" s="1"/>
  <c r="L3079" i="14"/>
  <c r="J3079" i="14"/>
  <c r="K3079" i="14" s="1"/>
  <c r="L3327" i="14"/>
  <c r="J3327" i="14"/>
  <c r="K3327" i="14" s="1"/>
  <c r="L3799" i="14"/>
  <c r="J3799" i="14"/>
  <c r="K3799" i="14"/>
  <c r="L3821" i="14"/>
  <c r="J3821" i="14"/>
  <c r="K3821" i="14"/>
  <c r="L3838" i="14"/>
  <c r="J3838" i="14"/>
  <c r="K3838" i="14" s="1"/>
  <c r="L4764" i="14"/>
  <c r="J4764" i="14"/>
  <c r="K4764" i="14" s="1"/>
  <c r="J4949" i="14"/>
  <c r="L4949" i="14"/>
  <c r="K4949" i="14"/>
  <c r="J1780" i="14"/>
  <c r="K1780" i="14" s="1"/>
  <c r="L1817" i="14"/>
  <c r="L1848" i="14"/>
  <c r="K1876" i="14"/>
  <c r="J1876" i="14"/>
  <c r="L1913" i="14"/>
  <c r="K1913" i="14"/>
  <c r="L1944" i="14"/>
  <c r="K1972" i="14"/>
  <c r="J1972" i="14"/>
  <c r="L2009" i="14"/>
  <c r="K2009" i="14"/>
  <c r="K2034" i="14"/>
  <c r="K2040" i="14"/>
  <c r="L2040" i="14"/>
  <c r="K2068" i="14"/>
  <c r="J2068" i="14"/>
  <c r="L2105" i="14"/>
  <c r="K2105" i="14"/>
  <c r="K2130" i="14"/>
  <c r="K2136" i="14"/>
  <c r="L2136" i="14"/>
  <c r="K2164" i="14"/>
  <c r="J2164" i="14"/>
  <c r="L2201" i="14"/>
  <c r="L2210" i="14"/>
  <c r="K2213" i="14"/>
  <c r="L2232" i="14"/>
  <c r="K2247" i="14"/>
  <c r="K2260" i="14"/>
  <c r="J2260" i="14"/>
  <c r="K2293" i="14"/>
  <c r="L2305" i="14"/>
  <c r="K2305" i="14"/>
  <c r="L2329" i="14"/>
  <c r="K2329" i="14"/>
  <c r="L2552" i="14"/>
  <c r="L2655" i="14"/>
  <c r="J2690" i="14"/>
  <c r="L2690" i="14"/>
  <c r="K2690" i="14"/>
  <c r="J2736" i="14"/>
  <c r="L2736" i="14"/>
  <c r="K2736" i="14"/>
  <c r="J2815" i="14"/>
  <c r="K2815" i="14" s="1"/>
  <c r="L2815" i="14"/>
  <c r="L2869" i="14"/>
  <c r="J2869" i="14"/>
  <c r="K2869" i="14" s="1"/>
  <c r="L2912" i="14"/>
  <c r="J2912" i="14"/>
  <c r="K2912" i="14" s="1"/>
  <c r="L2971" i="14"/>
  <c r="J2971" i="14"/>
  <c r="K2971" i="14" s="1"/>
  <c r="K3262" i="14"/>
  <c r="L3262" i="14"/>
  <c r="L3269" i="14"/>
  <c r="J3269" i="14"/>
  <c r="K3269" i="14" s="1"/>
  <c r="J3288" i="14"/>
  <c r="K3288" i="14" s="1"/>
  <c r="L3288" i="14"/>
  <c r="J3419" i="14"/>
  <c r="K3419" i="14" s="1"/>
  <c r="L3419" i="14"/>
  <c r="L3441" i="14"/>
  <c r="J3441" i="14"/>
  <c r="K3441" i="14" s="1"/>
  <c r="L3587" i="14"/>
  <c r="J3587" i="14"/>
  <c r="K3587" i="14"/>
  <c r="L3732" i="14"/>
  <c r="J3732" i="14"/>
  <c r="K3732" i="14" s="1"/>
  <c r="J4185" i="14"/>
  <c r="K4185" i="14" s="1"/>
  <c r="L4185" i="14"/>
  <c r="K1528" i="14"/>
  <c r="L1547" i="14"/>
  <c r="J1547" i="14"/>
  <c r="K1547" i="14" s="1"/>
  <c r="K1572" i="14"/>
  <c r="K1602" i="14"/>
  <c r="K1624" i="14"/>
  <c r="L1643" i="14"/>
  <c r="J1643" i="14"/>
  <c r="K1668" i="14"/>
  <c r="K1698" i="14"/>
  <c r="K1720" i="14"/>
  <c r="L1720" i="14"/>
  <c r="J1740" i="14"/>
  <c r="K1740" i="14" s="1"/>
  <c r="L1777" i="14"/>
  <c r="K1802" i="14"/>
  <c r="K1808" i="14"/>
  <c r="L1808" i="14"/>
  <c r="J1817" i="14"/>
  <c r="K1817" i="14" s="1"/>
  <c r="K1836" i="14"/>
  <c r="J1836" i="14"/>
  <c r="J1842" i="14"/>
  <c r="K1842" i="14" s="1"/>
  <c r="J1845" i="14"/>
  <c r="K1845" i="14" s="1"/>
  <c r="J1848" i="14"/>
  <c r="K1848" i="14" s="1"/>
  <c r="L1873" i="14"/>
  <c r="L1876" i="14"/>
  <c r="J1879" i="14"/>
  <c r="K1879" i="14" s="1"/>
  <c r="K1898" i="14"/>
  <c r="K1904" i="14"/>
  <c r="L1904" i="14"/>
  <c r="J1932" i="14"/>
  <c r="K1932" i="14" s="1"/>
  <c r="J1938" i="14"/>
  <c r="K1938" i="14" s="1"/>
  <c r="J1941" i="14"/>
  <c r="J1944" i="14"/>
  <c r="K1944" i="14" s="1"/>
  <c r="L1969" i="14"/>
  <c r="K1969" i="14"/>
  <c r="L1972" i="14"/>
  <c r="K2000" i="14"/>
  <c r="L2000" i="14"/>
  <c r="J2009" i="14"/>
  <c r="K2028" i="14"/>
  <c r="J2028" i="14"/>
  <c r="L2065" i="14"/>
  <c r="K2065" i="14"/>
  <c r="K2090" i="14"/>
  <c r="K2096" i="14"/>
  <c r="L2096" i="14"/>
  <c r="K2124" i="14"/>
  <c r="J2124" i="14"/>
  <c r="L2161" i="14"/>
  <c r="K2161" i="14"/>
  <c r="L2164" i="14"/>
  <c r="K2186" i="14"/>
  <c r="K2192" i="14"/>
  <c r="L2192" i="14"/>
  <c r="J2201" i="14"/>
  <c r="K2201" i="14" s="1"/>
  <c r="J2220" i="14"/>
  <c r="K2220" i="14" s="1"/>
  <c r="J2226" i="14"/>
  <c r="K2226" i="14" s="1"/>
  <c r="J2229" i="14"/>
  <c r="K2229" i="14" s="1"/>
  <c r="J2232" i="14"/>
  <c r="K2232" i="14" s="1"/>
  <c r="L2257" i="14"/>
  <c r="K2257" i="14"/>
  <c r="L2260" i="14"/>
  <c r="K2282" i="14"/>
  <c r="K2288" i="14"/>
  <c r="J2596" i="14"/>
  <c r="L2596" i="14"/>
  <c r="K2613" i="14"/>
  <c r="J2616" i="14"/>
  <c r="K2616" i="14" s="1"/>
  <c r="L2616" i="14"/>
  <c r="J2630" i="14"/>
  <c r="K2630" i="14"/>
  <c r="J2637" i="14"/>
  <c r="K2637" i="14" s="1"/>
  <c r="J2648" i="14"/>
  <c r="K2648" i="14"/>
  <c r="J2655" i="14"/>
  <c r="K2655" i="14" s="1"/>
  <c r="J2716" i="14"/>
  <c r="K2716" i="14" s="1"/>
  <c r="J2722" i="14"/>
  <c r="L2722" i="14"/>
  <c r="K2722" i="14"/>
  <c r="L2791" i="14"/>
  <c r="J2791" i="14"/>
  <c r="K2791" i="14" s="1"/>
  <c r="L2827" i="14"/>
  <c r="J2827" i="14"/>
  <c r="K2827" i="14" s="1"/>
  <c r="J2832" i="14"/>
  <c r="K2832" i="14" s="1"/>
  <c r="L2832" i="14"/>
  <c r="L2840" i="14"/>
  <c r="J2840" i="14"/>
  <c r="L2845" i="14"/>
  <c r="J2845" i="14"/>
  <c r="K2845" i="14"/>
  <c r="K2900" i="14"/>
  <c r="L2900" i="14"/>
  <c r="J2900" i="14"/>
  <c r="L2960" i="14"/>
  <c r="L2988" i="14"/>
  <c r="J2988" i="14"/>
  <c r="K2988" i="14" s="1"/>
  <c r="L3007" i="14"/>
  <c r="J3007" i="14"/>
  <c r="K3007" i="14" s="1"/>
  <c r="K3038" i="14"/>
  <c r="L3038" i="14"/>
  <c r="J3392" i="14"/>
  <c r="K3392" i="14" s="1"/>
  <c r="L3392" i="14"/>
  <c r="J3415" i="14"/>
  <c r="L3415" i="14"/>
  <c r="K3415" i="14"/>
  <c r="L3572" i="14"/>
  <c r="J3572" i="14"/>
  <c r="K3572" i="14" s="1"/>
  <c r="L3766" i="14"/>
  <c r="J3766" i="14"/>
  <c r="K3766" i="14" s="1"/>
  <c r="J3770" i="14"/>
  <c r="K3770" i="14" s="1"/>
  <c r="L3770" i="14"/>
  <c r="L4903" i="14"/>
  <c r="J4903" i="14"/>
  <c r="K4903" i="14" s="1"/>
  <c r="J5045" i="14"/>
  <c r="K5045" i="14" s="1"/>
  <c r="L5045" i="14"/>
  <c r="K1762" i="14"/>
  <c r="K1768" i="14"/>
  <c r="L1768" i="14"/>
  <c r="J1777" i="14"/>
  <c r="K1777" i="14" s="1"/>
  <c r="K1783" i="14"/>
  <c r="J1796" i="14"/>
  <c r="J1802" i="14"/>
  <c r="J1805" i="14"/>
  <c r="K1805" i="14" s="1"/>
  <c r="J1808" i="14"/>
  <c r="L1833" i="14"/>
  <c r="K1833" i="14"/>
  <c r="L1836" i="14"/>
  <c r="L1842" i="14"/>
  <c r="K1858" i="14"/>
  <c r="K1864" i="14"/>
  <c r="L1864" i="14"/>
  <c r="J1873" i="14"/>
  <c r="K1873" i="14" s="1"/>
  <c r="K1892" i="14"/>
  <c r="J1892" i="14"/>
  <c r="J1898" i="14"/>
  <c r="J1901" i="14"/>
  <c r="K1901" i="14" s="1"/>
  <c r="J1904" i="14"/>
  <c r="L1929" i="14"/>
  <c r="K1929" i="14"/>
  <c r="L1932" i="14"/>
  <c r="L1938" i="14"/>
  <c r="K1960" i="14"/>
  <c r="L1960" i="14"/>
  <c r="J1969" i="14"/>
  <c r="K1975" i="14"/>
  <c r="J1988" i="14"/>
  <c r="K1988" i="14" s="1"/>
  <c r="J1994" i="14"/>
  <c r="J1997" i="14"/>
  <c r="J2000" i="14"/>
  <c r="L2025" i="14"/>
  <c r="K2025" i="14"/>
  <c r="L2028" i="14"/>
  <c r="K2050" i="14"/>
  <c r="K2056" i="14"/>
  <c r="L2056" i="14"/>
  <c r="J2065" i="14"/>
  <c r="J2084" i="14"/>
  <c r="L2121" i="14"/>
  <c r="K2121" i="14"/>
  <c r="K2146" i="14"/>
  <c r="K2152" i="14"/>
  <c r="L2152" i="14"/>
  <c r="J2180" i="14"/>
  <c r="K2180" i="14" s="1"/>
  <c r="L2217" i="14"/>
  <c r="K2217" i="14"/>
  <c r="K2242" i="14"/>
  <c r="K2248" i="14"/>
  <c r="L2248" i="14"/>
  <c r="K2276" i="14"/>
  <c r="J2276" i="14"/>
  <c r="J2282" i="14"/>
  <c r="J2285" i="14"/>
  <c r="K2285" i="14" s="1"/>
  <c r="L2353" i="14"/>
  <c r="K2353" i="14"/>
  <c r="K2362" i="14"/>
  <c r="L2385" i="14"/>
  <c r="K2385" i="14"/>
  <c r="K2394" i="14"/>
  <c r="L2417" i="14"/>
  <c r="K2417" i="14"/>
  <c r="K2426" i="14"/>
  <c r="L2449" i="14"/>
  <c r="K2449" i="14"/>
  <c r="K2458" i="14"/>
  <c r="L2481" i="14"/>
  <c r="K2481" i="14"/>
  <c r="L2513" i="14"/>
  <c r="K2513" i="14"/>
  <c r="J2570" i="14"/>
  <c r="K2570" i="14" s="1"/>
  <c r="L2570" i="14"/>
  <c r="K2593" i="14"/>
  <c r="K2596" i="14"/>
  <c r="L2607" i="14"/>
  <c r="K2607" i="14"/>
  <c r="L2613" i="14"/>
  <c r="L2630" i="14"/>
  <c r="L2648" i="14"/>
  <c r="L2716" i="14"/>
  <c r="K2816" i="14"/>
  <c r="L2816" i="14"/>
  <c r="J2854" i="14"/>
  <c r="K2854" i="14" s="1"/>
  <c r="L2854" i="14"/>
  <c r="L2889" i="14"/>
  <c r="J2889" i="14"/>
  <c r="K2889" i="14" s="1"/>
  <c r="J2960" i="14"/>
  <c r="K2960" i="14" s="1"/>
  <c r="J3038" i="14"/>
  <c r="L3640" i="14"/>
  <c r="J3640" i="14"/>
  <c r="L3677" i="14"/>
  <c r="J3677" i="14"/>
  <c r="K3677" i="14"/>
  <c r="K4091" i="14"/>
  <c r="L4091" i="14"/>
  <c r="J4091" i="14"/>
  <c r="J4160" i="14"/>
  <c r="K4160" i="14" s="1"/>
  <c r="L4160" i="14"/>
  <c r="L1515" i="14"/>
  <c r="J1515" i="14"/>
  <c r="K1515" i="14" s="1"/>
  <c r="K1540" i="14"/>
  <c r="K1570" i="14"/>
  <c r="K1592" i="14"/>
  <c r="L1611" i="14"/>
  <c r="J1611" i="14"/>
  <c r="K1611" i="14" s="1"/>
  <c r="K1636" i="14"/>
  <c r="K1666" i="14"/>
  <c r="K1688" i="14"/>
  <c r="L1707" i="14"/>
  <c r="J1707" i="14"/>
  <c r="K1724" i="14"/>
  <c r="K1738" i="14"/>
  <c r="K1744" i="14"/>
  <c r="L1744" i="14"/>
  <c r="J1772" i="14"/>
  <c r="L1809" i="14"/>
  <c r="K1809" i="14"/>
  <c r="K1840" i="14"/>
  <c r="L1840" i="14"/>
  <c r="K1868" i="14"/>
  <c r="J1868" i="14"/>
  <c r="L1905" i="14"/>
  <c r="K1905" i="14"/>
  <c r="K1930" i="14"/>
  <c r="K1936" i="14"/>
  <c r="L1936" i="14"/>
  <c r="J1964" i="14"/>
  <c r="K1964" i="14" s="1"/>
  <c r="L2001" i="14"/>
  <c r="K2001" i="14"/>
  <c r="K2032" i="14"/>
  <c r="L2032" i="14"/>
  <c r="J2060" i="14"/>
  <c r="K2060" i="14" s="1"/>
  <c r="L2097" i="14"/>
  <c r="K2097" i="14"/>
  <c r="K2128" i="14"/>
  <c r="L2128" i="14"/>
  <c r="J2156" i="14"/>
  <c r="K2156" i="14" s="1"/>
  <c r="L2193" i="14"/>
  <c r="K2193" i="14"/>
  <c r="K2218" i="14"/>
  <c r="K2224" i="14"/>
  <c r="L2224" i="14"/>
  <c r="K2252" i="14"/>
  <c r="J2252" i="14"/>
  <c r="L2345" i="14"/>
  <c r="K2345" i="14"/>
  <c r="K2354" i="14"/>
  <c r="L2377" i="14"/>
  <c r="K2377" i="14"/>
  <c r="K2386" i="14"/>
  <c r="L2409" i="14"/>
  <c r="K2409" i="14"/>
  <c r="K2418" i="14"/>
  <c r="L2441" i="14"/>
  <c r="K2441" i="14"/>
  <c r="K2450" i="14"/>
  <c r="L2473" i="14"/>
  <c r="K2473" i="14"/>
  <c r="L2505" i="14"/>
  <c r="K2505" i="14"/>
  <c r="K2537" i="14"/>
  <c r="J2578" i="14"/>
  <c r="K2578" i="14" s="1"/>
  <c r="J2624" i="14"/>
  <c r="K2624" i="14" s="1"/>
  <c r="L2624" i="14"/>
  <c r="J2726" i="14"/>
  <c r="K2726" i="14"/>
  <c r="J2746" i="14"/>
  <c r="K2746" i="14" s="1"/>
  <c r="L2746" i="14"/>
  <c r="L2822" i="14"/>
  <c r="J2822" i="14"/>
  <c r="K2822" i="14" s="1"/>
  <c r="L2829" i="14"/>
  <c r="J2829" i="14"/>
  <c r="K2829" i="14" s="1"/>
  <c r="J2834" i="14"/>
  <c r="K2834" i="14" s="1"/>
  <c r="L2834" i="14"/>
  <c r="L2847" i="14"/>
  <c r="J2847" i="14"/>
  <c r="K2847" i="14" s="1"/>
  <c r="L2941" i="14"/>
  <c r="J2941" i="14"/>
  <c r="K2941" i="14" s="1"/>
  <c r="L3039" i="14"/>
  <c r="K3039" i="14"/>
  <c r="J3039" i="14"/>
  <c r="J3106" i="14"/>
  <c r="K3106" i="14" s="1"/>
  <c r="L3106" i="14"/>
  <c r="K3128" i="14"/>
  <c r="L3128" i="14"/>
  <c r="J3128" i="14"/>
  <c r="J3141" i="14"/>
  <c r="L3141" i="14"/>
  <c r="K3141" i="14"/>
  <c r="L3189" i="14"/>
  <c r="J3189" i="14"/>
  <c r="K3189" i="14" s="1"/>
  <c r="L3357" i="14"/>
  <c r="K3357" i="14"/>
  <c r="J3357" i="14"/>
  <c r="L3389" i="14"/>
  <c r="J3389" i="14"/>
  <c r="K3389" i="14" s="1"/>
  <c r="K3503" i="14"/>
  <c r="L3503" i="14"/>
  <c r="L3533" i="14"/>
  <c r="J3533" i="14"/>
  <c r="K3533" i="14" s="1"/>
  <c r="J5201" i="14"/>
  <c r="K5201" i="14" s="1"/>
  <c r="L5201" i="14"/>
  <c r="J2546" i="14"/>
  <c r="K2546" i="14" s="1"/>
  <c r="L2546" i="14"/>
  <c r="J2558" i="14"/>
  <c r="K2558" i="14" s="1"/>
  <c r="L2581" i="14"/>
  <c r="K2581" i="14"/>
  <c r="J2666" i="14"/>
  <c r="K2666" i="14" s="1"/>
  <c r="L2666" i="14"/>
  <c r="L2675" i="14"/>
  <c r="K2675" i="14"/>
  <c r="J2675" i="14"/>
  <c r="L2797" i="14"/>
  <c r="J2797" i="14"/>
  <c r="K2797" i="14" s="1"/>
  <c r="K2820" i="14"/>
  <c r="L2820" i="14"/>
  <c r="J2868" i="14"/>
  <c r="K2868" i="14" s="1"/>
  <c r="L2868" i="14"/>
  <c r="J2879" i="14"/>
  <c r="K2879" i="14" s="1"/>
  <c r="J2890" i="14"/>
  <c r="K2890" i="14" s="1"/>
  <c r="L2890" i="14"/>
  <c r="K2916" i="14"/>
  <c r="L2916" i="14"/>
  <c r="L2942" i="14"/>
  <c r="J2942" i="14"/>
  <c r="K2942" i="14" s="1"/>
  <c r="K2972" i="14"/>
  <c r="L2972" i="14"/>
  <c r="J2976" i="14"/>
  <c r="K2976" i="14" s="1"/>
  <c r="L2976" i="14"/>
  <c r="J3000" i="14"/>
  <c r="K3000" i="14" s="1"/>
  <c r="K3034" i="14"/>
  <c r="J3034" i="14"/>
  <c r="L3034" i="14"/>
  <c r="K3122" i="14"/>
  <c r="J3122" i="14"/>
  <c r="L3315" i="14"/>
  <c r="J3315" i="14"/>
  <c r="K3315" i="14" s="1"/>
  <c r="K3333" i="14"/>
  <c r="L3337" i="14"/>
  <c r="J3337" i="14"/>
  <c r="K3337" i="14" s="1"/>
  <c r="L3349" i="14"/>
  <c r="J3349" i="14"/>
  <c r="K3349" i="14" s="1"/>
  <c r="L3385" i="14"/>
  <c r="J3385" i="14"/>
  <c r="K3385" i="14" s="1"/>
  <c r="L3448" i="14"/>
  <c r="J3448" i="14"/>
  <c r="K3448" i="14" s="1"/>
  <c r="L3492" i="14"/>
  <c r="K3492" i="14"/>
  <c r="L3769" i="14"/>
  <c r="J3769" i="14"/>
  <c r="K3769" i="14" s="1"/>
  <c r="L3845" i="14"/>
  <c r="J3845" i="14"/>
  <c r="K3845" i="14" s="1"/>
  <c r="J3959" i="14"/>
  <c r="K3959" i="14" s="1"/>
  <c r="L3959" i="14"/>
  <c r="K4007" i="14"/>
  <c r="L4007" i="14"/>
  <c r="J4071" i="14"/>
  <c r="L4071" i="14"/>
  <c r="K4071" i="14"/>
  <c r="L4096" i="14"/>
  <c r="J4096" i="14"/>
  <c r="K4096" i="14"/>
  <c r="J4738" i="14"/>
  <c r="K4738" i="14" s="1"/>
  <c r="L4738" i="14"/>
  <c r="J4925" i="14"/>
  <c r="K4925" i="14" s="1"/>
  <c r="L4925" i="14"/>
  <c r="J3050" i="14"/>
  <c r="K3050" i="14" s="1"/>
  <c r="K3084" i="14"/>
  <c r="J3084" i="14"/>
  <c r="L3084" i="14"/>
  <c r="J3103" i="14"/>
  <c r="K3103" i="14" s="1"/>
  <c r="K3166" i="14"/>
  <c r="J3166" i="14"/>
  <c r="J3170" i="14"/>
  <c r="K3170" i="14" s="1"/>
  <c r="L3199" i="14"/>
  <c r="K3199" i="14"/>
  <c r="J3263" i="14"/>
  <c r="K3263" i="14" s="1"/>
  <c r="L3263" i="14"/>
  <c r="J3311" i="14"/>
  <c r="K3311" i="14"/>
  <c r="K3382" i="14"/>
  <c r="L3390" i="14"/>
  <c r="J3390" i="14"/>
  <c r="K3390" i="14" s="1"/>
  <c r="L3520" i="14"/>
  <c r="J3520" i="14"/>
  <c r="K3520" i="14" s="1"/>
  <c r="J3537" i="14"/>
  <c r="K3537" i="14" s="1"/>
  <c r="L3537" i="14"/>
  <c r="J3628" i="14"/>
  <c r="L3628" i="14"/>
  <c r="L3635" i="14"/>
  <c r="K3635" i="14"/>
  <c r="J3635" i="14"/>
  <c r="J3725" i="14"/>
  <c r="K3725" i="14" s="1"/>
  <c r="L3725" i="14"/>
  <c r="L3777" i="14"/>
  <c r="J3777" i="14"/>
  <c r="K3777" i="14" s="1"/>
  <c r="J3800" i="14"/>
  <c r="K3800" i="14" s="1"/>
  <c r="L3800" i="14"/>
  <c r="K3987" i="14"/>
  <c r="J4065" i="14"/>
  <c r="K4065" i="14" s="1"/>
  <c r="L4065" i="14"/>
  <c r="J4085" i="14"/>
  <c r="K4085" i="14" s="1"/>
  <c r="L4085" i="14"/>
  <c r="L4111" i="14"/>
  <c r="J4111" i="14"/>
  <c r="K4111" i="14" s="1"/>
  <c r="L4492" i="14"/>
  <c r="K4492" i="14"/>
  <c r="J4492" i="14"/>
  <c r="L4680" i="14"/>
  <c r="K4680" i="14"/>
  <c r="J4680" i="14"/>
  <c r="J2962" i="14"/>
  <c r="K2962" i="14" s="1"/>
  <c r="L2962" i="14"/>
  <c r="J3192" i="14"/>
  <c r="K3192" i="14" s="1"/>
  <c r="J3215" i="14"/>
  <c r="K3215" i="14" s="1"/>
  <c r="L3215" i="14"/>
  <c r="L3241" i="14"/>
  <c r="J3241" i="14"/>
  <c r="K3241" i="14" s="1"/>
  <c r="K3249" i="14"/>
  <c r="L3382" i="14"/>
  <c r="K3386" i="14"/>
  <c r="L3386" i="14"/>
  <c r="J3386" i="14"/>
  <c r="J3409" i="14"/>
  <c r="K3409" i="14" s="1"/>
  <c r="L3409" i="14"/>
  <c r="L3489" i="14"/>
  <c r="J3489" i="14"/>
  <c r="K3489" i="14" s="1"/>
  <c r="K3521" i="14"/>
  <c r="J3521" i="14"/>
  <c r="L3521" i="14"/>
  <c r="K3610" i="14"/>
  <c r="J3610" i="14"/>
  <c r="L3610" i="14"/>
  <c r="J3683" i="14"/>
  <c r="K3683" i="14" s="1"/>
  <c r="L3683" i="14"/>
  <c r="L3712" i="14"/>
  <c r="J3712" i="14"/>
  <c r="K3712" i="14" s="1"/>
  <c r="J3970" i="14"/>
  <c r="K3970" i="14" s="1"/>
  <c r="L3970" i="14"/>
  <c r="J3980" i="14"/>
  <c r="K3980" i="14" s="1"/>
  <c r="L3980" i="14"/>
  <c r="J4030" i="14"/>
  <c r="K4030" i="14" s="1"/>
  <c r="K4493" i="14"/>
  <c r="L4493" i="14"/>
  <c r="J4493" i="14"/>
  <c r="J4498" i="14"/>
  <c r="L4498" i="14"/>
  <c r="K4498" i="14"/>
  <c r="L4502" i="14"/>
  <c r="K4502" i="14"/>
  <c r="J4502" i="14"/>
  <c r="K4521" i="14"/>
  <c r="L4521" i="14"/>
  <c r="J4521" i="14"/>
  <c r="L2579" i="14"/>
  <c r="J2579" i="14"/>
  <c r="K2579" i="14" s="1"/>
  <c r="J2640" i="14"/>
  <c r="L2640" i="14"/>
  <c r="K2640" i="14"/>
  <c r="K2794" i="14"/>
  <c r="L2794" i="14"/>
  <c r="K2806" i="14"/>
  <c r="K2887" i="14"/>
  <c r="J2887" i="14"/>
  <c r="J2906" i="14"/>
  <c r="K2906" i="14" s="1"/>
  <c r="L2917" i="14"/>
  <c r="J2917" i="14"/>
  <c r="K2917" i="14" s="1"/>
  <c r="J2978" i="14"/>
  <c r="K2978" i="14" s="1"/>
  <c r="J3012" i="14"/>
  <c r="K3012" i="14" s="1"/>
  <c r="L3012" i="14"/>
  <c r="K3031" i="14"/>
  <c r="J3031" i="14"/>
  <c r="L3085" i="14"/>
  <c r="J3085" i="14"/>
  <c r="K3085" i="14" s="1"/>
  <c r="K3104" i="14"/>
  <c r="L3104" i="14"/>
  <c r="J3167" i="14"/>
  <c r="K3167" i="14" s="1"/>
  <c r="L3233" i="14"/>
  <c r="J3233" i="14"/>
  <c r="K3233" i="14" s="1"/>
  <c r="L3279" i="14"/>
  <c r="J3279" i="14"/>
  <c r="K3279" i="14" s="1"/>
  <c r="L3308" i="14"/>
  <c r="J3308" i="14"/>
  <c r="K3308" i="14" s="1"/>
  <c r="K3312" i="14"/>
  <c r="L3312" i="14"/>
  <c r="J3312" i="14"/>
  <c r="L3334" i="14"/>
  <c r="J3334" i="14"/>
  <c r="K3334" i="14" s="1"/>
  <c r="J3379" i="14"/>
  <c r="K3379" i="14" s="1"/>
  <c r="J3402" i="14"/>
  <c r="K3402" i="14" s="1"/>
  <c r="K3467" i="14"/>
  <c r="J3548" i="14"/>
  <c r="K3548" i="14" s="1"/>
  <c r="J3554" i="14"/>
  <c r="K3554" i="14"/>
  <c r="L3554" i="14"/>
  <c r="J3563" i="14"/>
  <c r="L3563" i="14"/>
  <c r="L4001" i="14"/>
  <c r="J4001" i="14"/>
  <c r="K4001" i="14" s="1"/>
  <c r="J4019" i="14"/>
  <c r="K4019" i="14" s="1"/>
  <c r="L4019" i="14"/>
  <c r="L4030" i="14"/>
  <c r="J4281" i="14"/>
  <c r="K4281" i="14" s="1"/>
  <c r="L4281" i="14"/>
  <c r="J2309" i="14"/>
  <c r="K2309" i="14" s="1"/>
  <c r="K2312" i="14"/>
  <c r="J2317" i="14"/>
  <c r="K2317" i="14" s="1"/>
  <c r="K2320" i="14"/>
  <c r="J2325" i="14"/>
  <c r="K2325" i="14" s="1"/>
  <c r="K2328" i="14"/>
  <c r="J2333" i="14"/>
  <c r="K2333" i="14" s="1"/>
  <c r="K2336" i="14"/>
  <c r="K2344" i="14"/>
  <c r="K2352" i="14"/>
  <c r="K2360" i="14"/>
  <c r="K2368" i="14"/>
  <c r="K2376" i="14"/>
  <c r="K2384" i="14"/>
  <c r="K2392" i="14"/>
  <c r="K2400" i="14"/>
  <c r="K2408" i="14"/>
  <c r="K2416" i="14"/>
  <c r="K2424" i="14"/>
  <c r="K2432" i="14"/>
  <c r="K2440" i="14"/>
  <c r="K2448" i="14"/>
  <c r="K2456" i="14"/>
  <c r="K2504" i="14"/>
  <c r="J2544" i="14"/>
  <c r="K2544" i="14" s="1"/>
  <c r="L2544" i="14"/>
  <c r="J2664" i="14"/>
  <c r="K2664" i="14" s="1"/>
  <c r="L2664" i="14"/>
  <c r="J2760" i="14"/>
  <c r="L2760" i="14"/>
  <c r="K2760" i="14"/>
  <c r="J2784" i="14"/>
  <c r="L2784" i="14"/>
  <c r="K2784" i="14"/>
  <c r="J2810" i="14"/>
  <c r="K2810" i="14" s="1"/>
  <c r="L2817" i="14"/>
  <c r="K2817" i="14"/>
  <c r="J2817" i="14"/>
  <c r="J2843" i="14"/>
  <c r="K2843" i="14"/>
  <c r="L2843" i="14"/>
  <c r="K2851" i="14"/>
  <c r="L2851" i="14"/>
  <c r="L2859" i="14"/>
  <c r="J2859" i="14"/>
  <c r="K2859" i="14" s="1"/>
  <c r="K2870" i="14"/>
  <c r="L2870" i="14"/>
  <c r="K2892" i="14"/>
  <c r="L2892" i="14"/>
  <c r="L2935" i="14"/>
  <c r="J2935" i="14"/>
  <c r="K2935" i="14" s="1"/>
  <c r="J2951" i="14"/>
  <c r="K2951" i="14"/>
  <c r="L2951" i="14"/>
  <c r="J2963" i="14"/>
  <c r="K2963" i="14" s="1"/>
  <c r="L2963" i="14"/>
  <c r="L2967" i="14"/>
  <c r="J2967" i="14"/>
  <c r="K2967" i="14" s="1"/>
  <c r="K3036" i="14"/>
  <c r="L3036" i="14"/>
  <c r="J3036" i="14"/>
  <c r="L3063" i="14"/>
  <c r="J3063" i="14"/>
  <c r="K3063" i="14" s="1"/>
  <c r="J3070" i="14"/>
  <c r="K3070" i="14" s="1"/>
  <c r="L3070" i="14"/>
  <c r="L3171" i="14"/>
  <c r="J3171" i="14"/>
  <c r="K3171" i="14" s="1"/>
  <c r="K3226" i="14"/>
  <c r="L3226" i="14"/>
  <c r="J3226" i="14"/>
  <c r="L3301" i="14"/>
  <c r="J3301" i="14"/>
  <c r="K3301" i="14" s="1"/>
  <c r="K3320" i="14"/>
  <c r="L3320" i="14"/>
  <c r="J3320" i="14"/>
  <c r="K3324" i="14"/>
  <c r="L3362" i="14"/>
  <c r="J3362" i="14"/>
  <c r="K3362" i="14" s="1"/>
  <c r="J3372" i="14"/>
  <c r="K3372" i="14" s="1"/>
  <c r="K3473" i="14"/>
  <c r="L3473" i="14"/>
  <c r="J3473" i="14"/>
  <c r="K3522" i="14"/>
  <c r="L3522" i="14"/>
  <c r="J3525" i="14"/>
  <c r="K3525" i="14" s="1"/>
  <c r="L3525" i="14"/>
  <c r="L3570" i="14"/>
  <c r="J3570" i="14"/>
  <c r="L3588" i="14"/>
  <c r="K3588" i="14"/>
  <c r="J3607" i="14"/>
  <c r="K3607" i="14"/>
  <c r="L3607" i="14"/>
  <c r="L3873" i="14"/>
  <c r="K3873" i="14"/>
  <c r="J3873" i="14"/>
  <c r="J3957" i="14"/>
  <c r="K3957" i="14" s="1"/>
  <c r="L3957" i="14"/>
  <c r="L2550" i="14"/>
  <c r="K2565" i="14"/>
  <c r="L2603" i="14"/>
  <c r="J2603" i="14"/>
  <c r="K2603" i="14" s="1"/>
  <c r="L2620" i="14"/>
  <c r="L2626" i="14"/>
  <c r="L2653" i="14"/>
  <c r="K2653" i="14"/>
  <c r="J2688" i="14"/>
  <c r="L2688" i="14"/>
  <c r="K2688" i="14"/>
  <c r="J2712" i="14"/>
  <c r="K2712" i="14" s="1"/>
  <c r="L2712" i="14"/>
  <c r="L2744" i="14"/>
  <c r="L2768" i="14"/>
  <c r="J2818" i="14"/>
  <c r="K2818" i="14" s="1"/>
  <c r="L2818" i="14"/>
  <c r="K2844" i="14"/>
  <c r="L2844" i="14"/>
  <c r="L2866" i="14"/>
  <c r="L2888" i="14"/>
  <c r="J2940" i="14"/>
  <c r="K2940" i="14" s="1"/>
  <c r="L2940" i="14"/>
  <c r="J2959" i="14"/>
  <c r="K2959" i="14" s="1"/>
  <c r="L3013" i="14"/>
  <c r="J3013" i="14"/>
  <c r="K3013" i="14" s="1"/>
  <c r="K3032" i="14"/>
  <c r="L3032" i="14"/>
  <c r="L3047" i="14"/>
  <c r="K3067" i="14"/>
  <c r="L3067" i="14"/>
  <c r="J3067" i="14"/>
  <c r="L3075" i="14"/>
  <c r="J3075" i="14"/>
  <c r="K3075" i="14" s="1"/>
  <c r="K3094" i="14"/>
  <c r="K3098" i="14"/>
  <c r="J3098" i="14"/>
  <c r="K3110" i="14"/>
  <c r="L3110" i="14"/>
  <c r="K3116" i="14"/>
  <c r="L3116" i="14"/>
  <c r="K3120" i="14"/>
  <c r="J3120" i="14"/>
  <c r="L3120" i="14"/>
  <c r="J3131" i="14"/>
  <c r="K3131" i="14"/>
  <c r="L3131" i="14"/>
  <c r="K3164" i="14"/>
  <c r="L3164" i="14"/>
  <c r="J3164" i="14"/>
  <c r="J3179" i="14"/>
  <c r="K3179" i="14" s="1"/>
  <c r="L3179" i="14"/>
  <c r="K3212" i="14"/>
  <c r="L3212" i="14"/>
  <c r="J3250" i="14"/>
  <c r="K3250" i="14" s="1"/>
  <c r="L3254" i="14"/>
  <c r="J3254" i="14"/>
  <c r="K3254" i="14" s="1"/>
  <c r="K3276" i="14"/>
  <c r="L3276" i="14"/>
  <c r="K3286" i="14"/>
  <c r="J3286" i="14"/>
  <c r="L3286" i="14"/>
  <c r="K3302" i="14"/>
  <c r="L3302" i="14"/>
  <c r="L3305" i="14"/>
  <c r="J3305" i="14"/>
  <c r="K3305" i="14"/>
  <c r="J3317" i="14"/>
  <c r="K3317" i="14" s="1"/>
  <c r="L3324" i="14"/>
  <c r="K3343" i="14"/>
  <c r="J3347" i="14"/>
  <c r="K3347" i="14" s="1"/>
  <c r="L3474" i="14"/>
  <c r="J3474" i="14"/>
  <c r="K3474" i="14" s="1"/>
  <c r="L3540" i="14"/>
  <c r="J3540" i="14"/>
  <c r="K3540" i="14" s="1"/>
  <c r="L3564" i="14"/>
  <c r="J3564" i="14"/>
  <c r="L3867" i="14"/>
  <c r="J4106" i="14"/>
  <c r="K4106" i="14" s="1"/>
  <c r="L4106" i="14"/>
  <c r="J4119" i="14"/>
  <c r="K4119" i="14" s="1"/>
  <c r="L4119" i="14"/>
  <c r="K1518" i="14"/>
  <c r="K1526" i="14"/>
  <c r="K1534" i="14"/>
  <c r="K1542" i="14"/>
  <c r="K1550" i="14"/>
  <c r="K1558" i="14"/>
  <c r="K1566" i="14"/>
  <c r="K1574" i="14"/>
  <c r="K1582" i="14"/>
  <c r="K1590" i="14"/>
  <c r="K1598" i="14"/>
  <c r="K1606" i="14"/>
  <c r="K1614" i="14"/>
  <c r="K1622" i="14"/>
  <c r="K1630" i="14"/>
  <c r="K1638" i="14"/>
  <c r="K1646" i="14"/>
  <c r="K1654" i="14"/>
  <c r="K1662" i="14"/>
  <c r="K1670" i="14"/>
  <c r="K1678" i="14"/>
  <c r="K1686" i="14"/>
  <c r="K1694" i="14"/>
  <c r="K1702" i="14"/>
  <c r="K1710" i="14"/>
  <c r="K1718" i="14"/>
  <c r="J1723" i="14"/>
  <c r="K1726" i="14"/>
  <c r="J1731" i="14"/>
  <c r="K1734" i="14"/>
  <c r="J1739" i="14"/>
  <c r="K1742" i="14"/>
  <c r="J1747" i="14"/>
  <c r="K1747" i="14" s="1"/>
  <c r="K1750" i="14"/>
  <c r="J1755" i="14"/>
  <c r="K1755" i="14" s="1"/>
  <c r="K1758" i="14"/>
  <c r="J1763" i="14"/>
  <c r="K1766" i="14"/>
  <c r="J1771" i="14"/>
  <c r="K1771" i="14" s="1"/>
  <c r="K1774" i="14"/>
  <c r="J1779" i="14"/>
  <c r="K1782" i="14"/>
  <c r="J1787" i="14"/>
  <c r="K1787" i="14" s="1"/>
  <c r="K1790" i="14"/>
  <c r="J1795" i="14"/>
  <c r="K1798" i="14"/>
  <c r="J1803" i="14"/>
  <c r="K1803" i="14" s="1"/>
  <c r="K1806" i="14"/>
  <c r="J1811" i="14"/>
  <c r="K1814" i="14"/>
  <c r="J1819" i="14"/>
  <c r="K1819" i="14" s="1"/>
  <c r="K1822" i="14"/>
  <c r="J1827" i="14"/>
  <c r="K1827" i="14" s="1"/>
  <c r="J1835" i="14"/>
  <c r="J1843" i="14"/>
  <c r="K1843" i="14" s="1"/>
  <c r="K1846" i="14"/>
  <c r="J1851" i="14"/>
  <c r="K1851" i="14" s="1"/>
  <c r="K1854" i="14"/>
  <c r="J1859" i="14"/>
  <c r="K1859" i="14" s="1"/>
  <c r="K1862" i="14"/>
  <c r="J1867" i="14"/>
  <c r="K1867" i="14" s="1"/>
  <c r="K1870" i="14"/>
  <c r="J1875" i="14"/>
  <c r="K1878" i="14"/>
  <c r="J1883" i="14"/>
  <c r="K1883" i="14" s="1"/>
  <c r="J1891" i="14"/>
  <c r="K1894" i="14"/>
  <c r="J1899" i="14"/>
  <c r="K1899" i="14" s="1"/>
  <c r="K1902" i="14"/>
  <c r="J1907" i="14"/>
  <c r="K1907" i="14" s="1"/>
  <c r="K1910" i="14"/>
  <c r="J1915" i="14"/>
  <c r="K1918" i="14"/>
  <c r="J1923" i="14"/>
  <c r="K1926" i="14"/>
  <c r="J1931" i="14"/>
  <c r="K1934" i="14"/>
  <c r="J1939" i="14"/>
  <c r="K1942" i="14"/>
  <c r="J1947" i="14"/>
  <c r="K1950" i="14"/>
  <c r="J1955" i="14"/>
  <c r="J1963" i="14"/>
  <c r="J1971" i="14"/>
  <c r="J1979" i="14"/>
  <c r="K1979" i="14" s="1"/>
  <c r="K1982" i="14"/>
  <c r="J1987" i="14"/>
  <c r="K1990" i="14"/>
  <c r="J1995" i="14"/>
  <c r="J2003" i="14"/>
  <c r="J2011" i="14"/>
  <c r="J2019" i="14"/>
  <c r="J2027" i="14"/>
  <c r="J2035" i="14"/>
  <c r="K2038" i="14"/>
  <c r="J2043" i="14"/>
  <c r="K2046" i="14"/>
  <c r="J2051" i="14"/>
  <c r="K2054" i="14"/>
  <c r="J2059" i="14"/>
  <c r="K2062" i="14"/>
  <c r="J2067" i="14"/>
  <c r="K2067" i="14" s="1"/>
  <c r="K2070" i="14"/>
  <c r="J2075" i="14"/>
  <c r="K2075" i="14" s="1"/>
  <c r="K2078" i="14"/>
  <c r="J2083" i="14"/>
  <c r="K2083" i="14" s="1"/>
  <c r="K2086" i="14"/>
  <c r="J2091" i="14"/>
  <c r="K2091" i="14" s="1"/>
  <c r="K2094" i="14"/>
  <c r="J2099" i="14"/>
  <c r="K2099" i="14" s="1"/>
  <c r="K2102" i="14"/>
  <c r="J2107" i="14"/>
  <c r="K2107" i="14" s="1"/>
  <c r="J2115" i="14"/>
  <c r="K2118" i="14"/>
  <c r="J2123" i="14"/>
  <c r="J2131" i="14"/>
  <c r="K2131" i="14" s="1"/>
  <c r="K2134" i="14"/>
  <c r="J2139" i="14"/>
  <c r="K2139" i="14" s="1"/>
  <c r="K2142" i="14"/>
  <c r="J2147" i="14"/>
  <c r="K2150" i="14"/>
  <c r="J2155" i="14"/>
  <c r="K2158" i="14"/>
  <c r="J2163" i="14"/>
  <c r="K2166" i="14"/>
  <c r="J2171" i="14"/>
  <c r="K2171" i="14" s="1"/>
  <c r="K2174" i="14"/>
  <c r="J2179" i="14"/>
  <c r="K2179" i="14" s="1"/>
  <c r="K2182" i="14"/>
  <c r="J2187" i="14"/>
  <c r="K2187" i="14" s="1"/>
  <c r="K2190" i="14"/>
  <c r="J2195" i="14"/>
  <c r="K2195" i="14" s="1"/>
  <c r="K2198" i="14"/>
  <c r="J2203" i="14"/>
  <c r="K2203" i="14" s="1"/>
  <c r="K2206" i="14"/>
  <c r="J2211" i="14"/>
  <c r="K2211" i="14" s="1"/>
  <c r="K2214" i="14"/>
  <c r="J2219" i="14"/>
  <c r="K2219" i="14" s="1"/>
  <c r="K2222" i="14"/>
  <c r="J2227" i="14"/>
  <c r="K2227" i="14" s="1"/>
  <c r="K2230" i="14"/>
  <c r="J2235" i="14"/>
  <c r="K2235" i="14" s="1"/>
  <c r="K2238" i="14"/>
  <c r="J2243" i="14"/>
  <c r="K2243" i="14" s="1"/>
  <c r="K2246" i="14"/>
  <c r="J2251" i="14"/>
  <c r="K2251" i="14" s="1"/>
  <c r="K2254" i="14"/>
  <c r="J2259" i="14"/>
  <c r="K2259" i="14" s="1"/>
  <c r="K2262" i="14"/>
  <c r="J2267" i="14"/>
  <c r="K2267" i="14" s="1"/>
  <c r="K2270" i="14"/>
  <c r="J2275" i="14"/>
  <c r="K2275" i="14" s="1"/>
  <c r="K2278" i="14"/>
  <c r="J2283" i="14"/>
  <c r="K2283" i="14" s="1"/>
  <c r="K2286" i="14"/>
  <c r="J2291" i="14"/>
  <c r="K2291" i="14" s="1"/>
  <c r="K2294" i="14"/>
  <c r="J2299" i="14"/>
  <c r="K2299" i="14" s="1"/>
  <c r="K2302" i="14"/>
  <c r="J2307" i="14"/>
  <c r="K2307" i="14" s="1"/>
  <c r="K2310" i="14"/>
  <c r="J2315" i="14"/>
  <c r="K2315" i="14" s="1"/>
  <c r="K2318" i="14"/>
  <c r="J2323" i="14"/>
  <c r="K2323" i="14" s="1"/>
  <c r="K2326" i="14"/>
  <c r="J2331" i="14"/>
  <c r="K2331" i="14" s="1"/>
  <c r="K2334" i="14"/>
  <c r="J2339" i="14"/>
  <c r="K2339" i="14" s="1"/>
  <c r="K2342" i="14"/>
  <c r="J2347" i="14"/>
  <c r="K2347" i="14" s="1"/>
  <c r="K2350" i="14"/>
  <c r="J2355" i="14"/>
  <c r="K2355" i="14" s="1"/>
  <c r="K2358" i="14"/>
  <c r="J2363" i="14"/>
  <c r="K2363" i="14" s="1"/>
  <c r="K2366" i="14"/>
  <c r="J2371" i="14"/>
  <c r="K2371" i="14" s="1"/>
  <c r="K2374" i="14"/>
  <c r="J2379" i="14"/>
  <c r="K2379" i="14" s="1"/>
  <c r="K2382" i="14"/>
  <c r="J2387" i="14"/>
  <c r="K2387" i="14" s="1"/>
  <c r="K2390" i="14"/>
  <c r="J2395" i="14"/>
  <c r="K2395" i="14" s="1"/>
  <c r="K2398" i="14"/>
  <c r="J2403" i="14"/>
  <c r="K2403" i="14" s="1"/>
  <c r="K2406" i="14"/>
  <c r="J2411" i="14"/>
  <c r="K2411" i="14" s="1"/>
  <c r="K2414" i="14"/>
  <c r="J2419" i="14"/>
  <c r="K2419" i="14" s="1"/>
  <c r="K2422" i="14"/>
  <c r="J2427" i="14"/>
  <c r="K2427" i="14" s="1"/>
  <c r="K2430" i="14"/>
  <c r="J2435" i="14"/>
  <c r="K2435" i="14" s="1"/>
  <c r="K2438" i="14"/>
  <c r="J2443" i="14"/>
  <c r="K2443" i="14" s="1"/>
  <c r="K2446" i="14"/>
  <c r="J2451" i="14"/>
  <c r="K2451" i="14" s="1"/>
  <c r="K2454" i="14"/>
  <c r="J2459" i="14"/>
  <c r="K2459" i="14" s="1"/>
  <c r="K2462" i="14"/>
  <c r="J2467" i="14"/>
  <c r="J2475" i="14"/>
  <c r="J2483" i="14"/>
  <c r="J2491" i="14"/>
  <c r="J2499" i="14"/>
  <c r="K2499" i="14" s="1"/>
  <c r="K2502" i="14"/>
  <c r="J2507" i="14"/>
  <c r="K2507" i="14" s="1"/>
  <c r="K2510" i="14"/>
  <c r="J2515" i="14"/>
  <c r="J2523" i="14"/>
  <c r="K2523" i="14" s="1"/>
  <c r="J2531" i="14"/>
  <c r="K2531" i="14" s="1"/>
  <c r="K2545" i="14"/>
  <c r="J2568" i="14"/>
  <c r="L2568" i="14"/>
  <c r="K2568" i="14"/>
  <c r="J2583" i="14"/>
  <c r="K2583" i="14" s="1"/>
  <c r="K2600" i="14"/>
  <c r="K2644" i="14"/>
  <c r="J2653" i="14"/>
  <c r="K2665" i="14"/>
  <c r="K2671" i="14"/>
  <c r="K2674" i="14"/>
  <c r="L2677" i="14"/>
  <c r="K2677" i="14"/>
  <c r="K2696" i="14"/>
  <c r="K2766" i="14"/>
  <c r="J2807" i="14"/>
  <c r="K2807" i="14" s="1"/>
  <c r="J2844" i="14"/>
  <c r="K2856" i="14"/>
  <c r="J2856" i="14"/>
  <c r="J2866" i="14"/>
  <c r="K2866" i="14" s="1"/>
  <c r="K2878" i="14"/>
  <c r="J2888" i="14"/>
  <c r="K2888" i="14" s="1"/>
  <c r="L2899" i="14"/>
  <c r="J2899" i="14"/>
  <c r="K2899" i="14" s="1"/>
  <c r="K2903" i="14"/>
  <c r="L2959" i="14"/>
  <c r="L2964" i="14"/>
  <c r="J2964" i="14"/>
  <c r="K2964" i="14" s="1"/>
  <c r="L2991" i="14"/>
  <c r="J2991" i="14"/>
  <c r="K2991" i="14" s="1"/>
  <c r="J2998" i="14"/>
  <c r="K2998" i="14" s="1"/>
  <c r="L2998" i="14"/>
  <c r="J3032" i="14"/>
  <c r="K3060" i="14"/>
  <c r="L3060" i="14"/>
  <c r="K3082" i="14"/>
  <c r="L3082" i="14"/>
  <c r="K3139" i="14"/>
  <c r="L3139" i="14"/>
  <c r="J3153" i="14"/>
  <c r="K3153" i="14" s="1"/>
  <c r="L3157" i="14"/>
  <c r="J3157" i="14"/>
  <c r="K3157" i="14" s="1"/>
  <c r="L3205" i="14"/>
  <c r="J3205" i="14"/>
  <c r="K3205" i="14" s="1"/>
  <c r="J3209" i="14"/>
  <c r="K3209" i="14" s="1"/>
  <c r="L3209" i="14"/>
  <c r="K3272" i="14"/>
  <c r="L3272" i="14"/>
  <c r="J3272" i="14"/>
  <c r="K3298" i="14"/>
  <c r="L3298" i="14"/>
  <c r="L3363" i="14"/>
  <c r="K3363" i="14"/>
  <c r="J3388" i="14"/>
  <c r="K3388" i="14" s="1"/>
  <c r="L3388" i="14"/>
  <c r="K3418" i="14"/>
  <c r="L3418" i="14"/>
  <c r="K3422" i="14"/>
  <c r="L3422" i="14"/>
  <c r="L3457" i="14"/>
  <c r="J3457" i="14"/>
  <c r="K3457" i="14" s="1"/>
  <c r="J3461" i="14"/>
  <c r="K3461" i="14" s="1"/>
  <c r="L3461" i="14"/>
  <c r="K3500" i="14"/>
  <c r="L3546" i="14"/>
  <c r="K3546" i="14"/>
  <c r="L3644" i="14"/>
  <c r="Q103" i="12" s="1"/>
  <c r="K3644" i="14"/>
  <c r="J103" i="12" s="1"/>
  <c r="K3651" i="14"/>
  <c r="J110" i="12" s="1"/>
  <c r="X110" i="12" s="1"/>
  <c r="L3670" i="14"/>
  <c r="J3670" i="14"/>
  <c r="J3813" i="14"/>
  <c r="K3813" i="14"/>
  <c r="L3813" i="14"/>
  <c r="J3867" i="14"/>
  <c r="K3867" i="14" s="1"/>
  <c r="J3909" i="14"/>
  <c r="K3909" i="14" s="1"/>
  <c r="L3909" i="14"/>
  <c r="J4177" i="14"/>
  <c r="K4177" i="14" s="1"/>
  <c r="K2973" i="14"/>
  <c r="L2989" i="14"/>
  <c r="J2989" i="14"/>
  <c r="K2989" i="14" s="1"/>
  <c r="L3061" i="14"/>
  <c r="J3061" i="14"/>
  <c r="L3133" i="14"/>
  <c r="J3133" i="14"/>
  <c r="K3146" i="14"/>
  <c r="L3146" i="14"/>
  <c r="L3168" i="14"/>
  <c r="L3193" i="14"/>
  <c r="J3193" i="14"/>
  <c r="K3193" i="14" s="1"/>
  <c r="K3216" i="14"/>
  <c r="J3228" i="14"/>
  <c r="K3228" i="14" s="1"/>
  <c r="K3238" i="14"/>
  <c r="J3251" i="14"/>
  <c r="K3251" i="14" s="1"/>
  <c r="L3251" i="14"/>
  <c r="K3260" i="14"/>
  <c r="L3260" i="14"/>
  <c r="L3344" i="14"/>
  <c r="J3344" i="14"/>
  <c r="K3344" i="14" s="1"/>
  <c r="L3351" i="14"/>
  <c r="J3351" i="14"/>
  <c r="K3351" i="14" s="1"/>
  <c r="L3373" i="14"/>
  <c r="J3373" i="14"/>
  <c r="K3373" i="14" s="1"/>
  <c r="L3430" i="14"/>
  <c r="J3455" i="14"/>
  <c r="K3455" i="14" s="1"/>
  <c r="K3658" i="14"/>
  <c r="J3658" i="14"/>
  <c r="L3658" i="14"/>
  <c r="L3681" i="14"/>
  <c r="J3688" i="14"/>
  <c r="K3688" i="14" s="1"/>
  <c r="L3688" i="14"/>
  <c r="K3713" i="14"/>
  <c r="L3713" i="14"/>
  <c r="J3713" i="14"/>
  <c r="J3767" i="14"/>
  <c r="K3767" i="14" s="1"/>
  <c r="L3767" i="14"/>
  <c r="J3782" i="14"/>
  <c r="K3782" i="14" s="1"/>
  <c r="L3782" i="14"/>
  <c r="J3920" i="14"/>
  <c r="K3920" i="14" s="1"/>
  <c r="L3920" i="14"/>
  <c r="L3923" i="14"/>
  <c r="J3923" i="14"/>
  <c r="K3923" i="14" s="1"/>
  <c r="K3929" i="14"/>
  <c r="L3929" i="14"/>
  <c r="L4231" i="14"/>
  <c r="J4231" i="14"/>
  <c r="K4231" i="14" s="1"/>
  <c r="J4402" i="14"/>
  <c r="L4402" i="14"/>
  <c r="L4416" i="14"/>
  <c r="K4416" i="14"/>
  <c r="J4416" i="14"/>
  <c r="L4452" i="14"/>
  <c r="K4452" i="14"/>
  <c r="J4452" i="14"/>
  <c r="L2804" i="14"/>
  <c r="J2804" i="14"/>
  <c r="K2804" i="14" s="1"/>
  <c r="L2811" i="14"/>
  <c r="J2811" i="14"/>
  <c r="L2858" i="14"/>
  <c r="L2876" i="14"/>
  <c r="J2876" i="14"/>
  <c r="K2876" i="14" s="1"/>
  <c r="L2883" i="14"/>
  <c r="J2883" i="14"/>
  <c r="K2883" i="14" s="1"/>
  <c r="K2930" i="14"/>
  <c r="L2930" i="14"/>
  <c r="L2948" i="14"/>
  <c r="J2948" i="14"/>
  <c r="K2948" i="14" s="1"/>
  <c r="L2955" i="14"/>
  <c r="J2955" i="14"/>
  <c r="K2955" i="14" s="1"/>
  <c r="J2961" i="14"/>
  <c r="K2961" i="14" s="1"/>
  <c r="J2973" i="14"/>
  <c r="K2986" i="14"/>
  <c r="L3002" i="14"/>
  <c r="K3020" i="14"/>
  <c r="L3020" i="14"/>
  <c r="J3020" i="14"/>
  <c r="L3027" i="14"/>
  <c r="J3027" i="14"/>
  <c r="J3033" i="14"/>
  <c r="J3045" i="14"/>
  <c r="K3061" i="14"/>
  <c r="L3074" i="14"/>
  <c r="L3092" i="14"/>
  <c r="J3092" i="14"/>
  <c r="K3092" i="14" s="1"/>
  <c r="L3099" i="14"/>
  <c r="J3099" i="14"/>
  <c r="K3099" i="14" s="1"/>
  <c r="J3105" i="14"/>
  <c r="J3117" i="14"/>
  <c r="K3133" i="14"/>
  <c r="J3143" i="14"/>
  <c r="L3143" i="14"/>
  <c r="J3146" i="14"/>
  <c r="K3155" i="14"/>
  <c r="J3168" i="14"/>
  <c r="K3168" i="14" s="1"/>
  <c r="L3190" i="14"/>
  <c r="J3203" i="14"/>
  <c r="K3203" i="14"/>
  <c r="J3216" i="14"/>
  <c r="J3219" i="14"/>
  <c r="K3219" i="14" s="1"/>
  <c r="L3228" i="14"/>
  <c r="J3238" i="14"/>
  <c r="L3248" i="14"/>
  <c r="J3260" i="14"/>
  <c r="L3277" i="14"/>
  <c r="J3277" i="14"/>
  <c r="L3290" i="14"/>
  <c r="K3299" i="14"/>
  <c r="J3322" i="14"/>
  <c r="K3322" i="14" s="1"/>
  <c r="J3338" i="14"/>
  <c r="K3338" i="14" s="1"/>
  <c r="L3341" i="14"/>
  <c r="J3341" i="14"/>
  <c r="K3341" i="14" s="1"/>
  <c r="L3348" i="14"/>
  <c r="K3370" i="14"/>
  <c r="L3370" i="14"/>
  <c r="J3383" i="14"/>
  <c r="K3383" i="14" s="1"/>
  <c r="K3387" i="14"/>
  <c r="J3394" i="14"/>
  <c r="K3394" i="14" s="1"/>
  <c r="L3397" i="14"/>
  <c r="J3397" i="14"/>
  <c r="K3397" i="14" s="1"/>
  <c r="J3400" i="14"/>
  <c r="K3400" i="14" s="1"/>
  <c r="K3416" i="14"/>
  <c r="J3416" i="14"/>
  <c r="L3423" i="14"/>
  <c r="J3423" i="14"/>
  <c r="K3423" i="14" s="1"/>
  <c r="J3427" i="14"/>
  <c r="K3427" i="14" s="1"/>
  <c r="L3427" i="14"/>
  <c r="J3430" i="14"/>
  <c r="K3430" i="14" s="1"/>
  <c r="J3439" i="14"/>
  <c r="K3439" i="14" s="1"/>
  <c r="L3455" i="14"/>
  <c r="L3507" i="14"/>
  <c r="J3507" i="14"/>
  <c r="K3507" i="14" s="1"/>
  <c r="L3513" i="14"/>
  <c r="J3513" i="14"/>
  <c r="K3513" i="14" s="1"/>
  <c r="L3649" i="14"/>
  <c r="Q108" i="12" s="1"/>
  <c r="J3649" i="14"/>
  <c r="K3649" i="14"/>
  <c r="J3681" i="14"/>
  <c r="K3681" i="14" s="1"/>
  <c r="J3771" i="14"/>
  <c r="K3771" i="14" s="1"/>
  <c r="L3771" i="14"/>
  <c r="L3801" i="14"/>
  <c r="J3801" i="14"/>
  <c r="K3801" i="14" s="1"/>
  <c r="J3819" i="14"/>
  <c r="K3819" i="14" s="1"/>
  <c r="L3819" i="14"/>
  <c r="K3926" i="14"/>
  <c r="J3929" i="14"/>
  <c r="J3981" i="14"/>
  <c r="K3981" i="14" s="1"/>
  <c r="J4035" i="14"/>
  <c r="K4035" i="14" s="1"/>
  <c r="L4035" i="14"/>
  <c r="L4310" i="14"/>
  <c r="L4366" i="14"/>
  <c r="K4366" i="14"/>
  <c r="J4366" i="14"/>
  <c r="K4377" i="14"/>
  <c r="L4377" i="14"/>
  <c r="K4402" i="14"/>
  <c r="K4413" i="14"/>
  <c r="L4413" i="14"/>
  <c r="J4413" i="14"/>
  <c r="K2542" i="14"/>
  <c r="J2553" i="14"/>
  <c r="K2566" i="14"/>
  <c r="J2577" i="14"/>
  <c r="K2590" i="14"/>
  <c r="J2601" i="14"/>
  <c r="K2601" i="14" s="1"/>
  <c r="K2614" i="14"/>
  <c r="J2625" i="14"/>
  <c r="K2625" i="14" s="1"/>
  <c r="K2638" i="14"/>
  <c r="J2649" i="14"/>
  <c r="K2649" i="14" s="1"/>
  <c r="K2662" i="14"/>
  <c r="J2673" i="14"/>
  <c r="K2673" i="14" s="1"/>
  <c r="K2686" i="14"/>
  <c r="K2710" i="14"/>
  <c r="K2734" i="14"/>
  <c r="K2758" i="14"/>
  <c r="K2782" i="14"/>
  <c r="K2795" i="14"/>
  <c r="J2801" i="14"/>
  <c r="L2808" i="14"/>
  <c r="K2811" i="14"/>
  <c r="J2842" i="14"/>
  <c r="K2842" i="14" s="1"/>
  <c r="J2855" i="14"/>
  <c r="K2855" i="14" s="1"/>
  <c r="L2855" i="14"/>
  <c r="J2858" i="14"/>
  <c r="K2858" i="14" s="1"/>
  <c r="K2867" i="14"/>
  <c r="J2873" i="14"/>
  <c r="L2880" i="14"/>
  <c r="J2914" i="14"/>
  <c r="J2927" i="14"/>
  <c r="L2927" i="14"/>
  <c r="J2930" i="14"/>
  <c r="K2939" i="14"/>
  <c r="J2945" i="14"/>
  <c r="L2952" i="14"/>
  <c r="L2973" i="14"/>
  <c r="J2986" i="14"/>
  <c r="J2999" i="14"/>
  <c r="L2999" i="14"/>
  <c r="J3002" i="14"/>
  <c r="K3002" i="14" s="1"/>
  <c r="K3011" i="14"/>
  <c r="J3017" i="14"/>
  <c r="K3017" i="14" s="1"/>
  <c r="L3024" i="14"/>
  <c r="K3027" i="14"/>
  <c r="K3033" i="14"/>
  <c r="L3045" i="14"/>
  <c r="J3058" i="14"/>
  <c r="K3058" i="14" s="1"/>
  <c r="J3071" i="14"/>
  <c r="K3071" i="14" s="1"/>
  <c r="L3071" i="14"/>
  <c r="J3074" i="14"/>
  <c r="K3074" i="14" s="1"/>
  <c r="K3083" i="14"/>
  <c r="J3089" i="14"/>
  <c r="K3096" i="14"/>
  <c r="L3096" i="14"/>
  <c r="K3105" i="14"/>
  <c r="L3117" i="14"/>
  <c r="J3130" i="14"/>
  <c r="K3140" i="14"/>
  <c r="L3140" i="14"/>
  <c r="K3143" i="14"/>
  <c r="K3152" i="14"/>
  <c r="L3152" i="14"/>
  <c r="L3155" i="14"/>
  <c r="K3175" i="14"/>
  <c r="J3178" i="14"/>
  <c r="K3178" i="14" s="1"/>
  <c r="J3190" i="14"/>
  <c r="K3190" i="14" s="1"/>
  <c r="K3194" i="14"/>
  <c r="L3203" i="14"/>
  <c r="J3213" i="14"/>
  <c r="L3216" i="14"/>
  <c r="J3235" i="14"/>
  <c r="K3235" i="14" s="1"/>
  <c r="L3238" i="14"/>
  <c r="J3242" i="14"/>
  <c r="K3242" i="14" s="1"/>
  <c r="K3245" i="14"/>
  <c r="J3248" i="14"/>
  <c r="K3248" i="14" s="1"/>
  <c r="J3264" i="14"/>
  <c r="K3264" i="14" s="1"/>
  <c r="K3277" i="14"/>
  <c r="J3287" i="14"/>
  <c r="K3287" i="14" s="1"/>
  <c r="L3287" i="14"/>
  <c r="J3290" i="14"/>
  <c r="K3290" i="14" s="1"/>
  <c r="L3296" i="14"/>
  <c r="L3299" i="14"/>
  <c r="L3322" i="14"/>
  <c r="L3338" i="14"/>
  <c r="J3348" i="14"/>
  <c r="K3348" i="14" s="1"/>
  <c r="K3380" i="14"/>
  <c r="L3380" i="14"/>
  <c r="J3380" i="14"/>
  <c r="L3394" i="14"/>
  <c r="L3410" i="14"/>
  <c r="J3526" i="14"/>
  <c r="K3526" i="14" s="1"/>
  <c r="J3608" i="14"/>
  <c r="K3608" i="14"/>
  <c r="J3611" i="14"/>
  <c r="K3611" i="14"/>
  <c r="L3611" i="14"/>
  <c r="J3675" i="14"/>
  <c r="K3675" i="14"/>
  <c r="L3714" i="14"/>
  <c r="K3714" i="14"/>
  <c r="J3714" i="14"/>
  <c r="J3717" i="14"/>
  <c r="K3717" i="14" s="1"/>
  <c r="L3717" i="14"/>
  <c r="J3855" i="14"/>
  <c r="K3855" i="14"/>
  <c r="L3855" i="14"/>
  <c r="L4074" i="14"/>
  <c r="J4074" i="14"/>
  <c r="K4074" i="14" s="1"/>
  <c r="L4105" i="14"/>
  <c r="K4105" i="14"/>
  <c r="J4154" i="14"/>
  <c r="K4154" i="14" s="1"/>
  <c r="L4154" i="14"/>
  <c r="L4300" i="14"/>
  <c r="J4310" i="14"/>
  <c r="K4310" i="14" s="1"/>
  <c r="J4343" i="14"/>
  <c r="K4343" i="14" s="1"/>
  <c r="L4343" i="14"/>
  <c r="J4377" i="14"/>
  <c r="J4380" i="14"/>
  <c r="K4383" i="14"/>
  <c r="J4383" i="14"/>
  <c r="L4383" i="14"/>
  <c r="L4424" i="14"/>
  <c r="J4424" i="14"/>
  <c r="K4424" i="14"/>
  <c r="L4621" i="14"/>
  <c r="J4621" i="14"/>
  <c r="K4621" i="14" s="1"/>
  <c r="K2540" i="14"/>
  <c r="L2542" i="14"/>
  <c r="J2551" i="14"/>
  <c r="K2551" i="14" s="1"/>
  <c r="K2553" i="14"/>
  <c r="K2564" i="14"/>
  <c r="L2566" i="14"/>
  <c r="J2575" i="14"/>
  <c r="K2575" i="14" s="1"/>
  <c r="K2577" i="14"/>
  <c r="K2588" i="14"/>
  <c r="L2590" i="14"/>
  <c r="J2599" i="14"/>
  <c r="K2599" i="14" s="1"/>
  <c r="K2612" i="14"/>
  <c r="L2614" i="14"/>
  <c r="J2623" i="14"/>
  <c r="K2623" i="14" s="1"/>
  <c r="K2636" i="14"/>
  <c r="L2638" i="14"/>
  <c r="J2647" i="14"/>
  <c r="K2647" i="14" s="1"/>
  <c r="K2660" i="14"/>
  <c r="L2662" i="14"/>
  <c r="J2671" i="14"/>
  <c r="K2684" i="14"/>
  <c r="L2686" i="14"/>
  <c r="K2708" i="14"/>
  <c r="L2710" i="14"/>
  <c r="K2732" i="14"/>
  <c r="L2734" i="14"/>
  <c r="K2756" i="14"/>
  <c r="L2758" i="14"/>
  <c r="K2780" i="14"/>
  <c r="L2782" i="14"/>
  <c r="K2789" i="14"/>
  <c r="K2792" i="14"/>
  <c r="L2792" i="14"/>
  <c r="L2795" i="14"/>
  <c r="J2808" i="14"/>
  <c r="K2808" i="14" s="1"/>
  <c r="L2833" i="14"/>
  <c r="J2833" i="14"/>
  <c r="K2833" i="14" s="1"/>
  <c r="J2839" i="14"/>
  <c r="K2839" i="14" s="1"/>
  <c r="L2842" i="14"/>
  <c r="J2846" i="14"/>
  <c r="K2846" i="14" s="1"/>
  <c r="J2849" i="14"/>
  <c r="L2852" i="14"/>
  <c r="K2864" i="14"/>
  <c r="L2864" i="14"/>
  <c r="L2867" i="14"/>
  <c r="K2873" i="14"/>
  <c r="J2880" i="14"/>
  <c r="K2880" i="14" s="1"/>
  <c r="L2905" i="14"/>
  <c r="J2905" i="14"/>
  <c r="K2905" i="14"/>
  <c r="J2911" i="14"/>
  <c r="K2911" i="14" s="1"/>
  <c r="L2914" i="14"/>
  <c r="K2918" i="14"/>
  <c r="J2918" i="14"/>
  <c r="J2921" i="14"/>
  <c r="K2921" i="14" s="1"/>
  <c r="K2924" i="14"/>
  <c r="L2924" i="14"/>
  <c r="K2927" i="14"/>
  <c r="K2936" i="14"/>
  <c r="L2936" i="14"/>
  <c r="L2939" i="14"/>
  <c r="K2945" i="14"/>
  <c r="J2952" i="14"/>
  <c r="K2952" i="14" s="1"/>
  <c r="L2977" i="14"/>
  <c r="J2977" i="14"/>
  <c r="J2983" i="14"/>
  <c r="K2983" i="14" s="1"/>
  <c r="L2986" i="14"/>
  <c r="J2990" i="14"/>
  <c r="K2990" i="14" s="1"/>
  <c r="J2993" i="14"/>
  <c r="K2993" i="14" s="1"/>
  <c r="K2996" i="14"/>
  <c r="L2996" i="14"/>
  <c r="K2999" i="14"/>
  <c r="K3008" i="14"/>
  <c r="L3008" i="14"/>
  <c r="L3011" i="14"/>
  <c r="J3024" i="14"/>
  <c r="K3024" i="14" s="1"/>
  <c r="L3049" i="14"/>
  <c r="J3049" i="14"/>
  <c r="K3049" i="14" s="1"/>
  <c r="J3055" i="14"/>
  <c r="K3055" i="14" s="1"/>
  <c r="L3058" i="14"/>
  <c r="J3062" i="14"/>
  <c r="K3062" i="14" s="1"/>
  <c r="K3068" i="14"/>
  <c r="L3068" i="14"/>
  <c r="K3080" i="14"/>
  <c r="L3080" i="14"/>
  <c r="L3083" i="14"/>
  <c r="K3089" i="14"/>
  <c r="J3096" i="14"/>
  <c r="L3121" i="14"/>
  <c r="J3121" i="14"/>
  <c r="K3121" i="14"/>
  <c r="L3130" i="14"/>
  <c r="K3134" i="14"/>
  <c r="J3134" i="14"/>
  <c r="L3200" i="14"/>
  <c r="J3200" i="14"/>
  <c r="K3200" i="14" s="1"/>
  <c r="L3207" i="14"/>
  <c r="J3207" i="14"/>
  <c r="K3213" i="14"/>
  <c r="L3242" i="14"/>
  <c r="L3245" i="14"/>
  <c r="K3252" i="14"/>
  <c r="L3255" i="14"/>
  <c r="K3261" i="14"/>
  <c r="L3264" i="14"/>
  <c r="J3274" i="14"/>
  <c r="K3274" i="14" s="1"/>
  <c r="K3284" i="14"/>
  <c r="L3284" i="14"/>
  <c r="J3296" i="14"/>
  <c r="K3296" i="14" s="1"/>
  <c r="L3313" i="14"/>
  <c r="J3313" i="14"/>
  <c r="L3326" i="14"/>
  <c r="K3335" i="14"/>
  <c r="K3358" i="14"/>
  <c r="J3358" i="14"/>
  <c r="J3374" i="14"/>
  <c r="K3374" i="14" s="1"/>
  <c r="L3377" i="14"/>
  <c r="J3377" i="14"/>
  <c r="K3377" i="14" s="1"/>
  <c r="L3387" i="14"/>
  <c r="L3391" i="14"/>
  <c r="K3404" i="14"/>
  <c r="L3404" i="14"/>
  <c r="K3407" i="14"/>
  <c r="J3410" i="14"/>
  <c r="K3410" i="14" s="1"/>
  <c r="J3413" i="14"/>
  <c r="K3413" i="14" s="1"/>
  <c r="J3436" i="14"/>
  <c r="K3436" i="14" s="1"/>
  <c r="L3446" i="14"/>
  <c r="J3446" i="14"/>
  <c r="K3446" i="14" s="1"/>
  <c r="J3484" i="14"/>
  <c r="K3484" i="14" s="1"/>
  <c r="L3487" i="14"/>
  <c r="J3487" i="14"/>
  <c r="K3487" i="14" s="1"/>
  <c r="L3526" i="14"/>
  <c r="J3538" i="14"/>
  <c r="K3538" i="14" s="1"/>
  <c r="L3577" i="14"/>
  <c r="L3608" i="14"/>
  <c r="L3675" i="14"/>
  <c r="Q134" i="12" s="1"/>
  <c r="L3682" i="14"/>
  <c r="J3682" i="14"/>
  <c r="K3682" i="14" s="1"/>
  <c r="J3692" i="14"/>
  <c r="L3692" i="14"/>
  <c r="L3695" i="14"/>
  <c r="J3695" i="14"/>
  <c r="K3695" i="14" s="1"/>
  <c r="J3704" i="14"/>
  <c r="K3704" i="14" s="1"/>
  <c r="L3704" i="14"/>
  <c r="K3731" i="14"/>
  <c r="J3731" i="14"/>
  <c r="L3731" i="14"/>
  <c r="K3748" i="14"/>
  <c r="J3748" i="14"/>
  <c r="L3748" i="14"/>
  <c r="J3760" i="14"/>
  <c r="K3760" i="14" s="1"/>
  <c r="J3797" i="14"/>
  <c r="K3797" i="14" s="1"/>
  <c r="L3797" i="14"/>
  <c r="L3823" i="14"/>
  <c r="J3823" i="14"/>
  <c r="K3823" i="14" s="1"/>
  <c r="J3879" i="14"/>
  <c r="K3879" i="14" s="1"/>
  <c r="L3879" i="14"/>
  <c r="L4042" i="14"/>
  <c r="J4042" i="14"/>
  <c r="K4042" i="14" s="1"/>
  <c r="J4053" i="14"/>
  <c r="K4053" i="14" s="1"/>
  <c r="L4053" i="14"/>
  <c r="J4105" i="14"/>
  <c r="J4292" i="14"/>
  <c r="K4292" i="14" s="1"/>
  <c r="L4292" i="14"/>
  <c r="J4300" i="14"/>
  <c r="K4300" i="14" s="1"/>
  <c r="L4380" i="14"/>
  <c r="K2538" i="14"/>
  <c r="L2540" i="14"/>
  <c r="K2562" i="14"/>
  <c r="L2564" i="14"/>
  <c r="K2586" i="14"/>
  <c r="L2588" i="14"/>
  <c r="K2610" i="14"/>
  <c r="L2612" i="14"/>
  <c r="K2634" i="14"/>
  <c r="L2636" i="14"/>
  <c r="J2645" i="14"/>
  <c r="K2645" i="14" s="1"/>
  <c r="K2658" i="14"/>
  <c r="L2660" i="14"/>
  <c r="J2669" i="14"/>
  <c r="K2669" i="14" s="1"/>
  <c r="K2682" i="14"/>
  <c r="L2684" i="14"/>
  <c r="K2706" i="14"/>
  <c r="L2708" i="14"/>
  <c r="K2730" i="14"/>
  <c r="L2732" i="14"/>
  <c r="K2754" i="14"/>
  <c r="L2756" i="14"/>
  <c r="K2778" i="14"/>
  <c r="L2780" i="14"/>
  <c r="L2789" i="14"/>
  <c r="J2805" i="14"/>
  <c r="K2805" i="14" s="1"/>
  <c r="K2830" i="14"/>
  <c r="L2830" i="14"/>
  <c r="L2846" i="14"/>
  <c r="J2852" i="14"/>
  <c r="K2852" i="14" s="1"/>
  <c r="K2902" i="14"/>
  <c r="L2902" i="14"/>
  <c r="K2974" i="14"/>
  <c r="L2974" i="14"/>
  <c r="K3046" i="14"/>
  <c r="L3046" i="14"/>
  <c r="K3118" i="14"/>
  <c r="L3118" i="14"/>
  <c r="L3134" i="14"/>
  <c r="L3137" i="14"/>
  <c r="J3156" i="14"/>
  <c r="K3156" i="14" s="1"/>
  <c r="L3169" i="14"/>
  <c r="J3169" i="14"/>
  <c r="K3169" i="14" s="1"/>
  <c r="L3175" i="14"/>
  <c r="K3182" i="14"/>
  <c r="L3182" i="14"/>
  <c r="L3194" i="14"/>
  <c r="J3197" i="14"/>
  <c r="K3197" i="14" s="1"/>
  <c r="K3204" i="14"/>
  <c r="L3204" i="14"/>
  <c r="K3207" i="14"/>
  <c r="L3229" i="14"/>
  <c r="J3229" i="14"/>
  <c r="K3229" i="14" s="1"/>
  <c r="J3239" i="14"/>
  <c r="K3239" i="14"/>
  <c r="J3252" i="14"/>
  <c r="J3255" i="14"/>
  <c r="K3255" i="14" s="1"/>
  <c r="J3278" i="14"/>
  <c r="K3278" i="14" s="1"/>
  <c r="K3300" i="14"/>
  <c r="J3300" i="14"/>
  <c r="K3310" i="14"/>
  <c r="K3313" i="14"/>
  <c r="J3323" i="14"/>
  <c r="K3323" i="14" s="1"/>
  <c r="L3323" i="14"/>
  <c r="J3326" i="14"/>
  <c r="K3326" i="14" s="1"/>
  <c r="K3332" i="14"/>
  <c r="L3332" i="14"/>
  <c r="L3335" i="14"/>
  <c r="L3358" i="14"/>
  <c r="L3374" i="14"/>
  <c r="K3384" i="14"/>
  <c r="L3384" i="14"/>
  <c r="J3401" i="14"/>
  <c r="K3401" i="14" s="1"/>
  <c r="L3401" i="14"/>
  <c r="L3407" i="14"/>
  <c r="K3424" i="14"/>
  <c r="J3424" i="14"/>
  <c r="L3424" i="14"/>
  <c r="K3428" i="14"/>
  <c r="L3431" i="14"/>
  <c r="K3431" i="14"/>
  <c r="L3436" i="14"/>
  <c r="J3440" i="14"/>
  <c r="K3440" i="14"/>
  <c r="L3463" i="14"/>
  <c r="J3463" i="14"/>
  <c r="K3463" i="14" s="1"/>
  <c r="J3481" i="14"/>
  <c r="K3481" i="14" s="1"/>
  <c r="L3484" i="14"/>
  <c r="J3535" i="14"/>
  <c r="K3535" i="14" s="1"/>
  <c r="L3538" i="14"/>
  <c r="L3553" i="14"/>
  <c r="K3553" i="14"/>
  <c r="J3562" i="14"/>
  <c r="J3577" i="14"/>
  <c r="J3623" i="14"/>
  <c r="L3623" i="14"/>
  <c r="K3665" i="14"/>
  <c r="L3665" i="14"/>
  <c r="J3665" i="14"/>
  <c r="K3692" i="14"/>
  <c r="L3856" i="14"/>
  <c r="J3856" i="14"/>
  <c r="K3856" i="14" s="1"/>
  <c r="J4094" i="14"/>
  <c r="K4094" i="14" s="1"/>
  <c r="L4094" i="14"/>
  <c r="K4109" i="14"/>
  <c r="J4109" i="14"/>
  <c r="L4109" i="14"/>
  <c r="K4148" i="14"/>
  <c r="J4204" i="14"/>
  <c r="K4204" i="14" s="1"/>
  <c r="L4204" i="14"/>
  <c r="L2632" i="14"/>
  <c r="L2656" i="14"/>
  <c r="L2680" i="14"/>
  <c r="L2704" i="14"/>
  <c r="L2728" i="14"/>
  <c r="L2752" i="14"/>
  <c r="L2776" i="14"/>
  <c r="K2793" i="14"/>
  <c r="L2809" i="14"/>
  <c r="J2809" i="14"/>
  <c r="K2809" i="14" s="1"/>
  <c r="K2865" i="14"/>
  <c r="L2881" i="14"/>
  <c r="J2881" i="14"/>
  <c r="K2881" i="14" s="1"/>
  <c r="K2937" i="14"/>
  <c r="L2953" i="14"/>
  <c r="J2953" i="14"/>
  <c r="K2953" i="14" s="1"/>
  <c r="L3025" i="14"/>
  <c r="J3025" i="14"/>
  <c r="K3025" i="14" s="1"/>
  <c r="K3081" i="14"/>
  <c r="L3097" i="14"/>
  <c r="J3097" i="14"/>
  <c r="K3097" i="14" s="1"/>
  <c r="L3144" i="14"/>
  <c r="K3147" i="14"/>
  <c r="K3176" i="14"/>
  <c r="L3176" i="14"/>
  <c r="K3188" i="14"/>
  <c r="L3188" i="14"/>
  <c r="L3191" i="14"/>
  <c r="K3211" i="14"/>
  <c r="J3214" i="14"/>
  <c r="K3214" i="14" s="1"/>
  <c r="K3230" i="14"/>
  <c r="L3236" i="14"/>
  <c r="J3236" i="14"/>
  <c r="K3236" i="14" s="1"/>
  <c r="L3243" i="14"/>
  <c r="J3243" i="14"/>
  <c r="K3243" i="14" s="1"/>
  <c r="L3265" i="14"/>
  <c r="J3265" i="14"/>
  <c r="K3265" i="14" s="1"/>
  <c r="J3275" i="14"/>
  <c r="K3275" i="14" s="1"/>
  <c r="K3314" i="14"/>
  <c r="J3314" i="14"/>
  <c r="J3336" i="14"/>
  <c r="K3336" i="14" s="1"/>
  <c r="K3346" i="14"/>
  <c r="J3359" i="14"/>
  <c r="K3359" i="14" s="1"/>
  <c r="L3359" i="14"/>
  <c r="K3368" i="14"/>
  <c r="L3368" i="14"/>
  <c r="J3437" i="14"/>
  <c r="K3437" i="14" s="1"/>
  <c r="J3460" i="14"/>
  <c r="K3460" i="14" s="1"/>
  <c r="L3460" i="14"/>
  <c r="J3479" i="14"/>
  <c r="K3479" i="14" s="1"/>
  <c r="J3539" i="14"/>
  <c r="K3539" i="14" s="1"/>
  <c r="L3539" i="14"/>
  <c r="J3545" i="14"/>
  <c r="K3545" i="14" s="1"/>
  <c r="L3557" i="14"/>
  <c r="J3557" i="14"/>
  <c r="K3557" i="14" s="1"/>
  <c r="L3566" i="14"/>
  <c r="J3566" i="14"/>
  <c r="K3566" i="14" s="1"/>
  <c r="K3647" i="14"/>
  <c r="L3647" i="14"/>
  <c r="J3647" i="14"/>
  <c r="J3666" i="14"/>
  <c r="J3669" i="14"/>
  <c r="L3669" i="14"/>
  <c r="K3669" i="14"/>
  <c r="K3690" i="14"/>
  <c r="K3749" i="14"/>
  <c r="J3749" i="14"/>
  <c r="L3749" i="14"/>
  <c r="K3847" i="14"/>
  <c r="L3847" i="14"/>
  <c r="L4050" i="14"/>
  <c r="J4050" i="14"/>
  <c r="K4050" i="14" s="1"/>
  <c r="L4212" i="14"/>
  <c r="K4212" i="14"/>
  <c r="J4212" i="14"/>
  <c r="J4274" i="14"/>
  <c r="K4274" i="14" s="1"/>
  <c r="L4274" i="14"/>
  <c r="J4289" i="14"/>
  <c r="K4289" i="14" s="1"/>
  <c r="L4289" i="14"/>
  <c r="J4327" i="14"/>
  <c r="L4327" i="14"/>
  <c r="K4327" i="14"/>
  <c r="L4955" i="14"/>
  <c r="J4955" i="14"/>
  <c r="K4955" i="14" s="1"/>
  <c r="J3495" i="14"/>
  <c r="K3495" i="14" s="1"/>
  <c r="K3583" i="14"/>
  <c r="J3621" i="14"/>
  <c r="L3621" i="14"/>
  <c r="K3652" i="14"/>
  <c r="L3652" i="14"/>
  <c r="K3700" i="14"/>
  <c r="L3700" i="14"/>
  <c r="L3703" i="14"/>
  <c r="K3703" i="14"/>
  <c r="L3745" i="14"/>
  <c r="J3745" i="14"/>
  <c r="K3745" i="14" s="1"/>
  <c r="K3788" i="14"/>
  <c r="J3788" i="14"/>
  <c r="K3908" i="14"/>
  <c r="J3908" i="14"/>
  <c r="L3930" i="14"/>
  <c r="J3930" i="14"/>
  <c r="K3930" i="14" s="1"/>
  <c r="K3964" i="14"/>
  <c r="L3964" i="14"/>
  <c r="K3967" i="14"/>
  <c r="L3967" i="14"/>
  <c r="J3967" i="14"/>
  <c r="L4004" i="14"/>
  <c r="J4004" i="14"/>
  <c r="K4004" i="14" s="1"/>
  <c r="J4039" i="14"/>
  <c r="K4039" i="14" s="1"/>
  <c r="K4079" i="14"/>
  <c r="J4079" i="14"/>
  <c r="J4082" i="14"/>
  <c r="K4082" i="14"/>
  <c r="L4092" i="14"/>
  <c r="J4092" i="14"/>
  <c r="K4092" i="14" s="1"/>
  <c r="L4144" i="14"/>
  <c r="J4144" i="14"/>
  <c r="K4144" i="14" s="1"/>
  <c r="J4151" i="14"/>
  <c r="K4151" i="14" s="1"/>
  <c r="J4337" i="14"/>
  <c r="K4337" i="14" s="1"/>
  <c r="L4337" i="14"/>
  <c r="J4370" i="14"/>
  <c r="L4370" i="14"/>
  <c r="K4495" i="14"/>
  <c r="L4495" i="14"/>
  <c r="J4495" i="14"/>
  <c r="K4507" i="14"/>
  <c r="L4507" i="14"/>
  <c r="J4518" i="14"/>
  <c r="L4518" i="14"/>
  <c r="K4518" i="14"/>
  <c r="J4624" i="14"/>
  <c r="K4624" i="14" s="1"/>
  <c r="L4624" i="14"/>
  <c r="J5122" i="14"/>
  <c r="K5122" i="14" s="1"/>
  <c r="L5122" i="14"/>
  <c r="L2821" i="14"/>
  <c r="J2821" i="14"/>
  <c r="K2821" i="14" s="1"/>
  <c r="L2857" i="14"/>
  <c r="J2857" i="14"/>
  <c r="L2893" i="14"/>
  <c r="J2893" i="14"/>
  <c r="K2893" i="14" s="1"/>
  <c r="L2929" i="14"/>
  <c r="J2929" i="14"/>
  <c r="L2965" i="14"/>
  <c r="J2965" i="14"/>
  <c r="K2965" i="14" s="1"/>
  <c r="L3001" i="14"/>
  <c r="J3001" i="14"/>
  <c r="K3001" i="14" s="1"/>
  <c r="L3037" i="14"/>
  <c r="J3037" i="14"/>
  <c r="L3073" i="14"/>
  <c r="J3073" i="14"/>
  <c r="K3073" i="14" s="1"/>
  <c r="L3109" i="14"/>
  <c r="J3109" i="14"/>
  <c r="L3145" i="14"/>
  <c r="J3145" i="14"/>
  <c r="L3181" i="14"/>
  <c r="J3181" i="14"/>
  <c r="K3181" i="14" s="1"/>
  <c r="L3217" i="14"/>
  <c r="J3217" i="14"/>
  <c r="K3217" i="14" s="1"/>
  <c r="L3253" i="14"/>
  <c r="J3253" i="14"/>
  <c r="K3253" i="14" s="1"/>
  <c r="L3289" i="14"/>
  <c r="J3289" i="14"/>
  <c r="K3289" i="14" s="1"/>
  <c r="L3325" i="14"/>
  <c r="J3325" i="14"/>
  <c r="K3325" i="14" s="1"/>
  <c r="L3361" i="14"/>
  <c r="J3361" i="14"/>
  <c r="K3361" i="14" s="1"/>
  <c r="J3403" i="14"/>
  <c r="K3403" i="14" s="1"/>
  <c r="K3426" i="14"/>
  <c r="L3426" i="14"/>
  <c r="L3471" i="14"/>
  <c r="K3490" i="14"/>
  <c r="L3490" i="14"/>
  <c r="J3512" i="14"/>
  <c r="K3512" i="14" s="1"/>
  <c r="L3512" i="14"/>
  <c r="K3531" i="14"/>
  <c r="J3536" i="14"/>
  <c r="K3536" i="14" s="1"/>
  <c r="L3578" i="14"/>
  <c r="L3583" i="14"/>
  <c r="K3586" i="14"/>
  <c r="J3586" i="14"/>
  <c r="L3631" i="14"/>
  <c r="K3631" i="14"/>
  <c r="L3655" i="14"/>
  <c r="J3655" i="14"/>
  <c r="J3680" i="14"/>
  <c r="K3680" i="14"/>
  <c r="L3680" i="14"/>
  <c r="J3710" i="14"/>
  <c r="K3710" i="14" s="1"/>
  <c r="J3746" i="14"/>
  <c r="K3746" i="14" s="1"/>
  <c r="L3889" i="14"/>
  <c r="K3889" i="14"/>
  <c r="J3968" i="14"/>
  <c r="L3968" i="14"/>
  <c r="K3968" i="14"/>
  <c r="L3978" i="14"/>
  <c r="K3978" i="14"/>
  <c r="K4076" i="14"/>
  <c r="J4124" i="14"/>
  <c r="K4124" i="14" s="1"/>
  <c r="L4124" i="14"/>
  <c r="L4145" i="14"/>
  <c r="J4145" i="14"/>
  <c r="K4145" i="14" s="1"/>
  <c r="L4466" i="14"/>
  <c r="K4466" i="14"/>
  <c r="J4466" i="14"/>
  <c r="L4553" i="14"/>
  <c r="K4556" i="14"/>
  <c r="J4426" i="14"/>
  <c r="L4426" i="14"/>
  <c r="K4426" i="14"/>
  <c r="J4553" i="14"/>
  <c r="K4553" i="14" s="1"/>
  <c r="J4830" i="14"/>
  <c r="K4830" i="14" s="1"/>
  <c r="L4830" i="14"/>
  <c r="J4876" i="14"/>
  <c r="K4876" i="14" s="1"/>
  <c r="L4876" i="14"/>
  <c r="K3267" i="14"/>
  <c r="K3303" i="14"/>
  <c r="K3339" i="14"/>
  <c r="K3375" i="14"/>
  <c r="K3395" i="14"/>
  <c r="K3412" i="14"/>
  <c r="L3477" i="14"/>
  <c r="K3485" i="14"/>
  <c r="L3531" i="14"/>
  <c r="L3687" i="14"/>
  <c r="J3743" i="14"/>
  <c r="K3743" i="14" s="1"/>
  <c r="K3755" i="14"/>
  <c r="L3878" i="14"/>
  <c r="K3878" i="14"/>
  <c r="J3899" i="14"/>
  <c r="K3899" i="14" s="1"/>
  <c r="J3916" i="14"/>
  <c r="K3916" i="14" s="1"/>
  <c r="L3916" i="14"/>
  <c r="K3947" i="14"/>
  <c r="J3947" i="14"/>
  <c r="L3956" i="14"/>
  <c r="K3956" i="14"/>
  <c r="J3962" i="14"/>
  <c r="K3962" i="14" s="1"/>
  <c r="L3962" i="14"/>
  <c r="L3972" i="14"/>
  <c r="K3972" i="14"/>
  <c r="L4026" i="14"/>
  <c r="J4026" i="14"/>
  <c r="K4026" i="14"/>
  <c r="J4125" i="14"/>
  <c r="K4125" i="14" s="1"/>
  <c r="L4135" i="14"/>
  <c r="J4135" i="14"/>
  <c r="K4135" i="14" s="1"/>
  <c r="L4146" i="14"/>
  <c r="K4146" i="14"/>
  <c r="L4169" i="14"/>
  <c r="J4169" i="14"/>
  <c r="K4169" i="14" s="1"/>
  <c r="L4183" i="14"/>
  <c r="K4183" i="14"/>
  <c r="J4353" i="14"/>
  <c r="K4353" i="14"/>
  <c r="L4430" i="14"/>
  <c r="K4430" i="14"/>
  <c r="J4430" i="14"/>
  <c r="K4459" i="14"/>
  <c r="J4459" i="14"/>
  <c r="L4488" i="14"/>
  <c r="K4488" i="14"/>
  <c r="J4488" i="14"/>
  <c r="L4512" i="14"/>
  <c r="J4512" i="14"/>
  <c r="K4512" i="14"/>
  <c r="K4597" i="14"/>
  <c r="L4597" i="14"/>
  <c r="J4597" i="14"/>
  <c r="L4871" i="14"/>
  <c r="K4871" i="14"/>
  <c r="J4871" i="14"/>
  <c r="K4994" i="14"/>
  <c r="J4994" i="14"/>
  <c r="L4994" i="14"/>
  <c r="J5014" i="14"/>
  <c r="L5014" i="14"/>
  <c r="J3872" i="14"/>
  <c r="K3872" i="14" s="1"/>
  <c r="L3872" i="14"/>
  <c r="L3928" i="14"/>
  <c r="L4013" i="14"/>
  <c r="J4013" i="14"/>
  <c r="K4013" i="14" s="1"/>
  <c r="J4023" i="14"/>
  <c r="K4023" i="14" s="1"/>
  <c r="L4023" i="14"/>
  <c r="J4047" i="14"/>
  <c r="L4047" i="14"/>
  <c r="J4132" i="14"/>
  <c r="K4132" i="14" s="1"/>
  <c r="L4132" i="14"/>
  <c r="L4225" i="14"/>
  <c r="J4225" i="14"/>
  <c r="K4225" i="14" s="1"/>
  <c r="L4284" i="14"/>
  <c r="J4287" i="14"/>
  <c r="K4287" i="14" s="1"/>
  <c r="L4287" i="14"/>
  <c r="J4313" i="14"/>
  <c r="K4313" i="14" s="1"/>
  <c r="L4313" i="14"/>
  <c r="L4376" i="14"/>
  <c r="K4376" i="14"/>
  <c r="J4376" i="14"/>
  <c r="K4629" i="14"/>
  <c r="J4629" i="14"/>
  <c r="L4629" i="14"/>
  <c r="J4908" i="14"/>
  <c r="K4908" i="14" s="1"/>
  <c r="L4908" i="14"/>
  <c r="L3444" i="14"/>
  <c r="J3444" i="14"/>
  <c r="K3444" i="14" s="1"/>
  <c r="K3470" i="14"/>
  <c r="K3497" i="14"/>
  <c r="K3508" i="14"/>
  <c r="L3516" i="14"/>
  <c r="J3516" i="14"/>
  <c r="K3516" i="14" s="1"/>
  <c r="K3593" i="14"/>
  <c r="L3601" i="14"/>
  <c r="K3601" i="14"/>
  <c r="J3601" i="14"/>
  <c r="L3629" i="14"/>
  <c r="J3629" i="14"/>
  <c r="J3728" i="14"/>
  <c r="K3728" i="14" s="1"/>
  <c r="L3728" i="14"/>
  <c r="J3783" i="14"/>
  <c r="K3783" i="14" s="1"/>
  <c r="L3783" i="14"/>
  <c r="J3818" i="14"/>
  <c r="K3818" i="14" s="1"/>
  <c r="L3818" i="14"/>
  <c r="K3882" i="14"/>
  <c r="L3882" i="14"/>
  <c r="J3928" i="14"/>
  <c r="K3928" i="14" s="1"/>
  <c r="J3938" i="14"/>
  <c r="K3938" i="14" s="1"/>
  <c r="L3938" i="14"/>
  <c r="L3996" i="14"/>
  <c r="J3996" i="14"/>
  <c r="K3996" i="14" s="1"/>
  <c r="K4047" i="14"/>
  <c r="K4115" i="14"/>
  <c r="J4115" i="14"/>
  <c r="L4129" i="14"/>
  <c r="J4129" i="14"/>
  <c r="K4129" i="14" s="1"/>
  <c r="K4163" i="14"/>
  <c r="L4163" i="14"/>
  <c r="J4166" i="14"/>
  <c r="L4166" i="14"/>
  <c r="K4166" i="14"/>
  <c r="J4184" i="14"/>
  <c r="K4184" i="14" s="1"/>
  <c r="L4184" i="14"/>
  <c r="L4188" i="14"/>
  <c r="J4188" i="14"/>
  <c r="K4188" i="14" s="1"/>
  <c r="L4222" i="14"/>
  <c r="J4222" i="14"/>
  <c r="K4222" i="14" s="1"/>
  <c r="J4269" i="14"/>
  <c r="K4269" i="14" s="1"/>
  <c r="L4269" i="14"/>
  <c r="J4284" i="14"/>
  <c r="K4284" i="14" s="1"/>
  <c r="J4390" i="14"/>
  <c r="K4390" i="14"/>
  <c r="L4390" i="14"/>
  <c r="K4405" i="14"/>
  <c r="L4405" i="14"/>
  <c r="J4405" i="14"/>
  <c r="J4482" i="14"/>
  <c r="K4482" i="14"/>
  <c r="L4716" i="14"/>
  <c r="J4716" i="14"/>
  <c r="K4716" i="14" s="1"/>
  <c r="K5108" i="14"/>
  <c r="J5108" i="14"/>
  <c r="L5108" i="14"/>
  <c r="L4192" i="14"/>
  <c r="J4192" i="14"/>
  <c r="K4192" i="14" s="1"/>
  <c r="J4263" i="14"/>
  <c r="L4263" i="14"/>
  <c r="K4263" i="14"/>
  <c r="J4304" i="14"/>
  <c r="K4304" i="14" s="1"/>
  <c r="J4307" i="14"/>
  <c r="K4307" i="14" s="1"/>
  <c r="L4307" i="14"/>
  <c r="L4318" i="14"/>
  <c r="J4318" i="14"/>
  <c r="K4318" i="14" s="1"/>
  <c r="J4534" i="14"/>
  <c r="L4534" i="14"/>
  <c r="K4537" i="14"/>
  <c r="L4537" i="14"/>
  <c r="J4537" i="14"/>
  <c r="L4568" i="14"/>
  <c r="K4568" i="14"/>
  <c r="J4568" i="14"/>
  <c r="L4585" i="14"/>
  <c r="J4585" i="14"/>
  <c r="K4585" i="14" s="1"/>
  <c r="L5127" i="14"/>
  <c r="J5127" i="14"/>
  <c r="K5127" i="14" s="1"/>
  <c r="J5174" i="14"/>
  <c r="K5174" i="14" s="1"/>
  <c r="L5174" i="14"/>
  <c r="K2802" i="14"/>
  <c r="K2814" i="14"/>
  <c r="K2826" i="14"/>
  <c r="K2838" i="14"/>
  <c r="K2850" i="14"/>
  <c r="K2862" i="14"/>
  <c r="K2874" i="14"/>
  <c r="K2886" i="14"/>
  <c r="K2898" i="14"/>
  <c r="K2910" i="14"/>
  <c r="K2922" i="14"/>
  <c r="K2934" i="14"/>
  <c r="K2946" i="14"/>
  <c r="K2958" i="14"/>
  <c r="K2970" i="14"/>
  <c r="K2982" i="14"/>
  <c r="K2994" i="14"/>
  <c r="K3006" i="14"/>
  <c r="K3018" i="14"/>
  <c r="K3054" i="14"/>
  <c r="K3066" i="14"/>
  <c r="K3078" i="14"/>
  <c r="K3090" i="14"/>
  <c r="K3102" i="14"/>
  <c r="K3138" i="14"/>
  <c r="K3162" i="14"/>
  <c r="K3174" i="14"/>
  <c r="K3186" i="14"/>
  <c r="K3198" i="14"/>
  <c r="K3210" i="14"/>
  <c r="K3222" i="14"/>
  <c r="K3234" i="14"/>
  <c r="K3246" i="14"/>
  <c r="K3258" i="14"/>
  <c r="K3270" i="14"/>
  <c r="K3282" i="14"/>
  <c r="K3294" i="14"/>
  <c r="K3318" i="14"/>
  <c r="K3330" i="14"/>
  <c r="K3342" i="14"/>
  <c r="K3354" i="14"/>
  <c r="K3366" i="14"/>
  <c r="K3378" i="14"/>
  <c r="K3398" i="14"/>
  <c r="L3398" i="14"/>
  <c r="K3406" i="14"/>
  <c r="K3434" i="14"/>
  <c r="L3434" i="14"/>
  <c r="K3442" i="14"/>
  <c r="K3478" i="14"/>
  <c r="K3653" i="14"/>
  <c r="L3664" i="14"/>
  <c r="K3664" i="14"/>
  <c r="J123" i="12" s="1"/>
  <c r="J3719" i="14"/>
  <c r="K3719" i="14" s="1"/>
  <c r="J3735" i="14"/>
  <c r="K3735" i="14" s="1"/>
  <c r="L3735" i="14"/>
  <c r="J3741" i="14"/>
  <c r="K3741" i="14" s="1"/>
  <c r="L3741" i="14"/>
  <c r="L3804" i="14"/>
  <c r="J3804" i="14"/>
  <c r="K3804" i="14" s="1"/>
  <c r="J3827" i="14"/>
  <c r="K3827" i="14" s="1"/>
  <c r="L3833" i="14"/>
  <c r="J3833" i="14"/>
  <c r="K3833" i="14" s="1"/>
  <c r="K3858" i="14"/>
  <c r="J3861" i="14"/>
  <c r="K3861" i="14" s="1"/>
  <c r="L3861" i="14"/>
  <c r="L3913" i="14"/>
  <c r="J3913" i="14"/>
  <c r="K3913" i="14" s="1"/>
  <c r="K3940" i="14"/>
  <c r="K3945" i="14"/>
  <c r="J3951" i="14"/>
  <c r="L3951" i="14"/>
  <c r="K3951" i="14"/>
  <c r="L3985" i="14"/>
  <c r="J3985" i="14"/>
  <c r="K3985" i="14" s="1"/>
  <c r="J4064" i="14"/>
  <c r="K4064" i="14" s="1"/>
  <c r="L4064" i="14"/>
  <c r="J4089" i="14"/>
  <c r="K4089" i="14"/>
  <c r="J4103" i="14"/>
  <c r="K4103" i="14" s="1"/>
  <c r="L4103" i="14"/>
  <c r="L4168" i="14"/>
  <c r="J4168" i="14"/>
  <c r="K4168" i="14" s="1"/>
  <c r="J4228" i="14"/>
  <c r="K4228" i="14" s="1"/>
  <c r="L4228" i="14"/>
  <c r="J4239" i="14"/>
  <c r="K4239" i="14" s="1"/>
  <c r="L4239" i="14"/>
  <c r="J4301" i="14"/>
  <c r="K4301" i="14" s="1"/>
  <c r="L4301" i="14"/>
  <c r="K4346" i="14"/>
  <c r="J4346" i="14"/>
  <c r="L4524" i="14"/>
  <c r="K4524" i="14"/>
  <c r="J4524" i="14"/>
  <c r="L4531" i="14"/>
  <c r="J3656" i="14"/>
  <c r="K3656" i="14" s="1"/>
  <c r="L3656" i="14"/>
  <c r="Q115" i="12" s="1"/>
  <c r="L3708" i="14"/>
  <c r="K3762" i="14"/>
  <c r="J3762" i="14"/>
  <c r="J3765" i="14"/>
  <c r="K3765" i="14" s="1"/>
  <c r="L3772" i="14"/>
  <c r="L3934" i="14"/>
  <c r="L3995" i="14"/>
  <c r="K3995" i="14"/>
  <c r="L4140" i="14"/>
  <c r="K4140" i="14"/>
  <c r="L4258" i="14"/>
  <c r="J4258" i="14"/>
  <c r="K4258" i="14" s="1"/>
  <c r="L4330" i="14"/>
  <c r="J4330" i="14"/>
  <c r="K4429" i="14"/>
  <c r="L4429" i="14"/>
  <c r="J4429" i="14"/>
  <c r="K4457" i="14"/>
  <c r="L4457" i="14"/>
  <c r="L4732" i="14"/>
  <c r="J4732" i="14"/>
  <c r="K4732" i="14" s="1"/>
  <c r="K2800" i="14"/>
  <c r="L2802" i="14"/>
  <c r="K2812" i="14"/>
  <c r="L2814" i="14"/>
  <c r="K2824" i="14"/>
  <c r="L2826" i="14"/>
  <c r="K2836" i="14"/>
  <c r="L2838" i="14"/>
  <c r="K2848" i="14"/>
  <c r="L2850" i="14"/>
  <c r="K2860" i="14"/>
  <c r="L2862" i="14"/>
  <c r="K2872" i="14"/>
  <c r="L2874" i="14"/>
  <c r="K2884" i="14"/>
  <c r="L2886" i="14"/>
  <c r="K2896" i="14"/>
  <c r="L2898" i="14"/>
  <c r="K2908" i="14"/>
  <c r="L2910" i="14"/>
  <c r="K2920" i="14"/>
  <c r="L2922" i="14"/>
  <c r="L2934" i="14"/>
  <c r="K2944" i="14"/>
  <c r="L2946" i="14"/>
  <c r="K2956" i="14"/>
  <c r="L2958" i="14"/>
  <c r="K2968" i="14"/>
  <c r="L2970" i="14"/>
  <c r="K2980" i="14"/>
  <c r="L2982" i="14"/>
  <c r="K2992" i="14"/>
  <c r="L2994" i="14"/>
  <c r="K3004" i="14"/>
  <c r="L3006" i="14"/>
  <c r="K3016" i="14"/>
  <c r="L3018" i="14"/>
  <c r="K3028" i="14"/>
  <c r="L3030" i="14"/>
  <c r="L3042" i="14"/>
  <c r="K3052" i="14"/>
  <c r="L3054" i="14"/>
  <c r="K3064" i="14"/>
  <c r="L3066" i="14"/>
  <c r="K3076" i="14"/>
  <c r="L3078" i="14"/>
  <c r="K3088" i="14"/>
  <c r="L3090" i="14"/>
  <c r="K3100" i="14"/>
  <c r="L3102" i="14"/>
  <c r="K3112" i="14"/>
  <c r="L3114" i="14"/>
  <c r="L3126" i="14"/>
  <c r="L3138" i="14"/>
  <c r="L3150" i="14"/>
  <c r="K3160" i="14"/>
  <c r="L3162" i="14"/>
  <c r="K3172" i="14"/>
  <c r="L3174" i="14"/>
  <c r="K3184" i="14"/>
  <c r="L3186" i="14"/>
  <c r="K3196" i="14"/>
  <c r="L3198" i="14"/>
  <c r="K3208" i="14"/>
  <c r="L3210" i="14"/>
  <c r="K3220" i="14"/>
  <c r="L3222" i="14"/>
  <c r="K3232" i="14"/>
  <c r="L3234" i="14"/>
  <c r="K3244" i="14"/>
  <c r="L3246" i="14"/>
  <c r="K3256" i="14"/>
  <c r="L3258" i="14"/>
  <c r="K3268" i="14"/>
  <c r="L3270" i="14"/>
  <c r="K3280" i="14"/>
  <c r="L3282" i="14"/>
  <c r="K3292" i="14"/>
  <c r="L3294" i="14"/>
  <c r="L3306" i="14"/>
  <c r="K3316" i="14"/>
  <c r="L3318" i="14"/>
  <c r="K3328" i="14"/>
  <c r="L3330" i="14"/>
  <c r="K3340" i="14"/>
  <c r="L3342" i="14"/>
  <c r="K3352" i="14"/>
  <c r="L3354" i="14"/>
  <c r="K3364" i="14"/>
  <c r="L3366" i="14"/>
  <c r="K3376" i="14"/>
  <c r="L3378" i="14"/>
  <c r="K3393" i="14"/>
  <c r="L3406" i="14"/>
  <c r="K3414" i="14"/>
  <c r="L3483" i="14"/>
  <c r="L3501" i="14"/>
  <c r="L3506" i="14"/>
  <c r="K3514" i="14"/>
  <c r="L3529" i="14"/>
  <c r="K3529" i="14"/>
  <c r="K3569" i="14"/>
  <c r="J3625" i="14"/>
  <c r="J3642" i="14"/>
  <c r="L3673" i="14"/>
  <c r="K3673" i="14"/>
  <c r="J3708" i="14"/>
  <c r="K3708" i="14" s="1"/>
  <c r="L3729" i="14"/>
  <c r="L3762" i="14"/>
  <c r="L3765" i="14"/>
  <c r="J3772" i="14"/>
  <c r="K3772" i="14" s="1"/>
  <c r="L3778" i="14"/>
  <c r="J3778" i="14"/>
  <c r="K3778" i="14" s="1"/>
  <c r="J3785" i="14"/>
  <c r="K3785" i="14" s="1"/>
  <c r="K3791" i="14"/>
  <c r="J3794" i="14"/>
  <c r="K3794" i="14" s="1"/>
  <c r="L3794" i="14"/>
  <c r="K3830" i="14"/>
  <c r="J3874" i="14"/>
  <c r="K3874" i="14" s="1"/>
  <c r="K3903" i="14"/>
  <c r="J3934" i="14"/>
  <c r="K3934" i="14" s="1"/>
  <c r="L3940" i="14"/>
  <c r="L3945" i="14"/>
  <c r="K3952" i="14"/>
  <c r="K3989" i="14"/>
  <c r="J3992" i="14"/>
  <c r="K3992" i="14"/>
  <c r="J3995" i="14"/>
  <c r="J4029" i="14"/>
  <c r="K4029" i="14" s="1"/>
  <c r="L4029" i="14"/>
  <c r="J4036" i="14"/>
  <c r="K4036" i="14" s="1"/>
  <c r="L4068" i="14"/>
  <c r="K4068" i="14"/>
  <c r="L4097" i="14"/>
  <c r="J4097" i="14"/>
  <c r="K4097" i="14" s="1"/>
  <c r="J4137" i="14"/>
  <c r="K4137" i="14" s="1"/>
  <c r="L4137" i="14"/>
  <c r="J4140" i="14"/>
  <c r="J4172" i="14"/>
  <c r="K4172" i="14" s="1"/>
  <c r="K4264" i="14"/>
  <c r="L4272" i="14"/>
  <c r="J4272" i="14"/>
  <c r="K4272" i="14" s="1"/>
  <c r="L4294" i="14"/>
  <c r="J4294" i="14"/>
  <c r="K4294" i="14" s="1"/>
  <c r="J4315" i="14"/>
  <c r="K4315" i="14" s="1"/>
  <c r="L4315" i="14"/>
  <c r="K4330" i="14"/>
  <c r="K4336" i="14"/>
  <c r="K4372" i="14"/>
  <c r="J4372" i="14"/>
  <c r="L4372" i="14"/>
  <c r="K4385" i="14"/>
  <c r="L4385" i="14"/>
  <c r="J4385" i="14"/>
  <c r="J4440" i="14"/>
  <c r="J4457" i="14"/>
  <c r="L4548" i="14"/>
  <c r="J4548" i="14"/>
  <c r="K4548" i="14"/>
  <c r="L4565" i="14"/>
  <c r="J4565" i="14"/>
  <c r="K4565" i="14" s="1"/>
  <c r="J4594" i="14"/>
  <c r="K4594" i="14" s="1"/>
  <c r="L4594" i="14"/>
  <c r="L4664" i="14"/>
  <c r="J4664" i="14"/>
  <c r="K4664" i="14" s="1"/>
  <c r="K4769" i="14"/>
  <c r="L4772" i="14"/>
  <c r="K4772" i="14"/>
  <c r="J4772" i="14"/>
  <c r="J4800" i="14"/>
  <c r="K4800" i="14" s="1"/>
  <c r="L4800" i="14"/>
  <c r="J3674" i="14"/>
  <c r="L3674" i="14"/>
  <c r="K3674" i="14"/>
  <c r="L3795" i="14"/>
  <c r="J3795" i="14"/>
  <c r="K3795" i="14" s="1"/>
  <c r="J3808" i="14"/>
  <c r="K3808" i="14" s="1"/>
  <c r="K3825" i="14"/>
  <c r="J3831" i="14"/>
  <c r="K3831" i="14" s="1"/>
  <c r="L3831" i="14"/>
  <c r="L3844" i="14"/>
  <c r="J3844" i="14"/>
  <c r="K3844" i="14" s="1"/>
  <c r="K3850" i="14"/>
  <c r="L3850" i="14"/>
  <c r="L3895" i="14"/>
  <c r="K3895" i="14"/>
  <c r="L3904" i="14"/>
  <c r="J3904" i="14"/>
  <c r="K3904" i="14" s="1"/>
  <c r="J3935" i="14"/>
  <c r="K3935" i="14" s="1"/>
  <c r="L3974" i="14"/>
  <c r="J3974" i="14"/>
  <c r="K3974" i="14" s="1"/>
  <c r="J4016" i="14"/>
  <c r="K4016" i="14" s="1"/>
  <c r="L4016" i="14"/>
  <c r="L4033" i="14"/>
  <c r="J4033" i="14"/>
  <c r="K4033" i="14" s="1"/>
  <c r="K4108" i="14"/>
  <c r="J4108" i="14"/>
  <c r="J4157" i="14"/>
  <c r="K4157" i="14" s="1"/>
  <c r="J4173" i="14"/>
  <c r="K4173" i="14" s="1"/>
  <c r="L4173" i="14"/>
  <c r="J4180" i="14"/>
  <c r="K4180" i="14" s="1"/>
  <c r="K4207" i="14"/>
  <c r="J4217" i="14"/>
  <c r="K4217" i="14" s="1"/>
  <c r="L4217" i="14"/>
  <c r="L4320" i="14"/>
  <c r="J4320" i="14"/>
  <c r="K4320" i="14" s="1"/>
  <c r="L4324" i="14"/>
  <c r="K4324" i="14"/>
  <c r="L4348" i="14"/>
  <c r="J4348" i="14"/>
  <c r="K4348" i="14" s="1"/>
  <c r="L4412" i="14"/>
  <c r="J4412" i="14"/>
  <c r="J4570" i="14"/>
  <c r="K4570" i="14" s="1"/>
  <c r="L4570" i="14"/>
  <c r="L4612" i="14"/>
  <c r="J4612" i="14"/>
  <c r="K4612" i="14" s="1"/>
  <c r="L4700" i="14"/>
  <c r="K4700" i="14"/>
  <c r="L4975" i="14"/>
  <c r="J4975" i="14"/>
  <c r="K4975" i="14" s="1"/>
  <c r="L5597" i="14"/>
  <c r="J5597" i="14"/>
  <c r="K5597" i="14" s="1"/>
  <c r="L4567" i="14"/>
  <c r="L4598" i="14"/>
  <c r="J4701" i="14"/>
  <c r="K4701" i="14" s="1"/>
  <c r="L4701" i="14"/>
  <c r="J4804" i="14"/>
  <c r="K4804" i="14" s="1"/>
  <c r="L4804" i="14"/>
  <c r="L4867" i="14"/>
  <c r="K4867" i="14"/>
  <c r="K5036" i="14"/>
  <c r="J5036" i="14"/>
  <c r="L5036" i="14"/>
  <c r="K4022" i="14"/>
  <c r="J4022" i="14"/>
  <c r="K4031" i="14"/>
  <c r="J4031" i="14"/>
  <c r="J4034" i="14"/>
  <c r="K4034" i="14" s="1"/>
  <c r="L4034" i="14"/>
  <c r="J4077" i="14"/>
  <c r="K4077" i="14" s="1"/>
  <c r="L4120" i="14"/>
  <c r="J4120" i="14"/>
  <c r="K4120" i="14" s="1"/>
  <c r="J4175" i="14"/>
  <c r="K4175" i="14" s="1"/>
  <c r="J4178" i="14"/>
  <c r="K4178" i="14"/>
  <c r="J4181" i="14"/>
  <c r="K4181" i="14" s="1"/>
  <c r="L4248" i="14"/>
  <c r="K4248" i="14"/>
  <c r="J4248" i="14"/>
  <c r="J4255" i="14"/>
  <c r="L4255" i="14"/>
  <c r="J4271" i="14"/>
  <c r="K4271" i="14" s="1"/>
  <c r="L4271" i="14"/>
  <c r="J4291" i="14"/>
  <c r="K4291" i="14" s="1"/>
  <c r="L4291" i="14"/>
  <c r="J4317" i="14"/>
  <c r="L4317" i="14"/>
  <c r="K4317" i="14"/>
  <c r="K4340" i="14"/>
  <c r="J4340" i="14"/>
  <c r="L4340" i="14"/>
  <c r="L4354" i="14"/>
  <c r="J4354" i="14"/>
  <c r="K4354" i="14" s="1"/>
  <c r="K4371" i="14"/>
  <c r="L4371" i="14"/>
  <c r="J4371" i="14"/>
  <c r="K4409" i="14"/>
  <c r="L4409" i="14"/>
  <c r="J4409" i="14"/>
  <c r="J4434" i="14"/>
  <c r="L4434" i="14"/>
  <c r="K4441" i="14"/>
  <c r="L4441" i="14"/>
  <c r="J4441" i="14"/>
  <c r="K4465" i="14"/>
  <c r="L4465" i="14"/>
  <c r="L4528" i="14"/>
  <c r="K4528" i="14"/>
  <c r="J4567" i="14"/>
  <c r="K4567" i="14" s="1"/>
  <c r="L4591" i="14"/>
  <c r="J4598" i="14"/>
  <c r="K4598" i="14" s="1"/>
  <c r="J4796" i="14"/>
  <c r="K4796" i="14" s="1"/>
  <c r="L4796" i="14"/>
  <c r="J4852" i="14"/>
  <c r="K4852" i="14" s="1"/>
  <c r="L4852" i="14"/>
  <c r="J4867" i="14"/>
  <c r="L5005" i="14"/>
  <c r="J5005" i="14"/>
  <c r="K5005" i="14" s="1"/>
  <c r="K3396" i="14"/>
  <c r="K3408" i="14"/>
  <c r="K3420" i="14"/>
  <c r="K3432" i="14"/>
  <c r="K3449" i="14"/>
  <c r="K3466" i="14"/>
  <c r="K3527" i="14"/>
  <c r="K3532" i="14"/>
  <c r="K3551" i="14"/>
  <c r="K3556" i="14"/>
  <c r="K3575" i="14"/>
  <c r="K3580" i="14"/>
  <c r="K3634" i="14"/>
  <c r="J93" i="12" s="1"/>
  <c r="K3707" i="14"/>
  <c r="J3724" i="14"/>
  <c r="K3724" i="14" s="1"/>
  <c r="L3727" i="14"/>
  <c r="K3727" i="14"/>
  <c r="K3761" i="14"/>
  <c r="L3761" i="14"/>
  <c r="K3775" i="14"/>
  <c r="J3789" i="14"/>
  <c r="K3789" i="14" s="1"/>
  <c r="L3789" i="14"/>
  <c r="J3807" i="14"/>
  <c r="K3807" i="14" s="1"/>
  <c r="L3807" i="14"/>
  <c r="L3839" i="14"/>
  <c r="J3839" i="14"/>
  <c r="K3839" i="14" s="1"/>
  <c r="K3946" i="14"/>
  <c r="L3946" i="14"/>
  <c r="K3965" i="14"/>
  <c r="L3982" i="14"/>
  <c r="J3982" i="14"/>
  <c r="K3982" i="14" s="1"/>
  <c r="K4002" i="14"/>
  <c r="K4011" i="14"/>
  <c r="L4022" i="14"/>
  <c r="J4025" i="14"/>
  <c r="K4025" i="14" s="1"/>
  <c r="J4028" i="14"/>
  <c r="K4028" i="14" s="1"/>
  <c r="L4031" i="14"/>
  <c r="K4060" i="14"/>
  <c r="J4060" i="14"/>
  <c r="L4063" i="14"/>
  <c r="K4063" i="14"/>
  <c r="L4077" i="14"/>
  <c r="J4100" i="14"/>
  <c r="K4143" i="14"/>
  <c r="J4149" i="14"/>
  <c r="K4149" i="14" s="1"/>
  <c r="L4164" i="14"/>
  <c r="K4164" i="14"/>
  <c r="J4170" i="14"/>
  <c r="K4170" i="14" s="1"/>
  <c r="L4175" i="14"/>
  <c r="L4178" i="14"/>
  <c r="L4181" i="14"/>
  <c r="J4187" i="14"/>
  <c r="K4187" i="14" s="1"/>
  <c r="J4193" i="14"/>
  <c r="K4193" i="14" s="1"/>
  <c r="L4193" i="14"/>
  <c r="K4199" i="14"/>
  <c r="L4208" i="14"/>
  <c r="J4208" i="14"/>
  <c r="K4208" i="14" s="1"/>
  <c r="K4211" i="14"/>
  <c r="J4211" i="14"/>
  <c r="K4220" i="14"/>
  <c r="J4223" i="14"/>
  <c r="K4223" i="14" s="1"/>
  <c r="L4232" i="14"/>
  <c r="J4232" i="14"/>
  <c r="K4232" i="14" s="1"/>
  <c r="J4235" i="14"/>
  <c r="K4235" i="14" s="1"/>
  <c r="J4238" i="14"/>
  <c r="K4238" i="14" s="1"/>
  <c r="J4252" i="14"/>
  <c r="K4252" i="14" s="1"/>
  <c r="K4255" i="14"/>
  <c r="J4265" i="14"/>
  <c r="K4265" i="14" s="1"/>
  <c r="K4268" i="14"/>
  <c r="J4268" i="14"/>
  <c r="L4268" i="14"/>
  <c r="J4275" i="14"/>
  <c r="K4275" i="14" s="1"/>
  <c r="L4275" i="14"/>
  <c r="K4288" i="14"/>
  <c r="J4298" i="14"/>
  <c r="K4298" i="14" s="1"/>
  <c r="J4311" i="14"/>
  <c r="K4311" i="14" s="1"/>
  <c r="L4311" i="14"/>
  <c r="J4351" i="14"/>
  <c r="K4351" i="14" s="1"/>
  <c r="J4358" i="14"/>
  <c r="K4358" i="14" s="1"/>
  <c r="J4365" i="14"/>
  <c r="K4375" i="14"/>
  <c r="J4375" i="14"/>
  <c r="K4399" i="14"/>
  <c r="J4399" i="14"/>
  <c r="K4434" i="14"/>
  <c r="J4438" i="14"/>
  <c r="L4438" i="14"/>
  <c r="K4438" i="14"/>
  <c r="K4462" i="14"/>
  <c r="J4465" i="14"/>
  <c r="K4473" i="14"/>
  <c r="J4473" i="14"/>
  <c r="J4528" i="14"/>
  <c r="L4564" i="14"/>
  <c r="K4564" i="14"/>
  <c r="J4591" i="14"/>
  <c r="K4591" i="14" s="1"/>
  <c r="L4632" i="14"/>
  <c r="J4632" i="14"/>
  <c r="K4632" i="14" s="1"/>
  <c r="J4642" i="14"/>
  <c r="K4642" i="14" s="1"/>
  <c r="L4642" i="14"/>
  <c r="J4646" i="14"/>
  <c r="K4646" i="14" s="1"/>
  <c r="L4646" i="14"/>
  <c r="J4653" i="14"/>
  <c r="K4653" i="14" s="1"/>
  <c r="L4653" i="14"/>
  <c r="L4688" i="14"/>
  <c r="J4688" i="14"/>
  <c r="K4688" i="14" s="1"/>
  <c r="L4724" i="14"/>
  <c r="J4724" i="14"/>
  <c r="K4724" i="14" s="1"/>
  <c r="K5017" i="14"/>
  <c r="L5017" i="14"/>
  <c r="J5017" i="14"/>
  <c r="J5116" i="14"/>
  <c r="K5116" i="14" s="1"/>
  <c r="L5116" i="14"/>
  <c r="J5273" i="14"/>
  <c r="L5273" i="14"/>
  <c r="K5273" i="14"/>
  <c r="L3634" i="14"/>
  <c r="Q93" i="12" s="1"/>
  <c r="L3707" i="14"/>
  <c r="K3721" i="14"/>
  <c r="L3736" i="14"/>
  <c r="J3736" i="14"/>
  <c r="K3736" i="14" s="1"/>
  <c r="K3796" i="14"/>
  <c r="K3857" i="14"/>
  <c r="K3860" i="14"/>
  <c r="L3896" i="14"/>
  <c r="K3905" i="14"/>
  <c r="L3905" i="14"/>
  <c r="J3905" i="14"/>
  <c r="L4011" i="14"/>
  <c r="K4017" i="14"/>
  <c r="J4017" i="14"/>
  <c r="L4040" i="14"/>
  <c r="L4043" i="14"/>
  <c r="J4043" i="14"/>
  <c r="K4043" i="14" s="1"/>
  <c r="K4057" i="14"/>
  <c r="L4072" i="14"/>
  <c r="J4072" i="14"/>
  <c r="K4072" i="14" s="1"/>
  <c r="L4112" i="14"/>
  <c r="L4121" i="14"/>
  <c r="J4121" i="14"/>
  <c r="K4121" i="14" s="1"/>
  <c r="L4161" i="14"/>
  <c r="L4190" i="14"/>
  <c r="L4199" i="14"/>
  <c r="L4220" i="14"/>
  <c r="J4245" i="14"/>
  <c r="K4245" i="14" s="1"/>
  <c r="L4245" i="14"/>
  <c r="L4276" i="14"/>
  <c r="J4276" i="14"/>
  <c r="K4276" i="14" s="1"/>
  <c r="L4295" i="14"/>
  <c r="J4325" i="14"/>
  <c r="K4325" i="14" s="1"/>
  <c r="L4325" i="14"/>
  <c r="K4344" i="14"/>
  <c r="J4355" i="14"/>
  <c r="K4355" i="14" s="1"/>
  <c r="L4355" i="14"/>
  <c r="L4396" i="14"/>
  <c r="J4396" i="14"/>
  <c r="K4445" i="14"/>
  <c r="L4445" i="14"/>
  <c r="J4445" i="14"/>
  <c r="K4477" i="14"/>
  <c r="L4477" i="14"/>
  <c r="J4477" i="14"/>
  <c r="L4484" i="14"/>
  <c r="K4484" i="14"/>
  <c r="L4509" i="14"/>
  <c r="K4529" i="14"/>
  <c r="L4529" i="14"/>
  <c r="J4542" i="14"/>
  <c r="L4542" i="14"/>
  <c r="L4588" i="14"/>
  <c r="J4588" i="14"/>
  <c r="K4588" i="14" s="1"/>
  <c r="L4668" i="14"/>
  <c r="J4668" i="14"/>
  <c r="K4668" i="14" s="1"/>
  <c r="J4718" i="14"/>
  <c r="K4718" i="14"/>
  <c r="L4718" i="14"/>
  <c r="J4889" i="14"/>
  <c r="K4889" i="14" s="1"/>
  <c r="L4889" i="14"/>
  <c r="J5134" i="14"/>
  <c r="K5134" i="14" s="1"/>
  <c r="L5134" i="14"/>
  <c r="J5142" i="14"/>
  <c r="K5142" i="14" s="1"/>
  <c r="L5142" i="14"/>
  <c r="L5049" i="14"/>
  <c r="K5049" i="14"/>
  <c r="L3817" i="14"/>
  <c r="K3817" i="14"/>
  <c r="J3817" i="14"/>
  <c r="J3866" i="14"/>
  <c r="L3866" i="14"/>
  <c r="K3866" i="14"/>
  <c r="J3933" i="14"/>
  <c r="K3933" i="14"/>
  <c r="K3977" i="14"/>
  <c r="J3977" i="14"/>
  <c r="J3994" i="14"/>
  <c r="K3994" i="14" s="1"/>
  <c r="J4000" i="14"/>
  <c r="K4000" i="14" s="1"/>
  <c r="L4009" i="14"/>
  <c r="J4009" i="14"/>
  <c r="L4012" i="14"/>
  <c r="J4055" i="14"/>
  <c r="K4055" i="14" s="1"/>
  <c r="J4058" i="14"/>
  <c r="K4058" i="14" s="1"/>
  <c r="J4061" i="14"/>
  <c r="K4061" i="14" s="1"/>
  <c r="J4101" i="14"/>
  <c r="K4101" i="14" s="1"/>
  <c r="J4156" i="14"/>
  <c r="K4156" i="14" s="1"/>
  <c r="L4159" i="14"/>
  <c r="L4197" i="14"/>
  <c r="J4197" i="14"/>
  <c r="K4197" i="14" s="1"/>
  <c r="L4203" i="14"/>
  <c r="L4246" i="14"/>
  <c r="J4246" i="14"/>
  <c r="K4246" i="14" s="1"/>
  <c r="J4253" i="14"/>
  <c r="K4253" i="14" s="1"/>
  <c r="L4253" i="14"/>
  <c r="J4299" i="14"/>
  <c r="K4299" i="14" s="1"/>
  <c r="L4299" i="14"/>
  <c r="J4335" i="14"/>
  <c r="K4335" i="14" s="1"/>
  <c r="L4335" i="14"/>
  <c r="K4363" i="14"/>
  <c r="J4363" i="14"/>
  <c r="J4470" i="14"/>
  <c r="K4470" i="14"/>
  <c r="J4474" i="14"/>
  <c r="L4474" i="14"/>
  <c r="K4474" i="14"/>
  <c r="L4589" i="14"/>
  <c r="L4661" i="14"/>
  <c r="J4661" i="14"/>
  <c r="K4661" i="14" s="1"/>
  <c r="L4665" i="14"/>
  <c r="J4665" i="14"/>
  <c r="K4665" i="14" s="1"/>
  <c r="L4742" i="14"/>
  <c r="J4742" i="14"/>
  <c r="K4742" i="14" s="1"/>
  <c r="K4965" i="14"/>
  <c r="J4965" i="14"/>
  <c r="L4965" i="14"/>
  <c r="J5049" i="14"/>
  <c r="L3737" i="14"/>
  <c r="J3737" i="14"/>
  <c r="K3737" i="14" s="1"/>
  <c r="L3843" i="14"/>
  <c r="J3843" i="14"/>
  <c r="K3843" i="14" s="1"/>
  <c r="K3875" i="14"/>
  <c r="L3900" i="14"/>
  <c r="K3900" i="14"/>
  <c r="J3911" i="14"/>
  <c r="K3911" i="14" s="1"/>
  <c r="J3914" i="14"/>
  <c r="K3914" i="14" s="1"/>
  <c r="J3917" i="14"/>
  <c r="K3917" i="14" s="1"/>
  <c r="L3933" i="14"/>
  <c r="J3939" i="14"/>
  <c r="K3939" i="14" s="1"/>
  <c r="K3950" i="14"/>
  <c r="J3953" i="14"/>
  <c r="K3953" i="14" s="1"/>
  <c r="L3977" i="14"/>
  <c r="K3986" i="14"/>
  <c r="L3994" i="14"/>
  <c r="L4000" i="14"/>
  <c r="J4006" i="14"/>
  <c r="K4006" i="14" s="1"/>
  <c r="K4009" i="14"/>
  <c r="J4012" i="14"/>
  <c r="K4012" i="14" s="1"/>
  <c r="K4018" i="14"/>
  <c r="L4044" i="14"/>
  <c r="K4044" i="14"/>
  <c r="J4044" i="14"/>
  <c r="L4055" i="14"/>
  <c r="L4058" i="14"/>
  <c r="L4061" i="14"/>
  <c r="J4067" i="14"/>
  <c r="K4067" i="14" s="1"/>
  <c r="K4073" i="14"/>
  <c r="L4073" i="14"/>
  <c r="J4073" i="14"/>
  <c r="K4084" i="14"/>
  <c r="J4084" i="14"/>
  <c r="L4087" i="14"/>
  <c r="K4087" i="14"/>
  <c r="L4101" i="14"/>
  <c r="L4116" i="14"/>
  <c r="K4116" i="14"/>
  <c r="J4127" i="14"/>
  <c r="K4127" i="14" s="1"/>
  <c r="J4130" i="14"/>
  <c r="K4130" i="14" s="1"/>
  <c r="J4133" i="14"/>
  <c r="K4133" i="14" s="1"/>
  <c r="K4136" i="14"/>
  <c r="K4139" i="14"/>
  <c r="J4153" i="14"/>
  <c r="K4153" i="14" s="1"/>
  <c r="L4156" i="14"/>
  <c r="J4159" i="14"/>
  <c r="K4159" i="14" s="1"/>
  <c r="J4203" i="14"/>
  <c r="K4203" i="14" s="1"/>
  <c r="L4221" i="14"/>
  <c r="J4221" i="14"/>
  <c r="K4221" i="14" s="1"/>
  <c r="K4250" i="14"/>
  <c r="K4393" i="14"/>
  <c r="L4393" i="14"/>
  <c r="J4393" i="14"/>
  <c r="J4456" i="14"/>
  <c r="J4506" i="14"/>
  <c r="L4506" i="14"/>
  <c r="K4506" i="14"/>
  <c r="L4520" i="14"/>
  <c r="K4520" i="14"/>
  <c r="J4546" i="14"/>
  <c r="L4546" i="14"/>
  <c r="K4562" i="14"/>
  <c r="J4589" i="14"/>
  <c r="K4589" i="14" s="1"/>
  <c r="K4613" i="14"/>
  <c r="L4613" i="14"/>
  <c r="K4634" i="14"/>
  <c r="J4928" i="14"/>
  <c r="K4928" i="14" s="1"/>
  <c r="K4952" i="14"/>
  <c r="J4952" i="14"/>
  <c r="J4978" i="14"/>
  <c r="K4978" i="14" s="1"/>
  <c r="K5256" i="14"/>
  <c r="J5256" i="14"/>
  <c r="L5256" i="14"/>
  <c r="K3809" i="14"/>
  <c r="K3826" i="14"/>
  <c r="K3887" i="14"/>
  <c r="K3892" i="14"/>
  <c r="K4210" i="14"/>
  <c r="K4244" i="14"/>
  <c r="J4244" i="14"/>
  <c r="L4270" i="14"/>
  <c r="J4270" i="14"/>
  <c r="K4270" i="14" s="1"/>
  <c r="J4316" i="14"/>
  <c r="K4316" i="14" s="1"/>
  <c r="L4342" i="14"/>
  <c r="J4342" i="14"/>
  <c r="K4342" i="14" s="1"/>
  <c r="K4421" i="14"/>
  <c r="L4421" i="14"/>
  <c r="L4476" i="14"/>
  <c r="J4476" i="14"/>
  <c r="L4538" i="14"/>
  <c r="K4538" i="14"/>
  <c r="J4538" i="14"/>
  <c r="K4557" i="14"/>
  <c r="L4641" i="14"/>
  <c r="J4641" i="14"/>
  <c r="K4641" i="14" s="1"/>
  <c r="J4726" i="14"/>
  <c r="K4726" i="14" s="1"/>
  <c r="L4726" i="14"/>
  <c r="L4736" i="14"/>
  <c r="K4736" i="14"/>
  <c r="J4736" i="14"/>
  <c r="J4892" i="14"/>
  <c r="K4892" i="14" s="1"/>
  <c r="J4896" i="14"/>
  <c r="K4896" i="14" s="1"/>
  <c r="L4896" i="14"/>
  <c r="J4937" i="14"/>
  <c r="K4937" i="14" s="1"/>
  <c r="L4937" i="14"/>
  <c r="K4942" i="14"/>
  <c r="J4942" i="14"/>
  <c r="L4942" i="14"/>
  <c r="L4971" i="14"/>
  <c r="J4971" i="14"/>
  <c r="K4971" i="14" s="1"/>
  <c r="J5020" i="14"/>
  <c r="K5020" i="14" s="1"/>
  <c r="L5020" i="14"/>
  <c r="K5172" i="14"/>
  <c r="J5172" i="14"/>
  <c r="L5172" i="14"/>
  <c r="K4513" i="14"/>
  <c r="L4513" i="14"/>
  <c r="J4513" i="14"/>
  <c r="L4560" i="14"/>
  <c r="J4560" i="14"/>
  <c r="K4560" i="14" s="1"/>
  <c r="K4582" i="14"/>
  <c r="L4592" i="14"/>
  <c r="K4592" i="14"/>
  <c r="J4618" i="14"/>
  <c r="K4618" i="14" s="1"/>
  <c r="L4618" i="14"/>
  <c r="L4645" i="14"/>
  <c r="J4645" i="14"/>
  <c r="K4645" i="14" s="1"/>
  <c r="J4651" i="14"/>
  <c r="K4651" i="14" s="1"/>
  <c r="K4685" i="14"/>
  <c r="L4685" i="14"/>
  <c r="L4692" i="14"/>
  <c r="J4692" i="14"/>
  <c r="K4692" i="14" s="1"/>
  <c r="L4768" i="14"/>
  <c r="J4768" i="14"/>
  <c r="K4768" i="14" s="1"/>
  <c r="L4805" i="14"/>
  <c r="K4805" i="14"/>
  <c r="J4805" i="14"/>
  <c r="J4812" i="14"/>
  <c r="K4812" i="14" s="1"/>
  <c r="L4812" i="14"/>
  <c r="L4892" i="14"/>
  <c r="L5035" i="14"/>
  <c r="J5035" i="14"/>
  <c r="K5035" i="14" s="1"/>
  <c r="K5043" i="14"/>
  <c r="J5043" i="14"/>
  <c r="J5259" i="14"/>
  <c r="K5259" i="14"/>
  <c r="L5259" i="14"/>
  <c r="K3671" i="14"/>
  <c r="K3676" i="14"/>
  <c r="K3780" i="14"/>
  <c r="K3802" i="14"/>
  <c r="L3809" i="14"/>
  <c r="L3826" i="14"/>
  <c r="L3848" i="14"/>
  <c r="K3863" i="14"/>
  <c r="K3865" i="14"/>
  <c r="K3868" i="14"/>
  <c r="L3887" i="14"/>
  <c r="L3892" i="14"/>
  <c r="K3948" i="14"/>
  <c r="L3999" i="14"/>
  <c r="L4210" i="14"/>
  <c r="L4247" i="14"/>
  <c r="J4256" i="14"/>
  <c r="K4256" i="14" s="1"/>
  <c r="L4267" i="14"/>
  <c r="L4282" i="14"/>
  <c r="J4282" i="14"/>
  <c r="K4282" i="14" s="1"/>
  <c r="K4328" i="14"/>
  <c r="J4328" i="14"/>
  <c r="J4510" i="14"/>
  <c r="L4510" i="14"/>
  <c r="L4573" i="14"/>
  <c r="J4573" i="14"/>
  <c r="K4573" i="14" s="1"/>
  <c r="K4579" i="14"/>
  <c r="L4579" i="14"/>
  <c r="K4615" i="14"/>
  <c r="L4615" i="14"/>
  <c r="J4762" i="14"/>
  <c r="K4762" i="14" s="1"/>
  <c r="L4762" i="14"/>
  <c r="L4784" i="14"/>
  <c r="J4784" i="14"/>
  <c r="K4784" i="14" s="1"/>
  <c r="L4821" i="14"/>
  <c r="K4821" i="14"/>
  <c r="J4825" i="14"/>
  <c r="K4825" i="14" s="1"/>
  <c r="L4825" i="14"/>
  <c r="J4860" i="14"/>
  <c r="K4860" i="14" s="1"/>
  <c r="L4860" i="14"/>
  <c r="J4878" i="14"/>
  <c r="K4878" i="14" s="1"/>
  <c r="J4972" i="14"/>
  <c r="K4972" i="14" s="1"/>
  <c r="L4972" i="14"/>
  <c r="J5098" i="14"/>
  <c r="K5098" i="14" s="1"/>
  <c r="L5139" i="14"/>
  <c r="J5139" i="14"/>
  <c r="J5156" i="14"/>
  <c r="K5156" i="14" s="1"/>
  <c r="L5156" i="14"/>
  <c r="K5281" i="14"/>
  <c r="L5281" i="14"/>
  <c r="L5521" i="14"/>
  <c r="J5521" i="14"/>
  <c r="K5521" i="14" s="1"/>
  <c r="L5743" i="14"/>
  <c r="J5743" i="14"/>
  <c r="K5743" i="14" s="1"/>
  <c r="L5868" i="14"/>
  <c r="J5868" i="14"/>
  <c r="K5868" i="14" s="1"/>
  <c r="J5931" i="14"/>
  <c r="K5931" i="14" s="1"/>
  <c r="L5931" i="14"/>
  <c r="K3754" i="14"/>
  <c r="K3922" i="14"/>
  <c r="K3983" i="14"/>
  <c r="K3988" i="14"/>
  <c r="K4049" i="14"/>
  <c r="J4251" i="14"/>
  <c r="K4251" i="14" s="1"/>
  <c r="L4251" i="14"/>
  <c r="J4277" i="14"/>
  <c r="K4277" i="14" s="1"/>
  <c r="J4323" i="14"/>
  <c r="L4323" i="14"/>
  <c r="K4323" i="14"/>
  <c r="J4349" i="14"/>
  <c r="L4349" i="14"/>
  <c r="K4349" i="14"/>
  <c r="K4352" i="14"/>
  <c r="L4394" i="14"/>
  <c r="K4394" i="14"/>
  <c r="J4394" i="14"/>
  <c r="K4517" i="14"/>
  <c r="L4517" i="14"/>
  <c r="L4580" i="14"/>
  <c r="K4580" i="14"/>
  <c r="L4609" i="14"/>
  <c r="J4609" i="14"/>
  <c r="K4609" i="14" s="1"/>
  <c r="L4616" i="14"/>
  <c r="K4616" i="14"/>
  <c r="K4639" i="14"/>
  <c r="K4670" i="14"/>
  <c r="K4706" i="14"/>
  <c r="L4712" i="14"/>
  <c r="K4712" i="14"/>
  <c r="J4744" i="14"/>
  <c r="K4744" i="14" s="1"/>
  <c r="K4814" i="14"/>
  <c r="J4814" i="14"/>
  <c r="J4826" i="14"/>
  <c r="K4826" i="14" s="1"/>
  <c r="L4826" i="14"/>
  <c r="J4973" i="14"/>
  <c r="K4973" i="14" s="1"/>
  <c r="L4973" i="14"/>
  <c r="K5013" i="14"/>
  <c r="J5013" i="14"/>
  <c r="L5013" i="14"/>
  <c r="K5040" i="14"/>
  <c r="J5040" i="14"/>
  <c r="L5040" i="14"/>
  <c r="J5208" i="14"/>
  <c r="K5208" i="14" s="1"/>
  <c r="L5208" i="14"/>
  <c r="L5239" i="14"/>
  <c r="J5239" i="14"/>
  <c r="K5239" i="14"/>
  <c r="L5446" i="14"/>
  <c r="K5446" i="14"/>
  <c r="J5446" i="14"/>
  <c r="K3689" i="14"/>
  <c r="K3706" i="14"/>
  <c r="K3730" i="14"/>
  <c r="K3815" i="14"/>
  <c r="K3820" i="14"/>
  <c r="K3881" i="14"/>
  <c r="K3898" i="14"/>
  <c r="K4066" i="14"/>
  <c r="K4090" i="14"/>
  <c r="K4114" i="14"/>
  <c r="K4138" i="14"/>
  <c r="K4162" i="14"/>
  <c r="K4186" i="14"/>
  <c r="J4234" i="14"/>
  <c r="K4234" i="14" s="1"/>
  <c r="L4277" i="14"/>
  <c r="J4280" i="14"/>
  <c r="K4280" i="14" s="1"/>
  <c r="L4306" i="14"/>
  <c r="J4306" i="14"/>
  <c r="K4306" i="14" s="1"/>
  <c r="L4361" i="14"/>
  <c r="J4361" i="14"/>
  <c r="K4361" i="14" s="1"/>
  <c r="J4401" i="14"/>
  <c r="K4410" i="14"/>
  <c r="J4423" i="14"/>
  <c r="J4471" i="14"/>
  <c r="K4481" i="14"/>
  <c r="L4481" i="14"/>
  <c r="K4501" i="14"/>
  <c r="L4501" i="14"/>
  <c r="J4501" i="14"/>
  <c r="J4517" i="14"/>
  <c r="K4549" i="14"/>
  <c r="L4549" i="14"/>
  <c r="J4549" i="14"/>
  <c r="K4577" i="14"/>
  <c r="L4577" i="14"/>
  <c r="L4656" i="14"/>
  <c r="J4656" i="14"/>
  <c r="K4656" i="14" s="1"/>
  <c r="J4670" i="14"/>
  <c r="J4756" i="14"/>
  <c r="L4756" i="14"/>
  <c r="K4756" i="14"/>
  <c r="J4866" i="14"/>
  <c r="K4866" i="14" s="1"/>
  <c r="J4944" i="14"/>
  <c r="K4944" i="14" s="1"/>
  <c r="L4944" i="14"/>
  <c r="K5055" i="14"/>
  <c r="J5055" i="14"/>
  <c r="L5059" i="14"/>
  <c r="K5059" i="14"/>
  <c r="J5194" i="14"/>
  <c r="K5194" i="14" s="1"/>
  <c r="L5440" i="14"/>
  <c r="J5440" i="14"/>
  <c r="K5440" i="14"/>
  <c r="K5348" i="14"/>
  <c r="J5348" i="14"/>
  <c r="L5348" i="14"/>
  <c r="L5431" i="14"/>
  <c r="J5431" i="14"/>
  <c r="K5431" i="14" s="1"/>
  <c r="J5517" i="14"/>
  <c r="K5517" i="14" s="1"/>
  <c r="L5517" i="14"/>
  <c r="L5319" i="14"/>
  <c r="K5319" i="14"/>
  <c r="J5319" i="14"/>
  <c r="K4625" i="14"/>
  <c r="L4625" i="14"/>
  <c r="L4628" i="14"/>
  <c r="K4628" i="14"/>
  <c r="K4637" i="14"/>
  <c r="L4637" i="14"/>
  <c r="L4640" i="14"/>
  <c r="K4640" i="14"/>
  <c r="K4677" i="14"/>
  <c r="K4689" i="14"/>
  <c r="K4773" i="14"/>
  <c r="L4793" i="14"/>
  <c r="K4793" i="14"/>
  <c r="J4797" i="14"/>
  <c r="K4797" i="14" s="1"/>
  <c r="L4797" i="14"/>
  <c r="J4808" i="14"/>
  <c r="K4808" i="14" s="1"/>
  <c r="L4808" i="14"/>
  <c r="K4831" i="14"/>
  <c r="J4900" i="14"/>
  <c r="K4900" i="14" s="1"/>
  <c r="J4918" i="14"/>
  <c r="K4918" i="14" s="1"/>
  <c r="L4918" i="14"/>
  <c r="J5010" i="14"/>
  <c r="J5024" i="14"/>
  <c r="K5024" i="14" s="1"/>
  <c r="L5024" i="14"/>
  <c r="L5039" i="14"/>
  <c r="K5039" i="14"/>
  <c r="J5046" i="14"/>
  <c r="K5046" i="14" s="1"/>
  <c r="J5060" i="14"/>
  <c r="K5060" i="14" s="1"/>
  <c r="L5060" i="14"/>
  <c r="L5171" i="14"/>
  <c r="J5171" i="14"/>
  <c r="K5171" i="14" s="1"/>
  <c r="J5182" i="14"/>
  <c r="K5182" i="14" s="1"/>
  <c r="L5191" i="14"/>
  <c r="J5191" i="14"/>
  <c r="K5191" i="14" s="1"/>
  <c r="L5263" i="14"/>
  <c r="J5263" i="14"/>
  <c r="K5305" i="14"/>
  <c r="J5305" i="14"/>
  <c r="J5345" i="14"/>
  <c r="K5345" i="14" s="1"/>
  <c r="L5345" i="14"/>
  <c r="L5462" i="14"/>
  <c r="J5462" i="14"/>
  <c r="L5486" i="14"/>
  <c r="L5529" i="14"/>
  <c r="J5529" i="14"/>
  <c r="K5529" i="14" s="1"/>
  <c r="L5884" i="14"/>
  <c r="J5884" i="14"/>
  <c r="J5919" i="14"/>
  <c r="L5919" i="14"/>
  <c r="K5919" i="14"/>
  <c r="J6420" i="14"/>
  <c r="K6420" i="14" s="1"/>
  <c r="L6420" i="14"/>
  <c r="L4853" i="14"/>
  <c r="K4853" i="14"/>
  <c r="J4856" i="14"/>
  <c r="K4856" i="14" s="1"/>
  <c r="L4856" i="14"/>
  <c r="J4886" i="14"/>
  <c r="K4886" i="14" s="1"/>
  <c r="K4893" i="14"/>
  <c r="J4897" i="14"/>
  <c r="K4897" i="14" s="1"/>
  <c r="L4897" i="14"/>
  <c r="L4915" i="14"/>
  <c r="K4915" i="14"/>
  <c r="L4929" i="14"/>
  <c r="J4929" i="14"/>
  <c r="K4929" i="14" s="1"/>
  <c r="L4933" i="14"/>
  <c r="K4933" i="14"/>
  <c r="L4941" i="14"/>
  <c r="J4941" i="14"/>
  <c r="K4941" i="14" s="1"/>
  <c r="K4979" i="14"/>
  <c r="J4979" i="14"/>
  <c r="J4982" i="14"/>
  <c r="K4982" i="14" s="1"/>
  <c r="L4982" i="14"/>
  <c r="J5052" i="14"/>
  <c r="K5052" i="14" s="1"/>
  <c r="L5052" i="14"/>
  <c r="J5056" i="14"/>
  <c r="K5056" i="14" s="1"/>
  <c r="L5056" i="14"/>
  <c r="L5079" i="14"/>
  <c r="J5079" i="14"/>
  <c r="K5079" i="14" s="1"/>
  <c r="L5087" i="14"/>
  <c r="J5087" i="14"/>
  <c r="K5087" i="14" s="1"/>
  <c r="K5163" i="14"/>
  <c r="J5163" i="14"/>
  <c r="L5167" i="14"/>
  <c r="J5167" i="14"/>
  <c r="K5167" i="14" s="1"/>
  <c r="J5187" i="14"/>
  <c r="K5187" i="14" s="1"/>
  <c r="L5187" i="14"/>
  <c r="K5242" i="14"/>
  <c r="J5242" i="14"/>
  <c r="K5263" i="14"/>
  <c r="L5305" i="14"/>
  <c r="L5417" i="14"/>
  <c r="J5417" i="14"/>
  <c r="K5417" i="14" s="1"/>
  <c r="K5462" i="14"/>
  <c r="L5466" i="14"/>
  <c r="J5466" i="14"/>
  <c r="K5466" i="14" s="1"/>
  <c r="J5486" i="14"/>
  <c r="K5486" i="14" s="1"/>
  <c r="L5783" i="14"/>
  <c r="J5783" i="14"/>
  <c r="K5783" i="14" s="1"/>
  <c r="K5884" i="14"/>
  <c r="K4569" i="14"/>
  <c r="K4605" i="14"/>
  <c r="K4617" i="14"/>
  <c r="L4693" i="14"/>
  <c r="J4693" i="14"/>
  <c r="K4693" i="14" s="1"/>
  <c r="K4725" i="14"/>
  <c r="J4816" i="14"/>
  <c r="K4816" i="14" s="1"/>
  <c r="J4828" i="14"/>
  <c r="K4828" i="14" s="1"/>
  <c r="K4850" i="14"/>
  <c r="J4850" i="14"/>
  <c r="L4887" i="14"/>
  <c r="K4887" i="14"/>
  <c r="J4912" i="14"/>
  <c r="K4912" i="14" s="1"/>
  <c r="K4923" i="14"/>
  <c r="L4923" i="14"/>
  <c r="K4946" i="14"/>
  <c r="J4946" i="14"/>
  <c r="L5011" i="14"/>
  <c r="J5011" i="14"/>
  <c r="K5011" i="14" s="1"/>
  <c r="K5026" i="14"/>
  <c r="J5026" i="14"/>
  <c r="L5026" i="14"/>
  <c r="J5096" i="14"/>
  <c r="K5096" i="14" s="1"/>
  <c r="L5096" i="14"/>
  <c r="J5111" i="14"/>
  <c r="K5111" i="14" s="1"/>
  <c r="J5168" i="14"/>
  <c r="K5168" i="14" s="1"/>
  <c r="L5168" i="14"/>
  <c r="K5278" i="14"/>
  <c r="J5278" i="14"/>
  <c r="L5278" i="14"/>
  <c r="J5378" i="14"/>
  <c r="K5378" i="14" s="1"/>
  <c r="L5378" i="14"/>
  <c r="L5669" i="14"/>
  <c r="K5669" i="14"/>
  <c r="J5669" i="14"/>
  <c r="J4359" i="14"/>
  <c r="K4359" i="14" s="1"/>
  <c r="K4397" i="14"/>
  <c r="L4397" i="14"/>
  <c r="K4433" i="14"/>
  <c r="L4433" i="14"/>
  <c r="K4469" i="14"/>
  <c r="L4469" i="14"/>
  <c r="K4505" i="14"/>
  <c r="L4505" i="14"/>
  <c r="K4541" i="14"/>
  <c r="L4541" i="14"/>
  <c r="K4555" i="14"/>
  <c r="J4581" i="14"/>
  <c r="K4581" i="14" s="1"/>
  <c r="K4593" i="14"/>
  <c r="L4620" i="14"/>
  <c r="J4620" i="14"/>
  <c r="K4620" i="14" s="1"/>
  <c r="L4644" i="14"/>
  <c r="J4644" i="14"/>
  <c r="K4644" i="14" s="1"/>
  <c r="J4690" i="14"/>
  <c r="K4690" i="14" s="1"/>
  <c r="L4690" i="14"/>
  <c r="K4711" i="14"/>
  <c r="L4728" i="14"/>
  <c r="J4728" i="14"/>
  <c r="K4728" i="14" s="1"/>
  <c r="K4737" i="14"/>
  <c r="K4771" i="14"/>
  <c r="J4774" i="14"/>
  <c r="K4774" i="14" s="1"/>
  <c r="L4774" i="14"/>
  <c r="J4802" i="14"/>
  <c r="K4802" i="14" s="1"/>
  <c r="J4864" i="14"/>
  <c r="K4864" i="14" s="1"/>
  <c r="L4864" i="14"/>
  <c r="K4894" i="14"/>
  <c r="J4894" i="14"/>
  <c r="L4894" i="14"/>
  <c r="J4916" i="14"/>
  <c r="K4916" i="14" s="1"/>
  <c r="L4916" i="14"/>
  <c r="K4962" i="14"/>
  <c r="J4962" i="14"/>
  <c r="L4962" i="14"/>
  <c r="J5004" i="14"/>
  <c r="K5004" i="14" s="1"/>
  <c r="L5004" i="14"/>
  <c r="L5015" i="14"/>
  <c r="J5015" i="14"/>
  <c r="J5033" i="14"/>
  <c r="K5033" i="14" s="1"/>
  <c r="L5033" i="14"/>
  <c r="L5065" i="14"/>
  <c r="J5065" i="14"/>
  <c r="K5065" i="14" s="1"/>
  <c r="L5107" i="14"/>
  <c r="J5107" i="14"/>
  <c r="K5107" i="14" s="1"/>
  <c r="K5164" i="14"/>
  <c r="J5164" i="14"/>
  <c r="L5164" i="14"/>
  <c r="K5196" i="14"/>
  <c r="J5196" i="14"/>
  <c r="L5196" i="14"/>
  <c r="K5232" i="14"/>
  <c r="J5232" i="14"/>
  <c r="L5232" i="14"/>
  <c r="L5422" i="14"/>
  <c r="J5422" i="14"/>
  <c r="K5422" i="14" s="1"/>
  <c r="L5425" i="14"/>
  <c r="J5425" i="14"/>
  <c r="K5425" i="14" s="1"/>
  <c r="L5641" i="14"/>
  <c r="J5641" i="14"/>
  <c r="K5641" i="14" s="1"/>
  <c r="K4347" i="14"/>
  <c r="J4352" i="14"/>
  <c r="L4359" i="14"/>
  <c r="J4364" i="14"/>
  <c r="K4386" i="14"/>
  <c r="J4389" i="14"/>
  <c r="J4397" i="14"/>
  <c r="J4400" i="14"/>
  <c r="J4411" i="14"/>
  <c r="K4422" i="14"/>
  <c r="J4425" i="14"/>
  <c r="J4433" i="14"/>
  <c r="J4436" i="14"/>
  <c r="J4447" i="14"/>
  <c r="K4458" i="14"/>
  <c r="J4461" i="14"/>
  <c r="J4469" i="14"/>
  <c r="J4472" i="14"/>
  <c r="J4483" i="14"/>
  <c r="K4494" i="14"/>
  <c r="J4497" i="14"/>
  <c r="J4505" i="14"/>
  <c r="J4508" i="14"/>
  <c r="L4572" i="14"/>
  <c r="J4572" i="14"/>
  <c r="K4572" i="14" s="1"/>
  <c r="J4666" i="14"/>
  <c r="L4666" i="14"/>
  <c r="K4669" i="14"/>
  <c r="L4669" i="14"/>
  <c r="J4669" i="14"/>
  <c r="L4681" i="14"/>
  <c r="J4681" i="14"/>
  <c r="K4681" i="14" s="1"/>
  <c r="L4687" i="14"/>
  <c r="K4813" i="14"/>
  <c r="K4820" i="14"/>
  <c r="J4820" i="14"/>
  <c r="L4820" i="14"/>
  <c r="J4861" i="14"/>
  <c r="K4861" i="14" s="1"/>
  <c r="J4868" i="14"/>
  <c r="K4868" i="14" s="1"/>
  <c r="L4868" i="14"/>
  <c r="J4909" i="14"/>
  <c r="K4909" i="14" s="1"/>
  <c r="L4909" i="14"/>
  <c r="L4939" i="14"/>
  <c r="J4997" i="14"/>
  <c r="L4997" i="14"/>
  <c r="K4997" i="14"/>
  <c r="J5001" i="14"/>
  <c r="K5001" i="14" s="1"/>
  <c r="J5069" i="14"/>
  <c r="K5069" i="14" s="1"/>
  <c r="L5069" i="14"/>
  <c r="J5104" i="14"/>
  <c r="K5104" i="14" s="1"/>
  <c r="J5153" i="14"/>
  <c r="K5153" i="14" s="1"/>
  <c r="L5153" i="14"/>
  <c r="L5157" i="14"/>
  <c r="K5157" i="14"/>
  <c r="J5157" i="14"/>
  <c r="K5211" i="14"/>
  <c r="J5218" i="14"/>
  <c r="K5218" i="14" s="1"/>
  <c r="J5221" i="14"/>
  <c r="K5221" i="14" s="1"/>
  <c r="J5225" i="14"/>
  <c r="K5225" i="14" s="1"/>
  <c r="L5225" i="14"/>
  <c r="K5330" i="14"/>
  <c r="J5330" i="14"/>
  <c r="L5330" i="14"/>
  <c r="L5343" i="14"/>
  <c r="K5343" i="14"/>
  <c r="J5343" i="14"/>
  <c r="L5428" i="14"/>
  <c r="J5428" i="14"/>
  <c r="K5428" i="14" s="1"/>
  <c r="L5575" i="14"/>
  <c r="K5583" i="14"/>
  <c r="J5583" i="14"/>
  <c r="L5583" i="14"/>
  <c r="L4347" i="14"/>
  <c r="L4364" i="14"/>
  <c r="J4369" i="14"/>
  <c r="J4374" i="14"/>
  <c r="J4379" i="14"/>
  <c r="L4386" i="14"/>
  <c r="L4389" i="14"/>
  <c r="K4400" i="14"/>
  <c r="L4411" i="14"/>
  <c r="K4414" i="14"/>
  <c r="K4417" i="14"/>
  <c r="L4417" i="14"/>
  <c r="L4422" i="14"/>
  <c r="L4425" i="14"/>
  <c r="K4436" i="14"/>
  <c r="L4447" i="14"/>
  <c r="K4450" i="14"/>
  <c r="K4453" i="14"/>
  <c r="L4453" i="14"/>
  <c r="L4458" i="14"/>
  <c r="L4461" i="14"/>
  <c r="K4472" i="14"/>
  <c r="L4483" i="14"/>
  <c r="K4486" i="14"/>
  <c r="K4489" i="14"/>
  <c r="L4489" i="14"/>
  <c r="L4494" i="14"/>
  <c r="L4497" i="14"/>
  <c r="K4508" i="14"/>
  <c r="L4519" i="14"/>
  <c r="K4522" i="14"/>
  <c r="K4525" i="14"/>
  <c r="L4525" i="14"/>
  <c r="L4530" i="14"/>
  <c r="L4533" i="14"/>
  <c r="K4544" i="14"/>
  <c r="L4555" i="14"/>
  <c r="K4558" i="14"/>
  <c r="K4561" i="14"/>
  <c r="L4561" i="14"/>
  <c r="K4584" i="14"/>
  <c r="L4593" i="14"/>
  <c r="J4596" i="14"/>
  <c r="K4596" i="14" s="1"/>
  <c r="J4608" i="14"/>
  <c r="K4608" i="14" s="1"/>
  <c r="L4633" i="14"/>
  <c r="J4633" i="14"/>
  <c r="K4633" i="14" s="1"/>
  <c r="L4657" i="14"/>
  <c r="J4657" i="14"/>
  <c r="K4657" i="14" s="1"/>
  <c r="K4663" i="14"/>
  <c r="L4663" i="14"/>
  <c r="K4666" i="14"/>
  <c r="L4672" i="14"/>
  <c r="J4684" i="14"/>
  <c r="K4684" i="14" s="1"/>
  <c r="J4687" i="14"/>
  <c r="K4687" i="14" s="1"/>
  <c r="L4714" i="14"/>
  <c r="K4749" i="14"/>
  <c r="K4757" i="14"/>
  <c r="L4760" i="14"/>
  <c r="K4760" i="14"/>
  <c r="J4786" i="14"/>
  <c r="K4786" i="14" s="1"/>
  <c r="L4813" i="14"/>
  <c r="L4829" i="14"/>
  <c r="J4829" i="14"/>
  <c r="K4829" i="14" s="1"/>
  <c r="K4833" i="14"/>
  <c r="J4833" i="14"/>
  <c r="J4840" i="14"/>
  <c r="K4840" i="14" s="1"/>
  <c r="K4847" i="14"/>
  <c r="L4861" i="14"/>
  <c r="J4873" i="14"/>
  <c r="K4873" i="14" s="1"/>
  <c r="L4873" i="14"/>
  <c r="J4881" i="14"/>
  <c r="K4881" i="14" s="1"/>
  <c r="J4902" i="14"/>
  <c r="K4902" i="14" s="1"/>
  <c r="J4913" i="14"/>
  <c r="K4913" i="14" s="1"/>
  <c r="L4913" i="14"/>
  <c r="J4920" i="14"/>
  <c r="K4920" i="14" s="1"/>
  <c r="L4920" i="14"/>
  <c r="K4935" i="14"/>
  <c r="J4939" i="14"/>
  <c r="K4939" i="14" s="1"/>
  <c r="K4943" i="14"/>
  <c r="L4947" i="14"/>
  <c r="K4947" i="14"/>
  <c r="J4950" i="14"/>
  <c r="K4950" i="14" s="1"/>
  <c r="L4950" i="14"/>
  <c r="J5030" i="14"/>
  <c r="K5030" i="14" s="1"/>
  <c r="K5058" i="14"/>
  <c r="J5058" i="14"/>
  <c r="L5058" i="14"/>
  <c r="K5062" i="14"/>
  <c r="J5062" i="14"/>
  <c r="L5085" i="14"/>
  <c r="K5085" i="14"/>
  <c r="J5085" i="14"/>
  <c r="J5093" i="14"/>
  <c r="K5093" i="14" s="1"/>
  <c r="L5093" i="14"/>
  <c r="L5104" i="14"/>
  <c r="J5112" i="14"/>
  <c r="K5112" i="14" s="1"/>
  <c r="L5112" i="14"/>
  <c r="J5141" i="14"/>
  <c r="K5141" i="14" s="1"/>
  <c r="L5141" i="14"/>
  <c r="J5189" i="14"/>
  <c r="K5189" i="14" s="1"/>
  <c r="L5189" i="14"/>
  <c r="K5197" i="14"/>
  <c r="L5211" i="14"/>
  <c r="L5215" i="14"/>
  <c r="J5215" i="14"/>
  <c r="K5215" i="14" s="1"/>
  <c r="L5218" i="14"/>
  <c r="L5221" i="14"/>
  <c r="L5347" i="14"/>
  <c r="J5347" i="14"/>
  <c r="K5347" i="14" s="1"/>
  <c r="J5350" i="14"/>
  <c r="K5350" i="14" s="1"/>
  <c r="J5353" i="14"/>
  <c r="K5353" i="14" s="1"/>
  <c r="L5409" i="14"/>
  <c r="J5409" i="14"/>
  <c r="K5409" i="14" s="1"/>
  <c r="L5543" i="14"/>
  <c r="K5543" i="14"/>
  <c r="J5575" i="14"/>
  <c r="K5575" i="14" s="1"/>
  <c r="K4603" i="14"/>
  <c r="K4649" i="14"/>
  <c r="L4649" i="14"/>
  <c r="L4652" i="14"/>
  <c r="K4652" i="14"/>
  <c r="K4675" i="14"/>
  <c r="K4709" i="14"/>
  <c r="K4747" i="14"/>
  <c r="K4761" i="14"/>
  <c r="J4794" i="14"/>
  <c r="K4794" i="14" s="1"/>
  <c r="L4794" i="14"/>
  <c r="L4817" i="14"/>
  <c r="K4817" i="14"/>
  <c r="K4835" i="14"/>
  <c r="J4848" i="14"/>
  <c r="K4848" i="14" s="1"/>
  <c r="K4884" i="14"/>
  <c r="J4884" i="14"/>
  <c r="L4884" i="14"/>
  <c r="J4910" i="14"/>
  <c r="K4910" i="14" s="1"/>
  <c r="J4976" i="14"/>
  <c r="K4976" i="14" s="1"/>
  <c r="L4983" i="14"/>
  <c r="K4983" i="14"/>
  <c r="K5037" i="14"/>
  <c r="J5090" i="14"/>
  <c r="K5090" i="14" s="1"/>
  <c r="L5090" i="14"/>
  <c r="J5102" i="14"/>
  <c r="K5102" i="14" s="1"/>
  <c r="L5102" i="14"/>
  <c r="L5113" i="14"/>
  <c r="K5113" i="14"/>
  <c r="J5113" i="14"/>
  <c r="J5128" i="14"/>
  <c r="K5128" i="14" s="1"/>
  <c r="L5128" i="14"/>
  <c r="J5165" i="14"/>
  <c r="K5165" i="14" s="1"/>
  <c r="L5165" i="14"/>
  <c r="J5180" i="14"/>
  <c r="K5180" i="14" s="1"/>
  <c r="L5180" i="14"/>
  <c r="K5233" i="14"/>
  <c r="L5233" i="14"/>
  <c r="J5233" i="14"/>
  <c r="K5254" i="14"/>
  <c r="J5254" i="14"/>
  <c r="J5261" i="14"/>
  <c r="L5261" i="14"/>
  <c r="K5261" i="14"/>
  <c r="L5275" i="14"/>
  <c r="J5275" i="14"/>
  <c r="K5292" i="14"/>
  <c r="J5292" i="14"/>
  <c r="L5292" i="14"/>
  <c r="J5338" i="14"/>
  <c r="K5338" i="14" s="1"/>
  <c r="L5386" i="14"/>
  <c r="J5386" i="14"/>
  <c r="K5386" i="14" s="1"/>
  <c r="K5423" i="14"/>
  <c r="J5423" i="14"/>
  <c r="J5800" i="14"/>
  <c r="K5800" i="14" s="1"/>
  <c r="L4999" i="14"/>
  <c r="J5002" i="14"/>
  <c r="K5002" i="14" s="1"/>
  <c r="L5002" i="14"/>
  <c r="J5022" i="14"/>
  <c r="K5022" i="14" s="1"/>
  <c r="L5047" i="14"/>
  <c r="J5047" i="14"/>
  <c r="K5047" i="14" s="1"/>
  <c r="J5053" i="14"/>
  <c r="K5053" i="14" s="1"/>
  <c r="L5053" i="14"/>
  <c r="L5073" i="14"/>
  <c r="J5073" i="14"/>
  <c r="K5073" i="14" s="1"/>
  <c r="J5150" i="14"/>
  <c r="K5150" i="14" s="1"/>
  <c r="L5150" i="14"/>
  <c r="J5237" i="14"/>
  <c r="L5237" i="14"/>
  <c r="K5237" i="14"/>
  <c r="K5244" i="14"/>
  <c r="J5244" i="14"/>
  <c r="L5244" i="14"/>
  <c r="L5251" i="14"/>
  <c r="J5251" i="14"/>
  <c r="K5268" i="14"/>
  <c r="J5268" i="14"/>
  <c r="L5268" i="14"/>
  <c r="J5285" i="14"/>
  <c r="L5285" i="14"/>
  <c r="K5285" i="14"/>
  <c r="L5299" i="14"/>
  <c r="J5299" i="14"/>
  <c r="K5299" i="14"/>
  <c r="L5323" i="14"/>
  <c r="J5323" i="14"/>
  <c r="K5323" i="14"/>
  <c r="L5371" i="14"/>
  <c r="J5371" i="14"/>
  <c r="K5371" i="14"/>
  <c r="L5429" i="14"/>
  <c r="J5429" i="14"/>
  <c r="K5429" i="14" s="1"/>
  <c r="J5487" i="14"/>
  <c r="K5487" i="14" s="1"/>
  <c r="L5487" i="14"/>
  <c r="L5803" i="14"/>
  <c r="J5803" i="14"/>
  <c r="K5803" i="14" s="1"/>
  <c r="L5942" i="14"/>
  <c r="J5942" i="14"/>
  <c r="K5942" i="14" s="1"/>
  <c r="L4891" i="14"/>
  <c r="K4891" i="14"/>
  <c r="J4901" i="14"/>
  <c r="K4901" i="14" s="1"/>
  <c r="J4934" i="14"/>
  <c r="L4963" i="14"/>
  <c r="J4980" i="14"/>
  <c r="K4980" i="14" s="1"/>
  <c r="L4980" i="14"/>
  <c r="K4996" i="14"/>
  <c r="J4996" i="14"/>
  <c r="J4999" i="14"/>
  <c r="K4999" i="14" s="1"/>
  <c r="K5006" i="14"/>
  <c r="J5006" i="14"/>
  <c r="J5009" i="14"/>
  <c r="L5009" i="14"/>
  <c r="J5012" i="14"/>
  <c r="K5012" i="14" s="1"/>
  <c r="L5012" i="14"/>
  <c r="L5022" i="14"/>
  <c r="J5025" i="14"/>
  <c r="K5025" i="14" s="1"/>
  <c r="J5031" i="14"/>
  <c r="K5031" i="14" s="1"/>
  <c r="J5044" i="14"/>
  <c r="K5044" i="14" s="1"/>
  <c r="L5044" i="14"/>
  <c r="J5057" i="14"/>
  <c r="K5057" i="14" s="1"/>
  <c r="J5067" i="14"/>
  <c r="K5067" i="14" s="1"/>
  <c r="K5091" i="14"/>
  <c r="J5091" i="14"/>
  <c r="L5091" i="14"/>
  <c r="L5095" i="14"/>
  <c r="J5095" i="14"/>
  <c r="K5095" i="14" s="1"/>
  <c r="L5099" i="14"/>
  <c r="J5099" i="14"/>
  <c r="K5099" i="14" s="1"/>
  <c r="J5129" i="14"/>
  <c r="K5129" i="14" s="1"/>
  <c r="J5170" i="14"/>
  <c r="K5170" i="14" s="1"/>
  <c r="J5206" i="14"/>
  <c r="K5206" i="14" s="1"/>
  <c r="K5251" i="14"/>
  <c r="K5399" i="14"/>
  <c r="L5399" i="14"/>
  <c r="J5399" i="14"/>
  <c r="L5573" i="14"/>
  <c r="J5573" i="14"/>
  <c r="K5573" i="14" s="1"/>
  <c r="J4818" i="14"/>
  <c r="K4818" i="14" s="1"/>
  <c r="J4832" i="14"/>
  <c r="K4832" i="14" s="1"/>
  <c r="L4832" i="14"/>
  <c r="L4865" i="14"/>
  <c r="J4865" i="14"/>
  <c r="K4865" i="14" s="1"/>
  <c r="K4872" i="14"/>
  <c r="J4872" i="14"/>
  <c r="J4879" i="14"/>
  <c r="J4891" i="14"/>
  <c r="L4901" i="14"/>
  <c r="J4905" i="14"/>
  <c r="K4905" i="14" s="1"/>
  <c r="K4911" i="14"/>
  <c r="J4911" i="14"/>
  <c r="J4914" i="14"/>
  <c r="K4914" i="14" s="1"/>
  <c r="L4914" i="14"/>
  <c r="L4934" i="14"/>
  <c r="K4938" i="14"/>
  <c r="J4938" i="14"/>
  <c r="J4963" i="14"/>
  <c r="K4963" i="14" s="1"/>
  <c r="J4970" i="14"/>
  <c r="K4970" i="14" s="1"/>
  <c r="L4970" i="14"/>
  <c r="K4990" i="14"/>
  <c r="J4990" i="14"/>
  <c r="L4990" i="14"/>
  <c r="L4996" i="14"/>
  <c r="L5006" i="14"/>
  <c r="K5009" i="14"/>
  <c r="K5016" i="14"/>
  <c r="J5016" i="14"/>
  <c r="L5016" i="14"/>
  <c r="J5028" i="14"/>
  <c r="K5028" i="14" s="1"/>
  <c r="L5028" i="14"/>
  <c r="L5057" i="14"/>
  <c r="J5070" i="14"/>
  <c r="K5070" i="14" s="1"/>
  <c r="L5070" i="14"/>
  <c r="J5084" i="14"/>
  <c r="K5084" i="14" s="1"/>
  <c r="L5084" i="14"/>
  <c r="J5110" i="14"/>
  <c r="K5110" i="14" s="1"/>
  <c r="J5121" i="14"/>
  <c r="L5125" i="14"/>
  <c r="J5125" i="14"/>
  <c r="L5129" i="14"/>
  <c r="J5136" i="14"/>
  <c r="K5136" i="14" s="1"/>
  <c r="L5136" i="14"/>
  <c r="K5147" i="14"/>
  <c r="L5151" i="14"/>
  <c r="J5151" i="14"/>
  <c r="K5151" i="14" s="1"/>
  <c r="L5170" i="14"/>
  <c r="L5206" i="14"/>
  <c r="J5223" i="14"/>
  <c r="K5223" i="14" s="1"/>
  <c r="L5223" i="14"/>
  <c r="J5342" i="14"/>
  <c r="K5342" i="14" s="1"/>
  <c r="L5342" i="14"/>
  <c r="J5352" i="14"/>
  <c r="K5352" i="14" s="1"/>
  <c r="L5352" i="14"/>
  <c r="L5359" i="14"/>
  <c r="J5359" i="14"/>
  <c r="K5359" i="14" s="1"/>
  <c r="L5396" i="14"/>
  <c r="J5396" i="14"/>
  <c r="K5396" i="14"/>
  <c r="L5416" i="14"/>
  <c r="J5416" i="14"/>
  <c r="K5416" i="14" s="1"/>
  <c r="L5625" i="14"/>
  <c r="J5625" i="14"/>
  <c r="K5625" i="14" s="1"/>
  <c r="L5715" i="14"/>
  <c r="K5715" i="14"/>
  <c r="L6847" i="14"/>
  <c r="J6847" i="14"/>
  <c r="K6847" i="14" s="1"/>
  <c r="K4601" i="14"/>
  <c r="L4601" i="14"/>
  <c r="L4604" i="14"/>
  <c r="K4604" i="14"/>
  <c r="K4673" i="14"/>
  <c r="L4673" i="14"/>
  <c r="L4676" i="14"/>
  <c r="K4676" i="14"/>
  <c r="K4699" i="14"/>
  <c r="K4713" i="14"/>
  <c r="L4748" i="14"/>
  <c r="K4748" i="14"/>
  <c r="L4818" i="14"/>
  <c r="K4849" i="14"/>
  <c r="K4862" i="14"/>
  <c r="J4862" i="14"/>
  <c r="L4862" i="14"/>
  <c r="L4872" i="14"/>
  <c r="L4879" i="14"/>
  <c r="L4895" i="14"/>
  <c r="K4895" i="14"/>
  <c r="L4911" i="14"/>
  <c r="L4921" i="14"/>
  <c r="K4921" i="14"/>
  <c r="J4921" i="14"/>
  <c r="L4938" i="14"/>
  <c r="K4945" i="14"/>
  <c r="J4945" i="14"/>
  <c r="L4945" i="14"/>
  <c r="J4960" i="14"/>
  <c r="K4960" i="14" s="1"/>
  <c r="K4967" i="14"/>
  <c r="J4977" i="14"/>
  <c r="K4977" i="14" s="1"/>
  <c r="L4977" i="14"/>
  <c r="J4984" i="14"/>
  <c r="K4984" i="14" s="1"/>
  <c r="L4984" i="14"/>
  <c r="J5038" i="14"/>
  <c r="K5038" i="14" s="1"/>
  <c r="L5038" i="14"/>
  <c r="J5054" i="14"/>
  <c r="K5054" i="14" s="1"/>
  <c r="J5064" i="14"/>
  <c r="K5064" i="14" s="1"/>
  <c r="L5064" i="14"/>
  <c r="J5100" i="14"/>
  <c r="K5100" i="14" s="1"/>
  <c r="L5100" i="14"/>
  <c r="L5110" i="14"/>
  <c r="J5118" i="14"/>
  <c r="K5118" i="14" s="1"/>
  <c r="K5121" i="14"/>
  <c r="K5125" i="14"/>
  <c r="L5133" i="14"/>
  <c r="K5133" i="14"/>
  <c r="L5147" i="14"/>
  <c r="J5162" i="14"/>
  <c r="K5162" i="14" s="1"/>
  <c r="L5162" i="14"/>
  <c r="J5185" i="14"/>
  <c r="K5185" i="14" s="1"/>
  <c r="L5203" i="14"/>
  <c r="J5203" i="14"/>
  <c r="K5203" i="14" s="1"/>
  <c r="K5269" i="14"/>
  <c r="J5269" i="14"/>
  <c r="L5307" i="14"/>
  <c r="K5307" i="14"/>
  <c r="L5393" i="14"/>
  <c r="J5393" i="14"/>
  <c r="K5393" i="14" s="1"/>
  <c r="J5715" i="14"/>
  <c r="J5357" i="14"/>
  <c r="K5357" i="14" s="1"/>
  <c r="L5357" i="14"/>
  <c r="K5379" i="14"/>
  <c r="L5460" i="14"/>
  <c r="J5460" i="14"/>
  <c r="K5460" i="14" s="1"/>
  <c r="K5463" i="14"/>
  <c r="J5463" i="14"/>
  <c r="L5463" i="14"/>
  <c r="L5492" i="14"/>
  <c r="J5492" i="14"/>
  <c r="J6157" i="14"/>
  <c r="K6157" i="14" s="1"/>
  <c r="L6157" i="14"/>
  <c r="K4551" i="14"/>
  <c r="K4563" i="14"/>
  <c r="K4575" i="14"/>
  <c r="K4587" i="14"/>
  <c r="K4599" i="14"/>
  <c r="K4611" i="14"/>
  <c r="K4623" i="14"/>
  <c r="K4635" i="14"/>
  <c r="K4647" i="14"/>
  <c r="K4659" i="14"/>
  <c r="K4671" i="14"/>
  <c r="K4683" i="14"/>
  <c r="K4695" i="14"/>
  <c r="K4707" i="14"/>
  <c r="K4719" i="14"/>
  <c r="K4731" i="14"/>
  <c r="K4743" i="14"/>
  <c r="K4755" i="14"/>
  <c r="K4767" i="14"/>
  <c r="K4779" i="14"/>
  <c r="K4806" i="14"/>
  <c r="J4806" i="14"/>
  <c r="J4838" i="14"/>
  <c r="K4838" i="14" s="1"/>
  <c r="L4841" i="14"/>
  <c r="K4841" i="14"/>
  <c r="J4844" i="14"/>
  <c r="K4844" i="14" s="1"/>
  <c r="L4844" i="14"/>
  <c r="K4882" i="14"/>
  <c r="J4882" i="14"/>
  <c r="L4882" i="14"/>
  <c r="J4926" i="14"/>
  <c r="K4926" i="14" s="1"/>
  <c r="J4988" i="14"/>
  <c r="K4988" i="14" s="1"/>
  <c r="L5119" i="14"/>
  <c r="J5119" i="14"/>
  <c r="K5119" i="14"/>
  <c r="K5123" i="14"/>
  <c r="J5130" i="14"/>
  <c r="K5130" i="14" s="1"/>
  <c r="J5137" i="14"/>
  <c r="K5137" i="14" s="1"/>
  <c r="K5144" i="14"/>
  <c r="J5144" i="14"/>
  <c r="J5154" i="14"/>
  <c r="K5154" i="14" s="1"/>
  <c r="L5154" i="14"/>
  <c r="K60" i="12" s="1"/>
  <c r="K5209" i="14"/>
  <c r="J5249" i="14"/>
  <c r="L5249" i="14"/>
  <c r="K5249" i="14"/>
  <c r="K5266" i="14"/>
  <c r="J5266" i="14"/>
  <c r="K5293" i="14"/>
  <c r="L5293" i="14"/>
  <c r="K5316" i="14"/>
  <c r="J5316" i="14"/>
  <c r="L5316" i="14"/>
  <c r="K5341" i="14"/>
  <c r="J5379" i="14"/>
  <c r="L5420" i="14"/>
  <c r="K5420" i="14"/>
  <c r="L5451" i="14"/>
  <c r="J5451" i="14"/>
  <c r="K5451" i="14" s="1"/>
  <c r="K5492" i="14"/>
  <c r="J5499" i="14"/>
  <c r="K5499" i="14" s="1"/>
  <c r="K5505" i="14"/>
  <c r="K5551" i="14"/>
  <c r="J5565" i="14"/>
  <c r="K5565" i="14" s="1"/>
  <c r="L5677" i="14"/>
  <c r="K5677" i="14"/>
  <c r="L5693" i="14"/>
  <c r="K5693" i="14"/>
  <c r="J6568" i="14"/>
  <c r="K6568" i="14"/>
  <c r="L6568" i="14"/>
  <c r="L6857" i="14"/>
  <c r="J6857" i="14"/>
  <c r="K6857" i="14" s="1"/>
  <c r="L5762" i="14"/>
  <c r="J5762" i="14"/>
  <c r="K5762" i="14" s="1"/>
  <c r="J4824" i="14"/>
  <c r="K4824" i="14" s="1"/>
  <c r="K4842" i="14"/>
  <c r="J4842" i="14"/>
  <c r="K4874" i="14"/>
  <c r="J4874" i="14"/>
  <c r="L4877" i="14"/>
  <c r="J4904" i="14"/>
  <c r="K4904" i="14" s="1"/>
  <c r="J4936" i="14"/>
  <c r="K4936" i="14" s="1"/>
  <c r="J4948" i="14"/>
  <c r="K4948" i="14" s="1"/>
  <c r="L4948" i="14"/>
  <c r="J4986" i="14"/>
  <c r="K4986" i="14" s="1"/>
  <c r="K5078" i="14"/>
  <c r="J5078" i="14"/>
  <c r="L5078" i="14"/>
  <c r="J5092" i="14"/>
  <c r="K5092" i="14" s="1"/>
  <c r="L5131" i="14"/>
  <c r="J5131" i="14"/>
  <c r="K5131" i="14" s="1"/>
  <c r="L5179" i="14"/>
  <c r="J5179" i="14"/>
  <c r="K5179" i="14" s="1"/>
  <c r="J5190" i="14"/>
  <c r="K5190" i="14" s="1"/>
  <c r="J5213" i="14"/>
  <c r="L5213" i="14"/>
  <c r="K5213" i="14"/>
  <c r="J5230" i="14"/>
  <c r="K5230" i="14" s="1"/>
  <c r="K5280" i="14"/>
  <c r="J5280" i="14"/>
  <c r="L5280" i="14"/>
  <c r="L5287" i="14"/>
  <c r="J5287" i="14"/>
  <c r="K5290" i="14"/>
  <c r="J5290" i="14"/>
  <c r="L5290" i="14"/>
  <c r="J5364" i="14"/>
  <c r="K5364" i="14" s="1"/>
  <c r="L5364" i="14"/>
  <c r="J5391" i="14"/>
  <c r="K5391" i="14" s="1"/>
  <c r="J5421" i="14"/>
  <c r="K5421" i="14" s="1"/>
  <c r="L5421" i="14"/>
  <c r="L5436" i="14"/>
  <c r="J5436" i="14"/>
  <c r="K5436" i="14" s="1"/>
  <c r="J5455" i="14"/>
  <c r="L5455" i="14"/>
  <c r="K5455" i="14"/>
  <c r="L5473" i="14"/>
  <c r="L5490" i="14"/>
  <c r="J5493" i="14"/>
  <c r="K5493" i="14" s="1"/>
  <c r="L5493" i="14"/>
  <c r="L5627" i="14"/>
  <c r="L6360" i="14"/>
  <c r="J6360" i="14"/>
  <c r="K6360" i="14"/>
  <c r="K4559" i="14"/>
  <c r="K4571" i="14"/>
  <c r="K4583" i="14"/>
  <c r="K4595" i="14"/>
  <c r="K4607" i="14"/>
  <c r="K4619" i="14"/>
  <c r="K4643" i="14"/>
  <c r="K4655" i="14"/>
  <c r="K4667" i="14"/>
  <c r="K4679" i="14"/>
  <c r="K4691" i="14"/>
  <c r="K4703" i="14"/>
  <c r="K4715" i="14"/>
  <c r="K4727" i="14"/>
  <c r="K4739" i="14"/>
  <c r="K4751" i="14"/>
  <c r="K4763" i="14"/>
  <c r="J4792" i="14"/>
  <c r="K4792" i="14" s="1"/>
  <c r="L4824" i="14"/>
  <c r="J4836" i="14"/>
  <c r="K4836" i="14" s="1"/>
  <c r="L4842" i="14"/>
  <c r="J4854" i="14"/>
  <c r="K4854" i="14" s="1"/>
  <c r="L4874" i="14"/>
  <c r="J4877" i="14"/>
  <c r="K4877" i="14" s="1"/>
  <c r="K4880" i="14"/>
  <c r="J4880" i="14"/>
  <c r="L4880" i="14"/>
  <c r="L4904" i="14"/>
  <c r="L4936" i="14"/>
  <c r="K4954" i="14"/>
  <c r="J4954" i="14"/>
  <c r="J4968" i="14"/>
  <c r="K4968" i="14" s="1"/>
  <c r="L4968" i="14"/>
  <c r="L4986" i="14"/>
  <c r="J5018" i="14"/>
  <c r="K5018" i="14" s="1"/>
  <c r="L5018" i="14"/>
  <c r="K5048" i="14"/>
  <c r="J5048" i="14"/>
  <c r="J5072" i="14"/>
  <c r="K5072" i="14" s="1"/>
  <c r="J5082" i="14"/>
  <c r="K5082" i="14" s="1"/>
  <c r="L5082" i="14"/>
  <c r="L5092" i="14"/>
  <c r="J5124" i="14"/>
  <c r="K5124" i="14" s="1"/>
  <c r="L5124" i="14"/>
  <c r="J5138" i="14"/>
  <c r="K5138" i="14" s="1"/>
  <c r="L5138" i="14"/>
  <c r="L5145" i="14"/>
  <c r="J5145" i="14"/>
  <c r="K5145" i="14" s="1"/>
  <c r="J5176" i="14"/>
  <c r="K5176" i="14" s="1"/>
  <c r="L5183" i="14"/>
  <c r="J5183" i="14"/>
  <c r="K5183" i="14" s="1"/>
  <c r="L5190" i="14"/>
  <c r="J5220" i="14"/>
  <c r="K5220" i="14" s="1"/>
  <c r="L5220" i="14"/>
  <c r="L5227" i="14"/>
  <c r="J5227" i="14"/>
  <c r="K5227" i="14" s="1"/>
  <c r="L5230" i="14"/>
  <c r="K5287" i="14"/>
  <c r="K5304" i="14"/>
  <c r="J5304" i="14"/>
  <c r="L5304" i="14"/>
  <c r="J5336" i="14"/>
  <c r="K5336" i="14" s="1"/>
  <c r="L5391" i="14"/>
  <c r="L5398" i="14"/>
  <c r="J5398" i="14"/>
  <c r="L5406" i="14"/>
  <c r="J5406" i="14"/>
  <c r="K5406" i="14" s="1"/>
  <c r="J5473" i="14"/>
  <c r="K5473" i="14" s="1"/>
  <c r="J5479" i="14"/>
  <c r="J5490" i="14"/>
  <c r="K5490" i="14" s="1"/>
  <c r="J5627" i="14"/>
  <c r="K5627" i="14" s="1"/>
  <c r="L5741" i="14"/>
  <c r="K5741" i="14"/>
  <c r="J5741" i="14"/>
  <c r="J6027" i="14"/>
  <c r="K6027" i="14" s="1"/>
  <c r="L6027" i="14"/>
  <c r="K5076" i="14"/>
  <c r="J5076" i="14"/>
  <c r="L5076" i="14"/>
  <c r="J5148" i="14"/>
  <c r="K5148" i="14" s="1"/>
  <c r="L5148" i="14"/>
  <c r="K5302" i="14"/>
  <c r="J5302" i="14"/>
  <c r="L5311" i="14"/>
  <c r="J5311" i="14"/>
  <c r="K5328" i="14"/>
  <c r="J5328" i="14"/>
  <c r="L5328" i="14"/>
  <c r="K5362" i="14"/>
  <c r="J5362" i="14"/>
  <c r="K5365" i="14"/>
  <c r="J5376" i="14"/>
  <c r="K5376" i="14" s="1"/>
  <c r="L5376" i="14"/>
  <c r="L5382" i="14"/>
  <c r="J5382" i="14"/>
  <c r="K5382" i="14" s="1"/>
  <c r="L5449" i="14"/>
  <c r="J5449" i="14"/>
  <c r="K5449" i="14" s="1"/>
  <c r="L5482" i="14"/>
  <c r="J5482" i="14"/>
  <c r="K5482" i="14" s="1"/>
  <c r="L5527" i="14"/>
  <c r="J5527" i="14"/>
  <c r="K5527" i="14" s="1"/>
  <c r="K5535" i="14"/>
  <c r="J5535" i="14"/>
  <c r="K5547" i="14"/>
  <c r="L5595" i="14"/>
  <c r="J5899" i="14"/>
  <c r="K5899" i="14" s="1"/>
  <c r="L5899" i="14"/>
  <c r="L6066" i="14"/>
  <c r="J6066" i="14"/>
  <c r="K6066" i="14" s="1"/>
  <c r="L6116" i="14"/>
  <c r="J6826" i="14"/>
  <c r="L6826" i="14"/>
  <c r="K6826" i="14"/>
  <c r="J6916" i="14"/>
  <c r="K6916" i="14" s="1"/>
  <c r="L6916" i="14"/>
  <c r="J5547" i="14"/>
  <c r="J5595" i="14"/>
  <c r="K5595" i="14" s="1"/>
  <c r="J5701" i="14"/>
  <c r="K5701" i="14" s="1"/>
  <c r="J5723" i="14"/>
  <c r="K5723" i="14" s="1"/>
  <c r="J6054" i="14"/>
  <c r="K6054" i="14" s="1"/>
  <c r="J6091" i="14"/>
  <c r="K6091" i="14" s="1"/>
  <c r="L6091" i="14"/>
  <c r="J6116" i="14"/>
  <c r="K6116" i="14" s="1"/>
  <c r="J4798" i="14"/>
  <c r="K4798" i="14" s="1"/>
  <c r="K4810" i="14"/>
  <c r="J4810" i="14"/>
  <c r="K4822" i="14"/>
  <c r="J4822" i="14"/>
  <c r="J4834" i="14"/>
  <c r="K4834" i="14" s="1"/>
  <c r="K4846" i="14"/>
  <c r="J4846" i="14"/>
  <c r="J4858" i="14"/>
  <c r="K4858" i="14" s="1"/>
  <c r="J4870" i="14"/>
  <c r="K4870" i="14" s="1"/>
  <c r="J4890" i="14"/>
  <c r="K4890" i="14" s="1"/>
  <c r="J4924" i="14"/>
  <c r="K4924" i="14" s="1"/>
  <c r="J4958" i="14"/>
  <c r="K4958" i="14" s="1"/>
  <c r="K4966" i="14"/>
  <c r="J4966" i="14"/>
  <c r="K4992" i="14"/>
  <c r="J4992" i="14"/>
  <c r="L4992" i="14"/>
  <c r="J5000" i="14"/>
  <c r="K5000" i="14" s="1"/>
  <c r="J5034" i="14"/>
  <c r="K5034" i="14" s="1"/>
  <c r="K5068" i="14"/>
  <c r="J5068" i="14"/>
  <c r="J5088" i="14"/>
  <c r="K5088" i="14" s="1"/>
  <c r="L5088" i="14"/>
  <c r="L5105" i="14"/>
  <c r="J5160" i="14"/>
  <c r="K5160" i="14" s="1"/>
  <c r="L5160" i="14"/>
  <c r="L5177" i="14"/>
  <c r="J5186" i="14"/>
  <c r="K5186" i="14" s="1"/>
  <c r="L5186" i="14"/>
  <c r="J5192" i="14"/>
  <c r="K5192" i="14" s="1"/>
  <c r="J5198" i="14"/>
  <c r="K5198" i="14" s="1"/>
  <c r="L5198" i="14"/>
  <c r="K5204" i="14"/>
  <c r="J5204" i="14"/>
  <c r="J5210" i="14"/>
  <c r="K5210" i="14" s="1"/>
  <c r="L5210" i="14"/>
  <c r="K5216" i="14"/>
  <c r="J5216" i="14"/>
  <c r="J5222" i="14"/>
  <c r="K5222" i="14" s="1"/>
  <c r="L5222" i="14"/>
  <c r="J5228" i="14"/>
  <c r="K5228" i="14" s="1"/>
  <c r="K5234" i="14"/>
  <c r="J5234" i="14"/>
  <c r="L5234" i="14"/>
  <c r="K5240" i="14"/>
  <c r="J5240" i="14"/>
  <c r="K5246" i="14"/>
  <c r="J5246" i="14"/>
  <c r="L5246" i="14"/>
  <c r="K5252" i="14"/>
  <c r="J5252" i="14"/>
  <c r="K5258" i="14"/>
  <c r="J5258" i="14"/>
  <c r="L5258" i="14"/>
  <c r="K5264" i="14"/>
  <c r="J5264" i="14"/>
  <c r="K5270" i="14"/>
  <c r="J5270" i="14"/>
  <c r="L5270" i="14"/>
  <c r="K5276" i="14"/>
  <c r="J5276" i="14"/>
  <c r="K5282" i="14"/>
  <c r="J5282" i="14"/>
  <c r="L5282" i="14"/>
  <c r="K5288" i="14"/>
  <c r="J5288" i="14"/>
  <c r="L5317" i="14"/>
  <c r="J5354" i="14"/>
  <c r="K5354" i="14" s="1"/>
  <c r="L5354" i="14"/>
  <c r="J5360" i="14"/>
  <c r="K5360" i="14" s="1"/>
  <c r="L5365" i="14"/>
  <c r="L5390" i="14"/>
  <c r="L5404" i="14"/>
  <c r="J5404" i="14"/>
  <c r="K5404" i="14" s="1"/>
  <c r="L5441" i="14"/>
  <c r="K5441" i="14"/>
  <c r="L5494" i="14"/>
  <c r="L5500" i="14"/>
  <c r="K5500" i="14"/>
  <c r="J5500" i="14"/>
  <c r="K5503" i="14"/>
  <c r="J5541" i="14"/>
  <c r="K5541" i="14" s="1"/>
  <c r="L5541" i="14"/>
  <c r="L5547" i="14"/>
  <c r="L5721" i="14"/>
  <c r="K5776" i="14"/>
  <c r="L5776" i="14"/>
  <c r="J6057" i="14"/>
  <c r="K6057" i="14" s="1"/>
  <c r="L6057" i="14"/>
  <c r="L6330" i="14"/>
  <c r="K6330" i="14"/>
  <c r="J6330" i="14"/>
  <c r="L6344" i="14"/>
  <c r="K6344" i="14"/>
  <c r="J6344" i="14"/>
  <c r="J6778" i="14"/>
  <c r="K6778" i="14"/>
  <c r="L6778" i="14"/>
  <c r="J4791" i="14"/>
  <c r="K4791" i="14" s="1"/>
  <c r="L4798" i="14"/>
  <c r="J4803" i="14"/>
  <c r="K4803" i="14" s="1"/>
  <c r="L4810" i="14"/>
  <c r="J4815" i="14"/>
  <c r="K4815" i="14" s="1"/>
  <c r="L4822" i="14"/>
  <c r="J4827" i="14"/>
  <c r="K4827" i="14" s="1"/>
  <c r="L4834" i="14"/>
  <c r="J4839" i="14"/>
  <c r="K4839" i="14" s="1"/>
  <c r="L4846" i="14"/>
  <c r="J4851" i="14"/>
  <c r="K4851" i="14" s="1"/>
  <c r="L4858" i="14"/>
  <c r="J4863" i="14"/>
  <c r="K4863" i="14" s="1"/>
  <c r="L4870" i="14"/>
  <c r="J4875" i="14"/>
  <c r="K4875" i="14" s="1"/>
  <c r="J4898" i="14"/>
  <c r="K4898" i="14" s="1"/>
  <c r="J4906" i="14"/>
  <c r="K4906" i="14" s="1"/>
  <c r="J4932" i="14"/>
  <c r="K4932" i="14" s="1"/>
  <c r="L4932" i="14"/>
  <c r="J4940" i="14"/>
  <c r="K4940" i="14" s="1"/>
  <c r="J4974" i="14"/>
  <c r="K4974" i="14" s="1"/>
  <c r="J5008" i="14"/>
  <c r="K5008" i="14" s="1"/>
  <c r="J5042" i="14"/>
  <c r="K5042" i="14" s="1"/>
  <c r="J5050" i="14"/>
  <c r="K5050" i="14" s="1"/>
  <c r="L5071" i="14"/>
  <c r="J5071" i="14"/>
  <c r="K5071" i="14" s="1"/>
  <c r="J5074" i="14"/>
  <c r="K5074" i="14" s="1"/>
  <c r="J5094" i="14"/>
  <c r="K5094" i="14" s="1"/>
  <c r="J5114" i="14"/>
  <c r="K5114" i="14" s="1"/>
  <c r="L5114" i="14"/>
  <c r="K5117" i="14"/>
  <c r="J5120" i="14"/>
  <c r="K5120" i="14" s="1"/>
  <c r="J5140" i="14"/>
  <c r="K5140" i="14" s="1"/>
  <c r="L5143" i="14"/>
  <c r="J5143" i="14"/>
  <c r="K5143" i="14" s="1"/>
  <c r="J5146" i="14"/>
  <c r="K5146" i="14" s="1"/>
  <c r="J5166" i="14"/>
  <c r="K5166" i="14" s="1"/>
  <c r="L5192" i="14"/>
  <c r="L5204" i="14"/>
  <c r="L5216" i="14"/>
  <c r="L5228" i="14"/>
  <c r="L5240" i="14"/>
  <c r="L5252" i="14"/>
  <c r="L5264" i="14"/>
  <c r="L5276" i="14"/>
  <c r="L5288" i="14"/>
  <c r="K5294" i="14"/>
  <c r="J5294" i="14"/>
  <c r="L5294" i="14"/>
  <c r="K5297" i="14"/>
  <c r="K5300" i="14"/>
  <c r="J5300" i="14"/>
  <c r="K5326" i="14"/>
  <c r="J5326" i="14"/>
  <c r="J5340" i="14"/>
  <c r="K5340" i="14" s="1"/>
  <c r="L5340" i="14"/>
  <c r="L5360" i="14"/>
  <c r="J5374" i="14"/>
  <c r="K5374" i="14" s="1"/>
  <c r="K5377" i="14"/>
  <c r="K5383" i="14"/>
  <c r="J5390" i="14"/>
  <c r="K5390" i="14" s="1"/>
  <c r="K5407" i="14"/>
  <c r="J5438" i="14"/>
  <c r="J5441" i="14"/>
  <c r="L5458" i="14"/>
  <c r="J5458" i="14"/>
  <c r="K5458" i="14" s="1"/>
  <c r="J5494" i="14"/>
  <c r="K5494" i="14" s="1"/>
  <c r="L5593" i="14"/>
  <c r="K5593" i="14"/>
  <c r="J5593" i="14"/>
  <c r="L5629" i="14"/>
  <c r="J5629" i="14"/>
  <c r="K5629" i="14" s="1"/>
  <c r="J5721" i="14"/>
  <c r="K5721" i="14" s="1"/>
  <c r="J5776" i="14"/>
  <c r="L6322" i="14"/>
  <c r="J6322" i="14"/>
  <c r="K6322" i="14"/>
  <c r="L5297" i="14"/>
  <c r="K5306" i="14"/>
  <c r="J5306" i="14"/>
  <c r="L5306" i="14"/>
  <c r="K5312" i="14"/>
  <c r="J5312" i="14"/>
  <c r="L5335" i="14"/>
  <c r="J5335" i="14"/>
  <c r="K5335" i="14" s="1"/>
  <c r="K5438" i="14"/>
  <c r="L5447" i="14"/>
  <c r="L5464" i="14"/>
  <c r="L5603" i="14"/>
  <c r="J5603" i="14"/>
  <c r="K5603" i="14" s="1"/>
  <c r="L5649" i="14"/>
  <c r="L5699" i="14"/>
  <c r="J5699" i="14"/>
  <c r="K5699" i="14" s="1"/>
  <c r="L5764" i="14"/>
  <c r="K5956" i="14"/>
  <c r="J5956" i="14"/>
  <c r="J5977" i="14"/>
  <c r="L5977" i="14"/>
  <c r="K5977" i="14"/>
  <c r="J5981" i="14"/>
  <c r="L5981" i="14"/>
  <c r="J4888" i="14"/>
  <c r="K4888" i="14" s="1"/>
  <c r="K4922" i="14"/>
  <c r="J4922" i="14"/>
  <c r="J4930" i="14"/>
  <c r="K4930" i="14" s="1"/>
  <c r="J4956" i="14"/>
  <c r="K4956" i="14" s="1"/>
  <c r="L4956" i="14"/>
  <c r="L4961" i="14"/>
  <c r="J4964" i="14"/>
  <c r="K4964" i="14" s="1"/>
  <c r="K4998" i="14"/>
  <c r="J4998" i="14"/>
  <c r="J5032" i="14"/>
  <c r="K5032" i="14" s="1"/>
  <c r="J5066" i="14"/>
  <c r="K5066" i="14" s="1"/>
  <c r="J5080" i="14"/>
  <c r="K5080" i="14" s="1"/>
  <c r="L5083" i="14"/>
  <c r="J5083" i="14"/>
  <c r="K5083" i="14" s="1"/>
  <c r="J5086" i="14"/>
  <c r="K5086" i="14" s="1"/>
  <c r="K5097" i="14"/>
  <c r="K5106" i="14"/>
  <c r="J5106" i="14"/>
  <c r="J5126" i="14"/>
  <c r="K5126" i="14" s="1"/>
  <c r="L5126" i="14"/>
  <c r="J5132" i="14"/>
  <c r="K5132" i="14" s="1"/>
  <c r="J5152" i="14"/>
  <c r="K5152" i="14" s="1"/>
  <c r="L5155" i="14"/>
  <c r="J5155" i="14"/>
  <c r="K5155" i="14" s="1"/>
  <c r="J5158" i="14"/>
  <c r="K5158" i="14" s="1"/>
  <c r="K5169" i="14"/>
  <c r="J5178" i="14"/>
  <c r="K5178" i="14" s="1"/>
  <c r="K5184" i="14"/>
  <c r="J5184" i="14"/>
  <c r="L5184" i="14"/>
  <c r="L5309" i="14"/>
  <c r="L5312" i="14"/>
  <c r="K5318" i="14"/>
  <c r="J5318" i="14"/>
  <c r="L5318" i="14"/>
  <c r="K5321" i="14"/>
  <c r="K5324" i="14"/>
  <c r="J5324" i="14"/>
  <c r="L5329" i="14"/>
  <c r="J5366" i="14"/>
  <c r="K5366" i="14" s="1"/>
  <c r="L5366" i="14"/>
  <c r="K5369" i="14"/>
  <c r="J5372" i="14"/>
  <c r="K5372" i="14" s="1"/>
  <c r="L5377" i="14"/>
  <c r="L5383" i="14"/>
  <c r="J5394" i="14"/>
  <c r="K5394" i="14" s="1"/>
  <c r="J5397" i="14"/>
  <c r="K5397" i="14"/>
  <c r="J5447" i="14"/>
  <c r="K5447" i="14" s="1"/>
  <c r="J5464" i="14"/>
  <c r="K5464" i="14" s="1"/>
  <c r="L5478" i="14"/>
  <c r="J5478" i="14"/>
  <c r="K5478" i="14" s="1"/>
  <c r="L5495" i="14"/>
  <c r="K5495" i="14"/>
  <c r="K5501" i="14"/>
  <c r="L5525" i="14"/>
  <c r="L5553" i="14"/>
  <c r="J5553" i="14"/>
  <c r="K5553" i="14" s="1"/>
  <c r="L5619" i="14"/>
  <c r="K5619" i="14"/>
  <c r="J5649" i="14"/>
  <c r="K5649" i="14" s="1"/>
  <c r="L5665" i="14"/>
  <c r="J5665" i="14"/>
  <c r="K5665" i="14" s="1"/>
  <c r="L5671" i="14"/>
  <c r="K5671" i="14"/>
  <c r="L5737" i="14"/>
  <c r="K5737" i="14"/>
  <c r="J5737" i="14"/>
  <c r="J5764" i="14"/>
  <c r="K5764" i="14" s="1"/>
  <c r="J5871" i="14"/>
  <c r="K5871" i="14" s="1"/>
  <c r="L5871" i="14"/>
  <c r="K5981" i="14"/>
  <c r="J6199" i="14"/>
  <c r="K6199" i="14" s="1"/>
  <c r="L5388" i="14"/>
  <c r="K5388" i="14"/>
  <c r="L5410" i="14"/>
  <c r="J5410" i="14"/>
  <c r="K5410" i="14" s="1"/>
  <c r="J5415" i="14"/>
  <c r="K5415" i="14" s="1"/>
  <c r="L5430" i="14"/>
  <c r="K5430" i="14"/>
  <c r="L5452" i="14"/>
  <c r="J5452" i="14"/>
  <c r="K5452" i="14" s="1"/>
  <c r="L5484" i="14"/>
  <c r="K5484" i="14"/>
  <c r="K5559" i="14"/>
  <c r="J5559" i="14"/>
  <c r="L5567" i="14"/>
  <c r="K5567" i="14"/>
  <c r="L5691" i="14"/>
  <c r="K5691" i="14"/>
  <c r="J5798" i="14"/>
  <c r="L5798" i="14"/>
  <c r="K5798" i="14"/>
  <c r="K5807" i="14"/>
  <c r="L5810" i="14"/>
  <c r="J5810" i="14"/>
  <c r="K5810" i="14" s="1"/>
  <c r="L6006" i="14"/>
  <c r="J6006" i="14"/>
  <c r="K6006" i="14" s="1"/>
  <c r="L6018" i="14"/>
  <c r="J6018" i="14"/>
  <c r="K6018" i="14" s="1"/>
  <c r="L6336" i="14"/>
  <c r="J6336" i="14"/>
  <c r="L5667" i="14"/>
  <c r="L5713" i="14"/>
  <c r="J5713" i="14"/>
  <c r="K5713" i="14" s="1"/>
  <c r="L5790" i="14"/>
  <c r="K5790" i="14"/>
  <c r="L5852" i="14"/>
  <c r="J5852" i="14"/>
  <c r="K5852" i="14" s="1"/>
  <c r="J5883" i="14"/>
  <c r="L5883" i="14"/>
  <c r="K5883" i="14"/>
  <c r="J5946" i="14"/>
  <c r="K5946" i="14" s="1"/>
  <c r="L5946" i="14"/>
  <c r="K6336" i="14"/>
  <c r="J6569" i="14"/>
  <c r="K6569" i="14" s="1"/>
  <c r="L6569" i="14"/>
  <c r="L5465" i="14"/>
  <c r="K5465" i="14"/>
  <c r="J5623" i="14"/>
  <c r="K5623" i="14" s="1"/>
  <c r="L5635" i="14"/>
  <c r="J5635" i="14"/>
  <c r="K5635" i="14" s="1"/>
  <c r="J5645" i="14"/>
  <c r="K5645" i="14" s="1"/>
  <c r="J5667" i="14"/>
  <c r="K5667" i="14" s="1"/>
  <c r="K5775" i="14"/>
  <c r="L5775" i="14"/>
  <c r="J5775" i="14"/>
  <c r="K5825" i="14"/>
  <c r="L5825" i="14"/>
  <c r="J5889" i="14"/>
  <c r="L5889" i="14"/>
  <c r="J5893" i="14"/>
  <c r="K5893" i="14"/>
  <c r="L5893" i="14"/>
  <c r="L6306" i="14"/>
  <c r="J6306" i="14"/>
  <c r="K6306" i="14" s="1"/>
  <c r="L6312" i="14"/>
  <c r="J6312" i="14"/>
  <c r="K6312" i="14" s="1"/>
  <c r="J6507" i="14"/>
  <c r="L6507" i="14"/>
  <c r="K6507" i="14"/>
  <c r="L5611" i="14"/>
  <c r="J5611" i="14"/>
  <c r="K5611" i="14" s="1"/>
  <c r="L5643" i="14"/>
  <c r="K5643" i="14"/>
  <c r="L5689" i="14"/>
  <c r="K5689" i="14"/>
  <c r="J5689" i="14"/>
  <c r="J5725" i="14"/>
  <c r="K5725" i="14" s="1"/>
  <c r="J5747" i="14"/>
  <c r="K5747" i="14" s="1"/>
  <c r="K5781" i="14"/>
  <c r="L5781" i="14"/>
  <c r="J5787" i="14"/>
  <c r="K5787" i="14" s="1"/>
  <c r="L5787" i="14"/>
  <c r="J5811" i="14"/>
  <c r="K5811" i="14" s="1"/>
  <c r="K5822" i="14"/>
  <c r="J5825" i="14"/>
  <c r="L5856" i="14"/>
  <c r="J5856" i="14"/>
  <c r="K5856" i="14" s="1"/>
  <c r="L5863" i="14"/>
  <c r="J5863" i="14"/>
  <c r="K5863" i="14" s="1"/>
  <c r="K5889" i="14"/>
  <c r="L6000" i="14"/>
  <c r="J6000" i="14"/>
  <c r="K6000" i="14" s="1"/>
  <c r="J6109" i="14"/>
  <c r="K6109" i="14" s="1"/>
  <c r="L6109" i="14"/>
  <c r="L6138" i="14"/>
  <c r="J6138" i="14"/>
  <c r="K6138" i="14" s="1"/>
  <c r="L6392" i="14"/>
  <c r="J6392" i="14"/>
  <c r="K6392" i="14" s="1"/>
  <c r="J6442" i="14"/>
  <c r="L6442" i="14"/>
  <c r="J6498" i="14"/>
  <c r="L6498" i="14"/>
  <c r="K6498" i="14"/>
  <c r="K6501" i="14"/>
  <c r="L6501" i="14"/>
  <c r="J6501" i="14"/>
  <c r="J5202" i="14"/>
  <c r="K5202" i="14" s="1"/>
  <c r="J5214" i="14"/>
  <c r="K5214" i="14" s="1"/>
  <c r="J5226" i="14"/>
  <c r="K5226" i="14" s="1"/>
  <c r="K5238" i="14"/>
  <c r="J5238" i="14"/>
  <c r="K5250" i="14"/>
  <c r="J5250" i="14"/>
  <c r="K5262" i="14"/>
  <c r="J5262" i="14"/>
  <c r="K5274" i="14"/>
  <c r="J5274" i="14"/>
  <c r="K5286" i="14"/>
  <c r="J5286" i="14"/>
  <c r="K5298" i="14"/>
  <c r="J5298" i="14"/>
  <c r="K5310" i="14"/>
  <c r="J5310" i="14"/>
  <c r="K5322" i="14"/>
  <c r="J5322" i="14"/>
  <c r="K5334" i="14"/>
  <c r="J5334" i="14"/>
  <c r="J5346" i="14"/>
  <c r="K5346" i="14" s="1"/>
  <c r="J5358" i="14"/>
  <c r="K5358" i="14" s="1"/>
  <c r="J5370" i="14"/>
  <c r="K5370" i="14" s="1"/>
  <c r="K5471" i="14"/>
  <c r="J5511" i="14"/>
  <c r="K5511" i="14" s="1"/>
  <c r="L5519" i="14"/>
  <c r="K5519" i="14"/>
  <c r="L5617" i="14"/>
  <c r="J5617" i="14"/>
  <c r="K5617" i="14" s="1"/>
  <c r="L5904" i="14"/>
  <c r="J5904" i="14"/>
  <c r="K5904" i="14" s="1"/>
  <c r="J5957" i="14"/>
  <c r="K5957" i="14" s="1"/>
  <c r="J6223" i="14"/>
  <c r="K6223" i="14"/>
  <c r="L6223" i="14"/>
  <c r="L6595" i="14"/>
  <c r="J6595" i="14"/>
  <c r="K6595" i="14" s="1"/>
  <c r="J6723" i="14"/>
  <c r="K6723" i="14" s="1"/>
  <c r="L6723" i="14"/>
  <c r="J6771" i="14"/>
  <c r="K6771" i="14" s="1"/>
  <c r="L6771" i="14"/>
  <c r="L5739" i="14"/>
  <c r="K5739" i="14"/>
  <c r="L5765" i="14"/>
  <c r="L5768" i="14"/>
  <c r="J5895" i="14"/>
  <c r="K5895" i="14" s="1"/>
  <c r="L5895" i="14"/>
  <c r="J5898" i="14"/>
  <c r="K5898" i="14"/>
  <c r="L5898" i="14"/>
  <c r="J5913" i="14"/>
  <c r="K5913" i="14"/>
  <c r="L5913" i="14"/>
  <c r="L6354" i="14"/>
  <c r="K6354" i="14"/>
  <c r="J6354" i="14"/>
  <c r="L6382" i="14"/>
  <c r="J6382" i="14"/>
  <c r="K6382" i="14" s="1"/>
  <c r="L6639" i="14"/>
  <c r="J6639" i="14"/>
  <c r="K6639" i="14" s="1"/>
  <c r="J5188" i="14"/>
  <c r="K5188" i="14" s="1"/>
  <c r="J5200" i="14"/>
  <c r="K5200" i="14" s="1"/>
  <c r="J5212" i="14"/>
  <c r="K5212" i="14" s="1"/>
  <c r="K5224" i="14"/>
  <c r="J5224" i="14"/>
  <c r="K5236" i="14"/>
  <c r="J5236" i="14"/>
  <c r="K5248" i="14"/>
  <c r="J5248" i="14"/>
  <c r="K5260" i="14"/>
  <c r="J5260" i="14"/>
  <c r="K5272" i="14"/>
  <c r="J5272" i="14"/>
  <c r="K5284" i="14"/>
  <c r="J5284" i="14"/>
  <c r="K5296" i="14"/>
  <c r="J5296" i="14"/>
  <c r="K5308" i="14"/>
  <c r="J5308" i="14"/>
  <c r="K5320" i="14"/>
  <c r="J5320" i="14"/>
  <c r="K5332" i="14"/>
  <c r="J5332" i="14"/>
  <c r="J5344" i="14"/>
  <c r="K5344" i="14" s="1"/>
  <c r="J5356" i="14"/>
  <c r="K5356" i="14" s="1"/>
  <c r="J5368" i="14"/>
  <c r="K5368" i="14" s="1"/>
  <c r="L5380" i="14"/>
  <c r="J5380" i="14"/>
  <c r="K5380" i="14" s="1"/>
  <c r="K5392" i="14"/>
  <c r="L5412" i="14"/>
  <c r="K5412" i="14"/>
  <c r="K5414" i="14"/>
  <c r="L5434" i="14"/>
  <c r="J5434" i="14"/>
  <c r="K5434" i="14" s="1"/>
  <c r="J5439" i="14"/>
  <c r="K5439" i="14" s="1"/>
  <c r="K5444" i="14"/>
  <c r="L5454" i="14"/>
  <c r="K5454" i="14"/>
  <c r="L5471" i="14"/>
  <c r="L5476" i="14"/>
  <c r="J5476" i="14"/>
  <c r="K5476" i="14" s="1"/>
  <c r="K5488" i="14"/>
  <c r="L5506" i="14"/>
  <c r="J5506" i="14"/>
  <c r="K5506" i="14" s="1"/>
  <c r="K5653" i="14"/>
  <c r="J5673" i="14"/>
  <c r="K5673" i="14" s="1"/>
  <c r="K5675" i="14"/>
  <c r="K5697" i="14"/>
  <c r="J5717" i="14"/>
  <c r="K5717" i="14" s="1"/>
  <c r="K5719" i="14"/>
  <c r="J5739" i="14"/>
  <c r="K5759" i="14"/>
  <c r="J5765" i="14"/>
  <c r="K5765" i="14" s="1"/>
  <c r="J5768" i="14"/>
  <c r="K5768" i="14" s="1"/>
  <c r="K5789" i="14"/>
  <c r="L5789" i="14"/>
  <c r="K5794" i="14"/>
  <c r="K5840" i="14"/>
  <c r="J5935" i="14"/>
  <c r="L5935" i="14"/>
  <c r="K5935" i="14"/>
  <c r="J6061" i="14"/>
  <c r="K6061" i="14" s="1"/>
  <c r="L6061" i="14"/>
  <c r="L6346" i="14"/>
  <c r="J6346" i="14"/>
  <c r="K6346" i="14"/>
  <c r="L6368" i="14"/>
  <c r="K6368" i="14"/>
  <c r="J6650" i="14"/>
  <c r="L6650" i="14"/>
  <c r="K6650" i="14"/>
  <c r="L6575" i="14"/>
  <c r="J6575" i="14"/>
  <c r="K6575" i="14" s="1"/>
  <c r="L7301" i="14"/>
  <c r="K7301" i="14"/>
  <c r="J7301" i="14"/>
  <c r="J5909" i="14"/>
  <c r="K5909" i="14"/>
  <c r="L5909" i="14"/>
  <c r="J5915" i="14"/>
  <c r="L5915" i="14"/>
  <c r="L5924" i="14"/>
  <c r="K5924" i="14"/>
  <c r="J5938" i="14"/>
  <c r="K5938" i="14" s="1"/>
  <c r="L5938" i="14"/>
  <c r="J5986" i="14"/>
  <c r="L5986" i="14"/>
  <c r="K5986" i="14"/>
  <c r="J5993" i="14"/>
  <c r="K5993" i="14" s="1"/>
  <c r="L5993" i="14"/>
  <c r="J6035" i="14"/>
  <c r="K6035" i="14" s="1"/>
  <c r="J6173" i="14"/>
  <c r="K6173" i="14" s="1"/>
  <c r="L6173" i="14"/>
  <c r="L6262" i="14"/>
  <c r="J6262" i="14"/>
  <c r="K6262" i="14" s="1"/>
  <c r="L6298" i="14"/>
  <c r="J6298" i="14"/>
  <c r="K6298" i="14" s="1"/>
  <c r="L6370" i="14"/>
  <c r="J6370" i="14"/>
  <c r="K6370" i="14" s="1"/>
  <c r="L6455" i="14"/>
  <c r="J6455" i="14"/>
  <c r="K6455" i="14" s="1"/>
  <c r="J6506" i="14"/>
  <c r="L6506" i="14"/>
  <c r="K6506" i="14"/>
  <c r="J7078" i="14"/>
  <c r="K7078" i="14" s="1"/>
  <c r="L7078" i="14"/>
  <c r="J7090" i="14"/>
  <c r="K7090" i="14" s="1"/>
  <c r="L7090" i="14"/>
  <c r="L6919" i="14"/>
  <c r="J6919" i="14"/>
  <c r="K6919" i="14" s="1"/>
  <c r="L5786" i="14"/>
  <c r="J5786" i="14"/>
  <c r="K5786" i="14" s="1"/>
  <c r="K5805" i="14"/>
  <c r="K5872" i="14"/>
  <c r="L5872" i="14"/>
  <c r="K5892" i="14"/>
  <c r="L5892" i="14"/>
  <c r="J5939" i="14"/>
  <c r="K5939" i="14" s="1"/>
  <c r="J5951" i="14"/>
  <c r="K5951" i="14" s="1"/>
  <c r="L5954" i="14"/>
  <c r="J5954" i="14"/>
  <c r="K5954" i="14" s="1"/>
  <c r="L6288" i="14"/>
  <c r="J6288" i="14"/>
  <c r="K6288" i="14" s="1"/>
  <c r="L6384" i="14"/>
  <c r="J6384" i="14"/>
  <c r="K6384" i="14" s="1"/>
  <c r="J6642" i="14"/>
  <c r="L6642" i="14"/>
  <c r="K6642" i="14"/>
  <c r="J6926" i="14"/>
  <c r="K6926" i="14" s="1"/>
  <c r="L6926" i="14"/>
  <c r="L6929" i="14"/>
  <c r="J6929" i="14"/>
  <c r="K6929" i="14" s="1"/>
  <c r="K5757" i="14"/>
  <c r="L5801" i="14"/>
  <c r="L5836" i="14"/>
  <c r="K5836" i="14"/>
  <c r="L5861" i="14"/>
  <c r="J5861" i="14"/>
  <c r="K5861" i="14" s="1"/>
  <c r="K5867" i="14"/>
  <c r="L5970" i="14"/>
  <c r="J5970" i="14"/>
  <c r="K5970" i="14" s="1"/>
  <c r="J6043" i="14"/>
  <c r="K6043" i="14" s="1"/>
  <c r="L6043" i="14"/>
  <c r="L6068" i="14"/>
  <c r="J6077" i="14"/>
  <c r="K6077" i="14" s="1"/>
  <c r="L6077" i="14"/>
  <c r="J6129" i="14"/>
  <c r="L6129" i="14"/>
  <c r="K6129" i="14"/>
  <c r="J6159" i="14"/>
  <c r="K6159" i="14" s="1"/>
  <c r="L6159" i="14"/>
  <c r="L6184" i="14"/>
  <c r="J6184" i="14"/>
  <c r="K6184" i="14" s="1"/>
  <c r="L6218" i="14"/>
  <c r="K6218" i="14"/>
  <c r="L6254" i="14"/>
  <c r="J6254" i="14"/>
  <c r="K6254" i="14" s="1"/>
  <c r="L6294" i="14"/>
  <c r="J6294" i="14"/>
  <c r="K6294" i="14" s="1"/>
  <c r="L6403" i="14"/>
  <c r="J6403" i="14"/>
  <c r="K6403" i="14" s="1"/>
  <c r="J6558" i="14"/>
  <c r="L6558" i="14"/>
  <c r="K6558" i="14"/>
  <c r="J6664" i="14"/>
  <c r="K6664" i="14" s="1"/>
  <c r="L6664" i="14"/>
  <c r="L6717" i="14"/>
  <c r="K6717" i="14"/>
  <c r="J6720" i="14"/>
  <c r="K6720" i="14" s="1"/>
  <c r="L6720" i="14"/>
  <c r="J5504" i="14"/>
  <c r="K5504" i="14" s="1"/>
  <c r="J5515" i="14"/>
  <c r="K5515" i="14" s="1"/>
  <c r="J5539" i="14"/>
  <c r="K5539" i="14" s="1"/>
  <c r="J5563" i="14"/>
  <c r="K5563" i="14" s="1"/>
  <c r="J5591" i="14"/>
  <c r="K5591" i="14" s="1"/>
  <c r="J5615" i="14"/>
  <c r="K5615" i="14" s="1"/>
  <c r="J5639" i="14"/>
  <c r="K5639" i="14" s="1"/>
  <c r="J5663" i="14"/>
  <c r="K5663" i="14" s="1"/>
  <c r="J5687" i="14"/>
  <c r="K5687" i="14" s="1"/>
  <c r="J5711" i="14"/>
  <c r="J5735" i="14"/>
  <c r="K5735" i="14" s="1"/>
  <c r="J5757" i="14"/>
  <c r="J5763" i="14"/>
  <c r="K5763" i="14" s="1"/>
  <c r="J5766" i="14"/>
  <c r="K5766" i="14" s="1"/>
  <c r="J5779" i="14"/>
  <c r="J5801" i="14"/>
  <c r="K5801" i="14" s="1"/>
  <c r="L5812" i="14"/>
  <c r="K5812" i="14"/>
  <c r="J5836" i="14"/>
  <c r="L5855" i="14"/>
  <c r="J5855" i="14"/>
  <c r="K5855" i="14" s="1"/>
  <c r="J5858" i="14"/>
  <c r="K5858" i="14" s="1"/>
  <c r="J5867" i="14"/>
  <c r="L5876" i="14"/>
  <c r="J5876" i="14"/>
  <c r="K5876" i="14" s="1"/>
  <c r="L5900" i="14"/>
  <c r="J5900" i="14"/>
  <c r="J5961" i="14"/>
  <c r="K5961" i="14" s="1"/>
  <c r="L5961" i="14"/>
  <c r="J6068" i="14"/>
  <c r="K6068" i="14" s="1"/>
  <c r="K6074" i="14"/>
  <c r="K6098" i="14"/>
  <c r="L6098" i="14"/>
  <c r="J6139" i="14"/>
  <c r="K6139" i="14"/>
  <c r="L6139" i="14"/>
  <c r="L6310" i="14"/>
  <c r="J6310" i="14"/>
  <c r="K6310" i="14" s="1"/>
  <c r="L6318" i="14"/>
  <c r="K6318" i="14"/>
  <c r="J6318" i="14"/>
  <c r="L6334" i="14"/>
  <c r="J6334" i="14"/>
  <c r="L6342" i="14"/>
  <c r="K6342" i="14"/>
  <c r="J6342" i="14"/>
  <c r="L6358" i="14"/>
  <c r="J6358" i="14"/>
  <c r="J6586" i="14"/>
  <c r="K6586" i="14"/>
  <c r="L6757" i="14"/>
  <c r="J6757" i="14"/>
  <c r="K6757" i="14" s="1"/>
  <c r="J6844" i="14"/>
  <c r="K6844" i="14" s="1"/>
  <c r="L6844" i="14"/>
  <c r="L7152" i="14"/>
  <c r="J7152" i="14"/>
  <c r="K7152" i="14" s="1"/>
  <c r="K5711" i="14"/>
  <c r="L5757" i="14"/>
  <c r="K5777" i="14"/>
  <c r="L5777" i="14"/>
  <c r="K5823" i="14"/>
  <c r="L5823" i="14"/>
  <c r="J5823" i="14"/>
  <c r="J5890" i="14"/>
  <c r="L5890" i="14"/>
  <c r="L6050" i="14"/>
  <c r="J6050" i="14"/>
  <c r="K6050" i="14" s="1"/>
  <c r="J6095" i="14"/>
  <c r="K6095" i="14" s="1"/>
  <c r="J6126" i="14"/>
  <c r="K6126" i="14" s="1"/>
  <c r="L6126" i="14"/>
  <c r="L6136" i="14"/>
  <c r="J6136" i="14"/>
  <c r="K6136" i="14" s="1"/>
  <c r="J6146" i="14"/>
  <c r="K6146" i="14" s="1"/>
  <c r="L6146" i="14"/>
  <c r="J6149" i="14"/>
  <c r="K6149" i="14" s="1"/>
  <c r="L6149" i="14"/>
  <c r="J6175" i="14"/>
  <c r="K6175" i="14" s="1"/>
  <c r="J6181" i="14"/>
  <c r="K6181" i="14" s="1"/>
  <c r="L6181" i="14"/>
  <c r="K6194" i="14"/>
  <c r="K6334" i="14"/>
  <c r="K6358" i="14"/>
  <c r="L6380" i="14"/>
  <c r="L6586" i="14"/>
  <c r="J7102" i="14"/>
  <c r="K7102" i="14" s="1"/>
  <c r="L7102" i="14"/>
  <c r="K5489" i="14"/>
  <c r="J5659" i="14"/>
  <c r="K5659" i="14" s="1"/>
  <c r="J5683" i="14"/>
  <c r="J5707" i="14"/>
  <c r="K5707" i="14" s="1"/>
  <c r="J5731" i="14"/>
  <c r="K5731" i="14" s="1"/>
  <c r="J5755" i="14"/>
  <c r="K5755" i="14" s="1"/>
  <c r="J5777" i="14"/>
  <c r="L5788" i="14"/>
  <c r="K5788" i="14"/>
  <c r="K5885" i="14"/>
  <c r="K5890" i="14"/>
  <c r="K5947" i="14"/>
  <c r="J5979" i="14"/>
  <c r="K5979" i="14" s="1"/>
  <c r="J6123" i="14"/>
  <c r="K6123" i="14" s="1"/>
  <c r="L6123" i="14"/>
  <c r="L6194" i="14"/>
  <c r="J6197" i="14"/>
  <c r="K6197" i="14" s="1"/>
  <c r="L6197" i="14"/>
  <c r="L6206" i="14"/>
  <c r="J6206" i="14"/>
  <c r="K6206" i="14" s="1"/>
  <c r="J6212" i="14"/>
  <c r="L6212" i="14"/>
  <c r="K6212" i="14"/>
  <c r="J6225" i="14"/>
  <c r="K6225" i="14" s="1"/>
  <c r="L6225" i="14"/>
  <c r="L6300" i="14"/>
  <c r="J6300" i="14"/>
  <c r="K6300" i="14" s="1"/>
  <c r="L6372" i="14"/>
  <c r="J6372" i="14"/>
  <c r="K6372" i="14" s="1"/>
  <c r="J6380" i="14"/>
  <c r="K6380" i="14" s="1"/>
  <c r="J6400" i="14"/>
  <c r="K6400" i="14" s="1"/>
  <c r="L6400" i="14"/>
  <c r="J6714" i="14"/>
  <c r="L6714" i="14"/>
  <c r="K6714" i="14"/>
  <c r="J6811" i="14"/>
  <c r="K6811" i="14" s="1"/>
  <c r="J6814" i="14"/>
  <c r="K6814" i="14" s="1"/>
  <c r="L6814" i="14"/>
  <c r="K5683" i="14"/>
  <c r="L5755" i="14"/>
  <c r="L5799" i="14"/>
  <c r="J5799" i="14"/>
  <c r="K5799" i="14" s="1"/>
  <c r="K5813" i="14"/>
  <c r="L5813" i="14"/>
  <c r="L5834" i="14"/>
  <c r="K5834" i="14"/>
  <c r="J5834" i="14"/>
  <c r="L5885" i="14"/>
  <c r="K5906" i="14"/>
  <c r="L5947" i="14"/>
  <c r="L5979" i="14"/>
  <c r="K6011" i="14"/>
  <c r="L6020" i="14"/>
  <c r="K6020" i="14"/>
  <c r="J6020" i="14"/>
  <c r="J6029" i="14"/>
  <c r="K6029" i="14" s="1"/>
  <c r="J6047" i="14"/>
  <c r="K6047" i="14"/>
  <c r="L6047" i="14"/>
  <c r="J6063" i="14"/>
  <c r="K6063" i="14" s="1"/>
  <c r="J6087" i="14"/>
  <c r="L6087" i="14"/>
  <c r="K6087" i="14"/>
  <c r="L6140" i="14"/>
  <c r="J6140" i="14"/>
  <c r="K6140" i="14" s="1"/>
  <c r="J6308" i="14"/>
  <c r="K6308" i="14" s="1"/>
  <c r="L6324" i="14"/>
  <c r="J6324" i="14"/>
  <c r="L6348" i="14"/>
  <c r="J6348" i="14"/>
  <c r="J6394" i="14"/>
  <c r="K6394" i="14" s="1"/>
  <c r="J6530" i="14"/>
  <c r="K6530" i="14" s="1"/>
  <c r="L6530" i="14"/>
  <c r="J6539" i="14"/>
  <c r="K6539" i="14" s="1"/>
  <c r="L6539" i="14"/>
  <c r="J6578" i="14"/>
  <c r="K6578" i="14" s="1"/>
  <c r="L6578" i="14"/>
  <c r="L6943" i="14"/>
  <c r="J6943" i="14"/>
  <c r="K6943" i="14" s="1"/>
  <c r="J6555" i="14"/>
  <c r="K6555" i="14" s="1"/>
  <c r="J6608" i="14"/>
  <c r="K6608" i="14" s="1"/>
  <c r="L6608" i="14"/>
  <c r="J6683" i="14"/>
  <c r="K6683" i="14" s="1"/>
  <c r="L6683" i="14"/>
  <c r="J6776" i="14"/>
  <c r="L6776" i="14"/>
  <c r="J6785" i="14"/>
  <c r="L6785" i="14"/>
  <c r="J6808" i="14"/>
  <c r="K6808" i="14" s="1"/>
  <c r="L6808" i="14"/>
  <c r="L6869" i="14"/>
  <c r="K6869" i="14"/>
  <c r="J6869" i="14"/>
  <c r="J6886" i="14"/>
  <c r="K6886" i="14" s="1"/>
  <c r="L6886" i="14"/>
  <c r="L7485" i="14"/>
  <c r="J7485" i="14"/>
  <c r="K7485" i="14" s="1"/>
  <c r="J5891" i="14"/>
  <c r="K5891" i="14"/>
  <c r="J5929" i="14"/>
  <c r="K5929" i="14" s="1"/>
  <c r="L5929" i="14"/>
  <c r="J6039" i="14"/>
  <c r="K6039" i="14" s="1"/>
  <c r="L6039" i="14"/>
  <c r="J6105" i="14"/>
  <c r="K6105" i="14" s="1"/>
  <c r="L6105" i="14"/>
  <c r="J6131" i="14"/>
  <c r="K6131" i="14" s="1"/>
  <c r="L6256" i="14"/>
  <c r="K6256" i="14"/>
  <c r="J6256" i="14"/>
  <c r="J6366" i="14"/>
  <c r="J6378" i="14"/>
  <c r="K6378" i="14" s="1"/>
  <c r="J6390" i="14"/>
  <c r="K6390" i="14" s="1"/>
  <c r="L6405" i="14"/>
  <c r="J6405" i="14"/>
  <c r="K6405" i="14" s="1"/>
  <c r="J6472" i="14"/>
  <c r="K6472" i="14"/>
  <c r="J6475" i="14"/>
  <c r="J6509" i="14"/>
  <c r="K6509" i="14" s="1"/>
  <c r="L6525" i="14"/>
  <c r="L6555" i="14"/>
  <c r="J6592" i="14"/>
  <c r="K6592" i="14"/>
  <c r="L6592" i="14"/>
  <c r="K6641" i="14"/>
  <c r="J6641" i="14"/>
  <c r="J6691" i="14"/>
  <c r="K6691" i="14" s="1"/>
  <c r="K6776" i="14"/>
  <c r="K6785" i="14"/>
  <c r="L6873" i="14"/>
  <c r="J6873" i="14"/>
  <c r="K6873" i="14" s="1"/>
  <c r="L6917" i="14"/>
  <c r="J6917" i="14"/>
  <c r="K6917" i="14" s="1"/>
  <c r="L7403" i="14"/>
  <c r="J7403" i="14"/>
  <c r="K7403" i="14"/>
  <c r="L7601" i="14"/>
  <c r="J7601" i="14"/>
  <c r="K7601" i="14" s="1"/>
  <c r="J7619" i="14"/>
  <c r="K7619" i="14" s="1"/>
  <c r="L7619" i="14"/>
  <c r="J5760" i="14"/>
  <c r="K5760" i="14" s="1"/>
  <c r="K5771" i="14"/>
  <c r="J5773" i="14"/>
  <c r="K5773" i="14" s="1"/>
  <c r="J5784" i="14"/>
  <c r="K5795" i="14"/>
  <c r="J5797" i="14"/>
  <c r="K5797" i="14" s="1"/>
  <c r="J5808" i="14"/>
  <c r="K5808" i="14" s="1"/>
  <c r="J5821" i="14"/>
  <c r="J5832" i="14"/>
  <c r="J5881" i="14"/>
  <c r="L5881" i="14"/>
  <c r="L5891" i="14"/>
  <c r="J5894" i="14"/>
  <c r="J5945" i="14"/>
  <c r="K5945" i="14" s="1"/>
  <c r="L5945" i="14"/>
  <c r="K5965" i="14"/>
  <c r="K5985" i="14"/>
  <c r="J5988" i="14"/>
  <c r="K5988" i="14" s="1"/>
  <c r="J5991" i="14"/>
  <c r="K5991" i="14" s="1"/>
  <c r="L5991" i="14"/>
  <c r="J5999" i="14"/>
  <c r="K5999" i="14"/>
  <c r="J6004" i="14"/>
  <c r="K6004" i="14" s="1"/>
  <c r="J6009" i="14"/>
  <c r="K6009" i="14" s="1"/>
  <c r="L6009" i="14"/>
  <c r="K6036" i="14"/>
  <c r="L6036" i="14"/>
  <c r="K6111" i="14"/>
  <c r="L6131" i="14"/>
  <c r="L6134" i="14"/>
  <c r="J6134" i="14"/>
  <c r="K6134" i="14" s="1"/>
  <c r="J6162" i="14"/>
  <c r="K6162" i="14" s="1"/>
  <c r="L6168" i="14"/>
  <c r="K6168" i="14"/>
  <c r="K6366" i="14"/>
  <c r="J6440" i="14"/>
  <c r="L6440" i="14"/>
  <c r="K6440" i="14"/>
  <c r="L6472" i="14"/>
  <c r="K6475" i="14"/>
  <c r="J6480" i="14"/>
  <c r="L6480" i="14"/>
  <c r="K6480" i="14"/>
  <c r="J6483" i="14"/>
  <c r="K6483" i="14"/>
  <c r="L6483" i="14"/>
  <c r="L6509" i="14"/>
  <c r="J6522" i="14"/>
  <c r="L6522" i="14"/>
  <c r="J6525" i="14"/>
  <c r="K6525" i="14" s="1"/>
  <c r="J6602" i="14"/>
  <c r="L6602" i="14"/>
  <c r="L6605" i="14"/>
  <c r="J6605" i="14"/>
  <c r="K6605" i="14" s="1"/>
  <c r="L6641" i="14"/>
  <c r="L6691" i="14"/>
  <c r="J6698" i="14"/>
  <c r="K6698" i="14" s="1"/>
  <c r="L6698" i="14"/>
  <c r="J6748" i="14"/>
  <c r="K6748" i="14" s="1"/>
  <c r="L6748" i="14"/>
  <c r="J6779" i="14"/>
  <c r="K6779" i="14" s="1"/>
  <c r="J6880" i="14"/>
  <c r="L6880" i="14"/>
  <c r="L7442" i="14"/>
  <c r="J7442" i="14"/>
  <c r="K7442" i="14" s="1"/>
  <c r="L7451" i="14"/>
  <c r="J7451" i="14"/>
  <c r="K7451" i="14" s="1"/>
  <c r="L5773" i="14"/>
  <c r="K5784" i="14"/>
  <c r="L5797" i="14"/>
  <c r="L5821" i="14"/>
  <c r="K5832" i="14"/>
  <c r="L5859" i="14"/>
  <c r="J5859" i="14"/>
  <c r="K5859" i="14" s="1"/>
  <c r="L5864" i="14"/>
  <c r="J5864" i="14"/>
  <c r="K5864" i="14" s="1"/>
  <c r="K5894" i="14"/>
  <c r="J5922" i="14"/>
  <c r="K5922" i="14" s="1"/>
  <c r="L5932" i="14"/>
  <c r="J5932" i="14"/>
  <c r="K5932" i="14" s="1"/>
  <c r="L5948" i="14"/>
  <c r="J5948" i="14"/>
  <c r="K5948" i="14" s="1"/>
  <c r="J5958" i="14"/>
  <c r="K5958" i="14" s="1"/>
  <c r="L5965" i="14"/>
  <c r="J5968" i="14"/>
  <c r="K5968" i="14" s="1"/>
  <c r="L5985" i="14"/>
  <c r="L5988" i="14"/>
  <c r="L5999" i="14"/>
  <c r="J6002" i="14"/>
  <c r="K6002" i="14" s="1"/>
  <c r="K6042" i="14"/>
  <c r="J6075" i="14"/>
  <c r="L6075" i="14"/>
  <c r="J6083" i="14"/>
  <c r="K6083" i="14" s="1"/>
  <c r="L6111" i="14"/>
  <c r="L6114" i="14"/>
  <c r="J6114" i="14"/>
  <c r="K6114" i="14" s="1"/>
  <c r="J6177" i="14"/>
  <c r="K6177" i="14" s="1"/>
  <c r="L6192" i="14"/>
  <c r="J6192" i="14"/>
  <c r="K6192" i="14" s="1"/>
  <c r="J6316" i="14"/>
  <c r="J6328" i="14"/>
  <c r="J6340" i="14"/>
  <c r="J6352" i="14"/>
  <c r="J6364" i="14"/>
  <c r="J6376" i="14"/>
  <c r="K6376" i="14" s="1"/>
  <c r="J6388" i="14"/>
  <c r="K6388" i="14" s="1"/>
  <c r="K6522" i="14"/>
  <c r="K6547" i="14"/>
  <c r="K6602" i="14"/>
  <c r="J6635" i="14"/>
  <c r="K6635" i="14" s="1"/>
  <c r="L6645" i="14"/>
  <c r="J6645" i="14"/>
  <c r="K6645" i="14" s="1"/>
  <c r="J6678" i="14"/>
  <c r="K6678" i="14" s="1"/>
  <c r="L6678" i="14"/>
  <c r="L6779" i="14"/>
  <c r="J6798" i="14"/>
  <c r="K6798" i="14" s="1"/>
  <c r="L6798" i="14"/>
  <c r="J6870" i="14"/>
  <c r="K6870" i="14" s="1"/>
  <c r="L6870" i="14"/>
  <c r="K6880" i="14"/>
  <c r="K5767" i="14"/>
  <c r="J5769" i="14"/>
  <c r="K5769" i="14" s="1"/>
  <c r="L5771" i="14"/>
  <c r="K5791" i="14"/>
  <c r="J5793" i="14"/>
  <c r="K5793" i="14" s="1"/>
  <c r="L5795" i="14"/>
  <c r="J5817" i="14"/>
  <c r="K5817" i="14" s="1"/>
  <c r="L5819" i="14"/>
  <c r="K5839" i="14"/>
  <c r="J5874" i="14"/>
  <c r="K5874" i="14" s="1"/>
  <c r="J5897" i="14"/>
  <c r="K5897" i="14" s="1"/>
  <c r="L5897" i="14"/>
  <c r="K5917" i="14"/>
  <c r="K5937" i="14"/>
  <c r="J5940" i="14"/>
  <c r="K5940" i="14" s="1"/>
  <c r="J5943" i="14"/>
  <c r="K5943" i="14" s="1"/>
  <c r="K5963" i="14"/>
  <c r="L5968" i="14"/>
  <c r="K5983" i="14"/>
  <c r="K5994" i="14"/>
  <c r="K6015" i="14"/>
  <c r="L6033" i="14"/>
  <c r="L6042" i="14"/>
  <c r="J6059" i="14"/>
  <c r="K6059" i="14" s="1"/>
  <c r="K6075" i="14"/>
  <c r="L6083" i="14"/>
  <c r="K6086" i="14"/>
  <c r="K6100" i="14"/>
  <c r="J6147" i="14"/>
  <c r="K6147" i="14" s="1"/>
  <c r="L6147" i="14"/>
  <c r="L6160" i="14"/>
  <c r="K6160" i="14"/>
  <c r="L6177" i="14"/>
  <c r="K6204" i="14"/>
  <c r="K6231" i="14"/>
  <c r="L6234" i="14"/>
  <c r="K6234" i="14"/>
  <c r="L6260" i="14"/>
  <c r="K6260" i="14"/>
  <c r="K6292" i="14"/>
  <c r="K6304" i="14"/>
  <c r="K6316" i="14"/>
  <c r="K6328" i="14"/>
  <c r="K6340" i="14"/>
  <c r="K6352" i="14"/>
  <c r="K6364" i="14"/>
  <c r="J6434" i="14"/>
  <c r="K6434" i="14" s="1"/>
  <c r="L6434" i="14"/>
  <c r="K6437" i="14"/>
  <c r="L6437" i="14"/>
  <c r="J6437" i="14"/>
  <c r="L6547" i="14"/>
  <c r="J6580" i="14"/>
  <c r="K6580" i="14"/>
  <c r="J6688" i="14"/>
  <c r="K6688" i="14" s="1"/>
  <c r="L6688" i="14"/>
  <c r="L6709" i="14"/>
  <c r="J6709" i="14"/>
  <c r="K6709" i="14" s="1"/>
  <c r="L6763" i="14"/>
  <c r="J6763" i="14"/>
  <c r="K6763" i="14" s="1"/>
  <c r="J6773" i="14"/>
  <c r="K6773" i="14" s="1"/>
  <c r="L7151" i="14"/>
  <c r="J7151" i="14"/>
  <c r="K7151" i="14" s="1"/>
  <c r="K5761" i="14"/>
  <c r="K5785" i="14"/>
  <c r="K5809" i="14"/>
  <c r="J5903" i="14"/>
  <c r="K5903" i="14"/>
  <c r="J5941" i="14"/>
  <c r="K5941" i="14" s="1"/>
  <c r="K6084" i="14"/>
  <c r="L6084" i="14"/>
  <c r="L6142" i="14"/>
  <c r="J6142" i="14"/>
  <c r="K6142" i="14" s="1"/>
  <c r="J6151" i="14"/>
  <c r="K6151" i="14" s="1"/>
  <c r="K6266" i="14"/>
  <c r="L6397" i="14"/>
  <c r="K6397" i="14"/>
  <c r="J6488" i="14"/>
  <c r="K6488" i="14"/>
  <c r="L6488" i="14"/>
  <c r="L6545" i="14"/>
  <c r="K6545" i="14"/>
  <c r="J6628" i="14"/>
  <c r="K6628" i="14" s="1"/>
  <c r="L6628" i="14"/>
  <c r="J6700" i="14"/>
  <c r="K6700" i="14" s="1"/>
  <c r="K6755" i="14"/>
  <c r="J6755" i="14"/>
  <c r="L6755" i="14"/>
  <c r="J6820" i="14"/>
  <c r="K6820" i="14" s="1"/>
  <c r="L6820" i="14"/>
  <c r="J6830" i="14"/>
  <c r="K6830" i="14" s="1"/>
  <c r="L6830" i="14"/>
  <c r="J6854" i="14"/>
  <c r="K6854" i="14" s="1"/>
  <c r="L6854" i="14"/>
  <c r="L7064" i="14"/>
  <c r="J7064" i="14"/>
  <c r="K7064" i="14" s="1"/>
  <c r="L7171" i="14"/>
  <c r="J7171" i="14"/>
  <c r="K7171" i="14" s="1"/>
  <c r="L7077" i="14"/>
  <c r="J7077" i="14"/>
  <c r="K7077" i="14" s="1"/>
  <c r="L7093" i="14"/>
  <c r="J7093" i="14"/>
  <c r="K7093" i="14" s="1"/>
  <c r="L7110" i="14"/>
  <c r="J7110" i="14"/>
  <c r="K7110" i="14" s="1"/>
  <c r="L7167" i="14"/>
  <c r="J7167" i="14"/>
  <c r="K7167" i="14"/>
  <c r="K5952" i="14"/>
  <c r="J5987" i="14"/>
  <c r="K5987" i="14"/>
  <c r="J6107" i="14"/>
  <c r="K6107" i="14" s="1"/>
  <c r="K6238" i="14"/>
  <c r="L6280" i="14"/>
  <c r="K6280" i="14"/>
  <c r="L6423" i="14"/>
  <c r="J6423" i="14"/>
  <c r="K6423" i="14" s="1"/>
  <c r="L6445" i="14"/>
  <c r="K6445" i="14"/>
  <c r="J6448" i="14"/>
  <c r="K6448" i="14"/>
  <c r="L6448" i="14"/>
  <c r="J6610" i="14"/>
  <c r="K6610" i="14" s="1"/>
  <c r="J6618" i="14"/>
  <c r="K6618" i="14" s="1"/>
  <c r="L6618" i="14"/>
  <c r="J6756" i="14"/>
  <c r="K6756" i="14" s="1"/>
  <c r="L6756" i="14"/>
  <c r="J6760" i="14"/>
  <c r="K6760" i="14" s="1"/>
  <c r="L6760" i="14"/>
  <c r="L7086" i="14"/>
  <c r="J7086" i="14"/>
  <c r="K7086" i="14" s="1"/>
  <c r="J7336" i="14"/>
  <c r="K7336" i="14" s="1"/>
  <c r="L7336" i="14"/>
  <c r="J6025" i="14"/>
  <c r="K6025" i="14" s="1"/>
  <c r="L6025" i="14"/>
  <c r="J6073" i="14"/>
  <c r="K6073" i="14" s="1"/>
  <c r="L6073" i="14"/>
  <c r="L6208" i="14"/>
  <c r="K6208" i="14"/>
  <c r="J6221" i="14"/>
  <c r="K6221" i="14" s="1"/>
  <c r="L6221" i="14"/>
  <c r="L6473" i="14"/>
  <c r="K6473" i="14"/>
  <c r="J6504" i="14"/>
  <c r="L6504" i="14"/>
  <c r="K6504" i="14"/>
  <c r="L6517" i="14"/>
  <c r="K6533" i="14"/>
  <c r="L6533" i="14"/>
  <c r="J6533" i="14"/>
  <c r="L6695" i="14"/>
  <c r="L6711" i="14"/>
  <c r="J6711" i="14"/>
  <c r="K6711" i="14" s="1"/>
  <c r="J6736" i="14"/>
  <c r="K6736" i="14" s="1"/>
  <c r="L6736" i="14"/>
  <c r="L6805" i="14"/>
  <c r="L7242" i="14"/>
  <c r="J7242" i="14"/>
  <c r="K7242" i="14" s="1"/>
  <c r="L7245" i="14"/>
  <c r="K7245" i="14"/>
  <c r="J7245" i="14"/>
  <c r="L7345" i="14"/>
  <c r="J7345" i="14"/>
  <c r="K7345" i="14" s="1"/>
  <c r="J7348" i="14"/>
  <c r="K7348" i="14" s="1"/>
  <c r="L7348" i="14"/>
  <c r="L7355" i="14"/>
  <c r="J7355" i="14"/>
  <c r="K7355" i="14" s="1"/>
  <c r="J6171" i="14"/>
  <c r="K6171" i="14" s="1"/>
  <c r="L6171" i="14"/>
  <c r="L6232" i="14"/>
  <c r="K6412" i="14"/>
  <c r="J6473" i="14"/>
  <c r="L6493" i="14"/>
  <c r="K6493" i="14"/>
  <c r="J6493" i="14"/>
  <c r="J6517" i="14"/>
  <c r="K6517" i="14" s="1"/>
  <c r="K6560" i="14"/>
  <c r="J6588" i="14"/>
  <c r="L6588" i="14"/>
  <c r="J6597" i="14"/>
  <c r="K6597" i="14" s="1"/>
  <c r="K6619" i="14"/>
  <c r="L6665" i="14"/>
  <c r="J6665" i="14"/>
  <c r="K6665" i="14" s="1"/>
  <c r="J6695" i="14"/>
  <c r="K6695" i="14" s="1"/>
  <c r="L6715" i="14"/>
  <c r="L6733" i="14"/>
  <c r="K6733" i="14"/>
  <c r="J6765" i="14"/>
  <c r="K6765" i="14" s="1"/>
  <c r="J6768" i="14"/>
  <c r="K6768" i="14" s="1"/>
  <c r="L6768" i="14"/>
  <c r="J6805" i="14"/>
  <c r="K6805" i="14" s="1"/>
  <c r="L6845" i="14"/>
  <c r="L6953" i="14"/>
  <c r="K6953" i="14"/>
  <c r="L7303" i="14"/>
  <c r="J7303" i="14"/>
  <c r="K7303" i="14"/>
  <c r="L7481" i="14"/>
  <c r="J5879" i="14"/>
  <c r="K5879" i="14"/>
  <c r="J5927" i="14"/>
  <c r="K5927" i="14" s="1"/>
  <c r="J5975" i="14"/>
  <c r="K5975" i="14" s="1"/>
  <c r="K6016" i="14"/>
  <c r="J6023" i="14"/>
  <c r="K6023" i="14"/>
  <c r="L6034" i="14"/>
  <c r="L6041" i="14"/>
  <c r="K6064" i="14"/>
  <c r="J6071" i="14"/>
  <c r="K6071" i="14" s="1"/>
  <c r="L6082" i="14"/>
  <c r="L6089" i="14"/>
  <c r="K6096" i="14"/>
  <c r="K6112" i="14"/>
  <c r="L6150" i="14"/>
  <c r="K6155" i="14"/>
  <c r="J6195" i="14"/>
  <c r="K6195" i="14" s="1"/>
  <c r="L6195" i="14"/>
  <c r="L6205" i="14"/>
  <c r="K6216" i="14"/>
  <c r="K6229" i="14"/>
  <c r="J6232" i="14"/>
  <c r="K6232" i="14" s="1"/>
  <c r="J6240" i="14"/>
  <c r="K6240" i="14" s="1"/>
  <c r="K6242" i="14"/>
  <c r="L6278" i="14"/>
  <c r="J6278" i="14"/>
  <c r="K6278" i="14" s="1"/>
  <c r="J6395" i="14"/>
  <c r="K6395" i="14" s="1"/>
  <c r="L6395" i="14"/>
  <c r="J6407" i="14"/>
  <c r="K6407" i="14" s="1"/>
  <c r="L6412" i="14"/>
  <c r="J6490" i="14"/>
  <c r="L6490" i="14"/>
  <c r="J6496" i="14"/>
  <c r="K6496" i="14"/>
  <c r="J6520" i="14"/>
  <c r="K6520" i="14"/>
  <c r="K6523" i="14"/>
  <c r="L6523" i="14"/>
  <c r="J6534" i="14"/>
  <c r="K6534" i="14" s="1"/>
  <c r="L6534" i="14"/>
  <c r="K6557" i="14"/>
  <c r="L6560" i="14"/>
  <c r="K6588" i="14"/>
  <c r="L6619" i="14"/>
  <c r="K6652" i="14"/>
  <c r="K6677" i="14"/>
  <c r="K6708" i="14"/>
  <c r="J6715" i="14"/>
  <c r="K6715" i="14" s="1"/>
  <c r="J6733" i="14"/>
  <c r="J6845" i="14"/>
  <c r="K6845" i="14" s="1"/>
  <c r="J6945" i="14"/>
  <c r="K6945" i="14" s="1"/>
  <c r="J6953" i="14"/>
  <c r="L7266" i="14"/>
  <c r="K7266" i="14"/>
  <c r="J7266" i="14"/>
  <c r="L7269" i="14"/>
  <c r="K7269" i="14"/>
  <c r="L7279" i="14"/>
  <c r="K7279" i="14"/>
  <c r="J7279" i="14"/>
  <c r="L7307" i="14"/>
  <c r="L7335" i="14"/>
  <c r="J7335" i="14"/>
  <c r="K7335" i="14" s="1"/>
  <c r="L7386" i="14"/>
  <c r="J7386" i="14"/>
  <c r="K7386" i="14" s="1"/>
  <c r="J7481" i="14"/>
  <c r="K7481" i="14" s="1"/>
  <c r="L7494" i="14"/>
  <c r="J7494" i="14"/>
  <c r="K7494" i="14" s="1"/>
  <c r="L7512" i="14"/>
  <c r="J7512" i="14"/>
  <c r="K7512" i="14" s="1"/>
  <c r="L7530" i="14"/>
  <c r="J7530" i="14"/>
  <c r="K7530" i="14" s="1"/>
  <c r="L7548" i="14"/>
  <c r="J7548" i="14"/>
  <c r="K7548" i="14" s="1"/>
  <c r="J7720" i="14"/>
  <c r="K7720" i="14" s="1"/>
  <c r="L7720" i="14"/>
  <c r="L6155" i="14"/>
  <c r="L6158" i="14"/>
  <c r="J6158" i="14"/>
  <c r="K6158" i="14" s="1"/>
  <c r="J6219" i="14"/>
  <c r="K6219" i="14" s="1"/>
  <c r="L6219" i="14"/>
  <c r="L6229" i="14"/>
  <c r="J6410" i="14"/>
  <c r="K6410" i="14" s="1"/>
  <c r="L6410" i="14"/>
  <c r="J6432" i="14"/>
  <c r="L6432" i="14"/>
  <c r="K6432" i="14"/>
  <c r="L6453" i="14"/>
  <c r="J6453" i="14"/>
  <c r="K6453" i="14" s="1"/>
  <c r="J6467" i="14"/>
  <c r="K6467" i="14" s="1"/>
  <c r="L6613" i="14"/>
  <c r="K6613" i="14"/>
  <c r="L6652" i="14"/>
  <c r="L6708" i="14"/>
  <c r="J6712" i="14"/>
  <c r="K6712" i="14"/>
  <c r="J6802" i="14"/>
  <c r="L6802" i="14"/>
  <c r="L6895" i="14"/>
  <c r="J6895" i="14"/>
  <c r="K6895" i="14" s="1"/>
  <c r="J6898" i="14"/>
  <c r="K6898" i="14" s="1"/>
  <c r="L6898" i="14"/>
  <c r="K7192" i="14"/>
  <c r="J7192" i="14"/>
  <c r="L7192" i="14"/>
  <c r="L7263" i="14"/>
  <c r="K7263" i="14"/>
  <c r="J7269" i="14"/>
  <c r="J7300" i="14"/>
  <c r="K7300" i="14" s="1"/>
  <c r="L7300" i="14"/>
  <c r="J7307" i="14"/>
  <c r="K7307" i="14" s="1"/>
  <c r="L7311" i="14"/>
  <c r="J7311" i="14"/>
  <c r="K7311" i="14" s="1"/>
  <c r="L7434" i="14"/>
  <c r="J7434" i="14"/>
  <c r="K7434" i="14" s="1"/>
  <c r="K5870" i="14"/>
  <c r="L5911" i="14"/>
  <c r="K5918" i="14"/>
  <c r="L5959" i="14"/>
  <c r="K5964" i="14"/>
  <c r="K5966" i="14"/>
  <c r="J5980" i="14"/>
  <c r="K5980" i="14" s="1"/>
  <c r="K5989" i="14"/>
  <c r="J5996" i="14"/>
  <c r="K5996" i="14" s="1"/>
  <c r="K6005" i="14"/>
  <c r="L6007" i="14"/>
  <c r="K6012" i="14"/>
  <c r="K6014" i="14"/>
  <c r="J6028" i="14"/>
  <c r="K6028" i="14" s="1"/>
  <c r="K6037" i="14"/>
  <c r="J6044" i="14"/>
  <c r="K6044" i="14" s="1"/>
  <c r="K6053" i="14"/>
  <c r="L6055" i="14"/>
  <c r="K6060" i="14"/>
  <c r="K6062" i="14"/>
  <c r="J6076" i="14"/>
  <c r="K6076" i="14" s="1"/>
  <c r="K6085" i="14"/>
  <c r="J6092" i="14"/>
  <c r="K6092" i="14" s="1"/>
  <c r="K6101" i="14"/>
  <c r="L6103" i="14"/>
  <c r="K6108" i="14"/>
  <c r="K6110" i="14"/>
  <c r="J6122" i="14"/>
  <c r="K6122" i="14" s="1"/>
  <c r="K6127" i="14"/>
  <c r="K6132" i="14"/>
  <c r="K6135" i="14"/>
  <c r="K6153" i="14"/>
  <c r="L6182" i="14"/>
  <c r="J6182" i="14"/>
  <c r="K6182" i="14" s="1"/>
  <c r="K6203" i="14"/>
  <c r="J6214" i="14"/>
  <c r="K6214" i="14" s="1"/>
  <c r="K6258" i="14"/>
  <c r="L6435" i="14"/>
  <c r="J6450" i="14"/>
  <c r="K6450" i="14" s="1"/>
  <c r="L6450" i="14"/>
  <c r="L6467" i="14"/>
  <c r="L6514" i="14"/>
  <c r="L6557" i="14"/>
  <c r="J6613" i="14"/>
  <c r="J6658" i="14"/>
  <c r="K6658" i="14" s="1"/>
  <c r="L6658" i="14"/>
  <c r="L6677" i="14"/>
  <c r="K6680" i="14"/>
  <c r="L6682" i="14"/>
  <c r="L6712" i="14"/>
  <c r="J6725" i="14"/>
  <c r="K6725" i="14" s="1"/>
  <c r="L6730" i="14"/>
  <c r="K6802" i="14"/>
  <c r="J6842" i="14"/>
  <c r="K6842" i="14" s="1"/>
  <c r="L6842" i="14"/>
  <c r="L6931" i="14"/>
  <c r="J6931" i="14"/>
  <c r="K6931" i="14" s="1"/>
  <c r="J6934" i="14"/>
  <c r="K6934" i="14" s="1"/>
  <c r="L6934" i="14"/>
  <c r="J7263" i="14"/>
  <c r="L7339" i="14"/>
  <c r="J7339" i="14"/>
  <c r="K7339" i="14" s="1"/>
  <c r="J5905" i="14"/>
  <c r="K5905" i="14" s="1"/>
  <c r="L5905" i="14"/>
  <c r="J5953" i="14"/>
  <c r="K5953" i="14" s="1"/>
  <c r="L5953" i="14"/>
  <c r="J6001" i="14"/>
  <c r="K6001" i="14" s="1"/>
  <c r="L6001" i="14"/>
  <c r="L6012" i="14"/>
  <c r="L6019" i="14"/>
  <c r="J6049" i="14"/>
  <c r="K6049" i="14" s="1"/>
  <c r="L6049" i="14"/>
  <c r="L6051" i="14"/>
  <c r="L6060" i="14"/>
  <c r="L6067" i="14"/>
  <c r="J6097" i="14"/>
  <c r="K6097" i="14" s="1"/>
  <c r="L6097" i="14"/>
  <c r="L6099" i="14"/>
  <c r="L6108" i="14"/>
  <c r="L6115" i="14"/>
  <c r="J6125" i="14"/>
  <c r="K6125" i="14" s="1"/>
  <c r="L6125" i="14"/>
  <c r="K6156" i="14"/>
  <c r="L6227" i="14"/>
  <c r="L6230" i="14"/>
  <c r="J6230" i="14"/>
  <c r="K6230" i="14" s="1"/>
  <c r="J6402" i="14"/>
  <c r="K6402" i="14" s="1"/>
  <c r="L6402" i="14"/>
  <c r="J6419" i="14"/>
  <c r="K6419" i="14" s="1"/>
  <c r="K6447" i="14"/>
  <c r="L6462" i="14"/>
  <c r="J6468" i="14"/>
  <c r="K6468" i="14" s="1"/>
  <c r="L6468" i="14"/>
  <c r="J6482" i="14"/>
  <c r="L6482" i="14"/>
  <c r="L6485" i="14"/>
  <c r="J6552" i="14"/>
  <c r="K6552" i="14" s="1"/>
  <c r="L6552" i="14"/>
  <c r="L6617" i="14"/>
  <c r="J6617" i="14"/>
  <c r="K6617" i="14" s="1"/>
  <c r="L6653" i="14"/>
  <c r="J6653" i="14"/>
  <c r="K6653" i="14" s="1"/>
  <c r="J6672" i="14"/>
  <c r="K6672" i="14" s="1"/>
  <c r="L6672" i="14"/>
  <c r="J6722" i="14"/>
  <c r="K6722" i="14" s="1"/>
  <c r="L6722" i="14"/>
  <c r="L6823" i="14"/>
  <c r="J6823" i="14"/>
  <c r="K6823" i="14" s="1"/>
  <c r="L6833" i="14"/>
  <c r="K6833" i="14"/>
  <c r="J6866" i="14"/>
  <c r="K6866" i="14" s="1"/>
  <c r="L6866" i="14"/>
  <c r="L6883" i="14"/>
  <c r="J6883" i="14"/>
  <c r="K6883" i="14" s="1"/>
  <c r="J6892" i="14"/>
  <c r="K6892" i="14" s="1"/>
  <c r="L6892" i="14"/>
  <c r="L7109" i="14"/>
  <c r="K7109" i="14"/>
  <c r="J7109" i="14"/>
  <c r="L7231" i="14"/>
  <c r="K7231" i="14"/>
  <c r="J7231" i="14"/>
  <c r="L7237" i="14"/>
  <c r="J7237" i="14"/>
  <c r="K7237" i="14" s="1"/>
  <c r="K6413" i="14"/>
  <c r="J6458" i="14"/>
  <c r="L6458" i="14"/>
  <c r="J6515" i="14"/>
  <c r="K6515" i="14" s="1"/>
  <c r="J6659" i="14"/>
  <c r="K6659" i="14" s="1"/>
  <c r="J6684" i="14"/>
  <c r="K6684" i="14" s="1"/>
  <c r="J6704" i="14"/>
  <c r="K6704" i="14" s="1"/>
  <c r="J6774" i="14"/>
  <c r="K6774" i="14" s="1"/>
  <c r="K6797" i="14"/>
  <c r="J6800" i="14"/>
  <c r="K6800" i="14" s="1"/>
  <c r="L6800" i="14"/>
  <c r="L6817" i="14"/>
  <c r="L6849" i="14"/>
  <c r="J6874" i="14"/>
  <c r="K6874" i="14" s="1"/>
  <c r="L6874" i="14"/>
  <c r="L6893" i="14"/>
  <c r="J6893" i="14"/>
  <c r="K6893" i="14" s="1"/>
  <c r="J6914" i="14"/>
  <c r="K6914" i="14" s="1"/>
  <c r="L6914" i="14"/>
  <c r="K6121" i="14"/>
  <c r="J6132" i="14"/>
  <c r="K6145" i="14"/>
  <c r="J6156" i="14"/>
  <c r="K6169" i="14"/>
  <c r="J6180" i="14"/>
  <c r="K6180" i="14" s="1"/>
  <c r="K6193" i="14"/>
  <c r="J6204" i="14"/>
  <c r="K6217" i="14"/>
  <c r="J6228" i="14"/>
  <c r="K6228" i="14" s="1"/>
  <c r="J6252" i="14"/>
  <c r="K6252" i="14" s="1"/>
  <c r="J6276" i="14"/>
  <c r="K6276" i="14" s="1"/>
  <c r="J6408" i="14"/>
  <c r="L6408" i="14"/>
  <c r="K6408" i="14"/>
  <c r="J6413" i="14"/>
  <c r="K6438" i="14"/>
  <c r="K6443" i="14"/>
  <c r="J6443" i="14"/>
  <c r="K6458" i="14"/>
  <c r="K6510" i="14"/>
  <c r="L6515" i="14"/>
  <c r="J6567" i="14"/>
  <c r="K6567" i="14" s="1"/>
  <c r="J6570" i="14"/>
  <c r="K6570" i="14" s="1"/>
  <c r="L6570" i="14"/>
  <c r="L6573" i="14"/>
  <c r="J6576" i="14"/>
  <c r="K6576" i="14" s="1"/>
  <c r="L6576" i="14"/>
  <c r="J6600" i="14"/>
  <c r="K6600" i="14" s="1"/>
  <c r="L6600" i="14"/>
  <c r="K6611" i="14"/>
  <c r="J6611" i="14"/>
  <c r="L6611" i="14"/>
  <c r="L6623" i="14"/>
  <c r="L6659" i="14"/>
  <c r="L6684" i="14"/>
  <c r="J6687" i="14"/>
  <c r="K6687" i="14" s="1"/>
  <c r="J6690" i="14"/>
  <c r="K6690" i="14" s="1"/>
  <c r="L6690" i="14"/>
  <c r="L6704" i="14"/>
  <c r="J6743" i="14"/>
  <c r="K6743" i="14" s="1"/>
  <c r="L6774" i="14"/>
  <c r="J6797" i="14"/>
  <c r="J6809" i="14"/>
  <c r="L6809" i="14"/>
  <c r="J6817" i="14"/>
  <c r="K6817" i="14" s="1"/>
  <c r="L6821" i="14"/>
  <c r="J6821" i="14"/>
  <c r="K6821" i="14" s="1"/>
  <c r="J6849" i="14"/>
  <c r="K6849" i="14" s="1"/>
  <c r="L6871" i="14"/>
  <c r="J6871" i="14"/>
  <c r="K6871" i="14" s="1"/>
  <c r="L6921" i="14"/>
  <c r="L7365" i="14"/>
  <c r="J7365" i="14"/>
  <c r="K7365" i="14" s="1"/>
  <c r="L7370" i="14"/>
  <c r="J7370" i="14"/>
  <c r="K7370" i="14" s="1"/>
  <c r="L7410" i="14"/>
  <c r="J7410" i="14"/>
  <c r="K7410" i="14" s="1"/>
  <c r="L7415" i="14"/>
  <c r="J7415" i="14"/>
  <c r="K7415" i="14" s="1"/>
  <c r="L7429" i="14"/>
  <c r="J7429" i="14"/>
  <c r="K7429" i="14" s="1"/>
  <c r="L7466" i="14"/>
  <c r="K7466" i="14"/>
  <c r="J7466" i="14"/>
  <c r="K6119" i="14"/>
  <c r="L6121" i="14"/>
  <c r="K6143" i="14"/>
  <c r="L6145" i="14"/>
  <c r="K6167" i="14"/>
  <c r="L6169" i="14"/>
  <c r="K6191" i="14"/>
  <c r="L6193" i="14"/>
  <c r="K6215" i="14"/>
  <c r="L6217" i="14"/>
  <c r="J6250" i="14"/>
  <c r="K6250" i="14" s="1"/>
  <c r="J6274" i="14"/>
  <c r="K6274" i="14" s="1"/>
  <c r="L6413" i="14"/>
  <c r="K6418" i="14"/>
  <c r="L6421" i="14"/>
  <c r="K6421" i="14"/>
  <c r="J6426" i="14"/>
  <c r="K6426" i="14" s="1"/>
  <c r="L6426" i="14"/>
  <c r="L6438" i="14"/>
  <c r="L6443" i="14"/>
  <c r="K6461" i="14"/>
  <c r="J6471" i="14"/>
  <c r="K6471" i="14" s="1"/>
  <c r="K6486" i="14"/>
  <c r="J6497" i="14"/>
  <c r="L6510" i="14"/>
  <c r="K6540" i="14"/>
  <c r="L6543" i="14"/>
  <c r="K6543" i="14"/>
  <c r="J6573" i="14"/>
  <c r="K6573" i="14" s="1"/>
  <c r="K6587" i="14"/>
  <c r="J6587" i="14"/>
  <c r="J6603" i="14"/>
  <c r="K6603" i="14" s="1"/>
  <c r="L6603" i="14"/>
  <c r="J6623" i="14"/>
  <c r="K6623" i="14" s="1"/>
  <c r="L6637" i="14"/>
  <c r="K6637" i="14"/>
  <c r="J6640" i="14"/>
  <c r="K6640" i="14" s="1"/>
  <c r="J6648" i="14"/>
  <c r="K6648" i="14" s="1"/>
  <c r="L6648" i="14"/>
  <c r="J6693" i="14"/>
  <c r="K6693" i="14" s="1"/>
  <c r="J6713" i="14"/>
  <c r="K6732" i="14"/>
  <c r="J6789" i="14"/>
  <c r="K6789" i="14" s="1"/>
  <c r="L6797" i="14"/>
  <c r="K6809" i="14"/>
  <c r="J6834" i="14"/>
  <c r="K6834" i="14" s="1"/>
  <c r="J6837" i="14"/>
  <c r="K6837" i="14" s="1"/>
  <c r="J6846" i="14"/>
  <c r="K6846" i="14" s="1"/>
  <c r="J6890" i="14"/>
  <c r="K6890" i="14" s="1"/>
  <c r="L6890" i="14"/>
  <c r="J6918" i="14"/>
  <c r="K6918" i="14" s="1"/>
  <c r="J6921" i="14"/>
  <c r="K6921" i="14" s="1"/>
  <c r="K7112" i="14"/>
  <c r="J7112" i="14"/>
  <c r="L7115" i="14"/>
  <c r="J7115" i="14"/>
  <c r="K7115" i="14"/>
  <c r="L7136" i="14"/>
  <c r="J7136" i="14"/>
  <c r="K7136" i="14" s="1"/>
  <c r="J7168" i="14"/>
  <c r="K7168" i="14" s="1"/>
  <c r="J7174" i="14"/>
  <c r="L7174" i="14"/>
  <c r="K7174" i="14"/>
  <c r="L7181" i="14"/>
  <c r="J7181" i="14"/>
  <c r="K7181" i="14" s="1"/>
  <c r="L7194" i="14"/>
  <c r="J7194" i="14"/>
  <c r="K7194" i="14" s="1"/>
  <c r="L6167" i="14"/>
  <c r="J6456" i="14"/>
  <c r="L6456" i="14"/>
  <c r="K6456" i="14"/>
  <c r="J6508" i="14"/>
  <c r="K6508" i="14"/>
  <c r="J6516" i="14"/>
  <c r="L6516" i="14"/>
  <c r="L6565" i="14"/>
  <c r="K6565" i="14"/>
  <c r="J6699" i="14"/>
  <c r="K6699" i="14"/>
  <c r="J6707" i="14"/>
  <c r="K6707" i="14" s="1"/>
  <c r="J6724" i="14"/>
  <c r="K6724" i="14"/>
  <c r="J6749" i="14"/>
  <c r="K6749" i="14" s="1"/>
  <c r="J6761" i="14"/>
  <c r="K6761" i="14" s="1"/>
  <c r="L6761" i="14"/>
  <c r="J6792" i="14"/>
  <c r="K6792" i="14" s="1"/>
  <c r="L6792" i="14"/>
  <c r="J6803" i="14"/>
  <c r="K6803" i="14" s="1"/>
  <c r="J6818" i="14"/>
  <c r="K6818" i="14" s="1"/>
  <c r="L6818" i="14"/>
  <c r="L6859" i="14"/>
  <c r="J6859" i="14"/>
  <c r="K6859" i="14" s="1"/>
  <c r="J6862" i="14"/>
  <c r="L6862" i="14"/>
  <c r="K6862" i="14"/>
  <c r="J6894" i="14"/>
  <c r="K6894" i="14" s="1"/>
  <c r="J6906" i="14"/>
  <c r="K6906" i="14"/>
  <c r="L7080" i="14"/>
  <c r="J7080" i="14"/>
  <c r="K7080" i="14" s="1"/>
  <c r="L7158" i="14"/>
  <c r="L7168" i="14"/>
  <c r="J7288" i="14"/>
  <c r="K7288" i="14" s="1"/>
  <c r="L7288" i="14"/>
  <c r="L7393" i="14"/>
  <c r="J7393" i="14"/>
  <c r="K7393" i="14" s="1"/>
  <c r="L7411" i="14"/>
  <c r="J7411" i="14"/>
  <c r="K7411" i="14" s="1"/>
  <c r="L7430" i="14"/>
  <c r="J7430" i="14"/>
  <c r="K7430" i="14" s="1"/>
  <c r="L7467" i="14"/>
  <c r="J7467" i="14"/>
  <c r="K7467" i="14" s="1"/>
  <c r="J7672" i="14"/>
  <c r="K7672" i="14" s="1"/>
  <c r="L7672" i="14"/>
  <c r="J7676" i="14"/>
  <c r="K7676" i="14" s="1"/>
  <c r="L7676" i="14"/>
  <c r="K6187" i="14"/>
  <c r="K6211" i="14"/>
  <c r="K6235" i="14"/>
  <c r="J6424" i="14"/>
  <c r="K6424" i="14"/>
  <c r="K6466" i="14"/>
  <c r="L6469" i="14"/>
  <c r="K6469" i="14"/>
  <c r="J6474" i="14"/>
  <c r="L6474" i="14"/>
  <c r="K6484" i="14"/>
  <c r="K6492" i="14"/>
  <c r="L6508" i="14"/>
  <c r="K6516" i="14"/>
  <c r="K6551" i="14"/>
  <c r="J6554" i="14"/>
  <c r="K6554" i="14" s="1"/>
  <c r="L6554" i="14"/>
  <c r="K6562" i="14"/>
  <c r="J6565" i="14"/>
  <c r="K6582" i="14"/>
  <c r="K6612" i="14"/>
  <c r="J6624" i="14"/>
  <c r="K6624" i="14" s="1"/>
  <c r="L6624" i="14"/>
  <c r="K6632" i="14"/>
  <c r="K6660" i="14"/>
  <c r="J6663" i="14"/>
  <c r="K6663" i="14" s="1"/>
  <c r="L6685" i="14"/>
  <c r="K6685" i="14"/>
  <c r="L6699" i="14"/>
  <c r="L6707" i="14"/>
  <c r="L6724" i="14"/>
  <c r="J6738" i="14"/>
  <c r="K6738" i="14" s="1"/>
  <c r="L6738" i="14"/>
  <c r="J6741" i="14"/>
  <c r="K6741" i="14" s="1"/>
  <c r="L6749" i="14"/>
  <c r="L6781" i="14"/>
  <c r="K6781" i="14"/>
  <c r="J6784" i="14"/>
  <c r="K6784" i="14" s="1"/>
  <c r="K6787" i="14"/>
  <c r="L6803" i="14"/>
  <c r="J6822" i="14"/>
  <c r="K6822" i="14" s="1"/>
  <c r="L6894" i="14"/>
  <c r="J6897" i="14"/>
  <c r="K6897" i="14" s="1"/>
  <c r="L6906" i="14"/>
  <c r="L7133" i="14"/>
  <c r="J7133" i="14"/>
  <c r="K7133" i="14" s="1"/>
  <c r="J7158" i="14"/>
  <c r="K7158" i="14" s="1"/>
  <c r="L7165" i="14"/>
  <c r="J7165" i="14"/>
  <c r="K7165" i="14" s="1"/>
  <c r="L7255" i="14"/>
  <c r="J7255" i="14"/>
  <c r="K7255" i="14" s="1"/>
  <c r="J7604" i="14"/>
  <c r="K7604" i="14" s="1"/>
  <c r="L7604" i="14"/>
  <c r="L7656" i="14"/>
  <c r="J7656" i="14"/>
  <c r="K7656" i="14" s="1"/>
  <c r="L7416" i="14"/>
  <c r="J7416" i="14"/>
  <c r="K7416" i="14" s="1"/>
  <c r="L7458" i="14"/>
  <c r="J7458" i="14"/>
  <c r="K7458" i="14" s="1"/>
  <c r="L7472" i="14"/>
  <c r="J7472" i="14"/>
  <c r="K7472" i="14" s="1"/>
  <c r="J7788" i="14"/>
  <c r="K7788" i="14" s="1"/>
  <c r="L7788" i="14"/>
  <c r="L7887" i="14"/>
  <c r="J7887" i="14"/>
  <c r="K7887" i="14" s="1"/>
  <c r="J6528" i="14"/>
  <c r="K6528" i="14" s="1"/>
  <c r="L6528" i="14"/>
  <c r="J6563" i="14"/>
  <c r="K6563" i="14" s="1"/>
  <c r="J6616" i="14"/>
  <c r="K6616" i="14" s="1"/>
  <c r="L6661" i="14"/>
  <c r="K6661" i="14"/>
  <c r="J6666" i="14"/>
  <c r="K6666" i="14" s="1"/>
  <c r="L6666" i="14"/>
  <c r="J6746" i="14"/>
  <c r="K6746" i="14" s="1"/>
  <c r="L6746" i="14"/>
  <c r="L6829" i="14"/>
  <c r="L6835" i="14"/>
  <c r="J6835" i="14"/>
  <c r="J6858" i="14"/>
  <c r="K6858" i="14"/>
  <c r="J6878" i="14"/>
  <c r="K6878" i="14" s="1"/>
  <c r="L6878" i="14"/>
  <c r="L6881" i="14"/>
  <c r="L6907" i="14"/>
  <c r="J6907" i="14"/>
  <c r="K6907" i="14" s="1"/>
  <c r="L7087" i="14"/>
  <c r="J7087" i="14"/>
  <c r="K7087" i="14" s="1"/>
  <c r="L7106" i="14"/>
  <c r="J7106" i="14"/>
  <c r="K7106" i="14"/>
  <c r="J7162" i="14"/>
  <c r="K7162" i="14" s="1"/>
  <c r="L7207" i="14"/>
  <c r="K7207" i="14"/>
  <c r="J7207" i="14"/>
  <c r="L7211" i="14"/>
  <c r="J7211" i="14"/>
  <c r="K7211" i="14" s="1"/>
  <c r="L7328" i="14"/>
  <c r="J7328" i="14"/>
  <c r="K7328" i="14" s="1"/>
  <c r="L7394" i="14"/>
  <c r="J7394" i="14"/>
  <c r="K7394" i="14" s="1"/>
  <c r="L7473" i="14"/>
  <c r="J7473" i="14"/>
  <c r="K7473" i="14" s="1"/>
  <c r="K6538" i="14"/>
  <c r="L6541" i="14"/>
  <c r="K6541" i="14"/>
  <c r="J6546" i="14"/>
  <c r="K6546" i="14" s="1"/>
  <c r="L6546" i="14"/>
  <c r="L6563" i="14"/>
  <c r="J6571" i="14"/>
  <c r="K6571" i="14" s="1"/>
  <c r="K6581" i="14"/>
  <c r="J6591" i="14"/>
  <c r="K6591" i="14" s="1"/>
  <c r="L6616" i="14"/>
  <c r="J6621" i="14"/>
  <c r="K6621" i="14" s="1"/>
  <c r="J6626" i="14"/>
  <c r="K6626" i="14" s="1"/>
  <c r="L6626" i="14"/>
  <c r="K6636" i="14"/>
  <c r="K6651" i="14"/>
  <c r="K6656" i="14"/>
  <c r="J6661" i="14"/>
  <c r="K6676" i="14"/>
  <c r="J6696" i="14"/>
  <c r="K6696" i="14" s="1"/>
  <c r="L6696" i="14"/>
  <c r="J6701" i="14"/>
  <c r="K6701" i="14" s="1"/>
  <c r="K6726" i="14"/>
  <c r="J6731" i="14"/>
  <c r="K6731" i="14" s="1"/>
  <c r="K6780" i="14"/>
  <c r="K6804" i="14"/>
  <c r="J6829" i="14"/>
  <c r="K6829" i="14" s="1"/>
  <c r="K6832" i="14"/>
  <c r="K6835" i="14"/>
  <c r="J6838" i="14"/>
  <c r="K6838" i="14" s="1"/>
  <c r="L6838" i="14"/>
  <c r="L6858" i="14"/>
  <c r="J6861" i="14"/>
  <c r="K6861" i="14" s="1"/>
  <c r="J6881" i="14"/>
  <c r="K6881" i="14" s="1"/>
  <c r="J6910" i="14"/>
  <c r="K6910" i="14" s="1"/>
  <c r="L6910" i="14"/>
  <c r="J6930" i="14"/>
  <c r="K6930" i="14" s="1"/>
  <c r="L6941" i="14"/>
  <c r="K6941" i="14"/>
  <c r="L7050" i="14"/>
  <c r="J7050" i="14"/>
  <c r="K7050" i="14" s="1"/>
  <c r="L7097" i="14"/>
  <c r="J7097" i="14"/>
  <c r="K7097" i="14" s="1"/>
  <c r="L7145" i="14"/>
  <c r="K7145" i="14"/>
  <c r="L7195" i="14"/>
  <c r="K7195" i="14"/>
  <c r="L7291" i="14"/>
  <c r="J7291" i="14"/>
  <c r="K7291" i="14" s="1"/>
  <c r="L7377" i="14"/>
  <c r="J7377" i="14"/>
  <c r="K7377" i="14" s="1"/>
  <c r="K6491" i="14"/>
  <c r="J6491" i="14"/>
  <c r="J6544" i="14"/>
  <c r="K6544" i="14" s="1"/>
  <c r="L6581" i="14"/>
  <c r="L6589" i="14"/>
  <c r="K6589" i="14"/>
  <c r="J6594" i="14"/>
  <c r="L6594" i="14"/>
  <c r="L6606" i="14"/>
  <c r="K6629" i="14"/>
  <c r="J6674" i="14"/>
  <c r="K6674" i="14" s="1"/>
  <c r="L6674" i="14"/>
  <c r="J6744" i="14"/>
  <c r="K6744" i="14" s="1"/>
  <c r="L6744" i="14"/>
  <c r="J6762" i="14"/>
  <c r="K6762" i="14" s="1"/>
  <c r="L6762" i="14"/>
  <c r="J6770" i="14"/>
  <c r="K6770" i="14" s="1"/>
  <c r="L6770" i="14"/>
  <c r="J6786" i="14"/>
  <c r="K6786" i="14" s="1"/>
  <c r="L6786" i="14"/>
  <c r="J6794" i="14"/>
  <c r="K6794" i="14" s="1"/>
  <c r="L6794" i="14"/>
  <c r="J6810" i="14"/>
  <c r="K6810" i="14" s="1"/>
  <c r="L6810" i="14"/>
  <c r="J6850" i="14"/>
  <c r="K6850" i="14" s="1"/>
  <c r="L6850" i="14"/>
  <c r="J6922" i="14"/>
  <c r="K6922" i="14" s="1"/>
  <c r="L6922" i="14"/>
  <c r="K6933" i="14"/>
  <c r="L7067" i="14"/>
  <c r="J7067" i="14"/>
  <c r="K7067" i="14" s="1"/>
  <c r="L7135" i="14"/>
  <c r="J7135" i="14"/>
  <c r="K7135" i="14" s="1"/>
  <c r="L7139" i="14"/>
  <c r="J7139" i="14"/>
  <c r="K7139" i="14" s="1"/>
  <c r="L7208" i="14"/>
  <c r="J7208" i="14"/>
  <c r="K7208" i="14" s="1"/>
  <c r="L7278" i="14"/>
  <c r="J7278" i="14"/>
  <c r="K7278" i="14" s="1"/>
  <c r="L7433" i="14"/>
  <c r="J7433" i="14"/>
  <c r="K7433" i="14" s="1"/>
  <c r="K7647" i="14"/>
  <c r="L7647" i="14"/>
  <c r="J6882" i="14"/>
  <c r="K6882" i="14" s="1"/>
  <c r="J6902" i="14"/>
  <c r="K6902" i="14" s="1"/>
  <c r="L6902" i="14"/>
  <c r="L6905" i="14"/>
  <c r="K6905" i="14"/>
  <c r="L7074" i="14"/>
  <c r="K7074" i="14"/>
  <c r="L7091" i="14"/>
  <c r="J7091" i="14"/>
  <c r="K7091" i="14" s="1"/>
  <c r="L7146" i="14"/>
  <c r="K7146" i="14"/>
  <c r="J7146" i="14"/>
  <c r="L7183" i="14"/>
  <c r="K7183" i="14"/>
  <c r="L7252" i="14"/>
  <c r="J7252" i="14"/>
  <c r="K7252" i="14" s="1"/>
  <c r="L7313" i="14"/>
  <c r="J7313" i="14"/>
  <c r="K7313" i="14"/>
  <c r="L7319" i="14"/>
  <c r="K7319" i="14"/>
  <c r="K7330" i="14"/>
  <c r="L7330" i="14"/>
  <c r="K7364" i="14"/>
  <c r="L7364" i="14"/>
  <c r="J7364" i="14"/>
  <c r="L7443" i="14"/>
  <c r="K7443" i="14"/>
  <c r="L7447" i="14"/>
  <c r="J7447" i="14"/>
  <c r="K7447" i="14" s="1"/>
  <c r="J7047" i="14"/>
  <c r="K7047" i="14"/>
  <c r="J7053" i="14"/>
  <c r="K7053" i="14" s="1"/>
  <c r="L7053" i="14"/>
  <c r="L7056" i="14"/>
  <c r="K7056" i="14"/>
  <c r="K7088" i="14"/>
  <c r="L7127" i="14"/>
  <c r="K7127" i="14"/>
  <c r="L7159" i="14"/>
  <c r="K7159" i="14"/>
  <c r="J7159" i="14"/>
  <c r="J7184" i="14"/>
  <c r="K7184" i="14" s="1"/>
  <c r="L7187" i="14"/>
  <c r="J7187" i="14"/>
  <c r="K7187" i="14" s="1"/>
  <c r="L7217" i="14"/>
  <c r="K7217" i="14"/>
  <c r="J7270" i="14"/>
  <c r="K7270" i="14"/>
  <c r="L7282" i="14"/>
  <c r="K7282" i="14"/>
  <c r="J7292" i="14"/>
  <c r="K7292" i="14" s="1"/>
  <c r="J7320" i="14"/>
  <c r="K7320" i="14" s="1"/>
  <c r="L7399" i="14"/>
  <c r="K7399" i="14"/>
  <c r="J7399" i="14"/>
  <c r="L7448" i="14"/>
  <c r="K7448" i="14"/>
  <c r="L7580" i="14"/>
  <c r="J7580" i="14"/>
  <c r="K7580" i="14" s="1"/>
  <c r="K7589" i="14"/>
  <c r="L7589" i="14"/>
  <c r="L7718" i="14"/>
  <c r="J7718" i="14"/>
  <c r="K7718" i="14" s="1"/>
  <c r="L7999" i="14"/>
  <c r="J7999" i="14"/>
  <c r="K7999" i="14" s="1"/>
  <c r="L8091" i="14"/>
  <c r="J8091" i="14"/>
  <c r="K8091" i="14" s="1"/>
  <c r="J8444" i="14"/>
  <c r="K8444" i="14" s="1"/>
  <c r="L8444" i="14"/>
  <c r="L8459" i="14"/>
  <c r="J8459" i="14"/>
  <c r="K8459" i="14" s="1"/>
  <c r="L7261" i="14"/>
  <c r="L7343" i="14"/>
  <c r="J7343" i="14"/>
  <c r="K7343" i="14" s="1"/>
  <c r="J7362" i="14"/>
  <c r="K7362" i="14" s="1"/>
  <c r="L7379" i="14"/>
  <c r="J7379" i="14"/>
  <c r="K7379" i="14" s="1"/>
  <c r="L7395" i="14"/>
  <c r="L7412" i="14"/>
  <c r="J7412" i="14"/>
  <c r="K7412" i="14" s="1"/>
  <c r="L7431" i="14"/>
  <c r="J7431" i="14"/>
  <c r="K7431" i="14" s="1"/>
  <c r="L7469" i="14"/>
  <c r="L7478" i="14"/>
  <c r="J7478" i="14"/>
  <c r="K7478" i="14" s="1"/>
  <c r="L7574" i="14"/>
  <c r="J7574" i="14"/>
  <c r="K7574" i="14" s="1"/>
  <c r="J7583" i="14"/>
  <c r="K7583" i="14" s="1"/>
  <c r="L7583" i="14"/>
  <c r="J7782" i="14"/>
  <c r="K7782" i="14" s="1"/>
  <c r="L7782" i="14"/>
  <c r="L8129" i="14"/>
  <c r="J8129" i="14"/>
  <c r="K8129" i="14" s="1"/>
  <c r="L8133" i="14"/>
  <c r="K8133" i="14"/>
  <c r="J8133" i="14"/>
  <c r="L7149" i="14"/>
  <c r="J7149" i="14"/>
  <c r="K7149" i="14" s="1"/>
  <c r="L7169" i="14"/>
  <c r="L7178" i="14"/>
  <c r="J7178" i="14"/>
  <c r="K7178" i="14" s="1"/>
  <c r="L7205" i="14"/>
  <c r="J7205" i="14"/>
  <c r="K7205" i="14" s="1"/>
  <c r="L7226" i="14"/>
  <c r="J7226" i="14"/>
  <c r="K7226" i="14" s="1"/>
  <c r="K7258" i="14"/>
  <c r="J7261" i="14"/>
  <c r="K7261" i="14" s="1"/>
  <c r="L7299" i="14"/>
  <c r="K7299" i="14"/>
  <c r="L7362" i="14"/>
  <c r="L7371" i="14"/>
  <c r="L7375" i="14"/>
  <c r="J7375" i="14"/>
  <c r="K7375" i="14" s="1"/>
  <c r="J7395" i="14"/>
  <c r="K7395" i="14" s="1"/>
  <c r="L7440" i="14"/>
  <c r="K7440" i="14"/>
  <c r="J7440" i="14"/>
  <c r="L7461" i="14"/>
  <c r="K7461" i="14"/>
  <c r="J7469" i="14"/>
  <c r="K7469" i="14" s="1"/>
  <c r="L7603" i="14"/>
  <c r="K7709" i="14"/>
  <c r="L7709" i="14"/>
  <c r="J7709" i="14"/>
  <c r="J7756" i="14"/>
  <c r="K7756" i="14" s="1"/>
  <c r="L7756" i="14"/>
  <c r="L7048" i="14"/>
  <c r="K7048" i="14"/>
  <c r="J7057" i="14"/>
  <c r="K7057" i="14" s="1"/>
  <c r="L7057" i="14"/>
  <c r="L7063" i="14"/>
  <c r="J7063" i="14"/>
  <c r="K7063" i="14" s="1"/>
  <c r="L7095" i="14"/>
  <c r="J7095" i="14"/>
  <c r="K7095" i="14" s="1"/>
  <c r="L7122" i="14"/>
  <c r="K7122" i="14"/>
  <c r="K7160" i="14"/>
  <c r="J7169" i="14"/>
  <c r="K7169" i="14" s="1"/>
  <c r="L7199" i="14"/>
  <c r="K7199" i="14"/>
  <c r="L7218" i="14"/>
  <c r="K7218" i="14"/>
  <c r="J7258" i="14"/>
  <c r="L7271" i="14"/>
  <c r="K7271" i="14"/>
  <c r="J7299" i="14"/>
  <c r="J7324" i="14"/>
  <c r="K7324" i="14" s="1"/>
  <c r="L7324" i="14"/>
  <c r="L7356" i="14"/>
  <c r="J7371" i="14"/>
  <c r="K7371" i="14" s="1"/>
  <c r="L7404" i="14"/>
  <c r="J7404" i="14"/>
  <c r="K7404" i="14" s="1"/>
  <c r="L7413" i="14"/>
  <c r="K7413" i="14"/>
  <c r="J7413" i="14"/>
  <c r="L7422" i="14"/>
  <c r="J7422" i="14"/>
  <c r="K7422" i="14" s="1"/>
  <c r="L7427" i="14"/>
  <c r="K7427" i="14"/>
  <c r="L7449" i="14"/>
  <c r="J7449" i="14"/>
  <c r="K7449" i="14" s="1"/>
  <c r="J7461" i="14"/>
  <c r="L7479" i="14"/>
  <c r="L7506" i="14"/>
  <c r="J7506" i="14"/>
  <c r="K7506" i="14" s="1"/>
  <c r="L7524" i="14"/>
  <c r="J7524" i="14"/>
  <c r="K7524" i="14" s="1"/>
  <c r="L7542" i="14"/>
  <c r="J7542" i="14"/>
  <c r="K7542" i="14" s="1"/>
  <c r="L7560" i="14"/>
  <c r="J7560" i="14"/>
  <c r="K7560" i="14" s="1"/>
  <c r="J7603" i="14"/>
  <c r="K7603" i="14" s="1"/>
  <c r="J7732" i="14"/>
  <c r="K7732" i="14" s="1"/>
  <c r="L7732" i="14"/>
  <c r="J7993" i="14"/>
  <c r="K7993" i="14" s="1"/>
  <c r="L7993" i="14"/>
  <c r="L8003" i="14"/>
  <c r="J8003" i="14"/>
  <c r="K8003" i="14"/>
  <c r="L7085" i="14"/>
  <c r="K7085" i="14"/>
  <c r="J7085" i="14"/>
  <c r="K7104" i="14"/>
  <c r="L7104" i="14"/>
  <c r="J7104" i="14"/>
  <c r="J7128" i="14"/>
  <c r="K7128" i="14" s="1"/>
  <c r="L7163" i="14"/>
  <c r="J7163" i="14"/>
  <c r="K7163" i="14" s="1"/>
  <c r="K7182" i="14"/>
  <c r="L7258" i="14"/>
  <c r="K7318" i="14"/>
  <c r="L7347" i="14"/>
  <c r="K7347" i="14"/>
  <c r="J7356" i="14"/>
  <c r="K7356" i="14" s="1"/>
  <c r="L7363" i="14"/>
  <c r="K7363" i="14"/>
  <c r="L7409" i="14"/>
  <c r="K7409" i="14"/>
  <c r="L7418" i="14"/>
  <c r="K7418" i="14"/>
  <c r="J7418" i="14"/>
  <c r="J7427" i="14"/>
  <c r="J7479" i="14"/>
  <c r="K7479" i="14" s="1"/>
  <c r="L7484" i="14"/>
  <c r="J7484" i="14"/>
  <c r="K7484" i="14" s="1"/>
  <c r="L7706" i="14"/>
  <c r="J7706" i="14"/>
  <c r="K7706" i="14" s="1"/>
  <c r="J7746" i="14"/>
  <c r="K7746" i="14" s="1"/>
  <c r="L7746" i="14"/>
  <c r="L7749" i="14"/>
  <c r="J7749" i="14"/>
  <c r="K7749" i="14" s="1"/>
  <c r="L7975" i="14"/>
  <c r="J7975" i="14"/>
  <c r="K7975" i="14" s="1"/>
  <c r="L7073" i="14"/>
  <c r="K7073" i="14"/>
  <c r="L7079" i="14"/>
  <c r="K7079" i="14"/>
  <c r="L7099" i="14"/>
  <c r="K7099" i="14"/>
  <c r="L7111" i="14"/>
  <c r="K7111" i="14"/>
  <c r="J7150" i="14"/>
  <c r="K7150" i="14" s="1"/>
  <c r="L7150" i="14"/>
  <c r="L7235" i="14"/>
  <c r="J7235" i="14"/>
  <c r="K7235" i="14" s="1"/>
  <c r="L7287" i="14"/>
  <c r="K7287" i="14"/>
  <c r="L7309" i="14"/>
  <c r="J7309" i="14"/>
  <c r="K7309" i="14" s="1"/>
  <c r="L7325" i="14"/>
  <c r="J7325" i="14"/>
  <c r="K7325" i="14" s="1"/>
  <c r="L7376" i="14"/>
  <c r="K7376" i="14"/>
  <c r="L7405" i="14"/>
  <c r="J7405" i="14"/>
  <c r="K7405" i="14" s="1"/>
  <c r="L7423" i="14"/>
  <c r="J7423" i="14"/>
  <c r="K7423" i="14" s="1"/>
  <c r="L7437" i="14"/>
  <c r="J7437" i="14"/>
  <c r="K7437" i="14" s="1"/>
  <c r="J7578" i="14"/>
  <c r="K7578" i="14" s="1"/>
  <c r="L7578" i="14"/>
  <c r="L7624" i="14"/>
  <c r="J7624" i="14"/>
  <c r="K7624" i="14" s="1"/>
  <c r="J7743" i="14"/>
  <c r="K7743" i="14" s="1"/>
  <c r="L7743" i="14"/>
  <c r="K6841" i="14"/>
  <c r="K6853" i="14"/>
  <c r="K6865" i="14"/>
  <c r="K6877" i="14"/>
  <c r="K6889" i="14"/>
  <c r="K6901" i="14"/>
  <c r="K6913" i="14"/>
  <c r="K6925" i="14"/>
  <c r="K6937" i="14"/>
  <c r="K6949" i="14"/>
  <c r="J7049" i="14"/>
  <c r="K7049" i="14" s="1"/>
  <c r="L7061" i="14"/>
  <c r="J7061" i="14"/>
  <c r="K7061" i="14" s="1"/>
  <c r="J7096" i="14"/>
  <c r="K7096" i="14" s="1"/>
  <c r="L7108" i="14"/>
  <c r="J7120" i="14"/>
  <c r="K7120" i="14" s="1"/>
  <c r="L7123" i="14"/>
  <c r="K7123" i="14"/>
  <c r="L7157" i="14"/>
  <c r="J7157" i="14"/>
  <c r="K7157" i="14" s="1"/>
  <c r="K7176" i="14"/>
  <c r="L7176" i="14"/>
  <c r="J7176" i="14"/>
  <c r="J7200" i="14"/>
  <c r="K7200" i="14" s="1"/>
  <c r="L7368" i="14"/>
  <c r="J7368" i="14"/>
  <c r="K7368" i="14" s="1"/>
  <c r="L7389" i="14"/>
  <c r="K7389" i="14"/>
  <c r="L7397" i="14"/>
  <c r="J7397" i="14"/>
  <c r="K7397" i="14" s="1"/>
  <c r="L7424" i="14"/>
  <c r="K7424" i="14"/>
  <c r="L7500" i="14"/>
  <c r="J7500" i="14"/>
  <c r="K7500" i="14" s="1"/>
  <c r="L7518" i="14"/>
  <c r="J7518" i="14"/>
  <c r="K7518" i="14" s="1"/>
  <c r="L7536" i="14"/>
  <c r="J7536" i="14"/>
  <c r="K7536" i="14" s="1"/>
  <c r="L7554" i="14"/>
  <c r="K7554" i="14"/>
  <c r="J7554" i="14"/>
  <c r="J7890" i="14"/>
  <c r="K7890" i="14" s="1"/>
  <c r="L7890" i="14"/>
  <c r="J7922" i="14"/>
  <c r="L7922" i="14"/>
  <c r="K7922" i="14"/>
  <c r="L7069" i="14"/>
  <c r="K7069" i="14"/>
  <c r="L7141" i="14"/>
  <c r="K7141" i="14"/>
  <c r="L7213" i="14"/>
  <c r="K7213" i="14"/>
  <c r="L7283" i="14"/>
  <c r="J7283" i="14"/>
  <c r="K7283" i="14" s="1"/>
  <c r="L7321" i="14"/>
  <c r="J7321" i="14"/>
  <c r="K7321" i="14" s="1"/>
  <c r="K7340" i="14"/>
  <c r="L7369" i="14"/>
  <c r="J7369" i="14"/>
  <c r="K7369" i="14" s="1"/>
  <c r="L7380" i="14"/>
  <c r="J7380" i="14"/>
  <c r="K7380" i="14" s="1"/>
  <c r="L7388" i="14"/>
  <c r="K7388" i="14"/>
  <c r="L7407" i="14"/>
  <c r="K7407" i="14"/>
  <c r="L7441" i="14"/>
  <c r="J7441" i="14"/>
  <c r="K7441" i="14" s="1"/>
  <c r="L7452" i="14"/>
  <c r="J7452" i="14"/>
  <c r="K7452" i="14" s="1"/>
  <c r="L7460" i="14"/>
  <c r="K7460" i="14"/>
  <c r="L7670" i="14"/>
  <c r="K7670" i="14"/>
  <c r="J7822" i="14"/>
  <c r="K7822" i="14"/>
  <c r="L7822" i="14"/>
  <c r="J7844" i="14"/>
  <c r="K7844" i="14" s="1"/>
  <c r="L7844" i="14"/>
  <c r="L8257" i="14"/>
  <c r="J8257" i="14"/>
  <c r="K8257" i="14" s="1"/>
  <c r="K7072" i="14"/>
  <c r="J7072" i="14"/>
  <c r="L7098" i="14"/>
  <c r="K7098" i="14"/>
  <c r="J7144" i="14"/>
  <c r="K7144" i="14" s="1"/>
  <c r="L7170" i="14"/>
  <c r="K7170" i="14"/>
  <c r="J7216" i="14"/>
  <c r="K7216" i="14" s="1"/>
  <c r="K7221" i="14"/>
  <c r="K7224" i="14"/>
  <c r="L7229" i="14"/>
  <c r="K7229" i="14"/>
  <c r="J7229" i="14"/>
  <c r="K7239" i="14"/>
  <c r="K7247" i="14"/>
  <c r="K7265" i="14"/>
  <c r="L7297" i="14"/>
  <c r="J7297" i="14"/>
  <c r="K7297" i="14" s="1"/>
  <c r="K7316" i="14"/>
  <c r="L7340" i="14"/>
  <c r="L7357" i="14"/>
  <c r="K7357" i="14"/>
  <c r="K7373" i="14"/>
  <c r="L7381" i="14"/>
  <c r="K7381" i="14"/>
  <c r="J7381" i="14"/>
  <c r="L7392" i="14"/>
  <c r="J7392" i="14"/>
  <c r="K7392" i="14" s="1"/>
  <c r="L7400" i="14"/>
  <c r="K7400" i="14"/>
  <c r="L7419" i="14"/>
  <c r="K7419" i="14"/>
  <c r="K7445" i="14"/>
  <c r="L7453" i="14"/>
  <c r="J7453" i="14"/>
  <c r="K7453" i="14" s="1"/>
  <c r="L7464" i="14"/>
  <c r="J7464" i="14"/>
  <c r="K7464" i="14" s="1"/>
  <c r="L7476" i="14"/>
  <c r="J7476" i="14"/>
  <c r="K7476" i="14" s="1"/>
  <c r="L7488" i="14"/>
  <c r="K7488" i="14"/>
  <c r="J7488" i="14"/>
  <c r="J7655" i="14"/>
  <c r="K7655" i="14" s="1"/>
  <c r="L7685" i="14"/>
  <c r="J7685" i="14"/>
  <c r="K7685" i="14" s="1"/>
  <c r="K7737" i="14"/>
  <c r="L7737" i="14"/>
  <c r="L8008" i="14"/>
  <c r="J8008" i="14"/>
  <c r="K8008" i="14" s="1"/>
  <c r="L8050" i="14"/>
  <c r="J8050" i="14"/>
  <c r="K8050" i="14" s="1"/>
  <c r="J7240" i="14"/>
  <c r="K7240" i="14" s="1"/>
  <c r="K7248" i="14"/>
  <c r="L7253" i="14"/>
  <c r="J7253" i="14"/>
  <c r="K7253" i="14" s="1"/>
  <c r="L7295" i="14"/>
  <c r="K7295" i="14"/>
  <c r="L7333" i="14"/>
  <c r="J7333" i="14"/>
  <c r="K7333" i="14" s="1"/>
  <c r="K7352" i="14"/>
  <c r="L7374" i="14"/>
  <c r="J7374" i="14"/>
  <c r="K7374" i="14" s="1"/>
  <c r="L7382" i="14"/>
  <c r="K7382" i="14"/>
  <c r="L7401" i="14"/>
  <c r="K7401" i="14"/>
  <c r="L7435" i="14"/>
  <c r="J7435" i="14"/>
  <c r="K7435" i="14" s="1"/>
  <c r="L7446" i="14"/>
  <c r="K7446" i="14"/>
  <c r="J7446" i="14"/>
  <c r="L7454" i="14"/>
  <c r="K7454" i="14"/>
  <c r="K7675" i="14"/>
  <c r="L7675" i="14"/>
  <c r="J7675" i="14"/>
  <c r="J7703" i="14"/>
  <c r="K7703" i="14" s="1"/>
  <c r="L7703" i="14"/>
  <c r="L8051" i="14"/>
  <c r="J8051" i="14"/>
  <c r="K8051" i="14" s="1"/>
  <c r="J8380" i="14"/>
  <c r="K8380" i="14" s="1"/>
  <c r="L8380" i="14"/>
  <c r="L7117" i="14"/>
  <c r="K7117" i="14"/>
  <c r="L7189" i="14"/>
  <c r="K7189" i="14"/>
  <c r="K7264" i="14"/>
  <c r="J7264" i="14"/>
  <c r="K7272" i="14"/>
  <c r="L7277" i="14"/>
  <c r="J7277" i="14"/>
  <c r="K7277" i="14" s="1"/>
  <c r="J7312" i="14"/>
  <c r="K7312" i="14" s="1"/>
  <c r="L7331" i="14"/>
  <c r="K7331" i="14"/>
  <c r="L7383" i="14"/>
  <c r="K7383" i="14"/>
  <c r="L7417" i="14"/>
  <c r="J7417" i="14"/>
  <c r="K7417" i="14" s="1"/>
  <c r="L7428" i="14"/>
  <c r="J7428" i="14"/>
  <c r="K7428" i="14" s="1"/>
  <c r="L7436" i="14"/>
  <c r="K7436" i="14"/>
  <c r="L7455" i="14"/>
  <c r="K7455" i="14"/>
  <c r="L7470" i="14"/>
  <c r="K7470" i="14"/>
  <c r="J7470" i="14"/>
  <c r="L7482" i="14"/>
  <c r="J7482" i="14"/>
  <c r="K7482" i="14" s="1"/>
  <c r="L7613" i="14"/>
  <c r="J7613" i="14"/>
  <c r="K7613" i="14" s="1"/>
  <c r="K7692" i="14"/>
  <c r="L7692" i="14"/>
  <c r="J7692" i="14"/>
  <c r="K7739" i="14"/>
  <c r="L7739" i="14"/>
  <c r="J7739" i="14"/>
  <c r="J7968" i="14"/>
  <c r="K7968" i="14" s="1"/>
  <c r="L7968" i="14"/>
  <c r="K7997" i="14"/>
  <c r="L7997" i="14"/>
  <c r="J7997" i="14"/>
  <c r="L7259" i="14"/>
  <c r="J7259" i="14"/>
  <c r="K7259" i="14" s="1"/>
  <c r="L7285" i="14"/>
  <c r="K7285" i="14"/>
  <c r="K7304" i="14"/>
  <c r="L7387" i="14"/>
  <c r="J7387" i="14"/>
  <c r="K7387" i="14" s="1"/>
  <c r="L7398" i="14"/>
  <c r="J7398" i="14"/>
  <c r="K7398" i="14" s="1"/>
  <c r="L7406" i="14"/>
  <c r="K7406" i="14"/>
  <c r="L7425" i="14"/>
  <c r="K7425" i="14"/>
  <c r="L7459" i="14"/>
  <c r="J7459" i="14"/>
  <c r="K7459" i="14" s="1"/>
  <c r="J7666" i="14"/>
  <c r="K7666" i="14" s="1"/>
  <c r="L7666" i="14"/>
  <c r="K7669" i="14"/>
  <c r="J7669" i="14"/>
  <c r="L7669" i="14"/>
  <c r="L7811" i="14"/>
  <c r="J7811" i="14"/>
  <c r="K7811" i="14" s="1"/>
  <c r="K7943" i="14"/>
  <c r="L7943" i="14"/>
  <c r="J7943" i="14"/>
  <c r="L7490" i="14"/>
  <c r="K7490" i="14"/>
  <c r="L7496" i="14"/>
  <c r="K7496" i="14"/>
  <c r="L7502" i="14"/>
  <c r="K7502" i="14"/>
  <c r="L7508" i="14"/>
  <c r="K7508" i="14"/>
  <c r="L7514" i="14"/>
  <c r="K7514" i="14"/>
  <c r="L7520" i="14"/>
  <c r="K7520" i="14"/>
  <c r="L7526" i="14"/>
  <c r="K7526" i="14"/>
  <c r="L7532" i="14"/>
  <c r="K7532" i="14"/>
  <c r="L7538" i="14"/>
  <c r="K7538" i="14"/>
  <c r="L7544" i="14"/>
  <c r="K7544" i="14"/>
  <c r="L7550" i="14"/>
  <c r="K7550" i="14"/>
  <c r="L7556" i="14"/>
  <c r="K7556" i="14"/>
  <c r="L7562" i="14"/>
  <c r="K7562" i="14"/>
  <c r="L7571" i="14"/>
  <c r="J7571" i="14"/>
  <c r="K7571" i="14" s="1"/>
  <c r="L7577" i="14"/>
  <c r="J7577" i="14"/>
  <c r="K7577" i="14" s="1"/>
  <c r="J7594" i="14"/>
  <c r="L7594" i="14"/>
  <c r="K7594" i="14"/>
  <c r="L7597" i="14"/>
  <c r="J7597" i="14"/>
  <c r="K7597" i="14" s="1"/>
  <c r="L7600" i="14"/>
  <c r="K7600" i="14"/>
  <c r="L7627" i="14"/>
  <c r="J7627" i="14"/>
  <c r="K7627" i="14" s="1"/>
  <c r="K7639" i="14"/>
  <c r="L7639" i="14"/>
  <c r="J7650" i="14"/>
  <c r="K7650" i="14" s="1"/>
  <c r="K7697" i="14"/>
  <c r="L7697" i="14"/>
  <c r="J7802" i="14"/>
  <c r="K7802" i="14" s="1"/>
  <c r="L7802" i="14"/>
  <c r="J7630" i="14"/>
  <c r="K7630" i="14" s="1"/>
  <c r="K7633" i="14"/>
  <c r="L7633" i="14"/>
  <c r="L7705" i="14"/>
  <c r="J7705" i="14"/>
  <c r="K7705" i="14" s="1"/>
  <c r="J7714" i="14"/>
  <c r="K7714" i="14" s="1"/>
  <c r="L7714" i="14"/>
  <c r="J7742" i="14"/>
  <c r="K7742" i="14" s="1"/>
  <c r="L7742" i="14"/>
  <c r="J7762" i="14"/>
  <c r="K7762" i="14" s="1"/>
  <c r="L7762" i="14"/>
  <c r="J7946" i="14"/>
  <c r="K7946" i="14" s="1"/>
  <c r="L7946" i="14"/>
  <c r="J7996" i="14"/>
  <c r="K7996" i="14"/>
  <c r="L7996" i="14"/>
  <c r="K7360" i="14"/>
  <c r="J7584" i="14"/>
  <c r="K7584" i="14" s="1"/>
  <c r="K7587" i="14"/>
  <c r="L7587" i="14"/>
  <c r="J7634" i="14"/>
  <c r="K7634" i="14" s="1"/>
  <c r="K7687" i="14"/>
  <c r="J7767" i="14"/>
  <c r="K7767" i="14" s="1"/>
  <c r="L7767" i="14"/>
  <c r="L7785" i="14"/>
  <c r="J7785" i="14"/>
  <c r="K7785" i="14" s="1"/>
  <c r="J7876" i="14"/>
  <c r="K7876" i="14" s="1"/>
  <c r="L7876" i="14"/>
  <c r="L7919" i="14"/>
  <c r="J7919" i="14"/>
  <c r="K7919" i="14" s="1"/>
  <c r="J7940" i="14"/>
  <c r="L7940" i="14"/>
  <c r="K7940" i="14"/>
  <c r="L8361" i="14"/>
  <c r="J8361" i="14"/>
  <c r="K8361" i="14" s="1"/>
  <c r="J7608" i="14"/>
  <c r="K7608" i="14" s="1"/>
  <c r="K7614" i="14"/>
  <c r="J7614" i="14"/>
  <c r="K7643" i="14"/>
  <c r="L7643" i="14"/>
  <c r="J7643" i="14"/>
  <c r="L7646" i="14"/>
  <c r="J7680" i="14"/>
  <c r="K7680" i="14" s="1"/>
  <c r="L7680" i="14"/>
  <c r="J7740" i="14"/>
  <c r="K7740" i="14" s="1"/>
  <c r="J7750" i="14"/>
  <c r="K7750" i="14" s="1"/>
  <c r="L7750" i="14"/>
  <c r="J7790" i="14"/>
  <c r="K7790" i="14"/>
  <c r="L7790" i="14"/>
  <c r="L7831" i="14"/>
  <c r="J7834" i="14"/>
  <c r="K7834" i="14" s="1"/>
  <c r="L7834" i="14"/>
  <c r="J7930" i="14"/>
  <c r="L7930" i="14"/>
  <c r="K7930" i="14"/>
  <c r="L7608" i="14"/>
  <c r="L7614" i="14"/>
  <c r="K7617" i="14"/>
  <c r="L7617" i="14"/>
  <c r="J7617" i="14"/>
  <c r="L7620" i="14"/>
  <c r="J7620" i="14"/>
  <c r="K7620" i="14" s="1"/>
  <c r="L7623" i="14"/>
  <c r="J7646" i="14"/>
  <c r="K7646" i="14" s="1"/>
  <c r="J7654" i="14"/>
  <c r="K7654" i="14" s="1"/>
  <c r="J7660" i="14"/>
  <c r="K7660" i="14" s="1"/>
  <c r="J7665" i="14"/>
  <c r="K7665" i="14" s="1"/>
  <c r="L7684" i="14"/>
  <c r="K7684" i="14"/>
  <c r="J7684" i="14"/>
  <c r="L7707" i="14"/>
  <c r="J7707" i="14"/>
  <c r="K7707" i="14" s="1"/>
  <c r="L7719" i="14"/>
  <c r="K7731" i="14"/>
  <c r="J7731" i="14"/>
  <c r="L7731" i="14"/>
  <c r="L7740" i="14"/>
  <c r="J7764" i="14"/>
  <c r="K7764" i="14"/>
  <c r="L7764" i="14"/>
  <c r="J7780" i="14"/>
  <c r="K7780" i="14" s="1"/>
  <c r="L7780" i="14"/>
  <c r="J7786" i="14"/>
  <c r="K7786" i="14"/>
  <c r="L7786" i="14"/>
  <c r="J7828" i="14"/>
  <c r="L7828" i="14"/>
  <c r="J7831" i="14"/>
  <c r="K7831" i="14" s="1"/>
  <c r="J7852" i="14"/>
  <c r="K7852" i="14" s="1"/>
  <c r="L7852" i="14"/>
  <c r="J7884" i="14"/>
  <c r="K7884" i="14" s="1"/>
  <c r="L7884" i="14"/>
  <c r="J7898" i="14"/>
  <c r="L7898" i="14"/>
  <c r="K7898" i="14"/>
  <c r="L7927" i="14"/>
  <c r="J7927" i="14"/>
  <c r="K7927" i="14" s="1"/>
  <c r="K7973" i="14"/>
  <c r="L7973" i="14"/>
  <c r="J7973" i="14"/>
  <c r="J8252" i="14"/>
  <c r="K8252" i="14" s="1"/>
  <c r="L8252" i="14"/>
  <c r="L7366" i="14"/>
  <c r="L7372" i="14"/>
  <c r="L7378" i="14"/>
  <c r="L7384" i="14"/>
  <c r="L7390" i="14"/>
  <c r="K7390" i="14"/>
  <c r="L7396" i="14"/>
  <c r="L7402" i="14"/>
  <c r="K7402" i="14"/>
  <c r="L7408" i="14"/>
  <c r="L7414" i="14"/>
  <c r="L7420" i="14"/>
  <c r="K7420" i="14"/>
  <c r="L7426" i="14"/>
  <c r="L7432" i="14"/>
  <c r="L7438" i="14"/>
  <c r="K7438" i="14"/>
  <c r="L7444" i="14"/>
  <c r="L7450" i="14"/>
  <c r="L7456" i="14"/>
  <c r="L7462" i="14"/>
  <c r="J7465" i="14"/>
  <c r="L7468" i="14"/>
  <c r="K7468" i="14"/>
  <c r="J7471" i="14"/>
  <c r="K7471" i="14" s="1"/>
  <c r="L7474" i="14"/>
  <c r="K7474" i="14"/>
  <c r="J7477" i="14"/>
  <c r="K7477" i="14" s="1"/>
  <c r="L7480" i="14"/>
  <c r="J7483" i="14"/>
  <c r="K7483" i="14" s="1"/>
  <c r="L7486" i="14"/>
  <c r="K7486" i="14"/>
  <c r="L7492" i="14"/>
  <c r="L7498" i="14"/>
  <c r="L7504" i="14"/>
  <c r="L7510" i="14"/>
  <c r="L7516" i="14"/>
  <c r="L7522" i="14"/>
  <c r="K7522" i="14"/>
  <c r="L7528" i="14"/>
  <c r="L7534" i="14"/>
  <c r="L7540" i="14"/>
  <c r="L7546" i="14"/>
  <c r="L7552" i="14"/>
  <c r="L7558" i="14"/>
  <c r="K7558" i="14"/>
  <c r="L7564" i="14"/>
  <c r="J7573" i="14"/>
  <c r="K7573" i="14" s="1"/>
  <c r="J7596" i="14"/>
  <c r="K7596" i="14" s="1"/>
  <c r="J7623" i="14"/>
  <c r="K7623" i="14" s="1"/>
  <c r="J7649" i="14"/>
  <c r="K7649" i="14" s="1"/>
  <c r="L7654" i="14"/>
  <c r="L7660" i="14"/>
  <c r="L7663" i="14"/>
  <c r="L7665" i="14"/>
  <c r="L7671" i="14"/>
  <c r="J7671" i="14"/>
  <c r="K7671" i="14" s="1"/>
  <c r="L7674" i="14"/>
  <c r="J7719" i="14"/>
  <c r="K7719" i="14" s="1"/>
  <c r="J7754" i="14"/>
  <c r="K7754" i="14"/>
  <c r="L7773" i="14"/>
  <c r="K7777" i="14"/>
  <c r="L7777" i="14"/>
  <c r="K7828" i="14"/>
  <c r="L7895" i="14"/>
  <c r="J7895" i="14"/>
  <c r="K7895" i="14" s="1"/>
  <c r="J7970" i="14"/>
  <c r="K7970" i="14" s="1"/>
  <c r="L7970" i="14"/>
  <c r="L8070" i="14"/>
  <c r="J8070" i="14"/>
  <c r="K8070" i="14" s="1"/>
  <c r="J7059" i="14"/>
  <c r="K7059" i="14" s="1"/>
  <c r="J7083" i="14"/>
  <c r="K7083" i="14" s="1"/>
  <c r="J7107" i="14"/>
  <c r="K7107" i="14" s="1"/>
  <c r="J7131" i="14"/>
  <c r="K7131" i="14" s="1"/>
  <c r="J7155" i="14"/>
  <c r="K7155" i="14" s="1"/>
  <c r="J7179" i="14"/>
  <c r="K7179" i="14" s="1"/>
  <c r="J7203" i="14"/>
  <c r="K7203" i="14" s="1"/>
  <c r="J7227" i="14"/>
  <c r="K7227" i="14" s="1"/>
  <c r="J7251" i="14"/>
  <c r="K7251" i="14" s="1"/>
  <c r="J7275" i="14"/>
  <c r="K7275" i="14" s="1"/>
  <c r="J7293" i="14"/>
  <c r="K7293" i="14" s="1"/>
  <c r="J7305" i="14"/>
  <c r="K7305" i="14" s="1"/>
  <c r="J7317" i="14"/>
  <c r="K7317" i="14" s="1"/>
  <c r="J7329" i="14"/>
  <c r="K7329" i="14" s="1"/>
  <c r="J7341" i="14"/>
  <c r="K7341" i="14" s="1"/>
  <c r="J7353" i="14"/>
  <c r="K7353" i="14" s="1"/>
  <c r="J7358" i="14"/>
  <c r="K7358" i="14" s="1"/>
  <c r="J7366" i="14"/>
  <c r="K7366" i="14" s="1"/>
  <c r="J7372" i="14"/>
  <c r="K7372" i="14" s="1"/>
  <c r="J7378" i="14"/>
  <c r="K7378" i="14" s="1"/>
  <c r="J7384" i="14"/>
  <c r="K7384" i="14" s="1"/>
  <c r="J7390" i="14"/>
  <c r="J7396" i="14"/>
  <c r="K7396" i="14" s="1"/>
  <c r="J7402" i="14"/>
  <c r="J7408" i="14"/>
  <c r="K7408" i="14" s="1"/>
  <c r="J7414" i="14"/>
  <c r="K7414" i="14" s="1"/>
  <c r="J7420" i="14"/>
  <c r="J7426" i="14"/>
  <c r="K7426" i="14" s="1"/>
  <c r="J7432" i="14"/>
  <c r="K7432" i="14" s="1"/>
  <c r="J7438" i="14"/>
  <c r="J7444" i="14"/>
  <c r="K7444" i="14" s="1"/>
  <c r="J7450" i="14"/>
  <c r="K7450" i="14" s="1"/>
  <c r="J7456" i="14"/>
  <c r="K7456" i="14" s="1"/>
  <c r="J7462" i="14"/>
  <c r="K7462" i="14" s="1"/>
  <c r="K7465" i="14"/>
  <c r="J7468" i="14"/>
  <c r="J7474" i="14"/>
  <c r="J7480" i="14"/>
  <c r="K7480" i="14" s="1"/>
  <c r="J7486" i="14"/>
  <c r="J7492" i="14"/>
  <c r="K7492" i="14" s="1"/>
  <c r="J7498" i="14"/>
  <c r="K7498" i="14" s="1"/>
  <c r="J7504" i="14"/>
  <c r="K7504" i="14" s="1"/>
  <c r="J7510" i="14"/>
  <c r="K7510" i="14" s="1"/>
  <c r="J7516" i="14"/>
  <c r="K7516" i="14" s="1"/>
  <c r="J7522" i="14"/>
  <c r="J7528" i="14"/>
  <c r="K7528" i="14" s="1"/>
  <c r="J7534" i="14"/>
  <c r="K7534" i="14" s="1"/>
  <c r="J7540" i="14"/>
  <c r="K7540" i="14" s="1"/>
  <c r="J7546" i="14"/>
  <c r="K7546" i="14" s="1"/>
  <c r="J7552" i="14"/>
  <c r="K7552" i="14" s="1"/>
  <c r="J7558" i="14"/>
  <c r="J7564" i="14"/>
  <c r="K7564" i="14" s="1"/>
  <c r="L7567" i="14"/>
  <c r="J7567" i="14"/>
  <c r="K7567" i="14" s="1"/>
  <c r="J7570" i="14"/>
  <c r="K7570" i="14" s="1"/>
  <c r="L7570" i="14"/>
  <c r="L7573" i="14"/>
  <c r="L7593" i="14"/>
  <c r="J7593" i="14"/>
  <c r="K7593" i="14" s="1"/>
  <c r="L7596" i="14"/>
  <c r="K7609" i="14"/>
  <c r="L7609" i="14"/>
  <c r="J7626" i="14"/>
  <c r="K7626" i="14" s="1"/>
  <c r="J7638" i="14"/>
  <c r="K7638" i="14" s="1"/>
  <c r="L7649" i="14"/>
  <c r="J7663" i="14"/>
  <c r="K7663" i="14" s="1"/>
  <c r="J7674" i="14"/>
  <c r="K7674" i="14" s="1"/>
  <c r="K7704" i="14"/>
  <c r="K7713" i="14"/>
  <c r="L7713" i="14"/>
  <c r="K7751" i="14"/>
  <c r="L7754" i="14"/>
  <c r="J7773" i="14"/>
  <c r="K7773" i="14" s="1"/>
  <c r="L7787" i="14"/>
  <c r="J7787" i="14"/>
  <c r="K7787" i="14" s="1"/>
  <c r="L8056" i="14"/>
  <c r="J8056" i="14"/>
  <c r="K8056" i="14" s="1"/>
  <c r="L7728" i="14"/>
  <c r="L7761" i="14"/>
  <c r="L7823" i="14"/>
  <c r="L7863" i="14"/>
  <c r="J7866" i="14"/>
  <c r="K7866" i="14" s="1"/>
  <c r="L7866" i="14"/>
  <c r="L7932" i="14"/>
  <c r="J7969" i="14"/>
  <c r="K7969" i="14" s="1"/>
  <c r="L7969" i="14"/>
  <c r="J7972" i="14"/>
  <c r="K7972" i="14" s="1"/>
  <c r="J7992" i="14"/>
  <c r="K7992" i="14" s="1"/>
  <c r="L7992" i="14"/>
  <c r="L8028" i="14"/>
  <c r="J8028" i="14"/>
  <c r="K8028" i="14" s="1"/>
  <c r="L8110" i="14"/>
  <c r="J8110" i="14"/>
  <c r="K7575" i="14"/>
  <c r="K7591" i="14"/>
  <c r="J7607" i="14"/>
  <c r="K7607" i="14" s="1"/>
  <c r="K7621" i="14"/>
  <c r="K7637" i="14"/>
  <c r="K7644" i="14"/>
  <c r="K7651" i="14"/>
  <c r="K7667" i="14"/>
  <c r="J7679" i="14"/>
  <c r="K7679" i="14" s="1"/>
  <c r="K7689" i="14"/>
  <c r="K7711" i="14"/>
  <c r="J7761" i="14"/>
  <c r="K7761" i="14" s="1"/>
  <c r="J7776" i="14"/>
  <c r="K7776" i="14" s="1"/>
  <c r="J7799" i="14"/>
  <c r="K7799" i="14" s="1"/>
  <c r="J7863" i="14"/>
  <c r="K7863" i="14" s="1"/>
  <c r="K7903" i="14"/>
  <c r="L7903" i="14"/>
  <c r="J7906" i="14"/>
  <c r="L7906" i="14"/>
  <c r="K7906" i="14"/>
  <c r="K7916" i="14"/>
  <c r="L7972" i="14"/>
  <c r="K7987" i="14"/>
  <c r="J8025" i="14"/>
  <c r="K8025" i="14" s="1"/>
  <c r="L8025" i="14"/>
  <c r="L8048" i="14"/>
  <c r="J8048" i="14"/>
  <c r="K8048" i="14" s="1"/>
  <c r="L8107" i="14"/>
  <c r="K8107" i="14"/>
  <c r="K8110" i="14"/>
  <c r="J8290" i="14"/>
  <c r="K8290" i="14"/>
  <c r="L8290" i="14"/>
  <c r="K7635" i="14"/>
  <c r="K7682" i="14"/>
  <c r="K7699" i="14"/>
  <c r="K7716" i="14"/>
  <c r="K7721" i="14"/>
  <c r="J7726" i="14"/>
  <c r="K7726" i="14" s="1"/>
  <c r="L7726" i="14"/>
  <c r="K7729" i="14"/>
  <c r="K7765" i="14"/>
  <c r="K7847" i="14"/>
  <c r="L7847" i="14"/>
  <c r="J7850" i="14"/>
  <c r="K7850" i="14" s="1"/>
  <c r="L7850" i="14"/>
  <c r="L7961" i="14"/>
  <c r="J7961" i="14"/>
  <c r="K7961" i="14" s="1"/>
  <c r="J7981" i="14"/>
  <c r="K7981" i="14" s="1"/>
  <c r="L7981" i="14"/>
  <c r="J7984" i="14"/>
  <c r="K7984" i="14" s="1"/>
  <c r="J8007" i="14"/>
  <c r="K8007" i="14" s="1"/>
  <c r="L8007" i="14"/>
  <c r="J8180" i="14"/>
  <c r="K8180" i="14" s="1"/>
  <c r="L8180" i="14"/>
  <c r="J8428" i="14"/>
  <c r="K8428" i="14" s="1"/>
  <c r="L8428" i="14"/>
  <c r="L7821" i="14"/>
  <c r="K7825" i="14"/>
  <c r="J7825" i="14"/>
  <c r="K7871" i="14"/>
  <c r="L7871" i="14"/>
  <c r="J7874" i="14"/>
  <c r="K7874" i="14" s="1"/>
  <c r="L7874" i="14"/>
  <c r="J8069" i="14"/>
  <c r="K8069" i="14" s="1"/>
  <c r="L8069" i="14"/>
  <c r="L8082" i="14"/>
  <c r="J8082" i="14"/>
  <c r="K8082" i="14" s="1"/>
  <c r="J8115" i="14"/>
  <c r="K8115" i="14" s="1"/>
  <c r="L8115" i="14"/>
  <c r="L8181" i="14"/>
  <c r="J8181" i="14"/>
  <c r="K8181" i="14" s="1"/>
  <c r="K7585" i="14"/>
  <c r="L7585" i="14"/>
  <c r="K7599" i="14"/>
  <c r="K7615" i="14"/>
  <c r="J7631" i="14"/>
  <c r="K7631" i="14" s="1"/>
  <c r="K7645" i="14"/>
  <c r="K7661" i="14"/>
  <c r="K7668" i="14"/>
  <c r="K7673" i="14"/>
  <c r="K7695" i="14"/>
  <c r="L7695" i="14"/>
  <c r="K7727" i="14"/>
  <c r="K7741" i="14"/>
  <c r="J7774" i="14"/>
  <c r="K7774" i="14"/>
  <c r="L7774" i="14"/>
  <c r="K7789" i="14"/>
  <c r="K7809" i="14"/>
  <c r="L7809" i="14"/>
  <c r="J7813" i="14"/>
  <c r="K7813" i="14" s="1"/>
  <c r="K7816" i="14"/>
  <c r="J7821" i="14"/>
  <c r="K7821" i="14" s="1"/>
  <c r="L7825" i="14"/>
  <c r="J7871" i="14"/>
  <c r="K7911" i="14"/>
  <c r="L7911" i="14"/>
  <c r="J7914" i="14"/>
  <c r="L7914" i="14"/>
  <c r="K7914" i="14"/>
  <c r="K7924" i="14"/>
  <c r="J7956" i="14"/>
  <c r="K7956" i="14" s="1"/>
  <c r="L7956" i="14"/>
  <c r="K7982" i="14"/>
  <c r="K7985" i="14"/>
  <c r="L7985" i="14"/>
  <c r="J7985" i="14"/>
  <c r="K7569" i="14"/>
  <c r="K7659" i="14"/>
  <c r="K7683" i="14"/>
  <c r="J7717" i="14"/>
  <c r="K7717" i="14" s="1"/>
  <c r="J7730" i="14"/>
  <c r="K7730" i="14" s="1"/>
  <c r="J7738" i="14"/>
  <c r="K7738" i="14" s="1"/>
  <c r="L7738" i="14"/>
  <c r="J7752" i="14"/>
  <c r="K7752" i="14" s="1"/>
  <c r="J7755" i="14"/>
  <c r="K7755" i="14" s="1"/>
  <c r="K7763" i="14"/>
  <c r="J7766" i="14"/>
  <c r="K7766" i="14" s="1"/>
  <c r="K7797" i="14"/>
  <c r="L7797" i="14"/>
  <c r="J7801" i="14"/>
  <c r="K7801" i="14" s="1"/>
  <c r="L7816" i="14"/>
  <c r="K7855" i="14"/>
  <c r="L7855" i="14"/>
  <c r="J7858" i="14"/>
  <c r="K7858" i="14" s="1"/>
  <c r="L7858" i="14"/>
  <c r="L7924" i="14"/>
  <c r="L7982" i="14"/>
  <c r="L8021" i="14"/>
  <c r="K8021" i="14"/>
  <c r="L8053" i="14"/>
  <c r="J8053" i="14"/>
  <c r="K8053" i="14" s="1"/>
  <c r="L8066" i="14"/>
  <c r="J8066" i="14"/>
  <c r="K8066" i="14" s="1"/>
  <c r="J8073" i="14"/>
  <c r="K8073" i="14" s="1"/>
  <c r="L8073" i="14"/>
  <c r="J8105" i="14"/>
  <c r="K8105" i="14" s="1"/>
  <c r="L8105" i="14"/>
  <c r="J8168" i="14"/>
  <c r="K8168" i="14" s="1"/>
  <c r="L8168" i="14"/>
  <c r="L8375" i="14"/>
  <c r="K8375" i="14"/>
  <c r="J8375" i="14"/>
  <c r="L7569" i="14"/>
  <c r="K7590" i="14"/>
  <c r="K7611" i="14"/>
  <c r="K7636" i="14"/>
  <c r="L7657" i="14"/>
  <c r="L7659" i="14"/>
  <c r="L7683" i="14"/>
  <c r="J7693" i="14"/>
  <c r="K7693" i="14" s="1"/>
  <c r="K7710" i="14"/>
  <c r="L7722" i="14"/>
  <c r="L7744" i="14"/>
  <c r="L7763" i="14"/>
  <c r="K7775" i="14"/>
  <c r="J7778" i="14"/>
  <c r="K7778" i="14" s="1"/>
  <c r="L7792" i="14"/>
  <c r="J7810" i="14"/>
  <c r="K7810" i="14" s="1"/>
  <c r="L7810" i="14"/>
  <c r="J7826" i="14"/>
  <c r="L7826" i="14"/>
  <c r="K7826" i="14"/>
  <c r="L7839" i="14"/>
  <c r="J7842" i="14"/>
  <c r="K7842" i="14" s="1"/>
  <c r="L7842" i="14"/>
  <c r="L7908" i="14"/>
  <c r="L7951" i="14"/>
  <c r="L7994" i="14"/>
  <c r="L8018" i="14"/>
  <c r="L8063" i="14"/>
  <c r="K7565" i="14"/>
  <c r="K7572" i="14"/>
  <c r="K7579" i="14"/>
  <c r="K7595" i="14"/>
  <c r="J7611" i="14"/>
  <c r="K7625" i="14"/>
  <c r="J7657" i="14"/>
  <c r="K7657" i="14" s="1"/>
  <c r="K7681" i="14"/>
  <c r="L7681" i="14"/>
  <c r="L7693" i="14"/>
  <c r="K7725" i="14"/>
  <c r="L7725" i="14"/>
  <c r="K7753" i="14"/>
  <c r="K7758" i="14"/>
  <c r="J7775" i="14"/>
  <c r="L7778" i="14"/>
  <c r="J7798" i="14"/>
  <c r="K7798" i="14" s="1"/>
  <c r="L7798" i="14"/>
  <c r="J7814" i="14"/>
  <c r="K7814" i="14" s="1"/>
  <c r="L7814" i="14"/>
  <c r="K7836" i="14"/>
  <c r="J7839" i="14"/>
  <c r="K7839" i="14" s="1"/>
  <c r="K7879" i="14"/>
  <c r="L7879" i="14"/>
  <c r="J7882" i="14"/>
  <c r="L7882" i="14"/>
  <c r="K7882" i="14"/>
  <c r="K7892" i="14"/>
  <c r="K7935" i="14"/>
  <c r="L7935" i="14"/>
  <c r="J7938" i="14"/>
  <c r="L7938" i="14"/>
  <c r="K7938" i="14"/>
  <c r="K7948" i="14"/>
  <c r="J7951" i="14"/>
  <c r="K7951" i="14" s="1"/>
  <c r="K7957" i="14"/>
  <c r="J7957" i="14"/>
  <c r="L7957" i="14"/>
  <c r="J7960" i="14"/>
  <c r="K7960" i="14" s="1"/>
  <c r="J7963" i="14"/>
  <c r="K7963" i="14" s="1"/>
  <c r="J7980" i="14"/>
  <c r="K7980" i="14" s="1"/>
  <c r="L7980" i="14"/>
  <c r="J8018" i="14"/>
  <c r="K8018" i="14" s="1"/>
  <c r="J8183" i="14"/>
  <c r="K8183" i="14" s="1"/>
  <c r="L8183" i="14"/>
  <c r="J8196" i="14"/>
  <c r="L8196" i="14"/>
  <c r="K8196" i="14"/>
  <c r="K7691" i="14"/>
  <c r="K7715" i="14"/>
  <c r="J7827" i="14"/>
  <c r="K7955" i="14"/>
  <c r="K7962" i="14"/>
  <c r="K7967" i="14"/>
  <c r="K7974" i="14"/>
  <c r="K7979" i="14"/>
  <c r="K7986" i="14"/>
  <c r="K7991" i="14"/>
  <c r="K7998" i="14"/>
  <c r="K8009" i="14"/>
  <c r="L8014" i="14"/>
  <c r="J8014" i="14"/>
  <c r="K8014" i="14"/>
  <c r="K8017" i="14"/>
  <c r="L8032" i="14"/>
  <c r="J8032" i="14"/>
  <c r="K8032" i="14" s="1"/>
  <c r="J8035" i="14"/>
  <c r="K8035" i="14" s="1"/>
  <c r="L8044" i="14"/>
  <c r="J8044" i="14"/>
  <c r="K8044" i="14" s="1"/>
  <c r="L8078" i="14"/>
  <c r="K8078" i="14"/>
  <c r="L8106" i="14"/>
  <c r="J8106" i="14"/>
  <c r="K8106" i="14" s="1"/>
  <c r="L8141" i="14"/>
  <c r="J8141" i="14"/>
  <c r="K8141" i="14" s="1"/>
  <c r="J8204" i="14"/>
  <c r="K8204" i="14" s="1"/>
  <c r="L8204" i="14"/>
  <c r="J8470" i="14"/>
  <c r="L8470" i="14"/>
  <c r="K8470" i="14"/>
  <c r="K7833" i="14"/>
  <c r="K7841" i="14"/>
  <c r="L7846" i="14"/>
  <c r="K7849" i="14"/>
  <c r="L7854" i="14"/>
  <c r="K7857" i="14"/>
  <c r="L7862" i="14"/>
  <c r="K7865" i="14"/>
  <c r="L7870" i="14"/>
  <c r="K7873" i="14"/>
  <c r="L7878" i="14"/>
  <c r="K7881" i="14"/>
  <c r="L7886" i="14"/>
  <c r="L7894" i="14"/>
  <c r="K7897" i="14"/>
  <c r="L7902" i="14"/>
  <c r="K7905" i="14"/>
  <c r="L7910" i="14"/>
  <c r="K7913" i="14"/>
  <c r="L7918" i="14"/>
  <c r="K7921" i="14"/>
  <c r="L7926" i="14"/>
  <c r="K7929" i="14"/>
  <c r="L7934" i="14"/>
  <c r="L7942" i="14"/>
  <c r="K7945" i="14"/>
  <c r="L7950" i="14"/>
  <c r="K7953" i="14"/>
  <c r="L7955" i="14"/>
  <c r="K7965" i="14"/>
  <c r="L7967" i="14"/>
  <c r="K7977" i="14"/>
  <c r="L7979" i="14"/>
  <c r="K7989" i="14"/>
  <c r="L7991" i="14"/>
  <c r="K8001" i="14"/>
  <c r="L8009" i="14"/>
  <c r="J8075" i="14"/>
  <c r="K8075" i="14" s="1"/>
  <c r="J8081" i="14"/>
  <c r="K8081" i="14" s="1"/>
  <c r="L8081" i="14"/>
  <c r="L8126" i="14"/>
  <c r="J8126" i="14"/>
  <c r="K8126" i="14" s="1"/>
  <c r="J8220" i="14"/>
  <c r="K8220" i="14" s="1"/>
  <c r="L8220" i="14"/>
  <c r="J8374" i="14"/>
  <c r="K8374" i="14" s="1"/>
  <c r="J8443" i="14"/>
  <c r="K8443" i="14" s="1"/>
  <c r="L8443" i="14"/>
  <c r="L8343" i="14"/>
  <c r="J8343" i="14"/>
  <c r="K8343" i="14" s="1"/>
  <c r="K7581" i="14"/>
  <c r="K7605" i="14"/>
  <c r="K7629" i="14"/>
  <c r="K7653" i="14"/>
  <c r="K7677" i="14"/>
  <c r="K7701" i="14"/>
  <c r="K7723" i="14"/>
  <c r="K7735" i="14"/>
  <c r="K7747" i="14"/>
  <c r="K7759" i="14"/>
  <c r="K7771" i="14"/>
  <c r="K7783" i="14"/>
  <c r="K7795" i="14"/>
  <c r="K7807" i="14"/>
  <c r="K7819" i="14"/>
  <c r="L8002" i="14"/>
  <c r="J8002" i="14"/>
  <c r="L8040" i="14"/>
  <c r="J8040" i="14"/>
  <c r="K8040" i="14" s="1"/>
  <c r="L8083" i="14"/>
  <c r="K8083" i="14"/>
  <c r="L8086" i="14"/>
  <c r="J8086" i="14"/>
  <c r="K8086" i="14" s="1"/>
  <c r="L8098" i="14"/>
  <c r="J8098" i="14"/>
  <c r="K8098" i="14" s="1"/>
  <c r="L8104" i="14"/>
  <c r="K8104" i="14"/>
  <c r="K7837" i="14"/>
  <c r="K7861" i="14"/>
  <c r="K7901" i="14"/>
  <c r="K7925" i="14"/>
  <c r="K7995" i="14"/>
  <c r="J8031" i="14"/>
  <c r="K8031" i="14" s="1"/>
  <c r="L8037" i="14"/>
  <c r="L8064" i="14"/>
  <c r="J8064" i="14"/>
  <c r="K8064" i="14" s="1"/>
  <c r="J8190" i="14"/>
  <c r="L8190" i="14"/>
  <c r="K8190" i="14"/>
  <c r="L8303" i="14"/>
  <c r="J8303" i="14"/>
  <c r="K8303" i="14" s="1"/>
  <c r="J8396" i="14"/>
  <c r="L8396" i="14"/>
  <c r="K8396" i="14"/>
  <c r="J8516" i="14"/>
  <c r="K8516" i="14" s="1"/>
  <c r="L8516" i="14"/>
  <c r="J8524" i="14"/>
  <c r="K8524" i="14" s="1"/>
  <c r="L8524" i="14"/>
  <c r="J8604" i="14"/>
  <c r="K8604" i="14" s="1"/>
  <c r="L8604" i="14"/>
  <c r="J8616" i="14"/>
  <c r="K8616" i="14" s="1"/>
  <c r="L8616" i="14"/>
  <c r="K7733" i="14"/>
  <c r="K7745" i="14"/>
  <c r="K7757" i="14"/>
  <c r="K7769" i="14"/>
  <c r="K7781" i="14"/>
  <c r="K7793" i="14"/>
  <c r="K7800" i="14"/>
  <c r="K7805" i="14"/>
  <c r="K7812" i="14"/>
  <c r="K7817" i="14"/>
  <c r="K7824" i="14"/>
  <c r="J7829" i="14"/>
  <c r="J7837" i="14"/>
  <c r="J7845" i="14"/>
  <c r="K7845" i="14" s="1"/>
  <c r="J7853" i="14"/>
  <c r="K7853" i="14" s="1"/>
  <c r="J7861" i="14"/>
  <c r="J7869" i="14"/>
  <c r="K7869" i="14" s="1"/>
  <c r="J7877" i="14"/>
  <c r="K7877" i="14" s="1"/>
  <c r="J7885" i="14"/>
  <c r="K7885" i="14" s="1"/>
  <c r="J7893" i="14"/>
  <c r="J7901" i="14"/>
  <c r="J7909" i="14"/>
  <c r="K7909" i="14" s="1"/>
  <c r="J7917" i="14"/>
  <c r="K7917" i="14" s="1"/>
  <c r="J7925" i="14"/>
  <c r="J7933" i="14"/>
  <c r="J7941" i="14"/>
  <c r="K7941" i="14" s="1"/>
  <c r="J7949" i="14"/>
  <c r="K7949" i="14" s="1"/>
  <c r="J7959" i="14"/>
  <c r="K7959" i="14" s="1"/>
  <c r="J7971" i="14"/>
  <c r="K7971" i="14" s="1"/>
  <c r="J7983" i="14"/>
  <c r="K7983" i="14" s="1"/>
  <c r="J7995" i="14"/>
  <c r="L8031" i="14"/>
  <c r="J8037" i="14"/>
  <c r="K8037" i="14" s="1"/>
  <c r="L8058" i="14"/>
  <c r="J8058" i="14"/>
  <c r="K8058" i="14" s="1"/>
  <c r="L8061" i="14"/>
  <c r="J8061" i="14"/>
  <c r="K8061" i="14" s="1"/>
  <c r="L8235" i="14"/>
  <c r="J8235" i="14"/>
  <c r="K8235" i="14" s="1"/>
  <c r="J8278" i="14"/>
  <c r="K8278" i="14" s="1"/>
  <c r="L8278" i="14"/>
  <c r="L8307" i="14"/>
  <c r="J8307" i="14"/>
  <c r="K8307" i="14" s="1"/>
  <c r="J8508" i="14"/>
  <c r="K8508" i="14" s="1"/>
  <c r="L8508" i="14"/>
  <c r="K7779" i="14"/>
  <c r="K7791" i="14"/>
  <c r="K7803" i="14"/>
  <c r="K7815" i="14"/>
  <c r="K7835" i="14"/>
  <c r="K7843" i="14"/>
  <c r="K7851" i="14"/>
  <c r="K7859" i="14"/>
  <c r="K7867" i="14"/>
  <c r="K7875" i="14"/>
  <c r="K7883" i="14"/>
  <c r="K7891" i="14"/>
  <c r="K7899" i="14"/>
  <c r="K7907" i="14"/>
  <c r="K7915" i="14"/>
  <c r="K7923" i="14"/>
  <c r="K7931" i="14"/>
  <c r="K7939" i="14"/>
  <c r="L7944" i="14"/>
  <c r="K7947" i="14"/>
  <c r="L7952" i="14"/>
  <c r="L7964" i="14"/>
  <c r="L7976" i="14"/>
  <c r="L7988" i="14"/>
  <c r="L8000" i="14"/>
  <c r="L8093" i="14"/>
  <c r="K8093" i="14"/>
  <c r="K8099" i="14"/>
  <c r="L8099" i="14"/>
  <c r="J8191" i="14"/>
  <c r="L8191" i="14"/>
  <c r="K8191" i="14"/>
  <c r="J8386" i="14"/>
  <c r="L8386" i="14"/>
  <c r="K8386" i="14"/>
  <c r="K8010" i="14"/>
  <c r="L8019" i="14"/>
  <c r="K8026" i="14"/>
  <c r="K8076" i="14"/>
  <c r="L8089" i="14"/>
  <c r="L8097" i="14"/>
  <c r="K8122" i="14"/>
  <c r="L8131" i="14"/>
  <c r="K8131" i="14"/>
  <c r="J8212" i="14"/>
  <c r="K8212" i="14" s="1"/>
  <c r="L8212" i="14"/>
  <c r="J8218" i="14"/>
  <c r="K8218" i="14" s="1"/>
  <c r="L8218" i="14"/>
  <c r="L8273" i="14"/>
  <c r="J8416" i="14"/>
  <c r="L8416" i="14"/>
  <c r="K8416" i="14"/>
  <c r="J8433" i="14"/>
  <c r="K8433" i="14" s="1"/>
  <c r="L8433" i="14"/>
  <c r="L8038" i="14"/>
  <c r="J8038" i="14"/>
  <c r="K8038" i="14" s="1"/>
  <c r="L8062" i="14"/>
  <c r="J8062" i="14"/>
  <c r="K8062" i="14" s="1"/>
  <c r="J8131" i="14"/>
  <c r="J8139" i="14"/>
  <c r="K8139" i="14" s="1"/>
  <c r="J8164" i="14"/>
  <c r="L8164" i="14"/>
  <c r="J8170" i="14"/>
  <c r="K8170" i="14" s="1"/>
  <c r="J8173" i="14"/>
  <c r="K8173" i="14" s="1"/>
  <c r="L8173" i="14"/>
  <c r="L8179" i="14"/>
  <c r="J8179" i="14"/>
  <c r="K8179" i="14" s="1"/>
  <c r="L8185" i="14"/>
  <c r="K8185" i="14"/>
  <c r="L8201" i="14"/>
  <c r="K8201" i="14"/>
  <c r="J8201" i="14"/>
  <c r="K8209" i="14"/>
  <c r="J8230" i="14"/>
  <c r="K8230" i="14" s="1"/>
  <c r="L8230" i="14"/>
  <c r="J8273" i="14"/>
  <c r="K8273" i="14" s="1"/>
  <c r="K8295" i="14"/>
  <c r="L8295" i="14"/>
  <c r="J8335" i="14"/>
  <c r="K8335" i="14" s="1"/>
  <c r="L8335" i="14"/>
  <c r="J8441" i="14"/>
  <c r="L8441" i="14"/>
  <c r="J8292" i="14"/>
  <c r="L8292" i="14"/>
  <c r="K8292" i="14"/>
  <c r="J8308" i="14"/>
  <c r="K8308" i="14" s="1"/>
  <c r="L8308" i="14"/>
  <c r="J8316" i="14"/>
  <c r="K8316" i="14" s="1"/>
  <c r="L8316" i="14"/>
  <c r="J8348" i="14"/>
  <c r="K8348" i="14" s="1"/>
  <c r="L8348" i="14"/>
  <c r="K8441" i="14"/>
  <c r="J8452" i="14"/>
  <c r="K8452" i="14" s="1"/>
  <c r="L8452" i="14"/>
  <c r="J8464" i="14"/>
  <c r="K8464" i="14" s="1"/>
  <c r="L8464" i="14"/>
  <c r="L8477" i="14"/>
  <c r="L8489" i="14"/>
  <c r="K8027" i="14"/>
  <c r="L8072" i="14"/>
  <c r="K8072" i="14"/>
  <c r="L8120" i="14"/>
  <c r="K8120" i="14"/>
  <c r="L8153" i="14"/>
  <c r="K8153" i="14"/>
  <c r="J8153" i="14"/>
  <c r="L8255" i="14"/>
  <c r="J8255" i="14"/>
  <c r="K8255" i="14" s="1"/>
  <c r="L8329" i="14"/>
  <c r="J8329" i="14"/>
  <c r="K8329" i="14" s="1"/>
  <c r="L8369" i="14"/>
  <c r="J8369" i="14"/>
  <c r="K8369" i="14" s="1"/>
  <c r="J8372" i="14"/>
  <c r="K8372" i="14" s="1"/>
  <c r="L8372" i="14"/>
  <c r="J8477" i="14"/>
  <c r="K8477" i="14" s="1"/>
  <c r="J8489" i="14"/>
  <c r="K8489" i="14" s="1"/>
  <c r="J8286" i="14"/>
  <c r="K8286" i="14" s="1"/>
  <c r="L8286" i="14"/>
  <c r="J8342" i="14"/>
  <c r="K8342" i="14" s="1"/>
  <c r="L8342" i="14"/>
  <c r="J8352" i="14"/>
  <c r="K8352" i="14"/>
  <c r="L8453" i="14"/>
  <c r="K8453" i="14"/>
  <c r="J8174" i="14"/>
  <c r="L8174" i="14"/>
  <c r="K8174" i="14"/>
  <c r="J8186" i="14"/>
  <c r="K8186" i="14" s="1"/>
  <c r="L8186" i="14"/>
  <c r="J8210" i="14"/>
  <c r="K8210" i="14" s="1"/>
  <c r="J8246" i="14"/>
  <c r="L8246" i="14"/>
  <c r="J8277" i="14"/>
  <c r="L8277" i="14"/>
  <c r="K8277" i="14"/>
  <c r="L8305" i="14"/>
  <c r="J8305" i="14"/>
  <c r="K8305" i="14" s="1"/>
  <c r="J8317" i="14"/>
  <c r="K8317" i="14" s="1"/>
  <c r="L8317" i="14"/>
  <c r="L8385" i="14"/>
  <c r="K8385" i="14"/>
  <c r="J8385" i="14"/>
  <c r="L8391" i="14"/>
  <c r="J8391" i="14"/>
  <c r="K8391" i="14" s="1"/>
  <c r="J8446" i="14"/>
  <c r="L8446" i="14"/>
  <c r="K8446" i="14"/>
  <c r="J8482" i="14"/>
  <c r="K8482" i="14" s="1"/>
  <c r="L8482" i="14"/>
  <c r="J8504" i="14"/>
  <c r="K8504" i="14" s="1"/>
  <c r="L8504" i="14"/>
  <c r="L8016" i="14"/>
  <c r="K8016" i="14"/>
  <c r="L8088" i="14"/>
  <c r="K8088" i="14"/>
  <c r="L8096" i="14"/>
  <c r="K8096" i="14"/>
  <c r="L8118" i="14"/>
  <c r="J8118" i="14"/>
  <c r="K8118" i="14" s="1"/>
  <c r="L8210" i="14"/>
  <c r="J8225" i="14"/>
  <c r="K8225" i="14" s="1"/>
  <c r="K8246" i="14"/>
  <c r="L8259" i="14"/>
  <c r="K8259" i="14"/>
  <c r="K8265" i="14"/>
  <c r="L8265" i="14"/>
  <c r="L8296" i="14"/>
  <c r="J8314" i="14"/>
  <c r="K8314" i="14"/>
  <c r="J8330" i="14"/>
  <c r="K8330" i="14"/>
  <c r="L8330" i="14"/>
  <c r="L8388" i="14"/>
  <c r="J8431" i="14"/>
  <c r="K8431" i="14" s="1"/>
  <c r="L8431" i="14"/>
  <c r="L8435" i="14"/>
  <c r="J8435" i="14"/>
  <c r="K8435" i="14" s="1"/>
  <c r="L8094" i="14"/>
  <c r="K8094" i="14"/>
  <c r="J8094" i="14"/>
  <c r="L8102" i="14"/>
  <c r="J8102" i="14"/>
  <c r="K8102" i="14" s="1"/>
  <c r="L8217" i="14"/>
  <c r="J8217" i="14"/>
  <c r="K8217" i="14" s="1"/>
  <c r="K8247" i="14"/>
  <c r="L8247" i="14"/>
  <c r="J8253" i="14"/>
  <c r="K8253" i="14" s="1"/>
  <c r="J8266" i="14"/>
  <c r="K8266" i="14" s="1"/>
  <c r="L8266" i="14"/>
  <c r="J8334" i="14"/>
  <c r="K8334" i="14" s="1"/>
  <c r="L8334" i="14"/>
  <c r="J8340" i="14"/>
  <c r="K8340" i="14" s="1"/>
  <c r="L8340" i="14"/>
  <c r="J8397" i="14"/>
  <c r="K8397" i="14" s="1"/>
  <c r="L8397" i="14"/>
  <c r="L8495" i="14"/>
  <c r="J8495" i="14"/>
  <c r="K8495" i="14" s="1"/>
  <c r="J8042" i="14"/>
  <c r="K8042" i="14" s="1"/>
  <c r="K8049" i="14"/>
  <c r="J8054" i="14"/>
  <c r="K8054" i="14" s="1"/>
  <c r="K8059" i="14"/>
  <c r="K8113" i="14"/>
  <c r="L8155" i="14"/>
  <c r="K8155" i="14"/>
  <c r="K8169" i="14"/>
  <c r="L8169" i="14"/>
  <c r="J8200" i="14"/>
  <c r="L8200" i="14"/>
  <c r="K8200" i="14"/>
  <c r="L8229" i="14"/>
  <c r="K8229" i="14"/>
  <c r="J8260" i="14"/>
  <c r="K8260" i="14" s="1"/>
  <c r="L8260" i="14"/>
  <c r="J8272" i="14"/>
  <c r="K8272" i="14" s="1"/>
  <c r="L8272" i="14"/>
  <c r="J8282" i="14"/>
  <c r="K8282" i="14" s="1"/>
  <c r="J8300" i="14"/>
  <c r="K8300" i="14" s="1"/>
  <c r="J8393" i="14"/>
  <c r="K8393" i="14" s="1"/>
  <c r="L8393" i="14"/>
  <c r="L8471" i="14"/>
  <c r="J8471" i="14"/>
  <c r="K8471" i="14" s="1"/>
  <c r="J8234" i="14"/>
  <c r="K8234" i="14"/>
  <c r="J8254" i="14"/>
  <c r="K8254" i="14" s="1"/>
  <c r="L8254" i="14"/>
  <c r="K8337" i="14"/>
  <c r="L8427" i="14"/>
  <c r="K8427" i="14"/>
  <c r="J8460" i="14"/>
  <c r="K8460" i="14" s="1"/>
  <c r="L8460" i="14"/>
  <c r="J8488" i="14"/>
  <c r="K8488" i="14" s="1"/>
  <c r="L8488" i="14"/>
  <c r="J8496" i="14"/>
  <c r="K8496" i="14" s="1"/>
  <c r="L8496" i="14"/>
  <c r="J8578" i="14"/>
  <c r="K8578" i="14" s="1"/>
  <c r="L8578" i="14"/>
  <c r="L8636" i="14"/>
  <c r="J8188" i="14"/>
  <c r="K8188" i="14" s="1"/>
  <c r="L8188" i="14"/>
  <c r="J8306" i="14"/>
  <c r="K8306" i="14"/>
  <c r="K8319" i="14"/>
  <c r="J8324" i="14"/>
  <c r="K8324" i="14" s="1"/>
  <c r="K8327" i="14"/>
  <c r="J8332" i="14"/>
  <c r="K8332" i="14" s="1"/>
  <c r="L8332" i="14"/>
  <c r="J8400" i="14"/>
  <c r="K8400" i="14" s="1"/>
  <c r="L8400" i="14"/>
  <c r="L8415" i="14"/>
  <c r="J8415" i="14"/>
  <c r="K8415" i="14" s="1"/>
  <c r="J8434" i="14"/>
  <c r="K8434" i="14"/>
  <c r="K8467" i="14"/>
  <c r="J8532" i="14"/>
  <c r="L8532" i="14"/>
  <c r="K8532" i="14"/>
  <c r="J8636" i="14"/>
  <c r="K8636" i="14" s="1"/>
  <c r="J8650" i="14"/>
  <c r="K8650" i="14" s="1"/>
  <c r="L8650" i="14"/>
  <c r="J8688" i="14"/>
  <c r="K8688" i="14" s="1"/>
  <c r="L8688" i="14"/>
  <c r="L8738" i="14"/>
  <c r="J8738" i="14"/>
  <c r="K8738" i="14" s="1"/>
  <c r="J8590" i="14"/>
  <c r="K8590" i="14" s="1"/>
  <c r="L8590" i="14"/>
  <c r="J8614" i="14"/>
  <c r="K8614" i="14" s="1"/>
  <c r="L8614" i="14"/>
  <c r="J8664" i="14"/>
  <c r="K8664" i="14" s="1"/>
  <c r="L8664" i="14"/>
  <c r="J8472" i="14"/>
  <c r="K8472" i="14" s="1"/>
  <c r="L8472" i="14"/>
  <c r="J8576" i="14"/>
  <c r="K8576" i="14" s="1"/>
  <c r="L8576" i="14"/>
  <c r="L8630" i="14"/>
  <c r="J8630" i="14"/>
  <c r="K8630" i="14" s="1"/>
  <c r="L8633" i="14"/>
  <c r="J8633" i="14"/>
  <c r="K8633" i="14" s="1"/>
  <c r="L8647" i="14"/>
  <c r="J8647" i="14"/>
  <c r="K8647" i="14" s="1"/>
  <c r="L8706" i="14"/>
  <c r="J8706" i="14"/>
  <c r="K8706" i="14" s="1"/>
  <c r="L8730" i="14"/>
  <c r="J8730" i="14"/>
  <c r="K8730" i="14" s="1"/>
  <c r="J8968" i="14"/>
  <c r="K8968" i="14" s="1"/>
  <c r="L8968" i="14"/>
  <c r="J8206" i="14"/>
  <c r="K8206" i="14" s="1"/>
  <c r="L8206" i="14"/>
  <c r="K8223" i="14"/>
  <c r="J8268" i="14"/>
  <c r="K8268" i="14" s="1"/>
  <c r="L8268" i="14"/>
  <c r="J8338" i="14"/>
  <c r="K8338" i="14"/>
  <c r="L8367" i="14"/>
  <c r="J8370" i="14"/>
  <c r="K8370" i="14" s="1"/>
  <c r="J8401" i="14"/>
  <c r="K8401" i="14" s="1"/>
  <c r="L8401" i="14"/>
  <c r="J8404" i="14"/>
  <c r="L8404" i="14"/>
  <c r="K8404" i="14"/>
  <c r="J8413" i="14"/>
  <c r="L8413" i="14"/>
  <c r="J8500" i="14"/>
  <c r="K8500" i="14" s="1"/>
  <c r="L8500" i="14"/>
  <c r="J8544" i="14"/>
  <c r="K8544" i="14" s="1"/>
  <c r="K8566" i="14"/>
  <c r="J8624" i="14"/>
  <c r="K8624" i="14" s="1"/>
  <c r="L8658" i="14"/>
  <c r="J8658" i="14"/>
  <c r="K8658" i="14" s="1"/>
  <c r="L8736" i="14"/>
  <c r="J8736" i="14"/>
  <c r="K8736" i="14"/>
  <c r="J8758" i="14"/>
  <c r="K8758" i="14" s="1"/>
  <c r="L8758" i="14"/>
  <c r="J8162" i="14"/>
  <c r="K8162" i="14"/>
  <c r="J8211" i="14"/>
  <c r="K8211" i="14" s="1"/>
  <c r="J8223" i="14"/>
  <c r="J8228" i="14"/>
  <c r="K8228" i="14" s="1"/>
  <c r="K8240" i="14"/>
  <c r="K8245" i="14"/>
  <c r="J8281" i="14"/>
  <c r="K8294" i="14"/>
  <c r="J8302" i="14"/>
  <c r="K8302" i="14" s="1"/>
  <c r="L8302" i="14"/>
  <c r="K8320" i="14"/>
  <c r="K8325" i="14"/>
  <c r="L8338" i="14"/>
  <c r="J8351" i="14"/>
  <c r="K8351" i="14" s="1"/>
  <c r="J8364" i="14"/>
  <c r="K8364" i="14"/>
  <c r="J8367" i="14"/>
  <c r="K8367" i="14" s="1"/>
  <c r="L8370" i="14"/>
  <c r="K8398" i="14"/>
  <c r="K8410" i="14"/>
  <c r="K8413" i="14"/>
  <c r="L8465" i="14"/>
  <c r="J8479" i="14"/>
  <c r="K8479" i="14" s="1"/>
  <c r="L8483" i="14"/>
  <c r="K8483" i="14"/>
  <c r="J8483" i="14"/>
  <c r="J8506" i="14"/>
  <c r="K8506" i="14" s="1"/>
  <c r="L8506" i="14"/>
  <c r="L8544" i="14"/>
  <c r="L8566" i="14"/>
  <c r="L8624" i="14"/>
  <c r="L8815" i="14"/>
  <c r="J8815" i="14"/>
  <c r="K8815" i="14" s="1"/>
  <c r="J8114" i="14"/>
  <c r="K8114" i="14" s="1"/>
  <c r="K8116" i="14"/>
  <c r="J8125" i="14"/>
  <c r="K8125" i="14" s="1"/>
  <c r="J8149" i="14"/>
  <c r="K8149" i="14" s="1"/>
  <c r="L8162" i="14"/>
  <c r="K8167" i="14"/>
  <c r="K8172" i="14"/>
  <c r="J8177" i="14"/>
  <c r="K8177" i="14" s="1"/>
  <c r="J8182" i="14"/>
  <c r="K8182" i="14" s="1"/>
  <c r="L8182" i="14"/>
  <c r="K8194" i="14"/>
  <c r="L8223" i="14"/>
  <c r="L8228" i="14"/>
  <c r="J8233" i="14"/>
  <c r="K8233" i="14" s="1"/>
  <c r="L8240" i="14"/>
  <c r="L8245" i="14"/>
  <c r="J8258" i="14"/>
  <c r="K8258" i="14"/>
  <c r="K8263" i="14"/>
  <c r="K8271" i="14"/>
  <c r="J8276" i="14"/>
  <c r="K8276" i="14"/>
  <c r="K8279" i="14"/>
  <c r="K8281" i="14"/>
  <c r="J8284" i="14"/>
  <c r="K8284" i="14" s="1"/>
  <c r="L8284" i="14"/>
  <c r="J8289" i="14"/>
  <c r="K8289" i="14" s="1"/>
  <c r="L8294" i="14"/>
  <c r="J8297" i="14"/>
  <c r="K8297" i="14" s="1"/>
  <c r="L8320" i="14"/>
  <c r="L8325" i="14"/>
  <c r="K8341" i="14"/>
  <c r="K8349" i="14"/>
  <c r="K8354" i="14"/>
  <c r="K8359" i="14"/>
  <c r="L8359" i="14"/>
  <c r="L8364" i="14"/>
  <c r="J8373" i="14"/>
  <c r="K8373" i="14" s="1"/>
  <c r="J8381" i="14"/>
  <c r="K8381" i="14" s="1"/>
  <c r="L8381" i="14"/>
  <c r="J8389" i="14"/>
  <c r="K8389" i="14" s="1"/>
  <c r="J8395" i="14"/>
  <c r="K8395" i="14" s="1"/>
  <c r="L8398" i="14"/>
  <c r="L8410" i="14"/>
  <c r="J8432" i="14"/>
  <c r="K8432" i="14" s="1"/>
  <c r="L8432" i="14"/>
  <c r="J8436" i="14"/>
  <c r="K8436" i="14" s="1"/>
  <c r="L8436" i="14"/>
  <c r="J8458" i="14"/>
  <c r="K8458" i="14" s="1"/>
  <c r="L8458" i="14"/>
  <c r="J8465" i="14"/>
  <c r="K8465" i="14" s="1"/>
  <c r="L8479" i="14"/>
  <c r="J8494" i="14"/>
  <c r="K8494" i="14" s="1"/>
  <c r="L8494" i="14"/>
  <c r="J8612" i="14"/>
  <c r="K8612" i="14" s="1"/>
  <c r="L8612" i="14"/>
  <c r="J8698" i="14"/>
  <c r="K8698" i="14" s="1"/>
  <c r="L8373" i="14"/>
  <c r="J8384" i="14"/>
  <c r="K8384" i="14" s="1"/>
  <c r="L8384" i="14"/>
  <c r="J8420" i="14"/>
  <c r="K8420" i="14" s="1"/>
  <c r="L8420" i="14"/>
  <c r="J8476" i="14"/>
  <c r="K8476" i="14" s="1"/>
  <c r="L8476" i="14"/>
  <c r="J8484" i="14"/>
  <c r="L8484" i="14"/>
  <c r="J8512" i="14"/>
  <c r="K8512" i="14" s="1"/>
  <c r="L8512" i="14"/>
  <c r="J8528" i="14"/>
  <c r="L8528" i="14"/>
  <c r="K8528" i="14"/>
  <c r="J8580" i="14"/>
  <c r="K8580" i="14" s="1"/>
  <c r="L8580" i="14"/>
  <c r="L8678" i="14"/>
  <c r="J8678" i="14"/>
  <c r="K8678" i="14" s="1"/>
  <c r="L8704" i="14"/>
  <c r="J8704" i="14"/>
  <c r="K8704" i="14" s="1"/>
  <c r="K8175" i="14"/>
  <c r="L8199" i="14"/>
  <c r="J8236" i="14"/>
  <c r="K8236" i="14" s="1"/>
  <c r="L8236" i="14"/>
  <c r="K8241" i="14"/>
  <c r="K8313" i="14"/>
  <c r="K8318" i="14"/>
  <c r="J8326" i="14"/>
  <c r="K8326" i="14" s="1"/>
  <c r="L8326" i="14"/>
  <c r="K8344" i="14"/>
  <c r="K8405" i="14"/>
  <c r="J8408" i="14"/>
  <c r="K8408" i="14" s="1"/>
  <c r="L8408" i="14"/>
  <c r="L8411" i="14"/>
  <c r="K8411" i="14"/>
  <c r="L8451" i="14"/>
  <c r="J8451" i="14"/>
  <c r="K8451" i="14" s="1"/>
  <c r="K8455" i="14"/>
  <c r="K8484" i="14"/>
  <c r="K8491" i="14"/>
  <c r="K8542" i="14"/>
  <c r="J8622" i="14"/>
  <c r="K8622" i="14" s="1"/>
  <c r="L8622" i="14"/>
  <c r="J8392" i="14"/>
  <c r="K8392" i="14" s="1"/>
  <c r="L8392" i="14"/>
  <c r="J8440" i="14"/>
  <c r="K8440" i="14" s="1"/>
  <c r="L8440" i="14"/>
  <c r="L8463" i="14"/>
  <c r="K8463" i="14"/>
  <c r="L8475" i="14"/>
  <c r="K8475" i="14"/>
  <c r="L8487" i="14"/>
  <c r="K8487" i="14"/>
  <c r="J8536" i="14"/>
  <c r="K8536" i="14" s="1"/>
  <c r="L8536" i="14"/>
  <c r="J8552" i="14"/>
  <c r="K8552" i="14" s="1"/>
  <c r="L8552" i="14"/>
  <c r="J8600" i="14"/>
  <c r="K8600" i="14" s="1"/>
  <c r="L8600" i="14"/>
  <c r="K8639" i="14"/>
  <c r="J8639" i="14"/>
  <c r="L8639" i="14"/>
  <c r="L8712" i="14"/>
  <c r="J8712" i="14"/>
  <c r="K8712" i="14" s="1"/>
  <c r="K8800" i="14"/>
  <c r="J8821" i="14"/>
  <c r="K8821" i="14" s="1"/>
  <c r="L8821" i="14"/>
  <c r="L8947" i="14"/>
  <c r="J8947" i="14"/>
  <c r="K8947" i="14" s="1"/>
  <c r="J8356" i="14"/>
  <c r="K8356" i="14" s="1"/>
  <c r="L8356" i="14"/>
  <c r="J8378" i="14"/>
  <c r="K8378" i="14"/>
  <c r="K8383" i="14"/>
  <c r="L8722" i="14"/>
  <c r="J8722" i="14"/>
  <c r="K8722" i="14" s="1"/>
  <c r="J8540" i="14"/>
  <c r="L8540" i="14"/>
  <c r="K8540" i="14"/>
  <c r="J8548" i="14"/>
  <c r="L8548" i="14"/>
  <c r="K8548" i="14"/>
  <c r="J8564" i="14"/>
  <c r="K8564" i="14" s="1"/>
  <c r="L8564" i="14"/>
  <c r="L8644" i="14"/>
  <c r="J8644" i="14"/>
  <c r="K8644" i="14" s="1"/>
  <c r="L8728" i="14"/>
  <c r="J8728" i="14"/>
  <c r="K8728" i="14"/>
  <c r="L8764" i="14"/>
  <c r="J8764" i="14"/>
  <c r="K8764" i="14" s="1"/>
  <c r="J8900" i="14"/>
  <c r="K8900" i="14" s="1"/>
  <c r="J8456" i="14"/>
  <c r="K8456" i="14" s="1"/>
  <c r="L8456" i="14"/>
  <c r="J8468" i="14"/>
  <c r="K8468" i="14" s="1"/>
  <c r="L8468" i="14"/>
  <c r="J8480" i="14"/>
  <c r="K8480" i="14" s="1"/>
  <c r="L8480" i="14"/>
  <c r="J8492" i="14"/>
  <c r="K8492" i="14" s="1"/>
  <c r="L8492" i="14"/>
  <c r="L8530" i="14"/>
  <c r="J8588" i="14"/>
  <c r="K8588" i="14" s="1"/>
  <c r="L8588" i="14"/>
  <c r="J8602" i="14"/>
  <c r="K8602" i="14" s="1"/>
  <c r="L8714" i="14"/>
  <c r="J8714" i="14"/>
  <c r="K8714" i="14" s="1"/>
  <c r="L8900" i="14"/>
  <c r="L8439" i="14"/>
  <c r="K8439" i="14"/>
  <c r="K8554" i="14"/>
  <c r="L8602" i="14"/>
  <c r="L8645" i="14"/>
  <c r="J8645" i="14"/>
  <c r="K8645" i="14" s="1"/>
  <c r="L8720" i="14"/>
  <c r="J8720" i="14"/>
  <c r="K8720" i="14" s="1"/>
  <c r="J8874" i="14"/>
  <c r="K8874" i="14" s="1"/>
  <c r="L8874" i="14"/>
  <c r="J8881" i="14"/>
  <c r="K8881" i="14" s="1"/>
  <c r="L8881" i="14"/>
  <c r="L8969" i="14"/>
  <c r="J8969" i="14"/>
  <c r="K8969" i="14" s="1"/>
  <c r="L9007" i="14"/>
  <c r="J9007" i="14"/>
  <c r="K9007" i="14" s="1"/>
  <c r="L9115" i="14"/>
  <c r="K9115" i="14"/>
  <c r="J9115" i="14"/>
  <c r="K8656" i="14"/>
  <c r="K8659" i="14"/>
  <c r="L8667" i="14"/>
  <c r="J8667" i="14"/>
  <c r="K8667" i="14" s="1"/>
  <c r="L8798" i="14"/>
  <c r="J8798" i="14"/>
  <c r="K8798" i="14" s="1"/>
  <c r="L8853" i="14"/>
  <c r="J8962" i="14"/>
  <c r="K8962" i="14" s="1"/>
  <c r="L8962" i="14"/>
  <c r="J8744" i="14"/>
  <c r="K8744" i="14" s="1"/>
  <c r="J8853" i="14"/>
  <c r="K8853" i="14" s="1"/>
  <c r="J8929" i="14"/>
  <c r="L8929" i="14"/>
  <c r="L8945" i="14"/>
  <c r="J8945" i="14"/>
  <c r="K8945" i="14" s="1"/>
  <c r="J8977" i="14"/>
  <c r="L8977" i="14"/>
  <c r="K8977" i="14"/>
  <c r="L9060" i="14"/>
  <c r="J9060" i="14"/>
  <c r="K9060" i="14" s="1"/>
  <c r="K8620" i="14"/>
  <c r="J8620" i="14"/>
  <c r="L8653" i="14"/>
  <c r="L8656" i="14"/>
  <c r="K8673" i="14"/>
  <c r="J8684" i="14"/>
  <c r="K8684" i="14" s="1"/>
  <c r="L8702" i="14"/>
  <c r="J8702" i="14"/>
  <c r="K8702" i="14" s="1"/>
  <c r="L8710" i="14"/>
  <c r="J8710" i="14"/>
  <c r="K8710" i="14" s="1"/>
  <c r="L8718" i="14"/>
  <c r="J8718" i="14"/>
  <c r="K8718" i="14" s="1"/>
  <c r="L8726" i="14"/>
  <c r="J8726" i="14"/>
  <c r="K8726" i="14" s="1"/>
  <c r="L8734" i="14"/>
  <c r="J8734" i="14"/>
  <c r="K8734" i="14" s="1"/>
  <c r="L8762" i="14"/>
  <c r="J8762" i="14"/>
  <c r="K8762" i="14" s="1"/>
  <c r="L8813" i="14"/>
  <c r="J8813" i="14"/>
  <c r="K8813" i="14" s="1"/>
  <c r="L8863" i="14"/>
  <c r="J8863" i="14"/>
  <c r="K8863" i="14" s="1"/>
  <c r="K8929" i="14"/>
  <c r="J9020" i="14"/>
  <c r="K9020" i="14" s="1"/>
  <c r="L9020" i="14"/>
  <c r="L8620" i="14"/>
  <c r="J8634" i="14"/>
  <c r="L8668" i="14"/>
  <c r="J8668" i="14"/>
  <c r="J8838" i="14"/>
  <c r="K8838" i="14" s="1"/>
  <c r="K9122" i="14"/>
  <c r="L9122" i="14"/>
  <c r="Q74" i="12" s="1"/>
  <c r="J9122" i="14"/>
  <c r="K9214" i="14"/>
  <c r="L9214" i="14"/>
  <c r="J9214" i="14"/>
  <c r="K8610" i="14"/>
  <c r="K8634" i="14"/>
  <c r="L8654" i="14"/>
  <c r="J8654" i="14"/>
  <c r="K8654" i="14" s="1"/>
  <c r="K8668" i="14"/>
  <c r="K8742" i="14"/>
  <c r="L8752" i="14"/>
  <c r="K8752" i="14"/>
  <c r="J8752" i="14"/>
  <c r="J8804" i="14"/>
  <c r="K8804" i="14" s="1"/>
  <c r="L8804" i="14"/>
  <c r="L8838" i="14"/>
  <c r="J8848" i="14"/>
  <c r="K8848" i="14" s="1"/>
  <c r="L8848" i="14"/>
  <c r="K9064" i="14"/>
  <c r="J9064" i="14"/>
  <c r="L9064" i="14"/>
  <c r="J9139" i="14"/>
  <c r="L9139" i="14"/>
  <c r="K8618" i="14"/>
  <c r="J8618" i="14"/>
  <c r="J8626" i="14"/>
  <c r="K8626" i="14" s="1"/>
  <c r="K8646" i="14"/>
  <c r="L8657" i="14"/>
  <c r="J8657" i="14"/>
  <c r="K8657" i="14" s="1"/>
  <c r="J8674" i="14"/>
  <c r="K8674" i="14" s="1"/>
  <c r="L8692" i="14"/>
  <c r="J8692" i="14"/>
  <c r="K8692" i="14" s="1"/>
  <c r="K8700" i="14"/>
  <c r="L8708" i="14"/>
  <c r="J8708" i="14"/>
  <c r="K8708" i="14" s="1"/>
  <c r="L8716" i="14"/>
  <c r="J8716" i="14"/>
  <c r="K8716" i="14" s="1"/>
  <c r="L8724" i="14"/>
  <c r="J8724" i="14"/>
  <c r="K8724" i="14" s="1"/>
  <c r="L8732" i="14"/>
  <c r="J8732" i="14"/>
  <c r="K8732" i="14" s="1"/>
  <c r="K8740" i="14"/>
  <c r="J8916" i="14"/>
  <c r="K8916" i="14"/>
  <c r="L8916" i="14"/>
  <c r="K8560" i="14"/>
  <c r="K8572" i="14"/>
  <c r="K8584" i="14"/>
  <c r="K8596" i="14"/>
  <c r="K8608" i="14"/>
  <c r="L8618" i="14"/>
  <c r="L8626" i="14"/>
  <c r="L8643" i="14"/>
  <c r="J8643" i="14"/>
  <c r="K8643" i="14" s="1"/>
  <c r="L8829" i="14"/>
  <c r="J8829" i="14"/>
  <c r="K8829" i="14" s="1"/>
  <c r="J8832" i="14"/>
  <c r="K8832" i="14" s="1"/>
  <c r="L8832" i="14"/>
  <c r="J8940" i="14"/>
  <c r="K8940" i="14" s="1"/>
  <c r="L8940" i="14"/>
  <c r="J8964" i="14"/>
  <c r="K8964" i="14" s="1"/>
  <c r="L8964" i="14"/>
  <c r="J9036" i="14"/>
  <c r="K9036" i="14" s="1"/>
  <c r="L9036" i="14"/>
  <c r="L9087" i="14"/>
  <c r="J9087" i="14"/>
  <c r="J9202" i="14"/>
  <c r="K9202" i="14" s="1"/>
  <c r="L9202" i="14"/>
  <c r="L8560" i="14"/>
  <c r="L8572" i="14"/>
  <c r="L8584" i="14"/>
  <c r="L8596" i="14"/>
  <c r="L8608" i="14"/>
  <c r="K8629" i="14"/>
  <c r="J8632" i="14"/>
  <c r="K8632" i="14" s="1"/>
  <c r="J8663" i="14"/>
  <c r="K8663" i="14" s="1"/>
  <c r="K8669" i="14"/>
  <c r="K8680" i="14"/>
  <c r="K8682" i="14"/>
  <c r="L8740" i="14"/>
  <c r="L8899" i="14"/>
  <c r="K8899" i="14"/>
  <c r="J8899" i="14"/>
  <c r="K8909" i="14"/>
  <c r="J8909" i="14"/>
  <c r="L8909" i="14"/>
  <c r="J9012" i="14"/>
  <c r="K9012" i="14" s="1"/>
  <c r="L9012" i="14"/>
  <c r="J9018" i="14"/>
  <c r="K9018" i="14" s="1"/>
  <c r="L9018" i="14"/>
  <c r="L8811" i="14"/>
  <c r="K8811" i="14"/>
  <c r="J8814" i="14"/>
  <c r="K8814" i="14" s="1"/>
  <c r="J8822" i="14"/>
  <c r="K8822" i="14" s="1"/>
  <c r="L8822" i="14"/>
  <c r="J8837" i="14"/>
  <c r="K8837" i="14" s="1"/>
  <c r="L8837" i="14"/>
  <c r="J8843" i="14"/>
  <c r="K8843" i="14" s="1"/>
  <c r="L8843" i="14"/>
  <c r="J8858" i="14"/>
  <c r="K8858" i="14" s="1"/>
  <c r="L8858" i="14"/>
  <c r="J8879" i="14"/>
  <c r="K8879" i="14" s="1"/>
  <c r="J8886" i="14"/>
  <c r="K8886" i="14" s="1"/>
  <c r="L8886" i="14"/>
  <c r="J8892" i="14"/>
  <c r="K8892" i="14" s="1"/>
  <c r="L8892" i="14"/>
  <c r="J8914" i="14"/>
  <c r="K8914" i="14" s="1"/>
  <c r="L8914" i="14"/>
  <c r="L8921" i="14"/>
  <c r="J8921" i="14"/>
  <c r="K8921" i="14" s="1"/>
  <c r="L8957" i="14"/>
  <c r="J8957" i="14"/>
  <c r="K8957" i="14" s="1"/>
  <c r="L8993" i="14"/>
  <c r="J8993" i="14"/>
  <c r="K8993" i="14" s="1"/>
  <c r="J9014" i="14"/>
  <c r="K9014" i="14"/>
  <c r="K9131" i="14"/>
  <c r="J83" i="12" s="1"/>
  <c r="L9131" i="14"/>
  <c r="Q83" i="12" s="1"/>
  <c r="L8997" i="14"/>
  <c r="J8997" i="14"/>
  <c r="K8997" i="14" s="1"/>
  <c r="L9041" i="14"/>
  <c r="J9041" i="14"/>
  <c r="K9041" i="14" s="1"/>
  <c r="L9048" i="14"/>
  <c r="J9048" i="14"/>
  <c r="K9048" i="14" s="1"/>
  <c r="L9082" i="14"/>
  <c r="J9082" i="14"/>
  <c r="L9102" i="14"/>
  <c r="J9102" i="14"/>
  <c r="K9102" i="14" s="1"/>
  <c r="L9166" i="14"/>
  <c r="Q118" i="12" s="1"/>
  <c r="J9166" i="14"/>
  <c r="J8870" i="14"/>
  <c r="K8870" i="14" s="1"/>
  <c r="L8870" i="14"/>
  <c r="L8905" i="14"/>
  <c r="K8905" i="14"/>
  <c r="L8975" i="14"/>
  <c r="J8975" i="14"/>
  <c r="K8975" i="14" s="1"/>
  <c r="J8982" i="14"/>
  <c r="K8982" i="14" s="1"/>
  <c r="L8982" i="14"/>
  <c r="J8988" i="14"/>
  <c r="K8988" i="14" s="1"/>
  <c r="L8988" i="14"/>
  <c r="L9003" i="14"/>
  <c r="K9003" i="14"/>
  <c r="L9021" i="14"/>
  <c r="J9021" i="14"/>
  <c r="K9021" i="14" s="1"/>
  <c r="K9076" i="14"/>
  <c r="L9076" i="14"/>
  <c r="Q28" i="12" s="1"/>
  <c r="J9197" i="14"/>
  <c r="K9197" i="14" s="1"/>
  <c r="L9197" i="14"/>
  <c r="J9223" i="14"/>
  <c r="K9223" i="14" s="1"/>
  <c r="L9223" i="14"/>
  <c r="J9185" i="14"/>
  <c r="K9185" i="14" s="1"/>
  <c r="L9185" i="14"/>
  <c r="J9259" i="14"/>
  <c r="L9259" i="14"/>
  <c r="L9262" i="14"/>
  <c r="J9262" i="14"/>
  <c r="K9262" i="14" s="1"/>
  <c r="L8809" i="14"/>
  <c r="K8809" i="14"/>
  <c r="J8809" i="14"/>
  <c r="J8824" i="14"/>
  <c r="K8824" i="14" s="1"/>
  <c r="L8824" i="14"/>
  <c r="L9084" i="14"/>
  <c r="J9084" i="14"/>
  <c r="K9084" i="14" s="1"/>
  <c r="L9104" i="14"/>
  <c r="J9104" i="14"/>
  <c r="K9104" i="14" s="1"/>
  <c r="K9259" i="14"/>
  <c r="J8810" i="14"/>
  <c r="L8810" i="14"/>
  <c r="K8810" i="14"/>
  <c r="J8857" i="14"/>
  <c r="K8857" i="14" s="1"/>
  <c r="L8875" i="14"/>
  <c r="J8875" i="14"/>
  <c r="K8875" i="14" s="1"/>
  <c r="L8897" i="14"/>
  <c r="J8897" i="14"/>
  <c r="K8897" i="14" s="1"/>
  <c r="L8927" i="14"/>
  <c r="J8927" i="14"/>
  <c r="K8927" i="14" s="1"/>
  <c r="J8934" i="14"/>
  <c r="K8934" i="14" s="1"/>
  <c r="L8934" i="14"/>
  <c r="L8953" i="14"/>
  <c r="J8992" i="14"/>
  <c r="K8992" i="14" s="1"/>
  <c r="L8992" i="14"/>
  <c r="L9031" i="14"/>
  <c r="J9031" i="14"/>
  <c r="K9031" i="14" s="1"/>
  <c r="L9059" i="14"/>
  <c r="J9059" i="14"/>
  <c r="K9059" i="14" s="1"/>
  <c r="J8825" i="14"/>
  <c r="K8825" i="14" s="1"/>
  <c r="L8825" i="14"/>
  <c r="J8920" i="14"/>
  <c r="K8920" i="14" s="1"/>
  <c r="L8920" i="14"/>
  <c r="J8953" i="14"/>
  <c r="K8953" i="14" s="1"/>
  <c r="J8996" i="14"/>
  <c r="K8996" i="14" s="1"/>
  <c r="L8996" i="14"/>
  <c r="K9124" i="14"/>
  <c r="L9124" i="14"/>
  <c r="J9124" i="14"/>
  <c r="L9137" i="14"/>
  <c r="Q89" i="12" s="1"/>
  <c r="K9137" i="14"/>
  <c r="J89" i="12" s="1"/>
  <c r="L9144" i="14"/>
  <c r="J9144" i="14"/>
  <c r="L8812" i="14"/>
  <c r="K8823" i="14"/>
  <c r="K8835" i="14"/>
  <c r="J8840" i="14"/>
  <c r="K8840" i="14" s="1"/>
  <c r="L8840" i="14"/>
  <c r="L8842" i="14"/>
  <c r="K8845" i="14"/>
  <c r="L8852" i="14"/>
  <c r="L8896" i="14"/>
  <c r="L8944" i="14"/>
  <c r="L8995" i="14"/>
  <c r="K9025" i="14"/>
  <c r="J9040" i="14"/>
  <c r="K9040" i="14" s="1"/>
  <c r="K9043" i="14"/>
  <c r="L9081" i="14"/>
  <c r="J9081" i="14"/>
  <c r="K9081" i="14" s="1"/>
  <c r="J9101" i="14"/>
  <c r="K9101" i="14" s="1"/>
  <c r="L9107" i="14"/>
  <c r="K9160" i="14"/>
  <c r="K9190" i="14"/>
  <c r="L9211" i="14"/>
  <c r="J8862" i="14"/>
  <c r="K8862" i="14"/>
  <c r="K8894" i="14"/>
  <c r="J8912" i="14"/>
  <c r="K8912" i="14" s="1"/>
  <c r="L8912" i="14"/>
  <c r="K8922" i="14"/>
  <c r="K8942" i="14"/>
  <c r="J8955" i="14"/>
  <c r="K8955" i="14" s="1"/>
  <c r="J8960" i="14"/>
  <c r="K8960" i="14" s="1"/>
  <c r="L8960" i="14"/>
  <c r="K8970" i="14"/>
  <c r="J8995" i="14"/>
  <c r="K8995" i="14" s="1"/>
  <c r="L9040" i="14"/>
  <c r="J9054" i="14"/>
  <c r="K9054" i="14" s="1"/>
  <c r="L9065" i="14"/>
  <c r="Q17" i="12" s="1"/>
  <c r="J9065" i="14"/>
  <c r="L9101" i="14"/>
  <c r="J9107" i="14"/>
  <c r="J9154" i="14"/>
  <c r="K9154" i="14" s="1"/>
  <c r="J9190" i="14"/>
  <c r="J9203" i="14"/>
  <c r="L9203" i="14"/>
  <c r="L8922" i="14"/>
  <c r="L8942" i="14"/>
  <c r="L8970" i="14"/>
  <c r="J9010" i="14"/>
  <c r="K9010" i="14" s="1"/>
  <c r="L9010" i="14"/>
  <c r="L9054" i="14"/>
  <c r="K9096" i="14"/>
  <c r="J48" i="12" s="1"/>
  <c r="L9096" i="14"/>
  <c r="Q48" i="12" s="1"/>
  <c r="K9142" i="14"/>
  <c r="J9142" i="14"/>
  <c r="L9142" i="14"/>
  <c r="L9154" i="14"/>
  <c r="L9190" i="14"/>
  <c r="K9203" i="14"/>
  <c r="J9295" i="14"/>
  <c r="K9295" i="14" s="1"/>
  <c r="L9295" i="14"/>
  <c r="J8880" i="14"/>
  <c r="K8880" i="14" s="1"/>
  <c r="J8910" i="14"/>
  <c r="K8910" i="14" s="1"/>
  <c r="L8910" i="14"/>
  <c r="L8923" i="14"/>
  <c r="J8958" i="14"/>
  <c r="K8958" i="14" s="1"/>
  <c r="L8958" i="14"/>
  <c r="L8971" i="14"/>
  <c r="K8971" i="14"/>
  <c r="J9008" i="14"/>
  <c r="L9008" i="14"/>
  <c r="K9008" i="14"/>
  <c r="K9052" i="14"/>
  <c r="L9172" i="14"/>
  <c r="J9172" i="14"/>
  <c r="K9172" i="14" s="1"/>
  <c r="J9191" i="14"/>
  <c r="K9191" i="14" s="1"/>
  <c r="L9191" i="14"/>
  <c r="J8834" i="14"/>
  <c r="K8834" i="14" s="1"/>
  <c r="L8834" i="14"/>
  <c r="K8846" i="14"/>
  <c r="K8851" i="14"/>
  <c r="L8880" i="14"/>
  <c r="J8885" i="14"/>
  <c r="K8885" i="14" s="1"/>
  <c r="K8890" i="14"/>
  <c r="J8903" i="14"/>
  <c r="J8923" i="14"/>
  <c r="K8923" i="14" s="1"/>
  <c r="J8933" i="14"/>
  <c r="K8933" i="14" s="1"/>
  <c r="K8938" i="14"/>
  <c r="J8951" i="14"/>
  <c r="K8951" i="14" s="1"/>
  <c r="J8971" i="14"/>
  <c r="J8981" i="14"/>
  <c r="K8981" i="14" s="1"/>
  <c r="K8986" i="14"/>
  <c r="J9001" i="14"/>
  <c r="J9047" i="14"/>
  <c r="K9047" i="14" s="1"/>
  <c r="J9052" i="14"/>
  <c r="J9069" i="14"/>
  <c r="K9069" i="14" s="1"/>
  <c r="J9074" i="14"/>
  <c r="K9074" i="14" s="1"/>
  <c r="L9114" i="14"/>
  <c r="J9114" i="14"/>
  <c r="K9114" i="14" s="1"/>
  <c r="K9146" i="14"/>
  <c r="L9152" i="14"/>
  <c r="J9152" i="14"/>
  <c r="K9165" i="14"/>
  <c r="L8846" i="14"/>
  <c r="J8856" i="14"/>
  <c r="K8856" i="14"/>
  <c r="J8888" i="14"/>
  <c r="K8888" i="14" s="1"/>
  <c r="L8888" i="14"/>
  <c r="L8890" i="14"/>
  <c r="K8903" i="14"/>
  <c r="J8936" i="14"/>
  <c r="K8936" i="14" s="1"/>
  <c r="L8936" i="14"/>
  <c r="L8938" i="14"/>
  <c r="J8984" i="14"/>
  <c r="K8984" i="14" s="1"/>
  <c r="L8984" i="14"/>
  <c r="L8986" i="14"/>
  <c r="K9001" i="14"/>
  <c r="J9034" i="14"/>
  <c r="K9034" i="14" s="1"/>
  <c r="L9034" i="14"/>
  <c r="L9052" i="14"/>
  <c r="L9074" i="14"/>
  <c r="J9094" i="14"/>
  <c r="K9094" i="14" s="1"/>
  <c r="L9165" i="14"/>
  <c r="J9251" i="14"/>
  <c r="K9251" i="14" s="1"/>
  <c r="L9251" i="14"/>
  <c r="K8818" i="14"/>
  <c r="L8820" i="14"/>
  <c r="K8827" i="14"/>
  <c r="L8856" i="14"/>
  <c r="J8901" i="14"/>
  <c r="K8901" i="14" s="1"/>
  <c r="J8949" i="14"/>
  <c r="K8949" i="14" s="1"/>
  <c r="K8994" i="14"/>
  <c r="K9016" i="14"/>
  <c r="L9019" i="14"/>
  <c r="K9019" i="14"/>
  <c r="J9019" i="14"/>
  <c r="K9050" i="14"/>
  <c r="L9072" i="14"/>
  <c r="J9072" i="14"/>
  <c r="K9072" i="14" s="1"/>
  <c r="L9094" i="14"/>
  <c r="J9106" i="14"/>
  <c r="J9109" i="14"/>
  <c r="K9117" i="14"/>
  <c r="K9126" i="14"/>
  <c r="J78" i="12" s="1"/>
  <c r="X78" i="12" s="1"/>
  <c r="L9129" i="14"/>
  <c r="J9129" i="14"/>
  <c r="J9132" i="14"/>
  <c r="K9132" i="14" s="1"/>
  <c r="L9135" i="14"/>
  <c r="J9135" i="14"/>
  <c r="K9135" i="14" s="1"/>
  <c r="L9146" i="14"/>
  <c r="Q98" i="12" s="1"/>
  <c r="J9149" i="14"/>
  <c r="K9149" i="14" s="1"/>
  <c r="J9180" i="14"/>
  <c r="K9235" i="14"/>
  <c r="K9238" i="14"/>
  <c r="L9238" i="14"/>
  <c r="J8864" i="14"/>
  <c r="K8864" i="14" s="1"/>
  <c r="L8864" i="14"/>
  <c r="K8869" i="14"/>
  <c r="J9032" i="14"/>
  <c r="L9032" i="14"/>
  <c r="K9032" i="14"/>
  <c r="J9199" i="14"/>
  <c r="K9199" i="14" s="1"/>
  <c r="L9199" i="14"/>
  <c r="J9227" i="14"/>
  <c r="K9227" i="14" s="1"/>
  <c r="L9227" i="14"/>
  <c r="J9077" i="14"/>
  <c r="K9077" i="14" s="1"/>
  <c r="K9090" i="14"/>
  <c r="L9090" i="14"/>
  <c r="J9090" i="14"/>
  <c r="J9155" i="14"/>
  <c r="L9155" i="14"/>
  <c r="J9204" i="14"/>
  <c r="K9204" i="14" s="1"/>
  <c r="J9215" i="14"/>
  <c r="K9215" i="14" s="1"/>
  <c r="L9215" i="14"/>
  <c r="K9006" i="14"/>
  <c r="J9017" i="14"/>
  <c r="K9017" i="14" s="1"/>
  <c r="K9030" i="14"/>
  <c r="J9046" i="14"/>
  <c r="K9046" i="14" s="1"/>
  <c r="J9053" i="14"/>
  <c r="K9053" i="14" s="1"/>
  <c r="K9058" i="14"/>
  <c r="K9070" i="14"/>
  <c r="J9070" i="14"/>
  <c r="L9077" i="14"/>
  <c r="K9080" i="14"/>
  <c r="J9085" i="14"/>
  <c r="J9095" i="14"/>
  <c r="L9105" i="14"/>
  <c r="J9105" i="14"/>
  <c r="L9120" i="14"/>
  <c r="Q72" i="12" s="1"/>
  <c r="J9130" i="14"/>
  <c r="K9130" i="14" s="1"/>
  <c r="K9150" i="14"/>
  <c r="K9167" i="14"/>
  <c r="J119" i="12" s="1"/>
  <c r="X119" i="12" s="1"/>
  <c r="K9175" i="14"/>
  <c r="J127" i="12" s="1"/>
  <c r="L9204" i="14"/>
  <c r="L9006" i="14"/>
  <c r="L9030" i="14"/>
  <c r="L9053" i="14"/>
  <c r="K9085" i="14"/>
  <c r="K9100" i="14"/>
  <c r="K9105" i="14"/>
  <c r="K9108" i="14"/>
  <c r="J9120" i="14"/>
  <c r="K9120" i="14" s="1"/>
  <c r="K9125" i="14"/>
  <c r="J9125" i="14"/>
  <c r="L9130" i="14"/>
  <c r="K9138" i="14"/>
  <c r="L9138" i="14"/>
  <c r="J9138" i="14"/>
  <c r="J9150" i="14"/>
  <c r="L9167" i="14"/>
  <c r="Q119" i="12" s="1"/>
  <c r="J9170" i="14"/>
  <c r="L9175" i="14"/>
  <c r="Q127" i="12" s="1"/>
  <c r="J9178" i="14"/>
  <c r="K9178" i="14" s="1"/>
  <c r="K9083" i="14"/>
  <c r="K9118" i="14"/>
  <c r="J9118" i="14"/>
  <c r="J9143" i="14"/>
  <c r="K9143" i="14" s="1"/>
  <c r="L9150" i="14"/>
  <c r="L9153" i="14"/>
  <c r="Q105" i="12" s="1"/>
  <c r="J9153" i="14"/>
  <c r="L9178" i="14"/>
  <c r="L8882" i="14"/>
  <c r="K8904" i="14"/>
  <c r="L8906" i="14"/>
  <c r="K8928" i="14"/>
  <c r="L8930" i="14"/>
  <c r="K8952" i="14"/>
  <c r="L8954" i="14"/>
  <c r="K8976" i="14"/>
  <c r="L8978" i="14"/>
  <c r="K9000" i="14"/>
  <c r="L9002" i="14"/>
  <c r="K9024" i="14"/>
  <c r="L9026" i="14"/>
  <c r="K9042" i="14"/>
  <c r="L9042" i="14"/>
  <c r="L9051" i="14"/>
  <c r="J9056" i="14"/>
  <c r="K9056" i="14" s="1"/>
  <c r="J9061" i="14"/>
  <c r="K9061" i="14" s="1"/>
  <c r="K9066" i="14"/>
  <c r="J18" i="12" s="1"/>
  <c r="L9066" i="14"/>
  <c r="Q18" i="12" s="1"/>
  <c r="K9078" i="14"/>
  <c r="J30" i="12" s="1"/>
  <c r="X30" i="12" s="1"/>
  <c r="J9083" i="14"/>
  <c r="K9098" i="14"/>
  <c r="J50" i="12" s="1"/>
  <c r="X50" i="12" s="1"/>
  <c r="L9100" i="14"/>
  <c r="Q52" i="12" s="1"/>
  <c r="L9108" i="14"/>
  <c r="L9118" i="14"/>
  <c r="J9128" i="14"/>
  <c r="K9128" i="14" s="1"/>
  <c r="K9133" i="14"/>
  <c r="J85" i="12" s="1"/>
  <c r="X85" i="12" s="1"/>
  <c r="K9148" i="14"/>
  <c r="K9153" i="14"/>
  <c r="K9168" i="14"/>
  <c r="J120" i="12" s="1"/>
  <c r="X120" i="12" s="1"/>
  <c r="J9173" i="14"/>
  <c r="K9173" i="14" s="1"/>
  <c r="L9173" i="14"/>
  <c r="L9184" i="14"/>
  <c r="J9184" i="14"/>
  <c r="K9184" i="14" s="1"/>
  <c r="K9196" i="14"/>
  <c r="J9209" i="14"/>
  <c r="K9209" i="14" s="1"/>
  <c r="L9209" i="14"/>
  <c r="J9233" i="14"/>
  <c r="K9233" i="14" s="1"/>
  <c r="L9233" i="14"/>
  <c r="J9257" i="14"/>
  <c r="K9257" i="14" s="1"/>
  <c r="L9257" i="14"/>
  <c r="K9276" i="14"/>
  <c r="K9220" i="14"/>
  <c r="K9244" i="14"/>
  <c r="K9260" i="14"/>
  <c r="J9239" i="14"/>
  <c r="K9239" i="14" s="1"/>
  <c r="L9239" i="14"/>
  <c r="L9244" i="14"/>
  <c r="K9271" i="14"/>
  <c r="K9044" i="14"/>
  <c r="K9068" i="14"/>
  <c r="J20" i="12" s="1"/>
  <c r="X20" i="12" s="1"/>
  <c r="K9092" i="14"/>
  <c r="J44" i="12" s="1"/>
  <c r="X44" i="12" s="1"/>
  <c r="K9116" i="14"/>
  <c r="J68" i="12" s="1"/>
  <c r="X68" i="12" s="1"/>
  <c r="K9140" i="14"/>
  <c r="J92" i="12" s="1"/>
  <c r="K9176" i="14"/>
  <c r="K9226" i="14"/>
  <c r="K9247" i="14"/>
  <c r="K9250" i="14"/>
  <c r="L9271" i="14"/>
  <c r="K9288" i="14"/>
  <c r="L9300" i="14"/>
  <c r="J9300" i="14"/>
  <c r="K9300" i="14" s="1"/>
  <c r="L9247" i="14"/>
  <c r="J9288" i="14"/>
  <c r="J9179" i="14"/>
  <c r="L9179" i="14"/>
  <c r="J9221" i="14"/>
  <c r="K9221" i="14" s="1"/>
  <c r="L9221" i="14"/>
  <c r="J9245" i="14"/>
  <c r="K9245" i="14" s="1"/>
  <c r="L9245" i="14"/>
  <c r="L9250" i="14"/>
  <c r="J9269" i="14"/>
  <c r="K9269" i="14" s="1"/>
  <c r="L9269" i="14"/>
  <c r="L9288" i="14"/>
  <c r="K9062" i="14"/>
  <c r="K9086" i="14"/>
  <c r="J38" i="12" s="1"/>
  <c r="X38" i="12" s="1"/>
  <c r="J9088" i="14"/>
  <c r="K9110" i="14"/>
  <c r="J62" i="12" s="1"/>
  <c r="X62" i="12" s="1"/>
  <c r="J9112" i="14"/>
  <c r="K9134" i="14"/>
  <c r="J86" i="12" s="1"/>
  <c r="X86" i="12" s="1"/>
  <c r="J9136" i="14"/>
  <c r="K9136" i="14" s="1"/>
  <c r="J9161" i="14"/>
  <c r="L9161" i="14"/>
  <c r="Q113" i="12" s="1"/>
  <c r="K9208" i="14"/>
  <c r="J9216" i="14"/>
  <c r="K9216" i="14" s="1"/>
  <c r="K9224" i="14"/>
  <c r="K9232" i="14"/>
  <c r="J9240" i="14"/>
  <c r="K9240" i="14" s="1"/>
  <c r="K9248" i="14"/>
  <c r="K9256" i="14"/>
  <c r="J9264" i="14"/>
  <c r="K9264" i="14" s="1"/>
  <c r="J9283" i="14"/>
  <c r="K9283" i="14" s="1"/>
  <c r="L9283" i="14"/>
  <c r="K9286" i="14"/>
  <c r="L9302" i="14"/>
  <c r="J9298" i="14"/>
  <c r="K9298" i="14" s="1"/>
  <c r="L9281" i="14"/>
  <c r="L9293" i="14"/>
  <c r="J9296" i="14"/>
  <c r="K9296" i="14" s="1"/>
  <c r="L9159" i="14"/>
  <c r="L9171" i="14"/>
  <c r="L9219" i="14"/>
  <c r="L9231" i="14"/>
  <c r="L9243" i="14"/>
  <c r="L9255" i="14"/>
  <c r="L9267" i="14"/>
  <c r="L9279" i="14"/>
  <c r="L9291" i="14"/>
  <c r="L9303" i="14"/>
  <c r="J9304" i="14"/>
  <c r="L9263" i="14"/>
  <c r="L9299" i="14"/>
  <c r="K9304" i="14"/>
  <c r="Q81" i="12" l="1"/>
  <c r="X44" i="13"/>
  <c r="AA44" i="13" s="1"/>
  <c r="W44" i="13"/>
  <c r="Z44" i="13" s="1"/>
  <c r="U44" i="13"/>
  <c r="V68" i="13"/>
  <c r="Y68" i="13" s="1"/>
  <c r="U68" i="13"/>
  <c r="X68" i="13"/>
  <c r="AA68" i="13" s="1"/>
  <c r="Q56" i="12"/>
  <c r="J135" i="12"/>
  <c r="X135" i="12" s="1"/>
  <c r="J133" i="12"/>
  <c r="K134" i="12"/>
  <c r="W59" i="13"/>
  <c r="Z59" i="13" s="1"/>
  <c r="U59" i="13"/>
  <c r="V55" i="13"/>
  <c r="Y55" i="13" s="1"/>
  <c r="U55" i="13"/>
  <c r="X55" i="13"/>
  <c r="AA55" i="13" s="1"/>
  <c r="V71" i="13"/>
  <c r="Y71" i="13" s="1"/>
  <c r="W71" i="13"/>
  <c r="Z71" i="13" s="1"/>
  <c r="Q130" i="12"/>
  <c r="Q57" i="12"/>
  <c r="J98" i="12"/>
  <c r="Q76" i="12"/>
  <c r="Q136" i="12"/>
  <c r="K21" i="12"/>
  <c r="W20" i="13"/>
  <c r="Z20" i="13" s="1"/>
  <c r="K9111" i="14"/>
  <c r="J63" i="12"/>
  <c r="J65" i="12"/>
  <c r="X65" i="12" s="1"/>
  <c r="K64" i="12"/>
  <c r="N129" i="12"/>
  <c r="W55" i="13"/>
  <c r="Z55" i="13" s="1"/>
  <c r="W31" i="13"/>
  <c r="Z31" i="13" s="1"/>
  <c r="U31" i="13"/>
  <c r="X31" i="13"/>
  <c r="AA31" i="13" s="1"/>
  <c r="W51" i="13"/>
  <c r="Z51" i="13" s="1"/>
  <c r="V51" i="13"/>
  <c r="Y51" i="13" s="1"/>
  <c r="U51" i="13"/>
  <c r="Q88" i="12"/>
  <c r="X92" i="12"/>
  <c r="X83" i="12"/>
  <c r="X93" i="12"/>
  <c r="X103" i="12"/>
  <c r="W19" i="13"/>
  <c r="Z19" i="13" s="1"/>
  <c r="V19" i="13"/>
  <c r="Y19" i="13" s="1"/>
  <c r="U19" i="13"/>
  <c r="W43" i="13"/>
  <c r="Z43" i="13" s="1"/>
  <c r="X43" i="13"/>
  <c r="AA43" i="13" s="1"/>
  <c r="X56" i="13"/>
  <c r="AA56" i="13" s="1"/>
  <c r="V56" i="13"/>
  <c r="Y56" i="13" s="1"/>
  <c r="U64" i="13"/>
  <c r="W64" i="13"/>
  <c r="Z64" i="13" s="1"/>
  <c r="K9089" i="14"/>
  <c r="J41" i="12"/>
  <c r="X72" i="13"/>
  <c r="AA72" i="13" s="1"/>
  <c r="V72" i="13"/>
  <c r="Y72" i="13" s="1"/>
  <c r="Q33" i="12"/>
  <c r="K42" i="12"/>
  <c r="P136" i="12"/>
  <c r="K36" i="12"/>
  <c r="J97" i="12"/>
  <c r="X97" i="12" s="1"/>
  <c r="Q25" i="12"/>
  <c r="N132" i="12"/>
  <c r="V24" i="13"/>
  <c r="Y24" i="13" s="1"/>
  <c r="X24" i="13"/>
  <c r="AA24" i="13" s="1"/>
  <c r="W24" i="13"/>
  <c r="Z24" i="13" s="1"/>
  <c r="K9097" i="14"/>
  <c r="Q49" i="12"/>
  <c r="J49" i="12"/>
  <c r="X49" i="12" s="1"/>
  <c r="Q114" i="12"/>
  <c r="J134" i="12"/>
  <c r="X134" i="12" s="1"/>
  <c r="L135" i="12"/>
  <c r="K3662" i="14"/>
  <c r="J121" i="12" s="1"/>
  <c r="X121" i="12" s="1"/>
  <c r="Q63" i="12"/>
  <c r="K3596" i="14"/>
  <c r="J55" i="12"/>
  <c r="X55" i="12" s="1"/>
  <c r="Q41" i="12"/>
  <c r="Q126" i="12"/>
  <c r="J126" i="12"/>
  <c r="U32" i="13"/>
  <c r="J73" i="12"/>
  <c r="X73" i="12" s="1"/>
  <c r="Q132" i="12"/>
  <c r="Q90" i="12"/>
  <c r="J111" i="12"/>
  <c r="L136" i="12"/>
  <c r="K23" i="12"/>
  <c r="J75" i="12"/>
  <c r="X75" i="12" s="1"/>
  <c r="Q73" i="12"/>
  <c r="D24" i="12"/>
  <c r="Q128" i="12"/>
  <c r="X32" i="13"/>
  <c r="AA32" i="13" s="1"/>
  <c r="J108" i="12"/>
  <c r="X108" i="12" s="1"/>
  <c r="K136" i="12"/>
  <c r="U28" i="13"/>
  <c r="U8" i="13"/>
  <c r="U47" i="13"/>
  <c r="L134" i="12"/>
  <c r="K9127" i="14"/>
  <c r="J79" i="12" s="1"/>
  <c r="X79" i="12" s="1"/>
  <c r="G136" i="12"/>
  <c r="Y6" i="13"/>
  <c r="G132" i="12"/>
  <c r="U132" i="12" s="1"/>
  <c r="K2515" i="14"/>
  <c r="I114" i="12"/>
  <c r="K2163" i="14"/>
  <c r="I34" i="12"/>
  <c r="K2059" i="14"/>
  <c r="F43" i="12" s="1"/>
  <c r="K1931" i="14"/>
  <c r="G33" i="12" s="1"/>
  <c r="K3564" i="14"/>
  <c r="J23" i="12" s="1"/>
  <c r="Q87" i="12"/>
  <c r="N134" i="12"/>
  <c r="N94" i="12"/>
  <c r="N127" i="12"/>
  <c r="M47" i="12"/>
  <c r="P47" i="12"/>
  <c r="N63" i="12"/>
  <c r="N46" i="12"/>
  <c r="N64" i="12"/>
  <c r="N26" i="12"/>
  <c r="K1725" i="14"/>
  <c r="G112" i="12" s="1"/>
  <c r="K73" i="12"/>
  <c r="K124" i="12"/>
  <c r="K121" i="14"/>
  <c r="L110" i="12"/>
  <c r="K1301" i="14"/>
  <c r="D73" i="12" s="1"/>
  <c r="R73" i="12" s="1"/>
  <c r="K92" i="12"/>
  <c r="K133" i="12"/>
  <c r="K52" i="12"/>
  <c r="N114" i="12"/>
  <c r="I69" i="12"/>
  <c r="F69" i="12"/>
  <c r="K62" i="12"/>
  <c r="P44" i="12"/>
  <c r="M44" i="12"/>
  <c r="N38" i="12"/>
  <c r="P114" i="12"/>
  <c r="O114" i="12"/>
  <c r="M114" i="12"/>
  <c r="K1673" i="14"/>
  <c r="G60" i="12" s="1"/>
  <c r="D72" i="12"/>
  <c r="K72" i="12"/>
  <c r="L49" i="12"/>
  <c r="O49" i="12"/>
  <c r="X38" i="13"/>
  <c r="AA38" i="13" s="1"/>
  <c r="W38" i="13"/>
  <c r="Z38" i="13" s="1"/>
  <c r="U38" i="13"/>
  <c r="K30" i="12"/>
  <c r="L50" i="12"/>
  <c r="P108" i="12"/>
  <c r="O108" i="12"/>
  <c r="M108" i="12"/>
  <c r="P53" i="12"/>
  <c r="M53" i="12"/>
  <c r="O83" i="12"/>
  <c r="L83" i="12"/>
  <c r="O112" i="12"/>
  <c r="L112" i="12"/>
  <c r="L82" i="12"/>
  <c r="P94" i="12"/>
  <c r="O94" i="12"/>
  <c r="M94" i="12"/>
  <c r="O45" i="12"/>
  <c r="L45" i="12"/>
  <c r="K94" i="12"/>
  <c r="I40" i="12"/>
  <c r="V45" i="13"/>
  <c r="Y45" i="13" s="1"/>
  <c r="U45" i="13"/>
  <c r="X45" i="13"/>
  <c r="AA45" i="13" s="1"/>
  <c r="D130" i="12"/>
  <c r="K101" i="12"/>
  <c r="V77" i="13"/>
  <c r="Y77" i="13" s="1"/>
  <c r="X77" i="13"/>
  <c r="AA77" i="13" s="1"/>
  <c r="U77" i="13"/>
  <c r="P63" i="12"/>
  <c r="M63" i="12"/>
  <c r="O122" i="12"/>
  <c r="L122" i="12"/>
  <c r="I107" i="12"/>
  <c r="X36" i="13"/>
  <c r="AA36" i="13" s="1"/>
  <c r="V36" i="13"/>
  <c r="Y36" i="13" s="1"/>
  <c r="D88" i="12"/>
  <c r="O95" i="12"/>
  <c r="L95" i="12"/>
  <c r="L132" i="12"/>
  <c r="P82" i="12"/>
  <c r="O82" i="12"/>
  <c r="M82" i="12"/>
  <c r="K45" i="14"/>
  <c r="E57" i="12" s="1"/>
  <c r="X30" i="13"/>
  <c r="AA30" i="13" s="1"/>
  <c r="W30" i="13"/>
  <c r="Z30" i="13" s="1"/>
  <c r="U30" i="13"/>
  <c r="L116" i="12"/>
  <c r="L91" i="12"/>
  <c r="O91" i="12"/>
  <c r="P48" i="12"/>
  <c r="M48" i="12"/>
  <c r="O92" i="12"/>
  <c r="M92" i="12"/>
  <c r="P92" i="12"/>
  <c r="M37" i="12"/>
  <c r="P37" i="12"/>
  <c r="O39" i="12"/>
  <c r="L39" i="12"/>
  <c r="V38" i="13"/>
  <c r="Y38" i="13" s="1"/>
  <c r="Q64" i="12"/>
  <c r="J90" i="12"/>
  <c r="X90" i="12" s="1"/>
  <c r="Q24" i="12"/>
  <c r="J56" i="12"/>
  <c r="X56" i="12" s="1"/>
  <c r="Q54" i="12"/>
  <c r="K4934" i="14"/>
  <c r="D108" i="12" s="1"/>
  <c r="P29" i="12"/>
  <c r="M133" i="12"/>
  <c r="Q101" i="12"/>
  <c r="J115" i="12"/>
  <c r="X115" i="12" s="1"/>
  <c r="J60" i="12"/>
  <c r="K5014" i="14"/>
  <c r="D40" i="12" s="1"/>
  <c r="Q45" i="12"/>
  <c r="J45" i="12"/>
  <c r="K3623" i="14"/>
  <c r="J82" i="12" s="1"/>
  <c r="Q67" i="12"/>
  <c r="N77" i="12"/>
  <c r="K1987" i="14"/>
  <c r="G89" i="12" s="1"/>
  <c r="K1723" i="14"/>
  <c r="G110" i="12" s="1"/>
  <c r="Q23" i="12"/>
  <c r="P54" i="12"/>
  <c r="M54" i="12"/>
  <c r="J46" i="12"/>
  <c r="P24" i="12"/>
  <c r="M24" i="12"/>
  <c r="K1663" i="14"/>
  <c r="G50" i="12" s="1"/>
  <c r="G95" i="12"/>
  <c r="N119" i="12"/>
  <c r="N55" i="12"/>
  <c r="K120" i="12"/>
  <c r="N112" i="12"/>
  <c r="K111" i="12"/>
  <c r="K109" i="14"/>
  <c r="E121" i="12" s="1"/>
  <c r="K85" i="12"/>
  <c r="K89" i="12"/>
  <c r="K81" i="12"/>
  <c r="P30" i="12"/>
  <c r="M30" i="12"/>
  <c r="K810" i="14"/>
  <c r="D62" i="12" s="1"/>
  <c r="R62" i="12" s="1"/>
  <c r="P65" i="12"/>
  <c r="M65" i="12"/>
  <c r="K1647" i="14"/>
  <c r="G34" i="12" s="1"/>
  <c r="P77" i="12"/>
  <c r="M77" i="12"/>
  <c r="P102" i="12"/>
  <c r="O102" i="12"/>
  <c r="M102" i="12"/>
  <c r="K1756" i="14"/>
  <c r="G85" i="12" s="1"/>
  <c r="N34" i="12"/>
  <c r="N60" i="12"/>
  <c r="K74" i="12"/>
  <c r="N133" i="12"/>
  <c r="K115" i="12"/>
  <c r="K95" i="12"/>
  <c r="L52" i="12"/>
  <c r="E46" i="12"/>
  <c r="I104" i="12"/>
  <c r="F49" i="12"/>
  <c r="I49" i="12"/>
  <c r="E59" i="12"/>
  <c r="K131" i="12"/>
  <c r="K443" i="14"/>
  <c r="E50" i="12" s="1"/>
  <c r="S50" i="12" s="1"/>
  <c r="O135" i="12"/>
  <c r="K479" i="14"/>
  <c r="E86" i="12" s="1"/>
  <c r="O98" i="12"/>
  <c r="M98" i="12"/>
  <c r="P98" i="12"/>
  <c r="K19" i="14"/>
  <c r="E31" i="12" s="1"/>
  <c r="K539" i="14"/>
  <c r="X74" i="13"/>
  <c r="AA74" i="13" s="1"/>
  <c r="W74" i="13"/>
  <c r="Z74" i="13" s="1"/>
  <c r="U74" i="13"/>
  <c r="X22" i="13"/>
  <c r="AA22" i="13" s="1"/>
  <c r="W22" i="13"/>
  <c r="Z22" i="13" s="1"/>
  <c r="U22" i="13"/>
  <c r="I59" i="12"/>
  <c r="E11" i="15"/>
  <c r="F11" i="15"/>
  <c r="O68" i="12"/>
  <c r="L68" i="12"/>
  <c r="K455" i="14"/>
  <c r="E62" i="12" s="1"/>
  <c r="H72" i="12"/>
  <c r="E72" i="12"/>
  <c r="L109" i="12"/>
  <c r="O109" i="12"/>
  <c r="V29" i="13"/>
  <c r="Y29" i="13" s="1"/>
  <c r="X29" i="13"/>
  <c r="AA29" i="13" s="1"/>
  <c r="U29" i="13"/>
  <c r="I80" i="12"/>
  <c r="K56" i="12"/>
  <c r="L119" i="12"/>
  <c r="K251" i="14"/>
  <c r="I77" i="12" s="1"/>
  <c r="O57" i="12"/>
  <c r="L57" i="12"/>
  <c r="I99" i="12"/>
  <c r="I64" i="12"/>
  <c r="F48" i="12"/>
  <c r="T48" i="12" s="1"/>
  <c r="I48" i="12"/>
  <c r="W48" i="12" s="1"/>
  <c r="O131" i="12"/>
  <c r="L131" i="12"/>
  <c r="K17" i="14"/>
  <c r="K61" i="12"/>
  <c r="K99" i="12"/>
  <c r="K51" i="12"/>
  <c r="P123" i="12"/>
  <c r="M123" i="12"/>
  <c r="U11" i="13"/>
  <c r="Q131" i="12"/>
  <c r="J57" i="12"/>
  <c r="X57" i="12" s="1"/>
  <c r="J42" i="12"/>
  <c r="K24" i="12"/>
  <c r="P133" i="12"/>
  <c r="K5139" i="14"/>
  <c r="D45" i="12" s="1"/>
  <c r="K3642" i="14"/>
  <c r="J101" i="12" s="1"/>
  <c r="X101" i="12" s="1"/>
  <c r="N57" i="12"/>
  <c r="J128" i="12"/>
  <c r="X128" i="12" s="1"/>
  <c r="P21" i="12"/>
  <c r="M21" i="12"/>
  <c r="K3577" i="14"/>
  <c r="J36" i="12" s="1"/>
  <c r="Q70" i="12"/>
  <c r="K2155" i="14"/>
  <c r="F26" i="12" s="1"/>
  <c r="K2051" i="14"/>
  <c r="I35" i="12"/>
  <c r="F35" i="12"/>
  <c r="K1923" i="14"/>
  <c r="G25" i="12" s="1"/>
  <c r="Q66" i="12"/>
  <c r="K3628" i="14"/>
  <c r="J87" i="12" s="1"/>
  <c r="X87" i="12" s="1"/>
  <c r="I54" i="12"/>
  <c r="W54" i="12" s="1"/>
  <c r="F54" i="12"/>
  <c r="T54" i="12" s="1"/>
  <c r="N128" i="12"/>
  <c r="N108" i="12"/>
  <c r="G99" i="12"/>
  <c r="N74" i="12"/>
  <c r="Q46" i="12"/>
  <c r="N50" i="12"/>
  <c r="G44" i="12"/>
  <c r="K2241" i="14"/>
  <c r="E18" i="12" s="1"/>
  <c r="F33" i="12"/>
  <c r="I33" i="12"/>
  <c r="K2813" i="14"/>
  <c r="G32" i="12" s="1"/>
  <c r="G26" i="12"/>
  <c r="U26" i="12" s="1"/>
  <c r="K1676" i="14"/>
  <c r="G63" i="12" s="1"/>
  <c r="U63" i="12" s="1"/>
  <c r="J100" i="12"/>
  <c r="X100" i="12" s="1"/>
  <c r="K2160" i="14"/>
  <c r="I31" i="12" s="1"/>
  <c r="K1703" i="14"/>
  <c r="G90" i="12" s="1"/>
  <c r="L108" i="12"/>
  <c r="L36" i="12"/>
  <c r="O36" i="12"/>
  <c r="N109" i="12"/>
  <c r="I78" i="12"/>
  <c r="F78" i="12"/>
  <c r="K1193" i="14"/>
  <c r="D85" i="12" s="1"/>
  <c r="R85" i="12" s="1"/>
  <c r="K68" i="12"/>
  <c r="P66" i="12"/>
  <c r="M66" i="12"/>
  <c r="D114" i="12"/>
  <c r="K1927" i="14"/>
  <c r="G29" i="12" s="1"/>
  <c r="N69" i="12"/>
  <c r="K877" i="14"/>
  <c r="D129" i="12" s="1"/>
  <c r="N85" i="12"/>
  <c r="N31" i="12"/>
  <c r="D63" i="12"/>
  <c r="K114" i="12"/>
  <c r="I115" i="12"/>
  <c r="F115" i="12"/>
  <c r="O126" i="12"/>
  <c r="L126" i="12"/>
  <c r="P90" i="12"/>
  <c r="O90" i="12"/>
  <c r="M90" i="12"/>
  <c r="G81" i="12"/>
  <c r="G27" i="12"/>
  <c r="D74" i="12"/>
  <c r="K1746" i="14"/>
  <c r="G133" i="12" s="1"/>
  <c r="U133" i="12" s="1"/>
  <c r="K843" i="14"/>
  <c r="D95" i="12" s="1"/>
  <c r="R95" i="12" s="1"/>
  <c r="E90" i="12"/>
  <c r="I85" i="12"/>
  <c r="F85" i="12"/>
  <c r="P95" i="12"/>
  <c r="M95" i="12"/>
  <c r="V57" i="13"/>
  <c r="Y57" i="13" s="1"/>
  <c r="X57" i="13"/>
  <c r="AA57" i="13" s="1"/>
  <c r="U57" i="13"/>
  <c r="K559" i="14"/>
  <c r="E52" i="12" s="1"/>
  <c r="S52" i="12" s="1"/>
  <c r="L46" i="12"/>
  <c r="O104" i="12"/>
  <c r="M104" i="12"/>
  <c r="P104" i="12"/>
  <c r="M49" i="12"/>
  <c r="P49" i="12"/>
  <c r="O59" i="12"/>
  <c r="L59" i="12"/>
  <c r="K999" i="14"/>
  <c r="D131" i="12" s="1"/>
  <c r="R131" i="12" s="1"/>
  <c r="K126" i="12"/>
  <c r="K9" i="14"/>
  <c r="E21" i="12"/>
  <c r="X42" i="13"/>
  <c r="AA42" i="13" s="1"/>
  <c r="U42" i="13"/>
  <c r="W42" i="13"/>
  <c r="Z42" i="13" s="1"/>
  <c r="F8" i="11"/>
  <c r="F12" i="11"/>
  <c r="D89" i="12"/>
  <c r="R89" i="12" s="1"/>
  <c r="L42" i="12"/>
  <c r="O42" i="12"/>
  <c r="K101" i="14"/>
  <c r="O31" i="12"/>
  <c r="L31" i="12"/>
  <c r="U67" i="13"/>
  <c r="O113" i="12"/>
  <c r="L113" i="12"/>
  <c r="X71" i="13"/>
  <c r="AA71" i="13" s="1"/>
  <c r="P59" i="12"/>
  <c r="M59" i="12"/>
  <c r="K429" i="14"/>
  <c r="O72" i="12"/>
  <c r="L72" i="12"/>
  <c r="K117" i="14"/>
  <c r="E129" i="12" s="1"/>
  <c r="K15" i="14"/>
  <c r="E27" i="12" s="1"/>
  <c r="X64" i="13"/>
  <c r="AA64" i="13" s="1"/>
  <c r="E64" i="12"/>
  <c r="E26" i="12"/>
  <c r="W27" i="13"/>
  <c r="Z27" i="13" s="1"/>
  <c r="K719" i="14"/>
  <c r="I91" i="12" s="1"/>
  <c r="O80" i="12"/>
  <c r="M80" i="12"/>
  <c r="P80" i="12"/>
  <c r="K167" i="14"/>
  <c r="I134" i="12" s="1"/>
  <c r="O71" i="12"/>
  <c r="L71" i="12"/>
  <c r="E98" i="12"/>
  <c r="P64" i="12"/>
  <c r="O64" i="12"/>
  <c r="M64" i="12"/>
  <c r="I120" i="12"/>
  <c r="F120" i="12"/>
  <c r="F51" i="12"/>
  <c r="I51" i="12"/>
  <c r="L67" i="12"/>
  <c r="O67" i="12"/>
  <c r="V53" i="13"/>
  <c r="Y53" i="13" s="1"/>
  <c r="X53" i="13"/>
  <c r="AA53" i="13" s="1"/>
  <c r="U53" i="13"/>
  <c r="L29" i="12"/>
  <c r="O29" i="12"/>
  <c r="D61" i="12"/>
  <c r="R61" i="12" s="1"/>
  <c r="K847" i="14"/>
  <c r="D99" i="12" s="1"/>
  <c r="R99" i="12" s="1"/>
  <c r="K799" i="14"/>
  <c r="D51" i="12" s="1"/>
  <c r="R51" i="12" s="1"/>
  <c r="K751" i="14"/>
  <c r="O76" i="12"/>
  <c r="L76" i="12"/>
  <c r="V11" i="13"/>
  <c r="Y11" i="13" s="1"/>
  <c r="J102" i="12"/>
  <c r="K49" i="12"/>
  <c r="K3625" i="14"/>
  <c r="J84" i="12" s="1"/>
  <c r="X84" i="12" s="1"/>
  <c r="Q84" i="12"/>
  <c r="Q60" i="12"/>
  <c r="Q42" i="12"/>
  <c r="N43" i="12"/>
  <c r="Q21" i="12"/>
  <c r="Q36" i="12"/>
  <c r="K1811" i="14"/>
  <c r="E20" i="12" s="1"/>
  <c r="K1763" i="14"/>
  <c r="G92" i="12" s="1"/>
  <c r="N103" i="12"/>
  <c r="N73" i="12"/>
  <c r="J31" i="12"/>
  <c r="N106" i="12"/>
  <c r="N39" i="12"/>
  <c r="L38" i="12"/>
  <c r="K2153" i="14"/>
  <c r="I24" i="12" s="1"/>
  <c r="W24" i="12" s="1"/>
  <c r="P36" i="12"/>
  <c r="M36" i="12"/>
  <c r="N117" i="12"/>
  <c r="N47" i="12"/>
  <c r="P19" i="12"/>
  <c r="M19" i="12"/>
  <c r="G21" i="12"/>
  <c r="G116" i="12"/>
  <c r="N90" i="12"/>
  <c r="N92" i="12"/>
  <c r="K106" i="12"/>
  <c r="K53" i="12"/>
  <c r="K87" i="12"/>
  <c r="L24" i="12"/>
  <c r="O24" i="12"/>
  <c r="K128" i="12"/>
  <c r="K65" i="12"/>
  <c r="D82" i="12"/>
  <c r="O18" i="12"/>
  <c r="K18" i="12"/>
  <c r="D68" i="12"/>
  <c r="R68" i="12" s="1"/>
  <c r="P112" i="12"/>
  <c r="M112" i="12"/>
  <c r="N29" i="12"/>
  <c r="K1682" i="14"/>
  <c r="G69" i="12" s="1"/>
  <c r="U69" i="12" s="1"/>
  <c r="K1445" i="14"/>
  <c r="F44" i="12" s="1"/>
  <c r="T44" i="12" s="1"/>
  <c r="G31" i="12"/>
  <c r="U31" i="12" s="1"/>
  <c r="D67" i="12"/>
  <c r="L114" i="12"/>
  <c r="P78" i="12"/>
  <c r="O78" i="12"/>
  <c r="M78" i="12"/>
  <c r="I25" i="12"/>
  <c r="F25" i="12"/>
  <c r="N81" i="12"/>
  <c r="N27" i="12"/>
  <c r="N44" i="12"/>
  <c r="I95" i="12"/>
  <c r="W95" i="12" s="1"/>
  <c r="F95" i="12"/>
  <c r="T95" i="12" s="1"/>
  <c r="K13" i="14"/>
  <c r="H25" i="12" s="1"/>
  <c r="E25" i="12"/>
  <c r="K66" i="12"/>
  <c r="K102" i="12"/>
  <c r="P126" i="12"/>
  <c r="M126" i="12"/>
  <c r="E35" i="12"/>
  <c r="X48" i="13"/>
  <c r="AA48" i="13" s="1"/>
  <c r="V48" i="13"/>
  <c r="Y48" i="13" s="1"/>
  <c r="D126" i="12"/>
  <c r="R126" i="12" s="1"/>
  <c r="L21" i="12"/>
  <c r="O21" i="12"/>
  <c r="K34" i="12"/>
  <c r="K70" i="12"/>
  <c r="O32" i="12"/>
  <c r="L32" i="12"/>
  <c r="K91" i="14"/>
  <c r="H103" i="12" s="1"/>
  <c r="E103" i="12"/>
  <c r="V67" i="13"/>
  <c r="Y67" i="13" s="1"/>
  <c r="O129" i="12"/>
  <c r="L129" i="12"/>
  <c r="O26" i="12"/>
  <c r="L26" i="12"/>
  <c r="P87" i="12"/>
  <c r="M87" i="12"/>
  <c r="K97" i="14"/>
  <c r="O27" i="12"/>
  <c r="L27" i="12"/>
  <c r="U60" i="13"/>
  <c r="L64" i="12"/>
  <c r="U79" i="13"/>
  <c r="X26" i="13"/>
  <c r="AA26" i="13" s="1"/>
  <c r="W26" i="13"/>
  <c r="Z26" i="13" s="1"/>
  <c r="U26" i="13"/>
  <c r="L106" i="12"/>
  <c r="P51" i="12"/>
  <c r="M51" i="12"/>
  <c r="K37" i="12"/>
  <c r="E43" i="12"/>
  <c r="K32" i="12"/>
  <c r="K621" i="14"/>
  <c r="K89" i="14"/>
  <c r="K79" i="12"/>
  <c r="K31" i="12"/>
  <c r="K583" i="14"/>
  <c r="E76" i="12" s="1"/>
  <c r="S76" i="12" s="1"/>
  <c r="E131" i="12"/>
  <c r="S131" i="12" s="1"/>
  <c r="X7" i="13"/>
  <c r="AA7" i="13" s="1"/>
  <c r="Q122" i="12"/>
  <c r="Q58" i="12"/>
  <c r="Q96" i="12"/>
  <c r="Q34" i="12"/>
  <c r="I21" i="12"/>
  <c r="W21" i="12" s="1"/>
  <c r="K5479" i="14"/>
  <c r="D25" i="12"/>
  <c r="J28" i="12"/>
  <c r="X28" i="12" s="1"/>
  <c r="P125" i="12"/>
  <c r="M125" i="12"/>
  <c r="J52" i="12"/>
  <c r="X52" i="12" s="1"/>
  <c r="Q37" i="12"/>
  <c r="K3666" i="14"/>
  <c r="J125" i="12" s="1"/>
  <c r="K3562" i="14"/>
  <c r="H21" i="12" s="1"/>
  <c r="V21" i="12" s="1"/>
  <c r="N65" i="12"/>
  <c r="J70" i="12"/>
  <c r="X70" i="12" s="1"/>
  <c r="N99" i="12"/>
  <c r="P69" i="12"/>
  <c r="M69" i="12"/>
  <c r="Q117" i="12"/>
  <c r="K3670" i="14"/>
  <c r="J129" i="12" s="1"/>
  <c r="K2147" i="14"/>
  <c r="F18" i="12" s="1"/>
  <c r="I18" i="12"/>
  <c r="K2043" i="14"/>
  <c r="F27" i="12"/>
  <c r="I27" i="12"/>
  <c r="G73" i="12"/>
  <c r="U73" i="12" s="1"/>
  <c r="K1915" i="14"/>
  <c r="G17" i="12" s="1"/>
  <c r="J66" i="12"/>
  <c r="X66" i="12" s="1"/>
  <c r="L18" i="12"/>
  <c r="Q31" i="12"/>
  <c r="N59" i="12"/>
  <c r="G127" i="12"/>
  <c r="U127" i="12" s="1"/>
  <c r="K2039" i="14"/>
  <c r="F23" i="12" s="1"/>
  <c r="N101" i="12"/>
  <c r="P33" i="12"/>
  <c r="M33" i="12"/>
  <c r="N18" i="12"/>
  <c r="G102" i="12"/>
  <c r="N87" i="12"/>
  <c r="G86" i="12"/>
  <c r="K93" i="12"/>
  <c r="L96" i="12"/>
  <c r="K125" i="12"/>
  <c r="K44" i="12"/>
  <c r="K107" i="12"/>
  <c r="K57" i="12"/>
  <c r="P100" i="12"/>
  <c r="M100" i="12"/>
  <c r="L133" i="12"/>
  <c r="O133" i="12"/>
  <c r="K110" i="12"/>
  <c r="K38" i="12"/>
  <c r="G72" i="12"/>
  <c r="U72" i="12" s="1"/>
  <c r="D93" i="12"/>
  <c r="R93" i="12" s="1"/>
  <c r="L102" i="12"/>
  <c r="M127" i="12"/>
  <c r="P127" i="12"/>
  <c r="N37" i="12"/>
  <c r="D80" i="12"/>
  <c r="I128" i="12"/>
  <c r="F128" i="12"/>
  <c r="K50" i="12"/>
  <c r="K35" i="12"/>
  <c r="K71" i="12"/>
  <c r="O25" i="12"/>
  <c r="L25" i="12"/>
  <c r="D66" i="12"/>
  <c r="R66" i="12" s="1"/>
  <c r="D102" i="12"/>
  <c r="I126" i="12"/>
  <c r="W126" i="12" s="1"/>
  <c r="F126" i="12"/>
  <c r="T126" i="12" s="1"/>
  <c r="P84" i="12"/>
  <c r="M84" i="12"/>
  <c r="L121" i="12"/>
  <c r="O121" i="12"/>
  <c r="L35" i="12"/>
  <c r="O35" i="12"/>
  <c r="D136" i="12"/>
  <c r="R136" i="12" s="1"/>
  <c r="E130" i="12"/>
  <c r="H130" i="12"/>
  <c r="D34" i="12"/>
  <c r="R34" i="12" s="1"/>
  <c r="D70" i="12"/>
  <c r="R70" i="12" s="1"/>
  <c r="E108" i="12"/>
  <c r="S108" i="12" s="1"/>
  <c r="P93" i="12"/>
  <c r="M93" i="12"/>
  <c r="L103" i="12"/>
  <c r="O103" i="12"/>
  <c r="O89" i="12"/>
  <c r="L89" i="12"/>
  <c r="K130" i="12"/>
  <c r="P83" i="12"/>
  <c r="M83" i="12"/>
  <c r="K87" i="14"/>
  <c r="V81" i="13"/>
  <c r="Y81" i="13" s="1"/>
  <c r="X81" i="13"/>
  <c r="AA81" i="13" s="1"/>
  <c r="U81" i="13"/>
  <c r="W60" i="13"/>
  <c r="Z60" i="13" s="1"/>
  <c r="L85" i="12"/>
  <c r="O85" i="12"/>
  <c r="V79" i="13"/>
  <c r="Y79" i="13" s="1"/>
  <c r="V49" i="13"/>
  <c r="Y49" i="13" s="1"/>
  <c r="X49" i="13"/>
  <c r="AA49" i="13" s="1"/>
  <c r="U49" i="13"/>
  <c r="P106" i="12"/>
  <c r="O106" i="12"/>
  <c r="M106" i="12"/>
  <c r="L47" i="12"/>
  <c r="O47" i="12"/>
  <c r="L54" i="12"/>
  <c r="O54" i="12"/>
  <c r="L48" i="12"/>
  <c r="O48" i="12"/>
  <c r="E106" i="12"/>
  <c r="O110" i="12"/>
  <c r="M110" i="12"/>
  <c r="P110" i="12"/>
  <c r="K21" i="14"/>
  <c r="E33" i="12" s="1"/>
  <c r="D37" i="12"/>
  <c r="R37" i="12" s="1"/>
  <c r="O100" i="12"/>
  <c r="L100" i="12"/>
  <c r="O43" i="12"/>
  <c r="L43" i="12"/>
  <c r="P81" i="12"/>
  <c r="M81" i="12"/>
  <c r="O101" i="12"/>
  <c r="L101" i="12"/>
  <c r="V13" i="13"/>
  <c r="Y13" i="13" s="1"/>
  <c r="X13" i="13"/>
  <c r="AA13" i="13" s="1"/>
  <c r="U13" i="13"/>
  <c r="L70" i="12"/>
  <c r="D134" i="12"/>
  <c r="R134" i="12" s="1"/>
  <c r="Q59" i="12"/>
  <c r="K9112" i="14"/>
  <c r="J64" i="12" s="1"/>
  <c r="X64" i="12" s="1"/>
  <c r="J37" i="12"/>
  <c r="X37" i="12" s="1"/>
  <c r="K9129" i="14"/>
  <c r="J81" i="12" s="1"/>
  <c r="X81" i="12" s="1"/>
  <c r="Q104" i="12"/>
  <c r="X48" i="12"/>
  <c r="Q53" i="12"/>
  <c r="K9107" i="14"/>
  <c r="J59" i="12" s="1"/>
  <c r="K9144" i="14"/>
  <c r="J96" i="12" s="1"/>
  <c r="X96" i="12" s="1"/>
  <c r="K9082" i="14"/>
  <c r="F34" i="12" s="1"/>
  <c r="Q111" i="12"/>
  <c r="X111" i="12" s="1"/>
  <c r="J106" i="12"/>
  <c r="N49" i="12"/>
  <c r="N124" i="12"/>
  <c r="J117" i="12"/>
  <c r="Q129" i="12"/>
  <c r="G65" i="12"/>
  <c r="U65" i="12" s="1"/>
  <c r="N25" i="12"/>
  <c r="Q69" i="12"/>
  <c r="J136" i="12"/>
  <c r="X136" i="12" s="1"/>
  <c r="K2084" i="14"/>
  <c r="I68" i="12" s="1"/>
  <c r="K2840" i="14"/>
  <c r="G59" i="12" s="1"/>
  <c r="N111" i="12"/>
  <c r="M20" i="12"/>
  <c r="P20" i="12"/>
  <c r="K2646" i="14"/>
  <c r="E135" i="12" s="1"/>
  <c r="S135" i="12" s="1"/>
  <c r="G53" i="12"/>
  <c r="N58" i="12"/>
  <c r="G18" i="12"/>
  <c r="U18" i="12" s="1"/>
  <c r="G130" i="12"/>
  <c r="N102" i="12"/>
  <c r="G119" i="12"/>
  <c r="U119" i="12" s="1"/>
  <c r="J77" i="12"/>
  <c r="G104" i="12"/>
  <c r="K1641" i="14"/>
  <c r="G28" i="12" s="1"/>
  <c r="N21" i="12"/>
  <c r="N116" i="12"/>
  <c r="I22" i="12"/>
  <c r="K1471" i="14"/>
  <c r="F70" i="12" s="1"/>
  <c r="I70" i="12"/>
  <c r="N86" i="12"/>
  <c r="K1580" i="14"/>
  <c r="D106" i="12" s="1"/>
  <c r="R106" i="12" s="1"/>
  <c r="K1246" i="14"/>
  <c r="D18" i="12"/>
  <c r="R18" i="12" s="1"/>
  <c r="H18" i="12"/>
  <c r="V18" i="12" s="1"/>
  <c r="I55" i="12"/>
  <c r="F55" i="12"/>
  <c r="G109" i="12"/>
  <c r="U109" i="12" s="1"/>
  <c r="K1649" i="14"/>
  <c r="G36" i="12" s="1"/>
  <c r="U36" i="12" s="1"/>
  <c r="K58" i="12"/>
  <c r="K63" i="12"/>
  <c r="K1788" i="14"/>
  <c r="G117" i="12" s="1"/>
  <c r="U117" i="12" s="1"/>
  <c r="I66" i="12"/>
  <c r="W66" i="12" s="1"/>
  <c r="F66" i="12"/>
  <c r="T66" i="12" s="1"/>
  <c r="D65" i="12"/>
  <c r="R65" i="12" s="1"/>
  <c r="K41" i="12"/>
  <c r="N42" i="12"/>
  <c r="P88" i="12"/>
  <c r="M88" i="12"/>
  <c r="D58" i="12"/>
  <c r="K858" i="14"/>
  <c r="D110" i="12" s="1"/>
  <c r="R110" i="12" s="1"/>
  <c r="K786" i="14"/>
  <c r="D38" i="12"/>
  <c r="R38" i="12" s="1"/>
  <c r="K805" i="14"/>
  <c r="G88" i="12"/>
  <c r="N72" i="12"/>
  <c r="K1637" i="14"/>
  <c r="G24" i="12"/>
  <c r="K90" i="12"/>
  <c r="L90" i="12"/>
  <c r="M115" i="12"/>
  <c r="P115" i="12"/>
  <c r="P25" i="12"/>
  <c r="M25" i="12"/>
  <c r="N135" i="12"/>
  <c r="D77" i="12"/>
  <c r="I125" i="12"/>
  <c r="W125" i="12" s="1"/>
  <c r="F125" i="12"/>
  <c r="T125" i="12" s="1"/>
  <c r="N110" i="12"/>
  <c r="D50" i="12"/>
  <c r="R50" i="12" s="1"/>
  <c r="K1143" i="14"/>
  <c r="H35" i="12" s="1"/>
  <c r="K819" i="14"/>
  <c r="D71" i="12" s="1"/>
  <c r="R71" i="12" s="1"/>
  <c r="K587" i="14"/>
  <c r="E80" i="12" s="1"/>
  <c r="E96" i="12"/>
  <c r="E97" i="12"/>
  <c r="S97" i="12" s="1"/>
  <c r="K85" i="14"/>
  <c r="W48" i="13"/>
  <c r="Z48" i="13" s="1"/>
  <c r="P42" i="12"/>
  <c r="M42" i="12"/>
  <c r="K67" i="12"/>
  <c r="K417" i="14"/>
  <c r="H24" i="12" s="1"/>
  <c r="E66" i="12"/>
  <c r="O62" i="12"/>
  <c r="M62" i="12"/>
  <c r="P62" i="12"/>
  <c r="K105" i="14"/>
  <c r="W32" i="13"/>
  <c r="Z32" i="13" s="1"/>
  <c r="O28" i="12"/>
  <c r="L28" i="12"/>
  <c r="K187" i="14"/>
  <c r="I93" i="12" s="1"/>
  <c r="W93" i="12" s="1"/>
  <c r="K77" i="14"/>
  <c r="X60" i="13"/>
  <c r="AA60" i="13" s="1"/>
  <c r="O88" i="12"/>
  <c r="L88" i="12"/>
  <c r="H65" i="12"/>
  <c r="E65" i="12"/>
  <c r="U71" i="13"/>
  <c r="U36" i="13"/>
  <c r="L22" i="12"/>
  <c r="O22" i="12"/>
  <c r="O74" i="12"/>
  <c r="M74" i="12"/>
  <c r="P74" i="12"/>
  <c r="F130" i="12"/>
  <c r="I130" i="12"/>
  <c r="O99" i="12"/>
  <c r="L99" i="12"/>
  <c r="F52" i="12"/>
  <c r="H52" i="12"/>
  <c r="I52" i="12"/>
  <c r="K59" i="14"/>
  <c r="X20" i="13"/>
  <c r="AA20" i="13" s="1"/>
  <c r="K631" i="14"/>
  <c r="E124" i="12" s="1"/>
  <c r="K139" i="14"/>
  <c r="H106" i="12" s="1"/>
  <c r="V106" i="12" s="1"/>
  <c r="E23" i="12"/>
  <c r="P99" i="12"/>
  <c r="M99" i="12"/>
  <c r="O44" i="12"/>
  <c r="L44" i="12"/>
  <c r="O38" i="12"/>
  <c r="P38" i="12"/>
  <c r="M38" i="12"/>
  <c r="L33" i="12"/>
  <c r="O33" i="12"/>
  <c r="K607" i="14"/>
  <c r="E100" i="12" s="1"/>
  <c r="S100" i="12" s="1"/>
  <c r="K441" i="14"/>
  <c r="E48" i="12" s="1"/>
  <c r="S48" i="12" s="1"/>
  <c r="E132" i="12"/>
  <c r="S132" i="12" s="1"/>
  <c r="K143" i="14"/>
  <c r="I110" i="12" s="1"/>
  <c r="E19" i="12"/>
  <c r="K611" i="14"/>
  <c r="E104" i="12" s="1"/>
  <c r="K467" i="14"/>
  <c r="E74" i="12" s="1"/>
  <c r="K175" i="14"/>
  <c r="I81" i="12" s="1"/>
  <c r="W81" i="12" s="1"/>
  <c r="W11" i="13"/>
  <c r="Z11" i="13" s="1"/>
  <c r="K1003" i="14"/>
  <c r="K827" i="14"/>
  <c r="D79" i="12" s="1"/>
  <c r="R79" i="12" s="1"/>
  <c r="K779" i="14"/>
  <c r="D31" i="12" s="1"/>
  <c r="R31" i="12" s="1"/>
  <c r="E70" i="12"/>
  <c r="S70" i="12" s="1"/>
  <c r="H70" i="12"/>
  <c r="E111" i="12"/>
  <c r="Q95" i="12"/>
  <c r="J95" i="12"/>
  <c r="X95" i="12" s="1"/>
  <c r="J24" i="12"/>
  <c r="X24" i="12" s="1"/>
  <c r="K9106" i="14"/>
  <c r="J58" i="12" s="1"/>
  <c r="X58" i="12" s="1"/>
  <c r="J54" i="12"/>
  <c r="X54" i="12" s="1"/>
  <c r="K9139" i="14"/>
  <c r="J91" i="12"/>
  <c r="K9152" i="14"/>
  <c r="F104" i="12" s="1"/>
  <c r="T104" i="12" s="1"/>
  <c r="J53" i="12"/>
  <c r="X53" i="12" s="1"/>
  <c r="X89" i="12"/>
  <c r="K4879" i="14"/>
  <c r="D49" i="12" s="1"/>
  <c r="R49" i="12" s="1"/>
  <c r="N33" i="12"/>
  <c r="M18" i="12"/>
  <c r="P18" i="12"/>
  <c r="Q106" i="12"/>
  <c r="J67" i="12"/>
  <c r="X67" i="12" s="1"/>
  <c r="N20" i="12"/>
  <c r="K2035" i="14"/>
  <c r="I19" i="12" s="1"/>
  <c r="W19" i="12" s="1"/>
  <c r="F19" i="12"/>
  <c r="T19" i="12" s="1"/>
  <c r="G57" i="12"/>
  <c r="U57" i="12" s="1"/>
  <c r="K132" i="12"/>
  <c r="Q47" i="12"/>
  <c r="J69" i="12"/>
  <c r="N41" i="12"/>
  <c r="K96" i="12"/>
  <c r="K1772" i="14"/>
  <c r="G101" i="12" s="1"/>
  <c r="U101" i="12" s="1"/>
  <c r="N35" i="12"/>
  <c r="G131" i="12"/>
  <c r="K1941" i="14"/>
  <c r="G43" i="12" s="1"/>
  <c r="U43" i="12" s="1"/>
  <c r="N107" i="12"/>
  <c r="G74" i="12"/>
  <c r="U74" i="12" s="1"/>
  <c r="K2036" i="14"/>
  <c r="I20" i="12" s="1"/>
  <c r="W20" i="12" s="1"/>
  <c r="K1945" i="14"/>
  <c r="G47" i="12" s="1"/>
  <c r="U47" i="12" s="1"/>
  <c r="K2072" i="14"/>
  <c r="I56" i="12" s="1"/>
  <c r="M31" i="12"/>
  <c r="P31" i="12"/>
  <c r="K1791" i="14"/>
  <c r="H120" i="12" s="1"/>
  <c r="V120" i="12" s="1"/>
  <c r="K1691" i="14"/>
  <c r="G78" i="12" s="1"/>
  <c r="K3360" i="14"/>
  <c r="I17" i="12" s="1"/>
  <c r="M136" i="12"/>
  <c r="K1985" i="14"/>
  <c r="G87" i="12" s="1"/>
  <c r="U87" i="12" s="1"/>
  <c r="Q77" i="12"/>
  <c r="G58" i="12"/>
  <c r="U58" i="12" s="1"/>
  <c r="K1800" i="14"/>
  <c r="G129" i="12" s="1"/>
  <c r="U129" i="12" s="1"/>
  <c r="N28" i="12"/>
  <c r="Q32" i="12"/>
  <c r="K1713" i="14"/>
  <c r="G100" i="12" s="1"/>
  <c r="U100" i="12" s="1"/>
  <c r="N83" i="12"/>
  <c r="L98" i="12"/>
  <c r="N36" i="12"/>
  <c r="K40" i="12"/>
  <c r="M91" i="12"/>
  <c r="P91" i="12"/>
  <c r="K1711" i="14"/>
  <c r="G98" i="12" s="1"/>
  <c r="P57" i="12"/>
  <c r="M57" i="12"/>
  <c r="O20" i="12"/>
  <c r="K20" i="12"/>
  <c r="D44" i="12"/>
  <c r="R44" i="12" s="1"/>
  <c r="P76" i="12"/>
  <c r="M76" i="12"/>
  <c r="M121" i="12"/>
  <c r="P121" i="12"/>
  <c r="D105" i="12"/>
  <c r="D33" i="12"/>
  <c r="K781" i="14"/>
  <c r="H33" i="12" s="1"/>
  <c r="V33" i="12" s="1"/>
  <c r="N96" i="12"/>
  <c r="K77" i="12"/>
  <c r="N24" i="12"/>
  <c r="L78" i="12"/>
  <c r="M103" i="12"/>
  <c r="P103" i="12"/>
  <c r="D87" i="12"/>
  <c r="R87" i="12" s="1"/>
  <c r="N17" i="12"/>
  <c r="G37" i="12"/>
  <c r="U37" i="12" s="1"/>
  <c r="K777" i="14"/>
  <c r="D29" i="12" s="1"/>
  <c r="K127" i="12"/>
  <c r="I103" i="12"/>
  <c r="W103" i="12" s="1"/>
  <c r="F103" i="12"/>
  <c r="L97" i="12"/>
  <c r="O97" i="12"/>
  <c r="I42" i="12"/>
  <c r="W42" i="12" s="1"/>
  <c r="F42" i="12"/>
  <c r="T42" i="12" s="1"/>
  <c r="K78" i="12"/>
  <c r="M122" i="12"/>
  <c r="P122" i="12"/>
  <c r="U7" i="13"/>
  <c r="K91" i="12"/>
  <c r="I102" i="12"/>
  <c r="W102" i="12" s="1"/>
  <c r="F102" i="12"/>
  <c r="T102" i="12" s="1"/>
  <c r="I62" i="12"/>
  <c r="W62" i="12" s="1"/>
  <c r="F62" i="12"/>
  <c r="O117" i="12"/>
  <c r="L117" i="12"/>
  <c r="V69" i="13"/>
  <c r="Y69" i="13" s="1"/>
  <c r="X69" i="13"/>
  <c r="AA69" i="13" s="1"/>
  <c r="U69" i="13"/>
  <c r="G70" i="12"/>
  <c r="K76" i="12"/>
  <c r="K46" i="12"/>
  <c r="K535" i="14"/>
  <c r="K67" i="14"/>
  <c r="U52" i="13"/>
  <c r="K100" i="12"/>
  <c r="K595" i="14"/>
  <c r="E88" i="12" s="1"/>
  <c r="S88" i="12" s="1"/>
  <c r="O65" i="12"/>
  <c r="L65" i="12"/>
  <c r="W36" i="13"/>
  <c r="Z36" i="13" s="1"/>
  <c r="E125" i="12"/>
  <c r="K415" i="14"/>
  <c r="I74" i="12"/>
  <c r="F74" i="12"/>
  <c r="P130" i="12"/>
  <c r="O130" i="12"/>
  <c r="M130" i="12"/>
  <c r="K73" i="14"/>
  <c r="H85" i="12" s="1"/>
  <c r="X78" i="13"/>
  <c r="AA78" i="13" s="1"/>
  <c r="W78" i="13"/>
  <c r="Z78" i="13" s="1"/>
  <c r="U78" i="13"/>
  <c r="N126" i="12"/>
  <c r="D112" i="12"/>
  <c r="I39" i="12"/>
  <c r="E61" i="12"/>
  <c r="U16" i="13"/>
  <c r="L23" i="12"/>
  <c r="O23" i="12"/>
  <c r="F38" i="12"/>
  <c r="T38" i="12" s="1"/>
  <c r="I38" i="12"/>
  <c r="E105" i="12"/>
  <c r="K93" i="14"/>
  <c r="H105" i="12"/>
  <c r="X50" i="13"/>
  <c r="AA50" i="13" s="1"/>
  <c r="W50" i="13"/>
  <c r="Z50" i="13" s="1"/>
  <c r="U50" i="13"/>
  <c r="H34" i="12"/>
  <c r="E34" i="12"/>
  <c r="L19" i="12"/>
  <c r="O19" i="12"/>
  <c r="L30" i="12"/>
  <c r="O30" i="12"/>
  <c r="P89" i="12"/>
  <c r="M89" i="12"/>
  <c r="E77" i="12"/>
  <c r="K65" i="14"/>
  <c r="X10" i="13"/>
  <c r="AA10" i="13" s="1"/>
  <c r="W10" i="13"/>
  <c r="Z10" i="13" s="1"/>
  <c r="U10" i="13"/>
  <c r="O111" i="12"/>
  <c r="L111" i="12"/>
  <c r="J40" i="12"/>
  <c r="X40" i="12" s="1"/>
  <c r="Q40" i="12"/>
  <c r="K9088" i="14"/>
  <c r="F40" i="12" s="1"/>
  <c r="J72" i="12"/>
  <c r="X72" i="12" s="1"/>
  <c r="K108" i="12"/>
  <c r="P26" i="12"/>
  <c r="M26" i="12"/>
  <c r="K1795" i="14"/>
  <c r="G124" i="12" s="1"/>
  <c r="U124" i="12" s="1"/>
  <c r="D132" i="12"/>
  <c r="K3570" i="14"/>
  <c r="J29" i="12" s="1"/>
  <c r="N131" i="12"/>
  <c r="J99" i="12"/>
  <c r="P40" i="12"/>
  <c r="M40" i="12"/>
  <c r="G71" i="12"/>
  <c r="G40" i="12"/>
  <c r="M17" i="12"/>
  <c r="P17" i="12"/>
  <c r="N80" i="12"/>
  <c r="G122" i="12"/>
  <c r="G105" i="12"/>
  <c r="N78" i="12"/>
  <c r="N104" i="12"/>
  <c r="K1571" i="14"/>
  <c r="D97" i="12"/>
  <c r="J32" i="12"/>
  <c r="N100" i="12"/>
  <c r="P22" i="12"/>
  <c r="M22" i="12"/>
  <c r="G82" i="12"/>
  <c r="N71" i="12"/>
  <c r="L92" i="12"/>
  <c r="K80" i="12"/>
  <c r="L80" i="12"/>
  <c r="K45" i="12"/>
  <c r="K39" i="12"/>
  <c r="M79" i="12"/>
  <c r="P79" i="12"/>
  <c r="K181" i="14"/>
  <c r="I87" i="12" s="1"/>
  <c r="W87" i="12" s="1"/>
  <c r="N98" i="12"/>
  <c r="K1458" i="14"/>
  <c r="I57" i="12" s="1"/>
  <c r="W57" i="12" s="1"/>
  <c r="K1337" i="14"/>
  <c r="D109" i="12" s="1"/>
  <c r="K19" i="12"/>
  <c r="K112" i="12"/>
  <c r="K17" i="12"/>
  <c r="K129" i="12"/>
  <c r="K33" i="12"/>
  <c r="O123" i="12"/>
  <c r="L123" i="12"/>
  <c r="M109" i="12"/>
  <c r="P109" i="12"/>
  <c r="G96" i="12"/>
  <c r="N61" i="12"/>
  <c r="N51" i="12"/>
  <c r="K28" i="12"/>
  <c r="D115" i="12"/>
  <c r="R115" i="12" s="1"/>
  <c r="D43" i="12"/>
  <c r="P117" i="12"/>
  <c r="M117" i="12"/>
  <c r="O136" i="12"/>
  <c r="K1748" i="14"/>
  <c r="G135" i="12" s="1"/>
  <c r="U135" i="12" s="1"/>
  <c r="D59" i="12"/>
  <c r="K122" i="12"/>
  <c r="K26" i="12"/>
  <c r="K47" i="12"/>
  <c r="P132" i="12"/>
  <c r="O132" i="12"/>
  <c r="M132" i="12"/>
  <c r="D78" i="12"/>
  <c r="R78" i="12" s="1"/>
  <c r="V65" i="13"/>
  <c r="Y65" i="13" s="1"/>
  <c r="X65" i="13"/>
  <c r="AA65" i="13" s="1"/>
  <c r="U65" i="13"/>
  <c r="L130" i="12"/>
  <c r="I53" i="12"/>
  <c r="W53" i="12" s="1"/>
  <c r="F53" i="12"/>
  <c r="T53" i="12" s="1"/>
  <c r="K81" i="14"/>
  <c r="E93" i="12" s="1"/>
  <c r="X66" i="13"/>
  <c r="AA66" i="13" s="1"/>
  <c r="U66" i="13"/>
  <c r="W66" i="13"/>
  <c r="Z66" i="13" s="1"/>
  <c r="F9" i="11"/>
  <c r="N70" i="12"/>
  <c r="D76" i="12"/>
  <c r="R76" i="12" s="1"/>
  <c r="D46" i="12"/>
  <c r="R46" i="12" s="1"/>
  <c r="I84" i="12"/>
  <c r="W84" i="12" s="1"/>
  <c r="H84" i="12"/>
  <c r="F84" i="12"/>
  <c r="T84" i="12" s="1"/>
  <c r="L79" i="12"/>
  <c r="O79" i="12"/>
  <c r="D100" i="12"/>
  <c r="K117" i="12"/>
  <c r="O120" i="12"/>
  <c r="L120" i="12"/>
  <c r="I65" i="12"/>
  <c r="W65" i="12" s="1"/>
  <c r="F65" i="12"/>
  <c r="T65" i="12" s="1"/>
  <c r="K63" i="14"/>
  <c r="H75" i="12" s="1"/>
  <c r="V75" i="12" s="1"/>
  <c r="L61" i="12"/>
  <c r="O61" i="12"/>
  <c r="I73" i="12"/>
  <c r="W73" i="12" s="1"/>
  <c r="F73" i="12"/>
  <c r="I97" i="12"/>
  <c r="F97" i="12"/>
  <c r="O40" i="12"/>
  <c r="L40" i="12"/>
  <c r="O84" i="12"/>
  <c r="L84" i="12"/>
  <c r="O105" i="12"/>
  <c r="L105" i="12"/>
  <c r="O34" i="12"/>
  <c r="L34" i="12"/>
  <c r="K321" i="14"/>
  <c r="E119" i="12" s="1"/>
  <c r="S119" i="12" s="1"/>
  <c r="L127" i="12"/>
  <c r="O127" i="12"/>
  <c r="P75" i="12"/>
  <c r="M75" i="12"/>
  <c r="K431" i="14"/>
  <c r="H38" i="12" s="1"/>
  <c r="V38" i="12" s="1"/>
  <c r="I133" i="12"/>
  <c r="W133" i="12" s="1"/>
  <c r="F133" i="12"/>
  <c r="T133" i="12" s="1"/>
  <c r="O77" i="12"/>
  <c r="L77" i="12"/>
  <c r="V37" i="13"/>
  <c r="Y37" i="13" s="1"/>
  <c r="X37" i="13"/>
  <c r="AA37" i="13" s="1"/>
  <c r="U37" i="13"/>
  <c r="K123" i="12"/>
  <c r="K75" i="12"/>
  <c r="K27" i="12"/>
  <c r="E30" i="12"/>
  <c r="S30" i="12" s="1"/>
  <c r="K263" i="14"/>
  <c r="F89" i="12" s="1"/>
  <c r="T89" i="12" s="1"/>
  <c r="E87" i="12"/>
  <c r="H87" i="12"/>
  <c r="R24" i="12"/>
  <c r="X127" i="12"/>
  <c r="X98" i="12"/>
  <c r="Q80" i="12"/>
  <c r="D84" i="12"/>
  <c r="K9179" i="14"/>
  <c r="J131" i="12" s="1"/>
  <c r="X131" i="12" s="1"/>
  <c r="J35" i="12"/>
  <c r="X35" i="12" s="1"/>
  <c r="Q35" i="12"/>
  <c r="K9170" i="14"/>
  <c r="J122" i="12" s="1"/>
  <c r="X122" i="12" s="1"/>
  <c r="J130" i="12"/>
  <c r="X130" i="12" s="1"/>
  <c r="K9065" i="14"/>
  <c r="J17" i="12" s="1"/>
  <c r="J33" i="12"/>
  <c r="X33" i="12" s="1"/>
  <c r="J76" i="12"/>
  <c r="X76" i="12" s="1"/>
  <c r="K9087" i="14"/>
  <c r="J39" i="12" s="1"/>
  <c r="X39" i="12" s="1"/>
  <c r="D60" i="12"/>
  <c r="R60" i="12" s="1"/>
  <c r="K48" i="12"/>
  <c r="D28" i="12"/>
  <c r="K5010" i="14"/>
  <c r="D36" i="12" s="1"/>
  <c r="R36" i="12" s="1"/>
  <c r="Q123" i="12"/>
  <c r="X123" i="12" s="1"/>
  <c r="K3621" i="14"/>
  <c r="F80" i="12" s="1"/>
  <c r="T80" i="12" s="1"/>
  <c r="J124" i="12"/>
  <c r="G52" i="12"/>
  <c r="K1947" i="14"/>
  <c r="G49" i="12" s="1"/>
  <c r="U49" i="12" s="1"/>
  <c r="Q29" i="12"/>
  <c r="M29" i="12"/>
  <c r="K3640" i="14"/>
  <c r="F99" i="12" s="1"/>
  <c r="K1796" i="14"/>
  <c r="H125" i="12" s="1"/>
  <c r="K84" i="12"/>
  <c r="K2849" i="14"/>
  <c r="G68" i="12" s="1"/>
  <c r="U68" i="12" s="1"/>
  <c r="L20" i="12"/>
  <c r="K2144" i="14"/>
  <c r="I135" i="12" s="1"/>
  <c r="N118" i="12"/>
  <c r="K2044" i="14"/>
  <c r="I28" i="12" s="1"/>
  <c r="G79" i="12"/>
  <c r="G56" i="12"/>
  <c r="G42" i="12"/>
  <c r="U42" i="12" s="1"/>
  <c r="N121" i="12"/>
  <c r="K1697" i="14"/>
  <c r="G84" i="12"/>
  <c r="K1696" i="14"/>
  <c r="G83" i="12" s="1"/>
  <c r="U83" i="12" s="1"/>
  <c r="F32" i="12"/>
  <c r="I32" i="12"/>
  <c r="N82" i="12"/>
  <c r="H136" i="12"/>
  <c r="N122" i="12"/>
  <c r="K121" i="12"/>
  <c r="K29" i="12"/>
  <c r="M67" i="12"/>
  <c r="P67" i="12"/>
  <c r="K169" i="14"/>
  <c r="I136" i="12" s="1"/>
  <c r="W136" i="12" s="1"/>
  <c r="K1679" i="14"/>
  <c r="H66" i="12" s="1"/>
  <c r="P45" i="12"/>
  <c r="M45" i="12"/>
  <c r="D107" i="12"/>
  <c r="R107" i="12" s="1"/>
  <c r="N91" i="12"/>
  <c r="K86" i="12"/>
  <c r="W45" i="13"/>
  <c r="Z45" i="13" s="1"/>
  <c r="G61" i="12"/>
  <c r="K1661" i="14"/>
  <c r="G48" i="12" s="1"/>
  <c r="K863" i="14"/>
  <c r="K791" i="14"/>
  <c r="O125" i="12"/>
  <c r="L125" i="12"/>
  <c r="O124" i="12"/>
  <c r="L124" i="12"/>
  <c r="N125" i="12"/>
  <c r="G54" i="12"/>
  <c r="K979" i="14"/>
  <c r="D111" i="12" s="1"/>
  <c r="R111" i="12" s="1"/>
  <c r="N88" i="12"/>
  <c r="D128" i="12"/>
  <c r="R128" i="12" s="1"/>
  <c r="D56" i="12"/>
  <c r="R56" i="12" s="1"/>
  <c r="N120" i="12"/>
  <c r="D122" i="12"/>
  <c r="D26" i="12"/>
  <c r="R26" i="12" s="1"/>
  <c r="K875" i="14"/>
  <c r="D127" i="12" s="1"/>
  <c r="R127" i="12" s="1"/>
  <c r="K795" i="14"/>
  <c r="D47" i="12" s="1"/>
  <c r="R47" i="12" s="1"/>
  <c r="I118" i="12"/>
  <c r="K61" i="14"/>
  <c r="H73" i="12" s="1"/>
  <c r="X62" i="13"/>
  <c r="AA62" i="13" s="1"/>
  <c r="W62" i="13"/>
  <c r="Z62" i="13" s="1"/>
  <c r="U62" i="13"/>
  <c r="V17" i="13"/>
  <c r="Y17" i="13" s="1"/>
  <c r="X17" i="13"/>
  <c r="AA17" i="13" s="1"/>
  <c r="U17" i="13"/>
  <c r="F7" i="11"/>
  <c r="E110" i="12"/>
  <c r="S110" i="12" s="1"/>
  <c r="K165" i="14"/>
  <c r="I132" i="12" s="1"/>
  <c r="W132" i="12" s="1"/>
  <c r="K83" i="13"/>
  <c r="C8" i="15" s="1"/>
  <c r="K563" i="14"/>
  <c r="H56" i="12" s="1"/>
  <c r="O93" i="12"/>
  <c r="L93" i="12"/>
  <c r="D113" i="12"/>
  <c r="P60" i="12"/>
  <c r="M60" i="12"/>
  <c r="F88" i="12"/>
  <c r="T88" i="12" s="1"/>
  <c r="I88" i="12"/>
  <c r="W88" i="12" s="1"/>
  <c r="V73" i="13"/>
  <c r="Y73" i="13" s="1"/>
  <c r="U73" i="13"/>
  <c r="X73" i="13"/>
  <c r="AA73" i="13" s="1"/>
  <c r="I61" i="12"/>
  <c r="L41" i="12"/>
  <c r="O41" i="12"/>
  <c r="K985" i="14"/>
  <c r="D117" i="12" s="1"/>
  <c r="R117" i="12" s="1"/>
  <c r="K609" i="14"/>
  <c r="H102" i="12" s="1"/>
  <c r="V102" i="12" s="1"/>
  <c r="O75" i="12"/>
  <c r="L75" i="12"/>
  <c r="X12" i="13"/>
  <c r="AA12" i="13" s="1"/>
  <c r="V12" i="13"/>
  <c r="Y12" i="13" s="1"/>
  <c r="L104" i="12"/>
  <c r="I83" i="12"/>
  <c r="W83" i="12" s="1"/>
  <c r="F83" i="12"/>
  <c r="T83" i="12" s="1"/>
  <c r="K35" i="14"/>
  <c r="V64" i="13"/>
  <c r="Y64" i="13" s="1"/>
  <c r="M73" i="12"/>
  <c r="P73" i="12"/>
  <c r="K547" i="14"/>
  <c r="E40" i="12" s="1"/>
  <c r="S40" i="12" s="1"/>
  <c r="V44" i="13"/>
  <c r="Y44" i="13" s="1"/>
  <c r="K115" i="14"/>
  <c r="H127" i="12" s="1"/>
  <c r="V127" i="12" s="1"/>
  <c r="I71" i="12"/>
  <c r="F71" i="12"/>
  <c r="M85" i="12"/>
  <c r="P85" i="12"/>
  <c r="K871" i="14"/>
  <c r="D123" i="12" s="1"/>
  <c r="R123" i="12" s="1"/>
  <c r="K823" i="14"/>
  <c r="D75" i="12" s="1"/>
  <c r="R75" i="12" s="1"/>
  <c r="K775" i="14"/>
  <c r="H27" i="12" s="1"/>
  <c r="V27" i="12" s="1"/>
  <c r="O87" i="12"/>
  <c r="L87" i="12"/>
  <c r="V62" i="13"/>
  <c r="Y62" i="13" s="1"/>
  <c r="Q125" i="12"/>
  <c r="J105" i="12"/>
  <c r="X105" i="12" s="1"/>
  <c r="K9155" i="14"/>
  <c r="F107" i="12" s="1"/>
  <c r="K9180" i="14"/>
  <c r="J132" i="12" s="1"/>
  <c r="X132" i="12" s="1"/>
  <c r="K9109" i="14"/>
  <c r="H61" i="12" s="1"/>
  <c r="V61" i="12" s="1"/>
  <c r="Q61" i="12"/>
  <c r="J61" i="12"/>
  <c r="Q39" i="12"/>
  <c r="D96" i="12"/>
  <c r="R96" i="12" s="1"/>
  <c r="D52" i="12"/>
  <c r="R52" i="12" s="1"/>
  <c r="D48" i="12"/>
  <c r="R48" i="12" s="1"/>
  <c r="J112" i="12"/>
  <c r="X112" i="12" s="1"/>
  <c r="K3655" i="14"/>
  <c r="F114" i="12" s="1"/>
  <c r="T114" i="12" s="1"/>
  <c r="K2857" i="14"/>
  <c r="H76" i="12" s="1"/>
  <c r="V76" i="12" s="1"/>
  <c r="J25" i="12"/>
  <c r="X25" i="12" s="1"/>
  <c r="Q124" i="12"/>
  <c r="P27" i="12"/>
  <c r="M27" i="12"/>
  <c r="P34" i="12"/>
  <c r="M34" i="12"/>
  <c r="N52" i="12"/>
  <c r="G35" i="12"/>
  <c r="U35" i="12" s="1"/>
  <c r="K1739" i="14"/>
  <c r="G126" i="12" s="1"/>
  <c r="U126" i="12" s="1"/>
  <c r="D124" i="12"/>
  <c r="R124" i="12" s="1"/>
  <c r="Q22" i="12"/>
  <c r="J94" i="12"/>
  <c r="N32" i="12"/>
  <c r="Q99" i="12"/>
  <c r="N68" i="12"/>
  <c r="I36" i="12"/>
  <c r="W36" i="12" s="1"/>
  <c r="F36" i="12"/>
  <c r="T36" i="12" s="1"/>
  <c r="Q26" i="12"/>
  <c r="N95" i="12"/>
  <c r="N56" i="12"/>
  <c r="K1792" i="14"/>
  <c r="G121" i="12" s="1"/>
  <c r="U121" i="12" s="1"/>
  <c r="N84" i="12"/>
  <c r="M43" i="12"/>
  <c r="P43" i="12"/>
  <c r="P32" i="12"/>
  <c r="M32" i="12"/>
  <c r="N79" i="12"/>
  <c r="N67" i="12"/>
  <c r="K1229" i="14"/>
  <c r="D121" i="12"/>
  <c r="R121" i="12" s="1"/>
  <c r="P135" i="12"/>
  <c r="M135" i="12"/>
  <c r="M55" i="12"/>
  <c r="P55" i="12"/>
  <c r="K157" i="14"/>
  <c r="F124" i="12" s="1"/>
  <c r="N66" i="12"/>
  <c r="K1446" i="14"/>
  <c r="F45" i="12" s="1"/>
  <c r="T45" i="12" s="1"/>
  <c r="K1704" i="14"/>
  <c r="G91" i="12" s="1"/>
  <c r="U91" i="12" s="1"/>
  <c r="K83" i="12"/>
  <c r="D116" i="12"/>
  <c r="D20" i="12"/>
  <c r="R20" i="12" s="1"/>
  <c r="K834" i="14"/>
  <c r="D86" i="12" s="1"/>
  <c r="R86" i="12" s="1"/>
  <c r="K951" i="14"/>
  <c r="D83" i="12" s="1"/>
  <c r="G75" i="12"/>
  <c r="N48" i="12"/>
  <c r="P70" i="12"/>
  <c r="O70" i="12"/>
  <c r="M70" i="12"/>
  <c r="G23" i="12"/>
  <c r="N54" i="12"/>
  <c r="N93" i="12"/>
  <c r="K43" i="12"/>
  <c r="D125" i="12"/>
  <c r="R125" i="12" s="1"/>
  <c r="D53" i="12"/>
  <c r="R53" i="12" s="1"/>
  <c r="P124" i="12"/>
  <c r="M124" i="12"/>
  <c r="K849" i="14"/>
  <c r="D101" i="12" s="1"/>
  <c r="R101" i="12" s="1"/>
  <c r="F76" i="12"/>
  <c r="T76" i="12" s="1"/>
  <c r="I76" i="12"/>
  <c r="W76" i="12" s="1"/>
  <c r="P118" i="12"/>
  <c r="O118" i="12"/>
  <c r="M118" i="12"/>
  <c r="L73" i="12"/>
  <c r="O73" i="12"/>
  <c r="F13" i="11"/>
  <c r="E13" i="11"/>
  <c r="E8" i="11"/>
  <c r="E12" i="11"/>
  <c r="G13" i="11"/>
  <c r="K54" i="12"/>
  <c r="E107" i="12"/>
  <c r="X6" i="13"/>
  <c r="L83" i="13"/>
  <c r="W6" i="13"/>
  <c r="U6" i="13"/>
  <c r="I111" i="12"/>
  <c r="F111" i="12"/>
  <c r="I122" i="12"/>
  <c r="F122" i="12"/>
  <c r="T122" i="12" s="1"/>
  <c r="K57" i="14"/>
  <c r="E69" i="12" s="1"/>
  <c r="V21" i="13"/>
  <c r="Y21" i="13" s="1"/>
  <c r="X21" i="13"/>
  <c r="AA21" i="13" s="1"/>
  <c r="U21" i="13"/>
  <c r="K118" i="12"/>
  <c r="K22" i="12"/>
  <c r="I60" i="12"/>
  <c r="W60" i="12" s="1"/>
  <c r="F60" i="12"/>
  <c r="T60" i="12" s="1"/>
  <c r="I75" i="12"/>
  <c r="W75" i="12" s="1"/>
  <c r="F75" i="12"/>
  <c r="P131" i="12"/>
  <c r="M131" i="12"/>
  <c r="K43" i="14"/>
  <c r="H55" i="12" s="1"/>
  <c r="M61" i="12"/>
  <c r="P61" i="12"/>
  <c r="E17" i="12"/>
  <c r="H17" i="12"/>
  <c r="X52" i="13"/>
  <c r="AA52" i="13" s="1"/>
  <c r="V52" i="13"/>
  <c r="Y52" i="13" s="1"/>
  <c r="I101" i="12"/>
  <c r="F101" i="12"/>
  <c r="E92" i="12"/>
  <c r="S92" i="12" s="1"/>
  <c r="L62" i="12"/>
  <c r="P120" i="12"/>
  <c r="M120" i="12"/>
  <c r="M52" i="12"/>
  <c r="P52" i="12"/>
  <c r="O52" i="12"/>
  <c r="I121" i="12"/>
  <c r="W121" i="12" s="1"/>
  <c r="F121" i="12"/>
  <c r="T121" i="12" s="1"/>
  <c r="E120" i="12"/>
  <c r="S120" i="12" s="1"/>
  <c r="E37" i="12"/>
  <c r="H37" i="12"/>
  <c r="H78" i="12"/>
  <c r="V78" i="12" s="1"/>
  <c r="E78" i="12"/>
  <c r="O128" i="12"/>
  <c r="L128" i="12"/>
  <c r="K69" i="14"/>
  <c r="E81" i="12" s="1"/>
  <c r="G134" i="12"/>
  <c r="U134" i="12" s="1"/>
  <c r="E54" i="12"/>
  <c r="S54" i="12" s="1"/>
  <c r="E84" i="12"/>
  <c r="E115" i="12"/>
  <c r="P71" i="12"/>
  <c r="M71" i="12"/>
  <c r="P119" i="12"/>
  <c r="O119" i="12"/>
  <c r="M119" i="12"/>
  <c r="K41" i="14"/>
  <c r="H53" i="12" s="1"/>
  <c r="X34" i="13"/>
  <c r="AA34" i="13" s="1"/>
  <c r="W34" i="13"/>
  <c r="Z34" i="13" s="1"/>
  <c r="U34" i="13"/>
  <c r="N19" i="12"/>
  <c r="K103" i="12"/>
  <c r="K55" i="12"/>
  <c r="O50" i="12"/>
  <c r="P50" i="12"/>
  <c r="M50" i="12"/>
  <c r="E63" i="12"/>
  <c r="H63" i="12"/>
  <c r="V63" i="12" s="1"/>
  <c r="V61" i="13"/>
  <c r="Y61" i="13" s="1"/>
  <c r="X61" i="13"/>
  <c r="AA61" i="13" s="1"/>
  <c r="U61" i="13"/>
  <c r="K4100" i="14"/>
  <c r="G39" i="12" s="1"/>
  <c r="U39" i="12" s="1"/>
  <c r="K1939" i="14"/>
  <c r="G41" i="12" s="1"/>
  <c r="U41" i="12" s="1"/>
  <c r="J26" i="12"/>
  <c r="X26" i="12" s="1"/>
  <c r="K2095" i="14"/>
  <c r="I79" i="12" s="1"/>
  <c r="W79" i="12" s="1"/>
  <c r="N89" i="12"/>
  <c r="N130" i="12"/>
  <c r="K105" i="12"/>
  <c r="P129" i="12"/>
  <c r="M129" i="12"/>
  <c r="G80" i="12"/>
  <c r="U80" i="12" s="1"/>
  <c r="K104" i="12"/>
  <c r="D81" i="12"/>
  <c r="R81" i="12" s="1"/>
  <c r="I129" i="12"/>
  <c r="F129" i="12"/>
  <c r="N136" i="12"/>
  <c r="N75" i="12"/>
  <c r="N45" i="12"/>
  <c r="M68" i="12"/>
  <c r="P68" i="12"/>
  <c r="P113" i="12"/>
  <c r="M113" i="12"/>
  <c r="M58" i="12"/>
  <c r="P58" i="12"/>
  <c r="O58" i="12"/>
  <c r="D69" i="12"/>
  <c r="K69" i="12"/>
  <c r="K98" i="12"/>
  <c r="K119" i="12"/>
  <c r="I63" i="12"/>
  <c r="W63" i="12" s="1"/>
  <c r="F63" i="12"/>
  <c r="T63" i="12" s="1"/>
  <c r="V41" i="13"/>
  <c r="Y41" i="13" s="1"/>
  <c r="X41" i="13"/>
  <c r="AA41" i="13" s="1"/>
  <c r="U41" i="13"/>
  <c r="X14" i="13"/>
  <c r="AA14" i="13" s="1"/>
  <c r="W14" i="13"/>
  <c r="Z14" i="13" s="1"/>
  <c r="U14" i="13"/>
  <c r="G6" i="11" s="1"/>
  <c r="D54" i="12"/>
  <c r="R54" i="12" s="1"/>
  <c r="O66" i="12"/>
  <c r="L66" i="12"/>
  <c r="O107" i="12"/>
  <c r="L107" i="12"/>
  <c r="O69" i="12"/>
  <c r="L69" i="12"/>
  <c r="X18" i="13"/>
  <c r="AA18" i="13" s="1"/>
  <c r="U18" i="13"/>
  <c r="W18" i="13"/>
  <c r="Z18" i="13" s="1"/>
  <c r="D118" i="12"/>
  <c r="D22" i="12"/>
  <c r="R22" i="12" s="1"/>
  <c r="I117" i="12"/>
  <c r="W117" i="12" s="1"/>
  <c r="F117" i="12"/>
  <c r="T117" i="12" s="1"/>
  <c r="I131" i="12"/>
  <c r="W131" i="12" s="1"/>
  <c r="F131" i="12"/>
  <c r="L55" i="12"/>
  <c r="O55" i="12"/>
  <c r="X70" i="13"/>
  <c r="AA70" i="13" s="1"/>
  <c r="W70" i="13"/>
  <c r="Z70" i="13" s="1"/>
  <c r="U70" i="13"/>
  <c r="E6" i="11"/>
  <c r="E10" i="11" s="1"/>
  <c r="F6" i="11"/>
  <c r="L17" i="12"/>
  <c r="O17" i="12"/>
  <c r="E58" i="12"/>
  <c r="H58" i="12"/>
  <c r="I116" i="12"/>
  <c r="H116" i="12"/>
  <c r="F116" i="12"/>
  <c r="L94" i="12"/>
  <c r="P39" i="12"/>
  <c r="M39" i="12"/>
  <c r="E51" i="12"/>
  <c r="K39" i="14"/>
  <c r="X46" i="13"/>
  <c r="AA46" i="13" s="1"/>
  <c r="W46" i="13"/>
  <c r="Z46" i="13" s="1"/>
  <c r="U46" i="13"/>
  <c r="L74" i="12"/>
  <c r="O134" i="12"/>
  <c r="M134" i="12"/>
  <c r="P134" i="12"/>
  <c r="O37" i="12"/>
  <c r="L37" i="12"/>
  <c r="I105" i="12"/>
  <c r="F105" i="12"/>
  <c r="H128" i="12"/>
  <c r="E128" i="12"/>
  <c r="S128" i="12" s="1"/>
  <c r="P72" i="12"/>
  <c r="M72" i="12"/>
  <c r="O86" i="12"/>
  <c r="M86" i="12"/>
  <c r="P86" i="12"/>
  <c r="O81" i="12"/>
  <c r="L81" i="12"/>
  <c r="V33" i="13"/>
  <c r="Y33" i="13" s="1"/>
  <c r="X33" i="13"/>
  <c r="AA33" i="13" s="1"/>
  <c r="U33" i="13"/>
  <c r="Q133" i="12"/>
  <c r="X133" i="12" s="1"/>
  <c r="K1147" i="14"/>
  <c r="D39" i="12" s="1"/>
  <c r="R39" i="12" s="1"/>
  <c r="K561" i="14"/>
  <c r="H54" i="12" s="1"/>
  <c r="V54" i="12" s="1"/>
  <c r="L115" i="12"/>
  <c r="O115" i="12"/>
  <c r="N115" i="12"/>
  <c r="P96" i="12"/>
  <c r="O96" i="12"/>
  <c r="M96" i="12"/>
  <c r="P41" i="12"/>
  <c r="M41" i="12"/>
  <c r="I119" i="12"/>
  <c r="W119" i="12" s="1"/>
  <c r="F119" i="12"/>
  <c r="O53" i="12"/>
  <c r="L53" i="12"/>
  <c r="D103" i="12"/>
  <c r="R103" i="12" s="1"/>
  <c r="D55" i="12"/>
  <c r="I127" i="12"/>
  <c r="W127" i="12" s="1"/>
  <c r="F127" i="12"/>
  <c r="T127" i="12" s="1"/>
  <c r="K527" i="14"/>
  <c r="E134" i="12" s="1"/>
  <c r="S134" i="12" s="1"/>
  <c r="K320" i="14"/>
  <c r="E118" i="12" s="1"/>
  <c r="I50" i="12"/>
  <c r="F50" i="12"/>
  <c r="T50" i="12" s="1"/>
  <c r="H50" i="12"/>
  <c r="V50" i="12" s="1"/>
  <c r="O63" i="12"/>
  <c r="L63" i="12"/>
  <c r="K9161" i="14"/>
  <c r="J113" i="12"/>
  <c r="X113" i="12" s="1"/>
  <c r="G103" i="12"/>
  <c r="U103" i="12" s="1"/>
  <c r="K3563" i="14"/>
  <c r="F22" i="12" s="1"/>
  <c r="T22" i="12" s="1"/>
  <c r="D120" i="12"/>
  <c r="R120" i="12" s="1"/>
  <c r="G128" i="12"/>
  <c r="U128" i="12" s="1"/>
  <c r="N40" i="12"/>
  <c r="G106" i="12"/>
  <c r="U106" i="12" s="1"/>
  <c r="K1643" i="14"/>
  <c r="G30" i="12"/>
  <c r="K1675" i="14"/>
  <c r="H62" i="12" s="1"/>
  <c r="V62" i="12" s="1"/>
  <c r="G62" i="12"/>
  <c r="U62" i="12" s="1"/>
  <c r="G113" i="12"/>
  <c r="N76" i="12"/>
  <c r="L86" i="12"/>
  <c r="N123" i="12"/>
  <c r="K97" i="12"/>
  <c r="K135" i="12"/>
  <c r="O60" i="12"/>
  <c r="L60" i="12"/>
  <c r="K145" i="14"/>
  <c r="F112" i="12" s="1"/>
  <c r="T112" i="12" s="1"/>
  <c r="K1635" i="14"/>
  <c r="G22" i="12" s="1"/>
  <c r="U22" i="12" s="1"/>
  <c r="I90" i="12"/>
  <c r="W90" i="12" s="1"/>
  <c r="F90" i="12"/>
  <c r="T90" i="12" s="1"/>
  <c r="K116" i="12"/>
  <c r="E123" i="12"/>
  <c r="S123" i="12" s="1"/>
  <c r="X18" i="12"/>
  <c r="Q102" i="12"/>
  <c r="K9095" i="14"/>
  <c r="J47" i="12" s="1"/>
  <c r="X47" i="12" s="1"/>
  <c r="Q107" i="12"/>
  <c r="K9166" i="14"/>
  <c r="F118" i="12" s="1"/>
  <c r="Q91" i="12"/>
  <c r="J74" i="12"/>
  <c r="X74" i="12" s="1"/>
  <c r="K25" i="12"/>
  <c r="K5015" i="14"/>
  <c r="D41" i="12" s="1"/>
  <c r="R41" i="12" s="1"/>
  <c r="D64" i="12"/>
  <c r="R64" i="12" s="1"/>
  <c r="D17" i="12"/>
  <c r="K3629" i="14"/>
  <c r="H88" i="12" s="1"/>
  <c r="V88" i="12" s="1"/>
  <c r="J88" i="12"/>
  <c r="X88" i="12" s="1"/>
  <c r="Q82" i="12"/>
  <c r="K2977" i="14"/>
  <c r="G67" i="12" s="1"/>
  <c r="U67" i="12" s="1"/>
  <c r="K2801" i="14"/>
  <c r="G20" i="12" s="1"/>
  <c r="U20" i="12" s="1"/>
  <c r="I113" i="12"/>
  <c r="F113" i="12"/>
  <c r="T113" i="12" s="1"/>
  <c r="K1995" i="14"/>
  <c r="G97" i="12"/>
  <c r="U97" i="12" s="1"/>
  <c r="K1779" i="14"/>
  <c r="G108" i="12"/>
  <c r="U108" i="12" s="1"/>
  <c r="K1731" i="14"/>
  <c r="G118" i="12" s="1"/>
  <c r="U118" i="12" s="1"/>
  <c r="Q94" i="12"/>
  <c r="K1707" i="14"/>
  <c r="G94" i="12" s="1"/>
  <c r="U94" i="12" s="1"/>
  <c r="M23" i="12"/>
  <c r="P23" i="12"/>
  <c r="N97" i="12"/>
  <c r="E136" i="12"/>
  <c r="S136" i="12" s="1"/>
  <c r="P35" i="12"/>
  <c r="M35" i="12"/>
  <c r="G111" i="12"/>
  <c r="U111" i="12" s="1"/>
  <c r="N30" i="12"/>
  <c r="K2175" i="14"/>
  <c r="F46" i="12" s="1"/>
  <c r="I46" i="12"/>
  <c r="N62" i="12"/>
  <c r="M128" i="12"/>
  <c r="P128" i="12"/>
  <c r="K2045" i="14"/>
  <c r="I29" i="12" s="1"/>
  <c r="W29" i="12" s="1"/>
  <c r="F29" i="12"/>
  <c r="T29" i="12" s="1"/>
  <c r="G107" i="12"/>
  <c r="U107" i="12" s="1"/>
  <c r="N53" i="12"/>
  <c r="I47" i="12"/>
  <c r="W47" i="12" s="1"/>
  <c r="F58" i="12"/>
  <c r="T58" i="12" s="1"/>
  <c r="I58" i="12"/>
  <c r="G55" i="12"/>
  <c r="U55" i="12" s="1"/>
  <c r="N105" i="12"/>
  <c r="N113" i="12"/>
  <c r="K1690" i="14"/>
  <c r="G77" i="12" s="1"/>
  <c r="U77" i="12" s="1"/>
  <c r="K1659" i="14"/>
  <c r="H46" i="12" s="1"/>
  <c r="V46" i="12" s="1"/>
  <c r="G64" i="12"/>
  <c r="U64" i="12" s="1"/>
  <c r="F100" i="12"/>
  <c r="T100" i="12" s="1"/>
  <c r="K1736" i="14"/>
  <c r="G123" i="12" s="1"/>
  <c r="I67" i="12"/>
  <c r="W67" i="12" s="1"/>
  <c r="F67" i="12"/>
  <c r="T67" i="12" s="1"/>
  <c r="K82" i="12"/>
  <c r="K133" i="14"/>
  <c r="I100" i="12" s="1"/>
  <c r="W100" i="12" s="1"/>
  <c r="N22" i="12"/>
  <c r="K113" i="12"/>
  <c r="K1607" i="14"/>
  <c r="D133" i="12" s="1"/>
  <c r="R133" i="12" s="1"/>
  <c r="K109" i="12"/>
  <c r="K840" i="14"/>
  <c r="H92" i="12" s="1"/>
  <c r="V92" i="12" s="1"/>
  <c r="I30" i="12"/>
  <c r="W30" i="12" s="1"/>
  <c r="F30" i="12"/>
  <c r="T30" i="12" s="1"/>
  <c r="G114" i="12"/>
  <c r="U114" i="12" s="1"/>
  <c r="K1270" i="14"/>
  <c r="D42" i="12" s="1"/>
  <c r="R42" i="12" s="1"/>
  <c r="W33" i="13"/>
  <c r="Z33" i="13" s="1"/>
  <c r="K1658" i="14"/>
  <c r="G45" i="12" s="1"/>
  <c r="U45" i="12" s="1"/>
  <c r="G38" i="12"/>
  <c r="U38" i="12" s="1"/>
  <c r="K59" i="12"/>
  <c r="D91" i="12"/>
  <c r="R91" i="12" s="1"/>
  <c r="D19" i="12"/>
  <c r="R19" i="12" s="1"/>
  <c r="M56" i="12"/>
  <c r="P56" i="12"/>
  <c r="P101" i="12"/>
  <c r="M101" i="12"/>
  <c r="O46" i="12"/>
  <c r="M46" i="12"/>
  <c r="P46" i="12"/>
  <c r="P28" i="12"/>
  <c r="M28" i="12"/>
  <c r="N23" i="12"/>
  <c r="K1664" i="14"/>
  <c r="H51" i="12" s="1"/>
  <c r="K1706" i="14"/>
  <c r="G93" i="12" s="1"/>
  <c r="U93" i="12" s="1"/>
  <c r="K852" i="14"/>
  <c r="D104" i="12" s="1"/>
  <c r="R104" i="12" s="1"/>
  <c r="K780" i="14"/>
  <c r="D32" i="12" s="1"/>
  <c r="R32" i="12" s="1"/>
  <c r="K937" i="14"/>
  <c r="H69" i="12" s="1"/>
  <c r="V69" i="12" s="1"/>
  <c r="D98" i="12"/>
  <c r="R98" i="12" s="1"/>
  <c r="K867" i="14"/>
  <c r="D119" i="12" s="1"/>
  <c r="R119" i="12" s="1"/>
  <c r="K771" i="14"/>
  <c r="H23" i="12" s="1"/>
  <c r="V23" i="12" s="1"/>
  <c r="K142" i="14"/>
  <c r="I109" i="12" s="1"/>
  <c r="W109" i="12" s="1"/>
  <c r="K37" i="14"/>
  <c r="E49" i="12" s="1"/>
  <c r="S49" i="12" s="1"/>
  <c r="K778" i="14"/>
  <c r="H30" i="12" s="1"/>
  <c r="V30" i="12" s="1"/>
  <c r="P111" i="12"/>
  <c r="M111" i="12"/>
  <c r="O56" i="12"/>
  <c r="L56" i="12"/>
  <c r="K453" i="14"/>
  <c r="E60" i="12" s="1"/>
  <c r="S60" i="12" s="1"/>
  <c r="H83" i="12"/>
  <c r="V83" i="12" s="1"/>
  <c r="E83" i="12"/>
  <c r="S83" i="12" s="1"/>
  <c r="E112" i="12"/>
  <c r="S112" i="12" s="1"/>
  <c r="K284" i="14"/>
  <c r="E82" i="12" s="1"/>
  <c r="S82" i="12" s="1"/>
  <c r="F94" i="12"/>
  <c r="T94" i="12" s="1"/>
  <c r="I94" i="12"/>
  <c r="W94" i="12" s="1"/>
  <c r="K33" i="14"/>
  <c r="E45" i="12" s="1"/>
  <c r="S45" i="12" s="1"/>
  <c r="K1198" i="14"/>
  <c r="D90" i="12" s="1"/>
  <c r="R90" i="12" s="1"/>
  <c r="K842" i="14"/>
  <c r="D94" i="12" s="1"/>
  <c r="R94" i="12" s="1"/>
  <c r="K633" i="14"/>
  <c r="H126" i="12" s="1"/>
  <c r="V126" i="12" s="1"/>
  <c r="I108" i="12"/>
  <c r="W108" i="12" s="1"/>
  <c r="H108" i="12"/>
  <c r="V108" i="12" s="1"/>
  <c r="F108" i="12"/>
  <c r="T108" i="12" s="1"/>
  <c r="K29" i="14"/>
  <c r="X67" i="13"/>
  <c r="AA67" i="13" s="1"/>
  <c r="H132" i="12"/>
  <c r="V132" i="12" s="1"/>
  <c r="D21" i="12"/>
  <c r="R21" i="12" s="1"/>
  <c r="K549" i="14"/>
  <c r="E42" i="12" s="1"/>
  <c r="S42" i="12" s="1"/>
  <c r="I98" i="12"/>
  <c r="W98" i="12" s="1"/>
  <c r="H98" i="12"/>
  <c r="V98" i="12" s="1"/>
  <c r="F98" i="12"/>
  <c r="T98" i="12" s="1"/>
  <c r="V78" i="13"/>
  <c r="Y78" i="13" s="1"/>
  <c r="V46" i="13"/>
  <c r="Y46" i="13" s="1"/>
  <c r="V25" i="13"/>
  <c r="Y25" i="13" s="1"/>
  <c r="X25" i="13"/>
  <c r="AA25" i="13" s="1"/>
  <c r="U25" i="13"/>
  <c r="L58" i="12"/>
  <c r="O116" i="12"/>
  <c r="M116" i="12"/>
  <c r="P116" i="12"/>
  <c r="E94" i="12"/>
  <c r="P107" i="12"/>
  <c r="M107" i="12"/>
  <c r="O51" i="12"/>
  <c r="L51" i="12"/>
  <c r="K88" i="12"/>
  <c r="K515" i="14"/>
  <c r="E122" i="12" s="1"/>
  <c r="S122" i="12" s="1"/>
  <c r="M97" i="12"/>
  <c r="P97" i="12"/>
  <c r="W56" i="13"/>
  <c r="Z56" i="13" s="1"/>
  <c r="H68" i="12"/>
  <c r="V68" i="12" s="1"/>
  <c r="E68" i="12"/>
  <c r="S68" i="12" s="1"/>
  <c r="P105" i="12"/>
  <c r="M105" i="12"/>
  <c r="H95" i="12"/>
  <c r="V95" i="12" s="1"/>
  <c r="E95" i="12"/>
  <c r="S95" i="12" s="1"/>
  <c r="I72" i="12"/>
  <c r="W72" i="12" s="1"/>
  <c r="F72" i="12"/>
  <c r="I86" i="12"/>
  <c r="W86" i="12" s="1"/>
  <c r="H86" i="12"/>
  <c r="V86" i="12" s="1"/>
  <c r="F86" i="12"/>
  <c r="K176" i="14"/>
  <c r="F82" i="12" s="1"/>
  <c r="T82" i="12" s="1"/>
  <c r="K55" i="14"/>
  <c r="H67" i="12" s="1"/>
  <c r="V67" i="12" s="1"/>
  <c r="W68" i="13"/>
  <c r="Z68" i="13" s="1"/>
  <c r="H44" i="12"/>
  <c r="V44" i="12" s="1"/>
  <c r="E44" i="12"/>
  <c r="S44" i="12" s="1"/>
  <c r="E116" i="12"/>
  <c r="S116" i="12" s="1"/>
  <c r="H91" i="12"/>
  <c r="V91" i="12" s="1"/>
  <c r="E91" i="12"/>
  <c r="S91" i="12" s="1"/>
  <c r="K1728" i="14"/>
  <c r="H115" i="12" s="1"/>
  <c r="V115" i="12" s="1"/>
  <c r="I92" i="12"/>
  <c r="W92" i="12" s="1"/>
  <c r="F92" i="12"/>
  <c r="T92" i="12" s="1"/>
  <c r="I37" i="12"/>
  <c r="W37" i="12" s="1"/>
  <c r="F37" i="12"/>
  <c r="T37" i="12" s="1"/>
  <c r="I96" i="12"/>
  <c r="W96" i="12" s="1"/>
  <c r="H96" i="12"/>
  <c r="V96" i="12" s="1"/>
  <c r="F96" i="12"/>
  <c r="U24" i="13"/>
  <c r="K1632" i="14"/>
  <c r="G19" i="12" s="1"/>
  <c r="U19" i="12" s="1"/>
  <c r="L118" i="12"/>
  <c r="I41" i="12"/>
  <c r="W41" i="12" s="1"/>
  <c r="F41" i="12"/>
  <c r="T41" i="12" s="1"/>
  <c r="E39" i="12"/>
  <c r="S39" i="12" s="1"/>
  <c r="V125" i="12" l="1"/>
  <c r="T96" i="12"/>
  <c r="S78" i="12"/>
  <c r="W122" i="12"/>
  <c r="R122" i="12"/>
  <c r="H43" i="12"/>
  <c r="V43" i="12" s="1"/>
  <c r="T99" i="12"/>
  <c r="T40" i="12"/>
  <c r="W38" i="12"/>
  <c r="V85" i="12"/>
  <c r="T62" i="12"/>
  <c r="W56" i="12"/>
  <c r="X69" i="12"/>
  <c r="W110" i="12"/>
  <c r="V24" i="12"/>
  <c r="X59" i="12"/>
  <c r="H99" i="12"/>
  <c r="V99" i="12" s="1"/>
  <c r="R102" i="12"/>
  <c r="I23" i="12"/>
  <c r="U92" i="12"/>
  <c r="W134" i="12"/>
  <c r="S129" i="12"/>
  <c r="H113" i="12"/>
  <c r="V113" i="12" s="1"/>
  <c r="U29" i="12"/>
  <c r="I43" i="12"/>
  <c r="H94" i="12"/>
  <c r="V94" i="12" s="1"/>
  <c r="W58" i="12"/>
  <c r="U113" i="12"/>
  <c r="R55" i="12"/>
  <c r="V58" i="12"/>
  <c r="H60" i="12"/>
  <c r="V60" i="12" s="1"/>
  <c r="R83" i="12"/>
  <c r="G76" i="12"/>
  <c r="T107" i="12"/>
  <c r="W71" i="12"/>
  <c r="X32" i="12"/>
  <c r="T103" i="12"/>
  <c r="S111" i="12"/>
  <c r="H89" i="12"/>
  <c r="V89" i="12" s="1"/>
  <c r="T23" i="12"/>
  <c r="S20" i="12"/>
  <c r="U90" i="12"/>
  <c r="I26" i="12"/>
  <c r="S86" i="12"/>
  <c r="R108" i="12"/>
  <c r="Q8" i="12"/>
  <c r="U48" i="12"/>
  <c r="H79" i="12"/>
  <c r="V79" i="12" s="1"/>
  <c r="W31" i="12"/>
  <c r="T26" i="12"/>
  <c r="T129" i="12"/>
  <c r="U61" i="12"/>
  <c r="E75" i="12"/>
  <c r="S75" i="12" s="1"/>
  <c r="H28" i="12"/>
  <c r="V28" i="12" s="1"/>
  <c r="U98" i="12"/>
  <c r="S124" i="12"/>
  <c r="H57" i="12"/>
  <c r="V57" i="12" s="1"/>
  <c r="Q10" i="12"/>
  <c r="Q9" i="12" s="1"/>
  <c r="H123" i="12"/>
  <c r="V123" i="12" s="1"/>
  <c r="H36" i="12"/>
  <c r="V36" i="12" s="1"/>
  <c r="V87" i="12"/>
  <c r="R29" i="12"/>
  <c r="T70" i="12"/>
  <c r="X129" i="12"/>
  <c r="W91" i="12"/>
  <c r="X82" i="12"/>
  <c r="U30" i="12"/>
  <c r="H39" i="12"/>
  <c r="V39" i="12" s="1"/>
  <c r="H41" i="12"/>
  <c r="V41" i="12" s="1"/>
  <c r="U123" i="12"/>
  <c r="R118" i="12"/>
  <c r="H121" i="12"/>
  <c r="V121" i="12" s="1"/>
  <c r="W28" i="12"/>
  <c r="S87" i="12"/>
  <c r="F87" i="12"/>
  <c r="T87" i="12" s="1"/>
  <c r="X29" i="12"/>
  <c r="S61" i="12"/>
  <c r="H71" i="12"/>
  <c r="V71" i="12" s="1"/>
  <c r="H97" i="12"/>
  <c r="V97" i="12" s="1"/>
  <c r="U85" i="12"/>
  <c r="X45" i="12"/>
  <c r="X126" i="12"/>
  <c r="S51" i="12"/>
  <c r="H124" i="12"/>
  <c r="V124" i="12" s="1"/>
  <c r="V136" i="12"/>
  <c r="X124" i="12"/>
  <c r="R132" i="12"/>
  <c r="H22" i="12"/>
  <c r="V22" i="12" s="1"/>
  <c r="H135" i="12"/>
  <c r="V135" i="12" s="1"/>
  <c r="H117" i="12"/>
  <c r="V117" i="12" s="1"/>
  <c r="H101" i="12"/>
  <c r="V101" i="12" s="1"/>
  <c r="U32" i="12"/>
  <c r="H133" i="12"/>
  <c r="V133" i="12" s="1"/>
  <c r="T72" i="12"/>
  <c r="W113" i="12"/>
  <c r="T118" i="12"/>
  <c r="I45" i="12"/>
  <c r="W45" i="12" s="1"/>
  <c r="I124" i="12"/>
  <c r="V73" i="12"/>
  <c r="W135" i="12"/>
  <c r="J80" i="12"/>
  <c r="X80" i="12" s="1"/>
  <c r="E117" i="12"/>
  <c r="S117" i="12" s="1"/>
  <c r="S96" i="12"/>
  <c r="E101" i="12"/>
  <c r="H26" i="12"/>
  <c r="S62" i="12"/>
  <c r="H32" i="12"/>
  <c r="V32" i="12" s="1"/>
  <c r="R40" i="12"/>
  <c r="X41" i="12"/>
  <c r="E53" i="12"/>
  <c r="H81" i="12"/>
  <c r="V81" i="12" s="1"/>
  <c r="H47" i="12"/>
  <c r="V47" i="12" s="1"/>
  <c r="F61" i="12"/>
  <c r="T61" i="12" s="1"/>
  <c r="V56" i="12"/>
  <c r="W118" i="12"/>
  <c r="R109" i="12"/>
  <c r="H77" i="12"/>
  <c r="V77" i="12" s="1"/>
  <c r="H80" i="12"/>
  <c r="V80" i="12" s="1"/>
  <c r="H114" i="12"/>
  <c r="V114" i="12" s="1"/>
  <c r="V103" i="12"/>
  <c r="R74" i="12"/>
  <c r="W77" i="12"/>
  <c r="S121" i="12"/>
  <c r="X23" i="12"/>
  <c r="V53" i="12"/>
  <c r="S81" i="12"/>
  <c r="T32" i="12"/>
  <c r="S77" i="12"/>
  <c r="S74" i="12"/>
  <c r="S18" i="12"/>
  <c r="U25" i="12"/>
  <c r="H31" i="12"/>
  <c r="V31" i="12" s="1"/>
  <c r="U112" i="12"/>
  <c r="X63" i="12"/>
  <c r="S118" i="12"/>
  <c r="J22" i="12"/>
  <c r="X22" i="12" s="1"/>
  <c r="V55" i="12"/>
  <c r="S69" i="12"/>
  <c r="D23" i="12"/>
  <c r="R23" i="12" s="1"/>
  <c r="G66" i="12"/>
  <c r="S93" i="12"/>
  <c r="S104" i="12"/>
  <c r="V35" i="12"/>
  <c r="U59" i="12"/>
  <c r="T34" i="12"/>
  <c r="R129" i="12"/>
  <c r="V51" i="12"/>
  <c r="W46" i="12"/>
  <c r="V66" i="12"/>
  <c r="W68" i="12"/>
  <c r="H109" i="12"/>
  <c r="V109" i="12" s="1"/>
  <c r="R45" i="12"/>
  <c r="H29" i="12"/>
  <c r="V29" i="12" s="1"/>
  <c r="U34" i="12"/>
  <c r="U110" i="12"/>
  <c r="L6" i="11"/>
  <c r="K6" i="11"/>
  <c r="H6" i="11"/>
  <c r="J6" i="11"/>
  <c r="I6" i="11"/>
  <c r="X17" i="12"/>
  <c r="W17" i="12"/>
  <c r="G51" i="12"/>
  <c r="U51" i="12" s="1"/>
  <c r="T46" i="12"/>
  <c r="W129" i="12"/>
  <c r="U83" i="13"/>
  <c r="U66" i="12"/>
  <c r="T97" i="12"/>
  <c r="G125" i="12"/>
  <c r="U125" i="12" s="1"/>
  <c r="I89" i="12"/>
  <c r="W89" i="12" s="1"/>
  <c r="E38" i="12"/>
  <c r="S38" i="12" s="1"/>
  <c r="T74" i="12"/>
  <c r="U78" i="12"/>
  <c r="X91" i="12"/>
  <c r="U24" i="12"/>
  <c r="U28" i="12"/>
  <c r="F20" i="12"/>
  <c r="T20" i="12" s="1"/>
  <c r="F110" i="12"/>
  <c r="T110" i="12" s="1"/>
  <c r="E99" i="12"/>
  <c r="S99" i="12" s="1"/>
  <c r="R25" i="12"/>
  <c r="I106" i="12"/>
  <c r="W106" i="12" s="1"/>
  <c r="U27" i="12"/>
  <c r="T78" i="12"/>
  <c r="W33" i="12"/>
  <c r="H64" i="12"/>
  <c r="V64" i="12" s="1"/>
  <c r="E71" i="12"/>
  <c r="S71" i="12" s="1"/>
  <c r="E36" i="12"/>
  <c r="S36" i="12" s="1"/>
  <c r="D30" i="12"/>
  <c r="R30" i="12" s="1"/>
  <c r="I123" i="12"/>
  <c r="W123" i="12" s="1"/>
  <c r="F31" i="12"/>
  <c r="T31" i="12" s="1"/>
  <c r="S17" i="12"/>
  <c r="C194" i="6"/>
  <c r="C194" i="5"/>
  <c r="C194" i="7"/>
  <c r="C194" i="4"/>
  <c r="C24" i="2" s="1"/>
  <c r="H100" i="12"/>
  <c r="V100" i="12" s="1"/>
  <c r="F47" i="12"/>
  <c r="T47" i="12" s="1"/>
  <c r="T119" i="12"/>
  <c r="S58" i="12"/>
  <c r="W83" i="13"/>
  <c r="Z6" i="13"/>
  <c r="Z83" i="13" s="1"/>
  <c r="J118" i="12"/>
  <c r="X118" i="12" s="1"/>
  <c r="U84" i="12"/>
  <c r="R28" i="12"/>
  <c r="R84" i="12"/>
  <c r="W97" i="12"/>
  <c r="E102" i="12"/>
  <c r="S102" i="12" s="1"/>
  <c r="E56" i="12"/>
  <c r="S56" i="12" s="1"/>
  <c r="U71" i="12"/>
  <c r="D27" i="12"/>
  <c r="R27" i="12" s="1"/>
  <c r="V105" i="12"/>
  <c r="W39" i="12"/>
  <c r="H74" i="12"/>
  <c r="V74" i="12" s="1"/>
  <c r="E79" i="12"/>
  <c r="S79" i="12" s="1"/>
  <c r="U131" i="12"/>
  <c r="X117" i="12"/>
  <c r="H110" i="12"/>
  <c r="V110" i="12" s="1"/>
  <c r="E24" i="12"/>
  <c r="S24" i="12" s="1"/>
  <c r="U17" i="12"/>
  <c r="F106" i="12"/>
  <c r="T106" i="12" s="1"/>
  <c r="S35" i="12"/>
  <c r="D35" i="12"/>
  <c r="R35" i="12" s="1"/>
  <c r="W51" i="12"/>
  <c r="U81" i="12"/>
  <c r="W78" i="12"/>
  <c r="T33" i="12"/>
  <c r="X36" i="12"/>
  <c r="F64" i="12"/>
  <c r="T64" i="12" s="1"/>
  <c r="S31" i="12"/>
  <c r="X46" i="12"/>
  <c r="U33" i="12"/>
  <c r="W116" i="12"/>
  <c r="W111" i="12"/>
  <c r="U75" i="12"/>
  <c r="S94" i="12"/>
  <c r="H45" i="12"/>
  <c r="V45" i="12" s="1"/>
  <c r="R17" i="12"/>
  <c r="H112" i="12"/>
  <c r="V112" i="12" s="1"/>
  <c r="H119" i="12"/>
  <c r="V119" i="12" s="1"/>
  <c r="V128" i="12"/>
  <c r="O10" i="12"/>
  <c r="O8" i="12"/>
  <c r="T131" i="12"/>
  <c r="E55" i="12"/>
  <c r="S55" i="12" s="1"/>
  <c r="R113" i="12"/>
  <c r="T73" i="12"/>
  <c r="U96" i="12"/>
  <c r="F57" i="12"/>
  <c r="T57" i="12" s="1"/>
  <c r="F39" i="12"/>
  <c r="T39" i="12" s="1"/>
  <c r="W74" i="12"/>
  <c r="G120" i="12"/>
  <c r="U120" i="12" s="1"/>
  <c r="U104" i="12"/>
  <c r="S106" i="12"/>
  <c r="E28" i="12"/>
  <c r="S28" i="12" s="1"/>
  <c r="H131" i="12"/>
  <c r="V131" i="12" s="1"/>
  <c r="S43" i="12"/>
  <c r="F93" i="12"/>
  <c r="T93" i="12" s="1"/>
  <c r="T51" i="12"/>
  <c r="D57" i="12"/>
  <c r="R57" i="12" s="1"/>
  <c r="E29" i="12"/>
  <c r="S29" i="12" s="1"/>
  <c r="F134" i="12"/>
  <c r="T134" i="12" s="1"/>
  <c r="F59" i="12"/>
  <c r="T59" i="12" s="1"/>
  <c r="S59" i="12"/>
  <c r="W40" i="12"/>
  <c r="R72" i="12"/>
  <c r="I112" i="12"/>
  <c r="W112" i="12" s="1"/>
  <c r="W50" i="12"/>
  <c r="T105" i="12"/>
  <c r="L10" i="12"/>
  <c r="L8" i="12"/>
  <c r="X83" i="13"/>
  <c r="AA6" i="13"/>
  <c r="AA83" i="13" s="1"/>
  <c r="X94" i="12"/>
  <c r="X61" i="12"/>
  <c r="C136" i="4"/>
  <c r="C136" i="5"/>
  <c r="F18" i="8" s="1"/>
  <c r="C136" i="6"/>
  <c r="P18" i="8" s="1"/>
  <c r="C136" i="7"/>
  <c r="U18" i="8" s="1"/>
  <c r="S105" i="12"/>
  <c r="R112" i="12"/>
  <c r="W52" i="12"/>
  <c r="U88" i="12"/>
  <c r="X77" i="12"/>
  <c r="H48" i="12"/>
  <c r="V48" i="12" s="1"/>
  <c r="E22" i="12"/>
  <c r="S22" i="12" s="1"/>
  <c r="T128" i="12"/>
  <c r="U86" i="12"/>
  <c r="T120" i="12"/>
  <c r="U44" i="12"/>
  <c r="W99" i="12"/>
  <c r="H134" i="12"/>
  <c r="V134" i="12" s="1"/>
  <c r="S72" i="12"/>
  <c r="W59" i="12"/>
  <c r="H59" i="12"/>
  <c r="V59" i="12" s="1"/>
  <c r="E109" i="12"/>
  <c r="S109" i="12" s="1"/>
  <c r="H40" i="12"/>
  <c r="V40" i="12" s="1"/>
  <c r="U60" i="12"/>
  <c r="T69" i="12"/>
  <c r="T43" i="12"/>
  <c r="W105" i="12"/>
  <c r="H42" i="12"/>
  <c r="V42" i="12" s="1"/>
  <c r="G115" i="12"/>
  <c r="U115" i="12" s="1"/>
  <c r="S107" i="12"/>
  <c r="H20" i="12"/>
  <c r="V20" i="12" s="1"/>
  <c r="U76" i="12"/>
  <c r="E41" i="12"/>
  <c r="S41" i="12" s="1"/>
  <c r="R59" i="12"/>
  <c r="U105" i="12"/>
  <c r="X99" i="12"/>
  <c r="S125" i="12"/>
  <c r="V52" i="12"/>
  <c r="R77" i="12"/>
  <c r="X106" i="12"/>
  <c r="W128" i="12"/>
  <c r="W23" i="12"/>
  <c r="W27" i="12"/>
  <c r="T35" i="12"/>
  <c r="V72" i="12"/>
  <c r="W49" i="12"/>
  <c r="I44" i="12"/>
  <c r="W44" i="12" s="1"/>
  <c r="U95" i="12"/>
  <c r="X60" i="12"/>
  <c r="W69" i="12"/>
  <c r="W43" i="12"/>
  <c r="S115" i="12"/>
  <c r="H107" i="12"/>
  <c r="V107" i="12" s="1"/>
  <c r="R116" i="12"/>
  <c r="W61" i="12"/>
  <c r="E73" i="12"/>
  <c r="S73" i="12" s="1"/>
  <c r="U56" i="12"/>
  <c r="G9" i="11"/>
  <c r="U82" i="12"/>
  <c r="F28" i="12"/>
  <c r="T28" i="12" s="1"/>
  <c r="E127" i="12"/>
  <c r="S127" i="12" s="1"/>
  <c r="T52" i="12"/>
  <c r="S65" i="12"/>
  <c r="W70" i="12"/>
  <c r="R80" i="12"/>
  <c r="T27" i="12"/>
  <c r="T25" i="12"/>
  <c r="W120" i="12"/>
  <c r="C10" i="15"/>
  <c r="C165" i="7"/>
  <c r="C165" i="5"/>
  <c r="C165" i="4"/>
  <c r="C23" i="2" s="1"/>
  <c r="C165" i="6"/>
  <c r="T85" i="12"/>
  <c r="W35" i="12"/>
  <c r="T49" i="12"/>
  <c r="F24" i="12"/>
  <c r="T24" i="12" s="1"/>
  <c r="V83" i="13"/>
  <c r="T86" i="12"/>
  <c r="H49" i="12"/>
  <c r="V49" i="12" s="1"/>
  <c r="G46" i="12"/>
  <c r="U46" i="12" s="1"/>
  <c r="C9" i="15"/>
  <c r="F10" i="11"/>
  <c r="C49" i="5"/>
  <c r="C49" i="4"/>
  <c r="C49" i="7"/>
  <c r="C49" i="6"/>
  <c r="E126" i="12"/>
  <c r="S126" i="12" s="1"/>
  <c r="V37" i="12"/>
  <c r="T101" i="12"/>
  <c r="U23" i="12"/>
  <c r="J114" i="12"/>
  <c r="X114" i="12" s="1"/>
  <c r="E8" i="15"/>
  <c r="F8" i="15"/>
  <c r="U79" i="12"/>
  <c r="R100" i="12"/>
  <c r="F132" i="12"/>
  <c r="T132" i="12" s="1"/>
  <c r="S19" i="12"/>
  <c r="V65" i="12"/>
  <c r="U130" i="12"/>
  <c r="V130" i="12"/>
  <c r="F17" i="12"/>
  <c r="J104" i="12"/>
  <c r="X104" i="12" s="1"/>
  <c r="D135" i="12"/>
  <c r="R135" i="12" s="1"/>
  <c r="E89" i="12"/>
  <c r="S89" i="12" s="1"/>
  <c r="W25" i="12"/>
  <c r="J34" i="12"/>
  <c r="X34" i="12" s="1"/>
  <c r="E114" i="12"/>
  <c r="S114" i="12" s="1"/>
  <c r="S26" i="12"/>
  <c r="D10" i="15"/>
  <c r="C107" i="7"/>
  <c r="T18" i="8" s="1"/>
  <c r="C107" i="4"/>
  <c r="C107" i="5"/>
  <c r="E18" i="8" s="1"/>
  <c r="C107" i="6"/>
  <c r="O18" i="8" s="1"/>
  <c r="W85" i="12"/>
  <c r="R114" i="12"/>
  <c r="H82" i="12"/>
  <c r="V82" i="12" s="1"/>
  <c r="S57" i="12"/>
  <c r="R88" i="12"/>
  <c r="E32" i="12"/>
  <c r="S32" i="12" s="1"/>
  <c r="D92" i="12"/>
  <c r="R92" i="12" s="1"/>
  <c r="Y83" i="13"/>
  <c r="S84" i="12"/>
  <c r="S37" i="12"/>
  <c r="W101" i="12"/>
  <c r="T75" i="12"/>
  <c r="K13" i="11"/>
  <c r="M13" i="11"/>
  <c r="U13" i="11" s="1"/>
  <c r="J13" i="11"/>
  <c r="H13" i="11"/>
  <c r="N13" i="11"/>
  <c r="I13" i="11"/>
  <c r="L13" i="11"/>
  <c r="T71" i="12"/>
  <c r="H118" i="12"/>
  <c r="V118" i="12" s="1"/>
  <c r="U54" i="12"/>
  <c r="U52" i="12"/>
  <c r="H93" i="12"/>
  <c r="V93" i="12" s="1"/>
  <c r="U122" i="12"/>
  <c r="U70" i="12"/>
  <c r="R33" i="12"/>
  <c r="H111" i="12"/>
  <c r="V111" i="12" s="1"/>
  <c r="H19" i="12"/>
  <c r="V19" i="12" s="1"/>
  <c r="F136" i="12"/>
  <c r="T136" i="12" s="1"/>
  <c r="S130" i="12"/>
  <c r="T18" i="12"/>
  <c r="E85" i="12"/>
  <c r="S85" i="12" s="1"/>
  <c r="S25" i="12"/>
  <c r="U116" i="12"/>
  <c r="F21" i="12"/>
  <c r="T21" i="12" s="1"/>
  <c r="J107" i="12"/>
  <c r="X107" i="12" s="1"/>
  <c r="V26" i="12"/>
  <c r="S90" i="12"/>
  <c r="T115" i="12"/>
  <c r="U99" i="12"/>
  <c r="W26" i="12"/>
  <c r="I82" i="12"/>
  <c r="W82" i="12" s="1"/>
  <c r="W80" i="12"/>
  <c r="H104" i="12"/>
  <c r="V104" i="12" s="1"/>
  <c r="U50" i="12"/>
  <c r="F109" i="12"/>
  <c r="T109" i="12" s="1"/>
  <c r="E133" i="12"/>
  <c r="S133" i="12" s="1"/>
  <c r="W34" i="12"/>
  <c r="S53" i="12"/>
  <c r="H122" i="12"/>
  <c r="V122" i="12" s="1"/>
  <c r="S34" i="12"/>
  <c r="R105" i="12"/>
  <c r="W130" i="12"/>
  <c r="W22" i="12"/>
  <c r="U102" i="12"/>
  <c r="W18" i="12"/>
  <c r="S101" i="12"/>
  <c r="V25" i="12"/>
  <c r="U21" i="12"/>
  <c r="J21" i="12"/>
  <c r="X21" i="12" s="1"/>
  <c r="X102" i="12"/>
  <c r="S64" i="12"/>
  <c r="G8" i="11"/>
  <c r="G12" i="11"/>
  <c r="H90" i="12"/>
  <c r="V90" i="12" s="1"/>
  <c r="W115" i="12"/>
  <c r="F91" i="12"/>
  <c r="T91" i="12" s="1"/>
  <c r="W104" i="12"/>
  <c r="U89" i="12"/>
  <c r="T116" i="12"/>
  <c r="R69" i="12"/>
  <c r="F79" i="12"/>
  <c r="T79" i="12" s="1"/>
  <c r="S63" i="12"/>
  <c r="W124" i="12"/>
  <c r="C78" i="6"/>
  <c r="N18" i="8" s="1"/>
  <c r="C78" i="5"/>
  <c r="D18" i="8" s="1"/>
  <c r="C78" i="4"/>
  <c r="C78" i="7"/>
  <c r="S18" i="8" s="1"/>
  <c r="R43" i="12"/>
  <c r="P10" i="12"/>
  <c r="P8" i="12"/>
  <c r="P9" i="12" s="1"/>
  <c r="V34" i="12"/>
  <c r="N10" i="12"/>
  <c r="N9" i="12" s="1"/>
  <c r="N8" i="12"/>
  <c r="V70" i="12"/>
  <c r="S23" i="12"/>
  <c r="T130" i="12"/>
  <c r="S66" i="12"/>
  <c r="R58" i="12"/>
  <c r="U53" i="12"/>
  <c r="F68" i="12"/>
  <c r="T68" i="12" s="1"/>
  <c r="E47" i="12"/>
  <c r="S47" i="12" s="1"/>
  <c r="R82" i="12"/>
  <c r="X31" i="12"/>
  <c r="S98" i="12"/>
  <c r="E67" i="12"/>
  <c r="S67" i="12" s="1"/>
  <c r="S46" i="12"/>
  <c r="F135" i="12"/>
  <c r="T135" i="12" s="1"/>
  <c r="R130" i="12"/>
  <c r="V116" i="12"/>
  <c r="V17" i="12"/>
  <c r="T111" i="12"/>
  <c r="T124" i="12"/>
  <c r="G7" i="11"/>
  <c r="W32" i="12"/>
  <c r="V84" i="12"/>
  <c r="K10" i="12"/>
  <c r="K8" i="12"/>
  <c r="M10" i="12"/>
  <c r="M8" i="12"/>
  <c r="M9" i="12" s="1"/>
  <c r="T55" i="12"/>
  <c r="S33" i="12"/>
  <c r="F56" i="12"/>
  <c r="T56" i="12" s="1"/>
  <c r="F81" i="12"/>
  <c r="T81" i="12" s="1"/>
  <c r="S27" i="12"/>
  <c r="S21" i="12"/>
  <c r="R63" i="12"/>
  <c r="X42" i="12"/>
  <c r="H129" i="12"/>
  <c r="V129" i="12" s="1"/>
  <c r="E113" i="12"/>
  <c r="S113" i="12" s="1"/>
  <c r="F123" i="12"/>
  <c r="T123" i="12" s="1"/>
  <c r="F77" i="12"/>
  <c r="T77" i="12" s="1"/>
  <c r="W107" i="12"/>
  <c r="W114" i="12"/>
  <c r="U136" i="12"/>
  <c r="R97" i="12"/>
  <c r="U40" i="12"/>
  <c r="W55" i="12"/>
  <c r="S80" i="12"/>
  <c r="S103" i="12"/>
  <c r="R67" i="12"/>
  <c r="X125" i="12"/>
  <c r="W64" i="12"/>
  <c r="L9" i="12" l="1"/>
  <c r="K9" i="12"/>
  <c r="Q13" i="11"/>
  <c r="N6" i="11"/>
  <c r="O9" i="12"/>
  <c r="M6" i="11"/>
  <c r="T6" i="11" s="1"/>
  <c r="E8" i="12"/>
  <c r="Z7" i="11" s="1"/>
  <c r="J10" i="12"/>
  <c r="J12" i="11"/>
  <c r="I12" i="11"/>
  <c r="N12" i="11"/>
  <c r="M12" i="11"/>
  <c r="U12" i="11" s="1"/>
  <c r="L12" i="11"/>
  <c r="K12" i="11"/>
  <c r="H12" i="11"/>
  <c r="S10" i="12"/>
  <c r="S9" i="12" s="1"/>
  <c r="D45" i="2" s="1"/>
  <c r="S8" i="12"/>
  <c r="J8" i="12"/>
  <c r="Z13" i="11" s="1"/>
  <c r="T13" i="11"/>
  <c r="O13" i="11"/>
  <c r="R13" i="11"/>
  <c r="C27" i="4"/>
  <c r="H18" i="8"/>
  <c r="C17" i="2"/>
  <c r="M8" i="11"/>
  <c r="K8" i="11"/>
  <c r="H8" i="11"/>
  <c r="L8" i="11"/>
  <c r="J8" i="11"/>
  <c r="I8" i="11"/>
  <c r="N8" i="11"/>
  <c r="X8" i="12"/>
  <c r="AA13" i="11" s="1"/>
  <c r="X10" i="12"/>
  <c r="C18" i="2"/>
  <c r="I18" i="8"/>
  <c r="C18" i="8"/>
  <c r="C27" i="5"/>
  <c r="J7" i="11"/>
  <c r="H7" i="11"/>
  <c r="N7" i="11"/>
  <c r="M7" i="11"/>
  <c r="L7" i="11"/>
  <c r="T7" i="11" s="1"/>
  <c r="K7" i="11"/>
  <c r="Q7" i="11" s="1"/>
  <c r="I7" i="11"/>
  <c r="P13" i="11"/>
  <c r="S13" i="11"/>
  <c r="C20" i="2"/>
  <c r="K18" i="8"/>
  <c r="E10" i="12"/>
  <c r="O6" i="11"/>
  <c r="R6" i="11"/>
  <c r="E9" i="15"/>
  <c r="F9" i="15"/>
  <c r="G8" i="12"/>
  <c r="Z9" i="11" s="1"/>
  <c r="S6" i="11"/>
  <c r="J10" i="11"/>
  <c r="P6" i="11"/>
  <c r="F10" i="15"/>
  <c r="E10" i="15"/>
  <c r="H9" i="11"/>
  <c r="C12" i="15" s="1"/>
  <c r="E12" i="15" s="1"/>
  <c r="N9" i="11"/>
  <c r="J9" i="11"/>
  <c r="I9" i="11"/>
  <c r="M9" i="11"/>
  <c r="K9" i="11"/>
  <c r="Q9" i="11" s="1"/>
  <c r="L9" i="11"/>
  <c r="T9" i="11" s="1"/>
  <c r="G10" i="12"/>
  <c r="G9" i="12" s="1"/>
  <c r="G10" i="11"/>
  <c r="H10" i="11" s="1"/>
  <c r="F10" i="12"/>
  <c r="T17" i="12"/>
  <c r="F8" i="12"/>
  <c r="Z8" i="11" s="1"/>
  <c r="D8" i="12"/>
  <c r="Z6" i="11" s="1"/>
  <c r="V10" i="12"/>
  <c r="V8" i="12"/>
  <c r="D10" i="12"/>
  <c r="I8" i="12"/>
  <c r="Z12" i="11" s="1"/>
  <c r="Q6" i="11"/>
  <c r="U10" i="12"/>
  <c r="U9" i="12" s="1"/>
  <c r="D47" i="2" s="1"/>
  <c r="U8" i="12"/>
  <c r="H8" i="12"/>
  <c r="Z10" i="11" s="1"/>
  <c r="H10" i="12"/>
  <c r="C19" i="2"/>
  <c r="J18" i="8"/>
  <c r="R9" i="12"/>
  <c r="D44" i="2" s="1"/>
  <c r="R10" i="12"/>
  <c r="R8" i="12"/>
  <c r="M18" i="8"/>
  <c r="C27" i="6"/>
  <c r="Q18" i="8" s="1"/>
  <c r="I10" i="12"/>
  <c r="I9" i="12" s="1"/>
  <c r="U6" i="11"/>
  <c r="R18" i="8"/>
  <c r="C27" i="7"/>
  <c r="V18" i="8" s="1"/>
  <c r="W10" i="12"/>
  <c r="W9" i="12" s="1"/>
  <c r="W8" i="12"/>
  <c r="AA12" i="11" s="1"/>
  <c r="U7" i="11" l="1"/>
  <c r="F9" i="12"/>
  <c r="N10" i="11"/>
  <c r="Q8" i="11"/>
  <c r="Q12" i="11"/>
  <c r="E9" i="12"/>
  <c r="U8" i="11"/>
  <c r="C13" i="15"/>
  <c r="E13" i="15" s="1"/>
  <c r="H9" i="12"/>
  <c r="U9" i="11"/>
  <c r="O7" i="11"/>
  <c r="R7" i="11"/>
  <c r="T12" i="11"/>
  <c r="X6" i="11"/>
  <c r="W6" i="11"/>
  <c r="O12" i="11"/>
  <c r="R12" i="11"/>
  <c r="T10" i="12"/>
  <c r="T9" i="12" s="1"/>
  <c r="D46" i="2" s="1"/>
  <c r="T8" i="12"/>
  <c r="I10" i="11"/>
  <c r="P12" i="11"/>
  <c r="S12" i="11"/>
  <c r="R9" i="11"/>
  <c r="O9" i="11"/>
  <c r="P9" i="11"/>
  <c r="S9" i="11"/>
  <c r="D58" i="7"/>
  <c r="D58" i="6"/>
  <c r="D58" i="4"/>
  <c r="V6" i="11"/>
  <c r="D58" i="5"/>
  <c r="Y6" i="11"/>
  <c r="L18" i="8"/>
  <c r="C21" i="2"/>
  <c r="D203" i="4"/>
  <c r="D203" i="7"/>
  <c r="D203" i="5"/>
  <c r="V13" i="11"/>
  <c r="D203" i="6"/>
  <c r="Y13" i="11"/>
  <c r="O8" i="11"/>
  <c r="R8" i="11"/>
  <c r="AA9" i="11"/>
  <c r="G10" i="8"/>
  <c r="C47" i="2"/>
  <c r="X9" i="12"/>
  <c r="P7" i="11"/>
  <c r="S7" i="11"/>
  <c r="P8" i="11"/>
  <c r="S8" i="11"/>
  <c r="G11" i="8"/>
  <c r="C48" i="2"/>
  <c r="AA10" i="11"/>
  <c r="W13" i="11"/>
  <c r="X13" i="11"/>
  <c r="M10" i="11"/>
  <c r="U10" i="11" s="1"/>
  <c r="L10" i="11"/>
  <c r="T10" i="11" s="1"/>
  <c r="G7" i="8"/>
  <c r="AA6" i="11"/>
  <c r="C44" i="2"/>
  <c r="T8" i="11"/>
  <c r="C45" i="2"/>
  <c r="AA7" i="11"/>
  <c r="G8" i="8"/>
  <c r="J9" i="12"/>
  <c r="V9" i="12"/>
  <c r="K10" i="11"/>
  <c r="Q10" i="11" s="1"/>
  <c r="D9" i="12"/>
  <c r="G18" i="8"/>
  <c r="C55" i="6" l="1"/>
  <c r="I59" i="6" s="1"/>
  <c r="E59" i="7"/>
  <c r="C55" i="5"/>
  <c r="I59" i="5" s="1"/>
  <c r="C55" i="7"/>
  <c r="I59" i="7" s="1"/>
  <c r="C55" i="4"/>
  <c r="I59" i="4" s="1"/>
  <c r="E59" i="5"/>
  <c r="E59" i="4"/>
  <c r="E59" i="6"/>
  <c r="E203" i="5"/>
  <c r="D205" i="5"/>
  <c r="D205" i="7"/>
  <c r="V9" i="11"/>
  <c r="D145" i="6"/>
  <c r="D145" i="5"/>
  <c r="D145" i="7"/>
  <c r="D145" i="4"/>
  <c r="Y9" i="11"/>
  <c r="C71" i="5"/>
  <c r="K11" i="12"/>
  <c r="K12" i="12" s="1"/>
  <c r="C71" i="4"/>
  <c r="C28" i="2" s="1"/>
  <c r="C71" i="6"/>
  <c r="C71" i="7"/>
  <c r="D60" i="5"/>
  <c r="P10" i="11"/>
  <c r="D48" i="2"/>
  <c r="G29" i="3"/>
  <c r="D29" i="3"/>
  <c r="C109" i="6"/>
  <c r="C110" i="6" s="1"/>
  <c r="F29" i="3"/>
  <c r="E29" i="3"/>
  <c r="C51" i="5"/>
  <c r="C52" i="5" s="1"/>
  <c r="C51" i="6"/>
  <c r="C52" i="6" s="1"/>
  <c r="C167" i="4"/>
  <c r="C168" i="4" s="1"/>
  <c r="C80" i="7"/>
  <c r="C81" i="7" s="1"/>
  <c r="C167" i="5"/>
  <c r="C168" i="5" s="1"/>
  <c r="C196" i="4"/>
  <c r="C197" i="4" s="1"/>
  <c r="C196" i="5"/>
  <c r="C197" i="5" s="1"/>
  <c r="C109" i="4"/>
  <c r="C167" i="6"/>
  <c r="C168" i="6" s="1"/>
  <c r="C138" i="4"/>
  <c r="C138" i="6"/>
  <c r="C139" i="6" s="1"/>
  <c r="C109" i="5"/>
  <c r="C110" i="5" s="1"/>
  <c r="C196" i="7"/>
  <c r="C197" i="7" s="1"/>
  <c r="C167" i="7"/>
  <c r="C168" i="7" s="1"/>
  <c r="C51" i="4"/>
  <c r="C109" i="7"/>
  <c r="C110" i="7" s="1"/>
  <c r="C138" i="5"/>
  <c r="C139" i="5" s="1"/>
  <c r="C51" i="7"/>
  <c r="C52" i="7" s="1"/>
  <c r="C80" i="6"/>
  <c r="C81" i="6" s="1"/>
  <c r="C80" i="5"/>
  <c r="C81" i="5" s="1"/>
  <c r="C138" i="7"/>
  <c r="C139" i="7" s="1"/>
  <c r="C196" i="6"/>
  <c r="C197" i="6" s="1"/>
  <c r="C80" i="4"/>
  <c r="G202" i="7"/>
  <c r="E202" i="5"/>
  <c r="H202" i="6"/>
  <c r="F202" i="4"/>
  <c r="G202" i="6"/>
  <c r="E202" i="4"/>
  <c r="E203" i="4" s="1"/>
  <c r="H202" i="4"/>
  <c r="H202" i="5"/>
  <c r="G202" i="5"/>
  <c r="F202" i="5"/>
  <c r="G202" i="4"/>
  <c r="H202" i="7"/>
  <c r="E202" i="6"/>
  <c r="E203" i="6" s="1"/>
  <c r="F202" i="7"/>
  <c r="E202" i="7"/>
  <c r="E203" i="7" s="1"/>
  <c r="F202" i="6"/>
  <c r="E204" i="5"/>
  <c r="C200" i="7"/>
  <c r="I204" i="7" s="1"/>
  <c r="E204" i="4"/>
  <c r="E204" i="6"/>
  <c r="E204" i="7"/>
  <c r="C200" i="4"/>
  <c r="I204" i="4" s="1"/>
  <c r="C200" i="5"/>
  <c r="I204" i="5" s="1"/>
  <c r="C200" i="6"/>
  <c r="I204" i="6" s="1"/>
  <c r="H57" i="5"/>
  <c r="F57" i="7"/>
  <c r="E57" i="7"/>
  <c r="E58" i="7" s="1"/>
  <c r="H57" i="4"/>
  <c r="E57" i="6"/>
  <c r="E58" i="6" s="1"/>
  <c r="E57" i="5"/>
  <c r="E58" i="5" s="1"/>
  <c r="G57" i="4"/>
  <c r="G57" i="5"/>
  <c r="H57" i="6"/>
  <c r="F57" i="5"/>
  <c r="F57" i="4"/>
  <c r="G57" i="7"/>
  <c r="F57" i="6"/>
  <c r="H57" i="7"/>
  <c r="G57" i="6"/>
  <c r="E57" i="4"/>
  <c r="E58" i="4" s="1"/>
  <c r="S10" i="11"/>
  <c r="D116" i="5"/>
  <c r="D116" i="7"/>
  <c r="D116" i="6"/>
  <c r="D116" i="4"/>
  <c r="V8" i="11"/>
  <c r="Y8" i="11"/>
  <c r="D11" i="12"/>
  <c r="D59" i="5"/>
  <c r="D59" i="6"/>
  <c r="D60" i="6" s="1"/>
  <c r="D59" i="7"/>
  <c r="D60" i="7" s="1"/>
  <c r="D59" i="4"/>
  <c r="D60" i="4" s="1"/>
  <c r="W12" i="11"/>
  <c r="X12" i="11"/>
  <c r="D87" i="4"/>
  <c r="D28" i="4" s="1"/>
  <c r="D87" i="6"/>
  <c r="V7" i="11"/>
  <c r="D87" i="7"/>
  <c r="D87" i="5"/>
  <c r="Y7" i="11"/>
  <c r="X8" i="11"/>
  <c r="W8" i="11"/>
  <c r="Q11" i="12"/>
  <c r="Q12" i="12" s="1"/>
  <c r="C216" i="6"/>
  <c r="C216" i="4"/>
  <c r="C216" i="7"/>
  <c r="C216" i="5"/>
  <c r="D28" i="6"/>
  <c r="R10" i="11"/>
  <c r="O10" i="11"/>
  <c r="V12" i="11"/>
  <c r="D174" i="7"/>
  <c r="D174" i="6"/>
  <c r="D174" i="5"/>
  <c r="D174" i="4"/>
  <c r="Y12" i="11"/>
  <c r="AA8" i="11"/>
  <c r="C46" i="2"/>
  <c r="G9" i="8"/>
  <c r="W7" i="11"/>
  <c r="X7" i="11"/>
  <c r="J11" i="12"/>
  <c r="D204" i="4"/>
  <c r="D205" i="4" s="1"/>
  <c r="D204" i="5"/>
  <c r="D204" i="6"/>
  <c r="D205" i="6" s="1"/>
  <c r="D204" i="7"/>
  <c r="W9" i="11"/>
  <c r="X9" i="11"/>
  <c r="D28" i="5" l="1"/>
  <c r="E60" i="4"/>
  <c r="F58" i="4"/>
  <c r="E60" i="5"/>
  <c r="F58" i="5"/>
  <c r="E205" i="7"/>
  <c r="D206" i="7" s="1"/>
  <c r="D207" i="7" s="1"/>
  <c r="F203" i="7"/>
  <c r="I111" i="6"/>
  <c r="C28" i="15" s="1"/>
  <c r="E111" i="6"/>
  <c r="D111" i="6"/>
  <c r="D112" i="6" s="1"/>
  <c r="G111" i="6"/>
  <c r="F111" i="6"/>
  <c r="H111" i="6"/>
  <c r="G10" i="2"/>
  <c r="I22" i="1" s="1"/>
  <c r="G30" i="3"/>
  <c r="G11" i="2" s="1"/>
  <c r="H82" i="6"/>
  <c r="G82" i="6"/>
  <c r="E82" i="6"/>
  <c r="D82" i="6"/>
  <c r="D83" i="6" s="1"/>
  <c r="I82" i="6"/>
  <c r="C27" i="15" s="1"/>
  <c r="F82" i="6"/>
  <c r="F53" i="7"/>
  <c r="E53" i="7"/>
  <c r="H53" i="7"/>
  <c r="G53" i="7"/>
  <c r="I53" i="7"/>
  <c r="C30" i="15" s="1"/>
  <c r="D53" i="7"/>
  <c r="D54" i="7" s="1"/>
  <c r="G82" i="7"/>
  <c r="I82" i="7"/>
  <c r="C31" i="15" s="1"/>
  <c r="F82" i="7"/>
  <c r="H82" i="7"/>
  <c r="E82" i="7"/>
  <c r="D82" i="7"/>
  <c r="D83" i="7" s="1"/>
  <c r="E83" i="7" s="1"/>
  <c r="F10" i="2"/>
  <c r="H22" i="1" s="1"/>
  <c r="F30" i="3"/>
  <c r="F11" i="2" s="1"/>
  <c r="F144" i="6"/>
  <c r="G144" i="5"/>
  <c r="H144" i="7"/>
  <c r="F144" i="5"/>
  <c r="G144" i="7"/>
  <c r="G144" i="4"/>
  <c r="H144" i="5"/>
  <c r="E144" i="5"/>
  <c r="H144" i="4"/>
  <c r="H144" i="6"/>
  <c r="F144" i="4"/>
  <c r="G144" i="6"/>
  <c r="E144" i="4"/>
  <c r="E145" i="4" s="1"/>
  <c r="E144" i="6"/>
  <c r="E145" i="6" s="1"/>
  <c r="E144" i="7"/>
  <c r="F144" i="7"/>
  <c r="H204" i="6"/>
  <c r="G204" i="6"/>
  <c r="F204" i="6"/>
  <c r="F198" i="4"/>
  <c r="E198" i="4"/>
  <c r="I198" i="4"/>
  <c r="G198" i="4"/>
  <c r="H198" i="4"/>
  <c r="D198" i="4"/>
  <c r="D199" i="4" s="1"/>
  <c r="E199" i="4" s="1"/>
  <c r="F199" i="4" s="1"/>
  <c r="E145" i="7"/>
  <c r="C36" i="2"/>
  <c r="C52" i="4"/>
  <c r="I169" i="4"/>
  <c r="H169" i="4"/>
  <c r="G169" i="4"/>
  <c r="F169" i="4"/>
  <c r="D169" i="4"/>
  <c r="D170" i="4" s="1"/>
  <c r="E169" i="4"/>
  <c r="C37" i="2"/>
  <c r="C81" i="4"/>
  <c r="D30" i="3"/>
  <c r="D11" i="2" s="1"/>
  <c r="D10" i="2"/>
  <c r="F22" i="1" s="1"/>
  <c r="V10" i="11"/>
  <c r="H11" i="12" s="1"/>
  <c r="Y10" i="11"/>
  <c r="F140" i="6"/>
  <c r="G140" i="6"/>
  <c r="I140" i="6"/>
  <c r="C29" i="15" s="1"/>
  <c r="H140" i="6"/>
  <c r="D140" i="6"/>
  <c r="D141" i="6" s="1"/>
  <c r="E140" i="6"/>
  <c r="C39" i="2"/>
  <c r="C139" i="4"/>
  <c r="F203" i="4"/>
  <c r="E205" i="4"/>
  <c r="D206" i="4" s="1"/>
  <c r="D207" i="4" s="1"/>
  <c r="E169" i="6"/>
  <c r="I169" i="6"/>
  <c r="H169" i="6"/>
  <c r="F169" i="6"/>
  <c r="G169" i="6"/>
  <c r="D169" i="6"/>
  <c r="D170" i="6" s="1"/>
  <c r="E82" i="5"/>
  <c r="F82" i="5"/>
  <c r="I82" i="5"/>
  <c r="C19" i="15" s="1"/>
  <c r="G82" i="5"/>
  <c r="H82" i="5"/>
  <c r="D82" i="5"/>
  <c r="D83" i="5" s="1"/>
  <c r="N11" i="12"/>
  <c r="N12" i="12" s="1"/>
  <c r="C158" i="7"/>
  <c r="C158" i="5"/>
  <c r="C158" i="6"/>
  <c r="C158" i="4"/>
  <c r="C31" i="2" s="1"/>
  <c r="E116" i="7"/>
  <c r="H173" i="5"/>
  <c r="F173" i="7"/>
  <c r="E173" i="7"/>
  <c r="E174" i="7" s="1"/>
  <c r="H173" i="4"/>
  <c r="G173" i="7"/>
  <c r="H173" i="6"/>
  <c r="H173" i="7"/>
  <c r="G173" i="5"/>
  <c r="F173" i="5"/>
  <c r="G173" i="4"/>
  <c r="G173" i="6"/>
  <c r="E173" i="5"/>
  <c r="E174" i="5" s="1"/>
  <c r="F173" i="4"/>
  <c r="F173" i="6"/>
  <c r="E173" i="4"/>
  <c r="E174" i="4" s="1"/>
  <c r="E173" i="6"/>
  <c r="E174" i="6" s="1"/>
  <c r="H169" i="5"/>
  <c r="D169" i="5"/>
  <c r="D170" i="5" s="1"/>
  <c r="E169" i="5"/>
  <c r="G169" i="5"/>
  <c r="F169" i="5"/>
  <c r="I169" i="5"/>
  <c r="D176" i="5"/>
  <c r="X10" i="11"/>
  <c r="W10" i="11"/>
  <c r="J12" i="12"/>
  <c r="X11" i="12"/>
  <c r="X12" i="12" s="1"/>
  <c r="G53" i="6"/>
  <c r="D53" i="6"/>
  <c r="D54" i="6" s="1"/>
  <c r="H53" i="6"/>
  <c r="I53" i="6"/>
  <c r="C26" i="15" s="1"/>
  <c r="F53" i="6"/>
  <c r="E53" i="6"/>
  <c r="E88" i="5"/>
  <c r="C84" i="7"/>
  <c r="I88" i="7" s="1"/>
  <c r="E88" i="4"/>
  <c r="C84" i="4"/>
  <c r="I88" i="4" s="1"/>
  <c r="E88" i="7"/>
  <c r="C84" i="5"/>
  <c r="I88" i="5" s="1"/>
  <c r="C84" i="6"/>
  <c r="I88" i="6" s="1"/>
  <c r="E88" i="6"/>
  <c r="D175" i="5"/>
  <c r="D175" i="7"/>
  <c r="D176" i="7" s="1"/>
  <c r="I11" i="12"/>
  <c r="D175" i="6"/>
  <c r="D176" i="6" s="1"/>
  <c r="D175" i="4"/>
  <c r="D176" i="4" s="1"/>
  <c r="E117" i="6"/>
  <c r="C113" i="4"/>
  <c r="I117" i="4" s="1"/>
  <c r="C113" i="7"/>
  <c r="I117" i="7" s="1"/>
  <c r="C113" i="5"/>
  <c r="I117" i="5" s="1"/>
  <c r="C113" i="6"/>
  <c r="I117" i="6" s="1"/>
  <c r="E117" i="7"/>
  <c r="E117" i="4"/>
  <c r="E117" i="5"/>
  <c r="G198" i="7"/>
  <c r="E198" i="7"/>
  <c r="I198" i="7"/>
  <c r="H198" i="7"/>
  <c r="F198" i="7"/>
  <c r="D198" i="7"/>
  <c r="D199" i="7" s="1"/>
  <c r="E199" i="7" s="1"/>
  <c r="F199" i="7" s="1"/>
  <c r="G199" i="7" s="1"/>
  <c r="H199" i="7" s="1"/>
  <c r="H53" i="5"/>
  <c r="D53" i="5"/>
  <c r="D54" i="5" s="1"/>
  <c r="G53" i="5"/>
  <c r="I53" i="5"/>
  <c r="C18" i="15" s="1"/>
  <c r="E53" i="5"/>
  <c r="F53" i="5"/>
  <c r="F59" i="7"/>
  <c r="G59" i="7"/>
  <c r="H59" i="7"/>
  <c r="C100" i="6"/>
  <c r="C100" i="7"/>
  <c r="L11" i="12"/>
  <c r="L12" i="12" s="1"/>
  <c r="C100" i="5"/>
  <c r="C100" i="4"/>
  <c r="C29" i="2" s="1"/>
  <c r="D12" i="12"/>
  <c r="R11" i="12"/>
  <c r="M11" i="12"/>
  <c r="M12" i="12" s="1"/>
  <c r="C129" i="5"/>
  <c r="C129" i="4"/>
  <c r="C30" i="2" s="1"/>
  <c r="C129" i="7"/>
  <c r="C129" i="6"/>
  <c r="H198" i="6"/>
  <c r="G198" i="6"/>
  <c r="F198" i="6"/>
  <c r="I198" i="6"/>
  <c r="E198" i="6"/>
  <c r="D198" i="6"/>
  <c r="D199" i="6" s="1"/>
  <c r="D117" i="7"/>
  <c r="D118" i="7" s="1"/>
  <c r="D117" i="6"/>
  <c r="D118" i="6" s="1"/>
  <c r="F11" i="12"/>
  <c r="D117" i="5"/>
  <c r="D118" i="5" s="1"/>
  <c r="D117" i="4"/>
  <c r="D118" i="4" s="1"/>
  <c r="I140" i="7"/>
  <c r="C33" i="15" s="1"/>
  <c r="H140" i="7"/>
  <c r="G140" i="7"/>
  <c r="F140" i="7"/>
  <c r="E140" i="7"/>
  <c r="D140" i="7"/>
  <c r="D141" i="7" s="1"/>
  <c r="F203" i="5"/>
  <c r="E205" i="5"/>
  <c r="D206" i="5" s="1"/>
  <c r="D207" i="5" s="1"/>
  <c r="C142" i="5"/>
  <c r="I146" i="5" s="1"/>
  <c r="E146" i="7"/>
  <c r="C142" i="4"/>
  <c r="I146" i="4" s="1"/>
  <c r="C142" i="7"/>
  <c r="I146" i="7" s="1"/>
  <c r="E146" i="5"/>
  <c r="E146" i="6"/>
  <c r="C142" i="6"/>
  <c r="I146" i="6" s="1"/>
  <c r="E146" i="4"/>
  <c r="F58" i="7"/>
  <c r="E60" i="7"/>
  <c r="E11" i="12"/>
  <c r="D88" i="6"/>
  <c r="D89" i="6" s="1"/>
  <c r="D88" i="5"/>
  <c r="D89" i="5" s="1"/>
  <c r="D29" i="5" s="1"/>
  <c r="D36" i="5" s="1"/>
  <c r="D88" i="7"/>
  <c r="D89" i="7" s="1"/>
  <c r="D88" i="4"/>
  <c r="D89" i="4" s="1"/>
  <c r="G204" i="7"/>
  <c r="F204" i="7"/>
  <c r="H204" i="7"/>
  <c r="C38" i="2"/>
  <c r="C110" i="4"/>
  <c r="D28" i="7"/>
  <c r="E60" i="6"/>
  <c r="F58" i="6"/>
  <c r="E198" i="5"/>
  <c r="I198" i="5"/>
  <c r="H198" i="5"/>
  <c r="G198" i="5"/>
  <c r="D198" i="5"/>
  <c r="D199" i="5" s="1"/>
  <c r="E199" i="5" s="1"/>
  <c r="F198" i="5"/>
  <c r="H59" i="6"/>
  <c r="G59" i="6"/>
  <c r="F59" i="6"/>
  <c r="C187" i="5"/>
  <c r="C187" i="4"/>
  <c r="P11" i="12"/>
  <c r="P12" i="12" s="1"/>
  <c r="C187" i="6"/>
  <c r="C187" i="7"/>
  <c r="E87" i="4"/>
  <c r="F204" i="4"/>
  <c r="G204" i="4"/>
  <c r="H204" i="4"/>
  <c r="H59" i="4"/>
  <c r="G59" i="4"/>
  <c r="F59" i="4"/>
  <c r="G140" i="5"/>
  <c r="F140" i="5"/>
  <c r="E140" i="5"/>
  <c r="D140" i="5"/>
  <c r="D141" i="5" s="1"/>
  <c r="E141" i="5" s="1"/>
  <c r="F141" i="5" s="1"/>
  <c r="G141" i="5" s="1"/>
  <c r="I140" i="5"/>
  <c r="C21" i="15" s="1"/>
  <c r="H140" i="5"/>
  <c r="H59" i="5"/>
  <c r="G59" i="5"/>
  <c r="F59" i="5"/>
  <c r="F203" i="6"/>
  <c r="E205" i="6"/>
  <c r="D206" i="6" s="1"/>
  <c r="D207" i="6" s="1"/>
  <c r="C171" i="6"/>
  <c r="I175" i="6" s="1"/>
  <c r="E175" i="7"/>
  <c r="C171" i="5"/>
  <c r="I175" i="5" s="1"/>
  <c r="C171" i="4"/>
  <c r="I175" i="4" s="1"/>
  <c r="E175" i="6"/>
  <c r="C171" i="7"/>
  <c r="I175" i="7" s="1"/>
  <c r="E175" i="5"/>
  <c r="E175" i="4"/>
  <c r="H204" i="5"/>
  <c r="G204" i="5"/>
  <c r="F204" i="5"/>
  <c r="D111" i="7"/>
  <c r="D112" i="7" s="1"/>
  <c r="F111" i="7"/>
  <c r="I111" i="7"/>
  <c r="C32" i="15" s="1"/>
  <c r="G111" i="7"/>
  <c r="E111" i="7"/>
  <c r="H111" i="7"/>
  <c r="E145" i="5"/>
  <c r="D147" i="5"/>
  <c r="G86" i="7"/>
  <c r="E86" i="5"/>
  <c r="E87" i="5" s="1"/>
  <c r="H86" i="6"/>
  <c r="F86" i="4"/>
  <c r="G86" i="6"/>
  <c r="E86" i="4"/>
  <c r="E86" i="7"/>
  <c r="E87" i="7" s="1"/>
  <c r="E28" i="7" s="1"/>
  <c r="H86" i="5"/>
  <c r="G86" i="5"/>
  <c r="F86" i="6"/>
  <c r="G86" i="4"/>
  <c r="F86" i="5"/>
  <c r="H86" i="4"/>
  <c r="E86" i="6"/>
  <c r="E87" i="6" s="1"/>
  <c r="F86" i="7"/>
  <c r="H86" i="7"/>
  <c r="F169" i="7"/>
  <c r="E169" i="7"/>
  <c r="D169" i="7"/>
  <c r="D170" i="7" s="1"/>
  <c r="H169" i="7"/>
  <c r="I169" i="7"/>
  <c r="G169" i="7"/>
  <c r="D146" i="4"/>
  <c r="D147" i="4" s="1"/>
  <c r="D146" i="7"/>
  <c r="D147" i="7" s="1"/>
  <c r="D146" i="6"/>
  <c r="D147" i="6" s="1"/>
  <c r="G11" i="12"/>
  <c r="D146" i="5"/>
  <c r="G115" i="4"/>
  <c r="E115" i="6"/>
  <c r="E116" i="6" s="1"/>
  <c r="F115" i="6"/>
  <c r="E115" i="5"/>
  <c r="E116" i="5" s="1"/>
  <c r="H115" i="7"/>
  <c r="H115" i="5"/>
  <c r="F115" i="7"/>
  <c r="F115" i="5"/>
  <c r="H115" i="4"/>
  <c r="G115" i="7"/>
  <c r="G115" i="5"/>
  <c r="E115" i="7"/>
  <c r="H115" i="6"/>
  <c r="F115" i="4"/>
  <c r="G115" i="6"/>
  <c r="E115" i="4"/>
  <c r="E116" i="4" s="1"/>
  <c r="I111" i="5"/>
  <c r="C20" i="15" s="1"/>
  <c r="D111" i="5"/>
  <c r="D112" i="5" s="1"/>
  <c r="G111" i="5"/>
  <c r="H111" i="5"/>
  <c r="E111" i="5"/>
  <c r="F111" i="5"/>
  <c r="C40" i="2"/>
  <c r="E10" i="2"/>
  <c r="G22" i="1" s="1"/>
  <c r="E30" i="3"/>
  <c r="E11" i="2" s="1"/>
  <c r="E141" i="7" l="1"/>
  <c r="H141" i="5"/>
  <c r="E199" i="6"/>
  <c r="F199" i="6" s="1"/>
  <c r="G199" i="6" s="1"/>
  <c r="H199" i="6" s="1"/>
  <c r="E54" i="7"/>
  <c r="F54" i="7" s="1"/>
  <c r="E83" i="5"/>
  <c r="F83" i="5" s="1"/>
  <c r="G83" i="5" s="1"/>
  <c r="H83" i="5" s="1"/>
  <c r="E112" i="5"/>
  <c r="F112" i="5" s="1"/>
  <c r="G112" i="5" s="1"/>
  <c r="H112" i="5" s="1"/>
  <c r="F87" i="5"/>
  <c r="E89" i="5"/>
  <c r="D90" i="5" s="1"/>
  <c r="D91" i="5" s="1"/>
  <c r="E28" i="5"/>
  <c r="F174" i="4"/>
  <c r="E176" i="4"/>
  <c r="D177" i="4" s="1"/>
  <c r="D178" i="4" s="1"/>
  <c r="F116" i="4"/>
  <c r="E118" i="4"/>
  <c r="D119" i="4" s="1"/>
  <c r="D120" i="4" s="1"/>
  <c r="F174" i="5"/>
  <c r="E176" i="5"/>
  <c r="D177" i="5" s="1"/>
  <c r="D178" i="5" s="1"/>
  <c r="F145" i="6"/>
  <c r="E147" i="6"/>
  <c r="D148" i="6" s="1"/>
  <c r="D149" i="6" s="1"/>
  <c r="D29" i="4"/>
  <c r="D36" i="4" s="1"/>
  <c r="E176" i="6"/>
  <c r="D177" i="6" s="1"/>
  <c r="D178" i="6" s="1"/>
  <c r="F174" i="6"/>
  <c r="F116" i="6"/>
  <c r="E118" i="6"/>
  <c r="D119" i="6" s="1"/>
  <c r="D120" i="6" s="1"/>
  <c r="F87" i="6"/>
  <c r="F28" i="6" s="1"/>
  <c r="E89" i="6"/>
  <c r="D90" i="6" s="1"/>
  <c r="D91" i="6" s="1"/>
  <c r="E28" i="6"/>
  <c r="D29" i="6"/>
  <c r="D36" i="6" s="1"/>
  <c r="D29" i="7"/>
  <c r="F205" i="6"/>
  <c r="E206" i="6" s="1"/>
  <c r="E207" i="6" s="1"/>
  <c r="G203" i="6"/>
  <c r="D209" i="5"/>
  <c r="D218" i="5"/>
  <c r="D208" i="5"/>
  <c r="D36" i="7"/>
  <c r="F88" i="4"/>
  <c r="H88" i="4"/>
  <c r="G88" i="4"/>
  <c r="F60" i="7"/>
  <c r="G58" i="7"/>
  <c r="G117" i="6"/>
  <c r="H117" i="6"/>
  <c r="F117" i="6"/>
  <c r="E170" i="4"/>
  <c r="F170" i="4" s="1"/>
  <c r="G170" i="4" s="1"/>
  <c r="H170" i="4" s="1"/>
  <c r="E20" i="15"/>
  <c r="F20" i="15"/>
  <c r="H175" i="5"/>
  <c r="G175" i="5"/>
  <c r="F175" i="5"/>
  <c r="F141" i="7"/>
  <c r="G141" i="7" s="1"/>
  <c r="H141" i="7" s="1"/>
  <c r="H88" i="5"/>
  <c r="G88" i="5"/>
  <c r="F88" i="5"/>
  <c r="F116" i="7"/>
  <c r="E118" i="7"/>
  <c r="D119" i="7" s="1"/>
  <c r="D120" i="7" s="1"/>
  <c r="G199" i="4"/>
  <c r="H199" i="4" s="1"/>
  <c r="G54" i="7"/>
  <c r="H54" i="7" s="1"/>
  <c r="F60" i="5"/>
  <c r="G58" i="5"/>
  <c r="E170" i="7"/>
  <c r="F170" i="7" s="1"/>
  <c r="G170" i="7" s="1"/>
  <c r="H170" i="7" s="1"/>
  <c r="E147" i="5"/>
  <c r="D148" i="5" s="1"/>
  <c r="D149" i="5" s="1"/>
  <c r="F145" i="5"/>
  <c r="F199" i="5"/>
  <c r="G199" i="5" s="1"/>
  <c r="H199" i="5" s="1"/>
  <c r="G146" i="4"/>
  <c r="F146" i="4"/>
  <c r="H146" i="4"/>
  <c r="F19" i="15"/>
  <c r="E19" i="15"/>
  <c r="O11" i="12"/>
  <c r="O12" i="12" s="1"/>
  <c r="C38" i="7"/>
  <c r="C38" i="4"/>
  <c r="C32" i="2" s="1"/>
  <c r="C38" i="5"/>
  <c r="C38" i="6"/>
  <c r="F30" i="15"/>
  <c r="E30" i="15"/>
  <c r="F21" i="15"/>
  <c r="E21" i="15"/>
  <c r="D61" i="7"/>
  <c r="D62" i="7" s="1"/>
  <c r="D208" i="7"/>
  <c r="D209" i="7"/>
  <c r="D218" i="7"/>
  <c r="G111" i="4"/>
  <c r="E111" i="4"/>
  <c r="F111" i="4"/>
  <c r="D111" i="4"/>
  <c r="D112" i="4" s="1"/>
  <c r="E112" i="4" s="1"/>
  <c r="F112" i="4" s="1"/>
  <c r="G112" i="4" s="1"/>
  <c r="H111" i="4"/>
  <c r="I111" i="4"/>
  <c r="C24" i="15" s="1"/>
  <c r="G203" i="5"/>
  <c r="F205" i="5"/>
  <c r="E206" i="5" s="1"/>
  <c r="E207" i="5" s="1"/>
  <c r="E89" i="4"/>
  <c r="D90" i="4" s="1"/>
  <c r="D91" i="4" s="1"/>
  <c r="F87" i="4"/>
  <c r="H12" i="12"/>
  <c r="V11" i="12"/>
  <c r="D61" i="5"/>
  <c r="D62" i="5" s="1"/>
  <c r="F146" i="6"/>
  <c r="H146" i="6"/>
  <c r="G146" i="6"/>
  <c r="F205" i="4"/>
  <c r="E206" i="4" s="1"/>
  <c r="E207" i="4" s="1"/>
  <c r="G203" i="4"/>
  <c r="G146" i="5"/>
  <c r="F146" i="5"/>
  <c r="H146" i="5"/>
  <c r="H117" i="5"/>
  <c r="G117" i="5"/>
  <c r="F117" i="5"/>
  <c r="I53" i="4"/>
  <c r="C22" i="15" s="1"/>
  <c r="H53" i="4"/>
  <c r="D53" i="4"/>
  <c r="D54" i="4" s="1"/>
  <c r="F53" i="4"/>
  <c r="G53" i="4"/>
  <c r="E53" i="4"/>
  <c r="E32" i="15"/>
  <c r="F32" i="15"/>
  <c r="F175" i="7"/>
  <c r="G175" i="7"/>
  <c r="H175" i="7"/>
  <c r="F33" i="15"/>
  <c r="E33" i="15"/>
  <c r="E44" i="2"/>
  <c r="R12" i="12"/>
  <c r="F44" i="2" s="1"/>
  <c r="G117" i="4"/>
  <c r="F117" i="4"/>
  <c r="H117" i="4"/>
  <c r="H88" i="6"/>
  <c r="G88" i="6"/>
  <c r="F88" i="6"/>
  <c r="E54" i="6"/>
  <c r="F54" i="6" s="1"/>
  <c r="G54" i="6" s="1"/>
  <c r="H54" i="6" s="1"/>
  <c r="D140" i="4"/>
  <c r="D141" i="4" s="1"/>
  <c r="I140" i="4"/>
  <c r="C25" i="15" s="1"/>
  <c r="G140" i="4"/>
  <c r="F140" i="4"/>
  <c r="E140" i="4"/>
  <c r="H140" i="4"/>
  <c r="F82" i="4"/>
  <c r="E82" i="4"/>
  <c r="I82" i="4"/>
  <c r="C23" i="15" s="1"/>
  <c r="H82" i="4"/>
  <c r="G82" i="4"/>
  <c r="D82" i="4"/>
  <c r="D83" i="4" s="1"/>
  <c r="E83" i="4" s="1"/>
  <c r="F83" i="4" s="1"/>
  <c r="G83" i="4" s="1"/>
  <c r="H83" i="4" s="1"/>
  <c r="E112" i="6"/>
  <c r="F112" i="6" s="1"/>
  <c r="G112" i="6" s="1"/>
  <c r="H112" i="6" s="1"/>
  <c r="G58" i="4"/>
  <c r="F60" i="4"/>
  <c r="F31" i="15"/>
  <c r="E31" i="15"/>
  <c r="F83" i="7"/>
  <c r="G83" i="7" s="1"/>
  <c r="H83" i="7" s="1"/>
  <c r="F174" i="7"/>
  <c r="E176" i="7"/>
  <c r="D177" i="7" s="1"/>
  <c r="D178" i="7" s="1"/>
  <c r="G12" i="12"/>
  <c r="U11" i="12"/>
  <c r="F60" i="6"/>
  <c r="G58" i="6"/>
  <c r="F18" i="15"/>
  <c r="E18" i="15"/>
  <c r="G117" i="7"/>
  <c r="H117" i="7"/>
  <c r="F117" i="7"/>
  <c r="E112" i="7"/>
  <c r="F112" i="7" s="1"/>
  <c r="G112" i="7" s="1"/>
  <c r="H112" i="7" s="1"/>
  <c r="D209" i="6"/>
  <c r="D218" i="6"/>
  <c r="D208" i="6"/>
  <c r="H146" i="7"/>
  <c r="G146" i="7"/>
  <c r="F146" i="7"/>
  <c r="E170" i="5"/>
  <c r="F170" i="5" s="1"/>
  <c r="G170" i="5" s="1"/>
  <c r="H170" i="5" s="1"/>
  <c r="F27" i="15"/>
  <c r="E27" i="15"/>
  <c r="F28" i="15"/>
  <c r="E28" i="15"/>
  <c r="D61" i="4"/>
  <c r="D62" i="4" s="1"/>
  <c r="E29" i="15"/>
  <c r="F29" i="15"/>
  <c r="H175" i="4"/>
  <c r="F175" i="4"/>
  <c r="G175" i="4"/>
  <c r="F87" i="7"/>
  <c r="F28" i="7" s="1"/>
  <c r="E89" i="7"/>
  <c r="D90" i="7" s="1"/>
  <c r="D91" i="7" s="1"/>
  <c r="F175" i="6"/>
  <c r="H175" i="6"/>
  <c r="G175" i="6"/>
  <c r="I12" i="12"/>
  <c r="W11" i="12"/>
  <c r="W12" i="12" s="1"/>
  <c r="D218" i="4"/>
  <c r="D209" i="4"/>
  <c r="D208" i="4"/>
  <c r="E26" i="15"/>
  <c r="F26" i="15"/>
  <c r="E12" i="12"/>
  <c r="S11" i="12"/>
  <c r="F12" i="12"/>
  <c r="T11" i="12"/>
  <c r="E54" i="5"/>
  <c r="F54" i="5" s="1"/>
  <c r="G54" i="5" s="1"/>
  <c r="H54" i="5" s="1"/>
  <c r="G88" i="7"/>
  <c r="H88" i="7"/>
  <c r="F88" i="7"/>
  <c r="E170" i="6"/>
  <c r="F170" i="6" s="1"/>
  <c r="G170" i="6" s="1"/>
  <c r="H170" i="6" s="1"/>
  <c r="E141" i="6"/>
  <c r="F141" i="6" s="1"/>
  <c r="G141" i="6" s="1"/>
  <c r="H141" i="6" s="1"/>
  <c r="E83" i="6"/>
  <c r="F83" i="6" s="1"/>
  <c r="G83" i="6" s="1"/>
  <c r="H83" i="6" s="1"/>
  <c r="G203" i="7"/>
  <c r="F205" i="7"/>
  <c r="E206" i="7" s="1"/>
  <c r="E207" i="7" s="1"/>
  <c r="E28" i="4"/>
  <c r="D61" i="6"/>
  <c r="D62" i="6" s="1"/>
  <c r="E118" i="5"/>
  <c r="D119" i="5" s="1"/>
  <c r="D120" i="5" s="1"/>
  <c r="F116" i="5"/>
  <c r="F28" i="5" s="1"/>
  <c r="F145" i="4"/>
  <c r="E147" i="4"/>
  <c r="D148" i="4" s="1"/>
  <c r="D149" i="4" s="1"/>
  <c r="E147" i="7"/>
  <c r="D148" i="7" s="1"/>
  <c r="D149" i="7" s="1"/>
  <c r="F145" i="7"/>
  <c r="E29" i="5" l="1"/>
  <c r="E141" i="4"/>
  <c r="F141" i="4" s="1"/>
  <c r="F176" i="5"/>
  <c r="E177" i="5" s="1"/>
  <c r="E178" i="5" s="1"/>
  <c r="G174" i="5"/>
  <c r="V12" i="12"/>
  <c r="F48" i="2" s="1"/>
  <c r="E48" i="2"/>
  <c r="G145" i="5"/>
  <c r="F147" i="5"/>
  <c r="E148" i="5" s="1"/>
  <c r="E149" i="5" s="1"/>
  <c r="F118" i="4"/>
  <c r="E119" i="4" s="1"/>
  <c r="E120" i="4" s="1"/>
  <c r="G116" i="4"/>
  <c r="F22" i="15"/>
  <c r="E22" i="15"/>
  <c r="F118" i="7"/>
  <c r="E119" i="7" s="1"/>
  <c r="E120" i="7" s="1"/>
  <c r="G116" i="7"/>
  <c r="D30" i="4"/>
  <c r="D64" i="4"/>
  <c r="D73" i="4"/>
  <c r="D63" i="4"/>
  <c r="G60" i="7"/>
  <c r="H58" i="7"/>
  <c r="E61" i="7"/>
  <c r="E62" i="7" s="1"/>
  <c r="E208" i="6"/>
  <c r="E209" i="6"/>
  <c r="E218" i="6"/>
  <c r="D189" i="6"/>
  <c r="D180" i="6"/>
  <c r="D179" i="6"/>
  <c r="F25" i="15"/>
  <c r="E25" i="15"/>
  <c r="G145" i="7"/>
  <c r="F147" i="7"/>
  <c r="E148" i="7" s="1"/>
  <c r="E149" i="7" s="1"/>
  <c r="D92" i="7"/>
  <c r="D102" i="7"/>
  <c r="D93" i="7"/>
  <c r="G174" i="4"/>
  <c r="F176" i="4"/>
  <c r="E177" i="4" s="1"/>
  <c r="E178" i="4" s="1"/>
  <c r="D122" i="6"/>
  <c r="D131" i="6"/>
  <c r="D121" i="6"/>
  <c r="E29" i="6"/>
  <c r="E36" i="6" s="1"/>
  <c r="H203" i="6"/>
  <c r="G205" i="6"/>
  <c r="F206" i="6" s="1"/>
  <c r="F207" i="6" s="1"/>
  <c r="D73" i="6"/>
  <c r="D64" i="6"/>
  <c r="D30" i="6"/>
  <c r="D63" i="6"/>
  <c r="G174" i="7"/>
  <c r="F176" i="7"/>
  <c r="E177" i="7" s="1"/>
  <c r="E178" i="7" s="1"/>
  <c r="H203" i="4"/>
  <c r="G205" i="4"/>
  <c r="F206" i="4" s="1"/>
  <c r="F207" i="4" s="1"/>
  <c r="D150" i="6"/>
  <c r="D160" i="6"/>
  <c r="D151" i="6"/>
  <c r="E36" i="5"/>
  <c r="F147" i="4"/>
  <c r="E148" i="4" s="1"/>
  <c r="E149" i="4" s="1"/>
  <c r="G145" i="4"/>
  <c r="D121" i="5"/>
  <c r="D131" i="5"/>
  <c r="D122" i="5"/>
  <c r="G116" i="6"/>
  <c r="F118" i="6"/>
  <c r="E119" i="6" s="1"/>
  <c r="E120" i="6" s="1"/>
  <c r="E29" i="4"/>
  <c r="E36" i="4" s="1"/>
  <c r="G174" i="6"/>
  <c r="F176" i="6"/>
  <c r="E177" i="6" s="1"/>
  <c r="E178" i="6" s="1"/>
  <c r="E23" i="15"/>
  <c r="F23" i="15"/>
  <c r="D102" i="4"/>
  <c r="D93" i="4"/>
  <c r="D92" i="4"/>
  <c r="S12" i="12"/>
  <c r="F45" i="2" s="1"/>
  <c r="E45" i="2"/>
  <c r="D151" i="7"/>
  <c r="D150" i="7"/>
  <c r="D160" i="7"/>
  <c r="H203" i="7"/>
  <c r="G205" i="7"/>
  <c r="F206" i="7" s="1"/>
  <c r="F207" i="7" s="1"/>
  <c r="G87" i="7"/>
  <c r="F89" i="7"/>
  <c r="E90" i="7" s="1"/>
  <c r="E91" i="7" s="1"/>
  <c r="E208" i="4"/>
  <c r="E209" i="4"/>
  <c r="E218" i="4"/>
  <c r="E209" i="5"/>
  <c r="E208" i="5"/>
  <c r="E218" i="5"/>
  <c r="E29" i="7"/>
  <c r="E36" i="7" s="1"/>
  <c r="E61" i="5"/>
  <c r="E62" i="5" s="1"/>
  <c r="G145" i="6"/>
  <c r="F147" i="6"/>
  <c r="E148" i="6" s="1"/>
  <c r="E149" i="6" s="1"/>
  <c r="E61" i="4"/>
  <c r="E62" i="4" s="1"/>
  <c r="H112" i="4"/>
  <c r="G141" i="4"/>
  <c r="H141" i="4" s="1"/>
  <c r="D121" i="4"/>
  <c r="D122" i="4"/>
  <c r="D131" i="4"/>
  <c r="D160" i="5"/>
  <c r="D151" i="5"/>
  <c r="D150" i="5"/>
  <c r="T12" i="12"/>
  <c r="F46" i="2" s="1"/>
  <c r="E46" i="2"/>
  <c r="G87" i="4"/>
  <c r="F89" i="4"/>
  <c r="E90" i="4" s="1"/>
  <c r="E91" i="4" s="1"/>
  <c r="D180" i="4"/>
  <c r="D179" i="4"/>
  <c r="D189" i="4"/>
  <c r="G60" i="5"/>
  <c r="H58" i="5"/>
  <c r="E208" i="7"/>
  <c r="E209" i="7"/>
  <c r="E218" i="7"/>
  <c r="G60" i="6"/>
  <c r="H58" i="6"/>
  <c r="E54" i="4"/>
  <c r="F54" i="4" s="1"/>
  <c r="G54" i="4" s="1"/>
  <c r="H54" i="4" s="1"/>
  <c r="G205" i="5"/>
  <c r="F206" i="5" s="1"/>
  <c r="F207" i="5" s="1"/>
  <c r="H203" i="5"/>
  <c r="D73" i="7"/>
  <c r="D64" i="7"/>
  <c r="D30" i="7"/>
  <c r="D63" i="7"/>
  <c r="D93" i="5"/>
  <c r="D102" i="5"/>
  <c r="D92" i="5"/>
  <c r="F89" i="6"/>
  <c r="E90" i="6" s="1"/>
  <c r="E91" i="6" s="1"/>
  <c r="G87" i="6"/>
  <c r="F118" i="5"/>
  <c r="E119" i="5" s="1"/>
  <c r="E120" i="5" s="1"/>
  <c r="G116" i="5"/>
  <c r="G60" i="4"/>
  <c r="H58" i="4"/>
  <c r="D131" i="7"/>
  <c r="D121" i="7"/>
  <c r="D122" i="7"/>
  <c r="E47" i="2"/>
  <c r="U12" i="12"/>
  <c r="F47" i="2" s="1"/>
  <c r="D64" i="5"/>
  <c r="D73" i="5"/>
  <c r="D63" i="5"/>
  <c r="D30" i="5"/>
  <c r="D189" i="7"/>
  <c r="D180" i="7"/>
  <c r="D179" i="7"/>
  <c r="D151" i="4"/>
  <c r="D150" i="4"/>
  <c r="D160" i="4"/>
  <c r="E61" i="6"/>
  <c r="E62" i="6" s="1"/>
  <c r="F28" i="4"/>
  <c r="F24" i="15"/>
  <c r="E24" i="15"/>
  <c r="D93" i="6"/>
  <c r="D102" i="6"/>
  <c r="D92" i="6"/>
  <c r="D180" i="5"/>
  <c r="D189" i="5"/>
  <c r="D179" i="5"/>
  <c r="G87" i="5"/>
  <c r="F89" i="5"/>
  <c r="E90" i="5" s="1"/>
  <c r="E91" i="5" s="1"/>
  <c r="G28" i="6" l="1"/>
  <c r="G176" i="6"/>
  <c r="F177" i="6" s="1"/>
  <c r="F178" i="6" s="1"/>
  <c r="H174" i="6"/>
  <c r="D31" i="4"/>
  <c r="G147" i="5"/>
  <c r="F148" i="5" s="1"/>
  <c r="F149" i="5" s="1"/>
  <c r="H145" i="5"/>
  <c r="F61" i="6"/>
  <c r="F62" i="6" s="1"/>
  <c r="F218" i="6"/>
  <c r="F209" i="6"/>
  <c r="F208" i="6"/>
  <c r="I203" i="7"/>
  <c r="H205" i="7"/>
  <c r="G206" i="7" s="1"/>
  <c r="G207" i="7" s="1"/>
  <c r="E93" i="6"/>
  <c r="E102" i="6"/>
  <c r="E92" i="6"/>
  <c r="D31" i="6"/>
  <c r="E151" i="7"/>
  <c r="E150" i="7"/>
  <c r="E160" i="7"/>
  <c r="E131" i="7"/>
  <c r="E122" i="7"/>
  <c r="E121" i="7"/>
  <c r="E160" i="5"/>
  <c r="E151" i="5"/>
  <c r="E150" i="5"/>
  <c r="F29" i="7"/>
  <c r="F36" i="7" s="1"/>
  <c r="E151" i="6"/>
  <c r="E160" i="6"/>
  <c r="E150" i="6"/>
  <c r="E30" i="7"/>
  <c r="E64" i="7"/>
  <c r="E63" i="7"/>
  <c r="E73" i="7"/>
  <c r="H174" i="5"/>
  <c r="G176" i="5"/>
  <c r="F177" i="5" s="1"/>
  <c r="F178" i="5" s="1"/>
  <c r="G89" i="5"/>
  <c r="F90" i="5" s="1"/>
  <c r="F91" i="5" s="1"/>
  <c r="H87" i="5"/>
  <c r="G89" i="6"/>
  <c r="F90" i="6" s="1"/>
  <c r="F91" i="6" s="1"/>
  <c r="H87" i="6"/>
  <c r="G176" i="4"/>
  <c r="F177" i="4" s="1"/>
  <c r="F178" i="4" s="1"/>
  <c r="H174" i="4"/>
  <c r="I58" i="6"/>
  <c r="H60" i="6"/>
  <c r="E122" i="6"/>
  <c r="E121" i="6"/>
  <c r="E131" i="6"/>
  <c r="G89" i="4"/>
  <c r="F90" i="4" s="1"/>
  <c r="F91" i="4" s="1"/>
  <c r="H87" i="4"/>
  <c r="G28" i="4"/>
  <c r="G147" i="7"/>
  <c r="F148" i="7" s="1"/>
  <c r="F149" i="7" s="1"/>
  <c r="H145" i="7"/>
  <c r="D31" i="7"/>
  <c r="H116" i="5"/>
  <c r="G118" i="5"/>
  <c r="F119" i="5" s="1"/>
  <c r="F120" i="5" s="1"/>
  <c r="H145" i="6"/>
  <c r="G147" i="6"/>
  <c r="F148" i="6" s="1"/>
  <c r="F149" i="6" s="1"/>
  <c r="H60" i="7"/>
  <c r="I58" i="7"/>
  <c r="E179" i="5"/>
  <c r="E180" i="5"/>
  <c r="E189" i="5"/>
  <c r="E93" i="4"/>
  <c r="E102" i="4"/>
  <c r="E92" i="4"/>
  <c r="E64" i="4"/>
  <c r="E73" i="4"/>
  <c r="E63" i="4"/>
  <c r="E30" i="4"/>
  <c r="H116" i="6"/>
  <c r="H28" i="6" s="1"/>
  <c r="G118" i="6"/>
  <c r="F119" i="6" s="1"/>
  <c r="F120" i="6" s="1"/>
  <c r="H87" i="7"/>
  <c r="G89" i="7"/>
  <c r="F90" i="7" s="1"/>
  <c r="F91" i="7" s="1"/>
  <c r="H145" i="4"/>
  <c r="G147" i="4"/>
  <c r="F148" i="4" s="1"/>
  <c r="F149" i="4" s="1"/>
  <c r="E180" i="7"/>
  <c r="E189" i="7"/>
  <c r="E179" i="7"/>
  <c r="G28" i="7"/>
  <c r="H116" i="4"/>
  <c r="G118" i="4"/>
  <c r="F119" i="4" s="1"/>
  <c r="F120" i="4" s="1"/>
  <c r="G118" i="7"/>
  <c r="F119" i="7" s="1"/>
  <c r="F120" i="7" s="1"/>
  <c r="H116" i="7"/>
  <c r="F209" i="4"/>
  <c r="F208" i="4"/>
  <c r="F218" i="4"/>
  <c r="F61" i="4"/>
  <c r="F62" i="4" s="1"/>
  <c r="E92" i="7"/>
  <c r="E102" i="7"/>
  <c r="E93" i="7"/>
  <c r="I58" i="5"/>
  <c r="H60" i="5"/>
  <c r="H28" i="5"/>
  <c r="E63" i="6"/>
  <c r="E73" i="6"/>
  <c r="E30" i="6"/>
  <c r="E64" i="6"/>
  <c r="D31" i="5"/>
  <c r="E122" i="5"/>
  <c r="E131" i="5"/>
  <c r="E121" i="5"/>
  <c r="F61" i="5"/>
  <c r="F62" i="5" s="1"/>
  <c r="E63" i="5"/>
  <c r="E73" i="5"/>
  <c r="E64" i="5"/>
  <c r="E30" i="5"/>
  <c r="G176" i="7"/>
  <c r="F177" i="7" s="1"/>
  <c r="F178" i="7" s="1"/>
  <c r="H174" i="7"/>
  <c r="E180" i="4"/>
  <c r="E189" i="4"/>
  <c r="E179" i="4"/>
  <c r="I58" i="4"/>
  <c r="H60" i="4"/>
  <c r="F29" i="4"/>
  <c r="F36" i="4" s="1"/>
  <c r="I203" i="6"/>
  <c r="H205" i="6"/>
  <c r="G206" i="6" s="1"/>
  <c r="G207" i="6" s="1"/>
  <c r="I203" i="4"/>
  <c r="H205" i="4"/>
  <c r="G206" i="4" s="1"/>
  <c r="G207" i="4" s="1"/>
  <c r="G28" i="5"/>
  <c r="I203" i="5"/>
  <c r="H205" i="5"/>
  <c r="G206" i="5" s="1"/>
  <c r="G207" i="5" s="1"/>
  <c r="E93" i="5"/>
  <c r="E102" i="5"/>
  <c r="E92" i="5"/>
  <c r="F29" i="6"/>
  <c r="F36" i="6" s="1"/>
  <c r="F218" i="5"/>
  <c r="F209" i="5"/>
  <c r="F208" i="5"/>
  <c r="F29" i="5"/>
  <c r="F36" i="5" s="1"/>
  <c r="F209" i="7"/>
  <c r="F208" i="7"/>
  <c r="F218" i="7"/>
  <c r="E179" i="6"/>
  <c r="E189" i="6"/>
  <c r="E180" i="6"/>
  <c r="E160" i="4"/>
  <c r="E151" i="4"/>
  <c r="E150" i="4"/>
  <c r="F61" i="7"/>
  <c r="F62" i="7" s="1"/>
  <c r="E121" i="4"/>
  <c r="E122" i="4"/>
  <c r="E131" i="4"/>
  <c r="G29" i="7" l="1"/>
  <c r="H28" i="4"/>
  <c r="G29" i="5"/>
  <c r="E31" i="6"/>
  <c r="G209" i="6"/>
  <c r="G208" i="6"/>
  <c r="G218" i="6"/>
  <c r="F180" i="7"/>
  <c r="F179" i="7"/>
  <c r="F189" i="7"/>
  <c r="G61" i="7"/>
  <c r="G62" i="7" s="1"/>
  <c r="H29" i="7"/>
  <c r="I205" i="7"/>
  <c r="H206" i="7" s="1"/>
  <c r="H207" i="7" s="1"/>
  <c r="I210" i="7"/>
  <c r="I211" i="7" s="1"/>
  <c r="C211" i="7" s="1"/>
  <c r="G208" i="4"/>
  <c r="G209" i="4"/>
  <c r="G218" i="4"/>
  <c r="G36" i="5"/>
  <c r="I210" i="6"/>
  <c r="I211" i="6" s="1"/>
  <c r="C211" i="6" s="1"/>
  <c r="I205" i="6"/>
  <c r="H206" i="6" s="1"/>
  <c r="H207" i="6" s="1"/>
  <c r="F63" i="5"/>
  <c r="F30" i="5"/>
  <c r="F64" i="5"/>
  <c r="F73" i="5"/>
  <c r="H118" i="7"/>
  <c r="G119" i="7" s="1"/>
  <c r="G120" i="7" s="1"/>
  <c r="I116" i="7"/>
  <c r="I145" i="7"/>
  <c r="H147" i="7"/>
  <c r="G148" i="7" s="1"/>
  <c r="G149" i="7" s="1"/>
  <c r="F102" i="5"/>
  <c r="F93" i="5"/>
  <c r="F92" i="5"/>
  <c r="G29" i="6"/>
  <c r="G36" i="6" s="1"/>
  <c r="F63" i="4"/>
  <c r="F64" i="4"/>
  <c r="F73" i="4"/>
  <c r="F30" i="4"/>
  <c r="G61" i="4"/>
  <c r="G62" i="4" s="1"/>
  <c r="E31" i="5"/>
  <c r="G61" i="5"/>
  <c r="G62" i="5" s="1"/>
  <c r="F121" i="7"/>
  <c r="F131" i="7"/>
  <c r="F122" i="7"/>
  <c r="F102" i="7"/>
  <c r="F92" i="7"/>
  <c r="F93" i="7"/>
  <c r="G61" i="6"/>
  <c r="G62" i="6" s="1"/>
  <c r="F30" i="6"/>
  <c r="F64" i="6"/>
  <c r="F73" i="6"/>
  <c r="F63" i="6"/>
  <c r="G208" i="5"/>
  <c r="G218" i="5"/>
  <c r="G209" i="5"/>
  <c r="I210" i="4"/>
  <c r="I211" i="4" s="1"/>
  <c r="C211" i="4" s="1"/>
  <c r="I205" i="4"/>
  <c r="H206" i="4" s="1"/>
  <c r="H207" i="4" s="1"/>
  <c r="F150" i="4"/>
  <c r="F160" i="4"/>
  <c r="F151" i="4"/>
  <c r="I65" i="4"/>
  <c r="I66" i="4" s="1"/>
  <c r="C66" i="4" s="1"/>
  <c r="I60" i="4"/>
  <c r="I60" i="5"/>
  <c r="I65" i="5"/>
  <c r="I66" i="5" s="1"/>
  <c r="C66" i="5" s="1"/>
  <c r="F122" i="4"/>
  <c r="F131" i="4"/>
  <c r="F121" i="4"/>
  <c r="I87" i="7"/>
  <c r="H89" i="7"/>
  <c r="G90" i="7" s="1"/>
  <c r="G91" i="7" s="1"/>
  <c r="F121" i="6"/>
  <c r="F122" i="6"/>
  <c r="F131" i="6"/>
  <c r="F151" i="7"/>
  <c r="F160" i="7"/>
  <c r="F150" i="7"/>
  <c r="F179" i="5"/>
  <c r="F180" i="5"/>
  <c r="F189" i="5"/>
  <c r="I210" i="5"/>
  <c r="I211" i="5" s="1"/>
  <c r="C211" i="5" s="1"/>
  <c r="I205" i="5"/>
  <c r="H206" i="5" s="1"/>
  <c r="H207" i="5" s="1"/>
  <c r="H118" i="6"/>
  <c r="G119" i="6" s="1"/>
  <c r="G120" i="6" s="1"/>
  <c r="I116" i="6"/>
  <c r="I60" i="6"/>
  <c r="I65" i="6"/>
  <c r="I66" i="6" s="1"/>
  <c r="C66" i="6" s="1"/>
  <c r="I174" i="5"/>
  <c r="H176" i="5"/>
  <c r="G177" i="5" s="1"/>
  <c r="G178" i="5" s="1"/>
  <c r="E31" i="7"/>
  <c r="F64" i="7"/>
  <c r="F63" i="7"/>
  <c r="F30" i="7"/>
  <c r="F73" i="7"/>
  <c r="I116" i="4"/>
  <c r="H118" i="4"/>
  <c r="G119" i="4" s="1"/>
  <c r="G120" i="4" s="1"/>
  <c r="G36" i="7"/>
  <c r="H89" i="4"/>
  <c r="G90" i="4" s="1"/>
  <c r="G91" i="4" s="1"/>
  <c r="I87" i="4"/>
  <c r="I174" i="4"/>
  <c r="H176" i="4"/>
  <c r="G177" i="4" s="1"/>
  <c r="G178" i="4" s="1"/>
  <c r="F151" i="6"/>
  <c r="F150" i="6"/>
  <c r="F160" i="6"/>
  <c r="F93" i="4"/>
  <c r="F102" i="4"/>
  <c r="F92" i="4"/>
  <c r="I174" i="6"/>
  <c r="H176" i="6"/>
  <c r="G177" i="6" s="1"/>
  <c r="G178" i="6" s="1"/>
  <c r="H147" i="6"/>
  <c r="G148" i="6" s="1"/>
  <c r="G149" i="6" s="1"/>
  <c r="I145" i="6"/>
  <c r="F189" i="4"/>
  <c r="F180" i="4"/>
  <c r="F179" i="4"/>
  <c r="G29" i="4"/>
  <c r="G36" i="4" s="1"/>
  <c r="E31" i="4"/>
  <c r="H89" i="6"/>
  <c r="G90" i="6" s="1"/>
  <c r="G91" i="6" s="1"/>
  <c r="I87" i="6"/>
  <c r="H147" i="5"/>
  <c r="G148" i="5" s="1"/>
  <c r="G149" i="5" s="1"/>
  <c r="I145" i="5"/>
  <c r="F180" i="6"/>
  <c r="F179" i="6"/>
  <c r="F189" i="6"/>
  <c r="H28" i="7"/>
  <c r="F122" i="5"/>
  <c r="F131" i="5"/>
  <c r="F121" i="5"/>
  <c r="F102" i="6"/>
  <c r="F93" i="6"/>
  <c r="F92" i="6"/>
  <c r="F151" i="5"/>
  <c r="F150" i="5"/>
  <c r="F160" i="5"/>
  <c r="I65" i="7"/>
  <c r="I66" i="7" s="1"/>
  <c r="C66" i="7" s="1"/>
  <c r="I60" i="7"/>
  <c r="H118" i="5"/>
  <c r="G119" i="5" s="1"/>
  <c r="G120" i="5" s="1"/>
  <c r="I116" i="5"/>
  <c r="H176" i="7"/>
  <c r="G177" i="7" s="1"/>
  <c r="G178" i="7" s="1"/>
  <c r="I174" i="7"/>
  <c r="I145" i="4"/>
  <c r="H147" i="4"/>
  <c r="G148" i="4" s="1"/>
  <c r="G149" i="4" s="1"/>
  <c r="H89" i="5"/>
  <c r="G90" i="5" s="1"/>
  <c r="G91" i="5" s="1"/>
  <c r="I87" i="5"/>
  <c r="G218" i="7"/>
  <c r="G208" i="7"/>
  <c r="G209" i="7"/>
  <c r="H36" i="7" l="1"/>
  <c r="I152" i="4"/>
  <c r="I153" i="4" s="1"/>
  <c r="C153" i="4" s="1"/>
  <c r="I147" i="4"/>
  <c r="H148" i="4" s="1"/>
  <c r="H149" i="4" s="1"/>
  <c r="I94" i="4"/>
  <c r="I95" i="4" s="1"/>
  <c r="C95" i="4" s="1"/>
  <c r="C32" i="4" s="1"/>
  <c r="I89" i="4"/>
  <c r="H90" i="4" s="1"/>
  <c r="H91" i="4" s="1"/>
  <c r="G63" i="5"/>
  <c r="G30" i="5"/>
  <c r="G73" i="5"/>
  <c r="G64" i="5"/>
  <c r="G63" i="7"/>
  <c r="G73" i="7"/>
  <c r="G64" i="7"/>
  <c r="G30" i="7"/>
  <c r="H218" i="7"/>
  <c r="H208" i="7"/>
  <c r="H209" i="7"/>
  <c r="C209" i="7" s="1"/>
  <c r="C212" i="7" s="1"/>
  <c r="C213" i="7" s="1"/>
  <c r="I123" i="5"/>
  <c r="I124" i="5" s="1"/>
  <c r="C124" i="5" s="1"/>
  <c r="I118" i="5"/>
  <c r="H119" i="5" s="1"/>
  <c r="H120" i="5" s="1"/>
  <c r="I176" i="6"/>
  <c r="H177" i="6" s="1"/>
  <c r="H178" i="6" s="1"/>
  <c r="I181" i="6"/>
  <c r="I182" i="6" s="1"/>
  <c r="C182" i="6" s="1"/>
  <c r="I123" i="7"/>
  <c r="I124" i="7" s="1"/>
  <c r="C124" i="7" s="1"/>
  <c r="I118" i="7"/>
  <c r="H119" i="7" s="1"/>
  <c r="H120" i="7" s="1"/>
  <c r="I181" i="7"/>
  <c r="I182" i="7" s="1"/>
  <c r="C182" i="7" s="1"/>
  <c r="I176" i="7"/>
  <c r="H177" i="7" s="1"/>
  <c r="H178" i="7" s="1"/>
  <c r="G122" i="5"/>
  <c r="G131" i="5"/>
  <c r="G121" i="5"/>
  <c r="G92" i="6"/>
  <c r="G93" i="6"/>
  <c r="G102" i="6"/>
  <c r="G92" i="4"/>
  <c r="G102" i="4"/>
  <c r="G93" i="4"/>
  <c r="G102" i="7"/>
  <c r="G92" i="7"/>
  <c r="G93" i="7"/>
  <c r="H29" i="5"/>
  <c r="H36" i="5" s="1"/>
  <c r="G122" i="7"/>
  <c r="G131" i="7"/>
  <c r="G121" i="7"/>
  <c r="G151" i="4"/>
  <c r="G160" i="4"/>
  <c r="G150" i="4"/>
  <c r="F31" i="4"/>
  <c r="G73" i="4"/>
  <c r="G64" i="4"/>
  <c r="G31" i="4" s="1"/>
  <c r="G63" i="4"/>
  <c r="G30" i="4"/>
  <c r="F31" i="5"/>
  <c r="G121" i="4"/>
  <c r="G122" i="4"/>
  <c r="G131" i="4"/>
  <c r="G180" i="5"/>
  <c r="G179" i="5"/>
  <c r="G189" i="5"/>
  <c r="F31" i="6"/>
  <c r="H29" i="4"/>
  <c r="H36" i="4" s="1"/>
  <c r="G151" i="5"/>
  <c r="G150" i="5"/>
  <c r="G160" i="5"/>
  <c r="I152" i="7"/>
  <c r="I153" i="7" s="1"/>
  <c r="C153" i="7" s="1"/>
  <c r="I147" i="7"/>
  <c r="H148" i="7" s="1"/>
  <c r="H149" i="7" s="1"/>
  <c r="I94" i="6"/>
  <c r="I95" i="6" s="1"/>
  <c r="C95" i="6" s="1"/>
  <c r="I89" i="6"/>
  <c r="H90" i="6" s="1"/>
  <c r="H91" i="6" s="1"/>
  <c r="I152" i="6"/>
  <c r="I153" i="6" s="1"/>
  <c r="C153" i="6" s="1"/>
  <c r="I147" i="6"/>
  <c r="H148" i="6" s="1"/>
  <c r="H149" i="6" s="1"/>
  <c r="I118" i="4"/>
  <c r="H119" i="4" s="1"/>
  <c r="H120" i="4" s="1"/>
  <c r="I123" i="4"/>
  <c r="I124" i="4" s="1"/>
  <c r="C124" i="4" s="1"/>
  <c r="I176" i="5"/>
  <c r="H177" i="5" s="1"/>
  <c r="H178" i="5" s="1"/>
  <c r="I181" i="5"/>
  <c r="I182" i="5" s="1"/>
  <c r="C182" i="5" s="1"/>
  <c r="H209" i="6"/>
  <c r="C209" i="6" s="1"/>
  <c r="C212" i="6" s="1"/>
  <c r="C213" i="6" s="1"/>
  <c r="H218" i="6"/>
  <c r="H208" i="6"/>
  <c r="I89" i="7"/>
  <c r="H90" i="7" s="1"/>
  <c r="H91" i="7" s="1"/>
  <c r="I94" i="7"/>
  <c r="I95" i="7" s="1"/>
  <c r="C95" i="7" s="1"/>
  <c r="C32" i="7" s="1"/>
  <c r="G179" i="7"/>
  <c r="G180" i="7"/>
  <c r="G189" i="7"/>
  <c r="G160" i="6"/>
  <c r="G151" i="6"/>
  <c r="G150" i="6"/>
  <c r="H61" i="6"/>
  <c r="H62" i="6" s="1"/>
  <c r="H61" i="5"/>
  <c r="H62" i="5" s="1"/>
  <c r="G64" i="6"/>
  <c r="G30" i="6"/>
  <c r="G73" i="6"/>
  <c r="G63" i="6"/>
  <c r="I94" i="5"/>
  <c r="I95" i="5" s="1"/>
  <c r="C95" i="5" s="1"/>
  <c r="I89" i="5"/>
  <c r="H90" i="5" s="1"/>
  <c r="H91" i="5" s="1"/>
  <c r="I152" i="5"/>
  <c r="I153" i="5" s="1"/>
  <c r="C153" i="5" s="1"/>
  <c r="I147" i="5"/>
  <c r="H148" i="5" s="1"/>
  <c r="H149" i="5" s="1"/>
  <c r="G189" i="4"/>
  <c r="G180" i="4"/>
  <c r="G179" i="4"/>
  <c r="I118" i="6"/>
  <c r="H119" i="6" s="1"/>
  <c r="H120" i="6" s="1"/>
  <c r="I123" i="6"/>
  <c r="I124" i="6" s="1"/>
  <c r="C124" i="6" s="1"/>
  <c r="H61" i="4"/>
  <c r="H62" i="4" s="1"/>
  <c r="H208" i="4"/>
  <c r="H209" i="4"/>
  <c r="C209" i="4" s="1"/>
  <c r="C212" i="4" s="1"/>
  <c r="C213" i="4" s="1"/>
  <c r="H218" i="4"/>
  <c r="H29" i="6"/>
  <c r="H36" i="6" s="1"/>
  <c r="I29" i="7"/>
  <c r="H61" i="7"/>
  <c r="H62" i="7" s="1"/>
  <c r="H209" i="5"/>
  <c r="C209" i="5" s="1"/>
  <c r="C212" i="5" s="1"/>
  <c r="H218" i="5"/>
  <c r="H208" i="5"/>
  <c r="G92" i="5"/>
  <c r="G102" i="5"/>
  <c r="G93" i="5"/>
  <c r="G180" i="6"/>
  <c r="G179" i="6"/>
  <c r="G189" i="6"/>
  <c r="I181" i="4"/>
  <c r="I182" i="4" s="1"/>
  <c r="C182" i="4" s="1"/>
  <c r="I176" i="4"/>
  <c r="H177" i="4" s="1"/>
  <c r="H178" i="4" s="1"/>
  <c r="F31" i="7"/>
  <c r="G121" i="6"/>
  <c r="G122" i="6"/>
  <c r="G131" i="6"/>
  <c r="G160" i="7"/>
  <c r="G150" i="7"/>
  <c r="G151" i="7"/>
  <c r="C217" i="7"/>
  <c r="C217" i="6" l="1"/>
  <c r="I29" i="4"/>
  <c r="C217" i="4"/>
  <c r="C213" i="5"/>
  <c r="C217" i="5"/>
  <c r="P163" i="8"/>
  <c r="H179" i="7"/>
  <c r="H180" i="7"/>
  <c r="H189" i="7"/>
  <c r="U74" i="8"/>
  <c r="U41" i="8"/>
  <c r="H70" i="8"/>
  <c r="H88" i="8"/>
  <c r="H41" i="8"/>
  <c r="C188" i="7"/>
  <c r="S154" i="8"/>
  <c r="S97" i="8"/>
  <c r="P89" i="8"/>
  <c r="P92" i="8"/>
  <c r="P59" i="8"/>
  <c r="U101" i="8"/>
  <c r="U139" i="8"/>
  <c r="H122" i="7"/>
  <c r="C122" i="7" s="1"/>
  <c r="C125" i="7" s="1"/>
  <c r="H121" i="7"/>
  <c r="H131" i="7"/>
  <c r="T59" i="8" s="1"/>
  <c r="E101" i="8"/>
  <c r="E128" i="8"/>
  <c r="G31" i="7"/>
  <c r="C158" i="8"/>
  <c r="S29" i="8"/>
  <c r="S157" i="8"/>
  <c r="S56" i="8"/>
  <c r="M55" i="8"/>
  <c r="P119" i="8"/>
  <c r="P125" i="8"/>
  <c r="P97" i="8"/>
  <c r="P43" i="8"/>
  <c r="U80" i="8"/>
  <c r="U47" i="8"/>
  <c r="T52" i="8"/>
  <c r="E125" i="8"/>
  <c r="E126" i="8"/>
  <c r="E78" i="8"/>
  <c r="H92" i="4"/>
  <c r="H93" i="4"/>
  <c r="C93" i="4" s="1"/>
  <c r="C96" i="4" s="1"/>
  <c r="H102" i="4"/>
  <c r="D171" i="8"/>
  <c r="H93" i="5"/>
  <c r="C93" i="5" s="1"/>
  <c r="C96" i="5" s="1"/>
  <c r="C101" i="5" s="1"/>
  <c r="H92" i="5"/>
  <c r="H102" i="5"/>
  <c r="D40" i="8" s="1"/>
  <c r="P120" i="8"/>
  <c r="P157" i="8"/>
  <c r="C180" i="7"/>
  <c r="C183" i="7" s="1"/>
  <c r="C184" i="7" s="1"/>
  <c r="C214" i="4"/>
  <c r="J24" i="2" s="1"/>
  <c r="C215" i="4"/>
  <c r="E24" i="2"/>
  <c r="I29" i="5"/>
  <c r="D50" i="8"/>
  <c r="D156" i="8"/>
  <c r="D22" i="8"/>
  <c r="S127" i="8"/>
  <c r="S98" i="8"/>
  <c r="P46" i="8"/>
  <c r="P34" i="8"/>
  <c r="U43" i="8"/>
  <c r="D83" i="8"/>
  <c r="D89" i="8"/>
  <c r="D106" i="8"/>
  <c r="D97" i="8"/>
  <c r="D147" i="8"/>
  <c r="D161" i="8"/>
  <c r="S55" i="8"/>
  <c r="S60" i="8"/>
  <c r="S124" i="8"/>
  <c r="H102" i="7"/>
  <c r="S43" i="8" s="1"/>
  <c r="H92" i="7"/>
  <c r="H93" i="7"/>
  <c r="C93" i="7" s="1"/>
  <c r="C96" i="7" s="1"/>
  <c r="P135" i="8"/>
  <c r="P69" i="8"/>
  <c r="P52" i="8"/>
  <c r="P127" i="8"/>
  <c r="U133" i="8"/>
  <c r="C159" i="5"/>
  <c r="G31" i="6"/>
  <c r="D142" i="8"/>
  <c r="D145" i="8"/>
  <c r="D152" i="8"/>
  <c r="D91" i="8"/>
  <c r="D79" i="8"/>
  <c r="D25" i="8"/>
  <c r="D169" i="8"/>
  <c r="D138" i="8"/>
  <c r="D129" i="8"/>
  <c r="D42" i="8"/>
  <c r="H73" i="5"/>
  <c r="C155" i="8" s="1"/>
  <c r="H63" i="5"/>
  <c r="H30" i="5"/>
  <c r="H64" i="5"/>
  <c r="D47" i="8"/>
  <c r="D53" i="8"/>
  <c r="D94" i="8"/>
  <c r="D82" i="8"/>
  <c r="D149" i="8"/>
  <c r="D117" i="8"/>
  <c r="D99" i="8"/>
  <c r="S36" i="8"/>
  <c r="S119" i="8"/>
  <c r="S53" i="8"/>
  <c r="S117" i="8"/>
  <c r="S77" i="8"/>
  <c r="C101" i="7"/>
  <c r="P105" i="8"/>
  <c r="P117" i="8"/>
  <c r="P112" i="8"/>
  <c r="U123" i="8"/>
  <c r="U22" i="8"/>
  <c r="H131" i="5"/>
  <c r="E158" i="8" s="1"/>
  <c r="H122" i="5"/>
  <c r="C122" i="5" s="1"/>
  <c r="C125" i="5" s="1"/>
  <c r="C130" i="5" s="1"/>
  <c r="H121" i="5"/>
  <c r="H30" i="4"/>
  <c r="H64" i="4"/>
  <c r="H73" i="4"/>
  <c r="H161" i="8" s="1"/>
  <c r="H63" i="4"/>
  <c r="H131" i="6"/>
  <c r="O93" i="8" s="1"/>
  <c r="H122" i="6"/>
  <c r="C122" i="6" s="1"/>
  <c r="C125" i="6" s="1"/>
  <c r="H121" i="6"/>
  <c r="D86" i="8"/>
  <c r="D56" i="8"/>
  <c r="D158" i="8"/>
  <c r="D28" i="8"/>
  <c r="D43" i="8"/>
  <c r="D39" i="8"/>
  <c r="S138" i="8"/>
  <c r="S47" i="8"/>
  <c r="S32" i="8"/>
  <c r="S93" i="8"/>
  <c r="S131" i="8"/>
  <c r="S51" i="8"/>
  <c r="S73" i="8"/>
  <c r="H63" i="7"/>
  <c r="H64" i="7"/>
  <c r="H30" i="7"/>
  <c r="H73" i="7"/>
  <c r="M35" i="8"/>
  <c r="D119" i="8"/>
  <c r="D122" i="8"/>
  <c r="D125" i="8"/>
  <c r="D92" i="8"/>
  <c r="D59" i="8"/>
  <c r="D160" i="8"/>
  <c r="D109" i="8"/>
  <c r="D31" i="8"/>
  <c r="D100" i="8"/>
  <c r="D46" i="8"/>
  <c r="D75" i="8"/>
  <c r="D32" i="8"/>
  <c r="C64" i="4"/>
  <c r="H64" i="6"/>
  <c r="C64" i="6" s="1"/>
  <c r="H73" i="6"/>
  <c r="M120" i="8" s="1"/>
  <c r="H63" i="6"/>
  <c r="H30" i="6"/>
  <c r="C32" i="5"/>
  <c r="S133" i="8"/>
  <c r="S140" i="8"/>
  <c r="S78" i="8"/>
  <c r="S81" i="8"/>
  <c r="S59" i="8"/>
  <c r="S37" i="8"/>
  <c r="S108" i="8"/>
  <c r="S75" i="8"/>
  <c r="S142" i="8"/>
  <c r="S128" i="8"/>
  <c r="S139" i="8"/>
  <c r="S143" i="8"/>
  <c r="P63" i="8"/>
  <c r="P111" i="8"/>
  <c r="P66" i="8"/>
  <c r="P166" i="8"/>
  <c r="P149" i="8"/>
  <c r="M151" i="8"/>
  <c r="U162" i="8"/>
  <c r="U135" i="8"/>
  <c r="M69" i="8"/>
  <c r="T36" i="8"/>
  <c r="T77" i="8"/>
  <c r="T26" i="8"/>
  <c r="T92" i="8"/>
  <c r="E100" i="8"/>
  <c r="E67" i="8"/>
  <c r="E70" i="8"/>
  <c r="E73" i="8"/>
  <c r="E76" i="8"/>
  <c r="E43" i="8"/>
  <c r="E147" i="8"/>
  <c r="E77" i="8"/>
  <c r="E170" i="8"/>
  <c r="E83" i="8"/>
  <c r="E50" i="8"/>
  <c r="E165" i="8"/>
  <c r="C215" i="7"/>
  <c r="G24" i="2"/>
  <c r="C214" i="7"/>
  <c r="L24" i="2" s="1"/>
  <c r="I86" i="8"/>
  <c r="M149" i="8"/>
  <c r="H189" i="5"/>
  <c r="H180" i="5"/>
  <c r="C180" i="5" s="1"/>
  <c r="C183" i="5" s="1"/>
  <c r="C184" i="5" s="1"/>
  <c r="H179" i="5"/>
  <c r="H150" i="6"/>
  <c r="H160" i="6"/>
  <c r="P83" i="8" s="1"/>
  <c r="H151" i="6"/>
  <c r="C151" i="6" s="1"/>
  <c r="C154" i="6" s="1"/>
  <c r="H180" i="4"/>
  <c r="C180" i="4" s="1"/>
  <c r="C183" i="4" s="1"/>
  <c r="C184" i="4" s="1"/>
  <c r="H179" i="4"/>
  <c r="H189" i="4"/>
  <c r="D63" i="8"/>
  <c r="D78" i="8"/>
  <c r="D126" i="8"/>
  <c r="D48" i="8"/>
  <c r="D128" i="8"/>
  <c r="D95" i="8"/>
  <c r="D62" i="8"/>
  <c r="D153" i="8"/>
  <c r="D112" i="8"/>
  <c r="D34" i="8"/>
  <c r="D103" i="8"/>
  <c r="D52" i="8"/>
  <c r="D24" i="8"/>
  <c r="I29" i="6"/>
  <c r="H160" i="8"/>
  <c r="S153" i="8"/>
  <c r="S135" i="8"/>
  <c r="S163" i="8"/>
  <c r="S80" i="8"/>
  <c r="S88" i="8"/>
  <c r="S70" i="8"/>
  <c r="S48" i="8"/>
  <c r="S151" i="8"/>
  <c r="S123" i="8"/>
  <c r="S146" i="8"/>
  <c r="S21" i="8"/>
  <c r="S49" i="8"/>
  <c r="P153" i="8"/>
  <c r="P165" i="8"/>
  <c r="P32" i="8"/>
  <c r="P140" i="8"/>
  <c r="P107" i="8"/>
  <c r="P41" i="8"/>
  <c r="P118" i="8"/>
  <c r="U145" i="8"/>
  <c r="H150" i="7"/>
  <c r="H160" i="7"/>
  <c r="U77" i="8" s="1"/>
  <c r="H151" i="7"/>
  <c r="C151" i="7" s="1"/>
  <c r="C154" i="7" s="1"/>
  <c r="C159" i="7" s="1"/>
  <c r="H40" i="8"/>
  <c r="M47" i="8"/>
  <c r="T44" i="8"/>
  <c r="T122" i="8"/>
  <c r="H180" i="6"/>
  <c r="C180" i="6" s="1"/>
  <c r="C183" i="6" s="1"/>
  <c r="C184" i="6" s="1"/>
  <c r="H179" i="6"/>
  <c r="H189" i="6"/>
  <c r="E136" i="8"/>
  <c r="E103" i="8"/>
  <c r="E106" i="8"/>
  <c r="E109" i="8"/>
  <c r="E112" i="8"/>
  <c r="E79" i="8"/>
  <c r="E46" i="8"/>
  <c r="E150" i="8"/>
  <c r="E113" i="8"/>
  <c r="E53" i="8"/>
  <c r="E105" i="8"/>
  <c r="E65" i="8"/>
  <c r="C37" i="8"/>
  <c r="I46" i="8"/>
  <c r="S112" i="8"/>
  <c r="S92" i="8"/>
  <c r="S74" i="8"/>
  <c r="S52" i="8"/>
  <c r="S160" i="8"/>
  <c r="S130" i="8"/>
  <c r="S134" i="8"/>
  <c r="S145" i="8"/>
  <c r="C215" i="6"/>
  <c r="F24" i="2"/>
  <c r="C214" i="6"/>
  <c r="K24" i="2" s="1"/>
  <c r="P96" i="8"/>
  <c r="P27" i="8"/>
  <c r="P57" i="8"/>
  <c r="P93" i="8"/>
  <c r="P36" i="8"/>
  <c r="P147" i="8"/>
  <c r="P30" i="8"/>
  <c r="P20" i="8"/>
  <c r="P87" i="8"/>
  <c r="P143" i="8"/>
  <c r="P110" i="8"/>
  <c r="P77" i="8"/>
  <c r="P44" i="8"/>
  <c r="U151" i="8"/>
  <c r="U78" i="8"/>
  <c r="U100" i="8"/>
  <c r="M148" i="8"/>
  <c r="T142" i="8"/>
  <c r="T124" i="8"/>
  <c r="T141" i="8"/>
  <c r="T108" i="8"/>
  <c r="T53" i="8"/>
  <c r="E71" i="8"/>
  <c r="E157" i="8"/>
  <c r="E139" i="8"/>
  <c r="E142" i="8"/>
  <c r="E145" i="8"/>
  <c r="E152" i="8"/>
  <c r="E115" i="8"/>
  <c r="E82" i="8"/>
  <c r="E49" i="8"/>
  <c r="E167" i="8"/>
  <c r="E23" i="8"/>
  <c r="E54" i="8"/>
  <c r="E120" i="8"/>
  <c r="M26" i="8"/>
  <c r="I81" i="8"/>
  <c r="C27" i="8"/>
  <c r="H93" i="6"/>
  <c r="C93" i="6" s="1"/>
  <c r="C96" i="6" s="1"/>
  <c r="H102" i="6"/>
  <c r="H92" i="6"/>
  <c r="U45" i="8"/>
  <c r="U169" i="8"/>
  <c r="U30" i="8"/>
  <c r="M64" i="8"/>
  <c r="T154" i="8"/>
  <c r="T106" i="8"/>
  <c r="T58" i="8"/>
  <c r="T144" i="8"/>
  <c r="T110" i="8"/>
  <c r="E137" i="8"/>
  <c r="E30" i="8"/>
  <c r="E60" i="8"/>
  <c r="E104" i="8"/>
  <c r="E48" i="8"/>
  <c r="E86" i="8"/>
  <c r="E154" i="8"/>
  <c r="E118" i="8"/>
  <c r="E85" i="8"/>
  <c r="E52" i="8"/>
  <c r="E169" i="8"/>
  <c r="E32" i="8"/>
  <c r="E89" i="8"/>
  <c r="G31" i="5"/>
  <c r="I38" i="8"/>
  <c r="K96" i="8"/>
  <c r="D132" i="8"/>
  <c r="D157" i="8"/>
  <c r="D30" i="8"/>
  <c r="D137" i="8"/>
  <c r="D104" i="8"/>
  <c r="D71" i="8"/>
  <c r="D38" i="8"/>
  <c r="D133" i="8"/>
  <c r="D58" i="8"/>
  <c r="H25" i="8"/>
  <c r="M105" i="8"/>
  <c r="M141" i="8"/>
  <c r="M75" i="8"/>
  <c r="M50" i="8"/>
  <c r="M123" i="8"/>
  <c r="M128" i="8"/>
  <c r="M116" i="8"/>
  <c r="M68" i="8"/>
  <c r="M153" i="8"/>
  <c r="M99" i="8"/>
  <c r="M39" i="8"/>
  <c r="M56" i="8"/>
  <c r="M112" i="8"/>
  <c r="M166" i="8"/>
  <c r="M106" i="8"/>
  <c r="M59" i="8"/>
  <c r="M95" i="8"/>
  <c r="M25" i="8"/>
  <c r="M73" i="8"/>
  <c r="M46" i="8"/>
  <c r="M124" i="8"/>
  <c r="M134" i="8"/>
  <c r="M158" i="8"/>
  <c r="M118" i="8"/>
  <c r="M93" i="8"/>
  <c r="M157" i="8"/>
  <c r="M37" i="8"/>
  <c r="M49" i="8"/>
  <c r="M144" i="8"/>
  <c r="C32" i="6"/>
  <c r="S23" i="8"/>
  <c r="S95" i="8"/>
  <c r="S110" i="8"/>
  <c r="S113" i="8"/>
  <c r="S155" i="8"/>
  <c r="S148" i="8"/>
  <c r="S104" i="8"/>
  <c r="S116" i="8"/>
  <c r="S107" i="8"/>
  <c r="S122" i="8"/>
  <c r="S71" i="8"/>
  <c r="S115" i="8"/>
  <c r="S126" i="8"/>
  <c r="M102" i="8"/>
  <c r="P130" i="8"/>
  <c r="P133" i="8"/>
  <c r="P139" i="8"/>
  <c r="P142" i="8"/>
  <c r="P85" i="8"/>
  <c r="P151" i="8"/>
  <c r="P108" i="8"/>
  <c r="P159" i="8"/>
  <c r="P154" i="8"/>
  <c r="P123" i="8"/>
  <c r="P45" i="8"/>
  <c r="P161" i="8"/>
  <c r="P116" i="8"/>
  <c r="M61" i="8"/>
  <c r="C101" i="6"/>
  <c r="U52" i="8"/>
  <c r="U93" i="8"/>
  <c r="U97" i="8"/>
  <c r="T114" i="8"/>
  <c r="T48" i="8"/>
  <c r="T51" i="8"/>
  <c r="T54" i="8"/>
  <c r="E92" i="8"/>
  <c r="E160" i="8"/>
  <c r="E163" i="8"/>
  <c r="E27" i="8"/>
  <c r="E36" i="8"/>
  <c r="E119" i="8"/>
  <c r="E108" i="8"/>
  <c r="E171" i="8"/>
  <c r="E121" i="8"/>
  <c r="E88" i="8"/>
  <c r="E55" i="8"/>
  <c r="E22" i="8"/>
  <c r="E38" i="8"/>
  <c r="C28" i="8"/>
  <c r="C124" i="8"/>
  <c r="C36" i="8"/>
  <c r="C110" i="8"/>
  <c r="C62" i="8"/>
  <c r="C99" i="8"/>
  <c r="C74" i="8"/>
  <c r="C157" i="8"/>
  <c r="C70" i="8"/>
  <c r="C21" i="8"/>
  <c r="C105" i="8"/>
  <c r="C149" i="8"/>
  <c r="C100" i="8"/>
  <c r="C167" i="8"/>
  <c r="C153" i="8"/>
  <c r="C26" i="8"/>
  <c r="C118" i="8"/>
  <c r="I41" i="8"/>
  <c r="M70" i="8"/>
  <c r="K122" i="8"/>
  <c r="H150" i="5"/>
  <c r="H151" i="5"/>
  <c r="C151" i="5" s="1"/>
  <c r="C154" i="5" s="1"/>
  <c r="H160" i="5"/>
  <c r="D33" i="8"/>
  <c r="D36" i="8"/>
  <c r="D72" i="8"/>
  <c r="D29" i="8"/>
  <c r="D21" i="8"/>
  <c r="D150" i="8"/>
  <c r="D166" i="8"/>
  <c r="D60" i="8"/>
  <c r="D140" i="8"/>
  <c r="D107" i="8"/>
  <c r="D74" i="8"/>
  <c r="D41" i="8"/>
  <c r="M136" i="8"/>
  <c r="M96" i="8"/>
  <c r="M89" i="8"/>
  <c r="M150" i="8"/>
  <c r="S79" i="8"/>
  <c r="S39" i="8"/>
  <c r="S106" i="8"/>
  <c r="S87" i="8"/>
  <c r="S125" i="8"/>
  <c r="S158" i="8"/>
  <c r="S165" i="8"/>
  <c r="S61" i="8"/>
  <c r="S156" i="8"/>
  <c r="S22" i="8"/>
  <c r="S129" i="8"/>
  <c r="S144" i="8"/>
  <c r="H131" i="4"/>
  <c r="H122" i="4"/>
  <c r="C122" i="4" s="1"/>
  <c r="C125" i="4" s="1"/>
  <c r="C130" i="4" s="1"/>
  <c r="H121" i="4"/>
  <c r="P61" i="8"/>
  <c r="P64" i="8"/>
  <c r="P67" i="8"/>
  <c r="P73" i="8"/>
  <c r="P145" i="8"/>
  <c r="P88" i="8"/>
  <c r="P152" i="8"/>
  <c r="P144" i="8"/>
  <c r="P168" i="8"/>
  <c r="P81" i="8"/>
  <c r="P138" i="8"/>
  <c r="P21" i="8"/>
  <c r="U102" i="8"/>
  <c r="U118" i="8"/>
  <c r="U96" i="8"/>
  <c r="M40" i="8"/>
  <c r="M51" i="8"/>
  <c r="T112" i="8"/>
  <c r="T121" i="8"/>
  <c r="T168" i="8"/>
  <c r="T117" i="8"/>
  <c r="E69" i="8"/>
  <c r="E129" i="8"/>
  <c r="E24" i="8"/>
  <c r="E35" i="8"/>
  <c r="E51" i="8"/>
  <c r="E59" i="8"/>
  <c r="E122" i="8"/>
  <c r="E42" i="8"/>
  <c r="E156" i="8"/>
  <c r="E124" i="8"/>
  <c r="E91" i="8"/>
  <c r="E58" i="8"/>
  <c r="C169" i="8"/>
  <c r="I77" i="8"/>
  <c r="M87" i="8"/>
  <c r="H151" i="4"/>
  <c r="C151" i="4" s="1"/>
  <c r="C154" i="4" s="1"/>
  <c r="C159" i="4" s="1"/>
  <c r="H160" i="4"/>
  <c r="K144" i="8" s="1"/>
  <c r="H150" i="4"/>
  <c r="U113" i="8" l="1"/>
  <c r="U134" i="8"/>
  <c r="H33" i="8"/>
  <c r="H36" i="8"/>
  <c r="K132" i="8"/>
  <c r="T34" i="8"/>
  <c r="U67" i="8"/>
  <c r="H45" i="8"/>
  <c r="T81" i="8"/>
  <c r="U117" i="8"/>
  <c r="T49" i="8"/>
  <c r="U69" i="8"/>
  <c r="T91" i="8"/>
  <c r="U144" i="8"/>
  <c r="T47" i="8"/>
  <c r="P74" i="8"/>
  <c r="K45" i="8"/>
  <c r="T140" i="8"/>
  <c r="U79" i="8"/>
  <c r="P51" i="8"/>
  <c r="O58" i="8"/>
  <c r="P24" i="8"/>
  <c r="H154" i="8"/>
  <c r="P134" i="8"/>
  <c r="S76" i="8"/>
  <c r="S121" i="8"/>
  <c r="U132" i="8"/>
  <c r="E39" i="8"/>
  <c r="U146" i="8"/>
  <c r="P122" i="8"/>
  <c r="K143" i="8"/>
  <c r="U149" i="8"/>
  <c r="P86" i="8"/>
  <c r="H114" i="8"/>
  <c r="H59" i="8"/>
  <c r="K156" i="8"/>
  <c r="U82" i="8"/>
  <c r="U154" i="8"/>
  <c r="H123" i="8"/>
  <c r="U48" i="8"/>
  <c r="H143" i="8"/>
  <c r="H84" i="8"/>
  <c r="H151" i="8"/>
  <c r="U119" i="8"/>
  <c r="U81" i="8"/>
  <c r="U148" i="8"/>
  <c r="T21" i="8"/>
  <c r="T103" i="8"/>
  <c r="U26" i="8"/>
  <c r="T88" i="8"/>
  <c r="U46" i="8"/>
  <c r="T150" i="8"/>
  <c r="H142" i="8"/>
  <c r="U86" i="8"/>
  <c r="T104" i="8"/>
  <c r="U50" i="8"/>
  <c r="T72" i="8"/>
  <c r="U109" i="8"/>
  <c r="P54" i="8"/>
  <c r="T102" i="8"/>
  <c r="U85" i="8"/>
  <c r="P39" i="8"/>
  <c r="U91" i="8"/>
  <c r="P148" i="8"/>
  <c r="S86" i="8"/>
  <c r="S46" i="8"/>
  <c r="T64" i="8"/>
  <c r="U170" i="8"/>
  <c r="S166" i="8"/>
  <c r="E168" i="8"/>
  <c r="T161" i="8"/>
  <c r="U124" i="8"/>
  <c r="S167" i="8"/>
  <c r="H113" i="8"/>
  <c r="K106" i="8"/>
  <c r="E9" i="9"/>
  <c r="E26" i="9" s="1"/>
  <c r="K85" i="8"/>
  <c r="U66" i="8"/>
  <c r="U171" i="8"/>
  <c r="K128" i="8"/>
  <c r="T28" i="8"/>
  <c r="T151" i="8"/>
  <c r="T107" i="8"/>
  <c r="K153" i="8"/>
  <c r="H128" i="8"/>
  <c r="T32" i="8"/>
  <c r="U59" i="8"/>
  <c r="T22" i="8"/>
  <c r="U106" i="8"/>
  <c r="T167" i="8"/>
  <c r="U155" i="8"/>
  <c r="T101" i="8"/>
  <c r="U76" i="8"/>
  <c r="K32" i="8"/>
  <c r="T105" i="8"/>
  <c r="U49" i="8"/>
  <c r="P167" i="8"/>
  <c r="H99" i="8"/>
  <c r="U141" i="8"/>
  <c r="U153" i="8"/>
  <c r="P141" i="8"/>
  <c r="S44" i="8"/>
  <c r="E155" i="8"/>
  <c r="T71" i="8"/>
  <c r="U164" i="8"/>
  <c r="S147" i="8"/>
  <c r="E107" i="8"/>
  <c r="T158" i="8"/>
  <c r="U158" i="8"/>
  <c r="S168" i="8"/>
  <c r="H129" i="8"/>
  <c r="H111" i="8"/>
  <c r="T41" i="8"/>
  <c r="U140" i="8"/>
  <c r="T73" i="8"/>
  <c r="H58" i="8"/>
  <c r="T93" i="8"/>
  <c r="U92" i="8"/>
  <c r="H167" i="8"/>
  <c r="T97" i="8"/>
  <c r="U23" i="8"/>
  <c r="T165" i="8"/>
  <c r="U75" i="8"/>
  <c r="T83" i="8"/>
  <c r="U120" i="8"/>
  <c r="K28" i="8"/>
  <c r="T138" i="8"/>
  <c r="U33" i="8"/>
  <c r="P169" i="8"/>
  <c r="H158" i="8"/>
  <c r="U83" i="8"/>
  <c r="U34" i="8"/>
  <c r="P126" i="8"/>
  <c r="E141" i="8"/>
  <c r="T143" i="8"/>
  <c r="U112" i="8"/>
  <c r="S171" i="8"/>
  <c r="E29" i="8"/>
  <c r="T155" i="8"/>
  <c r="P106" i="8"/>
  <c r="Q106" i="8" s="1"/>
  <c r="S94" i="8"/>
  <c r="H49" i="8"/>
  <c r="H153" i="8"/>
  <c r="U152" i="8"/>
  <c r="U20" i="8"/>
  <c r="U143" i="8"/>
  <c r="H126" i="8"/>
  <c r="U24" i="8"/>
  <c r="U53" i="8"/>
  <c r="U159" i="8"/>
  <c r="T69" i="8"/>
  <c r="T90" i="8"/>
  <c r="U125" i="8"/>
  <c r="T85" i="8"/>
  <c r="U56" i="8"/>
  <c r="T45" i="8"/>
  <c r="U157" i="8"/>
  <c r="T148" i="8"/>
  <c r="U60" i="8"/>
  <c r="T24" i="8"/>
  <c r="U127" i="8"/>
  <c r="P114" i="8"/>
  <c r="P55" i="8"/>
  <c r="U163" i="8"/>
  <c r="U64" i="8"/>
  <c r="E20" i="8"/>
  <c r="T65" i="8"/>
  <c r="P60" i="8"/>
  <c r="S120" i="8"/>
  <c r="E26" i="8"/>
  <c r="T149" i="8"/>
  <c r="P40" i="8"/>
  <c r="S54" i="8"/>
  <c r="H74" i="8"/>
  <c r="H66" i="8"/>
  <c r="U150" i="8"/>
  <c r="U36" i="8"/>
  <c r="T87" i="8"/>
  <c r="U167" i="8"/>
  <c r="T169" i="8"/>
  <c r="T166" i="8"/>
  <c r="U89" i="8"/>
  <c r="T78" i="8"/>
  <c r="U42" i="8"/>
  <c r="K67" i="8"/>
  <c r="T42" i="8"/>
  <c r="U126" i="8"/>
  <c r="T40" i="8"/>
  <c r="U90" i="8"/>
  <c r="H48" i="8"/>
  <c r="P115" i="8"/>
  <c r="U40" i="8"/>
  <c r="C188" i="4"/>
  <c r="U31" i="8"/>
  <c r="U51" i="8"/>
  <c r="E116" i="8"/>
  <c r="T119" i="8"/>
  <c r="P31" i="8"/>
  <c r="S33" i="8"/>
  <c r="E143" i="8"/>
  <c r="T116" i="8"/>
  <c r="P82" i="8"/>
  <c r="S72" i="8"/>
  <c r="H38" i="8"/>
  <c r="H101" i="8"/>
  <c r="U121" i="8"/>
  <c r="T152" i="8"/>
  <c r="U61" i="8"/>
  <c r="U130" i="8"/>
  <c r="H170" i="8"/>
  <c r="T84" i="8"/>
  <c r="H168" i="8"/>
  <c r="L168" i="8" s="1"/>
  <c r="U156" i="8"/>
  <c r="T57" i="8"/>
  <c r="H115" i="8"/>
  <c r="U122" i="8"/>
  <c r="K139" i="8"/>
  <c r="T111" i="8"/>
  <c r="U37" i="8"/>
  <c r="K54" i="8"/>
  <c r="T75" i="8"/>
  <c r="U115" i="8"/>
  <c r="U63" i="8"/>
  <c r="P23" i="8"/>
  <c r="T95" i="8"/>
  <c r="U165" i="8"/>
  <c r="P90" i="8"/>
  <c r="F10" i="9"/>
  <c r="F27" i="9" s="1"/>
  <c r="U99" i="8"/>
  <c r="U108" i="8"/>
  <c r="U21" i="8"/>
  <c r="E114" i="8"/>
  <c r="T162" i="8"/>
  <c r="P109" i="8"/>
  <c r="S82" i="8"/>
  <c r="E87" i="8"/>
  <c r="H77" i="8"/>
  <c r="P162" i="8"/>
  <c r="S105" i="8"/>
  <c r="H125" i="8"/>
  <c r="H127" i="8"/>
  <c r="P19" i="8"/>
  <c r="C155" i="6"/>
  <c r="C159" i="6"/>
  <c r="C126" i="6"/>
  <c r="O19" i="8"/>
  <c r="C130" i="6"/>
  <c r="I166" i="8"/>
  <c r="I99" i="8"/>
  <c r="L99" i="8" s="1"/>
  <c r="I102" i="8"/>
  <c r="I148" i="8"/>
  <c r="I63" i="8"/>
  <c r="I147" i="8"/>
  <c r="I51" i="8"/>
  <c r="I72" i="8"/>
  <c r="I39" i="8"/>
  <c r="I34" i="8"/>
  <c r="I139" i="8"/>
  <c r="I97" i="8"/>
  <c r="I168" i="8"/>
  <c r="I157" i="8"/>
  <c r="I50" i="8"/>
  <c r="I83" i="8"/>
  <c r="I52" i="8"/>
  <c r="I136" i="8"/>
  <c r="I73" i="8"/>
  <c r="I167" i="8"/>
  <c r="I47" i="8"/>
  <c r="I103" i="8"/>
  <c r="I25" i="8"/>
  <c r="I96" i="8"/>
  <c r="I116" i="8"/>
  <c r="I159" i="8"/>
  <c r="I130" i="8"/>
  <c r="I138" i="8"/>
  <c r="I108" i="8"/>
  <c r="I64" i="8"/>
  <c r="I43" i="8"/>
  <c r="I31" i="8"/>
  <c r="I126" i="8"/>
  <c r="I36" i="8"/>
  <c r="I58" i="8"/>
  <c r="I54" i="8"/>
  <c r="I135" i="8"/>
  <c r="I80" i="8"/>
  <c r="I113" i="8"/>
  <c r="I146" i="8"/>
  <c r="I48" i="8"/>
  <c r="I127" i="8"/>
  <c r="I170" i="8"/>
  <c r="I105" i="8"/>
  <c r="I94" i="8"/>
  <c r="I155" i="8"/>
  <c r="I111" i="8"/>
  <c r="I27" i="8"/>
  <c r="I40" i="8"/>
  <c r="I22" i="8"/>
  <c r="C126" i="7"/>
  <c r="T19" i="8"/>
  <c r="F17" i="9"/>
  <c r="F34" i="9" s="1"/>
  <c r="I110" i="8"/>
  <c r="F23" i="2"/>
  <c r="C186" i="6"/>
  <c r="C185" i="6"/>
  <c r="K23" i="2" s="1"/>
  <c r="C31" i="4"/>
  <c r="C67" i="4"/>
  <c r="O107" i="8"/>
  <c r="O108" i="8"/>
  <c r="O64" i="8"/>
  <c r="O60" i="8"/>
  <c r="O104" i="8"/>
  <c r="O27" i="8"/>
  <c r="O150" i="8"/>
  <c r="O144" i="8"/>
  <c r="O132" i="8"/>
  <c r="O105" i="8"/>
  <c r="O95" i="8"/>
  <c r="O90" i="8"/>
  <c r="O165" i="8"/>
  <c r="O155" i="8"/>
  <c r="O20" i="8"/>
  <c r="O134" i="8"/>
  <c r="O66" i="8"/>
  <c r="O33" i="8"/>
  <c r="O130" i="8"/>
  <c r="O142" i="8"/>
  <c r="O88" i="8"/>
  <c r="O133" i="8"/>
  <c r="O68" i="8"/>
  <c r="O84" i="8"/>
  <c r="O141" i="8"/>
  <c r="O120" i="8"/>
  <c r="O167" i="8"/>
  <c r="O36" i="8"/>
  <c r="O94" i="8"/>
  <c r="O168" i="8"/>
  <c r="O80" i="8"/>
  <c r="O127" i="8"/>
  <c r="O76" i="8"/>
  <c r="O82" i="8"/>
  <c r="O125" i="8"/>
  <c r="O61" i="8"/>
  <c r="O87" i="8"/>
  <c r="O124" i="8"/>
  <c r="O32" i="8"/>
  <c r="O115" i="8"/>
  <c r="O118" i="8"/>
  <c r="O110" i="8"/>
  <c r="O159" i="8"/>
  <c r="O164" i="8"/>
  <c r="O147" i="8"/>
  <c r="O113" i="8"/>
  <c r="O50" i="8"/>
  <c r="O39" i="8"/>
  <c r="O101" i="8"/>
  <c r="O111" i="8"/>
  <c r="O74" i="8"/>
  <c r="O62" i="8"/>
  <c r="O54" i="8"/>
  <c r="O162" i="8"/>
  <c r="O53" i="8"/>
  <c r="O34" i="8"/>
  <c r="O67" i="8"/>
  <c r="O47" i="8"/>
  <c r="O57" i="8"/>
  <c r="O163" i="8"/>
  <c r="O79" i="8"/>
  <c r="O37" i="8"/>
  <c r="Q37" i="8" s="1"/>
  <c r="O145" i="8"/>
  <c r="O123" i="8"/>
  <c r="Q123" i="8" s="1"/>
  <c r="O52" i="8"/>
  <c r="O99" i="8"/>
  <c r="O143" i="8"/>
  <c r="O157" i="8"/>
  <c r="O103" i="8"/>
  <c r="O171" i="8"/>
  <c r="O106" i="8"/>
  <c r="O85" i="8"/>
  <c r="O151" i="8"/>
  <c r="O26" i="8"/>
  <c r="O149" i="8"/>
  <c r="O138" i="8"/>
  <c r="O116" i="8"/>
  <c r="O38" i="8"/>
  <c r="O122" i="8"/>
  <c r="O96" i="8"/>
  <c r="O117" i="8"/>
  <c r="O71" i="8"/>
  <c r="O135" i="8"/>
  <c r="O72" i="8"/>
  <c r="O78" i="8"/>
  <c r="O81" i="8"/>
  <c r="O69" i="8"/>
  <c r="Q69" i="8" s="1"/>
  <c r="O114" i="8"/>
  <c r="O170" i="8"/>
  <c r="O166" i="8"/>
  <c r="O40" i="8"/>
  <c r="O86" i="8"/>
  <c r="O70" i="8"/>
  <c r="O59" i="8"/>
  <c r="O161" i="8"/>
  <c r="O45" i="8"/>
  <c r="O63" i="8"/>
  <c r="O35" i="8"/>
  <c r="O152" i="8"/>
  <c r="O160" i="8"/>
  <c r="O75" i="8"/>
  <c r="O46" i="8"/>
  <c r="O24" i="8"/>
  <c r="O128" i="8"/>
  <c r="O25" i="8"/>
  <c r="O153" i="8"/>
  <c r="O77" i="8"/>
  <c r="O102" i="8"/>
  <c r="O55" i="8"/>
  <c r="O109" i="8"/>
  <c r="O42" i="8"/>
  <c r="O136" i="8"/>
  <c r="O22" i="8"/>
  <c r="O169" i="8"/>
  <c r="O43" i="8"/>
  <c r="O56" i="8"/>
  <c r="O30" i="8"/>
  <c r="O158" i="8"/>
  <c r="O119" i="8"/>
  <c r="O23" i="8"/>
  <c r="O131" i="8"/>
  <c r="O41" i="8"/>
  <c r="O91" i="8"/>
  <c r="O29" i="8"/>
  <c r="O92" i="8"/>
  <c r="O21" i="8"/>
  <c r="O139" i="8"/>
  <c r="O112" i="8"/>
  <c r="O154" i="8"/>
  <c r="O156" i="8"/>
  <c r="O65" i="8"/>
  <c r="O31" i="8"/>
  <c r="O97" i="8"/>
  <c r="O49" i="8"/>
  <c r="O126" i="8"/>
  <c r="O51" i="8"/>
  <c r="O129" i="8"/>
  <c r="O44" i="8"/>
  <c r="O28" i="8"/>
  <c r="O148" i="8"/>
  <c r="C97" i="4"/>
  <c r="I19" i="8"/>
  <c r="I151" i="8"/>
  <c r="K94" i="8"/>
  <c r="J17" i="9"/>
  <c r="J34" i="9" s="1"/>
  <c r="K152" i="8"/>
  <c r="I165" i="8"/>
  <c r="K48" i="8"/>
  <c r="I118" i="8"/>
  <c r="H10" i="9"/>
  <c r="H27" i="9" s="1"/>
  <c r="K47" i="8"/>
  <c r="I70" i="8"/>
  <c r="H20" i="8"/>
  <c r="H79" i="8"/>
  <c r="E12" i="9"/>
  <c r="E29" i="9" s="1"/>
  <c r="H43" i="8"/>
  <c r="I11" i="9"/>
  <c r="I28" i="9" s="1"/>
  <c r="H57" i="8"/>
  <c r="H98" i="8"/>
  <c r="C8" i="9"/>
  <c r="C25" i="9" s="1"/>
  <c r="H146" i="8"/>
  <c r="H105" i="8"/>
  <c r="H112" i="8"/>
  <c r="H157" i="8"/>
  <c r="H16" i="9"/>
  <c r="H33" i="9" s="1"/>
  <c r="H26" i="8"/>
  <c r="G9" i="9"/>
  <c r="G26" i="9" s="1"/>
  <c r="I17" i="9"/>
  <c r="I34" i="9" s="1"/>
  <c r="F13" i="9"/>
  <c r="F30" i="9" s="1"/>
  <c r="U71" i="8"/>
  <c r="C215" i="5"/>
  <c r="C214" i="5"/>
  <c r="I24" i="2" s="1"/>
  <c r="D24" i="2"/>
  <c r="I61" i="8"/>
  <c r="E11" i="9"/>
  <c r="E28" i="9" s="1"/>
  <c r="I149" i="8"/>
  <c r="M16" i="9"/>
  <c r="M33" i="9" s="1"/>
  <c r="C12" i="9"/>
  <c r="C29" i="9" s="1"/>
  <c r="Q39" i="8"/>
  <c r="I21" i="8"/>
  <c r="K140" i="8"/>
  <c r="I88" i="8"/>
  <c r="O98" i="8"/>
  <c r="R137" i="8"/>
  <c r="R95" i="8"/>
  <c r="R80" i="8"/>
  <c r="R161" i="8"/>
  <c r="R129" i="8"/>
  <c r="R79" i="8"/>
  <c r="R125" i="8"/>
  <c r="R114" i="8"/>
  <c r="R30" i="8"/>
  <c r="R133" i="8"/>
  <c r="R57" i="8"/>
  <c r="R47" i="8"/>
  <c r="V47" i="8" s="1"/>
  <c r="R29" i="8"/>
  <c r="R132" i="8"/>
  <c r="R21" i="8"/>
  <c r="R38" i="8"/>
  <c r="R77" i="8"/>
  <c r="V77" i="8" s="1"/>
  <c r="R90" i="8"/>
  <c r="R146" i="8"/>
  <c r="R78" i="8"/>
  <c r="V78" i="8" s="1"/>
  <c r="R101" i="8"/>
  <c r="R97" i="8"/>
  <c r="V97" i="8" s="1"/>
  <c r="R128" i="8"/>
  <c r="R59" i="8"/>
  <c r="V59" i="8" s="1"/>
  <c r="R119" i="8"/>
  <c r="R42" i="8"/>
  <c r="R164" i="8"/>
  <c r="R141" i="8"/>
  <c r="R23" i="8"/>
  <c r="R24" i="8"/>
  <c r="V24" i="8" s="1"/>
  <c r="R87" i="8"/>
  <c r="R84" i="8"/>
  <c r="R120" i="8"/>
  <c r="R117" i="8"/>
  <c r="R66" i="8"/>
  <c r="R100" i="8"/>
  <c r="R115" i="8"/>
  <c r="R162" i="8"/>
  <c r="R108" i="8"/>
  <c r="V108" i="8" s="1"/>
  <c r="R138" i="8"/>
  <c r="R55" i="8"/>
  <c r="R134" i="8"/>
  <c r="R31" i="8"/>
  <c r="R75" i="8"/>
  <c r="V75" i="8" s="1"/>
  <c r="R22" i="8"/>
  <c r="V22" i="8" s="1"/>
  <c r="R112" i="8"/>
  <c r="V112" i="8" s="1"/>
  <c r="R147" i="8"/>
  <c r="R110" i="8"/>
  <c r="R50" i="8"/>
  <c r="R61" i="8"/>
  <c r="R60" i="8"/>
  <c r="R170" i="8"/>
  <c r="R105" i="8"/>
  <c r="R102" i="8"/>
  <c r="V102" i="8" s="1"/>
  <c r="R118" i="8"/>
  <c r="R51" i="8"/>
  <c r="V51" i="8" s="1"/>
  <c r="R142" i="8"/>
  <c r="R48" i="8"/>
  <c r="V48" i="8" s="1"/>
  <c r="R81" i="8"/>
  <c r="V81" i="8" s="1"/>
  <c r="R154" i="8"/>
  <c r="V154" i="8" s="1"/>
  <c r="R64" i="8"/>
  <c r="R160" i="8"/>
  <c r="R92" i="8"/>
  <c r="R72" i="8"/>
  <c r="R88" i="8"/>
  <c r="R52" i="8"/>
  <c r="V52" i="8" s="1"/>
  <c r="R145" i="8"/>
  <c r="R106" i="8"/>
  <c r="V106" i="8" s="1"/>
  <c r="R165" i="8"/>
  <c r="V165" i="8" s="1"/>
  <c r="R54" i="8"/>
  <c r="R36" i="8"/>
  <c r="V36" i="8" s="1"/>
  <c r="R33" i="8"/>
  <c r="R83" i="8"/>
  <c r="R109" i="8"/>
  <c r="R34" i="8"/>
  <c r="R27" i="8"/>
  <c r="R53" i="8"/>
  <c r="V53" i="8" s="1"/>
  <c r="R49" i="8"/>
  <c r="V49" i="8" s="1"/>
  <c r="R163" i="8"/>
  <c r="R149" i="8"/>
  <c r="R26" i="8"/>
  <c r="R94" i="8"/>
  <c r="R93" i="8"/>
  <c r="V93" i="8" s="1"/>
  <c r="R169" i="8"/>
  <c r="R111" i="8"/>
  <c r="R124" i="8"/>
  <c r="R104" i="8"/>
  <c r="R148" i="8"/>
  <c r="R99" i="8"/>
  <c r="R68" i="8"/>
  <c r="R166" i="8"/>
  <c r="R32" i="8"/>
  <c r="R62" i="8"/>
  <c r="R39" i="8"/>
  <c r="R86" i="8"/>
  <c r="R157" i="8"/>
  <c r="R121" i="8"/>
  <c r="V121" i="8" s="1"/>
  <c r="R89" i="8"/>
  <c r="R144" i="8"/>
  <c r="V144" i="8" s="1"/>
  <c r="R69" i="8"/>
  <c r="R82" i="8"/>
  <c r="R70" i="8"/>
  <c r="R45" i="8"/>
  <c r="R28" i="8"/>
  <c r="R74" i="8"/>
  <c r="R71" i="8"/>
  <c r="R46" i="8"/>
  <c r="R98" i="8"/>
  <c r="R139" i="8"/>
  <c r="R41" i="8"/>
  <c r="R130" i="8"/>
  <c r="R58" i="8"/>
  <c r="R43" i="8"/>
  <c r="R135" i="8"/>
  <c r="V135" i="8" s="1"/>
  <c r="R76" i="8"/>
  <c r="R171" i="8"/>
  <c r="R159" i="8"/>
  <c r="R151" i="8"/>
  <c r="V151" i="8" s="1"/>
  <c r="R85" i="8"/>
  <c r="R167" i="8"/>
  <c r="R155" i="8"/>
  <c r="V155" i="8" s="1"/>
  <c r="R25" i="8"/>
  <c r="R65" i="8"/>
  <c r="R107" i="8"/>
  <c r="R122" i="8"/>
  <c r="R152" i="8"/>
  <c r="R96" i="8"/>
  <c r="R40" i="8"/>
  <c r="R168" i="8"/>
  <c r="R131" i="8"/>
  <c r="R127" i="8"/>
  <c r="R63" i="8"/>
  <c r="R150" i="8"/>
  <c r="R73" i="8"/>
  <c r="R158" i="8"/>
  <c r="R140" i="8"/>
  <c r="V140" i="8" s="1"/>
  <c r="R103" i="8"/>
  <c r="R91" i="8"/>
  <c r="V91" i="8" s="1"/>
  <c r="R56" i="8"/>
  <c r="R113" i="8"/>
  <c r="R37" i="8"/>
  <c r="R143" i="8"/>
  <c r="V143" i="8" s="1"/>
  <c r="R20" i="8"/>
  <c r="R67" i="8"/>
  <c r="R156" i="8"/>
  <c r="R126" i="8"/>
  <c r="R44" i="8"/>
  <c r="R35" i="8"/>
  <c r="R153" i="8"/>
  <c r="R116" i="8"/>
  <c r="V116" i="8" s="1"/>
  <c r="R123" i="8"/>
  <c r="R136" i="8"/>
  <c r="H29" i="8"/>
  <c r="H85" i="8"/>
  <c r="H67" i="8"/>
  <c r="H37" i="8"/>
  <c r="H147" i="8"/>
  <c r="H104" i="8"/>
  <c r="H44" i="8"/>
  <c r="H148" i="8"/>
  <c r="L18" i="9"/>
  <c r="L35" i="9" s="1"/>
  <c r="H134" i="8"/>
  <c r="K11" i="9"/>
  <c r="K28" i="9" s="1"/>
  <c r="H46" i="8"/>
  <c r="H62" i="8"/>
  <c r="G14" i="9"/>
  <c r="G31" i="9" s="1"/>
  <c r="H124" i="8"/>
  <c r="H108" i="8"/>
  <c r="H34" i="8"/>
  <c r="C11" i="9"/>
  <c r="C28" i="9" s="1"/>
  <c r="L14" i="9"/>
  <c r="L31" i="9" s="1"/>
  <c r="H163" i="8"/>
  <c r="G8" i="9"/>
  <c r="G25" i="9" s="1"/>
  <c r="M113" i="8"/>
  <c r="K87" i="8"/>
  <c r="I93" i="8"/>
  <c r="K75" i="8"/>
  <c r="I69" i="8"/>
  <c r="M138" i="8"/>
  <c r="J14" i="9"/>
  <c r="J31" i="9" s="1"/>
  <c r="E16" i="9"/>
  <c r="E33" i="9" s="1"/>
  <c r="H51" i="8"/>
  <c r="H87" i="8"/>
  <c r="H121" i="8"/>
  <c r="D18" i="9"/>
  <c r="D35" i="9" s="1"/>
  <c r="K17" i="9"/>
  <c r="K34" i="9" s="1"/>
  <c r="M13" i="9"/>
  <c r="M30" i="9" s="1"/>
  <c r="H155" i="8"/>
  <c r="G11" i="9"/>
  <c r="G28" i="9" s="1"/>
  <c r="G17" i="9"/>
  <c r="G34" i="9" s="1"/>
  <c r="H31" i="8"/>
  <c r="H136" i="8"/>
  <c r="E15" i="9"/>
  <c r="E32" i="9" s="1"/>
  <c r="H106" i="8"/>
  <c r="M17" i="9"/>
  <c r="M34" i="9" s="1"/>
  <c r="I13" i="9"/>
  <c r="I30" i="9" s="1"/>
  <c r="U68" i="8"/>
  <c r="T60" i="8"/>
  <c r="I35" i="8"/>
  <c r="C31" i="6"/>
  <c r="C67" i="6"/>
  <c r="K138" i="8"/>
  <c r="I107" i="8"/>
  <c r="I30" i="8"/>
  <c r="F18" i="9"/>
  <c r="F35" i="9" s="1"/>
  <c r="K129" i="8"/>
  <c r="K162" i="8"/>
  <c r="K76" i="8"/>
  <c r="K44" i="8"/>
  <c r="I26" i="8"/>
  <c r="I87" i="8"/>
  <c r="H31" i="4"/>
  <c r="I145" i="8"/>
  <c r="K70" i="8"/>
  <c r="H81" i="8"/>
  <c r="H8" i="9"/>
  <c r="H25" i="9" s="1"/>
  <c r="H169" i="8"/>
  <c r="H80" i="8"/>
  <c r="H138" i="8"/>
  <c r="C18" i="9"/>
  <c r="C35" i="9" s="1"/>
  <c r="I134" i="8"/>
  <c r="K105" i="8"/>
  <c r="I95" i="8"/>
  <c r="I59" i="8"/>
  <c r="C185" i="4"/>
  <c r="J23" i="2" s="1"/>
  <c r="E23" i="2"/>
  <c r="C186" i="4"/>
  <c r="S19" i="8"/>
  <c r="C97" i="7"/>
  <c r="H89" i="8"/>
  <c r="H110" i="8"/>
  <c r="H75" i="8"/>
  <c r="L13" i="9"/>
  <c r="L30" i="9" s="1"/>
  <c r="I14" i="9"/>
  <c r="I31" i="9" s="1"/>
  <c r="M97" i="8"/>
  <c r="F19" i="8"/>
  <c r="C155" i="5"/>
  <c r="K108" i="8"/>
  <c r="I131" i="8"/>
  <c r="M58" i="8"/>
  <c r="M38" i="8"/>
  <c r="M86" i="8"/>
  <c r="M45" i="8"/>
  <c r="M170" i="8"/>
  <c r="K126" i="8"/>
  <c r="I128" i="8"/>
  <c r="L128" i="8" s="1"/>
  <c r="N46" i="8"/>
  <c r="N142" i="8"/>
  <c r="N106" i="8"/>
  <c r="N70" i="8"/>
  <c r="N34" i="8"/>
  <c r="N169" i="8"/>
  <c r="N39" i="8"/>
  <c r="N72" i="8"/>
  <c r="N105" i="8"/>
  <c r="N138" i="8"/>
  <c r="N35" i="8"/>
  <c r="N68" i="8"/>
  <c r="Q68" i="8" s="1"/>
  <c r="N157" i="8"/>
  <c r="N133" i="8"/>
  <c r="N118" i="8"/>
  <c r="Q118" i="8" s="1"/>
  <c r="N28" i="8"/>
  <c r="N159" i="8"/>
  <c r="N73" i="8"/>
  <c r="N127" i="8"/>
  <c r="N36" i="8"/>
  <c r="N69" i="8"/>
  <c r="N102" i="8"/>
  <c r="Q102" i="8" s="1"/>
  <c r="N135" i="8"/>
  <c r="N32" i="8"/>
  <c r="N170" i="8"/>
  <c r="N154" i="8"/>
  <c r="N115" i="8"/>
  <c r="N67" i="8"/>
  <c r="N52" i="8"/>
  <c r="N153" i="8"/>
  <c r="N25" i="8"/>
  <c r="N91" i="8"/>
  <c r="N33" i="8"/>
  <c r="N137" i="8"/>
  <c r="N124" i="8"/>
  <c r="N158" i="8"/>
  <c r="Q158" i="8" s="1"/>
  <c r="N155" i="8"/>
  <c r="N152" i="8"/>
  <c r="N109" i="8"/>
  <c r="N31" i="8"/>
  <c r="N103" i="8"/>
  <c r="N171" i="8"/>
  <c r="N55" i="8"/>
  <c r="Q55" i="8" s="1"/>
  <c r="N30" i="8"/>
  <c r="N63" i="8"/>
  <c r="N96" i="8"/>
  <c r="Q96" i="8" s="1"/>
  <c r="N101" i="8"/>
  <c r="N134" i="8"/>
  <c r="N131" i="8"/>
  <c r="N128" i="8"/>
  <c r="N125" i="8"/>
  <c r="N167" i="8"/>
  <c r="N61" i="8"/>
  <c r="N145" i="8"/>
  <c r="N88" i="8"/>
  <c r="N165" i="8"/>
  <c r="N94" i="8"/>
  <c r="N27" i="8"/>
  <c r="N60" i="8"/>
  <c r="N51" i="8"/>
  <c r="Q51" i="8" s="1"/>
  <c r="N78" i="8"/>
  <c r="N41" i="8"/>
  <c r="N79" i="8"/>
  <c r="N162" i="8"/>
  <c r="N108" i="8"/>
  <c r="N71" i="8"/>
  <c r="N99" i="8"/>
  <c r="Q99" i="8" s="1"/>
  <c r="N65" i="8"/>
  <c r="N98" i="8"/>
  <c r="N95" i="8"/>
  <c r="N92" i="8"/>
  <c r="N89" i="8"/>
  <c r="Q89" i="8" s="1"/>
  <c r="N122" i="8"/>
  <c r="N150" i="8"/>
  <c r="Q150" i="8" s="1"/>
  <c r="N22" i="8"/>
  <c r="N97" i="8"/>
  <c r="N100" i="8"/>
  <c r="N156" i="8"/>
  <c r="N58" i="8"/>
  <c r="N24" i="8"/>
  <c r="N129" i="8"/>
  <c r="N20" i="8"/>
  <c r="N50" i="8"/>
  <c r="N116" i="8"/>
  <c r="Q116" i="8" s="1"/>
  <c r="N43" i="8"/>
  <c r="N121" i="8"/>
  <c r="N54" i="8"/>
  <c r="N45" i="8"/>
  <c r="N111" i="8"/>
  <c r="N107" i="8"/>
  <c r="N160" i="8"/>
  <c r="N141" i="8"/>
  <c r="Q141" i="8" s="1"/>
  <c r="N104" i="8"/>
  <c r="N132" i="8"/>
  <c r="N29" i="8"/>
  <c r="N62" i="8"/>
  <c r="N59" i="8"/>
  <c r="N56" i="8"/>
  <c r="N53" i="8"/>
  <c r="N86" i="8"/>
  <c r="N119" i="8"/>
  <c r="N148" i="8"/>
  <c r="N139" i="8"/>
  <c r="N82" i="8"/>
  <c r="N85" i="8"/>
  <c r="N136" i="8"/>
  <c r="N151" i="8"/>
  <c r="Q151" i="8" s="1"/>
  <c r="N26" i="8"/>
  <c r="N168" i="8"/>
  <c r="N83" i="8"/>
  <c r="N161" i="8"/>
  <c r="N37" i="8"/>
  <c r="N21" i="8"/>
  <c r="N48" i="8"/>
  <c r="N144" i="8"/>
  <c r="N140" i="8"/>
  <c r="N42" i="8"/>
  <c r="N38" i="8"/>
  <c r="N66" i="8"/>
  <c r="N23" i="8"/>
  <c r="N40" i="8"/>
  <c r="N147" i="8"/>
  <c r="N93" i="8"/>
  <c r="Q93" i="8" s="1"/>
  <c r="N126" i="8"/>
  <c r="N123" i="8"/>
  <c r="N120" i="8"/>
  <c r="N117" i="8"/>
  <c r="N166" i="8"/>
  <c r="N47" i="8"/>
  <c r="N80" i="8"/>
  <c r="N113" i="8"/>
  <c r="N146" i="8"/>
  <c r="N49" i="8"/>
  <c r="N112" i="8"/>
  <c r="Q112" i="8" s="1"/>
  <c r="N163" i="8"/>
  <c r="N57" i="8"/>
  <c r="N90" i="8"/>
  <c r="N87" i="8"/>
  <c r="N84" i="8"/>
  <c r="N81" i="8"/>
  <c r="N114" i="8"/>
  <c r="N149" i="8"/>
  <c r="Q149" i="8" s="1"/>
  <c r="N44" i="8"/>
  <c r="N77" i="8"/>
  <c r="N110" i="8"/>
  <c r="N143" i="8"/>
  <c r="N76" i="8"/>
  <c r="N64" i="8"/>
  <c r="N74" i="8"/>
  <c r="N164" i="8"/>
  <c r="N130" i="8"/>
  <c r="N75" i="8"/>
  <c r="K163" i="8"/>
  <c r="I92" i="8"/>
  <c r="K90" i="8"/>
  <c r="I89" i="8"/>
  <c r="T35" i="8"/>
  <c r="M155" i="8"/>
  <c r="K37" i="8"/>
  <c r="I152" i="8"/>
  <c r="C188" i="6"/>
  <c r="T135" i="8"/>
  <c r="U94" i="8"/>
  <c r="P38" i="8"/>
  <c r="M161" i="8"/>
  <c r="O89" i="8"/>
  <c r="M10" i="9"/>
  <c r="M27" i="9" s="1"/>
  <c r="P100" i="8"/>
  <c r="H31" i="5"/>
  <c r="C64" i="5"/>
  <c r="M21" i="8"/>
  <c r="U84" i="8"/>
  <c r="P103" i="8"/>
  <c r="D127" i="8"/>
  <c r="D114" i="8"/>
  <c r="D80" i="8"/>
  <c r="D146" i="8"/>
  <c r="D87" i="8"/>
  <c r="D136" i="8"/>
  <c r="D143" i="8"/>
  <c r="D54" i="8"/>
  <c r="D64" i="8"/>
  <c r="D20" i="8"/>
  <c r="D101" i="8"/>
  <c r="D120" i="8"/>
  <c r="D170" i="8"/>
  <c r="D69" i="8"/>
  <c r="D159" i="8"/>
  <c r="D45" i="8"/>
  <c r="D123" i="8"/>
  <c r="D76" i="8"/>
  <c r="D85" i="8"/>
  <c r="D113" i="8"/>
  <c r="D23" i="8"/>
  <c r="D144" i="8"/>
  <c r="D124" i="8"/>
  <c r="D77" i="8"/>
  <c r="D168" i="8"/>
  <c r="D108" i="8"/>
  <c r="D164" i="8"/>
  <c r="D130" i="8"/>
  <c r="D151" i="8"/>
  <c r="D98" i="8"/>
  <c r="D116" i="8"/>
  <c r="D81" i="8"/>
  <c r="D57" i="8"/>
  <c r="D165" i="8"/>
  <c r="D154" i="8"/>
  <c r="D70" i="8"/>
  <c r="D27" i="8"/>
  <c r="D73" i="8"/>
  <c r="D121" i="8"/>
  <c r="D44" i="8"/>
  <c r="D26" i="8"/>
  <c r="G26" i="8" s="1"/>
  <c r="D51" i="8"/>
  <c r="D61" i="8"/>
  <c r="D167" i="8"/>
  <c r="D35" i="8"/>
  <c r="D84" i="8"/>
  <c r="D65" i="8"/>
  <c r="D162" i="8"/>
  <c r="D163" i="8"/>
  <c r="D88" i="8"/>
  <c r="D66" i="8"/>
  <c r="D93" i="8"/>
  <c r="D90" i="8"/>
  <c r="D118" i="8"/>
  <c r="G118" i="8" s="1"/>
  <c r="D134" i="8"/>
  <c r="D105" i="8"/>
  <c r="G105" i="8" s="1"/>
  <c r="D55" i="8"/>
  <c r="D131" i="8"/>
  <c r="D135" i="8"/>
  <c r="D110" i="8"/>
  <c r="D49" i="8"/>
  <c r="D96" i="8"/>
  <c r="D115" i="8"/>
  <c r="D141" i="8"/>
  <c r="D67" i="8"/>
  <c r="D68" i="8"/>
  <c r="D155" i="8"/>
  <c r="G155" i="8" s="1"/>
  <c r="D37" i="8"/>
  <c r="D148" i="8"/>
  <c r="K40" i="8"/>
  <c r="I66" i="8"/>
  <c r="E56" i="8"/>
  <c r="T127" i="8"/>
  <c r="M142" i="8"/>
  <c r="U137" i="8"/>
  <c r="P155" i="8"/>
  <c r="S170" i="8"/>
  <c r="K121" i="8"/>
  <c r="I161" i="8"/>
  <c r="I121" i="8"/>
  <c r="E57" i="8"/>
  <c r="T37" i="8"/>
  <c r="U44" i="8"/>
  <c r="M42" i="8"/>
  <c r="H94" i="8"/>
  <c r="H137" i="8"/>
  <c r="J9" i="9"/>
  <c r="J26" i="9" s="1"/>
  <c r="G18" i="9"/>
  <c r="G35" i="9" s="1"/>
  <c r="F15" i="9"/>
  <c r="F32" i="9" s="1"/>
  <c r="H54" i="8"/>
  <c r="G15" i="9"/>
  <c r="G32" i="9" s="1"/>
  <c r="M18" i="9"/>
  <c r="M35" i="9" s="1"/>
  <c r="H96" i="8"/>
  <c r="H42" i="8"/>
  <c r="H102" i="8"/>
  <c r="H9" i="9"/>
  <c r="H26" i="9" s="1"/>
  <c r="D10" i="9"/>
  <c r="D27" i="9" s="1"/>
  <c r="D16" i="9"/>
  <c r="D33" i="9" s="1"/>
  <c r="H150" i="8"/>
  <c r="H166" i="8"/>
  <c r="K15" i="9"/>
  <c r="K32" i="9" s="1"/>
  <c r="K33" i="8"/>
  <c r="C16" i="9"/>
  <c r="C33" i="9" s="1"/>
  <c r="I143" i="8"/>
  <c r="I32" i="8"/>
  <c r="K104" i="8"/>
  <c r="I140" i="8"/>
  <c r="I104" i="8"/>
  <c r="I65" i="8"/>
  <c r="K135" i="8"/>
  <c r="I137" i="8"/>
  <c r="K36" i="8"/>
  <c r="I76" i="8"/>
  <c r="H56" i="8"/>
  <c r="L16" i="9"/>
  <c r="L33" i="9" s="1"/>
  <c r="F122" i="8"/>
  <c r="F48" i="8"/>
  <c r="F42" i="8"/>
  <c r="F31" i="8"/>
  <c r="F94" i="8"/>
  <c r="F169" i="8"/>
  <c r="F78" i="8"/>
  <c r="F52" i="8"/>
  <c r="F64" i="8"/>
  <c r="F125" i="8"/>
  <c r="F90" i="8"/>
  <c r="F113" i="8"/>
  <c r="F115" i="8"/>
  <c r="F108" i="8"/>
  <c r="F83" i="8"/>
  <c r="F132" i="8"/>
  <c r="F165" i="8"/>
  <c r="F146" i="8"/>
  <c r="F38" i="8"/>
  <c r="F36" i="8"/>
  <c r="G36" i="8" s="1"/>
  <c r="F89" i="8"/>
  <c r="F39" i="8"/>
  <c r="F135" i="8"/>
  <c r="F95" i="8"/>
  <c r="F66" i="8"/>
  <c r="F24" i="8"/>
  <c r="F33" i="8"/>
  <c r="F65" i="8"/>
  <c r="F27" i="8"/>
  <c r="G27" i="8" s="1"/>
  <c r="F32" i="8"/>
  <c r="F91" i="8"/>
  <c r="F154" i="8"/>
  <c r="F152" i="8"/>
  <c r="F50" i="8"/>
  <c r="F41" i="8"/>
  <c r="F58" i="8"/>
  <c r="F20" i="8"/>
  <c r="F149" i="8"/>
  <c r="F167" i="8"/>
  <c r="F97" i="8"/>
  <c r="F101" i="8"/>
  <c r="F54" i="8"/>
  <c r="F114" i="8"/>
  <c r="F79" i="8"/>
  <c r="F157" i="8"/>
  <c r="F100" i="8"/>
  <c r="G100" i="8" s="1"/>
  <c r="F22" i="8"/>
  <c r="F136" i="8"/>
  <c r="F129" i="8"/>
  <c r="F171" i="8"/>
  <c r="F43" i="8"/>
  <c r="F133" i="8"/>
  <c r="F80" i="8"/>
  <c r="F74" i="8"/>
  <c r="F93" i="8"/>
  <c r="F72" i="8"/>
  <c r="F25" i="8"/>
  <c r="F40" i="8"/>
  <c r="F163" i="8"/>
  <c r="F44" i="8"/>
  <c r="F144" i="8"/>
  <c r="F69" i="8"/>
  <c r="F35" i="8"/>
  <c r="F158" i="8"/>
  <c r="G158" i="8" s="1"/>
  <c r="F82" i="8"/>
  <c r="F162" i="8"/>
  <c r="F92" i="8"/>
  <c r="F156" i="8"/>
  <c r="F29" i="8"/>
  <c r="F28" i="8"/>
  <c r="F21" i="8"/>
  <c r="F141" i="8"/>
  <c r="F56" i="8"/>
  <c r="F61" i="8"/>
  <c r="F86" i="8"/>
  <c r="F26" i="8"/>
  <c r="F75" i="8"/>
  <c r="F99" i="8"/>
  <c r="F128" i="8"/>
  <c r="F140" i="8"/>
  <c r="F60" i="8"/>
  <c r="F123" i="8"/>
  <c r="F139" i="8"/>
  <c r="F55" i="8"/>
  <c r="F150" i="8"/>
  <c r="F87" i="8"/>
  <c r="F109" i="8"/>
  <c r="F142" i="8"/>
  <c r="F84" i="8"/>
  <c r="F88" i="8"/>
  <c r="F70" i="8"/>
  <c r="F112" i="8"/>
  <c r="F131" i="8"/>
  <c r="F104" i="8"/>
  <c r="F160" i="8"/>
  <c r="F117" i="8"/>
  <c r="F34" i="8"/>
  <c r="F105" i="8"/>
  <c r="F168" i="8"/>
  <c r="F77" i="8"/>
  <c r="F155" i="8"/>
  <c r="F118" i="8"/>
  <c r="F148" i="8"/>
  <c r="F147" i="8"/>
  <c r="F143" i="8"/>
  <c r="F134" i="8"/>
  <c r="F106" i="8"/>
  <c r="F46" i="8"/>
  <c r="F23" i="8"/>
  <c r="F111" i="8"/>
  <c r="F166" i="8"/>
  <c r="F116" i="8"/>
  <c r="F138" i="8"/>
  <c r="F145" i="8"/>
  <c r="F170" i="8"/>
  <c r="F102" i="8"/>
  <c r="F127" i="8"/>
  <c r="F45" i="8"/>
  <c r="F63" i="8"/>
  <c r="F71" i="8"/>
  <c r="F110" i="8"/>
  <c r="F103" i="8"/>
  <c r="F151" i="8"/>
  <c r="F62" i="8"/>
  <c r="F76" i="8"/>
  <c r="F73" i="8"/>
  <c r="F107" i="8"/>
  <c r="F57" i="8"/>
  <c r="F53" i="8"/>
  <c r="F68" i="8"/>
  <c r="F119" i="8"/>
  <c r="F85" i="8"/>
  <c r="F49" i="8"/>
  <c r="F161" i="8"/>
  <c r="F51" i="8"/>
  <c r="F59" i="8"/>
  <c r="F98" i="8"/>
  <c r="F121" i="8"/>
  <c r="F96" i="8"/>
  <c r="F47" i="8"/>
  <c r="F153" i="8"/>
  <c r="F120" i="8"/>
  <c r="F124" i="8"/>
  <c r="G124" i="8" s="1"/>
  <c r="F164" i="8"/>
  <c r="F67" i="8"/>
  <c r="F126" i="8"/>
  <c r="F37" i="8"/>
  <c r="F137" i="8"/>
  <c r="F30" i="8"/>
  <c r="F159" i="8"/>
  <c r="F130" i="8"/>
  <c r="F81" i="8"/>
  <c r="M114" i="8"/>
  <c r="K161" i="8"/>
  <c r="I56" i="8"/>
  <c r="K26" i="8"/>
  <c r="M20" i="8"/>
  <c r="I60" i="8"/>
  <c r="K10" i="9"/>
  <c r="K27" i="9" s="1"/>
  <c r="J15" i="9"/>
  <c r="J32" i="9" s="1"/>
  <c r="H27" i="8"/>
  <c r="H131" i="8"/>
  <c r="H120" i="8"/>
  <c r="K30" i="8"/>
  <c r="K55" i="8"/>
  <c r="I115" i="8"/>
  <c r="K99" i="8"/>
  <c r="I162" i="8"/>
  <c r="M152" i="8"/>
  <c r="M57" i="8"/>
  <c r="M101" i="8"/>
  <c r="M31" i="8"/>
  <c r="M85" i="8"/>
  <c r="K77" i="8"/>
  <c r="I158" i="8"/>
  <c r="N19" i="8"/>
  <c r="C97" i="6"/>
  <c r="K155" i="8"/>
  <c r="I125" i="8"/>
  <c r="L125" i="8" s="1"/>
  <c r="K98" i="8"/>
  <c r="K137" i="8"/>
  <c r="I122" i="8"/>
  <c r="T80" i="8"/>
  <c r="U19" i="8"/>
  <c r="C155" i="7"/>
  <c r="U129" i="8"/>
  <c r="P42" i="8"/>
  <c r="P22" i="8"/>
  <c r="P79" i="8"/>
  <c r="P50" i="8"/>
  <c r="P29" i="8"/>
  <c r="P91" i="8"/>
  <c r="P158" i="8"/>
  <c r="P121" i="8"/>
  <c r="P113" i="8"/>
  <c r="P78" i="8"/>
  <c r="P129" i="8"/>
  <c r="P49" i="8"/>
  <c r="P132" i="8"/>
  <c r="P25" i="8"/>
  <c r="Q25" i="8" s="1"/>
  <c r="P53" i="8"/>
  <c r="P75" i="8"/>
  <c r="Q75" i="8" s="1"/>
  <c r="P164" i="8"/>
  <c r="P76" i="8"/>
  <c r="P124" i="8"/>
  <c r="P146" i="8"/>
  <c r="P150" i="8"/>
  <c r="P70" i="8"/>
  <c r="P37" i="8"/>
  <c r="P84" i="8"/>
  <c r="P94" i="8"/>
  <c r="P160" i="8"/>
  <c r="P47" i="8"/>
  <c r="P26" i="8"/>
  <c r="P156" i="8"/>
  <c r="P136" i="8"/>
  <c r="Q136" i="8" s="1"/>
  <c r="P33" i="8"/>
  <c r="P72" i="8"/>
  <c r="P58" i="8"/>
  <c r="P80" i="8"/>
  <c r="P56" i="8"/>
  <c r="P170" i="8"/>
  <c r="P102" i="8"/>
  <c r="K49" i="8"/>
  <c r="I133" i="8"/>
  <c r="T29" i="8"/>
  <c r="T156" i="8"/>
  <c r="U72" i="8"/>
  <c r="P71" i="8"/>
  <c r="M84" i="8"/>
  <c r="O137" i="8"/>
  <c r="M62" i="8"/>
  <c r="P65" i="8"/>
  <c r="U73" i="8"/>
  <c r="P35" i="8"/>
  <c r="S30" i="8"/>
  <c r="S162" i="8"/>
  <c r="S136" i="8"/>
  <c r="S65" i="8"/>
  <c r="S159" i="8"/>
  <c r="S57" i="8"/>
  <c r="S40" i="8"/>
  <c r="S63" i="8"/>
  <c r="S109" i="8"/>
  <c r="S83" i="8"/>
  <c r="S89" i="8"/>
  <c r="S103" i="8"/>
  <c r="S152" i="8"/>
  <c r="S137" i="8"/>
  <c r="S66" i="8"/>
  <c r="S164" i="8"/>
  <c r="S35" i="8"/>
  <c r="S38" i="8"/>
  <c r="S31" i="8"/>
  <c r="S150" i="8"/>
  <c r="S24" i="8"/>
  <c r="S85" i="8"/>
  <c r="S114" i="8"/>
  <c r="S91" i="8"/>
  <c r="S149" i="8"/>
  <c r="S68" i="8"/>
  <c r="S169" i="8"/>
  <c r="S45" i="8"/>
  <c r="S90" i="8"/>
  <c r="S42" i="8"/>
  <c r="S64" i="8"/>
  <c r="S161" i="8"/>
  <c r="S50" i="8"/>
  <c r="S67" i="8"/>
  <c r="S102" i="8"/>
  <c r="S100" i="8"/>
  <c r="S96" i="8"/>
  <c r="S118" i="8"/>
  <c r="S58" i="8"/>
  <c r="S20" i="8"/>
  <c r="S26" i="8"/>
  <c r="S132" i="8"/>
  <c r="S25" i="8"/>
  <c r="S84" i="8"/>
  <c r="U116" i="8"/>
  <c r="S28" i="8"/>
  <c r="C185" i="7"/>
  <c r="L23" i="2" s="1"/>
  <c r="C186" i="7"/>
  <c r="G23" i="2"/>
  <c r="K115" i="8"/>
  <c r="I55" i="8"/>
  <c r="E41" i="8"/>
  <c r="T31" i="8"/>
  <c r="M43" i="8"/>
  <c r="Q43" i="8" s="1"/>
  <c r="U166" i="8"/>
  <c r="P62" i="8"/>
  <c r="S34" i="8"/>
  <c r="K25" i="8"/>
  <c r="I141" i="8"/>
  <c r="M83" i="8"/>
  <c r="E164" i="8"/>
  <c r="T118" i="8"/>
  <c r="P99" i="8"/>
  <c r="H139" i="8"/>
  <c r="S111" i="8"/>
  <c r="H144" i="8"/>
  <c r="H64" i="8"/>
  <c r="K13" i="9"/>
  <c r="K30" i="9" s="1"/>
  <c r="K12" i="9"/>
  <c r="K29" i="9" s="1"/>
  <c r="J16" i="9"/>
  <c r="J33" i="9" s="1"/>
  <c r="C10" i="9"/>
  <c r="C27" i="9" s="1"/>
  <c r="H82" i="8"/>
  <c r="H24" i="8"/>
  <c r="H61" i="8"/>
  <c r="C14" i="9"/>
  <c r="C31" i="9" s="1"/>
  <c r="H152" i="8"/>
  <c r="D13" i="9"/>
  <c r="D30" i="9" s="1"/>
  <c r="H15" i="9"/>
  <c r="H32" i="9" s="1"/>
  <c r="H71" i="8"/>
  <c r="H68" i="8"/>
  <c r="H76" i="8"/>
  <c r="H65" i="8"/>
  <c r="K82" i="8"/>
  <c r="Q61" i="8"/>
  <c r="L48" i="8"/>
  <c r="K34" i="8"/>
  <c r="C15" i="9"/>
  <c r="C32" i="9" s="1"/>
  <c r="I68" i="8"/>
  <c r="K92" i="8"/>
  <c r="I29" i="8"/>
  <c r="K43" i="8"/>
  <c r="I18" i="9"/>
  <c r="I35" i="9" s="1"/>
  <c r="K150" i="8"/>
  <c r="F9" i="9"/>
  <c r="F26" i="9" s="1"/>
  <c r="H50" i="8"/>
  <c r="K56" i="8"/>
  <c r="M74" i="8"/>
  <c r="F16" i="9"/>
  <c r="F33" i="9" s="1"/>
  <c r="H141" i="8"/>
  <c r="H52" i="8"/>
  <c r="M15" i="9"/>
  <c r="M32" i="9" s="1"/>
  <c r="D15" i="9"/>
  <c r="D32" i="9" s="1"/>
  <c r="K22" i="8"/>
  <c r="E10" i="9"/>
  <c r="E27" i="9" s="1"/>
  <c r="I98" i="8"/>
  <c r="M162" i="8"/>
  <c r="Q162" i="8" s="1"/>
  <c r="K68" i="8"/>
  <c r="M165" i="8"/>
  <c r="Q165" i="8" s="1"/>
  <c r="K29" i="8"/>
  <c r="F8" i="9"/>
  <c r="F25" i="9" s="1"/>
  <c r="I153" i="8"/>
  <c r="O48" i="8"/>
  <c r="H31" i="7"/>
  <c r="C64" i="7"/>
  <c r="K109" i="8"/>
  <c r="K154" i="8"/>
  <c r="H90" i="8"/>
  <c r="M8" i="9"/>
  <c r="M25" i="9" s="1"/>
  <c r="I8" i="9"/>
  <c r="I25" i="9" s="1"/>
  <c r="I44" i="8"/>
  <c r="M129" i="8"/>
  <c r="Q129" i="8" s="1"/>
  <c r="K125" i="8"/>
  <c r="I112" i="8"/>
  <c r="J19" i="8"/>
  <c r="C126" i="4"/>
  <c r="H164" i="8"/>
  <c r="K27" i="8"/>
  <c r="I49" i="8"/>
  <c r="E13" i="9"/>
  <c r="E30" i="9" s="1"/>
  <c r="L8" i="9"/>
  <c r="L25" i="9" s="1"/>
  <c r="M81" i="8"/>
  <c r="Q81" i="8" s="1"/>
  <c r="M36" i="8"/>
  <c r="Q36" i="8" s="1"/>
  <c r="M121" i="8"/>
  <c r="M164" i="8"/>
  <c r="K168" i="8"/>
  <c r="I142" i="8"/>
  <c r="K88" i="8"/>
  <c r="K80" i="8"/>
  <c r="I156" i="8"/>
  <c r="K20" i="8"/>
  <c r="M79" i="8"/>
  <c r="I163" i="8"/>
  <c r="T163" i="8"/>
  <c r="U98" i="8"/>
  <c r="U114" i="8"/>
  <c r="U131" i="8"/>
  <c r="U160" i="8"/>
  <c r="U147" i="8"/>
  <c r="U54" i="8"/>
  <c r="U168" i="8"/>
  <c r="U65" i="8"/>
  <c r="U136" i="8"/>
  <c r="U87" i="8"/>
  <c r="U111" i="8"/>
  <c r="U70" i="8"/>
  <c r="U103" i="8"/>
  <c r="U38" i="8"/>
  <c r="U35" i="8"/>
  <c r="U32" i="8"/>
  <c r="U29" i="8"/>
  <c r="U62" i="8"/>
  <c r="U95" i="8"/>
  <c r="U128" i="8"/>
  <c r="U142" i="8"/>
  <c r="K151" i="8"/>
  <c r="I132" i="8"/>
  <c r="T113" i="8"/>
  <c r="M127" i="8"/>
  <c r="Q127" i="8" s="1"/>
  <c r="U57" i="8"/>
  <c r="P104" i="8"/>
  <c r="O140" i="8"/>
  <c r="P48" i="8"/>
  <c r="E19" i="8"/>
  <c r="C126" i="5"/>
  <c r="P98" i="8"/>
  <c r="H91" i="8"/>
  <c r="M171" i="8"/>
  <c r="U58" i="8"/>
  <c r="P68" i="8"/>
  <c r="S62" i="8"/>
  <c r="U28" i="8"/>
  <c r="K8" i="9"/>
  <c r="K25" i="9" s="1"/>
  <c r="C97" i="5"/>
  <c r="D19" i="8"/>
  <c r="K157" i="8"/>
  <c r="I129" i="8"/>
  <c r="E153" i="8"/>
  <c r="G153" i="8" s="1"/>
  <c r="T160" i="8"/>
  <c r="H63" i="8"/>
  <c r="U55" i="8"/>
  <c r="P95" i="8"/>
  <c r="S41" i="8"/>
  <c r="K71" i="8"/>
  <c r="I78" i="8"/>
  <c r="T25" i="8"/>
  <c r="U110" i="8"/>
  <c r="P171" i="8"/>
  <c r="S101" i="8"/>
  <c r="S141" i="8"/>
  <c r="J10" i="9"/>
  <c r="J27" i="9" s="1"/>
  <c r="H14" i="9"/>
  <c r="H31" i="9" s="1"/>
  <c r="H116" i="8"/>
  <c r="H78" i="8"/>
  <c r="J11" i="9"/>
  <c r="J28" i="9" s="1"/>
  <c r="D14" i="9"/>
  <c r="D31" i="9" s="1"/>
  <c r="H132" i="8"/>
  <c r="H73" i="8"/>
  <c r="J8" i="9"/>
  <c r="J25" i="9" s="1"/>
  <c r="D8" i="9"/>
  <c r="D25" i="9" s="1"/>
  <c r="K16" i="9"/>
  <c r="K33" i="9" s="1"/>
  <c r="H30" i="8"/>
  <c r="H32" i="8"/>
  <c r="H145" i="8"/>
  <c r="H122" i="8"/>
  <c r="H22" i="8"/>
  <c r="G12" i="9"/>
  <c r="G29" i="9" s="1"/>
  <c r="M159" i="8"/>
  <c r="Q159" i="8" s="1"/>
  <c r="D23" i="2"/>
  <c r="C186" i="5"/>
  <c r="C185" i="5"/>
  <c r="I23" i="2" s="1"/>
  <c r="G10" i="9"/>
  <c r="G27" i="9" s="1"/>
  <c r="I45" i="8"/>
  <c r="I16" i="9"/>
  <c r="I33" i="9" s="1"/>
  <c r="K42" i="8"/>
  <c r="Q35" i="8"/>
  <c r="K23" i="8"/>
  <c r="K58" i="8"/>
  <c r="E14" i="9"/>
  <c r="E31" i="9" s="1"/>
  <c r="Q148" i="8"/>
  <c r="Q47" i="8"/>
  <c r="I101" i="8"/>
  <c r="I62" i="8"/>
  <c r="I23" i="8"/>
  <c r="K120" i="8"/>
  <c r="O83" i="8"/>
  <c r="M154" i="8"/>
  <c r="Q154" i="8" s="1"/>
  <c r="H39" i="8"/>
  <c r="H95" i="8"/>
  <c r="L95" i="8" s="1"/>
  <c r="L11" i="9"/>
  <c r="L28" i="9" s="1"/>
  <c r="H69" i="8"/>
  <c r="I12" i="9"/>
  <c r="I29" i="9" s="1"/>
  <c r="L17" i="9"/>
  <c r="L34" i="9" s="1"/>
  <c r="M82" i="8"/>
  <c r="M23" i="8"/>
  <c r="H119" i="8"/>
  <c r="I28" i="8"/>
  <c r="C130" i="7"/>
  <c r="F11" i="9"/>
  <c r="F28" i="9" s="1"/>
  <c r="L10" i="9"/>
  <c r="L27" i="9" s="1"/>
  <c r="D12" i="9"/>
  <c r="D29" i="9" s="1"/>
  <c r="J13" i="9"/>
  <c r="J30" i="9" s="1"/>
  <c r="I164" i="8"/>
  <c r="K60" i="8"/>
  <c r="I67" i="8"/>
  <c r="J149" i="8"/>
  <c r="J65" i="8"/>
  <c r="J103" i="8"/>
  <c r="J64" i="8"/>
  <c r="J87" i="8"/>
  <c r="J25" i="8"/>
  <c r="L25" i="8" s="1"/>
  <c r="J114" i="8"/>
  <c r="J83" i="8"/>
  <c r="J163" i="8"/>
  <c r="J168" i="8"/>
  <c r="J72" i="8"/>
  <c r="J164" i="8"/>
  <c r="J120" i="8"/>
  <c r="J29" i="8"/>
  <c r="J67" i="8"/>
  <c r="J89" i="8"/>
  <c r="J169" i="8"/>
  <c r="J122" i="8"/>
  <c r="J32" i="8"/>
  <c r="J47" i="8"/>
  <c r="J54" i="8"/>
  <c r="J111" i="8"/>
  <c r="J124" i="8"/>
  <c r="J129" i="8"/>
  <c r="J144" i="8"/>
  <c r="J85" i="8"/>
  <c r="J98" i="8"/>
  <c r="J69" i="8"/>
  <c r="J128" i="8"/>
  <c r="J156" i="8"/>
  <c r="J43" i="8"/>
  <c r="J50" i="8"/>
  <c r="J62" i="8"/>
  <c r="J162" i="8"/>
  <c r="J34" i="8"/>
  <c r="J46" i="8"/>
  <c r="J52" i="8"/>
  <c r="J71" i="8"/>
  <c r="J49" i="8"/>
  <c r="J45" i="8"/>
  <c r="J27" i="8"/>
  <c r="J92" i="8"/>
  <c r="J138" i="8"/>
  <c r="J170" i="8"/>
  <c r="J153" i="8"/>
  <c r="J78" i="8"/>
  <c r="J147" i="8"/>
  <c r="J96" i="8"/>
  <c r="J107" i="8"/>
  <c r="J159" i="8"/>
  <c r="J60" i="8"/>
  <c r="J63" i="8"/>
  <c r="J148" i="8"/>
  <c r="J135" i="8"/>
  <c r="J70" i="8"/>
  <c r="L70" i="8" s="1"/>
  <c r="J139" i="8"/>
  <c r="J61" i="8"/>
  <c r="J44" i="8"/>
  <c r="J109" i="8"/>
  <c r="J157" i="8"/>
  <c r="J73" i="8"/>
  <c r="J57" i="8"/>
  <c r="J146" i="8"/>
  <c r="J23" i="8"/>
  <c r="J93" i="8"/>
  <c r="J56" i="8"/>
  <c r="J104" i="8"/>
  <c r="J37" i="8"/>
  <c r="J51" i="8"/>
  <c r="J106" i="8"/>
  <c r="J126" i="8"/>
  <c r="L126" i="8" s="1"/>
  <c r="J127" i="8"/>
  <c r="J102" i="8"/>
  <c r="J113" i="8"/>
  <c r="J171" i="8"/>
  <c r="J48" i="8"/>
  <c r="J24" i="8"/>
  <c r="J91" i="8"/>
  <c r="J115" i="8"/>
  <c r="J79" i="8"/>
  <c r="J74" i="8"/>
  <c r="J145" i="8"/>
  <c r="J123" i="8"/>
  <c r="L123" i="8" s="1"/>
  <c r="J136" i="8"/>
  <c r="J131" i="8"/>
  <c r="J132" i="8"/>
  <c r="J55" i="8"/>
  <c r="J140" i="8"/>
  <c r="J152" i="8"/>
  <c r="J97" i="8"/>
  <c r="J80" i="8"/>
  <c r="J166" i="8"/>
  <c r="J39" i="8"/>
  <c r="J35" i="8"/>
  <c r="J84" i="8"/>
  <c r="J21" i="8"/>
  <c r="J155" i="8"/>
  <c r="J110" i="8"/>
  <c r="J154" i="8"/>
  <c r="J105" i="8"/>
  <c r="J20" i="8"/>
  <c r="J95" i="8"/>
  <c r="J66" i="8"/>
  <c r="J75" i="8"/>
  <c r="J77" i="8"/>
  <c r="L77" i="8" s="1"/>
  <c r="J130" i="8"/>
  <c r="J68" i="8"/>
  <c r="J137" i="8"/>
  <c r="J125" i="8"/>
  <c r="J22" i="8"/>
  <c r="J101" i="8"/>
  <c r="J53" i="8"/>
  <c r="J150" i="8"/>
  <c r="J121" i="8"/>
  <c r="J31" i="8"/>
  <c r="J86" i="8"/>
  <c r="J88" i="8"/>
  <c r="L88" i="8" s="1"/>
  <c r="J112" i="8"/>
  <c r="J151" i="8"/>
  <c r="J41" i="8"/>
  <c r="J143" i="8"/>
  <c r="L143" i="8" s="1"/>
  <c r="J42" i="8"/>
  <c r="J38" i="8"/>
  <c r="L38" i="8" s="1"/>
  <c r="J76" i="8"/>
  <c r="J134" i="8"/>
  <c r="J165" i="8"/>
  <c r="J100" i="8"/>
  <c r="J30" i="8"/>
  <c r="J90" i="8"/>
  <c r="J94" i="8"/>
  <c r="J160" i="8"/>
  <c r="J161" i="8"/>
  <c r="J36" i="8"/>
  <c r="L36" i="8" s="1"/>
  <c r="J167" i="8"/>
  <c r="J141" i="8"/>
  <c r="J158" i="8"/>
  <c r="J40" i="8"/>
  <c r="J26" i="8"/>
  <c r="J81" i="8"/>
  <c r="J28" i="8"/>
  <c r="J133" i="8"/>
  <c r="J108" i="8"/>
  <c r="J58" i="8"/>
  <c r="L58" i="8" s="1"/>
  <c r="J82" i="8"/>
  <c r="J116" i="8"/>
  <c r="J142" i="8"/>
  <c r="J99" i="8"/>
  <c r="J59" i="8"/>
  <c r="J117" i="8"/>
  <c r="J119" i="8"/>
  <c r="J118" i="8"/>
  <c r="J33" i="8"/>
  <c r="K165" i="8"/>
  <c r="K61" i="8"/>
  <c r="I90" i="8"/>
  <c r="G157" i="8"/>
  <c r="G16" i="9"/>
  <c r="G33" i="9" s="1"/>
  <c r="M90" i="8"/>
  <c r="M122" i="8"/>
  <c r="M103" i="8"/>
  <c r="Q103" i="8" s="1"/>
  <c r="M32" i="8"/>
  <c r="M135" i="8"/>
  <c r="Q135" i="8" s="1"/>
  <c r="K170" i="8"/>
  <c r="K149" i="8"/>
  <c r="I79" i="8"/>
  <c r="K64" i="8"/>
  <c r="I75" i="8"/>
  <c r="K93" i="8"/>
  <c r="I150" i="8"/>
  <c r="I33" i="8"/>
  <c r="T39" i="8"/>
  <c r="U161" i="8"/>
  <c r="K117" i="8"/>
  <c r="I84" i="8"/>
  <c r="T98" i="8"/>
  <c r="H135" i="8"/>
  <c r="U39" i="8"/>
  <c r="F10" i="8" s="1"/>
  <c r="G39" i="2" s="1"/>
  <c r="P137" i="8"/>
  <c r="O100" i="8"/>
  <c r="E159" i="8"/>
  <c r="E33" i="8"/>
  <c r="E148" i="8"/>
  <c r="E110" i="8"/>
  <c r="E74" i="8"/>
  <c r="E81" i="8"/>
  <c r="E162" i="8"/>
  <c r="E45" i="8"/>
  <c r="E44" i="8"/>
  <c r="E161" i="8"/>
  <c r="E166" i="8"/>
  <c r="E146" i="8"/>
  <c r="E40" i="8"/>
  <c r="E37" i="8"/>
  <c r="E34" i="8"/>
  <c r="E31" i="8"/>
  <c r="E64" i="8"/>
  <c r="E93" i="8"/>
  <c r="E135" i="8"/>
  <c r="E138" i="8"/>
  <c r="E111" i="8"/>
  <c r="E75" i="8"/>
  <c r="E66" i="8"/>
  <c r="E28" i="8"/>
  <c r="G28" i="8" s="1"/>
  <c r="E97" i="8"/>
  <c r="E130" i="8"/>
  <c r="E151" i="8"/>
  <c r="E63" i="8"/>
  <c r="E134" i="8"/>
  <c r="E140" i="8"/>
  <c r="E99" i="8"/>
  <c r="G99" i="8" s="1"/>
  <c r="E72" i="8"/>
  <c r="E117" i="8"/>
  <c r="E102" i="8"/>
  <c r="E80" i="8"/>
  <c r="E144" i="8"/>
  <c r="E131" i="8"/>
  <c r="E61" i="8"/>
  <c r="E94" i="8"/>
  <c r="E127" i="8"/>
  <c r="E149" i="8"/>
  <c r="G149" i="8" s="1"/>
  <c r="E47" i="8"/>
  <c r="E123" i="8"/>
  <c r="E96" i="8"/>
  <c r="E62" i="8"/>
  <c r="E21" i="8"/>
  <c r="E132" i="8"/>
  <c r="E95" i="8"/>
  <c r="E84" i="8"/>
  <c r="E68" i="8"/>
  <c r="P131" i="8"/>
  <c r="C59" i="8"/>
  <c r="C52" i="8"/>
  <c r="C78" i="8"/>
  <c r="G78" i="8" s="1"/>
  <c r="C156" i="8"/>
  <c r="G156" i="8" s="1"/>
  <c r="C152" i="8"/>
  <c r="G152" i="8" s="1"/>
  <c r="C61" i="8"/>
  <c r="C31" i="8"/>
  <c r="G31" i="8" s="1"/>
  <c r="C126" i="8"/>
  <c r="G126" i="8" s="1"/>
  <c r="C117" i="8"/>
  <c r="C46" i="8"/>
  <c r="C148" i="8"/>
  <c r="C141" i="8"/>
  <c r="C44" i="8"/>
  <c r="C69" i="8"/>
  <c r="C40" i="8"/>
  <c r="G40" i="8" s="1"/>
  <c r="C42" i="8"/>
  <c r="G42" i="8" s="1"/>
  <c r="C137" i="8"/>
  <c r="G137" i="8" s="1"/>
  <c r="C104" i="8"/>
  <c r="C123" i="8"/>
  <c r="G123" i="8" s="1"/>
  <c r="C103" i="8"/>
  <c r="G103" i="8" s="1"/>
  <c r="C115" i="8"/>
  <c r="G115" i="8" s="1"/>
  <c r="C162" i="8"/>
  <c r="C50" i="8"/>
  <c r="C119" i="8"/>
  <c r="C45" i="8"/>
  <c r="C39" i="8"/>
  <c r="C66" i="8"/>
  <c r="C132" i="8"/>
  <c r="C57" i="8"/>
  <c r="G57" i="8" s="1"/>
  <c r="C136" i="8"/>
  <c r="C23" i="8"/>
  <c r="G23" i="8" s="1"/>
  <c r="C58" i="8"/>
  <c r="C139" i="8"/>
  <c r="C98" i="8"/>
  <c r="C107" i="8"/>
  <c r="C82" i="8"/>
  <c r="G82" i="8" s="1"/>
  <c r="C43" i="8"/>
  <c r="G43" i="8" s="1"/>
  <c r="C95" i="8"/>
  <c r="C81" i="8"/>
  <c r="G81" i="8" s="1"/>
  <c r="C150" i="8"/>
  <c r="G150" i="8" s="1"/>
  <c r="C166" i="8"/>
  <c r="C77" i="8"/>
  <c r="C154" i="8"/>
  <c r="G154" i="8" s="1"/>
  <c r="C54" i="8"/>
  <c r="G54" i="8" s="1"/>
  <c r="C143" i="8"/>
  <c r="G143" i="8" s="1"/>
  <c r="C25" i="8"/>
  <c r="C122" i="8"/>
  <c r="G122" i="8" s="1"/>
  <c r="C140" i="8"/>
  <c r="C109" i="8"/>
  <c r="G109" i="8" s="1"/>
  <c r="C80" i="8"/>
  <c r="C128" i="8"/>
  <c r="G128" i="8" s="1"/>
  <c r="C121" i="8"/>
  <c r="G121" i="8" s="1"/>
  <c r="C111" i="8"/>
  <c r="C144" i="8"/>
  <c r="C73" i="8"/>
  <c r="G73" i="8" s="1"/>
  <c r="C114" i="8"/>
  <c r="G114" i="8" s="1"/>
  <c r="C129" i="8"/>
  <c r="G129" i="8" s="1"/>
  <c r="C113" i="8"/>
  <c r="C76" i="8"/>
  <c r="C91" i="8"/>
  <c r="G91" i="8" s="1"/>
  <c r="C68" i="8"/>
  <c r="C41" i="8"/>
  <c r="C55" i="8"/>
  <c r="G55" i="8" s="1"/>
  <c r="C131" i="8"/>
  <c r="G131" i="8" s="1"/>
  <c r="C163" i="8"/>
  <c r="G163" i="8" s="1"/>
  <c r="C72" i="8"/>
  <c r="C20" i="8"/>
  <c r="C94" i="8"/>
  <c r="C142" i="8"/>
  <c r="G142" i="8" s="1"/>
  <c r="C75" i="8"/>
  <c r="C60" i="8"/>
  <c r="G60" i="8" s="1"/>
  <c r="C151" i="8"/>
  <c r="C160" i="8"/>
  <c r="C24" i="8"/>
  <c r="G24" i="8" s="1"/>
  <c r="C125" i="8"/>
  <c r="G125" i="8" s="1"/>
  <c r="C130" i="8"/>
  <c r="G130" i="8" s="1"/>
  <c r="C30" i="8"/>
  <c r="G30" i="8" s="1"/>
  <c r="C34" i="8"/>
  <c r="C147" i="8"/>
  <c r="G147" i="8" s="1"/>
  <c r="C65" i="8"/>
  <c r="C48" i="8"/>
  <c r="G48" i="8" s="1"/>
  <c r="C93" i="8"/>
  <c r="C159" i="8"/>
  <c r="C161" i="8"/>
  <c r="C138" i="8"/>
  <c r="C22" i="8"/>
  <c r="C49" i="8"/>
  <c r="G49" i="8" s="1"/>
  <c r="C96" i="8"/>
  <c r="C32" i="8"/>
  <c r="G32" i="8" s="1"/>
  <c r="C64" i="8"/>
  <c r="G64" i="8" s="1"/>
  <c r="C145" i="8"/>
  <c r="G145" i="8" s="1"/>
  <c r="C67" i="8"/>
  <c r="G67" i="8" s="1"/>
  <c r="C38" i="8"/>
  <c r="G38" i="8" s="1"/>
  <c r="C83" i="8"/>
  <c r="C35" i="8"/>
  <c r="C53" i="8"/>
  <c r="G53" i="8" s="1"/>
  <c r="C89" i="8"/>
  <c r="G89" i="8" s="1"/>
  <c r="C165" i="8"/>
  <c r="G165" i="8" s="1"/>
  <c r="C97" i="8"/>
  <c r="G97" i="8" s="1"/>
  <c r="C79" i="8"/>
  <c r="G79" i="8" s="1"/>
  <c r="C171" i="8"/>
  <c r="G171" i="8" s="1"/>
  <c r="C116" i="8"/>
  <c r="C168" i="8"/>
  <c r="G168" i="8" s="1"/>
  <c r="C84" i="8"/>
  <c r="C63" i="8"/>
  <c r="G63" i="8" s="1"/>
  <c r="C86" i="8"/>
  <c r="C90" i="8"/>
  <c r="C85" i="8"/>
  <c r="C164" i="8"/>
  <c r="C120" i="8"/>
  <c r="C112" i="8"/>
  <c r="G112" i="8" s="1"/>
  <c r="C135" i="8"/>
  <c r="G135" i="8" s="1"/>
  <c r="C88" i="8"/>
  <c r="G88" i="8" s="1"/>
  <c r="C101" i="8"/>
  <c r="G101" i="8" s="1"/>
  <c r="C29" i="8"/>
  <c r="G29" i="8" s="1"/>
  <c r="C71" i="8"/>
  <c r="C108" i="8"/>
  <c r="G108" i="8" s="1"/>
  <c r="C146" i="8"/>
  <c r="C56" i="8"/>
  <c r="G56" i="8" s="1"/>
  <c r="C33" i="8"/>
  <c r="G33" i="8" s="1"/>
  <c r="C170" i="8"/>
  <c r="G170" i="8" s="1"/>
  <c r="C92" i="8"/>
  <c r="C133" i="8"/>
  <c r="C127" i="8"/>
  <c r="G127" i="8" s="1"/>
  <c r="C134" i="8"/>
  <c r="G134" i="8" s="1"/>
  <c r="C51" i="8"/>
  <c r="C87" i="8"/>
  <c r="G87" i="8" s="1"/>
  <c r="C106" i="8"/>
  <c r="G106" i="8" s="1"/>
  <c r="C47" i="8"/>
  <c r="H17" i="9"/>
  <c r="H34" i="9" s="1"/>
  <c r="H92" i="8"/>
  <c r="U25" i="8"/>
  <c r="P101" i="8"/>
  <c r="U88" i="8"/>
  <c r="D111" i="8"/>
  <c r="C101" i="4"/>
  <c r="D102" i="8"/>
  <c r="K103" i="8"/>
  <c r="I114" i="8"/>
  <c r="E98" i="8"/>
  <c r="T133" i="8"/>
  <c r="K14" i="9"/>
  <c r="K31" i="9" s="1"/>
  <c r="U27" i="8"/>
  <c r="P128" i="8"/>
  <c r="Q128" i="8" s="1"/>
  <c r="S69" i="8"/>
  <c r="I123" i="8"/>
  <c r="E133" i="8"/>
  <c r="E90" i="8"/>
  <c r="U107" i="8"/>
  <c r="P28" i="8"/>
  <c r="S99" i="8"/>
  <c r="C17" i="9"/>
  <c r="C34" i="9" s="1"/>
  <c r="H93" i="8"/>
  <c r="H149" i="8"/>
  <c r="H109" i="8"/>
  <c r="K9" i="9"/>
  <c r="K26" i="9" s="1"/>
  <c r="D9" i="9"/>
  <c r="D26" i="9" s="1"/>
  <c r="H130" i="8"/>
  <c r="I15" i="9"/>
  <c r="I32" i="9" s="1"/>
  <c r="H28" i="8"/>
  <c r="C13" i="9"/>
  <c r="C30" i="9" s="1"/>
  <c r="H60" i="8"/>
  <c r="H35" i="8"/>
  <c r="J18" i="9"/>
  <c r="J35" i="9" s="1"/>
  <c r="M11" i="9"/>
  <c r="M28" i="9" s="1"/>
  <c r="I10" i="9"/>
  <c r="I27" i="9" s="1"/>
  <c r="H47" i="8"/>
  <c r="I9" i="9"/>
  <c r="I26" i="9" s="1"/>
  <c r="O146" i="8"/>
  <c r="C102" i="8"/>
  <c r="G169" i="8"/>
  <c r="F8" i="8"/>
  <c r="G37" i="2" s="1"/>
  <c r="E8" i="9"/>
  <c r="E25" i="9" s="1"/>
  <c r="C9" i="9"/>
  <c r="C26" i="9" s="1"/>
  <c r="I74" i="8"/>
  <c r="L74" i="8" s="1"/>
  <c r="Q157" i="8"/>
  <c r="I119" i="8"/>
  <c r="K110" i="8"/>
  <c r="K164" i="8"/>
  <c r="K79" i="8"/>
  <c r="K59" i="8"/>
  <c r="K73" i="8"/>
  <c r="K39" i="8"/>
  <c r="K112" i="8"/>
  <c r="K134" i="8"/>
  <c r="K66" i="8"/>
  <c r="K63" i="8"/>
  <c r="K116" i="8"/>
  <c r="K50" i="8"/>
  <c r="K89" i="8"/>
  <c r="K84" i="8"/>
  <c r="K31" i="8"/>
  <c r="K142" i="8"/>
  <c r="K74" i="8"/>
  <c r="K107" i="8"/>
  <c r="K146" i="8"/>
  <c r="K72" i="8"/>
  <c r="K69" i="8"/>
  <c r="K24" i="8"/>
  <c r="K171" i="8"/>
  <c r="K167" i="8"/>
  <c r="K114" i="8"/>
  <c r="K124" i="8"/>
  <c r="K130" i="8"/>
  <c r="K52" i="8"/>
  <c r="K21" i="8"/>
  <c r="K131" i="8"/>
  <c r="K83" i="8"/>
  <c r="K51" i="8"/>
  <c r="K133" i="8"/>
  <c r="K81" i="8"/>
  <c r="K159" i="8"/>
  <c r="K102" i="8"/>
  <c r="K118" i="8"/>
  <c r="K160" i="8"/>
  <c r="K53" i="8"/>
  <c r="K62" i="8"/>
  <c r="K147" i="8"/>
  <c r="K158" i="8"/>
  <c r="K91" i="8"/>
  <c r="K136" i="8"/>
  <c r="K38" i="8"/>
  <c r="K166" i="8"/>
  <c r="K123" i="8"/>
  <c r="K65" i="8"/>
  <c r="K119" i="8"/>
  <c r="K148" i="8"/>
  <c r="K57" i="8"/>
  <c r="I144" i="8"/>
  <c r="C188" i="5"/>
  <c r="K97" i="8"/>
  <c r="Q70" i="8"/>
  <c r="I42" i="8"/>
  <c r="G74" i="8"/>
  <c r="L115" i="8"/>
  <c r="Q144" i="8"/>
  <c r="Q134" i="8"/>
  <c r="Q105" i="8"/>
  <c r="K141" i="8"/>
  <c r="I120" i="8"/>
  <c r="I37" i="8"/>
  <c r="K111" i="8"/>
  <c r="I124" i="8"/>
  <c r="I57" i="8"/>
  <c r="K145" i="8"/>
  <c r="I109" i="8"/>
  <c r="K101" i="8"/>
  <c r="I20" i="8"/>
  <c r="M107" i="8"/>
  <c r="Q107" i="8" s="1"/>
  <c r="M27" i="8"/>
  <c r="Q27" i="8" s="1"/>
  <c r="M71" i="8"/>
  <c r="Q71" i="8" s="1"/>
  <c r="M88" i="8"/>
  <c r="Q88" i="8" s="1"/>
  <c r="M24" i="8"/>
  <c r="Q24" i="8" s="1"/>
  <c r="M104" i="8"/>
  <c r="Q104" i="8" s="1"/>
  <c r="M168" i="8"/>
  <c r="Q168" i="8" s="1"/>
  <c r="M80" i="8"/>
  <c r="Q80" i="8" s="1"/>
  <c r="M22" i="8"/>
  <c r="Q22" i="8" s="1"/>
  <c r="M110" i="8"/>
  <c r="Q110" i="8" s="1"/>
  <c r="M108" i="8"/>
  <c r="M41" i="8"/>
  <c r="M117" i="8"/>
  <c r="Q117" i="8" s="1"/>
  <c r="M169" i="8"/>
  <c r="Q169" i="8" s="1"/>
  <c r="M140" i="8"/>
  <c r="M60" i="8"/>
  <c r="Q60" i="8" s="1"/>
  <c r="M29" i="8"/>
  <c r="Q29" i="8" s="1"/>
  <c r="M98" i="8"/>
  <c r="Q98" i="8" s="1"/>
  <c r="M132" i="8"/>
  <c r="M119" i="8"/>
  <c r="M91" i="8"/>
  <c r="Q91" i="8" s="1"/>
  <c r="M72" i="8"/>
  <c r="Q72" i="8" s="1"/>
  <c r="M163" i="8"/>
  <c r="M44" i="8"/>
  <c r="M130" i="8"/>
  <c r="Q130" i="8" s="1"/>
  <c r="M160" i="8"/>
  <c r="Q160" i="8" s="1"/>
  <c r="M54" i="8"/>
  <c r="M34" i="8"/>
  <c r="Q34" i="8" s="1"/>
  <c r="M30" i="8"/>
  <c r="Q30" i="8" s="1"/>
  <c r="M92" i="8"/>
  <c r="Q92" i="8" s="1"/>
  <c r="M67" i="8"/>
  <c r="Q67" i="8" s="1"/>
  <c r="M139" i="8"/>
  <c r="Q139" i="8" s="1"/>
  <c r="M115" i="8"/>
  <c r="Q115" i="8" s="1"/>
  <c r="M65" i="8"/>
  <c r="Q65" i="8" s="1"/>
  <c r="M145" i="8"/>
  <c r="M53" i="8"/>
  <c r="Q53" i="8" s="1"/>
  <c r="M131" i="8"/>
  <c r="Q131" i="8" s="1"/>
  <c r="M33" i="8"/>
  <c r="Q33" i="8" s="1"/>
  <c r="M146" i="8"/>
  <c r="M109" i="8"/>
  <c r="Q109" i="8" s="1"/>
  <c r="M76" i="8"/>
  <c r="Q76" i="8" s="1"/>
  <c r="M156" i="8"/>
  <c r="Q156" i="8" s="1"/>
  <c r="M48" i="8"/>
  <c r="M77" i="8"/>
  <c r="Q77" i="8" s="1"/>
  <c r="M167" i="8"/>
  <c r="Q167" i="8" s="1"/>
  <c r="M78" i="8"/>
  <c r="Q78" i="8" s="1"/>
  <c r="M94" i="8"/>
  <c r="M126" i="8"/>
  <c r="M66" i="8"/>
  <c r="M111" i="8"/>
  <c r="Q111" i="8" s="1"/>
  <c r="M28" i="8"/>
  <c r="M125" i="8"/>
  <c r="Q125" i="8" s="1"/>
  <c r="M63" i="8"/>
  <c r="Q63" i="8" s="1"/>
  <c r="M100" i="8"/>
  <c r="Q100" i="8" s="1"/>
  <c r="M147" i="8"/>
  <c r="Q147" i="8" s="1"/>
  <c r="M52" i="8"/>
  <c r="O121" i="8"/>
  <c r="H156" i="8"/>
  <c r="L156" i="8" s="1"/>
  <c r="H133" i="8"/>
  <c r="H140" i="8"/>
  <c r="H55" i="8"/>
  <c r="K95" i="8"/>
  <c r="I106" i="8"/>
  <c r="M137" i="8"/>
  <c r="K169" i="8"/>
  <c r="I169" i="8"/>
  <c r="T82" i="8"/>
  <c r="T79" i="8"/>
  <c r="T30" i="8"/>
  <c r="T146" i="8"/>
  <c r="T131" i="8"/>
  <c r="T63" i="8"/>
  <c r="T157" i="8"/>
  <c r="T23" i="8"/>
  <c r="T171" i="8"/>
  <c r="T153" i="8"/>
  <c r="T136" i="8"/>
  <c r="T89" i="8"/>
  <c r="T20" i="8"/>
  <c r="T74" i="8"/>
  <c r="T137" i="8"/>
  <c r="T33" i="8"/>
  <c r="T66" i="8"/>
  <c r="T99" i="8"/>
  <c r="T115" i="8"/>
  <c r="T43" i="8"/>
  <c r="T100" i="8"/>
  <c r="T68" i="8"/>
  <c r="T164" i="8"/>
  <c r="T86" i="8"/>
  <c r="T132" i="8"/>
  <c r="T147" i="8"/>
  <c r="T46" i="8"/>
  <c r="T27" i="8"/>
  <c r="T76" i="8"/>
  <c r="T61" i="8"/>
  <c r="T109" i="8"/>
  <c r="T145" i="8"/>
  <c r="T70" i="8"/>
  <c r="T67" i="8"/>
  <c r="T50" i="8"/>
  <c r="T128" i="8"/>
  <c r="T56" i="8"/>
  <c r="T96" i="8"/>
  <c r="T129" i="8"/>
  <c r="T126" i="8"/>
  <c r="T123" i="8"/>
  <c r="T120" i="8"/>
  <c r="T170" i="8"/>
  <c r="T159" i="8"/>
  <c r="T94" i="8"/>
  <c r="T130" i="8"/>
  <c r="T55" i="8"/>
  <c r="T139" i="8"/>
  <c r="T38" i="8"/>
  <c r="T125" i="8"/>
  <c r="T134" i="8"/>
  <c r="U104" i="8"/>
  <c r="J12" i="9"/>
  <c r="J29" i="9" s="1"/>
  <c r="H21" i="8"/>
  <c r="G13" i="9"/>
  <c r="G30" i="9" s="1"/>
  <c r="H83" i="8"/>
  <c r="L9" i="9"/>
  <c r="L26" i="9" s="1"/>
  <c r="M9" i="9"/>
  <c r="M26" i="9" s="1"/>
  <c r="F12" i="9"/>
  <c r="F29" i="9" s="1"/>
  <c r="H117" i="8"/>
  <c r="D11" i="9"/>
  <c r="D28" i="9" s="1"/>
  <c r="H12" i="9"/>
  <c r="H29" i="9" s="1"/>
  <c r="H162" i="8"/>
  <c r="L162" i="8" s="1"/>
  <c r="H18" i="9"/>
  <c r="H35" i="9" s="1"/>
  <c r="H72" i="8"/>
  <c r="H107" i="8"/>
  <c r="H103" i="8"/>
  <c r="M14" i="9"/>
  <c r="M31" i="9" s="1"/>
  <c r="U105" i="8"/>
  <c r="E25" i="8"/>
  <c r="H53" i="8"/>
  <c r="I154" i="8"/>
  <c r="L154" i="8" s="1"/>
  <c r="E17" i="9"/>
  <c r="E34" i="9" s="1"/>
  <c r="G110" i="8"/>
  <c r="Q73" i="8"/>
  <c r="I71" i="8"/>
  <c r="C155" i="4"/>
  <c r="K19" i="8"/>
  <c r="Q87" i="8"/>
  <c r="I24" i="8"/>
  <c r="L45" i="8"/>
  <c r="K46" i="8"/>
  <c r="I117" i="8"/>
  <c r="I100" i="8"/>
  <c r="Q49" i="8"/>
  <c r="Q124" i="8"/>
  <c r="Q166" i="8"/>
  <c r="K35" i="8"/>
  <c r="I82" i="8"/>
  <c r="K113" i="8"/>
  <c r="I85" i="8"/>
  <c r="Q26" i="8"/>
  <c r="K127" i="8"/>
  <c r="I171" i="8"/>
  <c r="K100" i="8"/>
  <c r="I53" i="8"/>
  <c r="L158" i="8"/>
  <c r="H31" i="6"/>
  <c r="O73" i="8"/>
  <c r="M143" i="8"/>
  <c r="Q143" i="8" s="1"/>
  <c r="K41" i="8"/>
  <c r="K78" i="8"/>
  <c r="I91" i="8"/>
  <c r="M133" i="8"/>
  <c r="Q133" i="8" s="1"/>
  <c r="K86" i="8"/>
  <c r="I160" i="8"/>
  <c r="L160" i="8" s="1"/>
  <c r="T62" i="8"/>
  <c r="H100" i="8"/>
  <c r="H171" i="8"/>
  <c r="L171" i="8" s="1"/>
  <c r="M12" i="9"/>
  <c r="M29" i="9" s="1"/>
  <c r="H97" i="8"/>
  <c r="H159" i="8"/>
  <c r="H13" i="9"/>
  <c r="H30" i="9" s="1"/>
  <c r="H165" i="8"/>
  <c r="F14" i="9"/>
  <c r="F31" i="9" s="1"/>
  <c r="E18" i="9"/>
  <c r="E35" i="9" s="1"/>
  <c r="H11" i="9"/>
  <c r="H28" i="9" s="1"/>
  <c r="L12" i="9"/>
  <c r="L29" i="9" s="1"/>
  <c r="H86" i="8"/>
  <c r="H118" i="8"/>
  <c r="K18" i="9"/>
  <c r="K35" i="9" s="1"/>
  <c r="H23" i="8"/>
  <c r="L23" i="8" s="1"/>
  <c r="L15" i="9"/>
  <c r="L32" i="9" s="1"/>
  <c r="D17" i="9"/>
  <c r="D34" i="9" s="1"/>
  <c r="U138" i="8"/>
  <c r="D139" i="8"/>
  <c r="S27" i="8"/>
  <c r="L161" i="8" l="1"/>
  <c r="V117" i="8"/>
  <c r="L39" i="8"/>
  <c r="L152" i="8"/>
  <c r="Q50" i="8"/>
  <c r="L84" i="8"/>
  <c r="Q95" i="8"/>
  <c r="G166" i="8"/>
  <c r="Q146" i="8"/>
  <c r="Q54" i="8"/>
  <c r="Q140" i="8"/>
  <c r="G92" i="8"/>
  <c r="G120" i="8"/>
  <c r="G22" i="8"/>
  <c r="G80" i="8"/>
  <c r="G39" i="8"/>
  <c r="G69" i="8"/>
  <c r="G52" i="8"/>
  <c r="Q171" i="8"/>
  <c r="Q79" i="8"/>
  <c r="Q114" i="8"/>
  <c r="L40" i="8"/>
  <c r="G132" i="8"/>
  <c r="F9" i="8"/>
  <c r="G38" i="2" s="1"/>
  <c r="G160" i="8"/>
  <c r="L49" i="8"/>
  <c r="E10" i="8"/>
  <c r="F39" i="2" s="1"/>
  <c r="L151" i="8"/>
  <c r="Q66" i="8"/>
  <c r="G85" i="8"/>
  <c r="G141" i="8"/>
  <c r="Q90" i="8"/>
  <c r="Q23" i="8"/>
  <c r="C8" i="8"/>
  <c r="D37" i="2" s="1"/>
  <c r="V122" i="8"/>
  <c r="L111" i="8"/>
  <c r="L53" i="8"/>
  <c r="Q137" i="8"/>
  <c r="G66" i="8"/>
  <c r="L165" i="8"/>
  <c r="L159" i="8"/>
  <c r="L107" i="8"/>
  <c r="L140" i="8"/>
  <c r="Q126" i="8"/>
  <c r="Q44" i="8"/>
  <c r="Q41" i="8"/>
  <c r="L109" i="8"/>
  <c r="L92" i="8"/>
  <c r="G35" i="8"/>
  <c r="G159" i="8"/>
  <c r="G76" i="8"/>
  <c r="G107" i="8"/>
  <c r="G50" i="8"/>
  <c r="G148" i="8"/>
  <c r="G37" i="8"/>
  <c r="Q82" i="8"/>
  <c r="L129" i="8"/>
  <c r="Q120" i="8"/>
  <c r="V58" i="8"/>
  <c r="V148" i="8"/>
  <c r="V141" i="8"/>
  <c r="V161" i="8"/>
  <c r="Q153" i="8"/>
  <c r="Q59" i="8"/>
  <c r="Q113" i="8"/>
  <c r="L55" i="8"/>
  <c r="G151" i="8"/>
  <c r="G140" i="8"/>
  <c r="G119" i="8"/>
  <c r="L33" i="8"/>
  <c r="L113" i="8"/>
  <c r="L97" i="8"/>
  <c r="Q94" i="8"/>
  <c r="Q145" i="8"/>
  <c r="Q163" i="8"/>
  <c r="Q108" i="8"/>
  <c r="G146" i="8"/>
  <c r="G86" i="8"/>
  <c r="G83" i="8"/>
  <c r="G113" i="8"/>
  <c r="G98" i="8"/>
  <c r="G46" i="8"/>
  <c r="L41" i="8"/>
  <c r="L127" i="8"/>
  <c r="Q56" i="8"/>
  <c r="L27" i="8"/>
  <c r="Q42" i="8"/>
  <c r="G70" i="8"/>
  <c r="L87" i="8"/>
  <c r="V158" i="8"/>
  <c r="V92" i="8"/>
  <c r="V60" i="8"/>
  <c r="L101" i="8"/>
  <c r="L142" i="8"/>
  <c r="L66" i="8"/>
  <c r="Q64" i="8"/>
  <c r="V124" i="8"/>
  <c r="L167" i="8"/>
  <c r="L153" i="8"/>
  <c r="L141" i="8"/>
  <c r="L34" i="8"/>
  <c r="V150" i="8"/>
  <c r="V83" i="8"/>
  <c r="V64" i="8"/>
  <c r="V119" i="8"/>
  <c r="V29" i="8"/>
  <c r="L35" i="8"/>
  <c r="L114" i="8"/>
  <c r="Q164" i="8"/>
  <c r="Q155" i="8"/>
  <c r="V167" i="8"/>
  <c r="C9" i="8"/>
  <c r="D38" i="2" s="1"/>
  <c r="Q48" i="8"/>
  <c r="Q132" i="8"/>
  <c r="L60" i="8"/>
  <c r="G51" i="8"/>
  <c r="G116" i="8"/>
  <c r="G34" i="8"/>
  <c r="G72" i="8"/>
  <c r="G144" i="8"/>
  <c r="G77" i="8"/>
  <c r="G136" i="8"/>
  <c r="G104" i="8"/>
  <c r="G61" i="8"/>
  <c r="G62" i="8"/>
  <c r="L135" i="8"/>
  <c r="L170" i="8"/>
  <c r="Q121" i="8"/>
  <c r="Q74" i="8"/>
  <c r="Q152" i="8"/>
  <c r="Q20" i="8"/>
  <c r="C16" i="15" s="1"/>
  <c r="G167" i="8"/>
  <c r="Q40" i="8"/>
  <c r="Q46" i="8"/>
  <c r="L59" i="8"/>
  <c r="Q122" i="8"/>
  <c r="L119" i="8"/>
  <c r="L73" i="8"/>
  <c r="D18" i="2"/>
  <c r="C42" i="5"/>
  <c r="D54" i="2" s="1"/>
  <c r="C99" i="5"/>
  <c r="D29" i="2" s="1"/>
  <c r="C98" i="5"/>
  <c r="I18" i="2" s="1"/>
  <c r="L52" i="8"/>
  <c r="L71" i="8"/>
  <c r="L64" i="8"/>
  <c r="Q84" i="8"/>
  <c r="Q57" i="8"/>
  <c r="L131" i="8"/>
  <c r="L94" i="8"/>
  <c r="Q58" i="8"/>
  <c r="L138" i="8"/>
  <c r="V123" i="8"/>
  <c r="V56" i="8"/>
  <c r="V96" i="8"/>
  <c r="V76" i="8"/>
  <c r="V45" i="8"/>
  <c r="V166" i="8"/>
  <c r="V163" i="8"/>
  <c r="V145" i="8"/>
  <c r="V118" i="8"/>
  <c r="V31" i="8"/>
  <c r="V87" i="8"/>
  <c r="V146" i="8"/>
  <c r="V125" i="8"/>
  <c r="L157" i="8"/>
  <c r="L86" i="8"/>
  <c r="L132" i="8"/>
  <c r="L144" i="8"/>
  <c r="E8" i="8"/>
  <c r="F37" i="2" s="1"/>
  <c r="C99" i="7"/>
  <c r="G29" i="2" s="1"/>
  <c r="C42" i="7"/>
  <c r="G54" i="2" s="1"/>
  <c r="G18" i="2"/>
  <c r="C98" i="7"/>
  <c r="L18" i="2" s="1"/>
  <c r="L80" i="8"/>
  <c r="L134" i="8"/>
  <c r="V152" i="8"/>
  <c r="V70" i="8"/>
  <c r="V68" i="8"/>
  <c r="V134" i="8"/>
  <c r="V90" i="8"/>
  <c r="V79" i="8"/>
  <c r="L112" i="8"/>
  <c r="C33" i="4"/>
  <c r="H19" i="8"/>
  <c r="C68" i="4"/>
  <c r="C72" i="4"/>
  <c r="C157" i="4"/>
  <c r="E31" i="2" s="1"/>
  <c r="C44" i="4"/>
  <c r="E56" i="2" s="1"/>
  <c r="E20" i="2"/>
  <c r="C156" i="4"/>
  <c r="J20" i="2" s="1"/>
  <c r="L21" i="8"/>
  <c r="D7" i="8"/>
  <c r="E36" i="2" s="1"/>
  <c r="G161" i="8"/>
  <c r="L72" i="8"/>
  <c r="L47" i="8"/>
  <c r="G90" i="8"/>
  <c r="G75" i="8"/>
  <c r="G25" i="8"/>
  <c r="L102" i="8"/>
  <c r="L169" i="8"/>
  <c r="L121" i="8"/>
  <c r="V153" i="8"/>
  <c r="V103" i="8"/>
  <c r="V43" i="8"/>
  <c r="V82" i="8"/>
  <c r="V99" i="8"/>
  <c r="V88" i="8"/>
  <c r="V105" i="8"/>
  <c r="V55" i="8"/>
  <c r="V23" i="8"/>
  <c r="V129" i="8"/>
  <c r="L105" i="8"/>
  <c r="G96" i="8"/>
  <c r="L149" i="8"/>
  <c r="G162" i="8"/>
  <c r="L93" i="8"/>
  <c r="G139" i="8"/>
  <c r="L42" i="8"/>
  <c r="Q21" i="8"/>
  <c r="E7" i="8"/>
  <c r="F36" i="2" s="1"/>
  <c r="L163" i="8"/>
  <c r="L148" i="8"/>
  <c r="V35" i="8"/>
  <c r="V107" i="8"/>
  <c r="V69" i="8"/>
  <c r="V27" i="8"/>
  <c r="V72" i="8"/>
  <c r="V170" i="8"/>
  <c r="V138" i="8"/>
  <c r="V38" i="8"/>
  <c r="L146" i="8"/>
  <c r="G20" i="8"/>
  <c r="C14" i="15" s="1"/>
  <c r="L117" i="8"/>
  <c r="G111" i="8"/>
  <c r="L28" i="8"/>
  <c r="L133" i="8"/>
  <c r="G93" i="8"/>
  <c r="G47" i="8"/>
  <c r="G117" i="8"/>
  <c r="D9" i="8"/>
  <c r="E38" i="2" s="1"/>
  <c r="L139" i="8"/>
  <c r="C7" i="8"/>
  <c r="D36" i="2" s="1"/>
  <c r="Q52" i="8"/>
  <c r="Q119" i="8"/>
  <c r="G71" i="8"/>
  <c r="G84" i="8"/>
  <c r="G65" i="8"/>
  <c r="G94" i="8"/>
  <c r="G58" i="8"/>
  <c r="L22" i="8"/>
  <c r="L78" i="8"/>
  <c r="G21" i="8"/>
  <c r="L96" i="8"/>
  <c r="C67" i="5"/>
  <c r="C31" i="5"/>
  <c r="C157" i="5"/>
  <c r="D31" i="2" s="1"/>
  <c r="C156" i="5"/>
  <c r="I20" i="2" s="1"/>
  <c r="C44" i="5"/>
  <c r="D56" i="2" s="1"/>
  <c r="D20" i="2"/>
  <c r="L81" i="8"/>
  <c r="L106" i="8"/>
  <c r="L51" i="8"/>
  <c r="L44" i="8"/>
  <c r="V44" i="8"/>
  <c r="V65" i="8"/>
  <c r="V130" i="8"/>
  <c r="V104" i="8"/>
  <c r="V34" i="8"/>
  <c r="V164" i="8"/>
  <c r="V21" i="8"/>
  <c r="F7" i="8"/>
  <c r="G36" i="2" s="1"/>
  <c r="V80" i="8"/>
  <c r="C98" i="4"/>
  <c r="J18" i="2" s="1"/>
  <c r="C42" i="4"/>
  <c r="E54" i="2" s="1"/>
  <c r="E18" i="2"/>
  <c r="C99" i="4"/>
  <c r="E29" i="2" s="1"/>
  <c r="L122" i="8"/>
  <c r="L116" i="8"/>
  <c r="L50" i="8"/>
  <c r="L61" i="8"/>
  <c r="C99" i="6"/>
  <c r="F29" i="2" s="1"/>
  <c r="F18" i="2"/>
  <c r="C42" i="6"/>
  <c r="F54" i="2" s="1"/>
  <c r="C98" i="6"/>
  <c r="K18" i="2" s="1"/>
  <c r="M19" i="8"/>
  <c r="C68" i="6"/>
  <c r="C33" i="6"/>
  <c r="C72" i="6"/>
  <c r="L104" i="8"/>
  <c r="V126" i="8"/>
  <c r="V73" i="8"/>
  <c r="V25" i="8"/>
  <c r="V41" i="8"/>
  <c r="V89" i="8"/>
  <c r="V109" i="8"/>
  <c r="V160" i="8"/>
  <c r="V61" i="8"/>
  <c r="V162" i="8"/>
  <c r="V42" i="8"/>
  <c r="V132" i="8"/>
  <c r="V95" i="8"/>
  <c r="L98" i="8"/>
  <c r="L69" i="8"/>
  <c r="L145" i="8"/>
  <c r="L63" i="8"/>
  <c r="L24" i="8"/>
  <c r="Q97" i="8"/>
  <c r="L136" i="8"/>
  <c r="L147" i="8"/>
  <c r="V156" i="8"/>
  <c r="V139" i="8"/>
  <c r="V111" i="8"/>
  <c r="V50" i="8"/>
  <c r="V115" i="8"/>
  <c r="V137" i="8"/>
  <c r="L57" i="8"/>
  <c r="L32" i="8"/>
  <c r="L91" i="8"/>
  <c r="L90" i="8"/>
  <c r="L82" i="8"/>
  <c r="Q83" i="8"/>
  <c r="C10" i="8"/>
  <c r="D39" i="2" s="1"/>
  <c r="L56" i="8"/>
  <c r="L54" i="8"/>
  <c r="L31" i="8"/>
  <c r="Q138" i="8"/>
  <c r="L108" i="8"/>
  <c r="L37" i="8"/>
  <c r="V67" i="8"/>
  <c r="V63" i="8"/>
  <c r="V98" i="8"/>
  <c r="V157" i="8"/>
  <c r="V169" i="8"/>
  <c r="V33" i="8"/>
  <c r="V110" i="8"/>
  <c r="V100" i="8"/>
  <c r="E9" i="8"/>
  <c r="F38" i="2" s="1"/>
  <c r="C43" i="6"/>
  <c r="F55" i="2" s="1"/>
  <c r="F19" i="2"/>
  <c r="C127" i="6"/>
  <c r="K19" i="2" s="1"/>
  <c r="C128" i="6"/>
  <c r="F30" i="2" s="1"/>
  <c r="L30" i="8"/>
  <c r="Q170" i="8"/>
  <c r="L124" i="8"/>
  <c r="L67" i="8"/>
  <c r="V20" i="8"/>
  <c r="C17" i="15" s="1"/>
  <c r="V127" i="8"/>
  <c r="V85" i="8"/>
  <c r="V46" i="8"/>
  <c r="V86" i="8"/>
  <c r="V147" i="8"/>
  <c r="V66" i="8"/>
  <c r="V128" i="8"/>
  <c r="V57" i="8"/>
  <c r="L43" i="8"/>
  <c r="C43" i="5"/>
  <c r="D55" i="2" s="1"/>
  <c r="C127" i="5"/>
  <c r="I19" i="2" s="1"/>
  <c r="D19" i="2"/>
  <c r="C128" i="5"/>
  <c r="D30" i="2" s="1"/>
  <c r="L65" i="8"/>
  <c r="C157" i="7"/>
  <c r="G31" i="2" s="1"/>
  <c r="G20" i="2"/>
  <c r="C44" i="7"/>
  <c r="G56" i="2" s="1"/>
  <c r="C156" i="7"/>
  <c r="L20" i="2" s="1"/>
  <c r="Q85" i="8"/>
  <c r="L166" i="8"/>
  <c r="Q161" i="8"/>
  <c r="Q45" i="8"/>
  <c r="L75" i="8"/>
  <c r="L85" i="8"/>
  <c r="V131" i="8"/>
  <c r="V71" i="8"/>
  <c r="V39" i="8"/>
  <c r="V94" i="8"/>
  <c r="V54" i="8"/>
  <c r="V133" i="8"/>
  <c r="C156" i="6"/>
  <c r="K20" i="2" s="1"/>
  <c r="C44" i="6"/>
  <c r="F56" i="2" s="1"/>
  <c r="C157" i="6"/>
  <c r="F31" i="2" s="1"/>
  <c r="F20" i="2"/>
  <c r="D10" i="8"/>
  <c r="E39" i="2" s="1"/>
  <c r="G102" i="8"/>
  <c r="L130" i="8"/>
  <c r="G41" i="8"/>
  <c r="G95" i="8"/>
  <c r="Q32" i="8"/>
  <c r="L164" i="8"/>
  <c r="C67" i="7"/>
  <c r="C31" i="7"/>
  <c r="L76" i="8"/>
  <c r="Q62" i="8"/>
  <c r="Q31" i="8"/>
  <c r="L150" i="8"/>
  <c r="Q86" i="8"/>
  <c r="L110" i="8"/>
  <c r="L155" i="8"/>
  <c r="L62" i="8"/>
  <c r="L29" i="8"/>
  <c r="V37" i="8"/>
  <c r="V168" i="8"/>
  <c r="V159" i="8"/>
  <c r="V74" i="8"/>
  <c r="V62" i="8"/>
  <c r="V26" i="8"/>
  <c r="V142" i="8"/>
  <c r="V120" i="8"/>
  <c r="V101" i="8"/>
  <c r="V30" i="8"/>
  <c r="L26" i="8"/>
  <c r="L79" i="8"/>
  <c r="Q28" i="8"/>
  <c r="G133" i="8"/>
  <c r="L83" i="8"/>
  <c r="L118" i="8"/>
  <c r="L100" i="8"/>
  <c r="L103" i="8"/>
  <c r="G164" i="8"/>
  <c r="G138" i="8"/>
  <c r="G68" i="8"/>
  <c r="G45" i="8"/>
  <c r="G44" i="8"/>
  <c r="G59" i="8"/>
  <c r="C128" i="4"/>
  <c r="E30" i="2" s="1"/>
  <c r="C43" i="4"/>
  <c r="E55" i="2" s="1"/>
  <c r="E19" i="2"/>
  <c r="C127" i="4"/>
  <c r="J19" i="2" s="1"/>
  <c r="L68" i="8"/>
  <c r="Q101" i="8"/>
  <c r="L120" i="8"/>
  <c r="L137" i="8"/>
  <c r="Q142" i="8"/>
  <c r="Q38" i="8"/>
  <c r="L89" i="8"/>
  <c r="L46" i="8"/>
  <c r="V136" i="8"/>
  <c r="V113" i="8"/>
  <c r="V40" i="8"/>
  <c r="V171" i="8"/>
  <c r="V28" i="8"/>
  <c r="V32" i="8"/>
  <c r="V149" i="8"/>
  <c r="V84" i="8"/>
  <c r="V114" i="8"/>
  <c r="D8" i="8"/>
  <c r="E37" i="2" s="1"/>
  <c r="L20" i="8"/>
  <c r="C15" i="15" s="1"/>
  <c r="C43" i="7"/>
  <c r="G55" i="2" s="1"/>
  <c r="G19" i="2"/>
  <c r="C128" i="7"/>
  <c r="G30" i="2" s="1"/>
  <c r="C127" i="7"/>
  <c r="L19" i="2" s="1"/>
  <c r="E11" i="8" l="1"/>
  <c r="F40" i="2" s="1"/>
  <c r="H26" i="1" s="1"/>
  <c r="L19" i="8"/>
  <c r="D15" i="15" s="1"/>
  <c r="F15" i="15" s="1"/>
  <c r="C39" i="4"/>
  <c r="E52" i="2" s="1"/>
  <c r="Q19" i="8"/>
  <c r="D16" i="15" s="1"/>
  <c r="C39" i="6"/>
  <c r="F52" i="2" s="1"/>
  <c r="D11" i="8"/>
  <c r="E40" i="2" s="1"/>
  <c r="G26" i="1" s="1"/>
  <c r="C11" i="8"/>
  <c r="D40" i="2" s="1"/>
  <c r="F26" i="1" s="1"/>
  <c r="R19" i="8"/>
  <c r="C68" i="7"/>
  <c r="C33" i="7"/>
  <c r="C72" i="7"/>
  <c r="F11" i="8"/>
  <c r="G40" i="2" s="1"/>
  <c r="I26" i="1" s="1"/>
  <c r="C68" i="5"/>
  <c r="C33" i="5"/>
  <c r="C19" i="8"/>
  <c r="C72" i="5"/>
  <c r="C34" i="6"/>
  <c r="C41" i="6"/>
  <c r="F53" i="2" s="1"/>
  <c r="F17" i="2"/>
  <c r="C69" i="6"/>
  <c r="K17" i="2" s="1"/>
  <c r="C70" i="6"/>
  <c r="F28" i="2" s="1"/>
  <c r="E17" i="2"/>
  <c r="C41" i="4"/>
  <c r="E53" i="2" s="1"/>
  <c r="C70" i="4"/>
  <c r="E28" i="2" s="1"/>
  <c r="C69" i="4"/>
  <c r="J17" i="2" s="1"/>
  <c r="C34" i="4"/>
  <c r="E21" i="2" l="1"/>
  <c r="C37" i="4"/>
  <c r="E32" i="2" s="1"/>
  <c r="G25" i="1" s="1"/>
  <c r="C35" i="4"/>
  <c r="J21" i="2" s="1"/>
  <c r="F16" i="15"/>
  <c r="E16" i="15"/>
  <c r="C35" i="6"/>
  <c r="K21" i="2" s="1"/>
  <c r="H24" i="1" s="1"/>
  <c r="F21" i="2"/>
  <c r="H23" i="1" s="1"/>
  <c r="C37" i="6"/>
  <c r="F32" i="2" s="1"/>
  <c r="H25" i="1" s="1"/>
  <c r="G19" i="8"/>
  <c r="D14" i="15" s="1"/>
  <c r="C39" i="5"/>
  <c r="D52" i="2" s="1"/>
  <c r="C41" i="5"/>
  <c r="D53" i="2" s="1"/>
  <c r="C70" i="5"/>
  <c r="D28" i="2" s="1"/>
  <c r="C69" i="5"/>
  <c r="I17" i="2" s="1"/>
  <c r="C34" i="5"/>
  <c r="D17" i="2"/>
  <c r="E15" i="15"/>
  <c r="V19" i="8"/>
  <c r="D17" i="15" s="1"/>
  <c r="C39" i="7"/>
  <c r="G52" i="2" s="1"/>
  <c r="C34" i="7"/>
  <c r="C69" i="7"/>
  <c r="L17" i="2" s="1"/>
  <c r="C70" i="7"/>
  <c r="G28" i="2" s="1"/>
  <c r="C41" i="7"/>
  <c r="G53" i="2" s="1"/>
  <c r="G17" i="2"/>
  <c r="E14" i="15" l="1"/>
  <c r="F14" i="15"/>
  <c r="E17" i="15"/>
  <c r="F17" i="15"/>
  <c r="G24" i="1"/>
  <c r="M11" i="1"/>
  <c r="C37" i="7"/>
  <c r="G32" i="2" s="1"/>
  <c r="I25" i="1" s="1"/>
  <c r="C35" i="7"/>
  <c r="L21" i="2" s="1"/>
  <c r="I24" i="1" s="1"/>
  <c r="G21" i="2"/>
  <c r="I23" i="1" s="1"/>
  <c r="C37" i="5"/>
  <c r="D32" i="2" s="1"/>
  <c r="F25" i="1" s="1"/>
  <c r="D21" i="2"/>
  <c r="F23" i="1" s="1"/>
  <c r="C35" i="5"/>
  <c r="I21" i="2" s="1"/>
  <c r="F24" i="1" s="1"/>
  <c r="G23" i="1"/>
  <c r="M10" i="1"/>
  <c r="C36" i="15" l="1"/>
  <c r="C35" i="15"/>
  <c r="F36" i="15" l="1"/>
  <c r="E36" i="15"/>
  <c r="F35" i="15"/>
  <c r="C5" i="15" s="1"/>
  <c r="E35" i="15"/>
  <c r="G3" i="2" l="1"/>
  <c r="M12" i="1"/>
</calcChain>
</file>

<file path=xl/sharedStrings.xml><?xml version="1.0" encoding="utf-8"?>
<sst xmlns="http://schemas.openxmlformats.org/spreadsheetml/2006/main" count="21034" uniqueCount="686">
  <si>
    <t>Ibovespa - DCF assumptions</t>
  </si>
  <si>
    <t>The only sheet to edit: change the pink cells (dotted border); the DCF sheets recalculate.</t>
  </si>
  <si>
    <t>Legend:</t>
  </si>
  <si>
    <t>input</t>
  </si>
  <si>
    <t>assumption</t>
  </si>
  <si>
    <t>formula</t>
  </si>
  <si>
    <t>1. Market snapshot</t>
  </si>
  <si>
    <t>Pricing date (prices and index weights)</t>
  </si>
  <si>
    <t>Close of Oct-5-2026, the same snapshot as the multiples model.</t>
  </si>
  <si>
    <t>Ibovespa close (index pts)</t>
  </si>
  <si>
    <t>Bloomberg IBOV Index PX_LAST.</t>
  </si>
  <si>
    <t>Selic target today</t>
  </si>
  <si>
    <t>BCB (BZSTSETA Index).</t>
  </si>
  <si>
    <t>5-year real rate today (NTN-B)</t>
  </si>
  <si>
    <t>ANBIMA, Oct-5 (as in the multiples model). The house model uses the 5y (BZRFB5PY Index, Target!B56). For reference, the 10y (IPCA+ 2035/2037) was 6.86%.</t>
  </si>
  <si>
    <t>Ibovespa membership date</t>
  </si>
  <si>
    <t>Members and weights: Economatica Ibovespa composition, drifted by price to the pricing date.</t>
  </si>
  <si>
    <t>Ibovespa close on the membership date (index pts)</t>
  </si>
  <si>
    <t>Used only in Checks.</t>
  </si>
  <si>
    <t>Consensus snapshot date (Bloomberg)</t>
  </si>
  <si>
    <t>BEST_PE_RATIO and BEST_ROE, FY26/FY27/FY28; earnings = price on this date / P/E.</t>
  </si>
  <si>
    <t>2. Macro</t>
  </si>
  <si>
    <t>IPCA, forward year 1</t>
  </si>
  <si>
    <t>House Ibovespa model (DCF Ibov 2026_Out.xlsx, Target sheet): 2027 4.0%. Used only with the Fisher convention (RateConv = 2).</t>
  </si>
  <si>
    <t>IPCA, forward year 2</t>
  </si>
  <si>
    <t>House model: 2028 4.0%.</t>
  </si>
  <si>
    <t>IPCA, long term (year 3 onwards, terminal and history)</t>
  </si>
  <si>
    <t>House model long-term inflation 4.0% (Target!B63).</t>
  </si>
  <si>
    <t>Share of FY2026 still ahead on the pricing date</t>
  </si>
  <si>
    <t>Forward year 1 = this share of FY26 + the rest of FY27; year 2 = the same split of FY27 and FY28 (12m-forward convention).</t>
  </si>
  <si>
    <t>3. Scenario levers</t>
  </si>
  <si>
    <t>Lever</t>
  </si>
  <si>
    <t>Today</t>
  </si>
  <si>
    <t>Bear</t>
  </si>
  <si>
    <t>Base</t>
  </si>
  <si>
    <t>Bull</t>
  </si>
  <si>
    <t>Custom</t>
  </si>
  <si>
    <t>How it is used</t>
  </si>
  <si>
    <t>Narrative</t>
  </si>
  <si>
    <t>Moderate populist</t>
  </si>
  <si>
    <t>Reformist</t>
  </si>
  <si>
    <t>User-defined</t>
  </si>
  <si>
    <t>Labels only.</t>
  </si>
  <si>
    <t>Selic at the end of the horizon</t>
  </si>
  <si>
    <t>Same scenarios as the multiples model; drives the rate-driven change in earnings (section 5).</t>
  </si>
  <si>
    <t>5-year real rate (NTN-B)</t>
  </si>
  <si>
    <t>As the house model (Target sheet): bear 8.5%, base = today's 5y real rate, bull 6.0%.</t>
  </si>
  <si>
    <t>ERP, typed (used when the ERP basis = 1)</t>
  </si>
  <si>
    <t>House ERP 6.0% (Target!B57), the same in every scenario.</t>
  </si>
  <si>
    <t>ERP shift (pp, added to the ERP of any basis)</t>
  </si>
  <si>
    <t>Added to the ERP of the basis in use (typed, Ibovespa or box 10-year average).</t>
  </si>
  <si>
    <t>ERP move in std. dev. of its history (k; +1 = ERP 1 sd lower)</t>
  </si>
  <si>
    <t>Mirrors the multiples model (target multiple = 10y average + k x sd): ERP moves by -k x the sd of the 10-year implied ERP (Ibovespa; each box with basis 3).</t>
  </si>
  <si>
    <t>Earnings growth vs consensus path, years 2-5 (pp per year)</t>
  </si>
  <si>
    <t>Added to the earnings growth of every box in years 2-5 (consensus in year 2, then the path to the long term); bear -2 / bull +2 pp (proposal). The terminal grows at g.</t>
  </si>
  <si>
    <t>Long-term nominal growth (g)</t>
  </si>
  <si>
    <t>Base = house perpetuity growth 4.7% (Target!B54), nominal. Bear / bull -/+ 0.5 pp (proposal). Earnings growth reaches it by GrowthYear.</t>
  </si>
  <si>
    <t>Long-term ROE vs the box's 10-year average (pp)</t>
  </si>
  <si>
    <t>Shifts every box's long-term ROE (10-year average of its 12m fwd ROE, History).</t>
  </si>
  <si>
    <t>Selic cut vs today (pp; positive = cut)</t>
  </si>
  <si>
    <t>ERP used, Ibovespa level</t>
  </si>
  <si>
    <t>Cost of equity, Ibovespa level = real rate + ERP</t>
  </si>
  <si>
    <t>Formula: (Selic today - Selic in the scenario) x 100.</t>
  </si>
  <si>
    <t>Basis ERP (typed, or the Ibovespa's 10-year average) + shift - k x sd. With basis 3 each box uses its own average and sd (DCF sheets).</t>
  </si>
  <si>
    <t>RateConv 1 (house): the discount rate of the nominal cash flows, as Target!B55. RateConv 2 (Fisher): turned nominal year by year with the IPCA.</t>
  </si>
  <si>
    <t>4. Settings</t>
  </si>
  <si>
    <t>Setting</t>
  </si>
  <si>
    <t>Value</t>
  </si>
  <si>
    <t>Notes</t>
  </si>
  <si>
    <t>Discount-rate convention: 1 = house (real rate + ERP), 2 = Fisher (with IPCA)</t>
  </si>
  <si>
    <t>1: real rate + ERP discounts the nominal cash flows, as the house model (Target!B55 = BZRFB5PY + ERP). 2: (1 + real rate + ERP) x (1 + IPCA) - 1. Same ERP, about 4 pp more discount rate.</t>
  </si>
  <si>
    <t>ERP basis: 1 = typed, 2 = Ibovespa 10y average, 3 = each box's 10y average</t>
  </si>
  <si>
    <t>1 = the house's 6.0%. 2 and 3: implied ERP measured each month in the same convention (History): Ke = g + (1 - g / ROE) / P/E, minus the 5y real rate.</t>
  </si>
  <si>
    <t>Valuation horizon: 0 = today, 1 = 12 months (end of forward year 1)</t>
  </si>
  <si>
    <t>1: fair value in 12 months = value today x (1 + year-1 discount rate) - year-1 FCFE (paid out during the year), as a 12-month target price. 0: value today.</t>
  </si>
  <si>
    <t>Long-term ROE: 1 = box's 10-year average, 2 = consensus year 2 (no mean reversion)</t>
  </si>
  <si>
    <t>1: ROE converges to the box's 10-year average 12m fwd ROE (History). 2: ROE stays at the consensus year-2 level, as the house model keeps consensus profitability.</t>
  </si>
  <si>
    <t>Long-term nominal growth behind the historical implied ERP</t>
  </si>
  <si>
    <t>g used to read the ERP out of each month's P/E and ROE (History); house 4.7%.</t>
  </si>
  <si>
    <t>ROE and ERP history window: first month</t>
  </si>
  <si>
    <t>Averages over the window (any day counts the whole month).</t>
  </si>
  <si>
    <t>ROE and ERP history window: last month</t>
  </si>
  <si>
    <t>Year by which growth reaches the long term</t>
  </si>
  <si>
    <t>Growth converges linearly from the consensus year-2 growth (years 3 to GrowthYear). 3-5.</t>
  </si>
  <si>
    <t>Year by which ROE reaches the long term</t>
  </si>
  <si>
    <t>ROE converges linearly from the consensus year-2 ROE (years 3 to RoeYear). 3-5.</t>
  </si>
  <si>
    <t>Apply the rate-driven change in earnings (1 = yes, 0 = no)</t>
  </si>
  <si>
    <t>1: years 1-2 earnings move with the Selic as in the multiples model (section 5). 0: consensus as is.</t>
  </si>
  <si>
    <t>P/E: lowest valid value</t>
  </si>
  <si>
    <t>Members with any FY26-FY28 P/E or ROE outside the ranges are left out and the box is scaled to 100% of its points.</t>
  </si>
  <si>
    <t>P/E: highest valid value</t>
  </si>
  <si>
    <t>ROE: lowest valid value</t>
  </si>
  <si>
    <t>ROE: highest valid value</t>
  </si>
  <si>
    <t>Explicit forecast years</t>
  </si>
  <si>
    <t>Fixed by the layout of the DCF sheets (years 1-5 + terminal), like the house model (4 years after its value date + terminal). NY in build_dcf.py.</t>
  </si>
  <si>
    <t>5. Inputs from the multiples model (Ibov_valuation_by_box_model_XP.xlsx)</t>
  </si>
  <si>
    <t>Box</t>
  </si>
  <si>
    <t>EPS change per -100bp of Selic</t>
  </si>
  <si>
    <t>Source</t>
  </si>
  <si>
    <t>Financials</t>
  </si>
  <si>
    <t>Rates &amp; EPS sheet of the multiples model: Ibovespa +2.07% per -100bp, split by box return beta to the 2y pre (Oct-6).</t>
  </si>
  <si>
    <t>Defensives</t>
  </si>
  <si>
    <t>Cyclicals</t>
  </si>
  <si>
    <t>Commodities</t>
  </si>
  <si>
    <t xml:space="preserve">   Cyclicals ex-WEG &amp; Embraer</t>
  </si>
  <si>
    <t xml:space="preserve">   WEG &amp; Embraer</t>
  </si>
  <si>
    <t>6. Optional overrides (leave blank to use the model rule)</t>
  </si>
  <si>
    <t>A number typed here replaces the model value for that box and scenario. Checks counts the overrides in use.</t>
  </si>
  <si>
    <t>Long-term ROE (%)</t>
  </si>
  <si>
    <t>Long-term nominal growth (%)</t>
  </si>
  <si>
    <t>ERP (%), replaces the ERP basis</t>
  </si>
  <si>
    <t>7. Classification</t>
  </si>
  <si>
    <t>XP-adjusted GICS sector</t>
  </si>
  <si>
    <t>Consumer Staples</t>
  </si>
  <si>
    <t>Health Care</t>
  </si>
  <si>
    <t>Utilities</t>
  </si>
  <si>
    <t>Communication Services</t>
  </si>
  <si>
    <t>Consumer Discretionary</t>
  </si>
  <si>
    <t>Industrials</t>
  </si>
  <si>
    <t>Information Technology</t>
  </si>
  <si>
    <t>Real Estate</t>
  </si>
  <si>
    <t>Energy</t>
  </si>
  <si>
    <t>Materials</t>
  </si>
  <si>
    <t>Global industrials (shown apart as a memo)</t>
  </si>
  <si>
    <t>WEGE3</t>
  </si>
  <si>
    <t>EMBJ3</t>
  </si>
  <si>
    <t>Ibovespa - Members: consensus earnings and book value by stock</t>
  </si>
  <si>
    <t>Inputs in blue (Bloomberg, Economatica); earnings and book value in Ibovespa points are formulas.</t>
  </si>
  <si>
    <t>Identification</t>
  </si>
  <si>
    <t>Classification</t>
  </si>
  <si>
    <t>Weight and index points</t>
  </si>
  <si>
    <t>Consensus (Bloomberg, bst)</t>
  </si>
  <si>
    <t>In Ibovespa points</t>
  </si>
  <si>
    <t>Ticker</t>
  </si>
  <si>
    <t>Company</t>
  </si>
  <si>
    <t>Global industrial (1/0)</t>
  </si>
  <si>
    <t>Sub-box</t>
  </si>
  <si>
    <t>Ibovespa weight on the membership date</t>
  </si>
  <si>
    <t>Price on the membership date (R$)</t>
  </si>
  <si>
    <t>Price on the pricing date (R$)</t>
  </si>
  <si>
    <t>Price-drifted weight (unscaled)</t>
  </si>
  <si>
    <t>Weight on the pricing date</t>
  </si>
  <si>
    <t>Index points</t>
  </si>
  <si>
    <t>Price on the consensus date (R$)</t>
  </si>
  <si>
    <t>P/E FY26 (x)</t>
  </si>
  <si>
    <t>P/E FY27 (x)</t>
  </si>
  <si>
    <t>P/E FY28 (x)</t>
  </si>
  <si>
    <t>ROE FY26</t>
  </si>
  <si>
    <t>ROE FY27</t>
  </si>
  <si>
    <t>ROE FY28</t>
  </si>
  <si>
    <t>Valid data (1/0)</t>
  </si>
  <si>
    <t>Index points with valid data</t>
  </si>
  <si>
    <t>Earnings FY26 (index pts)</t>
  </si>
  <si>
    <t>Earnings FY27 (index pts)</t>
  </si>
  <si>
    <t>Earnings FY28 (index pts)</t>
  </si>
  <si>
    <t>Book value FY26 (index pts)</t>
  </si>
  <si>
    <t>Book value FY27 (index pts)</t>
  </si>
  <si>
    <t>Book value FY28 (index pts)</t>
  </si>
  <si>
    <t>Data flags</t>
  </si>
  <si>
    <t>ITUB4</t>
  </si>
  <si>
    <t>Itaú Unibanco</t>
  </si>
  <si>
    <t>BBDC4</t>
  </si>
  <si>
    <t>Bradesco</t>
  </si>
  <si>
    <t>B3SA3</t>
  </si>
  <si>
    <t>B3</t>
  </si>
  <si>
    <t>ITSA4</t>
  </si>
  <si>
    <t>Itausa</t>
  </si>
  <si>
    <t>BPAC11</t>
  </si>
  <si>
    <t>BTG Pactual</t>
  </si>
  <si>
    <t>BBAS3</t>
  </si>
  <si>
    <t>Banco do Brasil</t>
  </si>
  <si>
    <t>BBSE3</t>
  </si>
  <si>
    <t>BBSeguridade</t>
  </si>
  <si>
    <t>BBDC3</t>
  </si>
  <si>
    <t>CXSE3</t>
  </si>
  <si>
    <t>Caixa Seguridade</t>
  </si>
  <si>
    <t>SANB11</t>
  </si>
  <si>
    <t>Santander</t>
  </si>
  <si>
    <t>PSSA3</t>
  </si>
  <si>
    <t>Porto Seguro</t>
  </si>
  <si>
    <t>AXIA3</t>
  </si>
  <si>
    <t>Axia Energia</t>
  </si>
  <si>
    <t>SBSP3</t>
  </si>
  <si>
    <t>Sabesp</t>
  </si>
  <si>
    <t>ABEV3</t>
  </si>
  <si>
    <t>Ambev</t>
  </si>
  <si>
    <t>ENEV3</t>
  </si>
  <si>
    <t>Eneva</t>
  </si>
  <si>
    <t>EQTL3</t>
  </si>
  <si>
    <t>Equatorial Energia</t>
  </si>
  <si>
    <t>CPLE3</t>
  </si>
  <si>
    <t>Copel</t>
  </si>
  <si>
    <t>RDOR3</t>
  </si>
  <si>
    <t>Rede D'Or</t>
  </si>
  <si>
    <t>RADL3</t>
  </si>
  <si>
    <t>Raia Drogasil</t>
  </si>
  <si>
    <t>CSMG3</t>
  </si>
  <si>
    <t>Copasa</t>
  </si>
  <si>
    <t>VIVT3</t>
  </si>
  <si>
    <t>Telefônica Brasil</t>
  </si>
  <si>
    <t>CMIG4</t>
  </si>
  <si>
    <t>Cemig</t>
  </si>
  <si>
    <t>ENGI11</t>
  </si>
  <si>
    <t>Energisa</t>
  </si>
  <si>
    <t>ASAI3</t>
  </si>
  <si>
    <t>Assai</t>
  </si>
  <si>
    <t>TIMS3</t>
  </si>
  <si>
    <t>Tim</t>
  </si>
  <si>
    <t>EGIE3</t>
  </si>
  <si>
    <t>Engie Brasil</t>
  </si>
  <si>
    <t>ISAE4</t>
  </si>
  <si>
    <t>ISA Energia</t>
  </si>
  <si>
    <t>MBRF3</t>
  </si>
  <si>
    <t>MBRF</t>
  </si>
  <si>
    <t>FLRY3</t>
  </si>
  <si>
    <t>Fleury</t>
  </si>
  <si>
    <t>TAEE11</t>
  </si>
  <si>
    <t>Taesa</t>
  </si>
  <si>
    <t>CPFE3</t>
  </si>
  <si>
    <t>CPFL Energia</t>
  </si>
  <si>
    <t>HYPE3</t>
  </si>
  <si>
    <t>Hypera</t>
  </si>
  <si>
    <t>NATU3</t>
  </si>
  <si>
    <t>Natura</t>
  </si>
  <si>
    <t>AURE3</t>
  </si>
  <si>
    <t>Auren</t>
  </si>
  <si>
    <t>HAPV3</t>
  </si>
  <si>
    <t>Hapvida</t>
  </si>
  <si>
    <t>BEEF3</t>
  </si>
  <si>
    <t>Minerva</t>
  </si>
  <si>
    <t>RENT3</t>
  </si>
  <si>
    <t>Localiza</t>
  </si>
  <si>
    <t>RAIL3</t>
  </si>
  <si>
    <t>Rumo</t>
  </si>
  <si>
    <t>TOTS3</t>
  </si>
  <si>
    <t>TOTVS</t>
  </si>
  <si>
    <t>MOTV3</t>
  </si>
  <si>
    <t>Motiva</t>
  </si>
  <si>
    <t>ALOS3</t>
  </si>
  <si>
    <t>Allos</t>
  </si>
  <si>
    <t>LREN3</t>
  </si>
  <si>
    <t>Lojas Renner</t>
  </si>
  <si>
    <t>MULT3</t>
  </si>
  <si>
    <t>Multiplan</t>
  </si>
  <si>
    <t>SMFT3</t>
  </si>
  <si>
    <t>Smart Fit</t>
  </si>
  <si>
    <t>CYRE3</t>
  </si>
  <si>
    <t>Cyrela</t>
  </si>
  <si>
    <t>IGTI11</t>
  </si>
  <si>
    <t>Iguatemi</t>
  </si>
  <si>
    <t>COGN3</t>
  </si>
  <si>
    <t>Cogna</t>
  </si>
  <si>
    <t>CURY3</t>
  </si>
  <si>
    <t>Cury</t>
  </si>
  <si>
    <t>DIRR3</t>
  </si>
  <si>
    <t>Direcional</t>
  </si>
  <si>
    <t>TEND3</t>
  </si>
  <si>
    <t>Tenda</t>
  </si>
  <si>
    <t>POMO4</t>
  </si>
  <si>
    <t>Marcopolo</t>
  </si>
  <si>
    <t>VIVA3</t>
  </si>
  <si>
    <t>Vivara</t>
  </si>
  <si>
    <t>MGLU3</t>
  </si>
  <si>
    <t>Magazine Luiza</t>
  </si>
  <si>
    <t>YDUQ3</t>
  </si>
  <si>
    <t>YDUQS</t>
  </si>
  <si>
    <t>AZZA3</t>
  </si>
  <si>
    <t>Azzas 2154</t>
  </si>
  <si>
    <t>VAMO3</t>
  </si>
  <si>
    <t>Vamos</t>
  </si>
  <si>
    <t>CEAB3</t>
  </si>
  <si>
    <t>C&amp;A Modas</t>
  </si>
  <si>
    <t>MRVE3</t>
  </si>
  <si>
    <t>MRV</t>
  </si>
  <si>
    <t>Weg</t>
  </si>
  <si>
    <t>Embraer</t>
  </si>
  <si>
    <t>VALE3</t>
  </si>
  <si>
    <t>Vale</t>
  </si>
  <si>
    <t>PETR4</t>
  </si>
  <si>
    <t>Petrobras</t>
  </si>
  <si>
    <t>PETR3</t>
  </si>
  <si>
    <t>PRIO3</t>
  </si>
  <si>
    <t>PRIO</t>
  </si>
  <si>
    <t>VBBR3</t>
  </si>
  <si>
    <t>Vibra Energia</t>
  </si>
  <si>
    <t>UGPA3</t>
  </si>
  <si>
    <t>Ultrapar</t>
  </si>
  <si>
    <t>GGBR4</t>
  </si>
  <si>
    <t>Gerdau</t>
  </si>
  <si>
    <t>SUZB3</t>
  </si>
  <si>
    <t>Suzano</t>
  </si>
  <si>
    <t>KLBN11</t>
  </si>
  <si>
    <t>Klabin</t>
  </si>
  <si>
    <t>GOAU4</t>
  </si>
  <si>
    <t>Met. Gerdau</t>
  </si>
  <si>
    <t>CSAN3</t>
  </si>
  <si>
    <t>Cosan</t>
  </si>
  <si>
    <t>CMIN3</t>
  </si>
  <si>
    <t>CSN Mineração</t>
  </si>
  <si>
    <t>BRAP4</t>
  </si>
  <si>
    <t>Bradespar</t>
  </si>
  <si>
    <t>BRAV3</t>
  </si>
  <si>
    <t>Brava Energia</t>
  </si>
  <si>
    <t>CSNA3</t>
  </si>
  <si>
    <t>CSN</t>
  </si>
  <si>
    <t>USIM5</t>
  </si>
  <si>
    <t>Usiminas</t>
  </si>
  <si>
    <t>Total</t>
  </si>
  <si>
    <t>Earnings (index pts) = index points x (price on the consensus date / P/E) / price on the pricing date: the stock's earnings yield on the pricing-date price, in points. P/E-based, so the currency of reporting does not matter.</t>
  </si>
  <si>
    <t>Book value (index pts) = earnings / ROE of the same fiscal year (Bloomberg BEST_ROE, end-of-year equity).</t>
  </si>
  <si>
    <t>Ibovespa - Boxes now: consensus earnings, book value and ROE by box</t>
  </si>
  <si>
    <t>SUMIFS on Members; boxes scaled from the members with valid data to 100% of their index points.</t>
  </si>
  <si>
    <t>Group</t>
  </si>
  <si>
    <t>Box criterion</t>
  </si>
  <si>
    <t>Sub-box criterion</t>
  </si>
  <si>
    <t>Members</t>
  </si>
  <si>
    <t>Points with valid data</t>
  </si>
  <si>
    <t>Coverage</t>
  </si>
  <si>
    <t>Earnings FY26 (pts)</t>
  </si>
  <si>
    <t>Earnings FY27 (pts)</t>
  </si>
  <si>
    <t>Earnings FY28 (pts)</t>
  </si>
  <si>
    <t>Book value FY26 (pts)</t>
  </si>
  <si>
    <t>Book value FY27 (pts)</t>
  </si>
  <si>
    <t>Book value FY28 (pts)</t>
  </si>
  <si>
    <t>Earnings, forward year 1 (pts)</t>
  </si>
  <si>
    <t>Earnings, forward year 2 (pts)</t>
  </si>
  <si>
    <t>Book value, year 1 (pts)</t>
  </si>
  <si>
    <t>Book value, year 2 (pts)</t>
  </si>
  <si>
    <t>ROE, year 1</t>
  </si>
  <si>
    <t>ROE, year 2</t>
  </si>
  <si>
    <t>Earnings growth, year 2</t>
  </si>
  <si>
    <t>P/E on year-1 earnings (x)</t>
  </si>
  <si>
    <t>Long-term ROE (10y average)</t>
  </si>
  <si>
    <t>Implied ERP, 10y average</t>
  </si>
  <si>
    <t>Memo (not added to the Ibovespa)</t>
  </si>
  <si>
    <t>*</t>
  </si>
  <si>
    <t>Ibovespa</t>
  </si>
  <si>
    <t>Cyclicals ex-WEG &amp; Embraer</t>
  </si>
  <si>
    <t>WEG &amp; Embraer</t>
  </si>
  <si>
    <t>Forward year 1 = share of FY26 still ahead x FY26 + the rest x FY27 (Assumptions, FYleft); year 2 = the same blend of FY27 and FY28.</t>
  </si>
  <si>
    <t>ROE of a box = its earnings / its book value (both in index points), i.e. the aggregate ROE, not an average of the members' ROEs.</t>
  </si>
  <si>
    <t>The Ibovespa row adds up the four boxes (points, earnings, book value) and derives its ratios from the sums.</t>
  </si>
  <si>
    <t>Ibovespa - ROE panel: monthly 12m fwd P/E and ROE of the members</t>
  </si>
  <si>
    <t>One row per member and month (Oct-16..Sep-26); Bloomberg BEST_PE_RATIO and BEST_ROE (BF).</t>
  </si>
  <si>
    <t>Month-end</t>
  </si>
  <si>
    <t>Ibovespa weight</t>
  </si>
  <si>
    <t>12m fwd P/E (x)</t>
  </si>
  <si>
    <t>12m fwd ROE</t>
  </si>
  <si>
    <t>Valid (1/0)</t>
  </si>
  <si>
    <t>Earnings per unit of weight (w / P/E)</t>
  </si>
  <si>
    <t>Book value per unit of weight (earnings / ROE)</t>
  </si>
  <si>
    <t>Weight if valid</t>
  </si>
  <si>
    <t>ALPA4</t>
  </si>
  <si>
    <t>AMER3</t>
  </si>
  <si>
    <t>AMOB3</t>
  </si>
  <si>
    <t>AUAU3</t>
  </si>
  <si>
    <t>AXIA6</t>
  </si>
  <si>
    <t>AXIA7</t>
  </si>
  <si>
    <t>AZUL54</t>
  </si>
  <si>
    <t>BHIA3</t>
  </si>
  <si>
    <t>BIDI11</t>
  </si>
  <si>
    <t>BIDI4</t>
  </si>
  <si>
    <t>BPAN4</t>
  </si>
  <si>
    <t>BRFS3</t>
  </si>
  <si>
    <t>BRKM5</t>
  </si>
  <si>
    <t>BRML3</t>
  </si>
  <si>
    <t>CASH3</t>
  </si>
  <si>
    <t>CIEL3</t>
  </si>
  <si>
    <t>CPLE5</t>
  </si>
  <si>
    <t>CPLE6</t>
  </si>
  <si>
    <t>CRFB3</t>
  </si>
  <si>
    <t>CTIP3</t>
  </si>
  <si>
    <t>CVCB3</t>
  </si>
  <si>
    <t>CYRE4</t>
  </si>
  <si>
    <t>DXCO3</t>
  </si>
  <si>
    <t>ECOR3</t>
  </si>
  <si>
    <t>ENBR3</t>
  </si>
  <si>
    <t>EZTC3</t>
  </si>
  <si>
    <t>FIBR3</t>
  </si>
  <si>
    <t>GETT11</t>
  </si>
  <si>
    <t>GNDI3</t>
  </si>
  <si>
    <t>GOLL54</t>
  </si>
  <si>
    <t>HGTX3</t>
  </si>
  <si>
    <t>IGTA3</t>
  </si>
  <si>
    <t>IRBR3</t>
  </si>
  <si>
    <t>JBSS3</t>
  </si>
  <si>
    <t>JHSF3</t>
  </si>
  <si>
    <t>LAME4</t>
  </si>
  <si>
    <t>LCAM3</t>
  </si>
  <si>
    <t>LOGG3</t>
  </si>
  <si>
    <t>LWSA3</t>
  </si>
  <si>
    <t>PCAR3</t>
  </si>
  <si>
    <t>PCAR4</t>
  </si>
  <si>
    <t>POSI3</t>
  </si>
  <si>
    <t>QUAL3</t>
  </si>
  <si>
    <t>RAIZ4</t>
  </si>
  <si>
    <t>RECV3</t>
  </si>
  <si>
    <t>RENT4</t>
  </si>
  <si>
    <t>RUMO3</t>
  </si>
  <si>
    <t>SAPR11</t>
  </si>
  <si>
    <t>SLCE3</t>
  </si>
  <si>
    <t>SMLS3</t>
  </si>
  <si>
    <t>SMTO3</t>
  </si>
  <si>
    <t>SOMA3</t>
  </si>
  <si>
    <t>STBP3</t>
  </si>
  <si>
    <t>SULA11</t>
  </si>
  <si>
    <t>SUZB5</t>
  </si>
  <si>
    <t>VALE5</t>
  </si>
  <si>
    <t>VIVT4</t>
  </si>
  <si>
    <t>VVAR11</t>
  </si>
  <si>
    <t>Ibovespa - History: ROE, P/E and implied ERP of each box (monthly, 12m fwd)</t>
  </si>
  <si>
    <t>Box ROE = sum of earnings / sum of book value; P/E = sum of weights / sum of earnings (ROE Panel). Implied ERP: the ERP that makes a steady-state DCF match the month's P/E.</t>
  </si>
  <si>
    <t>12m fwd P/E (x), members with ROE</t>
  </si>
  <si>
    <t>Implied ERP = Ke - 5y real rate, Ke = g + (1 - g / ROE) / P/E (made real with the IPCA if RateConv = 2)</t>
  </si>
  <si>
    <t>Average (window)</t>
  </si>
  <si>
    <t>Std. dev. (window)</t>
  </si>
  <si>
    <t>Months in window</t>
  </si>
  <si>
    <t>Now (pricing date)</t>
  </si>
  <si>
    <t>Now vs average (std. dev.)</t>
  </si>
  <si>
    <t>Long-term nominal growth used for the implied ERP (Assumptions, HistG)</t>
  </si>
  <si>
    <t>In window (1/0)</t>
  </si>
  <si>
    <t>5y real rate (NTN-B)</t>
  </si>
  <si>
    <t>Steady-state reading: P/E = (1 - g / ROE) / (Ke - g), solved for Ke, net of the 5y real rate (with RateConv = 2, Ke is first made real with the IPCA). It is the ERP a DCF with the month's ROE and growth g would need to match the month's P/E, in the convention of the DCF sheets.</t>
  </si>
  <si>
    <t>5y real rate: NTN-B constant maturity (Bloomberg BZRFB5PY to Aug-21, Tesouro Direto after), as in the multiples model.</t>
  </si>
  <si>
    <t>Ibovespa - DCF, Bear case</t>
  </si>
  <si>
    <t>FCFE by box in Ibovespa points. Scenario levers: Assumptions column D. Years 1-5 + terminal; Ibovespa = sum of the four boxes.</t>
  </si>
  <si>
    <t>Scenario parameters (Bear; Assumptions column D)</t>
  </si>
  <si>
    <t>ERP, typed (ERP basis 1)</t>
  </si>
  <si>
    <t>ERP shift (pp)</t>
  </si>
  <si>
    <t>ERP move in std. dev. of its history (k)</t>
  </si>
  <si>
    <t>ERP basis (1 typed, 2 Ibovespa 10y average, 3 each box's 10y average)</t>
  </si>
  <si>
    <t>Long-term nominal growth (default)</t>
  </si>
  <si>
    <t>Long-term ROE vs 10y average (pp)</t>
  </si>
  <si>
    <t>Selic cut vs today (pp)</t>
  </si>
  <si>
    <t>Discount-rate convention (1 house: real rate + ERP; 2 Fisher: with IPCA)</t>
  </si>
  <si>
    <t>Timeline (shared by every box)</t>
  </si>
  <si>
    <t>Year 1</t>
  </si>
  <si>
    <t>Year 2</t>
  </si>
  <si>
    <t>Year 3</t>
  </si>
  <si>
    <t>Year 4</t>
  </si>
  <si>
    <t>Year 5</t>
  </si>
  <si>
    <t>Terminal</t>
  </si>
  <si>
    <t>How it is calculated</t>
  </si>
  <si>
    <t>Year (t)</t>
  </si>
  <si>
    <t>End of the forward year</t>
  </si>
  <si>
    <t>Inflation (IPCA)</t>
  </si>
  <si>
    <t>Price index (today = 1)</t>
  </si>
  <si>
    <t>Deflator for discounting (1 under the house convention)</t>
  </si>
  <si>
    <t>Cash flows are nominal (consensus). House convention: discounted at real rate + ERP. Fisher: at (1 + real rate + ERP) x (1 + IPCA) - 1.</t>
  </si>
  <si>
    <t>Used by the closed-form checks: FCFE / deflator discounted at (1 + real rate + ERP) gives the same value under either convention.</t>
  </si>
  <si>
    <t>Earnings change from the Selic scenario (years 1-2)</t>
  </si>
  <si>
    <t>Equity risk premium (ERP)</t>
  </si>
  <si>
    <t>Cost of equity = real rate + ERP</t>
  </si>
  <si>
    <t>Discount rate of the nominal cash flows</t>
  </si>
  <si>
    <t>Discount factor</t>
  </si>
  <si>
    <t>Long-term ROE</t>
  </si>
  <si>
    <t>Long-term nominal growth</t>
  </si>
  <si>
    <t>Earnings growth</t>
  </si>
  <si>
    <t>Earnings (index pts)</t>
  </si>
  <si>
    <t>ROE</t>
  </si>
  <si>
    <t>Book value at the start of the year (index pts)</t>
  </si>
  <si>
    <t>Increase in book value during the year</t>
  </si>
  <si>
    <t>Free cash flow to equity (FCFE)</t>
  </si>
  <si>
    <t xml:space="preserve">   FCFE / earnings</t>
  </si>
  <si>
    <t>Present value of FCFE</t>
  </si>
  <si>
    <t>Terminal value at the end of year 5</t>
  </si>
  <si>
    <t>Present value of the terminal value</t>
  </si>
  <si>
    <t>Equity value today (index pts)</t>
  </si>
  <si>
    <t>Fair value at the horizon (index pts)</t>
  </si>
  <si>
    <t>Upside (fair value / index points today - 1)</t>
  </si>
  <si>
    <t>Implied 12m fwd P/E at the horizon (fair value / next 12m earnings)</t>
  </si>
  <si>
    <t>12m fwd P/E today (consensus year-1 earnings)</t>
  </si>
  <si>
    <t>Terminal value / equity value</t>
  </si>
  <si>
    <t xml:space="preserve">   FCFE / deflator (for Implied ERP)</t>
  </si>
  <si>
    <t>Boxes Now (members' weight x Ibovespa close).</t>
  </si>
  <si>
    <t>Box EPS sensitivity to the Selic (Assumptions section 5) x Selic cut; applied to years 1 and 2 (0 if UseEPS = 0).</t>
  </si>
  <si>
    <t>Override if typed; else the basis ERP (1 typed, 2 Ibovespa 10y average, 3 this box's 10y average) + shift - k x sd of its history (History).</t>
  </si>
  <si>
    <t>5y real rate (scenario) + ERP. House convention: this is the discount rate (Target!B55).</t>
  </si>
  <si>
    <t>House convention: = cost of equity. Fisher: (1 + cost of equity) x (1 + IPCA of the year) - 1; terminal uses the long-term IPCA.</t>
  </si>
  <si>
    <t>Product of 1 / (1 + nominal cost of equity) up to the year.</t>
  </si>
  <si>
    <t>RoeLT 1: 10-year average of the box's 12m fwd ROE (History); 2: consensus year-2 ROE. Plus the shift in Assumptions, or the override.</t>
  </si>
  <si>
    <t>Long-term nominal growth of the scenario (house 4.7%), or the override.</t>
  </si>
  <si>
    <t>Year 2 = consensus; converges linearly to the long-term growth by GrowthYear; + the scenario's growth add-on in years 2-5; terminal = long term.</t>
  </si>
  <si>
    <t>Year 1 = consensus blended to the forward year (Boxes Now) x (1 + change from rates); then grows at the row above.</t>
  </si>
  <si>
    <t>Years 1-2 = consensus; converges linearly to the long-term ROE by RoeYear (Assumptions).</t>
  </si>
  <si>
    <t>Equity at the start of the year needed to earn the year's earnings at the year's ROE = earnings / ROE.</t>
  </si>
  <si>
    <t>Book value at the start of next year - at the start of this year = earnings retained to fund growth.</t>
  </si>
  <si>
    <t>Earnings - increase in book value (what can be paid out). In the long term = earnings x (1 - g / ROE).</t>
  </si>
  <si>
    <t>FCFE x discount factor. 'Today' = sum of years 1-5.</t>
  </si>
  <si>
    <t>Year-11 earnings x (1 - g / ROE) / (Ke - g), nominal long-term values (Gordon growth).</t>
  </si>
  <si>
    <t>Present value of FCFE (years 1-5) + present value of the terminal value.</t>
  </si>
  <si>
    <t>Horizon 1: value today x (1 + year-1 discount rate) - year-1 FCFE (paid out during the year) = value in 12 months. Horizon 0: value today.</t>
  </si>
  <si>
    <t>Index points / consensus year-1 earnings (without the change from rates).</t>
  </si>
  <si>
    <t>FCFE / deflator (timeline): used by Implied ERP and Sensitivity to re-discount the same cash flows at other rates.</t>
  </si>
  <si>
    <t>Cyclicals ex-WEG &amp; Embraer (memo, not added to the Ibovespa)</t>
  </si>
  <si>
    <t>WEG &amp; Embraer (memo, not added to the Ibovespa)</t>
  </si>
  <si>
    <t>Ibovespa = sum of the four boxes (Bear)</t>
  </si>
  <si>
    <t>Book value at the start of the year</t>
  </si>
  <si>
    <t>ROE (sum of earnings / sum of book value)</t>
  </si>
  <si>
    <t>Contribution to the Ibovespa upside (pp)</t>
  </si>
  <si>
    <t xml:space="preserve">   Financials</t>
  </si>
  <si>
    <t xml:space="preserve">   Defensives</t>
  </si>
  <si>
    <t xml:space="preserve">   Cyclicals</t>
  </si>
  <si>
    <t xml:space="preserve">   Commodities</t>
  </si>
  <si>
    <t>Ibovespa - DCF, Base case</t>
  </si>
  <si>
    <t>FCFE by box in Ibovespa points. Scenario levers: Assumptions column E. Years 1-5 + terminal; Ibovespa = sum of the four boxes.</t>
  </si>
  <si>
    <t>Scenario parameters (Base; Assumptions column E)</t>
  </si>
  <si>
    <t>Ibovespa = sum of the four boxes (Base)</t>
  </si>
  <si>
    <t>Ibovespa - DCF, Bull case</t>
  </si>
  <si>
    <t>FCFE by box in Ibovespa points. Scenario levers: Assumptions column F. Years 1-5 + terminal; Ibovespa = sum of the four boxes.</t>
  </si>
  <si>
    <t>Scenario parameters (Bull; Assumptions column F)</t>
  </si>
  <si>
    <t>Ibovespa = sum of the four boxes (Bull)</t>
  </si>
  <si>
    <t>Ibovespa - DCF, Custom case</t>
  </si>
  <si>
    <t>FCFE by box in Ibovespa points. Scenario levers: Assumptions column G. Years 1-5 + terminal; Ibovespa = sum of the four boxes.</t>
  </si>
  <si>
    <t>Scenario parameters (Custom; Assumptions column G)</t>
  </si>
  <si>
    <t>Ibovespa = sum of the four boxes (Custom)</t>
  </si>
  <si>
    <t>Ibovespa - Implied ERP: the risk premium that makes the DCF equal today's price</t>
  </si>
  <si>
    <t>Each column re-discounts the scenario's cash flows at real rate + ERP (convention in use) for ERP = 0.0% to 15.0%; the implied ERP is interpolated where the value crosses the index points.</t>
  </si>
  <si>
    <t>Implied ERP at today's prices, by box and scenario (each scenario's real rate and cash flows)</t>
  </si>
  <si>
    <t>10y average (History)</t>
  </si>
  <si>
    <t>ERP = cost of equity - 5y real rate, read with each scenario's cash flows and the discount-rate convention in use (RateConv). The History column uses steady-state cash flows.</t>
  </si>
  <si>
    <t>Grid: equity value (index pts) at each ERP</t>
  </si>
  <si>
    <t>Bear (real rate: DCF Bear!C6)</t>
  </si>
  <si>
    <t>Base (real rate: DCF Base!C6)</t>
  </si>
  <si>
    <t>Bull (real rate: DCF Bull!C6)</t>
  </si>
  <si>
    <t>Custom (real rate: DCF Custom!C6)</t>
  </si>
  <si>
    <t>ERP</t>
  </si>
  <si>
    <t>Index points today</t>
  </si>
  <si>
    <t>DCF value today (DCF sheet)</t>
  </si>
  <si>
    <t>Check: closed form at the ERP used</t>
  </si>
  <si>
    <t>Ibovespa - Sensitivity: Ibovespa DCF value vs real rate and ERP (Base cash flows)</t>
  </si>
  <si>
    <t>One ERP for every box; value depends on real rate + ERP. Cash flows of DCF Base. Edit the pink headers to change the grid points.</t>
  </si>
  <si>
    <t>Ibovespa fair value at the horizon (index pts)</t>
  </si>
  <si>
    <t>5-year real rate (rows)   |   ERP (columns)</t>
  </si>
  <si>
    <t>Real rate \ ERP</t>
  </si>
  <si>
    <t>Upside vs today</t>
  </si>
  <si>
    <t>Framed cell = Base real rate and the Base ERP used (Ibovespa level, rounded to the grid). Bear/Bull also change earnings (rates) and are in their own sheets.</t>
  </si>
  <si>
    <t>Ibovespa - DCF by box: bear / base / bull</t>
  </si>
  <si>
    <t>Separate from the multiples model. Construction: DCF Bear / Base / Bull / Custom sheets.</t>
  </si>
  <si>
    <t>Pricing date</t>
  </si>
  <si>
    <t>Checks</t>
  </si>
  <si>
    <t>Horizon</t>
  </si>
  <si>
    <t>Scenario levers in use (Assumptions)</t>
  </si>
  <si>
    <t>Cost of equity = real rate + ERP, Ibovespa level</t>
  </si>
  <si>
    <t>Earnings growth vs consensus path, years 2-5 (pp/yr)</t>
  </si>
  <si>
    <t>Settings (Assumptions section 4)</t>
  </si>
  <si>
    <t>DCF fair value by box (index pts, at the horizon in H3) and upside</t>
  </si>
  <si>
    <t>Upside: Bear</t>
  </si>
  <si>
    <t>Memo</t>
  </si>
  <si>
    <t>Implied 12m fwd P/E at the horizon (fair value / next 12m earnings) vs today</t>
  </si>
  <si>
    <t>Implied ERP at today's prices (cost of equity - 5y real rate that makes the DCF = index points)</t>
  </si>
  <si>
    <t>ERP used (Base)</t>
  </si>
  <si>
    <t>Implied ERP history in DCF terms (History; 5y real rate, steady state)</t>
  </si>
  <si>
    <t>10y average</t>
  </si>
  <si>
    <t>Std. dev.</t>
  </si>
  <si>
    <t>Now</t>
  </si>
  <si>
    <t>Now vs average (sd)</t>
  </si>
  <si>
    <t>Terminal value share and contribution to the Ibovespa upside</t>
  </si>
  <si>
    <t>Terminal value / equity value (Ibovespa)</t>
  </si>
  <si>
    <t>Contribution: Financials (pp)</t>
  </si>
  <si>
    <t>Contribution: Defensives (pp)</t>
  </si>
  <si>
    <t>Contribution: Cyclicals (pp)</t>
  </si>
  <si>
    <t>Contribution: Commodities (pp)</t>
  </si>
  <si>
    <t>Reference (not linked): multiples model and the house DCF</t>
  </si>
  <si>
    <t>Ibovespa fair value (index pts)</t>
  </si>
  <si>
    <t>Multiples model, average of methods (Oct-6 table)</t>
  </si>
  <si>
    <t>Multiples model, P/E method</t>
  </si>
  <si>
    <t>House DCF (DCF Ibov 2026_Out.xlsx), fair value 2026</t>
  </si>
  <si>
    <t>House DCF: FCFF of the whole index at 13.4% (5y real rate 7.42% on its date + ERP 6%), g 4.7%, value at end-2026; working capital by level, no net debt, terminal value discounted 5 years. Same premises, different cash flows.</t>
  </si>
  <si>
    <t>Ibovespa - Checks</t>
  </si>
  <si>
    <t>'OK' / 'CHECK' drive the status in C5; 'Info' does not.</t>
  </si>
  <si>
    <t>Overall status</t>
  </si>
  <si>
    <t>Check</t>
  </si>
  <si>
    <t>Target</t>
  </si>
  <si>
    <t>Difference</t>
  </si>
  <si>
    <t>Status</t>
  </si>
  <si>
    <t>Note</t>
  </si>
  <si>
    <t>Member weights on the pricing date add up to 100%</t>
  </si>
  <si>
    <t>The four boxes add up to the Ibovespa (index points)</t>
  </si>
  <si>
    <t>Memo sub-boxes add up to Cyclicals (index points)</t>
  </si>
  <si>
    <t>Every member mapped to a box</t>
  </si>
  <si>
    <t>Lowest data coverage among the boxes (% of points)</t>
  </si>
  <si>
    <t>Info: members without FY26-FY28 P/E or ROE are left out and the box is scaled up.</t>
  </si>
  <si>
    <t>Months of history in the window (Ibovespa ROE)</t>
  </si>
  <si>
    <t>Info.</t>
  </si>
  <si>
    <t>Bear: closed-form value today at the ERP used = DCF value today (Ibovespa)</t>
  </si>
  <si>
    <t>Same cash flows re-discounted by the Implied ERP formula.</t>
  </si>
  <si>
    <t>Base: closed-form value today at the ERP used = DCF value today (Ibovespa)</t>
  </si>
  <si>
    <t>Bull: closed-form value today at the ERP used = DCF value today (Ibovespa)</t>
  </si>
  <si>
    <t>Custom: closed-form value today at the ERP used = DCF value today (Ibovespa)</t>
  </si>
  <si>
    <t>Bear, Financials: long-term Ke minus long-term growth</t>
  </si>
  <si>
    <t>Info: must be positive for the terminal value to exist.</t>
  </si>
  <si>
    <t>Bear, Defensives: long-term Ke minus long-term growth</t>
  </si>
  <si>
    <t>Bear, Cyclicals: long-term Ke minus long-term growth</t>
  </si>
  <si>
    <t>Bear, Commodities: long-term Ke minus long-term growth</t>
  </si>
  <si>
    <t>Base, Financials: long-term Ke minus long-term growth</t>
  </si>
  <si>
    <t>Base, Defensives: long-term Ke minus long-term growth</t>
  </si>
  <si>
    <t>Base, Cyclicals: long-term Ke minus long-term growth</t>
  </si>
  <si>
    <t>Base, Commodities: long-term Ke minus long-term growth</t>
  </si>
  <si>
    <t>Bull, Financials: long-term Ke minus long-term growth</t>
  </si>
  <si>
    <t>Bull, Defensives: long-term Ke minus long-term growth</t>
  </si>
  <si>
    <t>Bull, Cyclicals: long-term Ke minus long-term growth</t>
  </si>
  <si>
    <t>Bull, Commodities: long-term Ke minus long-term growth</t>
  </si>
  <si>
    <t>Custom, Financials: long-term Ke minus long-term growth</t>
  </si>
  <si>
    <t>Custom, Defensives: long-term Ke minus long-term growth</t>
  </si>
  <si>
    <t>Custom, Cyclicals: long-term Ke minus long-term growth</t>
  </si>
  <si>
    <t>Custom, Commodities: long-term Ke minus long-term growth</t>
  </si>
  <si>
    <t>Overrides in use (Assumptions section 6)</t>
  </si>
  <si>
    <t>Formula errors in the DCF sheets</t>
  </si>
  <si>
    <t>Formula errors in Summary, Implied ERP and History</t>
  </si>
  <si>
    <t>Ibovespa DCF by box — model</t>
  </si>
  <si>
    <t>XP Research · Equity Strategy · built Oct-7-2026 · prices as of Oct-5-2026, consensus as of Oct-7-2026</t>
  </si>
  <si>
    <t>What it does</t>
  </si>
  <si>
    <t>Idea</t>
  </si>
  <si>
    <t>Values each box of the Ibovespa (Financials, Defensives, Cyclicals, Commodities) with a free-cash-flow-to-equity DCF and adds them up. Separate from the multiples model (Ibov_valuation_by_box_model_XP.xlsx).</t>
  </si>
  <si>
    <t>How to use it</t>
  </si>
  <si>
    <t>1. Change</t>
  </si>
  <si>
    <t>Assumptions: the pink cells (real rate, ERP and ERP basis, discount-rate convention, long-term growth and ROE, convergence years, IPCA, overrides).</t>
  </si>
  <si>
    <t>2. Read</t>
  </si>
  <si>
    <t>Summary; Implied ERP (what today's prices imply); History (ROE, P/E and implied ERP since 2016); Sensitivity (real rate x ERP).</t>
  </si>
  <si>
    <t>3. Trace</t>
  </si>
  <si>
    <t>Summary → DCF &lt;scenario&gt; (one block per box, years 1-5 + terminal) → Boxes Now / History → Members / ROE Panel.</t>
  </si>
  <si>
    <t>Method</t>
  </si>
  <si>
    <t>Earnings</t>
  </si>
  <si>
    <t>Consensus FY26-FY28 by stock (price / P/E), in Ibovespa points, summed by box; forward years 1-2 blend the fiscal years; growth then converges linearly to the long term by GrowthYear.</t>
  </si>
  <si>
    <t>Consensus FY26-FY28 (earnings / book value of the box), converging linearly to the box's 10-year average 12m fwd ROE by RoeYear.</t>
  </si>
  <si>
    <t>FCFE</t>
  </si>
  <si>
    <t>Earnings - increase in book value, with book value = earnings / ROE of the same year. In the long term this is earnings x (1 - g / ROE): growth costs reinvestment, and more so when ROE is low.</t>
  </si>
  <si>
    <t>House premises</t>
  </si>
  <si>
    <t>As the house Ibovespa model (DCF Ibov 2026_Out.xlsx, Target sheet): cost of equity = 5y real rate (NTN-B) + ERP 6.0%; long-term growth 4.7% nominal; IPCA 4.0%; bear / base / bull real rates 8.5% / today / 6.0%.</t>
  </si>
  <si>
    <t>Discount rate</t>
  </si>
  <si>
    <t>RateConv 1 (default, house): real rate + ERP discounts the nominal (consensus) cash flows, as Target!B55. RateConv 2 (Fisher): (1 + real rate + ERP) x (1 + IPCA) - 1, about 4 pp higher; with the same 6.0% ERP it lowers the value by roughly 40%.</t>
  </si>
  <si>
    <t>Basis 1 (default): the house's 6.0%. Basis 2 / 3: the 10-year average implied ERP of the Ibovespa / each box (History): each month, the ERP that makes P/E = (1 - g / ROE) / (Ke - g), in the convention in use.</t>
  </si>
  <si>
    <t>Terminal value</t>
  </si>
  <si>
    <t>Gordon growth on year-6 earnings: E x (1 - g / ROE) / (Ke - g), nominal long-term values.</t>
  </si>
  <si>
    <t>Horizon 1 (default): fair value in 12 months = value today x (1 + year-1 discount rate) - year-1 FCFE, as a 12-month target price; upside vs today's index points.</t>
  </si>
  <si>
    <t>Scenarios</t>
  </si>
  <si>
    <t>Each scenario sets the Selic (earnings, years 1-2), the real rate, the ERP (typed, shift and k x sd of its history, as the multiples model's k), the earnings growth add-on in years 2-5 and the long-term growth.</t>
  </si>
  <si>
    <t>Implied ERP</t>
  </si>
  <si>
    <t>The ERP that makes the DCF equal today's index points, found on a 0.1% grid and interpolated (Implied ERP sheet).</t>
  </si>
  <si>
    <t>Sources</t>
  </si>
  <si>
    <t>Prices, weights</t>
  </si>
  <si>
    <t>Bloomberg PX_LAST (Oct-5); Economatica Ibovespa composition (Sep-30), drifted by price.</t>
  </si>
  <si>
    <t>Consensus</t>
  </si>
  <si>
    <t>Bloomberg BEST_PE_RATIO and BEST_ROE (bst), FY26/FY27/FY28, Oct-7-2026.</t>
  </si>
  <si>
    <t>History</t>
  </si>
  <si>
    <t>Bloomberg BEST_ROE and BEST_PE_RATIO (BF), monthly, Oct-16..Sep-26, members of each month; 5y NTN-B real rate.</t>
  </si>
  <si>
    <t>Rates and macro</t>
  </si>
  <si>
    <t>5y NTN-B real rate (ANBIMA, Oct-5; the house model reads BZRFB5PY Index); ERP, growth and IPCA from the house Ibovespa model (DCF Ibov 2026_Out.xlsx).</t>
  </si>
  <si>
    <t>Code</t>
  </si>
  <si>
    <t>Brazil Bull Case/scripts: dcf_data.py (Bloomberg) and build_dcf.py (this workbook).</t>
  </si>
  <si>
    <t>Open points</t>
  </si>
  <si>
    <t>Inputs to confirm</t>
  </si>
  <si>
    <t>Discount-rate convention (house vs Fisher), convergence years. Premises follow the house model; differences to its DCF come from the cash flows (FCFE by box vs FCFF of the index).</t>
  </si>
  <si>
    <t>Not yet</t>
  </si>
  <si>
    <t>Not integrated into the multiples model's average; banks treated with the same FCFE logic; ITSA4, AURE3, CSAN3, CSNA3, GOAU4, MRVE3, HAPV3 left out for missing or extreme consensus (boxes scaled up).</t>
  </si>
  <si>
    <r>
      <rPr>
        <b/>
        <sz val="18"/>
        <color rgb="FFFFFFFF"/>
        <rFont val="Roboto"/>
        <family val="2"/>
      </rPr>
      <t>Ibovespa</t>
    </r>
    <r>
      <rPr>
        <sz val="18"/>
        <color rgb="FFFFFFFF"/>
        <rFont val="Roboto Light"/>
        <family val="2"/>
      </rPr>
      <t xml:space="preserve"> | DCF by box</t>
    </r>
  </si>
  <si>
    <t>VALUATION MODEL  ·  EQUITY STRATEGY</t>
  </si>
  <si>
    <t>Main tabs &gt;&gt;</t>
  </si>
  <si>
    <t>Auxiliary tabs &gt;&gt;</t>
  </si>
  <si>
    <t>Summary</t>
  </si>
  <si>
    <t>Assumptions</t>
  </si>
  <si>
    <t>DCF Base</t>
  </si>
  <si>
    <t>DCF Bear</t>
  </si>
  <si>
    <t>DCF Bull</t>
  </si>
  <si>
    <t>DCF Custom</t>
  </si>
  <si>
    <t>Sensitivity
(real rate x ERP)</t>
  </si>
  <si>
    <t>Boxes Now
(consensus by box)</t>
  </si>
  <si>
    <t>History
(ROE, P/E, ERP)</t>
  </si>
  <si>
    <t>Members
(76 stocks)</t>
  </si>
  <si>
    <t>Checks
(tests)</t>
  </si>
  <si>
    <t>How this model works &gt;&gt;</t>
  </si>
  <si>
    <t>Ibovespa close</t>
  </si>
  <si>
    <t>Fair value, base case</t>
  </si>
  <si>
    <t>Upside, base case</t>
  </si>
  <si>
    <t>Model checks</t>
  </si>
  <si>
    <t>Equity Strategy | XP Research</t>
  </si>
  <si>
    <t>Prices Oct-5; consensus Oct-7-2026.</t>
  </si>
  <si>
    <t>DCF summary &gt;&gt;</t>
  </si>
  <si>
    <t>5-year real rate</t>
  </si>
  <si>
    <t>ERP used</t>
  </si>
  <si>
    <t>Fair value (index pts)</t>
  </si>
  <si>
    <t xml:space="preserve">   Upside</t>
  </si>
  <si>
    <t>Implied 12m fwd P/E</t>
  </si>
  <si>
    <t xml:space="preserve">   Implied ERP at today's price</t>
  </si>
  <si>
    <t>DCF = sum of four boxes, each valued by free cash flow to equity (consensus earnings, ROE converging to its 10-year average). House premises: 5y real rate + ERP 6.0%, g 4.7%.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</si>
</sst>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[$-409]d\-mmm\-yy"/>
    <numFmt numFmtId="165" formatCode="\+0.0%;\-0.0%;0.0%"/>
    <numFmt numFmtId="166" formatCode="0.0&quot;x&quot;"/>
    <numFmt numFmtId="167" formatCode="\+0.0&quot; pp&quot;;\-0.0&quot; pp&quot;;0.0&quot; pp&quot;"/>
    <numFmt numFmtId="168" formatCode="\+0.0;\-0.0"/>
    <numFmt numFmtId="169" formatCode="0.0%"/>
    <numFmt numFmtId="170" formatCode="0.00&quot; pp&quot;"/>
    <numFmt numFmtId="171" formatCode="\+0.0;\-0.0;0.0"/>
    <numFmt numFmtId="172" formatCode="[$-409]mmm\-yy"/>
    <numFmt numFmtId="173" formatCode="0.000"/>
    <numFmt numFmtId="174" formatCode="#,##0.0"/>
    <numFmt numFmtId="175" formatCode="0.0000"/>
    <numFmt numFmtId="176" formatCode="\+0.00;\-0.00"/>
    <numFmt numFmtId="177" formatCode="0.000%"/>
    <numFmt numFmtId="178" formatCode="0.00000"/>
    <numFmt numFmtId="179" formatCode="0.0000%"/>
  </numFmts>
  <fonts count="30" x14ac:knownFonts="1">
    <font>
      <sz val="11"/>
      <color theme="1"/>
      <name val="Calibri"/>
      <family val="2"/>
      <scheme val="minor"/>
    </font>
    <font>
      <sz val="10"/>
      <color rgb="FF18191A"/>
      <name val="Roboto"/>
      <family val="2"/>
    </font>
    <font>
      <sz val="10"/>
      <color rgb="FFFFFFFF"/>
      <name val="Roboto Light"/>
      <family val="2"/>
    </font>
    <font>
      <b/>
      <i/>
      <sz val="9"/>
      <color rgb="FF1F2F44"/>
      <name val="Roboto"/>
      <family val="2"/>
    </font>
    <font>
      <b/>
      <sz val="11"/>
      <color rgb="FFFFFFFF"/>
      <name val="Roboto"/>
      <family val="2"/>
    </font>
    <font>
      <sz val="10"/>
      <color rgb="FF18191A"/>
      <name val="Roboto Light"/>
      <family val="2"/>
    </font>
    <font>
      <sz val="10"/>
      <color rgb="FF18191A"/>
      <name val="Roboto"/>
      <family val="2"/>
    </font>
    <font>
      <b/>
      <sz val="10"/>
      <color rgb="FF18191A"/>
      <name val="Roboto Light"/>
      <family val="2"/>
    </font>
    <font>
      <b/>
      <sz val="10"/>
      <color rgb="FF18191A"/>
      <name val="Roboto"/>
      <family val="2"/>
    </font>
    <font>
      <b/>
      <sz val="11"/>
      <color rgb="FF18191A"/>
      <name val="Roboto"/>
      <family val="2"/>
    </font>
    <font>
      <b/>
      <sz val="10"/>
      <color rgb="FF008000"/>
      <name val="Roboto"/>
      <family val="2"/>
    </font>
    <font>
      <i/>
      <u/>
      <sz val="10"/>
      <color rgb="FF0070C0"/>
      <name val="Roboto"/>
      <family val="2"/>
    </font>
    <font>
      <i/>
      <sz val="10"/>
      <color rgb="FF74797C"/>
      <name val="Roboto"/>
      <family val="2"/>
    </font>
    <font>
      <b/>
      <i/>
      <sz val="9"/>
      <color rgb="FF74797C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i/>
      <sz val="10"/>
      <color rgb="FF18191A"/>
      <name val="Roboto"/>
      <family val="2"/>
    </font>
    <font>
      <b/>
      <sz val="18"/>
      <color rgb="FF1D1E1F"/>
      <name val="Roboto"/>
      <family val="2"/>
    </font>
    <font>
      <b/>
      <sz val="10"/>
      <color rgb="FFFFFFFF"/>
      <name val="Roboto"/>
      <family val="2"/>
    </font>
    <font>
      <sz val="10"/>
      <color rgb="FF0070C0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74797C"/>
      <name val="Roboto"/>
      <family val="2"/>
    </font>
    <font>
      <sz val="10"/>
      <color rgb="FF74797C"/>
      <name val="Roboto"/>
      <family val="2"/>
    </font>
    <font>
      <sz val="8"/>
      <color rgb="FF0070C0"/>
      <name val="Roboto"/>
      <family val="2"/>
    </font>
    <font>
      <b/>
      <sz val="16"/>
      <color rgb="FF1F2F44"/>
      <name val="Roboto"/>
      <family val="2"/>
    </font>
    <font>
      <b/>
      <sz val="18"/>
      <color rgb="FFFFFFFF"/>
      <name val="Roboto"/>
      <family val="2"/>
    </font>
    <font>
      <sz val="18"/>
      <color rgb="FFFFFFFF"/>
      <name val="Roboto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1F2F44"/>
        <bgColor indexed="64"/>
      </patternFill>
    </fill>
    <fill>
      <patternFill patternType="solid">
        <fgColor rgb="FFF9C113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AEC"/>
        <bgColor indexed="64"/>
      </patternFill>
    </fill>
  </fills>
  <borders count="8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medium">
        <color rgb="FF8EB3D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0" fontId="16" fillId="0" borderId="4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3" fontId="8" fillId="0" borderId="5" xfId="0" applyNumberFormat="1" applyFont="1" applyBorder="1" applyAlignment="1">
      <alignment vertical="center"/>
    </xf>
    <xf numFmtId="165" fontId="8" fillId="0" borderId="5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6" fontId="8" fillId="0" borderId="5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right" vertical="center"/>
    </xf>
    <xf numFmtId="10" fontId="8" fillId="0" borderId="5" xfId="0" applyNumberFormat="1" applyFont="1" applyBorder="1" applyAlignment="1">
      <alignment vertical="center"/>
    </xf>
    <xf numFmtId="10" fontId="8" fillId="0" borderId="5" xfId="0" applyNumberFormat="1" applyFont="1" applyBorder="1" applyAlignment="1">
      <alignment horizontal="right" vertical="center"/>
    </xf>
    <xf numFmtId="168" fontId="1" fillId="0" borderId="0" xfId="0" applyNumberFormat="1" applyFont="1" applyAlignment="1">
      <alignment vertical="center"/>
    </xf>
    <xf numFmtId="168" fontId="8" fillId="0" borderId="5" xfId="0" applyNumberFormat="1" applyFont="1" applyBorder="1" applyAlignment="1">
      <alignment vertical="center"/>
    </xf>
    <xf numFmtId="169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1" fillId="4" borderId="6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164" fontId="19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23" fillId="4" borderId="6" xfId="0" applyNumberFormat="1" applyFont="1" applyFill="1" applyBorder="1" applyAlignment="1">
      <alignment vertical="center"/>
    </xf>
    <xf numFmtId="2" fontId="1" fillId="0" borderId="0" xfId="0" applyNumberFormat="1" applyFont="1" applyAlignment="1">
      <alignment vertical="center"/>
    </xf>
    <xf numFmtId="0" fontId="23" fillId="4" borderId="6" xfId="0" applyFont="1" applyFill="1" applyBorder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167" fontId="23" fillId="4" borderId="6" xfId="0" applyNumberFormat="1" applyFont="1" applyFill="1" applyBorder="1" applyAlignment="1">
      <alignment vertical="center"/>
    </xf>
    <xf numFmtId="171" fontId="23" fillId="4" borderId="6" xfId="0" applyNumberFormat="1" applyFont="1" applyFill="1" applyBorder="1" applyAlignment="1">
      <alignment vertical="center"/>
    </xf>
    <xf numFmtId="10" fontId="8" fillId="0" borderId="0" xfId="0" applyNumberFormat="1" applyFont="1" applyAlignment="1">
      <alignment vertical="center"/>
    </xf>
    <xf numFmtId="1" fontId="23" fillId="4" borderId="6" xfId="0" applyNumberFormat="1" applyFont="1" applyFill="1" applyBorder="1" applyAlignment="1">
      <alignment vertical="center"/>
    </xf>
    <xf numFmtId="172" fontId="23" fillId="4" borderId="6" xfId="0" applyNumberFormat="1" applyFont="1" applyFill="1" applyBorder="1" applyAlignment="1">
      <alignment vertical="center"/>
    </xf>
    <xf numFmtId="166" fontId="23" fillId="4" borderId="6" xfId="0" applyNumberFormat="1" applyFont="1" applyFill="1" applyBorder="1" applyAlignment="1">
      <alignment vertical="center"/>
    </xf>
    <xf numFmtId="169" fontId="23" fillId="4" borderId="6" xfId="0" applyNumberFormat="1" applyFont="1" applyFill="1" applyBorder="1" applyAlignment="1">
      <alignment vertical="center"/>
    </xf>
    <xf numFmtId="1" fontId="1" fillId="0" borderId="0" xfId="0" applyNumberFormat="1" applyFont="1" applyAlignment="1">
      <alignment horizontal="right" vertical="center"/>
    </xf>
    <xf numFmtId="0" fontId="8" fillId="5" borderId="7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23" fillId="4" borderId="6" xfId="0" applyFont="1" applyFill="1" applyBorder="1" applyAlignment="1">
      <alignment vertical="center"/>
    </xf>
    <xf numFmtId="17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72" fontId="1" fillId="0" borderId="0" xfId="0" applyNumberFormat="1" applyFont="1" applyAlignment="1">
      <alignment horizontal="right" vertical="center"/>
    </xf>
    <xf numFmtId="173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" fontId="6" fillId="6" borderId="0" xfId="0" applyNumberFormat="1" applyFont="1" applyFill="1" applyAlignment="1">
      <alignment vertical="center"/>
    </xf>
    <xf numFmtId="174" fontId="6" fillId="6" borderId="0" xfId="0" applyNumberFormat="1" applyFont="1" applyFill="1" applyAlignment="1">
      <alignment vertical="center"/>
    </xf>
    <xf numFmtId="174" fontId="8" fillId="6" borderId="0" xfId="0" applyNumberFormat="1" applyFont="1" applyFill="1" applyAlignment="1">
      <alignment vertical="center"/>
    </xf>
    <xf numFmtId="3" fontId="8" fillId="7" borderId="0" xfId="0" applyNumberFormat="1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75" fontId="1" fillId="0" borderId="0" xfId="0" applyNumberFormat="1" applyFont="1" applyAlignment="1">
      <alignment vertical="center"/>
    </xf>
    <xf numFmtId="169" fontId="8" fillId="0" borderId="0" xfId="0" applyNumberFormat="1" applyFont="1" applyAlignment="1">
      <alignment vertical="center"/>
    </xf>
    <xf numFmtId="174" fontId="1" fillId="0" borderId="0" xfId="0" applyNumberFormat="1" applyFont="1" applyAlignment="1">
      <alignment vertical="center"/>
    </xf>
    <xf numFmtId="174" fontId="8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169" fontId="25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174" fontId="25" fillId="0" borderId="0" xfId="0" applyNumberFormat="1" applyFont="1" applyAlignment="1">
      <alignment vertical="center"/>
    </xf>
    <xf numFmtId="10" fontId="6" fillId="0" borderId="0" xfId="0" applyNumberFormat="1" applyFont="1" applyAlignment="1">
      <alignment horizontal="right" vertical="center"/>
    </xf>
    <xf numFmtId="10" fontId="1" fillId="0" borderId="5" xfId="0" applyNumberFormat="1" applyFont="1" applyBorder="1" applyAlignment="1">
      <alignment vertical="center"/>
    </xf>
    <xf numFmtId="3" fontId="25" fillId="0" borderId="0" xfId="0" applyNumberFormat="1" applyFont="1" applyAlignment="1">
      <alignment vertical="center"/>
    </xf>
    <xf numFmtId="169" fontId="1" fillId="0" borderId="0" xfId="0" applyNumberFormat="1" applyFont="1" applyAlignment="1">
      <alignment horizontal="center" vertical="center"/>
    </xf>
    <xf numFmtId="169" fontId="23" fillId="4" borderId="6" xfId="0" applyNumberFormat="1" applyFont="1" applyFill="1" applyBorder="1" applyAlignment="1">
      <alignment horizontal="center" vertical="center"/>
    </xf>
    <xf numFmtId="10" fontId="23" fillId="4" borderId="6" xfId="0" applyNumberFormat="1" applyFont="1" applyFill="1" applyBorder="1" applyAlignment="1">
      <alignment horizontal="center" vertical="center"/>
    </xf>
    <xf numFmtId="169" fontId="18" fillId="2" borderId="0" xfId="0" applyNumberFormat="1" applyFont="1" applyFill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23" fillId="0" borderId="5" xfId="0" applyFont="1" applyBorder="1" applyAlignment="1">
      <alignment vertical="center"/>
    </xf>
    <xf numFmtId="1" fontId="8" fillId="0" borderId="5" xfId="0" applyNumberFormat="1" applyFont="1" applyBorder="1" applyAlignment="1">
      <alignment vertical="center"/>
    </xf>
    <xf numFmtId="169" fontId="8" fillId="0" borderId="5" xfId="0" applyNumberFormat="1" applyFont="1" applyBorder="1" applyAlignment="1">
      <alignment vertical="center"/>
    </xf>
    <xf numFmtId="174" fontId="8" fillId="0" borderId="5" xfId="0" applyNumberFormat="1" applyFont="1" applyBorder="1" applyAlignment="1">
      <alignment vertical="center"/>
    </xf>
    <xf numFmtId="0" fontId="8" fillId="5" borderId="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2" fontId="19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77" fontId="1" fillId="0" borderId="0" xfId="0" applyNumberFormat="1" applyFont="1" applyAlignment="1">
      <alignment vertical="center"/>
    </xf>
    <xf numFmtId="166" fontId="19" fillId="0" borderId="0" xfId="0" applyNumberFormat="1" applyFont="1" applyAlignment="1">
      <alignment vertical="center"/>
    </xf>
    <xf numFmtId="169" fontId="19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77" fontId="19" fillId="0" borderId="0" xfId="0" applyNumberFormat="1" applyFont="1" applyAlignment="1">
      <alignment vertical="center"/>
    </xf>
    <xf numFmtId="2" fontId="19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3" fontId="8" fillId="0" borderId="2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8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C00000"/>
      </font>
    </dxf>
    <dxf>
      <font>
        <b/>
        <color rgb="FF18191A"/>
      </font>
      <border>
        <left style="medium">
          <color rgb="FF1F2F44"/>
        </left>
        <right style="medium">
          <color rgb="FF1F2F44"/>
        </right>
        <top style="medium">
          <color rgb="FF1F2F44"/>
        </top>
        <bottom style="medium">
          <color rgb="FF1F2F44"/>
        </bottom>
        <vertical/>
        <horizontal/>
      </border>
    </dxf>
    <dxf>
      <font>
        <b/>
        <color rgb="FF18191A"/>
      </font>
      <border>
        <left style="medium">
          <color rgb="FF1F2F44"/>
        </left>
        <right style="medium">
          <color rgb="FF1F2F44"/>
        </right>
        <top style="medium">
          <color rgb="FF1F2F44"/>
        </top>
        <bottom style="medium">
          <color rgb="FF1F2F4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381000</xdr:colOff>
      <xdr:row>1</xdr:row>
      <xdr:rowOff>57150</xdr:rowOff>
    </xdr:from>
    <xdr:to>
      <xdr:col>12</xdr:col>
      <xdr:colOff>337548</xdr:colOff>
      <xdr:row>2</xdr:row>
      <xdr:rowOff>188682</xdr:rowOff>
    </xdr:to>
    <xdr:pic>
      <xdr:nvPicPr>
        <xdr:cNvPr id="2" name="Picture 1" descr="xp_research_whit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228600"/>
          <a:ext cx="775698" cy="226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28"/>
  <sheetViews>
    <sheetView showGridLines="0" tabSelected="1" zoomScale="85" zoomScaleNormal="85" workbookViewId="0"/>
  </sheetViews>
  <sheetFormatPr defaultRowHeight="13.95" customHeight="1" x14ac:dyDescent="0.3"/>
  <cols>
    <col min="1" max="1" width="2.88671875" customWidth="1"/>
    <col min="2" max="2" width="2.109375" customWidth="1"/>
    <col min="3" max="14" width="12.33203125" customWidth="1"/>
    <col min="15" max="15" width="2.109375" customWidth="1"/>
  </cols>
  <sheetData>
    <row r="2" spans="2:15" ht="7.9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34.049999999999997" customHeight="1" x14ac:dyDescent="0.3">
      <c r="B3" s="1"/>
      <c r="C3" s="1" t="s">
        <v>656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18" customHeight="1" x14ac:dyDescent="0.3">
      <c r="B4" s="1"/>
      <c r="C4" s="2" t="s">
        <v>657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ht="7.95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7" spans="2:15" ht="13.95" customHeight="1" x14ac:dyDescent="0.3">
      <c r="C7" s="3" t="s">
        <v>658</v>
      </c>
    </row>
    <row r="8" spans="2:15" ht="19.05" customHeight="1" x14ac:dyDescent="0.3">
      <c r="C8" s="111" t="s">
        <v>660</v>
      </c>
      <c r="D8" s="111"/>
      <c r="E8" s="111" t="s">
        <v>661</v>
      </c>
      <c r="F8" s="111"/>
      <c r="G8" s="111" t="s">
        <v>662</v>
      </c>
      <c r="H8" s="111"/>
      <c r="I8" s="111" t="s">
        <v>638</v>
      </c>
      <c r="J8" s="111"/>
      <c r="K8" s="113" t="s">
        <v>672</v>
      </c>
      <c r="L8" s="113"/>
      <c r="M8" s="114">
        <f>IbovNow</f>
        <v>208431.92</v>
      </c>
      <c r="N8" s="114"/>
    </row>
    <row r="9" spans="2:15" ht="19.05" customHeight="1" x14ac:dyDescent="0.3">
      <c r="C9" s="111"/>
      <c r="D9" s="111"/>
      <c r="E9" s="111"/>
      <c r="F9" s="111"/>
      <c r="G9" s="111"/>
      <c r="H9" s="111"/>
      <c r="I9" s="111"/>
      <c r="J9" s="111"/>
      <c r="K9" s="113" t="s">
        <v>539</v>
      </c>
      <c r="L9" s="113"/>
      <c r="M9" s="115">
        <f>PxDate</f>
        <v>46300</v>
      </c>
      <c r="N9" s="115"/>
    </row>
    <row r="10" spans="2:15" ht="13.95" customHeight="1" x14ac:dyDescent="0.3">
      <c r="K10" s="116" t="s">
        <v>673</v>
      </c>
      <c r="L10" s="116"/>
      <c r="M10" s="117">
        <f>Summary!E21</f>
        <v>223718.32918189693</v>
      </c>
      <c r="N10" s="117"/>
    </row>
    <row r="11" spans="2:15" ht="13.95" customHeight="1" x14ac:dyDescent="0.3">
      <c r="C11" s="3" t="s">
        <v>659</v>
      </c>
      <c r="K11" s="113" t="s">
        <v>674</v>
      </c>
      <c r="L11" s="113"/>
      <c r="M11" s="118">
        <f>Summary!J21</f>
        <v>7.3340058384036899E-2</v>
      </c>
      <c r="N11" s="118"/>
    </row>
    <row r="12" spans="2:15" ht="19.05" customHeight="1" x14ac:dyDescent="0.3">
      <c r="C12" s="112" t="s">
        <v>663</v>
      </c>
      <c r="D12" s="112"/>
      <c r="E12" s="112" t="s">
        <v>664</v>
      </c>
      <c r="F12" s="112"/>
      <c r="G12" s="112" t="s">
        <v>665</v>
      </c>
      <c r="H12" s="112"/>
      <c r="I12" s="112" t="s">
        <v>666</v>
      </c>
      <c r="J12" s="112"/>
      <c r="K12" s="113" t="s">
        <v>675</v>
      </c>
      <c r="L12" s="113"/>
      <c r="M12" s="119" t="str">
        <f>Checks!C5</f>
        <v>All checks OK</v>
      </c>
      <c r="N12" s="119"/>
    </row>
    <row r="13" spans="2:15" ht="19.05" customHeight="1" x14ac:dyDescent="0.3">
      <c r="C13" s="112"/>
      <c r="D13" s="112"/>
      <c r="E13" s="112"/>
      <c r="F13" s="112"/>
      <c r="G13" s="112"/>
      <c r="H13" s="112"/>
      <c r="I13" s="112"/>
      <c r="J13" s="112"/>
    </row>
    <row r="14" spans="2:15" ht="13.95" customHeight="1" x14ac:dyDescent="0.3">
      <c r="K14" s="4" t="s">
        <v>676</v>
      </c>
    </row>
    <row r="15" spans="2:15" ht="19.05" customHeight="1" x14ac:dyDescent="0.3">
      <c r="C15" s="112" t="s">
        <v>667</v>
      </c>
      <c r="D15" s="112"/>
      <c r="E15" s="112" t="s">
        <v>668</v>
      </c>
      <c r="F15" s="112"/>
      <c r="G15" s="112" t="s">
        <v>669</v>
      </c>
      <c r="H15" s="112"/>
      <c r="I15" s="112" t="s">
        <v>670</v>
      </c>
      <c r="J15" s="112"/>
      <c r="K15" s="5" t="s">
        <v>671</v>
      </c>
    </row>
    <row r="16" spans="2:15" ht="19.05" customHeight="1" x14ac:dyDescent="0.3">
      <c r="C16" s="112"/>
      <c r="D16" s="112"/>
      <c r="E16" s="112"/>
      <c r="F16" s="112"/>
      <c r="G16" s="112"/>
      <c r="H16" s="112"/>
      <c r="I16" s="112"/>
      <c r="J16" s="112"/>
      <c r="K16" s="6" t="s">
        <v>677</v>
      </c>
    </row>
    <row r="19" spans="3:9" ht="13.95" customHeight="1" x14ac:dyDescent="0.3">
      <c r="C19" s="7" t="s">
        <v>678</v>
      </c>
    </row>
    <row r="20" spans="3:9" ht="13.95" customHeight="1" x14ac:dyDescent="0.3">
      <c r="C20" s="120" t="s">
        <v>336</v>
      </c>
      <c r="D20" s="120"/>
      <c r="E20" s="120"/>
      <c r="F20" s="8" t="s">
        <v>33</v>
      </c>
      <c r="G20" s="8" t="s">
        <v>34</v>
      </c>
      <c r="H20" s="8" t="s">
        <v>35</v>
      </c>
      <c r="I20" s="8" t="s">
        <v>36</v>
      </c>
    </row>
    <row r="21" spans="3:9" ht="13.95" customHeight="1" x14ac:dyDescent="0.3">
      <c r="C21" s="121" t="s">
        <v>679</v>
      </c>
      <c r="D21" s="121"/>
      <c r="E21" s="121"/>
      <c r="F21" s="9">
        <f>Summary!D9</f>
        <v>8.5000000000000006E-2</v>
      </c>
      <c r="G21" s="9">
        <f>Summary!E9</f>
        <v>6.7599999999999993E-2</v>
      </c>
      <c r="H21" s="9">
        <f>Summary!F9</f>
        <v>0.06</v>
      </c>
      <c r="I21" s="9">
        <f>Summary!G9</f>
        <v>6.7599999999999993E-2</v>
      </c>
    </row>
    <row r="22" spans="3:9" ht="13.95" customHeight="1" x14ac:dyDescent="0.3">
      <c r="C22" s="121" t="s">
        <v>680</v>
      </c>
      <c r="D22" s="121"/>
      <c r="E22" s="121"/>
      <c r="F22" s="9">
        <f>Summary!D10</f>
        <v>0.06</v>
      </c>
      <c r="G22" s="9">
        <f>Summary!E10</f>
        <v>0.06</v>
      </c>
      <c r="H22" s="9">
        <f>Summary!F10</f>
        <v>0.06</v>
      </c>
      <c r="I22" s="9">
        <f>Summary!G10</f>
        <v>0.06</v>
      </c>
    </row>
    <row r="23" spans="3:9" ht="13.95" customHeight="1" x14ac:dyDescent="0.3">
      <c r="C23" s="122" t="s">
        <v>681</v>
      </c>
      <c r="D23" s="122"/>
      <c r="E23" s="122"/>
      <c r="F23" s="10">
        <f>Summary!D21</f>
        <v>169580.37359437897</v>
      </c>
      <c r="G23" s="10">
        <f>Summary!E21</f>
        <v>223718.32918189693</v>
      </c>
      <c r="H23" s="10">
        <f>Summary!F21</f>
        <v>276936.366151275</v>
      </c>
      <c r="I23" s="10">
        <f>Summary!G21</f>
        <v>223718.32918189693</v>
      </c>
    </row>
    <row r="24" spans="3:9" ht="13.95" customHeight="1" x14ac:dyDescent="0.3">
      <c r="C24" s="123" t="s">
        <v>682</v>
      </c>
      <c r="D24" s="123"/>
      <c r="E24" s="123"/>
      <c r="F24" s="11">
        <f>Summary!I21</f>
        <v>-0.18639921565574535</v>
      </c>
      <c r="G24" s="11">
        <f>Summary!J21</f>
        <v>7.3340058384036899E-2</v>
      </c>
      <c r="H24" s="11">
        <f>Summary!K21</f>
        <v>0.32866581160541508</v>
      </c>
      <c r="I24" s="11">
        <f>Summary!L21</f>
        <v>7.3340058384036899E-2</v>
      </c>
    </row>
    <row r="25" spans="3:9" ht="13.95" customHeight="1" x14ac:dyDescent="0.3">
      <c r="C25" s="121" t="s">
        <v>683</v>
      </c>
      <c r="D25" s="121"/>
      <c r="E25" s="121"/>
      <c r="F25" s="12">
        <f>Summary!D32</f>
        <v>7.3508359455165184</v>
      </c>
      <c r="G25" s="12">
        <f>Summary!E32</f>
        <v>9.18730698246722</v>
      </c>
      <c r="H25" s="12">
        <f>Summary!F32</f>
        <v>10.728054745737307</v>
      </c>
      <c r="I25" s="12">
        <f>Summary!G32</f>
        <v>9.18730698246722</v>
      </c>
    </row>
    <row r="26" spans="3:9" ht="13.95" customHeight="1" x14ac:dyDescent="0.3">
      <c r="C26" s="124" t="s">
        <v>684</v>
      </c>
      <c r="D26" s="124"/>
      <c r="E26" s="124"/>
      <c r="F26" s="13">
        <f>Summary!D40</f>
        <v>3.6072977830983427E-2</v>
      </c>
      <c r="G26" s="13">
        <f>Summary!E40</f>
        <v>5.9938854942654642E-2</v>
      </c>
      <c r="H26" s="13">
        <f>Summary!F40</f>
        <v>7.3981107650411548E-2</v>
      </c>
      <c r="I26" s="13">
        <f>Summary!G40</f>
        <v>5.9938854942654642E-2</v>
      </c>
    </row>
    <row r="28" spans="3:9" ht="13.95" customHeight="1" x14ac:dyDescent="0.3">
      <c r="C28" s="6" t="s">
        <v>685</v>
      </c>
    </row>
  </sheetData>
  <mergeCells count="29">
    <mergeCell ref="C22:E22"/>
    <mergeCell ref="C23:E23"/>
    <mergeCell ref="C24:E24"/>
    <mergeCell ref="C25:E25"/>
    <mergeCell ref="C26:E26"/>
    <mergeCell ref="M11:N11"/>
    <mergeCell ref="K12:L12"/>
    <mergeCell ref="M12:N12"/>
    <mergeCell ref="C20:E20"/>
    <mergeCell ref="C21:E21"/>
    <mergeCell ref="M8:N8"/>
    <mergeCell ref="K9:L9"/>
    <mergeCell ref="M9:N9"/>
    <mergeCell ref="K10:L10"/>
    <mergeCell ref="M10:N10"/>
    <mergeCell ref="C15:D16"/>
    <mergeCell ref="E15:F16"/>
    <mergeCell ref="G15:H16"/>
    <mergeCell ref="I15:J16"/>
    <mergeCell ref="K8:L8"/>
    <mergeCell ref="K11:L11"/>
    <mergeCell ref="C8:D9"/>
    <mergeCell ref="E8:F9"/>
    <mergeCell ref="G8:H9"/>
    <mergeCell ref="I8:J9"/>
    <mergeCell ref="C12:D13"/>
    <mergeCell ref="E12:F13"/>
    <mergeCell ref="G12:H13"/>
    <mergeCell ref="I12:J13"/>
  </mergeCells>
  <hyperlinks>
    <hyperlink ref="C8" location="'Summary'!A1" tooltip="Go to Summary" display="Summary" xr:uid="{00000000-0004-0000-0000-000000000000}"/>
    <hyperlink ref="E8" location="'Assumptions'!A1" tooltip="Go to Assumptions" display="Assumptions" xr:uid="{00000000-0004-0000-0000-000001000000}"/>
    <hyperlink ref="G8" location="'DCF Base'!A1" tooltip="Go to DCF Base" display="DCF Base" xr:uid="{00000000-0004-0000-0000-000002000000}"/>
    <hyperlink ref="I8" location="'Implied ERP'!A1" tooltip="Go to Implied ERP" display="Implied ERP" xr:uid="{00000000-0004-0000-0000-000003000000}"/>
    <hyperlink ref="C12" location="'DCF Bear'!A1" tooltip="Go to DCF Bear" display="DCF Bear" xr:uid="{00000000-0004-0000-0000-000004000000}"/>
    <hyperlink ref="E12" location="'DCF Bull'!A1" tooltip="Go to DCF Bull" display="DCF Bull" xr:uid="{00000000-0004-0000-0000-000005000000}"/>
    <hyperlink ref="G12" location="'DCF Custom'!A1" tooltip="Go to DCF Custom" display="DCF Custom" xr:uid="{00000000-0004-0000-0000-000006000000}"/>
    <hyperlink ref="I12" location="'Sensitivity'!A1" tooltip="Go to Sensitivity" display="Sensitivity_x000a_(real rate x ERP)" xr:uid="{00000000-0004-0000-0000-000007000000}"/>
    <hyperlink ref="C15" location="'Boxes Now'!A1" tooltip="Go to Boxes Now" display="Boxes Now_x000a_(consensus by box)" xr:uid="{00000000-0004-0000-0000-000008000000}"/>
    <hyperlink ref="E15" location="'History'!A1" tooltip="Go to History" display="History_x000a_(ROE, P/E, ERP)" xr:uid="{00000000-0004-0000-0000-000009000000}"/>
    <hyperlink ref="G15" location="'Members'!A1" tooltip="Go to Members" display="Members_x000a_(76 stocks)" xr:uid="{00000000-0004-0000-0000-00000A000000}"/>
    <hyperlink ref="I15" location="'Checks'!A1" tooltip="Go to Checks" display="Checks_x000a_(tests)" xr:uid="{00000000-0004-0000-0000-00000B000000}"/>
    <hyperlink ref="K15" location="'Read Me'!A1" display="How this model works &gt;&gt;" xr:uid="{00000000-0004-0000-0000-00000C000000}"/>
  </hyperlink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63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3.95" customHeight="1" x14ac:dyDescent="0.3"/>
  <cols>
    <col min="1" max="1" width="2.6640625" customWidth="1"/>
    <col min="2" max="2" width="48.6640625" customWidth="1"/>
    <col min="3" max="12" width="13.6640625" customWidth="1"/>
  </cols>
  <sheetData>
    <row r="1" spans="2:12" ht="30" customHeight="1" x14ac:dyDescent="0.3">
      <c r="B1" s="14" t="s">
        <v>537</v>
      </c>
    </row>
    <row r="2" spans="2:12" ht="13.95" customHeight="1" x14ac:dyDescent="0.3">
      <c r="B2" s="6" t="s">
        <v>538</v>
      </c>
    </row>
    <row r="3" spans="2:12" ht="13.95" customHeight="1" x14ac:dyDescent="0.3">
      <c r="B3" s="6" t="s">
        <v>539</v>
      </c>
      <c r="C3" s="15">
        <f>PxDate</f>
        <v>46300</v>
      </c>
      <c r="D3" s="6" t="s">
        <v>336</v>
      </c>
      <c r="E3" s="16">
        <f>IbovNow</f>
        <v>208431.92</v>
      </c>
      <c r="F3" s="6" t="s">
        <v>540</v>
      </c>
      <c r="G3" s="4" t="str">
        <f>Checks!C5</f>
        <v>All checks OK</v>
      </c>
      <c r="H3" s="6" t="s">
        <v>541</v>
      </c>
      <c r="I3" s="4" t="str">
        <f>IF(Horizon=1,"12 months (fair value in 12m)","today")</f>
        <v>12 months (fair value in 12m)</v>
      </c>
    </row>
    <row r="5" spans="2:12" ht="13.95" customHeight="1" x14ac:dyDescent="0.3">
      <c r="B5" s="125" t="s">
        <v>542</v>
      </c>
      <c r="C5" s="125"/>
      <c r="D5" s="125"/>
      <c r="E5" s="125"/>
      <c r="F5" s="125"/>
      <c r="G5" s="125"/>
    </row>
    <row r="6" spans="2:12" ht="13.95" customHeight="1" x14ac:dyDescent="0.3">
      <c r="B6" s="17"/>
      <c r="C6" s="18" t="s">
        <v>32</v>
      </c>
      <c r="D6" s="18" t="s">
        <v>33</v>
      </c>
      <c r="E6" s="18" t="s">
        <v>34</v>
      </c>
      <c r="F6" s="18" t="s">
        <v>35</v>
      </c>
      <c r="G6" s="18" t="s">
        <v>36</v>
      </c>
    </row>
    <row r="7" spans="2:12" ht="13.95" customHeight="1" x14ac:dyDescent="0.3">
      <c r="B7" s="19" t="s">
        <v>38</v>
      </c>
      <c r="D7" s="20" t="str">
        <f>Assumptions!D22</f>
        <v>Moderate populist</v>
      </c>
      <c r="E7" s="20" t="str">
        <f>Assumptions!E22</f>
        <v>Base</v>
      </c>
      <c r="F7" s="20" t="str">
        <f>Assumptions!F22</f>
        <v>Reformist</v>
      </c>
      <c r="G7" s="20" t="str">
        <f>Assumptions!G22</f>
        <v>User-defined</v>
      </c>
    </row>
    <row r="8" spans="2:12" ht="13.95" customHeight="1" x14ac:dyDescent="0.3">
      <c r="B8" s="19" t="s">
        <v>43</v>
      </c>
      <c r="C8" s="21">
        <f>SelicNow</f>
        <v>0.13750000000000001</v>
      </c>
      <c r="D8" s="21">
        <f>Assumptions!D23</f>
        <v>0.13200000000000001</v>
      </c>
      <c r="E8" s="21">
        <f>Assumptions!E23</f>
        <v>0.115</v>
      </c>
      <c r="F8" s="21">
        <f>Assumptions!F23</f>
        <v>9.5000000000000001E-2</v>
      </c>
      <c r="G8" s="21">
        <f>Assumptions!G23</f>
        <v>0.115</v>
      </c>
    </row>
    <row r="9" spans="2:12" ht="13.95" customHeight="1" x14ac:dyDescent="0.3">
      <c r="B9" s="19" t="s">
        <v>45</v>
      </c>
      <c r="C9" s="21">
        <f>RR5Now</f>
        <v>6.7599999999999993E-2</v>
      </c>
      <c r="D9" s="21">
        <f>Assumptions!D25</f>
        <v>8.5000000000000006E-2</v>
      </c>
      <c r="E9" s="21">
        <f>Assumptions!E25</f>
        <v>6.7599999999999993E-2</v>
      </c>
      <c r="F9" s="21">
        <f>Assumptions!F25</f>
        <v>0.06</v>
      </c>
      <c r="G9" s="21">
        <f>Assumptions!G25</f>
        <v>6.7599999999999993E-2</v>
      </c>
    </row>
    <row r="10" spans="2:12" ht="13.95" customHeight="1" x14ac:dyDescent="0.3">
      <c r="B10" s="19" t="s">
        <v>60</v>
      </c>
      <c r="D10" s="21">
        <f>Assumptions!D29</f>
        <v>0.06</v>
      </c>
      <c r="E10" s="21">
        <f>Assumptions!E29</f>
        <v>0.06</v>
      </c>
      <c r="F10" s="21">
        <f>Assumptions!F29</f>
        <v>0.06</v>
      </c>
      <c r="G10" s="21">
        <f>Assumptions!G29</f>
        <v>0.06</v>
      </c>
    </row>
    <row r="11" spans="2:12" ht="13.95" customHeight="1" x14ac:dyDescent="0.3">
      <c r="B11" s="19" t="s">
        <v>543</v>
      </c>
      <c r="D11" s="21">
        <f>Assumptions!D30</f>
        <v>0.14500000000000002</v>
      </c>
      <c r="E11" s="21">
        <f>Assumptions!E30</f>
        <v>0.12759999999999999</v>
      </c>
      <c r="F11" s="21">
        <f>Assumptions!F30</f>
        <v>0.12</v>
      </c>
      <c r="G11" s="21">
        <f>Assumptions!G30</f>
        <v>0.12759999999999999</v>
      </c>
    </row>
    <row r="12" spans="2:12" ht="13.95" customHeight="1" x14ac:dyDescent="0.3">
      <c r="B12" s="19" t="s">
        <v>544</v>
      </c>
      <c r="D12" s="22">
        <f>Assumptions!D31</f>
        <v>-2</v>
      </c>
      <c r="E12" s="22">
        <f>Assumptions!E31</f>
        <v>0</v>
      </c>
      <c r="F12" s="22">
        <f>Assumptions!F31</f>
        <v>2</v>
      </c>
      <c r="G12" s="22">
        <f>Assumptions!G31</f>
        <v>0</v>
      </c>
    </row>
    <row r="13" spans="2:12" ht="13.95" customHeight="1" x14ac:dyDescent="0.3">
      <c r="B13" s="19" t="s">
        <v>55</v>
      </c>
      <c r="D13" s="21">
        <f>Assumptions!D32</f>
        <v>4.2000000000000003E-2</v>
      </c>
      <c r="E13" s="21">
        <f>Assumptions!E32</f>
        <v>4.7E-2</v>
      </c>
      <c r="F13" s="21">
        <f>Assumptions!F32</f>
        <v>5.1999999999999998E-2</v>
      </c>
      <c r="G13" s="21">
        <f>Assumptions!G32</f>
        <v>4.7E-2</v>
      </c>
    </row>
    <row r="14" spans="2:12" ht="13.95" customHeight="1" x14ac:dyDescent="0.3">
      <c r="B14" s="6" t="s">
        <v>545</v>
      </c>
      <c r="C14" s="6" t="str">
        <f>"ERP basis "&amp;CHOOSE(ERPBasis,"1: typed","2: Ibovespa 10y average","3: each box's 10y average")&amp;"  ·  rate convention "&amp;CHOOSE(RateConv,"1: house","2: Fisher")&amp;"  ·  long-term ROE "&amp;CHOOSE(RoeLT,"1: 10y average","2: consensus")</f>
        <v>ERP basis 1: typed  ·  rate convention 1: house  ·  long-term ROE 2: consensus</v>
      </c>
    </row>
    <row r="15" spans="2:12" ht="13.95" customHeight="1" x14ac:dyDescent="0.3">
      <c r="B15" s="125" t="s">
        <v>546</v>
      </c>
      <c r="C15" s="125"/>
      <c r="D15" s="125"/>
      <c r="E15" s="125"/>
      <c r="F15" s="125"/>
      <c r="G15" s="125"/>
      <c r="H15" s="125"/>
      <c r="I15" s="125"/>
      <c r="J15" s="125"/>
      <c r="K15" s="125"/>
      <c r="L15" s="125"/>
    </row>
    <row r="16" spans="2:12" ht="13.95" customHeight="1" x14ac:dyDescent="0.3">
      <c r="B16" s="17" t="s">
        <v>312</v>
      </c>
      <c r="C16" s="18" t="s">
        <v>142</v>
      </c>
      <c r="D16" s="18" t="s">
        <v>33</v>
      </c>
      <c r="E16" s="18" t="s">
        <v>34</v>
      </c>
      <c r="F16" s="18" t="s">
        <v>35</v>
      </c>
      <c r="G16" s="18" t="s">
        <v>36</v>
      </c>
      <c r="H16" s="18"/>
      <c r="I16" s="18" t="s">
        <v>547</v>
      </c>
      <c r="J16" s="18" t="s">
        <v>34</v>
      </c>
      <c r="K16" s="18" t="s">
        <v>35</v>
      </c>
      <c r="L16" s="18" t="s">
        <v>36</v>
      </c>
    </row>
    <row r="17" spans="2:12" ht="13.95" customHeight="1" x14ac:dyDescent="0.3">
      <c r="B17" s="19" t="s">
        <v>99</v>
      </c>
      <c r="C17" s="16">
        <f>'DCF Base'!C49</f>
        <v>60927.303521809401</v>
      </c>
      <c r="D17" s="16">
        <f>'DCF Bear'!C68</f>
        <v>52444.510367850053</v>
      </c>
      <c r="E17" s="16">
        <f>'DCF Base'!C68</f>
        <v>70757.467311672532</v>
      </c>
      <c r="F17" s="16">
        <f>'DCF Bull'!C68</f>
        <v>89467.000172189044</v>
      </c>
      <c r="G17" s="16">
        <f>'DCF Custom'!C68</f>
        <v>70757.467311672532</v>
      </c>
      <c r="I17" s="23">
        <f>'DCF Bear'!C69</f>
        <v>-0.1392281073283157</v>
      </c>
      <c r="J17" s="23">
        <f>'DCF Base'!C69</f>
        <v>0.16134250527506677</v>
      </c>
      <c r="K17" s="23">
        <f>'DCF Bull'!C69</f>
        <v>0.46842211948808199</v>
      </c>
      <c r="L17" s="23">
        <f>'DCF Custom'!C69</f>
        <v>0.16134250527506677</v>
      </c>
    </row>
    <row r="18" spans="2:12" ht="13.95" customHeight="1" x14ac:dyDescent="0.3">
      <c r="B18" s="19" t="s">
        <v>101</v>
      </c>
      <c r="C18" s="16">
        <f>'DCF Base'!C78</f>
        <v>55822.367361651384</v>
      </c>
      <c r="D18" s="16">
        <f>'DCF Bear'!C97</f>
        <v>32005.697560694076</v>
      </c>
      <c r="E18" s="16">
        <f>'DCF Base'!C97</f>
        <v>42151.986085492259</v>
      </c>
      <c r="F18" s="16">
        <f>'DCF Bull'!C97</f>
        <v>51639.74940627614</v>
      </c>
      <c r="G18" s="16">
        <f>'DCF Custom'!C97</f>
        <v>42151.986085492259</v>
      </c>
      <c r="I18" s="23">
        <f>'DCF Bear'!C98</f>
        <v>-0.42665101690615126</v>
      </c>
      <c r="J18" s="23">
        <f>'DCF Base'!C98</f>
        <v>-0.24489074760291063</v>
      </c>
      <c r="K18" s="23">
        <f>'DCF Bull'!C98</f>
        <v>-7.4927276521214004E-2</v>
      </c>
      <c r="L18" s="23">
        <f>'DCF Custom'!C98</f>
        <v>-0.24489074760291063</v>
      </c>
    </row>
    <row r="19" spans="2:12" ht="13.95" customHeight="1" x14ac:dyDescent="0.3">
      <c r="B19" s="19" t="s">
        <v>102</v>
      </c>
      <c r="C19" s="16">
        <f>'DCF Base'!C107</f>
        <v>26271.074646272005</v>
      </c>
      <c r="D19" s="16">
        <f>'DCF Bear'!C126</f>
        <v>18307.281873825938</v>
      </c>
      <c r="E19" s="16">
        <f>'DCF Base'!C126</f>
        <v>24905.989269219015</v>
      </c>
      <c r="F19" s="16">
        <f>'DCF Bull'!C126</f>
        <v>31645.333015382457</v>
      </c>
      <c r="G19" s="16">
        <f>'DCF Custom'!C126</f>
        <v>24905.989269219015</v>
      </c>
      <c r="I19" s="23">
        <f>'DCF Bear'!C127</f>
        <v>-0.30313920841362185</v>
      </c>
      <c r="J19" s="23">
        <f>'DCF Base'!C127</f>
        <v>-5.1961535469456033E-2</v>
      </c>
      <c r="K19" s="23">
        <f>'DCF Bull'!C127</f>
        <v>0.20456941489727321</v>
      </c>
      <c r="L19" s="23">
        <f>'DCF Custom'!C127</f>
        <v>-5.1961535469456033E-2</v>
      </c>
    </row>
    <row r="20" spans="2:12" ht="13.95" customHeight="1" x14ac:dyDescent="0.3">
      <c r="B20" s="19" t="s">
        <v>103</v>
      </c>
      <c r="C20" s="16">
        <f>'DCF Base'!C136</f>
        <v>65411.174470267266</v>
      </c>
      <c r="D20" s="16">
        <f>'DCF Bear'!C155</f>
        <v>66822.883792008899</v>
      </c>
      <c r="E20" s="16">
        <f>'DCF Base'!C155</f>
        <v>85902.886515513121</v>
      </c>
      <c r="F20" s="16">
        <f>'DCF Bull'!C155</f>
        <v>104184.28355742738</v>
      </c>
      <c r="G20" s="16">
        <f>'DCF Custom'!C155</f>
        <v>85902.886515513121</v>
      </c>
      <c r="I20" s="23">
        <f>'DCF Bear'!C156</f>
        <v>2.1582081856416302E-2</v>
      </c>
      <c r="J20" s="23">
        <f>'DCF Base'!C156</f>
        <v>0.3132754030362257</v>
      </c>
      <c r="K20" s="23">
        <f>'DCF Bull'!C156</f>
        <v>0.59275971424094331</v>
      </c>
      <c r="L20" s="23">
        <f>'DCF Custom'!C156</f>
        <v>0.3132754030362257</v>
      </c>
    </row>
    <row r="21" spans="2:12" ht="13.95" customHeight="1" x14ac:dyDescent="0.3">
      <c r="B21" s="24" t="s">
        <v>336</v>
      </c>
      <c r="C21" s="25">
        <f>'DCF Base'!C27</f>
        <v>208431.92000000004</v>
      </c>
      <c r="D21" s="25">
        <f>'DCF Bear'!C34</f>
        <v>169580.37359437897</v>
      </c>
      <c r="E21" s="25">
        <f>'DCF Base'!C34</f>
        <v>223718.32918189693</v>
      </c>
      <c r="F21" s="25">
        <f>'DCF Bull'!C34</f>
        <v>276936.366151275</v>
      </c>
      <c r="G21" s="25">
        <f>'DCF Custom'!C34</f>
        <v>223718.32918189693</v>
      </c>
      <c r="I21" s="26">
        <f>'DCF Bear'!C35</f>
        <v>-0.18639921565574535</v>
      </c>
      <c r="J21" s="26">
        <f>'DCF Base'!C35</f>
        <v>7.3340058384036899E-2</v>
      </c>
      <c r="K21" s="26">
        <f>'DCF Bull'!C35</f>
        <v>0.32866581160541508</v>
      </c>
      <c r="L21" s="26">
        <f>'DCF Custom'!C35</f>
        <v>7.3340058384036899E-2</v>
      </c>
    </row>
    <row r="22" spans="2:12" ht="13.95" customHeight="1" x14ac:dyDescent="0.3">
      <c r="B22" s="6" t="s">
        <v>548</v>
      </c>
    </row>
    <row r="23" spans="2:12" ht="13.95" customHeight="1" x14ac:dyDescent="0.3">
      <c r="B23" s="19" t="s">
        <v>337</v>
      </c>
      <c r="C23" s="16">
        <f>'DCF Base'!C165</f>
        <v>16066.51953698895</v>
      </c>
      <c r="D23" s="16">
        <f>'DCF Bear'!C184</f>
        <v>13017.736660476157</v>
      </c>
      <c r="E23" s="16">
        <f>'DCF Base'!C184</f>
        <v>17779.835631048427</v>
      </c>
      <c r="F23" s="16">
        <f>'DCF Bull'!C184</f>
        <v>22714.744527712719</v>
      </c>
      <c r="G23" s="16">
        <f>'DCF Custom'!C184</f>
        <v>17779.835631048427</v>
      </c>
      <c r="I23" s="23">
        <f>'DCF Bear'!C185</f>
        <v>-0.18976000803993476</v>
      </c>
      <c r="J23" s="23">
        <f>'DCF Base'!C185</f>
        <v>0.10663890770586715</v>
      </c>
      <c r="K23" s="23">
        <f>'DCF Bull'!C185</f>
        <v>0.41379372647684987</v>
      </c>
      <c r="L23" s="23">
        <f>'DCF Custom'!C185</f>
        <v>0.10663890770586715</v>
      </c>
    </row>
    <row r="24" spans="2:12" ht="13.95" customHeight="1" x14ac:dyDescent="0.3">
      <c r="B24" s="19" t="s">
        <v>338</v>
      </c>
      <c r="C24" s="16">
        <f>'DCF Base'!C194</f>
        <v>10204.555109283054</v>
      </c>
      <c r="D24" s="16">
        <f>'DCF Bear'!C213</f>
        <v>5365.8280916377807</v>
      </c>
      <c r="E24" s="16">
        <f>'DCF Base'!C213</f>
        <v>7139.5858947858742</v>
      </c>
      <c r="F24" s="16">
        <f>'DCF Bull'!C213</f>
        <v>8819.4219030703371</v>
      </c>
      <c r="G24" s="16">
        <f>'DCF Custom'!C213</f>
        <v>7139.5858947858742</v>
      </c>
      <c r="I24" s="23">
        <f>'DCF Bear'!C214</f>
        <v>-0.47417324575409436</v>
      </c>
      <c r="J24" s="23">
        <f>'DCF Base'!C214</f>
        <v>-0.30035304642619709</v>
      </c>
      <c r="K24" s="23">
        <f>'DCF Bull'!C214</f>
        <v>-0.13573675592703349</v>
      </c>
      <c r="L24" s="23">
        <f>'DCF Custom'!C214</f>
        <v>-0.30035304642619709</v>
      </c>
    </row>
    <row r="26" spans="2:12" ht="13.95" customHeight="1" x14ac:dyDescent="0.3">
      <c r="B26" s="125" t="s">
        <v>549</v>
      </c>
      <c r="C26" s="125"/>
      <c r="D26" s="125"/>
      <c r="E26" s="125"/>
      <c r="F26" s="125"/>
      <c r="G26" s="125"/>
    </row>
    <row r="27" spans="2:12" ht="13.95" customHeight="1" x14ac:dyDescent="0.3">
      <c r="B27" s="17" t="s">
        <v>312</v>
      </c>
      <c r="C27" s="18" t="s">
        <v>32</v>
      </c>
      <c r="D27" s="18" t="s">
        <v>33</v>
      </c>
      <c r="E27" s="18" t="s">
        <v>34</v>
      </c>
      <c r="F27" s="18" t="s">
        <v>35</v>
      </c>
      <c r="G27" s="18" t="s">
        <v>36</v>
      </c>
    </row>
    <row r="28" spans="2:12" ht="13.95" customHeight="1" x14ac:dyDescent="0.3">
      <c r="B28" s="19" t="s">
        <v>99</v>
      </c>
      <c r="C28" s="27">
        <f>'DCF Base'!C71</f>
        <v>9.9676746500038398</v>
      </c>
      <c r="D28" s="27">
        <f>'DCF Bear'!C70</f>
        <v>7.7051116141178406</v>
      </c>
      <c r="E28" s="27">
        <f>'DCF Base'!C70</f>
        <v>9.7581886655383396</v>
      </c>
      <c r="F28" s="27">
        <f>'DCF Bull'!C70</f>
        <v>11.522169320373296</v>
      </c>
      <c r="G28" s="27">
        <f>'DCF Custom'!C70</f>
        <v>9.7581886655383396</v>
      </c>
    </row>
    <row r="29" spans="2:12" ht="13.95" customHeight="1" x14ac:dyDescent="0.3">
      <c r="B29" s="19" t="s">
        <v>101</v>
      </c>
      <c r="C29" s="27">
        <f>'DCF Base'!C100</f>
        <v>14.663346044102383</v>
      </c>
      <c r="D29" s="27">
        <f>'DCF Bear'!C99</f>
        <v>6.9711383991518767</v>
      </c>
      <c r="E29" s="27">
        <f>'DCF Base'!C99</f>
        <v>8.717096121200985</v>
      </c>
      <c r="F29" s="27">
        <f>'DCF Bull'!C99</f>
        <v>10.094805150592707</v>
      </c>
      <c r="G29" s="27">
        <f>'DCF Custom'!C99</f>
        <v>8.717096121200985</v>
      </c>
    </row>
    <row r="30" spans="2:12" ht="13.95" customHeight="1" x14ac:dyDescent="0.3">
      <c r="B30" s="19" t="s">
        <v>102</v>
      </c>
      <c r="C30" s="27">
        <f>'DCF Base'!C129</f>
        <v>12.926127677784336</v>
      </c>
      <c r="D30" s="27">
        <f>'DCF Bear'!C128</f>
        <v>7.5749764556455688</v>
      </c>
      <c r="E30" s="27">
        <f>'DCF Base'!C128</f>
        <v>9.6025738244643062</v>
      </c>
      <c r="F30" s="27">
        <f>'DCF Bull'!C128</f>
        <v>11.304247603795085</v>
      </c>
      <c r="G30" s="27">
        <f>'DCF Custom'!C128</f>
        <v>9.6025738244643062</v>
      </c>
    </row>
    <row r="31" spans="2:12" ht="13.95" customHeight="1" x14ac:dyDescent="0.3">
      <c r="B31" s="19" t="s">
        <v>103</v>
      </c>
      <c r="C31" s="27">
        <f>'DCF Base'!C158</f>
        <v>6.7361561019659959</v>
      </c>
      <c r="D31" s="27">
        <f>'DCF Bear'!C157</f>
        <v>7.2201176573909667</v>
      </c>
      <c r="E31" s="27">
        <f>'DCF Base'!C157</f>
        <v>8.8829943902936126</v>
      </c>
      <c r="F31" s="27">
        <f>'DCF Bull'!C157</f>
        <v>10.280107095246574</v>
      </c>
      <c r="G31" s="27">
        <f>'DCF Custom'!C157</f>
        <v>8.8829943902936126</v>
      </c>
    </row>
    <row r="32" spans="2:12" ht="13.95" customHeight="1" x14ac:dyDescent="0.3">
      <c r="B32" s="24" t="s">
        <v>336</v>
      </c>
      <c r="C32" s="28">
        <f>'DCF Base'!C38</f>
        <v>9.6218816747711617</v>
      </c>
      <c r="D32" s="28">
        <f>'DCF Bear'!C37</f>
        <v>7.3508359455165184</v>
      </c>
      <c r="E32" s="28">
        <f>'DCF Base'!C37</f>
        <v>9.18730698246722</v>
      </c>
      <c r="F32" s="28">
        <f>'DCF Bull'!C37</f>
        <v>10.728054745737307</v>
      </c>
      <c r="G32" s="28">
        <f>'DCF Custom'!C37</f>
        <v>9.18730698246722</v>
      </c>
    </row>
    <row r="34" spans="2:7" ht="13.95" customHeight="1" x14ac:dyDescent="0.3">
      <c r="B34" s="125" t="s">
        <v>550</v>
      </c>
      <c r="C34" s="125"/>
      <c r="D34" s="125"/>
      <c r="E34" s="125"/>
      <c r="F34" s="125"/>
      <c r="G34" s="125"/>
    </row>
    <row r="35" spans="2:7" ht="13.95" customHeight="1" x14ac:dyDescent="0.3">
      <c r="B35" s="17" t="s">
        <v>312</v>
      </c>
      <c r="C35" s="18" t="s">
        <v>551</v>
      </c>
      <c r="D35" s="18" t="s">
        <v>33</v>
      </c>
      <c r="E35" s="18" t="s">
        <v>34</v>
      </c>
      <c r="F35" s="18" t="s">
        <v>35</v>
      </c>
      <c r="G35" s="18" t="s">
        <v>36</v>
      </c>
    </row>
    <row r="36" spans="2:7" ht="13.95" customHeight="1" x14ac:dyDescent="0.3">
      <c r="B36" s="19" t="s">
        <v>99</v>
      </c>
      <c r="C36" s="29">
        <f>'DCF Base'!C51</f>
        <v>0.06</v>
      </c>
      <c r="D36" s="30">
        <f>'Implied ERP'!$C$7</f>
        <v>4.0959388144546006E-2</v>
      </c>
      <c r="E36" s="30">
        <f>'Implied ERP'!$D$7</f>
        <v>6.6374615675383719E-2</v>
      </c>
      <c r="F36" s="30">
        <f>'Implied ERP'!$E$7</f>
        <v>8.2091166688044281E-2</v>
      </c>
      <c r="G36" s="30">
        <f>'Implied ERP'!$F$7</f>
        <v>6.6374615675383719E-2</v>
      </c>
    </row>
    <row r="37" spans="2:7" ht="13.95" customHeight="1" x14ac:dyDescent="0.3">
      <c r="B37" s="19" t="s">
        <v>101</v>
      </c>
      <c r="C37" s="29">
        <f>'DCF Base'!C80</f>
        <v>0.06</v>
      </c>
      <c r="D37" s="30">
        <f>'Implied ERP'!$C$8</f>
        <v>1.5094706876751454E-2</v>
      </c>
      <c r="E37" s="30">
        <f>'Implied ERP'!$D$8</f>
        <v>3.7952037529648555E-2</v>
      </c>
      <c r="F37" s="30">
        <f>'Implied ERP'!$E$8</f>
        <v>5.0920125250197595E-2</v>
      </c>
      <c r="G37" s="30">
        <f>'Implied ERP'!$F$8</f>
        <v>3.7952037529648555E-2</v>
      </c>
    </row>
    <row r="38" spans="2:7" ht="13.95" customHeight="1" x14ac:dyDescent="0.3">
      <c r="B38" s="19" t="s">
        <v>102</v>
      </c>
      <c r="C38" s="29">
        <f>'DCF Base'!C109</f>
        <v>0.06</v>
      </c>
      <c r="D38" s="30">
        <f>'Implied ERP'!$C$9</f>
        <v>2.6174653277087092E-2</v>
      </c>
      <c r="E38" s="30">
        <f>'Implied ERP'!$D$9</f>
        <v>5.1297125906911337E-2</v>
      </c>
      <c r="F38" s="30">
        <f>'Implied ERP'!$E$9</f>
        <v>6.6691218758712631E-2</v>
      </c>
      <c r="G38" s="30">
        <f>'Implied ERP'!$F$9</f>
        <v>5.1297125906911337E-2</v>
      </c>
    </row>
    <row r="39" spans="2:7" ht="13.95" customHeight="1" x14ac:dyDescent="0.3">
      <c r="B39" s="19" t="s">
        <v>103</v>
      </c>
      <c r="C39" s="29">
        <f>'DCF Base'!C138</f>
        <v>0.06</v>
      </c>
      <c r="D39" s="30">
        <f>'Implied ERP'!$C$10</f>
        <v>5.6091266387545829E-2</v>
      </c>
      <c r="E39" s="30">
        <f>'Implied ERP'!$D$10</f>
        <v>7.8554438210811414E-2</v>
      </c>
      <c r="F39" s="30">
        <f>'Implied ERP'!$E$10</f>
        <v>9.1129909609698981E-2</v>
      </c>
      <c r="G39" s="30">
        <f>'Implied ERP'!$F$10</f>
        <v>7.8554438210811414E-2</v>
      </c>
    </row>
    <row r="40" spans="2:7" ht="13.95" customHeight="1" x14ac:dyDescent="0.3">
      <c r="B40" s="24" t="s">
        <v>336</v>
      </c>
      <c r="C40" s="31">
        <f>Assumptions!E29</f>
        <v>0.06</v>
      </c>
      <c r="D40" s="32">
        <f>'Implied ERP'!$C$11</f>
        <v>3.6072977830983427E-2</v>
      </c>
      <c r="E40" s="32">
        <f>'Implied ERP'!$D$11</f>
        <v>5.9938854942654642E-2</v>
      </c>
      <c r="F40" s="32">
        <f>'Implied ERP'!$E$11</f>
        <v>7.3981107650411548E-2</v>
      </c>
      <c r="G40" s="32">
        <f>'Implied ERP'!$F$11</f>
        <v>5.9938854942654642E-2</v>
      </c>
    </row>
    <row r="42" spans="2:7" ht="13.95" customHeight="1" x14ac:dyDescent="0.3">
      <c r="B42" s="125" t="s">
        <v>552</v>
      </c>
      <c r="C42" s="125"/>
      <c r="D42" s="125"/>
      <c r="E42" s="125"/>
      <c r="F42" s="125"/>
      <c r="G42" s="125"/>
    </row>
    <row r="43" spans="2:7" ht="13.95" customHeight="1" x14ac:dyDescent="0.3">
      <c r="B43" s="17" t="s">
        <v>312</v>
      </c>
      <c r="C43" s="18" t="s">
        <v>553</v>
      </c>
      <c r="D43" s="18" t="s">
        <v>554</v>
      </c>
      <c r="E43" s="18" t="s">
        <v>555</v>
      </c>
      <c r="F43" s="18" t="s">
        <v>556</v>
      </c>
      <c r="G43" s="18"/>
    </row>
    <row r="44" spans="2:7" ht="13.95" customHeight="1" x14ac:dyDescent="0.3">
      <c r="B44" s="19" t="s">
        <v>99</v>
      </c>
      <c r="C44" s="29">
        <f>History!R8</f>
        <v>8.3556933648220533E-2</v>
      </c>
      <c r="D44" s="29">
        <f>History!R9</f>
        <v>1.3433562701370595E-2</v>
      </c>
      <c r="E44" s="29">
        <f>History!R11</f>
        <v>5.5359542581664256E-2</v>
      </c>
      <c r="F44" s="33">
        <f>History!R12</f>
        <v>-2.0990255298156582</v>
      </c>
    </row>
    <row r="45" spans="2:7" ht="13.95" customHeight="1" x14ac:dyDescent="0.3">
      <c r="B45" s="19" t="s">
        <v>101</v>
      </c>
      <c r="C45" s="29">
        <f>History!S8</f>
        <v>4.0024754528657287E-2</v>
      </c>
      <c r="D45" s="29">
        <f>History!S9</f>
        <v>1.3640070770944965E-2</v>
      </c>
      <c r="E45" s="29">
        <f>History!S11</f>
        <v>2.311404592314692E-2</v>
      </c>
      <c r="F45" s="33">
        <f>History!S12</f>
        <v>-1.2397815883428014</v>
      </c>
    </row>
    <row r="46" spans="2:7" ht="13.95" customHeight="1" x14ac:dyDescent="0.3">
      <c r="B46" s="19" t="s">
        <v>102</v>
      </c>
      <c r="C46" s="29">
        <f>History!T8</f>
        <v>3.1540174078209943E-2</v>
      </c>
      <c r="D46" s="29">
        <f>History!T9</f>
        <v>1.0180294248390462E-2</v>
      </c>
      <c r="E46" s="29">
        <f>History!T11</f>
        <v>3.4242751882012784E-2</v>
      </c>
      <c r="F46" s="33">
        <f>History!T12</f>
        <v>0.26547148224425121</v>
      </c>
    </row>
    <row r="47" spans="2:7" ht="13.95" customHeight="1" x14ac:dyDescent="0.3">
      <c r="B47" s="19" t="s">
        <v>103</v>
      </c>
      <c r="C47" s="29">
        <f>History!U8</f>
        <v>0.10567743694064842</v>
      </c>
      <c r="D47" s="29">
        <f>History!U9</f>
        <v>4.5409909054596971E-2</v>
      </c>
      <c r="E47" s="29">
        <f>History!U11</f>
        <v>9.3813653582533352E-2</v>
      </c>
      <c r="F47" s="33">
        <f>History!U12</f>
        <v>-0.26125979120220377</v>
      </c>
    </row>
    <row r="48" spans="2:7" ht="13.95" customHeight="1" x14ac:dyDescent="0.3">
      <c r="B48" s="24" t="s">
        <v>336</v>
      </c>
      <c r="C48" s="31">
        <f>History!V8</f>
        <v>7.4470831479603858E-2</v>
      </c>
      <c r="D48" s="31">
        <f>History!V9</f>
        <v>1.9220254840843352E-2</v>
      </c>
      <c r="E48" s="31">
        <f>History!V11</f>
        <v>5.6129807610101209E-2</v>
      </c>
      <c r="F48" s="34">
        <f>History!V12</f>
        <v>-0.95425497847862428</v>
      </c>
    </row>
    <row r="50" spans="2:7" ht="13.95" customHeight="1" x14ac:dyDescent="0.3">
      <c r="B50" s="125" t="s">
        <v>557</v>
      </c>
      <c r="C50" s="125"/>
      <c r="D50" s="125"/>
      <c r="E50" s="125"/>
      <c r="F50" s="125"/>
      <c r="G50" s="125"/>
    </row>
    <row r="51" spans="2:7" ht="13.95" customHeight="1" x14ac:dyDescent="0.3">
      <c r="B51" s="17"/>
      <c r="C51" s="18"/>
      <c r="D51" s="18" t="s">
        <v>33</v>
      </c>
      <c r="E51" s="18" t="s">
        <v>34</v>
      </c>
      <c r="F51" s="18" t="s">
        <v>35</v>
      </c>
      <c r="G51" s="18" t="s">
        <v>36</v>
      </c>
    </row>
    <row r="52" spans="2:7" ht="13.95" customHeight="1" x14ac:dyDescent="0.3">
      <c r="B52" s="19" t="s">
        <v>558</v>
      </c>
      <c r="D52" s="35">
        <f>'DCF Bear'!C39</f>
        <v>0.62906591966109704</v>
      </c>
      <c r="E52" s="35">
        <f>'DCF Base'!C39</f>
        <v>0.72670152820560863</v>
      </c>
      <c r="F52" s="35">
        <f>'DCF Bull'!C39</f>
        <v>0.79535855877466921</v>
      </c>
      <c r="G52" s="35">
        <f>'DCF Custom'!C39</f>
        <v>0.72670152820560863</v>
      </c>
    </row>
    <row r="53" spans="2:7" ht="13.95" customHeight="1" x14ac:dyDescent="0.3">
      <c r="B53" s="19" t="s">
        <v>559</v>
      </c>
      <c r="D53" s="36">
        <f>'DCF Bear'!C41</f>
        <v>-4.0698148124142151</v>
      </c>
      <c r="E53" s="36">
        <f>'DCF Base'!C41</f>
        <v>4.7162468156811723</v>
      </c>
      <c r="F53" s="36">
        <f>'DCF Bull'!C41</f>
        <v>13.692574846683577</v>
      </c>
      <c r="G53" s="36">
        <f>'DCF Custom'!C41</f>
        <v>4.7162468156811723</v>
      </c>
    </row>
    <row r="54" spans="2:7" ht="13.95" customHeight="1" x14ac:dyDescent="0.3">
      <c r="B54" s="19" t="s">
        <v>560</v>
      </c>
      <c r="D54" s="36">
        <f>'DCF Bear'!C42</f>
        <v>-11.426594257231477</v>
      </c>
      <c r="E54" s="36">
        <f>'DCF Base'!C42</f>
        <v>-6.5586793405535593</v>
      </c>
      <c r="F54" s="36">
        <f>'DCF Bull'!C42</f>
        <v>-2.0067070127143882</v>
      </c>
      <c r="G54" s="36">
        <f>'DCF Custom'!C42</f>
        <v>-6.5586793405535593</v>
      </c>
    </row>
    <row r="55" spans="2:7" ht="13.95" customHeight="1" x14ac:dyDescent="0.3">
      <c r="B55" s="19" t="s">
        <v>561</v>
      </c>
      <c r="D55" s="36">
        <f>'DCF Bear'!C43</f>
        <v>-3.82081246118448</v>
      </c>
      <c r="E55" s="36">
        <f>'DCF Base'!C43</f>
        <v>-0.6549310571303042</v>
      </c>
      <c r="F55" s="36">
        <f>'DCF Bull'!C43</f>
        <v>2.5784238657449641</v>
      </c>
      <c r="G55" s="36">
        <f>'DCF Custom'!C43</f>
        <v>-0.6549310571303042</v>
      </c>
    </row>
    <row r="56" spans="2:7" ht="13.95" customHeight="1" x14ac:dyDescent="0.3">
      <c r="B56" s="19" t="s">
        <v>562</v>
      </c>
      <c r="D56" s="36">
        <f>'DCF Bear'!C44</f>
        <v>0.67729996525562541</v>
      </c>
      <c r="E56" s="36">
        <f>'DCF Base'!C44</f>
        <v>9.8313694204063609</v>
      </c>
      <c r="F56" s="36">
        <f>'DCF Bull'!C44</f>
        <v>18.602289460827354</v>
      </c>
      <c r="G56" s="36">
        <f>'DCF Custom'!C44</f>
        <v>9.8313694204063609</v>
      </c>
    </row>
    <row r="58" spans="2:7" ht="13.95" customHeight="1" x14ac:dyDescent="0.3">
      <c r="B58" s="125" t="s">
        <v>563</v>
      </c>
      <c r="C58" s="125"/>
      <c r="D58" s="125"/>
      <c r="E58" s="125"/>
      <c r="F58" s="125"/>
      <c r="G58" s="125"/>
    </row>
    <row r="59" spans="2:7" ht="13.95" customHeight="1" x14ac:dyDescent="0.3">
      <c r="B59" s="17" t="s">
        <v>564</v>
      </c>
      <c r="C59" s="18"/>
      <c r="D59" s="18" t="s">
        <v>33</v>
      </c>
      <c r="E59" s="18" t="s">
        <v>34</v>
      </c>
      <c r="F59" s="18" t="s">
        <v>35</v>
      </c>
      <c r="G59" s="18"/>
    </row>
    <row r="60" spans="2:7" ht="13.95" customHeight="1" x14ac:dyDescent="0.3">
      <c r="B60" s="19" t="s">
        <v>565</v>
      </c>
      <c r="D60" s="37">
        <v>174413.86544679539</v>
      </c>
      <c r="E60" s="37">
        <v>229231.54964352629</v>
      </c>
      <c r="F60" s="37">
        <v>294831.5088671121</v>
      </c>
    </row>
    <row r="61" spans="2:7" ht="13.95" customHeight="1" x14ac:dyDescent="0.3">
      <c r="B61" s="19" t="s">
        <v>566</v>
      </c>
      <c r="D61" s="37">
        <v>164103.57328643691</v>
      </c>
      <c r="E61" s="37">
        <v>228098.91137685179</v>
      </c>
      <c r="F61" s="37">
        <v>297779.22939812363</v>
      </c>
    </row>
    <row r="62" spans="2:7" ht="13.95" customHeight="1" x14ac:dyDescent="0.3">
      <c r="B62" s="19" t="s">
        <v>567</v>
      </c>
      <c r="E62" s="37">
        <v>202259.20000000001</v>
      </c>
    </row>
    <row r="63" spans="2:7" ht="13.95" customHeight="1" x14ac:dyDescent="0.3">
      <c r="B63" s="6" t="s">
        <v>568</v>
      </c>
    </row>
  </sheetData>
  <mergeCells count="7">
    <mergeCell ref="B50:G50"/>
    <mergeCell ref="B58:G58"/>
    <mergeCell ref="B5:G5"/>
    <mergeCell ref="B15:L15"/>
    <mergeCell ref="B26:G26"/>
    <mergeCell ref="B34:G34"/>
    <mergeCell ref="B42:G42"/>
  </mergeCells>
  <conditionalFormatting sqref="I17:L21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I23:L24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9C113"/>
    <pageSetUpPr fitToPage="1"/>
  </sheetPr>
  <dimension ref="B1:H105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3.95" customHeight="1" x14ac:dyDescent="0.3"/>
  <cols>
    <col min="1" max="1" width="2.6640625" customWidth="1"/>
    <col min="2" max="2" width="64.6640625" customWidth="1"/>
    <col min="3" max="7" width="14.6640625" customWidth="1"/>
    <col min="8" max="8" width="115.6640625" customWidth="1"/>
  </cols>
  <sheetData>
    <row r="1" spans="2:8" ht="30" customHeight="1" x14ac:dyDescent="0.3">
      <c r="B1" s="14" t="s">
        <v>0</v>
      </c>
    </row>
    <row r="2" spans="2:8" ht="13.95" customHeight="1" x14ac:dyDescent="0.3">
      <c r="B2" s="6" t="s">
        <v>1</v>
      </c>
    </row>
    <row r="3" spans="2:8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8" ht="13.95" customHeight="1" x14ac:dyDescent="0.3">
      <c r="B5" s="125" t="s">
        <v>6</v>
      </c>
      <c r="C5" s="125"/>
      <c r="D5" s="125"/>
      <c r="E5" s="125"/>
      <c r="F5" s="125"/>
      <c r="G5" s="125"/>
      <c r="H5" s="125"/>
    </row>
    <row r="6" spans="2:8" ht="13.95" customHeight="1" x14ac:dyDescent="0.3">
      <c r="B6" s="19" t="s">
        <v>7</v>
      </c>
      <c r="C6" s="41">
        <v>46300</v>
      </c>
      <c r="H6" s="6" t="s">
        <v>8</v>
      </c>
    </row>
    <row r="7" spans="2:8" ht="13.95" customHeight="1" x14ac:dyDescent="0.3">
      <c r="B7" s="19" t="s">
        <v>9</v>
      </c>
      <c r="C7" s="42">
        <v>208431.92</v>
      </c>
      <c r="H7" s="6" t="s">
        <v>10</v>
      </c>
    </row>
    <row r="8" spans="2:8" ht="13.95" customHeight="1" x14ac:dyDescent="0.3">
      <c r="B8" s="19" t="s">
        <v>11</v>
      </c>
      <c r="C8" s="43">
        <v>0.13750000000000001</v>
      </c>
      <c r="H8" s="6" t="s">
        <v>12</v>
      </c>
    </row>
    <row r="9" spans="2:8" ht="13.95" customHeight="1" x14ac:dyDescent="0.3">
      <c r="B9" s="19" t="s">
        <v>13</v>
      </c>
      <c r="C9" s="43">
        <v>6.7599999999999993E-2</v>
      </c>
      <c r="H9" s="6" t="s">
        <v>14</v>
      </c>
    </row>
    <row r="10" spans="2:8" ht="13.95" customHeight="1" x14ac:dyDescent="0.3">
      <c r="B10" s="19" t="s">
        <v>15</v>
      </c>
      <c r="C10" s="41">
        <v>46295</v>
      </c>
      <c r="H10" s="6" t="s">
        <v>16</v>
      </c>
    </row>
    <row r="11" spans="2:8" ht="13.95" customHeight="1" x14ac:dyDescent="0.3">
      <c r="B11" s="19" t="s">
        <v>17</v>
      </c>
      <c r="C11" s="42">
        <v>186340.46</v>
      </c>
      <c r="H11" s="6" t="s">
        <v>18</v>
      </c>
    </row>
    <row r="12" spans="2:8" ht="13.95" customHeight="1" x14ac:dyDescent="0.3">
      <c r="B12" s="19" t="s">
        <v>19</v>
      </c>
      <c r="C12" s="41">
        <v>46302</v>
      </c>
      <c r="H12" s="6" t="s">
        <v>20</v>
      </c>
    </row>
    <row r="14" spans="2:8" ht="13.95" customHeight="1" x14ac:dyDescent="0.3">
      <c r="B14" s="125" t="s">
        <v>21</v>
      </c>
      <c r="C14" s="125"/>
      <c r="D14" s="125"/>
      <c r="E14" s="125"/>
      <c r="F14" s="125"/>
      <c r="G14" s="125"/>
      <c r="H14" s="125"/>
    </row>
    <row r="15" spans="2:8" ht="13.95" customHeight="1" x14ac:dyDescent="0.3">
      <c r="B15" s="19" t="s">
        <v>22</v>
      </c>
      <c r="C15" s="44">
        <v>0.04</v>
      </c>
      <c r="H15" s="6" t="s">
        <v>23</v>
      </c>
    </row>
    <row r="16" spans="2:8" ht="13.95" customHeight="1" x14ac:dyDescent="0.3">
      <c r="B16" s="19" t="s">
        <v>24</v>
      </c>
      <c r="C16" s="44">
        <v>0.04</v>
      </c>
      <c r="H16" s="6" t="s">
        <v>25</v>
      </c>
    </row>
    <row r="17" spans="2:8" ht="13.95" customHeight="1" x14ac:dyDescent="0.3">
      <c r="B17" s="19" t="s">
        <v>26</v>
      </c>
      <c r="C17" s="44">
        <v>0.04</v>
      </c>
      <c r="H17" s="6" t="s">
        <v>27</v>
      </c>
    </row>
    <row r="18" spans="2:8" ht="13.95" customHeight="1" x14ac:dyDescent="0.3">
      <c r="B18" s="19" t="s">
        <v>28</v>
      </c>
      <c r="C18" s="45">
        <f>(DATE(2026,12,31)-PxDate)/365</f>
        <v>0.23835616438356164</v>
      </c>
      <c r="H18" s="6" t="s">
        <v>29</v>
      </c>
    </row>
    <row r="20" spans="2:8" ht="13.95" customHeight="1" x14ac:dyDescent="0.3">
      <c r="B20" s="125" t="s">
        <v>30</v>
      </c>
      <c r="C20" s="125"/>
      <c r="D20" s="125"/>
      <c r="E20" s="125"/>
      <c r="F20" s="125"/>
      <c r="G20" s="125"/>
      <c r="H20" s="125"/>
    </row>
    <row r="21" spans="2:8" ht="13.95" customHeight="1" x14ac:dyDescent="0.3">
      <c r="B21" s="17" t="s">
        <v>31</v>
      </c>
      <c r="C21" s="18" t="s">
        <v>32</v>
      </c>
      <c r="D21" s="18" t="s">
        <v>33</v>
      </c>
      <c r="E21" s="18" t="s">
        <v>34</v>
      </c>
      <c r="F21" s="18" t="s">
        <v>35</v>
      </c>
      <c r="G21" s="18" t="s">
        <v>36</v>
      </c>
      <c r="H21" s="18" t="s">
        <v>37</v>
      </c>
    </row>
    <row r="22" spans="2:8" ht="13.95" customHeight="1" x14ac:dyDescent="0.3">
      <c r="B22" s="19" t="s">
        <v>38</v>
      </c>
      <c r="D22" s="46" t="s">
        <v>39</v>
      </c>
      <c r="E22" s="46" t="s">
        <v>34</v>
      </c>
      <c r="F22" s="46" t="s">
        <v>40</v>
      </c>
      <c r="G22" s="46" t="s">
        <v>41</v>
      </c>
      <c r="H22" s="6" t="s">
        <v>42</v>
      </c>
    </row>
    <row r="23" spans="2:8" ht="13.95" customHeight="1" x14ac:dyDescent="0.3">
      <c r="B23" s="19" t="s">
        <v>43</v>
      </c>
      <c r="C23" s="29">
        <f>SelicNow</f>
        <v>0.13750000000000001</v>
      </c>
      <c r="D23" s="44">
        <v>0.13200000000000001</v>
      </c>
      <c r="E23" s="44">
        <v>0.115</v>
      </c>
      <c r="F23" s="44">
        <v>9.5000000000000001E-2</v>
      </c>
      <c r="G23" s="44">
        <v>0.115</v>
      </c>
      <c r="H23" s="6" t="s">
        <v>44</v>
      </c>
    </row>
    <row r="24" spans="2:8" ht="13.95" customHeight="1" x14ac:dyDescent="0.3">
      <c r="B24" s="19" t="s">
        <v>59</v>
      </c>
      <c r="D24" s="47">
        <f>(SelicNow-D23)*100</f>
        <v>0.55000000000000049</v>
      </c>
      <c r="E24" s="47">
        <f>(SelicNow-E23)*100</f>
        <v>2.2500000000000004</v>
      </c>
      <c r="F24" s="47">
        <f>(SelicNow-F23)*100</f>
        <v>4.2500000000000009</v>
      </c>
      <c r="G24" s="47">
        <f>(SelicNow-G23)*100</f>
        <v>2.2500000000000004</v>
      </c>
      <c r="H24" s="6" t="s">
        <v>62</v>
      </c>
    </row>
    <row r="25" spans="2:8" ht="13.95" customHeight="1" x14ac:dyDescent="0.3">
      <c r="B25" s="19" t="s">
        <v>45</v>
      </c>
      <c r="C25" s="29">
        <f>RR5Now</f>
        <v>6.7599999999999993E-2</v>
      </c>
      <c r="D25" s="44">
        <v>8.5000000000000006E-2</v>
      </c>
      <c r="E25" s="44">
        <f>RR5Now</f>
        <v>6.7599999999999993E-2</v>
      </c>
      <c r="F25" s="44">
        <v>0.06</v>
      </c>
      <c r="G25" s="44">
        <f>RR5Now</f>
        <v>6.7599999999999993E-2</v>
      </c>
      <c r="H25" s="6" t="s">
        <v>46</v>
      </c>
    </row>
    <row r="26" spans="2:8" ht="13.95" customHeight="1" x14ac:dyDescent="0.3">
      <c r="B26" s="19" t="s">
        <v>47</v>
      </c>
      <c r="D26" s="44">
        <v>0.06</v>
      </c>
      <c r="E26" s="44">
        <v>0.06</v>
      </c>
      <c r="F26" s="44">
        <v>0.06</v>
      </c>
      <c r="G26" s="44">
        <v>0.06</v>
      </c>
      <c r="H26" s="6" t="s">
        <v>48</v>
      </c>
    </row>
    <row r="27" spans="2:8" ht="13.95" customHeight="1" x14ac:dyDescent="0.3">
      <c r="B27" s="19" t="s">
        <v>49</v>
      </c>
      <c r="D27" s="48">
        <v>0</v>
      </c>
      <c r="E27" s="48">
        <v>0</v>
      </c>
      <c r="F27" s="48">
        <v>0</v>
      </c>
      <c r="G27" s="48">
        <v>0</v>
      </c>
      <c r="H27" s="6" t="s">
        <v>50</v>
      </c>
    </row>
    <row r="28" spans="2:8" ht="13.95" customHeight="1" x14ac:dyDescent="0.3">
      <c r="B28" s="19" t="s">
        <v>51</v>
      </c>
      <c r="D28" s="49">
        <v>0</v>
      </c>
      <c r="E28" s="49">
        <v>0</v>
      </c>
      <c r="F28" s="49">
        <v>0</v>
      </c>
      <c r="G28" s="49">
        <v>0</v>
      </c>
      <c r="H28" s="6" t="s">
        <v>52</v>
      </c>
    </row>
    <row r="29" spans="2:8" ht="13.95" customHeight="1" x14ac:dyDescent="0.3">
      <c r="B29" s="4" t="s">
        <v>60</v>
      </c>
      <c r="D29" s="50">
        <f>CHOOSE(ERPBasis,D26,ErpHistIbov,ErpHistIbov)+D27/100-D28*ErpSdIbov</f>
        <v>0.06</v>
      </c>
      <c r="E29" s="50">
        <f>CHOOSE(ERPBasis,E26,ErpHistIbov,ErpHistIbov)+E27/100-E28*ErpSdIbov</f>
        <v>0.06</v>
      </c>
      <c r="F29" s="50">
        <f>CHOOSE(ERPBasis,F26,ErpHistIbov,ErpHistIbov)+F27/100-F28*ErpSdIbov</f>
        <v>0.06</v>
      </c>
      <c r="G29" s="50">
        <f>CHOOSE(ERPBasis,G26,ErpHistIbov,ErpHistIbov)+G27/100-G28*ErpSdIbov</f>
        <v>0.06</v>
      </c>
      <c r="H29" s="6" t="s">
        <v>63</v>
      </c>
    </row>
    <row r="30" spans="2:8" ht="13.95" customHeight="1" x14ac:dyDescent="0.3">
      <c r="B30" s="4" t="s">
        <v>61</v>
      </c>
      <c r="D30" s="50">
        <f>D25+D29</f>
        <v>0.14500000000000002</v>
      </c>
      <c r="E30" s="50">
        <f>E25+E29</f>
        <v>0.12759999999999999</v>
      </c>
      <c r="F30" s="50">
        <f>F25+F29</f>
        <v>0.12</v>
      </c>
      <c r="G30" s="50">
        <f>G25+G29</f>
        <v>0.12759999999999999</v>
      </c>
      <c r="H30" s="6" t="s">
        <v>64</v>
      </c>
    </row>
    <row r="31" spans="2:8" ht="13.95" customHeight="1" x14ac:dyDescent="0.3">
      <c r="B31" s="19" t="s">
        <v>53</v>
      </c>
      <c r="D31" s="48">
        <v>-2</v>
      </c>
      <c r="E31" s="48">
        <v>0</v>
      </c>
      <c r="F31" s="48">
        <v>2</v>
      </c>
      <c r="G31" s="48">
        <v>0</v>
      </c>
      <c r="H31" s="6" t="s">
        <v>54</v>
      </c>
    </row>
    <row r="32" spans="2:8" ht="13.95" customHeight="1" x14ac:dyDescent="0.3">
      <c r="B32" s="19" t="s">
        <v>55</v>
      </c>
      <c r="D32" s="44">
        <v>4.2000000000000003E-2</v>
      </c>
      <c r="E32" s="44">
        <v>4.7E-2</v>
      </c>
      <c r="F32" s="44">
        <v>5.1999999999999998E-2</v>
      </c>
      <c r="G32" s="44">
        <v>4.7E-2</v>
      </c>
      <c r="H32" s="6" t="s">
        <v>56</v>
      </c>
    </row>
    <row r="33" spans="2:8" ht="13.95" customHeight="1" x14ac:dyDescent="0.3">
      <c r="B33" s="19" t="s">
        <v>57</v>
      </c>
      <c r="D33" s="48">
        <v>0</v>
      </c>
      <c r="E33" s="48">
        <v>0</v>
      </c>
      <c r="F33" s="48">
        <v>0</v>
      </c>
      <c r="G33" s="48">
        <v>0</v>
      </c>
      <c r="H33" s="6" t="s">
        <v>58</v>
      </c>
    </row>
    <row r="35" spans="2:8" ht="13.95" customHeight="1" x14ac:dyDescent="0.3">
      <c r="B35" s="125" t="s">
        <v>65</v>
      </c>
      <c r="C35" s="125"/>
      <c r="D35" s="125"/>
      <c r="E35" s="125"/>
      <c r="F35" s="125"/>
      <c r="G35" s="125"/>
      <c r="H35" s="125"/>
    </row>
    <row r="36" spans="2:8" ht="13.95" customHeight="1" x14ac:dyDescent="0.3">
      <c r="B36" s="17" t="s">
        <v>66</v>
      </c>
      <c r="C36" s="18" t="s">
        <v>67</v>
      </c>
      <c r="D36" s="18"/>
      <c r="E36" s="18"/>
      <c r="F36" s="18"/>
      <c r="G36" s="18"/>
      <c r="H36" s="18" t="s">
        <v>68</v>
      </c>
    </row>
    <row r="37" spans="2:8" ht="13.95" customHeight="1" x14ac:dyDescent="0.3">
      <c r="B37" s="19" t="s">
        <v>69</v>
      </c>
      <c r="C37" s="51">
        <v>1</v>
      </c>
      <c r="H37" s="6" t="s">
        <v>70</v>
      </c>
    </row>
    <row r="38" spans="2:8" ht="13.95" customHeight="1" x14ac:dyDescent="0.3">
      <c r="B38" s="19" t="s">
        <v>71</v>
      </c>
      <c r="C38" s="51">
        <v>1</v>
      </c>
      <c r="H38" s="6" t="s">
        <v>72</v>
      </c>
    </row>
    <row r="39" spans="2:8" ht="13.95" customHeight="1" x14ac:dyDescent="0.3">
      <c r="B39" s="19" t="s">
        <v>73</v>
      </c>
      <c r="C39" s="51">
        <v>1</v>
      </c>
      <c r="H39" s="6" t="s">
        <v>74</v>
      </c>
    </row>
    <row r="40" spans="2:8" ht="13.95" customHeight="1" x14ac:dyDescent="0.3">
      <c r="B40" s="19" t="s">
        <v>75</v>
      </c>
      <c r="C40" s="51">
        <v>2</v>
      </c>
      <c r="H40" s="6" t="s">
        <v>76</v>
      </c>
    </row>
    <row r="41" spans="2:8" ht="13.95" customHeight="1" x14ac:dyDescent="0.3">
      <c r="B41" s="19" t="s">
        <v>77</v>
      </c>
      <c r="C41" s="44">
        <v>4.7E-2</v>
      </c>
      <c r="H41" s="6" t="s">
        <v>78</v>
      </c>
    </row>
    <row r="42" spans="2:8" ht="13.95" customHeight="1" x14ac:dyDescent="0.3">
      <c r="B42" s="19" t="s">
        <v>79</v>
      </c>
      <c r="C42" s="52">
        <v>42674</v>
      </c>
      <c r="H42" s="6" t="s">
        <v>80</v>
      </c>
    </row>
    <row r="43" spans="2:8" ht="13.95" customHeight="1" x14ac:dyDescent="0.3">
      <c r="B43" s="19" t="s">
        <v>81</v>
      </c>
      <c r="C43" s="52">
        <v>46295</v>
      </c>
      <c r="H43" s="6"/>
    </row>
    <row r="44" spans="2:8" ht="13.95" customHeight="1" x14ac:dyDescent="0.3">
      <c r="B44" s="19" t="s">
        <v>82</v>
      </c>
      <c r="C44" s="51">
        <v>5</v>
      </c>
      <c r="H44" s="6" t="s">
        <v>83</v>
      </c>
    </row>
    <row r="45" spans="2:8" ht="13.95" customHeight="1" x14ac:dyDescent="0.3">
      <c r="B45" s="19" t="s">
        <v>84</v>
      </c>
      <c r="C45" s="51">
        <v>5</v>
      </c>
      <c r="H45" s="6" t="s">
        <v>85</v>
      </c>
    </row>
    <row r="46" spans="2:8" ht="13.95" customHeight="1" x14ac:dyDescent="0.3">
      <c r="B46" s="19" t="s">
        <v>86</v>
      </c>
      <c r="C46" s="51">
        <v>1</v>
      </c>
      <c r="H46" s="6" t="s">
        <v>87</v>
      </c>
    </row>
    <row r="47" spans="2:8" ht="13.95" customHeight="1" x14ac:dyDescent="0.3">
      <c r="B47" s="19" t="s">
        <v>88</v>
      </c>
      <c r="C47" s="53">
        <v>1</v>
      </c>
      <c r="H47" s="6" t="s">
        <v>89</v>
      </c>
    </row>
    <row r="48" spans="2:8" ht="13.95" customHeight="1" x14ac:dyDescent="0.3">
      <c r="B48" s="19" t="s">
        <v>90</v>
      </c>
      <c r="C48" s="53">
        <v>100</v>
      </c>
      <c r="H48" s="6"/>
    </row>
    <row r="49" spans="2:8" ht="13.95" customHeight="1" x14ac:dyDescent="0.3">
      <c r="B49" s="19" t="s">
        <v>91</v>
      </c>
      <c r="C49" s="54">
        <v>0.01</v>
      </c>
      <c r="H49" s="6"/>
    </row>
    <row r="50" spans="2:8" ht="13.95" customHeight="1" x14ac:dyDescent="0.3">
      <c r="B50" s="19" t="s">
        <v>92</v>
      </c>
      <c r="C50" s="54">
        <v>1</v>
      </c>
      <c r="H50" s="6"/>
    </row>
    <row r="51" spans="2:8" ht="13.95" customHeight="1" x14ac:dyDescent="0.3">
      <c r="B51" s="19" t="s">
        <v>93</v>
      </c>
      <c r="C51" s="55">
        <v>5</v>
      </c>
      <c r="H51" s="6" t="s">
        <v>94</v>
      </c>
    </row>
    <row r="53" spans="2:8" ht="13.95" customHeight="1" x14ac:dyDescent="0.3">
      <c r="B53" s="125" t="s">
        <v>95</v>
      </c>
      <c r="C53" s="125"/>
      <c r="D53" s="125"/>
      <c r="E53" s="125"/>
      <c r="F53" s="125"/>
      <c r="G53" s="125"/>
      <c r="H53" s="125"/>
    </row>
    <row r="54" spans="2:8" ht="13.95" customHeight="1" x14ac:dyDescent="0.3">
      <c r="B54" s="17" t="s">
        <v>96</v>
      </c>
      <c r="C54" s="18" t="s">
        <v>97</v>
      </c>
      <c r="D54" s="18"/>
      <c r="E54" s="18"/>
      <c r="F54" s="18"/>
      <c r="G54" s="18"/>
      <c r="H54" s="18" t="s">
        <v>98</v>
      </c>
    </row>
    <row r="55" spans="2:8" ht="13.95" customHeight="1" x14ac:dyDescent="0.3">
      <c r="B55" s="19" t="s">
        <v>99</v>
      </c>
      <c r="C55" s="43">
        <v>2.7617753165618621E-2</v>
      </c>
      <c r="H55" s="6" t="s">
        <v>100</v>
      </c>
    </row>
    <row r="56" spans="2:8" ht="13.95" customHeight="1" x14ac:dyDescent="0.3">
      <c r="B56" s="19" t="s">
        <v>101</v>
      </c>
      <c r="C56" s="43">
        <v>2.1334944044785191E-2</v>
      </c>
    </row>
    <row r="57" spans="2:8" ht="13.95" customHeight="1" x14ac:dyDescent="0.3">
      <c r="B57" s="19" t="s">
        <v>102</v>
      </c>
      <c r="C57" s="43">
        <v>3.3008845279183067E-2</v>
      </c>
    </row>
    <row r="58" spans="2:8" ht="13.95" customHeight="1" x14ac:dyDescent="0.3">
      <c r="B58" s="19" t="s">
        <v>103</v>
      </c>
      <c r="C58" s="43">
        <v>1.377884489845251E-2</v>
      </c>
    </row>
    <row r="59" spans="2:8" ht="13.95" customHeight="1" x14ac:dyDescent="0.3">
      <c r="B59" s="19" t="s">
        <v>104</v>
      </c>
      <c r="C59" s="43">
        <v>3.9614274021918992E-2</v>
      </c>
    </row>
    <row r="60" spans="2:8" ht="13.95" customHeight="1" x14ac:dyDescent="0.3">
      <c r="B60" s="19" t="s">
        <v>105</v>
      </c>
      <c r="C60" s="43">
        <v>1.023281816993293E-2</v>
      </c>
    </row>
    <row r="62" spans="2:8" ht="13.95" customHeight="1" x14ac:dyDescent="0.3">
      <c r="B62" s="125" t="s">
        <v>106</v>
      </c>
      <c r="C62" s="125"/>
      <c r="D62" s="125"/>
      <c r="E62" s="125"/>
      <c r="F62" s="125"/>
      <c r="G62" s="125"/>
      <c r="H62" s="125"/>
    </row>
    <row r="63" spans="2:8" ht="13.95" customHeight="1" x14ac:dyDescent="0.3">
      <c r="B63" s="6" t="s">
        <v>107</v>
      </c>
    </row>
    <row r="64" spans="2:8" ht="13.95" customHeight="1" x14ac:dyDescent="0.3">
      <c r="B64" s="17" t="s">
        <v>96</v>
      </c>
      <c r="C64" s="18"/>
      <c r="D64" s="18" t="s">
        <v>33</v>
      </c>
      <c r="E64" s="18" t="s">
        <v>34</v>
      </c>
      <c r="F64" s="18" t="s">
        <v>35</v>
      </c>
      <c r="G64" s="18" t="s">
        <v>36</v>
      </c>
      <c r="H64" s="18"/>
    </row>
    <row r="65" spans="2:7" ht="13.95" customHeight="1" x14ac:dyDescent="0.3">
      <c r="B65" s="56" t="s">
        <v>108</v>
      </c>
    </row>
    <row r="66" spans="2:7" ht="13.95" customHeight="1" x14ac:dyDescent="0.3">
      <c r="B66" s="19" t="s">
        <v>99</v>
      </c>
      <c r="D66" s="54"/>
      <c r="E66" s="54"/>
      <c r="F66" s="54"/>
      <c r="G66" s="54"/>
    </row>
    <row r="67" spans="2:7" ht="13.95" customHeight="1" x14ac:dyDescent="0.3">
      <c r="B67" s="19" t="s">
        <v>101</v>
      </c>
      <c r="D67" s="54"/>
      <c r="E67" s="54"/>
      <c r="F67" s="54"/>
      <c r="G67" s="54"/>
    </row>
    <row r="68" spans="2:7" ht="13.95" customHeight="1" x14ac:dyDescent="0.3">
      <c r="B68" s="19" t="s">
        <v>102</v>
      </c>
      <c r="D68" s="54"/>
      <c r="E68" s="54"/>
      <c r="F68" s="54"/>
      <c r="G68" s="54"/>
    </row>
    <row r="69" spans="2:7" ht="13.95" customHeight="1" x14ac:dyDescent="0.3">
      <c r="B69" s="19" t="s">
        <v>103</v>
      </c>
      <c r="D69" s="54"/>
      <c r="E69" s="54"/>
      <c r="F69" s="54"/>
      <c r="G69" s="54"/>
    </row>
    <row r="70" spans="2:7" ht="13.95" customHeight="1" x14ac:dyDescent="0.3">
      <c r="B70" s="19" t="s">
        <v>104</v>
      </c>
      <c r="D70" s="54"/>
      <c r="E70" s="54"/>
      <c r="F70" s="54"/>
      <c r="G70" s="54"/>
    </row>
    <row r="71" spans="2:7" ht="13.95" customHeight="1" x14ac:dyDescent="0.3">
      <c r="B71" s="19" t="s">
        <v>105</v>
      </c>
      <c r="D71" s="54"/>
      <c r="E71" s="54"/>
      <c r="F71" s="54"/>
      <c r="G71" s="54"/>
    </row>
    <row r="72" spans="2:7" ht="13.95" customHeight="1" x14ac:dyDescent="0.3">
      <c r="B72" s="56" t="s">
        <v>109</v>
      </c>
    </row>
    <row r="73" spans="2:7" ht="13.95" customHeight="1" x14ac:dyDescent="0.3">
      <c r="B73" s="19" t="s">
        <v>99</v>
      </c>
      <c r="D73" s="44"/>
      <c r="E73" s="44"/>
      <c r="F73" s="44"/>
      <c r="G73" s="44"/>
    </row>
    <row r="74" spans="2:7" ht="13.95" customHeight="1" x14ac:dyDescent="0.3">
      <c r="B74" s="19" t="s">
        <v>101</v>
      </c>
      <c r="D74" s="44"/>
      <c r="E74" s="44"/>
      <c r="F74" s="44"/>
      <c r="G74" s="44"/>
    </row>
    <row r="75" spans="2:7" ht="13.95" customHeight="1" x14ac:dyDescent="0.3">
      <c r="B75" s="19" t="s">
        <v>102</v>
      </c>
      <c r="D75" s="44"/>
      <c r="E75" s="44"/>
      <c r="F75" s="44"/>
      <c r="G75" s="44"/>
    </row>
    <row r="76" spans="2:7" ht="13.95" customHeight="1" x14ac:dyDescent="0.3">
      <c r="B76" s="19" t="s">
        <v>103</v>
      </c>
      <c r="D76" s="44"/>
      <c r="E76" s="44"/>
      <c r="F76" s="44"/>
      <c r="G76" s="44"/>
    </row>
    <row r="77" spans="2:7" ht="13.95" customHeight="1" x14ac:dyDescent="0.3">
      <c r="B77" s="19" t="s">
        <v>104</v>
      </c>
      <c r="D77" s="44"/>
      <c r="E77" s="44"/>
      <c r="F77" s="44"/>
      <c r="G77" s="44"/>
    </row>
    <row r="78" spans="2:7" ht="13.95" customHeight="1" x14ac:dyDescent="0.3">
      <c r="B78" s="19" t="s">
        <v>105</v>
      </c>
      <c r="D78" s="44"/>
      <c r="E78" s="44"/>
      <c r="F78" s="44"/>
      <c r="G78" s="44"/>
    </row>
    <row r="79" spans="2:7" ht="13.95" customHeight="1" x14ac:dyDescent="0.3">
      <c r="B79" s="56" t="s">
        <v>110</v>
      </c>
    </row>
    <row r="80" spans="2:7" ht="13.95" customHeight="1" x14ac:dyDescent="0.3">
      <c r="B80" s="19" t="s">
        <v>99</v>
      </c>
      <c r="D80" s="44"/>
      <c r="E80" s="44"/>
      <c r="F80" s="44"/>
      <c r="G80" s="44"/>
    </row>
    <row r="81" spans="2:8" ht="13.95" customHeight="1" x14ac:dyDescent="0.3">
      <c r="B81" s="19" t="s">
        <v>101</v>
      </c>
      <c r="D81" s="44"/>
      <c r="E81" s="44"/>
      <c r="F81" s="44"/>
      <c r="G81" s="44"/>
    </row>
    <row r="82" spans="2:8" ht="13.95" customHeight="1" x14ac:dyDescent="0.3">
      <c r="B82" s="19" t="s">
        <v>102</v>
      </c>
      <c r="D82" s="44"/>
      <c r="E82" s="44"/>
      <c r="F82" s="44"/>
      <c r="G82" s="44"/>
    </row>
    <row r="83" spans="2:8" ht="13.95" customHeight="1" x14ac:dyDescent="0.3">
      <c r="B83" s="19" t="s">
        <v>103</v>
      </c>
      <c r="D83" s="44"/>
      <c r="E83" s="44"/>
      <c r="F83" s="44"/>
      <c r="G83" s="44"/>
    </row>
    <row r="84" spans="2:8" ht="13.95" customHeight="1" x14ac:dyDescent="0.3">
      <c r="B84" s="19" t="s">
        <v>104</v>
      </c>
      <c r="D84" s="44"/>
      <c r="E84" s="44"/>
      <c r="F84" s="44"/>
      <c r="G84" s="44"/>
    </row>
    <row r="85" spans="2:8" ht="13.95" customHeight="1" x14ac:dyDescent="0.3">
      <c r="B85" s="19" t="s">
        <v>105</v>
      </c>
      <c r="D85" s="44"/>
      <c r="E85" s="44"/>
      <c r="F85" s="44"/>
      <c r="G85" s="44"/>
    </row>
    <row r="87" spans="2:8" ht="13.95" customHeight="1" x14ac:dyDescent="0.3">
      <c r="B87" s="125" t="s">
        <v>111</v>
      </c>
      <c r="C87" s="125"/>
      <c r="D87" s="125"/>
      <c r="E87" s="125"/>
      <c r="F87" s="125"/>
      <c r="G87" s="125"/>
      <c r="H87" s="125"/>
    </row>
    <row r="88" spans="2:8" ht="13.95" customHeight="1" x14ac:dyDescent="0.3">
      <c r="B88" s="17" t="s">
        <v>112</v>
      </c>
      <c r="C88" s="18" t="s">
        <v>96</v>
      </c>
    </row>
    <row r="89" spans="2:8" ht="13.95" customHeight="1" x14ac:dyDescent="0.3">
      <c r="B89" s="57" t="s">
        <v>99</v>
      </c>
      <c r="C89" s="57" t="s">
        <v>99</v>
      </c>
    </row>
    <row r="90" spans="2:8" ht="13.95" customHeight="1" x14ac:dyDescent="0.3">
      <c r="B90" s="57" t="s">
        <v>113</v>
      </c>
      <c r="C90" s="57" t="s">
        <v>101</v>
      </c>
    </row>
    <row r="91" spans="2:8" ht="13.95" customHeight="1" x14ac:dyDescent="0.3">
      <c r="B91" s="57" t="s">
        <v>114</v>
      </c>
      <c r="C91" s="57" t="s">
        <v>101</v>
      </c>
    </row>
    <row r="92" spans="2:8" ht="13.95" customHeight="1" x14ac:dyDescent="0.3">
      <c r="B92" s="57" t="s">
        <v>115</v>
      </c>
      <c r="C92" s="57" t="s">
        <v>101</v>
      </c>
    </row>
    <row r="93" spans="2:8" ht="13.95" customHeight="1" x14ac:dyDescent="0.3">
      <c r="B93" s="57" t="s">
        <v>116</v>
      </c>
      <c r="C93" s="57" t="s">
        <v>101</v>
      </c>
    </row>
    <row r="94" spans="2:8" ht="13.95" customHeight="1" x14ac:dyDescent="0.3">
      <c r="B94" s="57" t="s">
        <v>117</v>
      </c>
      <c r="C94" s="57" t="s">
        <v>102</v>
      </c>
    </row>
    <row r="95" spans="2:8" ht="13.95" customHeight="1" x14ac:dyDescent="0.3">
      <c r="B95" s="57" t="s">
        <v>118</v>
      </c>
      <c r="C95" s="57" t="s">
        <v>102</v>
      </c>
    </row>
    <row r="96" spans="2:8" ht="13.95" customHeight="1" x14ac:dyDescent="0.3">
      <c r="B96" s="57" t="s">
        <v>119</v>
      </c>
      <c r="C96" s="57" t="s">
        <v>102</v>
      </c>
    </row>
    <row r="97" spans="2:3" ht="13.95" customHeight="1" x14ac:dyDescent="0.3">
      <c r="B97" s="57" t="s">
        <v>120</v>
      </c>
      <c r="C97" s="57" t="s">
        <v>102</v>
      </c>
    </row>
    <row r="98" spans="2:3" ht="13.95" customHeight="1" x14ac:dyDescent="0.3">
      <c r="B98" s="57" t="s">
        <v>121</v>
      </c>
      <c r="C98" s="57" t="s">
        <v>103</v>
      </c>
    </row>
    <row r="99" spans="2:3" ht="13.95" customHeight="1" x14ac:dyDescent="0.3">
      <c r="B99" s="57" t="s">
        <v>122</v>
      </c>
      <c r="C99" s="57" t="s">
        <v>103</v>
      </c>
    </row>
    <row r="101" spans="2:3" ht="13.95" customHeight="1" x14ac:dyDescent="0.3">
      <c r="B101" s="17" t="s">
        <v>123</v>
      </c>
    </row>
    <row r="102" spans="2:3" ht="13.95" customHeight="1" x14ac:dyDescent="0.3">
      <c r="B102" s="57" t="s">
        <v>124</v>
      </c>
    </row>
    <row r="103" spans="2:3" ht="13.95" customHeight="1" x14ac:dyDescent="0.3">
      <c r="B103" s="57" t="s">
        <v>125</v>
      </c>
    </row>
    <row r="104" spans="2:3" ht="13.95" customHeight="1" x14ac:dyDescent="0.3">
      <c r="B104" s="58"/>
    </row>
    <row r="105" spans="2:3" ht="13.95" customHeight="1" x14ac:dyDescent="0.3">
      <c r="B105" s="58"/>
    </row>
  </sheetData>
  <mergeCells count="7">
    <mergeCell ref="B62:H62"/>
    <mergeCell ref="B87:H87"/>
    <mergeCell ref="B5:H5"/>
    <mergeCell ref="B14:H14"/>
    <mergeCell ref="B20:H20"/>
    <mergeCell ref="B35:H35"/>
    <mergeCell ref="B53:H53"/>
  </mergeCells>
  <dataValidations count="4">
    <dataValidation type="list" allowBlank="1" showInputMessage="1" showErrorMessage="1" sqref="C38" xr:uid="{00000000-0002-0000-0200-000000000000}">
      <formula1>"1,2,3"</formula1>
    </dataValidation>
    <dataValidation type="list" allowBlank="1" showInputMessage="1" showErrorMessage="1" sqref="C37 C40" xr:uid="{00000000-0002-0000-0200-000001000000}">
      <formula1>"1,2"</formula1>
    </dataValidation>
    <dataValidation type="list" allowBlank="1" showInputMessage="1" showErrorMessage="1" sqref="C46 C39" xr:uid="{00000000-0002-0000-0200-000002000000}">
      <formula1>"0,1"</formula1>
    </dataValidation>
    <dataValidation type="whole" allowBlank="1" showInputMessage="1" showErrorMessage="1" sqref="C44:C45" xr:uid="{00000000-0002-0000-0200-000005000000}">
      <formula1>3</formula1>
      <formula2>5</formula2>
    </dataValidation>
  </dataValidation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218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3" width="12.6640625" customWidth="1"/>
    <col min="4" max="8" width="11.6640625" customWidth="1"/>
    <col min="9" max="9" width="12.6640625" customWidth="1"/>
    <col min="10" max="10" width="110.6640625" customWidth="1"/>
  </cols>
  <sheetData>
    <row r="1" spans="2:10" ht="30" customHeight="1" x14ac:dyDescent="0.3">
      <c r="B1" s="14" t="s">
        <v>504</v>
      </c>
    </row>
    <row r="2" spans="2:10" ht="13.95" customHeight="1" x14ac:dyDescent="0.3">
      <c r="B2" s="6" t="s">
        <v>505</v>
      </c>
    </row>
    <row r="3" spans="2:10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10" ht="13.95" customHeight="1" x14ac:dyDescent="0.3">
      <c r="B5" s="125" t="s">
        <v>506</v>
      </c>
      <c r="C5" s="125"/>
      <c r="D5" s="125"/>
      <c r="E5" s="125"/>
      <c r="F5" s="125"/>
      <c r="G5" s="125"/>
      <c r="H5" s="125"/>
      <c r="I5" s="125"/>
      <c r="J5" s="125"/>
    </row>
    <row r="6" spans="2:10" ht="13.95" customHeight="1" x14ac:dyDescent="0.3">
      <c r="B6" s="19" t="s">
        <v>45</v>
      </c>
      <c r="C6" s="29">
        <f>Assumptions!E25</f>
        <v>6.7599999999999993E-2</v>
      </c>
    </row>
    <row r="7" spans="2:10" ht="13.95" customHeight="1" x14ac:dyDescent="0.3">
      <c r="B7" s="19" t="s">
        <v>427</v>
      </c>
      <c r="C7" s="29">
        <f>Assumptions!E26</f>
        <v>0.06</v>
      </c>
    </row>
    <row r="8" spans="2:10" ht="13.95" customHeight="1" x14ac:dyDescent="0.3">
      <c r="B8" s="19" t="s">
        <v>428</v>
      </c>
      <c r="C8" s="36">
        <f>Assumptions!E27</f>
        <v>0</v>
      </c>
    </row>
    <row r="9" spans="2:10" ht="13.95" customHeight="1" x14ac:dyDescent="0.3">
      <c r="B9" s="19" t="s">
        <v>429</v>
      </c>
      <c r="C9" s="59">
        <f>Assumptions!E28</f>
        <v>0</v>
      </c>
    </row>
    <row r="10" spans="2:10" ht="13.95" customHeight="1" x14ac:dyDescent="0.3">
      <c r="B10" s="19" t="s">
        <v>430</v>
      </c>
      <c r="C10" s="60">
        <f>ERPBasis</f>
        <v>1</v>
      </c>
    </row>
    <row r="11" spans="2:10" ht="13.95" customHeight="1" x14ac:dyDescent="0.3">
      <c r="B11" s="19" t="s">
        <v>53</v>
      </c>
      <c r="C11" s="36">
        <f>Assumptions!E31</f>
        <v>0</v>
      </c>
    </row>
    <row r="12" spans="2:10" ht="13.95" customHeight="1" x14ac:dyDescent="0.3">
      <c r="B12" s="19" t="s">
        <v>431</v>
      </c>
      <c r="C12" s="29">
        <f>Assumptions!E32</f>
        <v>4.7E-2</v>
      </c>
    </row>
    <row r="13" spans="2:10" ht="13.95" customHeight="1" x14ac:dyDescent="0.3">
      <c r="B13" s="19" t="s">
        <v>432</v>
      </c>
      <c r="C13" s="36">
        <f>Assumptions!E33</f>
        <v>0</v>
      </c>
    </row>
    <row r="14" spans="2:10" ht="13.95" customHeight="1" x14ac:dyDescent="0.3">
      <c r="B14" s="19" t="s">
        <v>433</v>
      </c>
      <c r="C14" s="47">
        <f>Assumptions!E24</f>
        <v>2.2500000000000004</v>
      </c>
    </row>
    <row r="15" spans="2:10" ht="13.95" customHeight="1" x14ac:dyDescent="0.3">
      <c r="B15" s="19" t="s">
        <v>434</v>
      </c>
      <c r="C15" s="60">
        <f>RateConv</f>
        <v>1</v>
      </c>
    </row>
    <row r="17" spans="2:10" ht="13.95" customHeight="1" x14ac:dyDescent="0.3">
      <c r="B17" s="125" t="s">
        <v>435</v>
      </c>
      <c r="C17" s="125"/>
      <c r="D17" s="125"/>
      <c r="E17" s="125"/>
      <c r="F17" s="125"/>
      <c r="G17" s="125"/>
      <c r="H17" s="125"/>
      <c r="I17" s="125"/>
      <c r="J17" s="125"/>
    </row>
    <row r="18" spans="2:10" ht="13.95" customHeight="1" x14ac:dyDescent="0.3">
      <c r="B18" s="17"/>
      <c r="C18" s="18" t="s">
        <v>32</v>
      </c>
      <c r="D18" s="18" t="s">
        <v>436</v>
      </c>
      <c r="E18" s="18" t="s">
        <v>437</v>
      </c>
      <c r="F18" s="18" t="s">
        <v>438</v>
      </c>
      <c r="G18" s="18" t="s">
        <v>439</v>
      </c>
      <c r="H18" s="18" t="s">
        <v>440</v>
      </c>
      <c r="I18" s="18" t="s">
        <v>441</v>
      </c>
      <c r="J18" s="18" t="s">
        <v>442</v>
      </c>
    </row>
    <row r="19" spans="2:10" ht="13.95" customHeight="1" x14ac:dyDescent="0.3">
      <c r="B19" s="19" t="s">
        <v>443</v>
      </c>
      <c r="C19" s="55">
        <v>0</v>
      </c>
      <c r="D19" s="55">
        <v>1</v>
      </c>
      <c r="E19" s="55">
        <v>2</v>
      </c>
      <c r="F19" s="55">
        <v>3</v>
      </c>
      <c r="G19" s="55">
        <v>4</v>
      </c>
      <c r="H19" s="55">
        <v>5</v>
      </c>
    </row>
    <row r="20" spans="2:10" ht="13.95" customHeight="1" x14ac:dyDescent="0.3">
      <c r="B20" s="19" t="s">
        <v>444</v>
      </c>
      <c r="C20" s="61">
        <f>PxDate</f>
        <v>46300</v>
      </c>
      <c r="D20" s="61">
        <f>EDATE(PxDate,12*D19)</f>
        <v>46665</v>
      </c>
      <c r="E20" s="61">
        <f>EDATE(PxDate,12*E19)</f>
        <v>47031</v>
      </c>
      <c r="F20" s="61">
        <f>EDATE(PxDate,12*F19)</f>
        <v>47396</v>
      </c>
      <c r="G20" s="61">
        <f>EDATE(PxDate,12*G19)</f>
        <v>47761</v>
      </c>
      <c r="H20" s="61">
        <f>EDATE(PxDate,12*H19)</f>
        <v>48126</v>
      </c>
    </row>
    <row r="21" spans="2:10" ht="13.95" customHeight="1" x14ac:dyDescent="0.3">
      <c r="B21" s="19" t="s">
        <v>445</v>
      </c>
      <c r="D21" s="35">
        <f>IPCA1</f>
        <v>0.04</v>
      </c>
      <c r="E21" s="35">
        <f>IPCA2</f>
        <v>0.04</v>
      </c>
      <c r="F21" s="35">
        <f>IPCALT</f>
        <v>0.04</v>
      </c>
      <c r="G21" s="35">
        <f>IPCALT</f>
        <v>0.04</v>
      </c>
      <c r="H21" s="35">
        <f>IPCALT</f>
        <v>0.04</v>
      </c>
      <c r="I21" s="35">
        <f>IPCALT</f>
        <v>0.04</v>
      </c>
    </row>
    <row r="22" spans="2:10" ht="13.95" customHeight="1" x14ac:dyDescent="0.3">
      <c r="B22" s="19" t="s">
        <v>446</v>
      </c>
      <c r="C22" s="62">
        <v>1</v>
      </c>
      <c r="D22" s="62">
        <f>C22*(1+D21)</f>
        <v>1.04</v>
      </c>
      <c r="E22" s="62">
        <f>D22*(1+E21)</f>
        <v>1.0816000000000001</v>
      </c>
      <c r="F22" s="62">
        <f>E22*(1+F21)</f>
        <v>1.1248640000000001</v>
      </c>
      <c r="G22" s="62">
        <f>F22*(1+G21)</f>
        <v>1.1698585600000002</v>
      </c>
      <c r="H22" s="62">
        <f>G22*(1+H21)</f>
        <v>1.2166529024000003</v>
      </c>
      <c r="J22" s="6" t="s">
        <v>448</v>
      </c>
    </row>
    <row r="23" spans="2:10" ht="13.95" customHeight="1" x14ac:dyDescent="0.3">
      <c r="B23" s="19" t="s">
        <v>447</v>
      </c>
      <c r="C23" s="62">
        <v>1</v>
      </c>
      <c r="D23" s="62">
        <f>IF(RateConv=1,1,D22)</f>
        <v>1</v>
      </c>
      <c r="E23" s="62">
        <f>IF(RateConv=1,1,E22)</f>
        <v>1</v>
      </c>
      <c r="F23" s="62">
        <f>IF(RateConv=1,1,F22)</f>
        <v>1</v>
      </c>
      <c r="G23" s="62">
        <f>IF(RateConv=1,1,G22)</f>
        <v>1</v>
      </c>
      <c r="H23" s="62">
        <f>IF(RateConv=1,1,H22)</f>
        <v>1</v>
      </c>
      <c r="J23" s="6" t="s">
        <v>449</v>
      </c>
    </row>
    <row r="25" spans="2:10" ht="13.95" customHeight="1" x14ac:dyDescent="0.3">
      <c r="B25" s="125" t="s">
        <v>507</v>
      </c>
      <c r="C25" s="125"/>
      <c r="D25" s="125"/>
      <c r="E25" s="125"/>
      <c r="F25" s="125"/>
      <c r="G25" s="125"/>
      <c r="H25" s="125"/>
      <c r="I25" s="125"/>
      <c r="J25" s="125"/>
    </row>
    <row r="26" spans="2:10" ht="13.95" customHeight="1" x14ac:dyDescent="0.3">
      <c r="B26" s="17"/>
      <c r="C26" s="18" t="s">
        <v>32</v>
      </c>
      <c r="D26" s="18" t="s">
        <v>436</v>
      </c>
      <c r="E26" s="18" t="s">
        <v>437</v>
      </c>
      <c r="F26" s="18" t="s">
        <v>438</v>
      </c>
      <c r="G26" s="18" t="s">
        <v>439</v>
      </c>
      <c r="H26" s="18" t="s">
        <v>440</v>
      </c>
      <c r="I26" s="18" t="s">
        <v>441</v>
      </c>
      <c r="J26" s="18" t="s">
        <v>442</v>
      </c>
    </row>
    <row r="27" spans="2:10" ht="13.95" customHeight="1" x14ac:dyDescent="0.3">
      <c r="B27" s="63" t="s">
        <v>142</v>
      </c>
      <c r="C27" s="64">
        <f>C49+C78+C107+C136</f>
        <v>208431.92000000004</v>
      </c>
    </row>
    <row r="28" spans="2:10" ht="13.95" customHeight="1" x14ac:dyDescent="0.3">
      <c r="B28" s="63" t="s">
        <v>458</v>
      </c>
      <c r="D28" s="65">
        <f>D58+D87+D116+D145</f>
        <v>22676.852691310065</v>
      </c>
      <c r="E28" s="65">
        <f>E58+E87+E116+E145</f>
        <v>24350.80591176873</v>
      </c>
      <c r="F28" s="65">
        <f>F58+F87+F116+F145</f>
        <v>26086.103678207794</v>
      </c>
      <c r="G28" s="65">
        <f>G58+G87+G116+G145</f>
        <v>27684.136925964089</v>
      </c>
      <c r="H28" s="65">
        <f>H58+H87+H116+H145</f>
        <v>28985.2913614844</v>
      </c>
    </row>
    <row r="29" spans="2:10" ht="13.95" customHeight="1" x14ac:dyDescent="0.3">
      <c r="B29" s="63" t="s">
        <v>497</v>
      </c>
      <c r="D29" s="65">
        <f t="shared" ref="D29:I29" si="0">D60+D89+D118+D147</f>
        <v>126386.4151934836</v>
      </c>
      <c r="E29" s="65">
        <f t="shared" si="0"/>
        <v>137942.60038640295</v>
      </c>
      <c r="F29" s="65">
        <f t="shared" si="0"/>
        <v>148132.23650565976</v>
      </c>
      <c r="G29" s="65">
        <f t="shared" si="0"/>
        <v>157415.30227982346</v>
      </c>
      <c r="H29" s="65">
        <f t="shared" si="0"/>
        <v>164813.82148697515</v>
      </c>
      <c r="I29" s="65">
        <f t="shared" si="0"/>
        <v>172560.07109686299</v>
      </c>
    </row>
    <row r="30" spans="2:10" ht="13.95" customHeight="1" x14ac:dyDescent="0.3">
      <c r="B30" s="4" t="s">
        <v>462</v>
      </c>
      <c r="D30" s="66">
        <f>D62+D91+D120+D149</f>
        <v>11120.667498390691</v>
      </c>
      <c r="E30" s="66">
        <f>E62+E91+E120+E149</f>
        <v>14161.169792511944</v>
      </c>
      <c r="F30" s="66">
        <f>F62+F91+F120+F149</f>
        <v>16803.037904044089</v>
      </c>
      <c r="G30" s="66">
        <f>G62+G91+G120+G149</f>
        <v>20285.617718812391</v>
      </c>
      <c r="H30" s="66">
        <f>H62+H91+H120+H149</f>
        <v>21239.041751596575</v>
      </c>
    </row>
    <row r="31" spans="2:10" ht="13.95" customHeight="1" x14ac:dyDescent="0.3">
      <c r="B31" s="63" t="s">
        <v>464</v>
      </c>
      <c r="C31" s="65">
        <f t="shared" ref="C31:H31" si="1">C64+C93+C122+C151</f>
        <v>56918.356607352558</v>
      </c>
      <c r="D31" s="65">
        <f t="shared" si="1"/>
        <v>9862.2450322726945</v>
      </c>
      <c r="E31" s="65">
        <f t="shared" si="1"/>
        <v>11137.532788918612</v>
      </c>
      <c r="F31" s="65">
        <f t="shared" si="1"/>
        <v>11719.864901540084</v>
      </c>
      <c r="G31" s="65">
        <f t="shared" si="1"/>
        <v>12547.810988824989</v>
      </c>
      <c r="H31" s="65">
        <f t="shared" si="1"/>
        <v>11650.902895796176</v>
      </c>
    </row>
    <row r="32" spans="2:10" ht="13.95" customHeight="1" x14ac:dyDescent="0.3">
      <c r="B32" s="63" t="s">
        <v>466</v>
      </c>
      <c r="C32" s="64">
        <f>C66+C95+C124+C153</f>
        <v>151346.09592926293</v>
      </c>
    </row>
    <row r="33" spans="2:10" ht="13.95" customHeight="1" x14ac:dyDescent="0.3">
      <c r="B33" s="63" t="s">
        <v>467</v>
      </c>
      <c r="C33" s="64">
        <f>C67+C96+C125+C154</f>
        <v>208264.45253661548</v>
      </c>
    </row>
    <row r="34" spans="2:10" ht="13.95" customHeight="1" x14ac:dyDescent="0.3">
      <c r="B34" s="4" t="s">
        <v>468</v>
      </c>
      <c r="C34" s="67">
        <f>C68+C97+C126+C155</f>
        <v>223718.32918189693</v>
      </c>
    </row>
    <row r="35" spans="2:10" ht="13.95" customHeight="1" x14ac:dyDescent="0.3">
      <c r="B35" s="4" t="s">
        <v>469</v>
      </c>
      <c r="C35" s="68">
        <f>C34/C27-1</f>
        <v>7.3340058384036899E-2</v>
      </c>
    </row>
    <row r="36" spans="2:10" ht="13.95" customHeight="1" x14ac:dyDescent="0.3">
      <c r="B36" s="19" t="s">
        <v>498</v>
      </c>
      <c r="D36" s="35">
        <f>D28/D29</f>
        <v>0.17942476378172698</v>
      </c>
      <c r="E36" s="35">
        <f>E28/E29</f>
        <v>0.17652854044767594</v>
      </c>
      <c r="F36" s="35">
        <f>F28/F29</f>
        <v>0.1761001136117398</v>
      </c>
      <c r="G36" s="35">
        <f>G28/G29</f>
        <v>0.17586687269292545</v>
      </c>
      <c r="H36" s="35">
        <f>H28/H29</f>
        <v>0.17586687269292545</v>
      </c>
    </row>
    <row r="37" spans="2:10" ht="13.95" customHeight="1" x14ac:dyDescent="0.3">
      <c r="B37" s="19" t="s">
        <v>470</v>
      </c>
      <c r="C37" s="27">
        <f>C34/IF(Horizon=1,E28,D28)</f>
        <v>9.18730698246722</v>
      </c>
    </row>
    <row r="38" spans="2:10" ht="13.95" customHeight="1" x14ac:dyDescent="0.3">
      <c r="B38" s="19" t="s">
        <v>471</v>
      </c>
      <c r="C38" s="27">
        <f>'Boxes Now'!Y10</f>
        <v>9.6218816747711617</v>
      </c>
    </row>
    <row r="39" spans="2:10" ht="13.95" customHeight="1" x14ac:dyDescent="0.3">
      <c r="B39" s="19" t="s">
        <v>472</v>
      </c>
      <c r="C39" s="35">
        <f>C32/C33</f>
        <v>0.72670152820560863</v>
      </c>
    </row>
    <row r="40" spans="2:10" ht="13.95" customHeight="1" x14ac:dyDescent="0.3">
      <c r="B40" s="56" t="s">
        <v>499</v>
      </c>
    </row>
    <row r="41" spans="2:10" ht="13.95" customHeight="1" x14ac:dyDescent="0.3">
      <c r="B41" s="19" t="s">
        <v>500</v>
      </c>
      <c r="C41" s="36">
        <f>(C68-C49)/C27*100</f>
        <v>4.7162468156811723</v>
      </c>
    </row>
    <row r="42" spans="2:10" ht="13.95" customHeight="1" x14ac:dyDescent="0.3">
      <c r="B42" s="19" t="s">
        <v>501</v>
      </c>
      <c r="C42" s="36">
        <f>(C97-C78)/C27*100</f>
        <v>-6.5586793405535593</v>
      </c>
    </row>
    <row r="43" spans="2:10" ht="13.95" customHeight="1" x14ac:dyDescent="0.3">
      <c r="B43" s="19" t="s">
        <v>502</v>
      </c>
      <c r="C43" s="36">
        <f>(C126-C107)/C27*100</f>
        <v>-0.6549310571303042</v>
      </c>
    </row>
    <row r="44" spans="2:10" ht="13.95" customHeight="1" x14ac:dyDescent="0.3">
      <c r="B44" s="19" t="s">
        <v>503</v>
      </c>
      <c r="C44" s="36">
        <f>(C155-C136)/C27*100</f>
        <v>9.8313694204063609</v>
      </c>
    </row>
    <row r="47" spans="2:10" ht="13.95" customHeight="1" x14ac:dyDescent="0.3">
      <c r="B47" s="126" t="s">
        <v>99</v>
      </c>
      <c r="C47" s="126"/>
      <c r="D47" s="126"/>
      <c r="E47" s="126"/>
      <c r="F47" s="126"/>
      <c r="G47" s="126"/>
      <c r="H47" s="126"/>
      <c r="I47" s="126"/>
      <c r="J47" s="126"/>
    </row>
    <row r="48" spans="2:10" ht="13.95" customHeight="1" x14ac:dyDescent="0.3">
      <c r="B48" s="17"/>
      <c r="C48" s="18" t="s">
        <v>32</v>
      </c>
      <c r="D48" s="18" t="s">
        <v>436</v>
      </c>
      <c r="E48" s="18" t="s">
        <v>437</v>
      </c>
      <c r="F48" s="18" t="s">
        <v>438</v>
      </c>
      <c r="G48" s="18" t="s">
        <v>439</v>
      </c>
      <c r="H48" s="18" t="s">
        <v>440</v>
      </c>
      <c r="I48" s="18" t="s">
        <v>441</v>
      </c>
      <c r="J48" s="18" t="s">
        <v>442</v>
      </c>
    </row>
    <row r="49" spans="2:10" ht="13.95" customHeight="1" x14ac:dyDescent="0.3">
      <c r="B49" s="63" t="s">
        <v>142</v>
      </c>
      <c r="C49" s="16">
        <f>'Boxes Now'!F6</f>
        <v>60927.303521809401</v>
      </c>
      <c r="J49" s="6" t="s">
        <v>474</v>
      </c>
    </row>
    <row r="50" spans="2:10" ht="13.95" customHeight="1" x14ac:dyDescent="0.3">
      <c r="B50" s="63" t="s">
        <v>450</v>
      </c>
      <c r="C50" s="23">
        <f>IF(UseEPS=1,Assumptions!$C$55*$C$14,0)</f>
        <v>6.2139944622641913E-2</v>
      </c>
      <c r="J50" s="6" t="s">
        <v>475</v>
      </c>
    </row>
    <row r="51" spans="2:10" ht="13.95" customHeight="1" x14ac:dyDescent="0.3">
      <c r="B51" s="63" t="s">
        <v>451</v>
      </c>
      <c r="C51" s="29">
        <f>IF(ISNUMBER(Assumptions!E80),Assumptions!E80,CHOOSE($C$10,$C$7,ErpHistIbov,History!$R$8)+$C$8/100-$C$9*CHOOSE($C$10,ErpSdIbov,ErpSdIbov,History!$R$9))</f>
        <v>0.06</v>
      </c>
      <c r="J51" s="6" t="s">
        <v>476</v>
      </c>
    </row>
    <row r="52" spans="2:10" ht="13.95" customHeight="1" x14ac:dyDescent="0.3">
      <c r="B52" s="4" t="s">
        <v>452</v>
      </c>
      <c r="C52" s="50">
        <f>$C$6+C51</f>
        <v>0.12759999999999999</v>
      </c>
      <c r="J52" s="6" t="s">
        <v>477</v>
      </c>
    </row>
    <row r="53" spans="2:10" ht="13.95" customHeight="1" x14ac:dyDescent="0.3">
      <c r="B53" s="63" t="s">
        <v>453</v>
      </c>
      <c r="D53" s="29">
        <f>IF(RateConv=1,$C52,(1+$C52)*(1+D$21)-1)</f>
        <v>0.12759999999999999</v>
      </c>
      <c r="E53" s="29">
        <f>IF(RateConv=1,$C52,(1+$C52)*(1+E$21)-1)</f>
        <v>0.12759999999999999</v>
      </c>
      <c r="F53" s="29">
        <f>IF(RateConv=1,$C52,(1+$C52)*(1+F$21)-1)</f>
        <v>0.12759999999999999</v>
      </c>
      <c r="G53" s="29">
        <f>IF(RateConv=1,$C52,(1+$C52)*(1+G$21)-1)</f>
        <v>0.12759999999999999</v>
      </c>
      <c r="H53" s="29">
        <f>IF(RateConv=1,$C52,(1+$C52)*(1+H$21)-1)</f>
        <v>0.12759999999999999</v>
      </c>
      <c r="I53" s="29">
        <f>IF(RateConv=1,$C52,(1+$C52)*(1+IPCALT)-1)</f>
        <v>0.12759999999999999</v>
      </c>
      <c r="J53" s="6" t="s">
        <v>478</v>
      </c>
    </row>
    <row r="54" spans="2:10" ht="13.95" customHeight="1" x14ac:dyDescent="0.3">
      <c r="B54" s="63" t="s">
        <v>454</v>
      </c>
      <c r="C54" s="69">
        <v>1</v>
      </c>
      <c r="D54" s="69">
        <f>C54/(1+D53)</f>
        <v>0.88683930471798511</v>
      </c>
      <c r="E54" s="69">
        <f>D54/(1+E53)</f>
        <v>0.78648395239267932</v>
      </c>
      <c r="F54" s="69">
        <f>E54/(1+F53)</f>
        <v>0.69748488151177668</v>
      </c>
      <c r="G54" s="69">
        <f>F54/(1+G53)</f>
        <v>0.61855700737121033</v>
      </c>
      <c r="H54" s="69">
        <f>G54/(1+H53)</f>
        <v>0.54856066634552181</v>
      </c>
      <c r="J54" s="6" t="s">
        <v>479</v>
      </c>
    </row>
    <row r="55" spans="2:10" ht="13.95" customHeight="1" x14ac:dyDescent="0.3">
      <c r="B55" s="63" t="s">
        <v>455</v>
      </c>
      <c r="C55" s="70">
        <f>IF(ISNUMBER(Assumptions!E66),Assumptions!E66,CHOOSE(RoeLT,'Boxes Now'!Z6,'Boxes Now'!W6)+$C$13/100)</f>
        <v>0.19949374023637151</v>
      </c>
      <c r="J55" s="6" t="s">
        <v>480</v>
      </c>
    </row>
    <row r="56" spans="2:10" ht="13.95" customHeight="1" x14ac:dyDescent="0.3">
      <c r="B56" s="63" t="s">
        <v>456</v>
      </c>
      <c r="C56" s="29">
        <f>IF(ISNUMBER(Assumptions!E73),Assumptions!E73,$C$12)</f>
        <v>4.7E-2</v>
      </c>
      <c r="J56" s="6" t="s">
        <v>481</v>
      </c>
    </row>
    <row r="57" spans="2:10" ht="13.95" customHeight="1" x14ac:dyDescent="0.3">
      <c r="B57" s="63" t="s">
        <v>457</v>
      </c>
      <c r="E57" s="35">
        <f>'Boxes Now'!$X$6+$C$11/100</f>
        <v>0.11687153635751146</v>
      </c>
      <c r="F57" s="35">
        <f>'Boxes Now'!$X$6+($C56-'Boxes Now'!$X$6)*MIN(1,(F$19-2)/(GrowthYear-2))+$C$11/100</f>
        <v>9.3581024238340971E-2</v>
      </c>
      <c r="G57" s="35">
        <f>'Boxes Now'!$X$6+($C56-'Boxes Now'!$X$6)*MIN(1,(G$19-2)/(GrowthYear-2))+$C$11/100</f>
        <v>7.0290512119170492E-2</v>
      </c>
      <c r="H57" s="35">
        <f>'Boxes Now'!$X$6+($C56-'Boxes Now'!$X$6)*MIN(1,(H$19-2)/(GrowthYear-2))+$C$11/100</f>
        <v>4.7E-2</v>
      </c>
      <c r="I57" s="35">
        <f>$C56</f>
        <v>4.7E-2</v>
      </c>
      <c r="J57" s="6" t="s">
        <v>482</v>
      </c>
    </row>
    <row r="58" spans="2:10" ht="13.95" customHeight="1" x14ac:dyDescent="0.3">
      <c r="B58" s="63" t="s">
        <v>458</v>
      </c>
      <c r="D58" s="71">
        <f>'Boxes Now'!R6*(1+$C50)</f>
        <v>6492.3189270264347</v>
      </c>
      <c r="E58" s="71">
        <f>D58*(1+E57)</f>
        <v>7251.0862145509645</v>
      </c>
      <c r="F58" s="71">
        <f>E58*(1+F57)</f>
        <v>7929.6502893491588</v>
      </c>
      <c r="G58" s="71">
        <f>F58*(1+G57)</f>
        <v>8487.0294691134404</v>
      </c>
      <c r="H58" s="71">
        <f>G58*(1+H57)</f>
        <v>8885.9198541617716</v>
      </c>
      <c r="I58" s="71">
        <f>H58*(1+I57)</f>
        <v>9303.5580873073741</v>
      </c>
      <c r="J58" s="6" t="s">
        <v>483</v>
      </c>
    </row>
    <row r="59" spans="2:10" ht="13.95" customHeight="1" x14ac:dyDescent="0.3">
      <c r="B59" s="63" t="s">
        <v>459</v>
      </c>
      <c r="D59" s="35">
        <f>'Boxes Now'!V6</f>
        <v>0.19352714056661213</v>
      </c>
      <c r="E59" s="35">
        <f>'Boxes Now'!W6</f>
        <v>0.19949374023637151</v>
      </c>
      <c r="F59" s="35">
        <f>$E59+($C55-$E59)*MIN(1,(F$19-2)/(RoeYear-2))</f>
        <v>0.19949374023637151</v>
      </c>
      <c r="G59" s="35">
        <f>$E59+($C55-$E59)*MIN(1,(G$19-2)/(RoeYear-2))</f>
        <v>0.19949374023637151</v>
      </c>
      <c r="H59" s="35">
        <f>$E59+($C55-$E59)*MIN(1,(H$19-2)/(RoeYear-2))</f>
        <v>0.19949374023637151</v>
      </c>
      <c r="I59" s="35">
        <f>$C55</f>
        <v>0.19949374023637151</v>
      </c>
      <c r="J59" s="6" t="s">
        <v>484</v>
      </c>
    </row>
    <row r="60" spans="2:10" ht="13.95" customHeight="1" x14ac:dyDescent="0.3">
      <c r="B60" s="63" t="s">
        <v>460</v>
      </c>
      <c r="D60" s="71">
        <f t="shared" ref="D60:I60" si="2">D58/D59</f>
        <v>33547.330405534391</v>
      </c>
      <c r="E60" s="71">
        <f t="shared" si="2"/>
        <v>36347.437297829325</v>
      </c>
      <c r="F60" s="71">
        <f t="shared" si="2"/>
        <v>39748.867708599071</v>
      </c>
      <c r="G60" s="71">
        <f t="shared" si="2"/>
        <v>42542.835975993665</v>
      </c>
      <c r="H60" s="71">
        <f t="shared" si="2"/>
        <v>44542.349266865363</v>
      </c>
      <c r="I60" s="71">
        <f t="shared" si="2"/>
        <v>46635.839682408034</v>
      </c>
      <c r="J60" s="6" t="s">
        <v>485</v>
      </c>
    </row>
    <row r="61" spans="2:10" ht="13.95" customHeight="1" x14ac:dyDescent="0.3">
      <c r="B61" s="63" t="s">
        <v>461</v>
      </c>
      <c r="D61" s="71">
        <f>E60-D60</f>
        <v>2800.1068922949344</v>
      </c>
      <c r="E61" s="71">
        <f>F60-E60</f>
        <v>3401.4304107697462</v>
      </c>
      <c r="F61" s="71">
        <f>G60-F60</f>
        <v>2793.9682673945936</v>
      </c>
      <c r="G61" s="71">
        <f>H60-G60</f>
        <v>1999.5132908716987</v>
      </c>
      <c r="H61" s="71">
        <f>I60-H60</f>
        <v>2093.4904155426702</v>
      </c>
      <c r="J61" s="6" t="s">
        <v>486</v>
      </c>
    </row>
    <row r="62" spans="2:10" ht="13.95" customHeight="1" x14ac:dyDescent="0.3">
      <c r="B62" s="4" t="s">
        <v>462</v>
      </c>
      <c r="D62" s="72">
        <f>D58-D61</f>
        <v>3692.2120347315004</v>
      </c>
      <c r="E62" s="72">
        <f>E58-E61</f>
        <v>3849.6558037812183</v>
      </c>
      <c r="F62" s="72">
        <f>F58-F61</f>
        <v>5135.6820219545652</v>
      </c>
      <c r="G62" s="72">
        <f>G58-G61</f>
        <v>6487.5161782417417</v>
      </c>
      <c r="H62" s="72">
        <f>H58-H61</f>
        <v>6792.4294386191013</v>
      </c>
      <c r="J62" s="6" t="s">
        <v>487</v>
      </c>
    </row>
    <row r="63" spans="2:10" ht="13.95" customHeight="1" x14ac:dyDescent="0.3">
      <c r="B63" s="73" t="s">
        <v>463</v>
      </c>
      <c r="D63" s="74">
        <f>D62/D58</f>
        <v>0.56870466103589601</v>
      </c>
      <c r="E63" s="74">
        <f>E62/E58</f>
        <v>0.53090746542993827</v>
      </c>
      <c r="F63" s="74">
        <f>F62/F58</f>
        <v>0.64765555031508026</v>
      </c>
      <c r="G63" s="74">
        <f>G62/G58</f>
        <v>0.76440363520022403</v>
      </c>
      <c r="H63" s="74">
        <f>H62/H58</f>
        <v>0.76440363520022392</v>
      </c>
    </row>
    <row r="64" spans="2:10" ht="13.95" customHeight="1" x14ac:dyDescent="0.3">
      <c r="B64" s="63" t="s">
        <v>464</v>
      </c>
      <c r="C64" s="16">
        <f>SUM(D64:H64)</f>
        <v>17623.110043666427</v>
      </c>
      <c r="D64" s="71">
        <f>D62*D54</f>
        <v>3274.3987537526609</v>
      </c>
      <c r="E64" s="71">
        <f>E62*E54</f>
        <v>3027.6925119092693</v>
      </c>
      <c r="F64" s="71">
        <f>F62*F54</f>
        <v>3582.0605665651415</v>
      </c>
      <c r="G64" s="71">
        <f>G62*G54</f>
        <v>4012.8985924855233</v>
      </c>
      <c r="H64" s="71">
        <f>H62*H54</f>
        <v>3726.0596189538328</v>
      </c>
      <c r="J64" s="6" t="s">
        <v>488</v>
      </c>
    </row>
    <row r="65" spans="2:10" ht="13.95" customHeight="1" x14ac:dyDescent="0.3">
      <c r="B65" s="63" t="s">
        <v>465</v>
      </c>
      <c r="I65" s="16">
        <f>I58*(1-I57/I59)/(I53-I57)</f>
        <v>88234.164047570695</v>
      </c>
      <c r="J65" s="6" t="s">
        <v>489</v>
      </c>
    </row>
    <row r="66" spans="2:10" ht="13.95" customHeight="1" x14ac:dyDescent="0.3">
      <c r="B66" s="63" t="s">
        <v>466</v>
      </c>
      <c r="C66" s="16">
        <f>I66</f>
        <v>48401.791824375461</v>
      </c>
      <c r="I66" s="16">
        <f>I65*H54</f>
        <v>48401.791824375461</v>
      </c>
    </row>
    <row r="67" spans="2:10" ht="13.95" customHeight="1" x14ac:dyDescent="0.3">
      <c r="B67" s="63" t="s">
        <v>467</v>
      </c>
      <c r="C67" s="75">
        <f>C64+C66</f>
        <v>66024.901868041896</v>
      </c>
      <c r="J67" s="6" t="s">
        <v>490</v>
      </c>
    </row>
    <row r="68" spans="2:10" ht="13.95" customHeight="1" x14ac:dyDescent="0.3">
      <c r="B68" s="4" t="s">
        <v>468</v>
      </c>
      <c r="C68" s="67">
        <f>IF(Horizon=1,C67*(1+D53)-D62,C67)</f>
        <v>70757.467311672532</v>
      </c>
      <c r="J68" s="6" t="s">
        <v>491</v>
      </c>
    </row>
    <row r="69" spans="2:10" ht="13.95" customHeight="1" x14ac:dyDescent="0.3">
      <c r="B69" s="4" t="s">
        <v>469</v>
      </c>
      <c r="C69" s="68">
        <f>C68/C49-1</f>
        <v>0.16134250527506677</v>
      </c>
    </row>
    <row r="70" spans="2:10" ht="13.95" customHeight="1" x14ac:dyDescent="0.3">
      <c r="B70" s="63" t="s">
        <v>470</v>
      </c>
      <c r="C70" s="27">
        <f>C68/IF(Horizon=1,E58,D58)</f>
        <v>9.7581886655383396</v>
      </c>
    </row>
    <row r="71" spans="2:10" ht="13.95" customHeight="1" x14ac:dyDescent="0.3">
      <c r="B71" s="63" t="s">
        <v>471</v>
      </c>
      <c r="C71" s="27">
        <f>'Boxes Now'!Y6</f>
        <v>9.9676746500038398</v>
      </c>
      <c r="J71" s="6" t="s">
        <v>492</v>
      </c>
    </row>
    <row r="72" spans="2:10" ht="13.95" customHeight="1" x14ac:dyDescent="0.3">
      <c r="B72" s="63" t="s">
        <v>472</v>
      </c>
      <c r="C72" s="35">
        <f>C66/C67</f>
        <v>0.73308388888046849</v>
      </c>
    </row>
    <row r="73" spans="2:10" ht="13.95" customHeight="1" x14ac:dyDescent="0.3">
      <c r="B73" s="73" t="s">
        <v>473</v>
      </c>
      <c r="D73" s="76">
        <f>D62/D$23</f>
        <v>3692.2120347315004</v>
      </c>
      <c r="E73" s="76">
        <f>E62/E$23</f>
        <v>3849.6558037812183</v>
      </c>
      <c r="F73" s="76">
        <f>F62/F$23</f>
        <v>5135.6820219545652</v>
      </c>
      <c r="G73" s="76">
        <f>G62/G$23</f>
        <v>6487.5161782417417</v>
      </c>
      <c r="H73" s="76">
        <f>H62/H$23</f>
        <v>6792.4294386191013</v>
      </c>
      <c r="J73" s="6" t="s">
        <v>493</v>
      </c>
    </row>
    <row r="76" spans="2:10" ht="13.95" customHeight="1" x14ac:dyDescent="0.3">
      <c r="B76" s="126" t="s">
        <v>101</v>
      </c>
      <c r="C76" s="126"/>
      <c r="D76" s="126"/>
      <c r="E76" s="126"/>
      <c r="F76" s="126"/>
      <c r="G76" s="126"/>
      <c r="H76" s="126"/>
      <c r="I76" s="126"/>
      <c r="J76" s="126"/>
    </row>
    <row r="77" spans="2:10" ht="13.95" customHeight="1" x14ac:dyDescent="0.3">
      <c r="B77" s="17"/>
      <c r="C77" s="18" t="s">
        <v>32</v>
      </c>
      <c r="D77" s="18" t="s">
        <v>436</v>
      </c>
      <c r="E77" s="18" t="s">
        <v>437</v>
      </c>
      <c r="F77" s="18" t="s">
        <v>438</v>
      </c>
      <c r="G77" s="18" t="s">
        <v>439</v>
      </c>
      <c r="H77" s="18" t="s">
        <v>440</v>
      </c>
      <c r="I77" s="18" t="s">
        <v>441</v>
      </c>
      <c r="J77" s="18" t="s">
        <v>442</v>
      </c>
    </row>
    <row r="78" spans="2:10" ht="13.95" customHeight="1" x14ac:dyDescent="0.3">
      <c r="B78" s="63" t="s">
        <v>142</v>
      </c>
      <c r="C78" s="16">
        <f>'Boxes Now'!F7</f>
        <v>55822.367361651384</v>
      </c>
      <c r="J78" s="6" t="s">
        <v>474</v>
      </c>
    </row>
    <row r="79" spans="2:10" ht="13.95" customHeight="1" x14ac:dyDescent="0.3">
      <c r="B79" s="63" t="s">
        <v>450</v>
      </c>
      <c r="C79" s="23">
        <f>IF(UseEPS=1,Assumptions!$C$56*$C$14,0)</f>
        <v>4.8003624100766688E-2</v>
      </c>
      <c r="J79" s="6" t="s">
        <v>475</v>
      </c>
    </row>
    <row r="80" spans="2:10" ht="13.95" customHeight="1" x14ac:dyDescent="0.3">
      <c r="B80" s="63" t="s">
        <v>451</v>
      </c>
      <c r="C80" s="29">
        <f>IF(ISNUMBER(Assumptions!E81),Assumptions!E81,CHOOSE($C$10,$C$7,ErpHistIbov,History!$S$8)+$C$8/100-$C$9*CHOOSE($C$10,ErpSdIbov,ErpSdIbov,History!$S$9))</f>
        <v>0.06</v>
      </c>
      <c r="J80" s="6" t="s">
        <v>476</v>
      </c>
    </row>
    <row r="81" spans="2:10" ht="13.95" customHeight="1" x14ac:dyDescent="0.3">
      <c r="B81" s="4" t="s">
        <v>452</v>
      </c>
      <c r="C81" s="50">
        <f>$C$6+C80</f>
        <v>0.12759999999999999</v>
      </c>
      <c r="J81" s="6" t="s">
        <v>477</v>
      </c>
    </row>
    <row r="82" spans="2:10" ht="13.95" customHeight="1" x14ac:dyDescent="0.3">
      <c r="B82" s="63" t="s">
        <v>453</v>
      </c>
      <c r="D82" s="29">
        <f>IF(RateConv=1,$C81,(1+$C81)*(1+D$21)-1)</f>
        <v>0.12759999999999999</v>
      </c>
      <c r="E82" s="29">
        <f>IF(RateConv=1,$C81,(1+$C81)*(1+E$21)-1)</f>
        <v>0.12759999999999999</v>
      </c>
      <c r="F82" s="29">
        <f>IF(RateConv=1,$C81,(1+$C81)*(1+F$21)-1)</f>
        <v>0.12759999999999999</v>
      </c>
      <c r="G82" s="29">
        <f>IF(RateConv=1,$C81,(1+$C81)*(1+G$21)-1)</f>
        <v>0.12759999999999999</v>
      </c>
      <c r="H82" s="29">
        <f>IF(RateConv=1,$C81,(1+$C81)*(1+H$21)-1)</f>
        <v>0.12759999999999999</v>
      </c>
      <c r="I82" s="29">
        <f>IF(RateConv=1,$C81,(1+$C81)*(1+IPCALT)-1)</f>
        <v>0.12759999999999999</v>
      </c>
      <c r="J82" s="6" t="s">
        <v>478</v>
      </c>
    </row>
    <row r="83" spans="2:10" ht="13.95" customHeight="1" x14ac:dyDescent="0.3">
      <c r="B83" s="63" t="s">
        <v>454</v>
      </c>
      <c r="C83" s="69">
        <v>1</v>
      </c>
      <c r="D83" s="69">
        <f>C83/(1+D82)</f>
        <v>0.88683930471798511</v>
      </c>
      <c r="E83" s="69">
        <f>D83/(1+E82)</f>
        <v>0.78648395239267932</v>
      </c>
      <c r="F83" s="69">
        <f>E83/(1+F82)</f>
        <v>0.69748488151177668</v>
      </c>
      <c r="G83" s="69">
        <f>F83/(1+G82)</f>
        <v>0.61855700737121033</v>
      </c>
      <c r="H83" s="69">
        <f>G83/(1+H82)</f>
        <v>0.54856066634552181</v>
      </c>
      <c r="J83" s="6" t="s">
        <v>479</v>
      </c>
    </row>
    <row r="84" spans="2:10" ht="13.95" customHeight="1" x14ac:dyDescent="0.3">
      <c r="B84" s="63" t="s">
        <v>455</v>
      </c>
      <c r="C84" s="70">
        <f>IF(ISNUMBER(Assumptions!E67),Assumptions!E67,CHOOSE(RoeLT,'Boxes Now'!Z7,'Boxes Now'!W7)+$C$13/100)</f>
        <v>0.14793967694102944</v>
      </c>
      <c r="J84" s="6" t="s">
        <v>480</v>
      </c>
    </row>
    <row r="85" spans="2:10" ht="13.95" customHeight="1" x14ac:dyDescent="0.3">
      <c r="B85" s="63" t="s">
        <v>456</v>
      </c>
      <c r="C85" s="29">
        <f>IF(ISNUMBER(Assumptions!E74),Assumptions!E74,$C$12)</f>
        <v>4.7E-2</v>
      </c>
      <c r="J85" s="6" t="s">
        <v>481</v>
      </c>
    </row>
    <row r="86" spans="2:10" ht="13.95" customHeight="1" x14ac:dyDescent="0.3">
      <c r="B86" s="63" t="s">
        <v>457</v>
      </c>
      <c r="E86" s="35">
        <f>'Boxes Now'!$X$7+$C$11/100</f>
        <v>0.21201572944424885</v>
      </c>
      <c r="F86" s="35">
        <f>'Boxes Now'!$X$7+($C85-'Boxes Now'!$X$7)*MIN(1,(F$19-2)/(GrowthYear-2))+$C$11/100</f>
        <v>0.1570104862961659</v>
      </c>
      <c r="G86" s="35">
        <f>'Boxes Now'!$X$7+($C85-'Boxes Now'!$X$7)*MIN(1,(G$19-2)/(GrowthYear-2))+$C$11/100</f>
        <v>0.10200524314808294</v>
      </c>
      <c r="H86" s="35">
        <f>'Boxes Now'!$X$7+($C85-'Boxes Now'!$X$7)*MIN(1,(H$19-2)/(GrowthYear-2))+$C$11/100</f>
        <v>4.6999999999999986E-2</v>
      </c>
      <c r="I86" s="35">
        <f>$C85</f>
        <v>4.7E-2</v>
      </c>
      <c r="J86" s="6" t="s">
        <v>482</v>
      </c>
    </row>
    <row r="87" spans="2:10" ht="13.95" customHeight="1" x14ac:dyDescent="0.3">
      <c r="B87" s="63" t="s">
        <v>458</v>
      </c>
      <c r="D87" s="71">
        <f>'Boxes Now'!R7*(1+$C79)</f>
        <v>3989.6789671975721</v>
      </c>
      <c r="E87" s="71">
        <f>D87*(1+E86)</f>
        <v>4835.5536636763427</v>
      </c>
      <c r="F87" s="71">
        <f>E87*(1+F86)</f>
        <v>5594.7862959213717</v>
      </c>
      <c r="G87" s="71">
        <f>F87*(1+G86)</f>
        <v>6165.4838323983931</v>
      </c>
      <c r="H87" s="71">
        <f>G87*(1+H86)</f>
        <v>6455.2615725211172</v>
      </c>
      <c r="I87" s="71">
        <f>H87*(1+I86)</f>
        <v>6758.6588664296096</v>
      </c>
      <c r="J87" s="6" t="s">
        <v>483</v>
      </c>
    </row>
    <row r="88" spans="2:10" ht="13.95" customHeight="1" x14ac:dyDescent="0.3">
      <c r="B88" s="63" t="s">
        <v>459</v>
      </c>
      <c r="D88" s="35">
        <f>'Boxes Now'!V7</f>
        <v>0.13091709852731226</v>
      </c>
      <c r="E88" s="35">
        <f>'Boxes Now'!W7</f>
        <v>0.14793967694102944</v>
      </c>
      <c r="F88" s="35">
        <f>$E88+($C84-$E88)*MIN(1,(F$19-2)/(RoeYear-2))</f>
        <v>0.14793967694102944</v>
      </c>
      <c r="G88" s="35">
        <f>$E88+($C84-$E88)*MIN(1,(G$19-2)/(RoeYear-2))</f>
        <v>0.14793967694102944</v>
      </c>
      <c r="H88" s="35">
        <f>$E88+($C84-$E88)*MIN(1,(H$19-2)/(RoeYear-2))</f>
        <v>0.14793967694102944</v>
      </c>
      <c r="I88" s="35">
        <f>$C84</f>
        <v>0.14793967694102944</v>
      </c>
      <c r="J88" s="6" t="s">
        <v>484</v>
      </c>
    </row>
    <row r="89" spans="2:10" ht="13.95" customHeight="1" x14ac:dyDescent="0.3">
      <c r="B89" s="63" t="s">
        <v>460</v>
      </c>
      <c r="D89" s="71">
        <f t="shared" ref="D89:I89" si="3">D87/D88</f>
        <v>30474.850207325937</v>
      </c>
      <c r="E89" s="71">
        <f t="shared" si="3"/>
        <v>32685.982311586726</v>
      </c>
      <c r="F89" s="71">
        <f t="shared" si="3"/>
        <v>37818.024289396832</v>
      </c>
      <c r="G89" s="71">
        <f t="shared" si="3"/>
        <v>41675.661052416857</v>
      </c>
      <c r="H89" s="71">
        <f t="shared" si="3"/>
        <v>43634.417121880448</v>
      </c>
      <c r="I89" s="71">
        <f t="shared" si="3"/>
        <v>45685.234726608825</v>
      </c>
      <c r="J89" s="6" t="s">
        <v>485</v>
      </c>
    </row>
    <row r="90" spans="2:10" ht="13.95" customHeight="1" x14ac:dyDescent="0.3">
      <c r="B90" s="63" t="s">
        <v>461</v>
      </c>
      <c r="D90" s="71">
        <f>E89-D89</f>
        <v>2211.1321042607888</v>
      </c>
      <c r="E90" s="71">
        <f>F89-E89</f>
        <v>5132.0419778101059</v>
      </c>
      <c r="F90" s="71">
        <f>G89-F89</f>
        <v>3857.6367630200257</v>
      </c>
      <c r="G90" s="71">
        <f>H89-G89</f>
        <v>1958.7560694635904</v>
      </c>
      <c r="H90" s="71">
        <f>I89-H89</f>
        <v>2050.8176047283778</v>
      </c>
      <c r="J90" s="6" t="s">
        <v>486</v>
      </c>
    </row>
    <row r="91" spans="2:10" ht="13.95" customHeight="1" x14ac:dyDescent="0.3">
      <c r="B91" s="4" t="s">
        <v>462</v>
      </c>
      <c r="D91" s="72">
        <f>D87-D90</f>
        <v>1778.5468629367833</v>
      </c>
      <c r="E91" s="72">
        <f>E87-E90</f>
        <v>-296.4883141337632</v>
      </c>
      <c r="F91" s="72">
        <f>F87-F90</f>
        <v>1737.149532901346</v>
      </c>
      <c r="G91" s="72">
        <f>G87-G90</f>
        <v>4206.7277629348027</v>
      </c>
      <c r="H91" s="72">
        <f>H87-H90</f>
        <v>4404.4439677927394</v>
      </c>
      <c r="J91" s="6" t="s">
        <v>487</v>
      </c>
    </row>
    <row r="92" spans="2:10" ht="13.95" customHeight="1" x14ac:dyDescent="0.3">
      <c r="B92" s="73" t="s">
        <v>463</v>
      </c>
      <c r="D92" s="74">
        <f>D91/D87</f>
        <v>0.44578696119654687</v>
      </c>
      <c r="E92" s="74">
        <f>E91/E87</f>
        <v>-6.1314243363882144E-2</v>
      </c>
      <c r="F92" s="74">
        <f>F91/F87</f>
        <v>0.31049434974267687</v>
      </c>
      <c r="G92" s="74">
        <f>G91/G87</f>
        <v>0.68230294284923487</v>
      </c>
      <c r="H92" s="74">
        <f>H91/H87</f>
        <v>0.68230294284923509</v>
      </c>
    </row>
    <row r="93" spans="2:10" ht="13.95" customHeight="1" x14ac:dyDescent="0.3">
      <c r="B93" s="63" t="s">
        <v>464</v>
      </c>
      <c r="C93" s="16">
        <f>SUM(D93:H93)</f>
        <v>7573.9431520412163</v>
      </c>
      <c r="D93" s="71">
        <f>D91*D83</f>
        <v>1577.2852633352104</v>
      </c>
      <c r="E93" s="71">
        <f>E91*E83</f>
        <v>-233.18330113816435</v>
      </c>
      <c r="F93" s="71">
        <f>F91*F83</f>
        <v>1211.6355361239334</v>
      </c>
      <c r="G93" s="71">
        <f>G91*G83</f>
        <v>2602.1009358663377</v>
      </c>
      <c r="H93" s="71">
        <f>H91*H83</f>
        <v>2416.1047178538993</v>
      </c>
      <c r="J93" s="6" t="s">
        <v>488</v>
      </c>
    </row>
    <row r="94" spans="2:10" ht="13.95" customHeight="1" x14ac:dyDescent="0.3">
      <c r="B94" s="63" t="s">
        <v>465</v>
      </c>
      <c r="I94" s="16">
        <f>I87*(1-I86/I88)/(I82-I86)</f>
        <v>57214.055015868435</v>
      </c>
      <c r="J94" s="6" t="s">
        <v>489</v>
      </c>
    </row>
    <row r="95" spans="2:10" ht="13.95" customHeight="1" x14ac:dyDescent="0.3">
      <c r="B95" s="63" t="s">
        <v>466</v>
      </c>
      <c r="C95" s="16">
        <f>I95</f>
        <v>31385.380143834132</v>
      </c>
      <c r="I95" s="16">
        <f>I94*H83</f>
        <v>31385.380143834132</v>
      </c>
    </row>
    <row r="96" spans="2:10" ht="13.95" customHeight="1" x14ac:dyDescent="0.3">
      <c r="B96" s="63" t="s">
        <v>467</v>
      </c>
      <c r="C96" s="75">
        <f>C93+C95</f>
        <v>38959.323295875351</v>
      </c>
      <c r="J96" s="6" t="s">
        <v>490</v>
      </c>
    </row>
    <row r="97" spans="2:10" ht="13.95" customHeight="1" x14ac:dyDescent="0.3">
      <c r="B97" s="4" t="s">
        <v>468</v>
      </c>
      <c r="C97" s="67">
        <f>IF(Horizon=1,C96*(1+D82)-D91,C96)</f>
        <v>42151.986085492259</v>
      </c>
      <c r="J97" s="6" t="s">
        <v>491</v>
      </c>
    </row>
    <row r="98" spans="2:10" ht="13.95" customHeight="1" x14ac:dyDescent="0.3">
      <c r="B98" s="4" t="s">
        <v>469</v>
      </c>
      <c r="C98" s="68">
        <f>C97/C78-1</f>
        <v>-0.24489074760291063</v>
      </c>
    </row>
    <row r="99" spans="2:10" ht="13.95" customHeight="1" x14ac:dyDescent="0.3">
      <c r="B99" s="63" t="s">
        <v>470</v>
      </c>
      <c r="C99" s="27">
        <f>C97/IF(Horizon=1,E87,D87)</f>
        <v>8.717096121200985</v>
      </c>
    </row>
    <row r="100" spans="2:10" ht="13.95" customHeight="1" x14ac:dyDescent="0.3">
      <c r="B100" s="63" t="s">
        <v>471</v>
      </c>
      <c r="C100" s="27">
        <f>'Boxes Now'!Y7</f>
        <v>14.663346044102383</v>
      </c>
      <c r="J100" s="6" t="s">
        <v>492</v>
      </c>
    </row>
    <row r="101" spans="2:10" ht="13.95" customHeight="1" x14ac:dyDescent="0.3">
      <c r="B101" s="63" t="s">
        <v>472</v>
      </c>
      <c r="C101" s="35">
        <f>C95/C96</f>
        <v>0.80559356499800716</v>
      </c>
    </row>
    <row r="102" spans="2:10" ht="13.95" customHeight="1" x14ac:dyDescent="0.3">
      <c r="B102" s="73" t="s">
        <v>473</v>
      </c>
      <c r="D102" s="76">
        <f>D91/D$23</f>
        <v>1778.5468629367833</v>
      </c>
      <c r="E102" s="76">
        <f>E91/E$23</f>
        <v>-296.4883141337632</v>
      </c>
      <c r="F102" s="76">
        <f>F91/F$23</f>
        <v>1737.149532901346</v>
      </c>
      <c r="G102" s="76">
        <f>G91/G$23</f>
        <v>4206.7277629348027</v>
      </c>
      <c r="H102" s="76">
        <f>H91/H$23</f>
        <v>4404.4439677927394</v>
      </c>
      <c r="J102" s="6" t="s">
        <v>493</v>
      </c>
    </row>
    <row r="105" spans="2:10" ht="13.95" customHeight="1" x14ac:dyDescent="0.3">
      <c r="B105" s="126" t="s">
        <v>102</v>
      </c>
      <c r="C105" s="126"/>
      <c r="D105" s="126"/>
      <c r="E105" s="126"/>
      <c r="F105" s="126"/>
      <c r="G105" s="126"/>
      <c r="H105" s="126"/>
      <c r="I105" s="126"/>
      <c r="J105" s="126"/>
    </row>
    <row r="106" spans="2:10" ht="13.95" customHeight="1" x14ac:dyDescent="0.3">
      <c r="B106" s="17"/>
      <c r="C106" s="18" t="s">
        <v>32</v>
      </c>
      <c r="D106" s="18" t="s">
        <v>436</v>
      </c>
      <c r="E106" s="18" t="s">
        <v>437</v>
      </c>
      <c r="F106" s="18" t="s">
        <v>438</v>
      </c>
      <c r="G106" s="18" t="s">
        <v>439</v>
      </c>
      <c r="H106" s="18" t="s">
        <v>440</v>
      </c>
      <c r="I106" s="18" t="s">
        <v>441</v>
      </c>
      <c r="J106" s="18" t="s">
        <v>442</v>
      </c>
    </row>
    <row r="107" spans="2:10" ht="13.95" customHeight="1" x14ac:dyDescent="0.3">
      <c r="B107" s="63" t="s">
        <v>142</v>
      </c>
      <c r="C107" s="16">
        <f>'Boxes Now'!F8</f>
        <v>26271.074646272005</v>
      </c>
      <c r="J107" s="6" t="s">
        <v>474</v>
      </c>
    </row>
    <row r="108" spans="2:10" ht="13.95" customHeight="1" x14ac:dyDescent="0.3">
      <c r="B108" s="63" t="s">
        <v>450</v>
      </c>
      <c r="C108" s="23">
        <f>IF(UseEPS=1,Assumptions!$C$57*$C$14,0)</f>
        <v>7.4269901878161917E-2</v>
      </c>
      <c r="J108" s="6" t="s">
        <v>475</v>
      </c>
    </row>
    <row r="109" spans="2:10" ht="13.95" customHeight="1" x14ac:dyDescent="0.3">
      <c r="B109" s="63" t="s">
        <v>451</v>
      </c>
      <c r="C109" s="29">
        <f>IF(ISNUMBER(Assumptions!E82),Assumptions!E82,CHOOSE($C$10,$C$7,ErpHistIbov,History!$T$8)+$C$8/100-$C$9*CHOOSE($C$10,ErpSdIbov,ErpSdIbov,History!$T$9))</f>
        <v>0.06</v>
      </c>
      <c r="J109" s="6" t="s">
        <v>476</v>
      </c>
    </row>
    <row r="110" spans="2:10" ht="13.95" customHeight="1" x14ac:dyDescent="0.3">
      <c r="B110" s="4" t="s">
        <v>452</v>
      </c>
      <c r="C110" s="50">
        <f>$C$6+C109</f>
        <v>0.12759999999999999</v>
      </c>
      <c r="J110" s="6" t="s">
        <v>477</v>
      </c>
    </row>
    <row r="111" spans="2:10" ht="13.95" customHeight="1" x14ac:dyDescent="0.3">
      <c r="B111" s="63" t="s">
        <v>453</v>
      </c>
      <c r="D111" s="29">
        <f>IF(RateConv=1,$C110,(1+$C110)*(1+D$21)-1)</f>
        <v>0.12759999999999999</v>
      </c>
      <c r="E111" s="29">
        <f>IF(RateConv=1,$C110,(1+$C110)*(1+E$21)-1)</f>
        <v>0.12759999999999999</v>
      </c>
      <c r="F111" s="29">
        <f>IF(RateConv=1,$C110,(1+$C110)*(1+F$21)-1)</f>
        <v>0.12759999999999999</v>
      </c>
      <c r="G111" s="29">
        <f>IF(RateConv=1,$C110,(1+$C110)*(1+G$21)-1)</f>
        <v>0.12759999999999999</v>
      </c>
      <c r="H111" s="29">
        <f>IF(RateConv=1,$C110,(1+$C110)*(1+H$21)-1)</f>
        <v>0.12759999999999999</v>
      </c>
      <c r="I111" s="29">
        <f>IF(RateConv=1,$C110,(1+$C110)*(1+IPCALT)-1)</f>
        <v>0.12759999999999999</v>
      </c>
      <c r="J111" s="6" t="s">
        <v>478</v>
      </c>
    </row>
    <row r="112" spans="2:10" ht="13.95" customHeight="1" x14ac:dyDescent="0.3">
      <c r="B112" s="63" t="s">
        <v>454</v>
      </c>
      <c r="C112" s="69">
        <v>1</v>
      </c>
      <c r="D112" s="69">
        <f>C112/(1+D111)</f>
        <v>0.88683930471798511</v>
      </c>
      <c r="E112" s="69">
        <f>D112/(1+E111)</f>
        <v>0.78648395239267932</v>
      </c>
      <c r="F112" s="69">
        <f>E112/(1+F111)</f>
        <v>0.69748488151177668</v>
      </c>
      <c r="G112" s="69">
        <f>F112/(1+G111)</f>
        <v>0.61855700737121033</v>
      </c>
      <c r="H112" s="69">
        <f>G112/(1+H111)</f>
        <v>0.54856066634552181</v>
      </c>
      <c r="J112" s="6" t="s">
        <v>479</v>
      </c>
    </row>
    <row r="113" spans="2:10" ht="13.95" customHeight="1" x14ac:dyDescent="0.3">
      <c r="B113" s="63" t="s">
        <v>455</v>
      </c>
      <c r="C113" s="70">
        <f>IF(ISNUMBER(Assumptions!E68),Assumptions!E68,CHOOSE(RoeLT,'Boxes Now'!Z8,'Boxes Now'!W8)+$C$13/100)</f>
        <v>0.17925719235642268</v>
      </c>
      <c r="J113" s="6" t="s">
        <v>480</v>
      </c>
    </row>
    <row r="114" spans="2:10" ht="13.95" customHeight="1" x14ac:dyDescent="0.3">
      <c r="B114" s="63" t="s">
        <v>456</v>
      </c>
      <c r="C114" s="29">
        <f>IF(ISNUMBER(Assumptions!E75),Assumptions!E75,$C$12)</f>
        <v>4.7E-2</v>
      </c>
      <c r="J114" s="6" t="s">
        <v>481</v>
      </c>
    </row>
    <row r="115" spans="2:10" ht="13.95" customHeight="1" x14ac:dyDescent="0.3">
      <c r="B115" s="63" t="s">
        <v>457</v>
      </c>
      <c r="E115" s="35">
        <f>'Boxes Now'!$X$8+$C$11/100</f>
        <v>0.18793680155241144</v>
      </c>
      <c r="F115" s="35">
        <f>'Boxes Now'!$X$8+($C114-'Boxes Now'!$X$8)*MIN(1,(F$19-2)/(GrowthYear-2))+$C$11/100</f>
        <v>0.14095786770160762</v>
      </c>
      <c r="G115" s="35">
        <f>'Boxes Now'!$X$8+($C114-'Boxes Now'!$X$8)*MIN(1,(G$19-2)/(GrowthYear-2))+$C$11/100</f>
        <v>9.3978933850803803E-2</v>
      </c>
      <c r="H115" s="35">
        <f>'Boxes Now'!$X$8+($C114-'Boxes Now'!$X$8)*MIN(1,(H$19-2)/(GrowthYear-2))+$C$11/100</f>
        <v>4.6999999999999986E-2</v>
      </c>
      <c r="I115" s="35">
        <f>$C114</f>
        <v>4.7E-2</v>
      </c>
      <c r="J115" s="6" t="s">
        <v>482</v>
      </c>
    </row>
    <row r="116" spans="2:10" ht="13.95" customHeight="1" x14ac:dyDescent="0.3">
      <c r="B116" s="63" t="s">
        <v>458</v>
      </c>
      <c r="D116" s="71">
        <f>'Boxes Now'!R8*(1+$C108)</f>
        <v>2183.3472085370936</v>
      </c>
      <c r="E116" s="71">
        <f>D116*(1+E115)</f>
        <v>2593.6784995879407</v>
      </c>
      <c r="F116" s="71">
        <f>E116*(1+F115)</f>
        <v>2959.2778903933618</v>
      </c>
      <c r="G116" s="71">
        <f>F116*(1+G115)</f>
        <v>3237.3876715007855</v>
      </c>
      <c r="H116" s="71">
        <f>G116*(1+H115)</f>
        <v>3389.5448920613221</v>
      </c>
      <c r="I116" s="71">
        <f>H116*(1+I115)</f>
        <v>3548.8535019882042</v>
      </c>
      <c r="J116" s="6" t="s">
        <v>483</v>
      </c>
    </row>
    <row r="117" spans="2:10" ht="13.95" customHeight="1" x14ac:dyDescent="0.3">
      <c r="B117" s="63" t="s">
        <v>459</v>
      </c>
      <c r="D117" s="35">
        <f>'Boxes Now'!V8</f>
        <v>0.16145899183456838</v>
      </c>
      <c r="E117" s="35">
        <f>'Boxes Now'!W8</f>
        <v>0.17925719235642268</v>
      </c>
      <c r="F117" s="35">
        <f>$E117+($C113-$E117)*MIN(1,(F$19-2)/(RoeYear-2))</f>
        <v>0.17925719235642268</v>
      </c>
      <c r="G117" s="35">
        <f>$E117+($C113-$E117)*MIN(1,(G$19-2)/(RoeYear-2))</f>
        <v>0.17925719235642268</v>
      </c>
      <c r="H117" s="35">
        <f>$E117+($C113-$E117)*MIN(1,(H$19-2)/(RoeYear-2))</f>
        <v>0.17925719235642268</v>
      </c>
      <c r="I117" s="35">
        <f>$C113</f>
        <v>0.17925719235642268</v>
      </c>
      <c r="J117" s="6" t="s">
        <v>484</v>
      </c>
    </row>
    <row r="118" spans="2:10" ht="13.95" customHeight="1" x14ac:dyDescent="0.3">
      <c r="B118" s="63" t="s">
        <v>460</v>
      </c>
      <c r="D118" s="71">
        <f t="shared" ref="D118:I118" si="4">D116/D117</f>
        <v>13522.611430487323</v>
      </c>
      <c r="E118" s="71">
        <f t="shared" si="4"/>
        <v>14469.034494475673</v>
      </c>
      <c r="F118" s="71">
        <f t="shared" si="4"/>
        <v>16508.558744517974</v>
      </c>
      <c r="G118" s="71">
        <f t="shared" si="4"/>
        <v>18060.015494741132</v>
      </c>
      <c r="H118" s="71">
        <f t="shared" si="4"/>
        <v>18908.836222993967</v>
      </c>
      <c r="I118" s="71">
        <f t="shared" si="4"/>
        <v>19797.551525474682</v>
      </c>
      <c r="J118" s="6" t="s">
        <v>485</v>
      </c>
    </row>
    <row r="119" spans="2:10" ht="13.95" customHeight="1" x14ac:dyDescent="0.3">
      <c r="B119" s="63" t="s">
        <v>461</v>
      </c>
      <c r="D119" s="71">
        <f>E118-D118</f>
        <v>946.4230639883499</v>
      </c>
      <c r="E119" s="71">
        <f>F118-E118</f>
        <v>2039.524250042301</v>
      </c>
      <c r="F119" s="71">
        <f>G118-F118</f>
        <v>1551.4567502231585</v>
      </c>
      <c r="G119" s="71">
        <f>H118-G118</f>
        <v>848.82072825283467</v>
      </c>
      <c r="H119" s="71">
        <f>I118-H118</f>
        <v>888.71530248071576</v>
      </c>
      <c r="J119" s="6" t="s">
        <v>486</v>
      </c>
    </row>
    <row r="120" spans="2:10" ht="13.95" customHeight="1" x14ac:dyDescent="0.3">
      <c r="B120" s="4" t="s">
        <v>462</v>
      </c>
      <c r="D120" s="72">
        <f>D116-D119</f>
        <v>1236.9241445487437</v>
      </c>
      <c r="E120" s="72">
        <f>E116-E119</f>
        <v>554.15424954563969</v>
      </c>
      <c r="F120" s="72">
        <f>F116-F119</f>
        <v>1407.8211401702033</v>
      </c>
      <c r="G120" s="72">
        <f>G116-G119</f>
        <v>2388.5669432479508</v>
      </c>
      <c r="H120" s="72">
        <f>H116-H119</f>
        <v>2500.8295895806064</v>
      </c>
      <c r="J120" s="6" t="s">
        <v>487</v>
      </c>
    </row>
    <row r="121" spans="2:10" ht="13.95" customHeight="1" x14ac:dyDescent="0.3">
      <c r="B121" s="73" t="s">
        <v>463</v>
      </c>
      <c r="D121" s="74">
        <f>D120/D116</f>
        <v>0.56652654223398535</v>
      </c>
      <c r="E121" s="74">
        <f>E120/E116</f>
        <v>0.2136557208743021</v>
      </c>
      <c r="F121" s="74">
        <f>F120/F116</f>
        <v>0.47573130753971499</v>
      </c>
      <c r="G121" s="74">
        <f>G120/G116</f>
        <v>0.73780689420512335</v>
      </c>
      <c r="H121" s="74">
        <f>H120/H116</f>
        <v>0.73780689420512402</v>
      </c>
    </row>
    <row r="122" spans="2:10" ht="13.95" customHeight="1" x14ac:dyDescent="0.3">
      <c r="B122" s="63" t="s">
        <v>464</v>
      </c>
      <c r="C122" s="16">
        <f>SUM(D122:H122)</f>
        <v>5364.0419002979261</v>
      </c>
      <c r="D122" s="71">
        <f>D120*D112</f>
        <v>1096.9529483404963</v>
      </c>
      <c r="E122" s="71">
        <f>E120*E112</f>
        <v>435.83342441785379</v>
      </c>
      <c r="F122" s="71">
        <f>F120*F112</f>
        <v>981.93396114138864</v>
      </c>
      <c r="G122" s="71">
        <f>G120*G112</f>
        <v>1477.4648203212521</v>
      </c>
      <c r="H122" s="71">
        <f>H120*H112</f>
        <v>1371.8567460769352</v>
      </c>
      <c r="J122" s="6" t="s">
        <v>488</v>
      </c>
    </row>
    <row r="123" spans="2:10" ht="13.95" customHeight="1" x14ac:dyDescent="0.3">
      <c r="B123" s="63" t="s">
        <v>465</v>
      </c>
      <c r="I123" s="16">
        <f>I116*(1-I115/I117)/(I111-I115)</f>
        <v>32485.962534626484</v>
      </c>
      <c r="J123" s="6" t="s">
        <v>489</v>
      </c>
    </row>
    <row r="124" spans="2:10" ht="13.95" customHeight="1" x14ac:dyDescent="0.3">
      <c r="B124" s="63" t="s">
        <v>466</v>
      </c>
      <c r="C124" s="16">
        <f>I124</f>
        <v>17820.52125487036</v>
      </c>
      <c r="I124" s="16">
        <f>I123*H112</f>
        <v>17820.52125487036</v>
      </c>
    </row>
    <row r="125" spans="2:10" ht="13.95" customHeight="1" x14ac:dyDescent="0.3">
      <c r="B125" s="63" t="s">
        <v>467</v>
      </c>
      <c r="C125" s="75">
        <f>C122+C124</f>
        <v>23184.563155168285</v>
      </c>
      <c r="J125" s="6" t="s">
        <v>490</v>
      </c>
    </row>
    <row r="126" spans="2:10" ht="13.95" customHeight="1" x14ac:dyDescent="0.3">
      <c r="B126" s="4" t="s">
        <v>468</v>
      </c>
      <c r="C126" s="67">
        <f>IF(Horizon=1,C125*(1+D111)-D120,C125)</f>
        <v>24905.989269219015</v>
      </c>
      <c r="J126" s="6" t="s">
        <v>491</v>
      </c>
    </row>
    <row r="127" spans="2:10" ht="13.95" customHeight="1" x14ac:dyDescent="0.3">
      <c r="B127" s="4" t="s">
        <v>469</v>
      </c>
      <c r="C127" s="68">
        <f>C126/C107-1</f>
        <v>-5.1961535469456033E-2</v>
      </c>
    </row>
    <row r="128" spans="2:10" ht="13.95" customHeight="1" x14ac:dyDescent="0.3">
      <c r="B128" s="63" t="s">
        <v>470</v>
      </c>
      <c r="C128" s="27">
        <f>C126/IF(Horizon=1,E116,D116)</f>
        <v>9.6025738244643062</v>
      </c>
    </row>
    <row r="129" spans="2:10" ht="13.95" customHeight="1" x14ac:dyDescent="0.3">
      <c r="B129" s="63" t="s">
        <v>471</v>
      </c>
      <c r="C129" s="27">
        <f>'Boxes Now'!Y8</f>
        <v>12.926127677784336</v>
      </c>
      <c r="J129" s="6" t="s">
        <v>492</v>
      </c>
    </row>
    <row r="130" spans="2:10" ht="13.95" customHeight="1" x14ac:dyDescent="0.3">
      <c r="B130" s="63" t="s">
        <v>472</v>
      </c>
      <c r="C130" s="35">
        <f>C124/C125</f>
        <v>0.76863735303538916</v>
      </c>
    </row>
    <row r="131" spans="2:10" ht="13.95" customHeight="1" x14ac:dyDescent="0.3">
      <c r="B131" s="73" t="s">
        <v>473</v>
      </c>
      <c r="D131" s="76">
        <f>D120/D$23</f>
        <v>1236.9241445487437</v>
      </c>
      <c r="E131" s="76">
        <f>E120/E$23</f>
        <v>554.15424954563969</v>
      </c>
      <c r="F131" s="76">
        <f>F120/F$23</f>
        <v>1407.8211401702033</v>
      </c>
      <c r="G131" s="76">
        <f>G120/G$23</f>
        <v>2388.5669432479508</v>
      </c>
      <c r="H131" s="76">
        <f>H120/H$23</f>
        <v>2500.8295895806064</v>
      </c>
      <c r="J131" s="6" t="s">
        <v>493</v>
      </c>
    </row>
    <row r="134" spans="2:10" ht="13.95" customHeight="1" x14ac:dyDescent="0.3">
      <c r="B134" s="126" t="s">
        <v>103</v>
      </c>
      <c r="C134" s="126"/>
      <c r="D134" s="126"/>
      <c r="E134" s="126"/>
      <c r="F134" s="126"/>
      <c r="G134" s="126"/>
      <c r="H134" s="126"/>
      <c r="I134" s="126"/>
      <c r="J134" s="126"/>
    </row>
    <row r="135" spans="2:10" ht="13.95" customHeight="1" x14ac:dyDescent="0.3">
      <c r="B135" s="17"/>
      <c r="C135" s="18" t="s">
        <v>32</v>
      </c>
      <c r="D135" s="18" t="s">
        <v>436</v>
      </c>
      <c r="E135" s="18" t="s">
        <v>437</v>
      </c>
      <c r="F135" s="18" t="s">
        <v>438</v>
      </c>
      <c r="G135" s="18" t="s">
        <v>439</v>
      </c>
      <c r="H135" s="18" t="s">
        <v>440</v>
      </c>
      <c r="I135" s="18" t="s">
        <v>441</v>
      </c>
      <c r="J135" s="18" t="s">
        <v>442</v>
      </c>
    </row>
    <row r="136" spans="2:10" ht="13.95" customHeight="1" x14ac:dyDescent="0.3">
      <c r="B136" s="63" t="s">
        <v>142</v>
      </c>
      <c r="C136" s="16">
        <f>'Boxes Now'!F9</f>
        <v>65411.174470267266</v>
      </c>
      <c r="J136" s="6" t="s">
        <v>474</v>
      </c>
    </row>
    <row r="137" spans="2:10" ht="13.95" customHeight="1" x14ac:dyDescent="0.3">
      <c r="B137" s="63" t="s">
        <v>450</v>
      </c>
      <c r="C137" s="23">
        <f>IF(UseEPS=1,Assumptions!$C$58*$C$14,0)</f>
        <v>3.1002401021518154E-2</v>
      </c>
      <c r="J137" s="6" t="s">
        <v>475</v>
      </c>
    </row>
    <row r="138" spans="2:10" ht="13.95" customHeight="1" x14ac:dyDescent="0.3">
      <c r="B138" s="63" t="s">
        <v>451</v>
      </c>
      <c r="C138" s="29">
        <f>IF(ISNUMBER(Assumptions!E83),Assumptions!E83,CHOOSE($C$10,$C$7,ErpHistIbov,History!$U$8)+$C$8/100-$C$9*CHOOSE($C$10,ErpSdIbov,ErpSdIbov,History!$U$9))</f>
        <v>0.06</v>
      </c>
      <c r="J138" s="6" t="s">
        <v>476</v>
      </c>
    </row>
    <row r="139" spans="2:10" ht="13.95" customHeight="1" x14ac:dyDescent="0.3">
      <c r="B139" s="4" t="s">
        <v>452</v>
      </c>
      <c r="C139" s="50">
        <f>$C$6+C138</f>
        <v>0.12759999999999999</v>
      </c>
      <c r="J139" s="6" t="s">
        <v>477</v>
      </c>
    </row>
    <row r="140" spans="2:10" ht="13.95" customHeight="1" x14ac:dyDescent="0.3">
      <c r="B140" s="63" t="s">
        <v>453</v>
      </c>
      <c r="D140" s="29">
        <f>IF(RateConv=1,$C139,(1+$C139)*(1+D$21)-1)</f>
        <v>0.12759999999999999</v>
      </c>
      <c r="E140" s="29">
        <f>IF(RateConv=1,$C139,(1+$C139)*(1+E$21)-1)</f>
        <v>0.12759999999999999</v>
      </c>
      <c r="F140" s="29">
        <f>IF(RateConv=1,$C139,(1+$C139)*(1+F$21)-1)</f>
        <v>0.12759999999999999</v>
      </c>
      <c r="G140" s="29">
        <f>IF(RateConv=1,$C139,(1+$C139)*(1+G$21)-1)</f>
        <v>0.12759999999999999</v>
      </c>
      <c r="H140" s="29">
        <f>IF(RateConv=1,$C139,(1+$C139)*(1+H$21)-1)</f>
        <v>0.12759999999999999</v>
      </c>
      <c r="I140" s="29">
        <f>IF(RateConv=1,$C139,(1+$C139)*(1+IPCALT)-1)</f>
        <v>0.12759999999999999</v>
      </c>
      <c r="J140" s="6" t="s">
        <v>478</v>
      </c>
    </row>
    <row r="141" spans="2:10" ht="13.95" customHeight="1" x14ac:dyDescent="0.3">
      <c r="B141" s="63" t="s">
        <v>454</v>
      </c>
      <c r="C141" s="69">
        <v>1</v>
      </c>
      <c r="D141" s="69">
        <f>C141/(1+D140)</f>
        <v>0.88683930471798511</v>
      </c>
      <c r="E141" s="69">
        <f>D141/(1+E140)</f>
        <v>0.78648395239267932</v>
      </c>
      <c r="F141" s="69">
        <f>E141/(1+F140)</f>
        <v>0.69748488151177668</v>
      </c>
      <c r="G141" s="69">
        <f>F141/(1+G140)</f>
        <v>0.61855700737121033</v>
      </c>
      <c r="H141" s="69">
        <f>G141/(1+H140)</f>
        <v>0.54856066634552181</v>
      </c>
      <c r="J141" s="6" t="s">
        <v>479</v>
      </c>
    </row>
    <row r="142" spans="2:10" ht="13.95" customHeight="1" x14ac:dyDescent="0.3">
      <c r="B142" s="63" t="s">
        <v>455</v>
      </c>
      <c r="C142" s="70">
        <f>IF(ISNUMBER(Assumptions!E69),Assumptions!E69,CHOOSE(RoeLT,'Boxes Now'!Z9,'Boxes Now'!W9)+$C$13/100)</f>
        <v>0.17763522316361047</v>
      </c>
      <c r="J142" s="6" t="s">
        <v>480</v>
      </c>
    </row>
    <row r="143" spans="2:10" ht="13.95" customHeight="1" x14ac:dyDescent="0.3">
      <c r="B143" s="63" t="s">
        <v>456</v>
      </c>
      <c r="C143" s="29">
        <f>IF(ISNUMBER(Assumptions!E76),Assumptions!E76,$C$12)</f>
        <v>4.7E-2</v>
      </c>
      <c r="J143" s="6" t="s">
        <v>481</v>
      </c>
    </row>
    <row r="144" spans="2:10" ht="13.95" customHeight="1" x14ac:dyDescent="0.3">
      <c r="B144" s="63" t="s">
        <v>457</v>
      </c>
      <c r="E144" s="35">
        <f>'Boxes Now'!$X$9+$C$11/100</f>
        <v>-3.4062807382330362E-2</v>
      </c>
      <c r="F144" s="35">
        <f>'Boxes Now'!$X$9+($C143-'Boxes Now'!$X$9)*MIN(1,(F$19-2)/(GrowthYear-2))+$C$11/100</f>
        <v>-7.0418715882202415E-3</v>
      </c>
      <c r="G144" s="35">
        <f>'Boxes Now'!$X$9+($C143-'Boxes Now'!$X$9)*MIN(1,(G$19-2)/(GrowthYear-2))+$C$11/100</f>
        <v>1.9979064205889879E-2</v>
      </c>
      <c r="H144" s="35">
        <f>'Boxes Now'!$X$9+($C143-'Boxes Now'!$X$9)*MIN(1,(H$19-2)/(GrowthYear-2))+$C$11/100</f>
        <v>4.7E-2</v>
      </c>
      <c r="I144" s="35">
        <f>$C143</f>
        <v>4.7E-2</v>
      </c>
      <c r="J144" s="6" t="s">
        <v>482</v>
      </c>
    </row>
    <row r="145" spans="2:10" ht="13.95" customHeight="1" x14ac:dyDescent="0.3">
      <c r="B145" s="63" t="s">
        <v>458</v>
      </c>
      <c r="D145" s="71">
        <f>'Boxes Now'!R9*(1+$C137)</f>
        <v>10011.507588548966</v>
      </c>
      <c r="E145" s="71">
        <f>D145*(1+E144)</f>
        <v>9670.4875339534847</v>
      </c>
      <c r="F145" s="71">
        <f>E145*(1+F144)</f>
        <v>9602.3892025439</v>
      </c>
      <c r="G145" s="71">
        <f>F145*(1+G144)</f>
        <v>9794.2359529514688</v>
      </c>
      <c r="H145" s="71">
        <f>G145*(1+H144)</f>
        <v>10254.565042740187</v>
      </c>
      <c r="I145" s="71">
        <f>H145*(1+I144)</f>
        <v>10736.529599748976</v>
      </c>
      <c r="J145" s="6" t="s">
        <v>483</v>
      </c>
    </row>
    <row r="146" spans="2:10" ht="13.95" customHeight="1" x14ac:dyDescent="0.3">
      <c r="B146" s="63" t="s">
        <v>459</v>
      </c>
      <c r="D146" s="35">
        <f>'Boxes Now'!V9</f>
        <v>0.20497901058231108</v>
      </c>
      <c r="E146" s="35">
        <f>'Boxes Now'!W9</f>
        <v>0.17763522316361047</v>
      </c>
      <c r="F146" s="35">
        <f>$E146+($C142-$E146)*MIN(1,(F$19-2)/(RoeYear-2))</f>
        <v>0.17763522316361047</v>
      </c>
      <c r="G146" s="35">
        <f>$E146+($C142-$E146)*MIN(1,(G$19-2)/(RoeYear-2))</f>
        <v>0.17763522316361047</v>
      </c>
      <c r="H146" s="35">
        <f>$E146+($C142-$E146)*MIN(1,(H$19-2)/(RoeYear-2))</f>
        <v>0.17763522316361047</v>
      </c>
      <c r="I146" s="35">
        <f>$C142</f>
        <v>0.17763522316361047</v>
      </c>
      <c r="J146" s="6" t="s">
        <v>484</v>
      </c>
    </row>
    <row r="147" spans="2:10" ht="13.95" customHeight="1" x14ac:dyDescent="0.3">
      <c r="B147" s="63" t="s">
        <v>460</v>
      </c>
      <c r="D147" s="71">
        <f t="shared" ref="D147:I147" si="5">D145/D146</f>
        <v>48841.623150135943</v>
      </c>
      <c r="E147" s="71">
        <f t="shared" si="5"/>
        <v>54440.146282511247</v>
      </c>
      <c r="F147" s="71">
        <f t="shared" si="5"/>
        <v>54056.785763145883</v>
      </c>
      <c r="G147" s="71">
        <f t="shared" si="5"/>
        <v>55136.789756671809</v>
      </c>
      <c r="H147" s="71">
        <f t="shared" si="5"/>
        <v>57728.218875235383</v>
      </c>
      <c r="I147" s="71">
        <f t="shared" si="5"/>
        <v>60441.445162371441</v>
      </c>
      <c r="J147" s="6" t="s">
        <v>485</v>
      </c>
    </row>
    <row r="148" spans="2:10" ht="13.95" customHeight="1" x14ac:dyDescent="0.3">
      <c r="B148" s="63" t="s">
        <v>461</v>
      </c>
      <c r="D148" s="71">
        <f>E147-D147</f>
        <v>5598.5231323753032</v>
      </c>
      <c r="E148" s="71">
        <f>F147-E147</f>
        <v>-383.36051936536387</v>
      </c>
      <c r="F148" s="71">
        <f>G147-F147</f>
        <v>1080.0039935259265</v>
      </c>
      <c r="G148" s="71">
        <f>H147-G147</f>
        <v>2591.4291185635739</v>
      </c>
      <c r="H148" s="71">
        <f>I147-H147</f>
        <v>2713.2262871360581</v>
      </c>
      <c r="J148" s="6" t="s">
        <v>486</v>
      </c>
    </row>
    <row r="149" spans="2:10" ht="13.95" customHeight="1" x14ac:dyDescent="0.3">
      <c r="B149" s="4" t="s">
        <v>462</v>
      </c>
      <c r="D149" s="72">
        <f>D145-D148</f>
        <v>4412.9844561736627</v>
      </c>
      <c r="E149" s="72">
        <f>E145-E148</f>
        <v>10053.848053318849</v>
      </c>
      <c r="F149" s="72">
        <f>F145-F148</f>
        <v>8522.3852090179735</v>
      </c>
      <c r="G149" s="72">
        <f>G145-G148</f>
        <v>7202.8068343878949</v>
      </c>
      <c r="H149" s="72">
        <f>H145-H148</f>
        <v>7541.3387556041289</v>
      </c>
      <c r="J149" s="6" t="s">
        <v>487</v>
      </c>
    </row>
    <row r="150" spans="2:10" ht="13.95" customHeight="1" x14ac:dyDescent="0.3">
      <c r="B150" s="73" t="s">
        <v>463</v>
      </c>
      <c r="D150" s="74">
        <f>D149/D145</f>
        <v>0.44079120123937954</v>
      </c>
      <c r="E150" s="74">
        <f>E149/E145</f>
        <v>1.0396423156556864</v>
      </c>
      <c r="F150" s="74">
        <f>F149/F145</f>
        <v>0.88752757561213957</v>
      </c>
      <c r="G150" s="74">
        <f>G149/G145</f>
        <v>0.73541283556859249</v>
      </c>
      <c r="H150" s="74">
        <f>H149/H145</f>
        <v>0.73541283556859283</v>
      </c>
    </row>
    <row r="151" spans="2:10" ht="13.95" customHeight="1" x14ac:dyDescent="0.3">
      <c r="B151" s="63" t="s">
        <v>464</v>
      </c>
      <c r="C151" s="16">
        <f>SUM(D151:H151)</f>
        <v>26357.261511346987</v>
      </c>
      <c r="D151" s="71">
        <f>D149*D141</f>
        <v>3913.6080668443265</v>
      </c>
      <c r="E151" s="71">
        <f>E149*E141</f>
        <v>7907.1901537296526</v>
      </c>
      <c r="F151" s="71">
        <f>F149*F141</f>
        <v>5944.2348377096196</v>
      </c>
      <c r="G151" s="71">
        <f>G149*G141</f>
        <v>4455.3466401518772</v>
      </c>
      <c r="H151" s="71">
        <f>H149*H141</f>
        <v>4136.8818129115089</v>
      </c>
      <c r="J151" s="6" t="s">
        <v>488</v>
      </c>
    </row>
    <row r="152" spans="2:10" ht="13.95" customHeight="1" x14ac:dyDescent="0.3">
      <c r="B152" s="63" t="s">
        <v>465</v>
      </c>
      <c r="I152" s="16">
        <f>I145*(1-I144/I146)/(I140-I144)</f>
        <v>97962.551825279385</v>
      </c>
      <c r="J152" s="6" t="s">
        <v>489</v>
      </c>
    </row>
    <row r="153" spans="2:10" ht="13.95" customHeight="1" x14ac:dyDescent="0.3">
      <c r="B153" s="63" t="s">
        <v>466</v>
      </c>
      <c r="C153" s="16">
        <f>I153</f>
        <v>53738.402706182969</v>
      </c>
      <c r="I153" s="16">
        <f>I152*H141</f>
        <v>53738.402706182969</v>
      </c>
    </row>
    <row r="154" spans="2:10" ht="13.95" customHeight="1" x14ac:dyDescent="0.3">
      <c r="B154" s="63" t="s">
        <v>467</v>
      </c>
      <c r="C154" s="75">
        <f>C151+C153</f>
        <v>80095.664217529964</v>
      </c>
      <c r="J154" s="6" t="s">
        <v>490</v>
      </c>
    </row>
    <row r="155" spans="2:10" ht="13.95" customHeight="1" x14ac:dyDescent="0.3">
      <c r="B155" s="4" t="s">
        <v>468</v>
      </c>
      <c r="C155" s="67">
        <f>IF(Horizon=1,C154*(1+D140)-D149,C154)</f>
        <v>85902.886515513121</v>
      </c>
      <c r="J155" s="6" t="s">
        <v>491</v>
      </c>
    </row>
    <row r="156" spans="2:10" ht="13.95" customHeight="1" x14ac:dyDescent="0.3">
      <c r="B156" s="4" t="s">
        <v>469</v>
      </c>
      <c r="C156" s="68">
        <f>C155/C136-1</f>
        <v>0.3132754030362257</v>
      </c>
    </row>
    <row r="157" spans="2:10" ht="13.95" customHeight="1" x14ac:dyDescent="0.3">
      <c r="B157" s="63" t="s">
        <v>470</v>
      </c>
      <c r="C157" s="27">
        <f>C155/IF(Horizon=1,E145,D145)</f>
        <v>8.8829943902936126</v>
      </c>
    </row>
    <row r="158" spans="2:10" ht="13.95" customHeight="1" x14ac:dyDescent="0.3">
      <c r="B158" s="63" t="s">
        <v>471</v>
      </c>
      <c r="C158" s="27">
        <f>'Boxes Now'!Y9</f>
        <v>6.7361561019659959</v>
      </c>
      <c r="J158" s="6" t="s">
        <v>492</v>
      </c>
    </row>
    <row r="159" spans="2:10" ht="13.95" customHeight="1" x14ac:dyDescent="0.3">
      <c r="B159" s="63" t="s">
        <v>472</v>
      </c>
      <c r="C159" s="35">
        <f>C153/C154</f>
        <v>0.6709277366155062</v>
      </c>
    </row>
    <row r="160" spans="2:10" ht="13.95" customHeight="1" x14ac:dyDescent="0.3">
      <c r="B160" s="73" t="s">
        <v>473</v>
      </c>
      <c r="D160" s="76">
        <f>D149/D$23</f>
        <v>4412.9844561736627</v>
      </c>
      <c r="E160" s="76">
        <f>E149/E$23</f>
        <v>10053.848053318849</v>
      </c>
      <c r="F160" s="76">
        <f>F149/F$23</f>
        <v>8522.3852090179735</v>
      </c>
      <c r="G160" s="76">
        <f>G149/G$23</f>
        <v>7202.8068343878949</v>
      </c>
      <c r="H160" s="76">
        <f>H149/H$23</f>
        <v>7541.3387556041289</v>
      </c>
      <c r="J160" s="6" t="s">
        <v>493</v>
      </c>
    </row>
    <row r="163" spans="2:10" ht="13.95" customHeight="1" x14ac:dyDescent="0.3">
      <c r="B163" s="126" t="s">
        <v>494</v>
      </c>
      <c r="C163" s="126"/>
      <c r="D163" s="126"/>
      <c r="E163" s="126"/>
      <c r="F163" s="126"/>
      <c r="G163" s="126"/>
      <c r="H163" s="126"/>
      <c r="I163" s="126"/>
      <c r="J163" s="126"/>
    </row>
    <row r="164" spans="2:10" ht="13.95" customHeight="1" x14ac:dyDescent="0.3">
      <c r="B164" s="17"/>
      <c r="C164" s="18" t="s">
        <v>32</v>
      </c>
      <c r="D164" s="18" t="s">
        <v>436</v>
      </c>
      <c r="E164" s="18" t="s">
        <v>437</v>
      </c>
      <c r="F164" s="18" t="s">
        <v>438</v>
      </c>
      <c r="G164" s="18" t="s">
        <v>439</v>
      </c>
      <c r="H164" s="18" t="s">
        <v>440</v>
      </c>
      <c r="I164" s="18" t="s">
        <v>441</v>
      </c>
      <c r="J164" s="18" t="s">
        <v>442</v>
      </c>
    </row>
    <row r="165" spans="2:10" ht="13.95" customHeight="1" x14ac:dyDescent="0.3">
      <c r="B165" s="63" t="s">
        <v>142</v>
      </c>
      <c r="C165" s="16">
        <f>'Boxes Now'!F12</f>
        <v>16066.51953698895</v>
      </c>
      <c r="J165" s="6" t="s">
        <v>474</v>
      </c>
    </row>
    <row r="166" spans="2:10" ht="13.95" customHeight="1" x14ac:dyDescent="0.3">
      <c r="B166" s="63" t="s">
        <v>450</v>
      </c>
      <c r="C166" s="23">
        <f>IF(UseEPS=1,Assumptions!$C$59*$C$14,0)</f>
        <v>8.9132116549317755E-2</v>
      </c>
      <c r="J166" s="6" t="s">
        <v>475</v>
      </c>
    </row>
    <row r="167" spans="2:10" ht="13.95" customHeight="1" x14ac:dyDescent="0.3">
      <c r="B167" s="63" t="s">
        <v>451</v>
      </c>
      <c r="C167" s="29">
        <f>IF(ISNUMBER(Assumptions!E84),Assumptions!E84,CHOOSE($C$10,$C$7,ErpHistIbov,History!$W$8)+$C$8/100-$C$9*CHOOSE($C$10,ErpSdIbov,ErpSdIbov,History!$W$9))</f>
        <v>0.06</v>
      </c>
      <c r="J167" s="6" t="s">
        <v>476</v>
      </c>
    </row>
    <row r="168" spans="2:10" ht="13.95" customHeight="1" x14ac:dyDescent="0.3">
      <c r="B168" s="4" t="s">
        <v>452</v>
      </c>
      <c r="C168" s="50">
        <f>$C$6+C167</f>
        <v>0.12759999999999999</v>
      </c>
      <c r="J168" s="6" t="s">
        <v>477</v>
      </c>
    </row>
    <row r="169" spans="2:10" ht="13.95" customHeight="1" x14ac:dyDescent="0.3">
      <c r="B169" s="63" t="s">
        <v>453</v>
      </c>
      <c r="D169" s="29">
        <f>IF(RateConv=1,$C168,(1+$C168)*(1+D$21)-1)</f>
        <v>0.12759999999999999</v>
      </c>
      <c r="E169" s="29">
        <f>IF(RateConv=1,$C168,(1+$C168)*(1+E$21)-1)</f>
        <v>0.12759999999999999</v>
      </c>
      <c r="F169" s="29">
        <f>IF(RateConv=1,$C168,(1+$C168)*(1+F$21)-1)</f>
        <v>0.12759999999999999</v>
      </c>
      <c r="G169" s="29">
        <f>IF(RateConv=1,$C168,(1+$C168)*(1+G$21)-1)</f>
        <v>0.12759999999999999</v>
      </c>
      <c r="H169" s="29">
        <f>IF(RateConv=1,$C168,(1+$C168)*(1+H$21)-1)</f>
        <v>0.12759999999999999</v>
      </c>
      <c r="I169" s="29">
        <f>IF(RateConv=1,$C168,(1+$C168)*(1+IPCALT)-1)</f>
        <v>0.12759999999999999</v>
      </c>
      <c r="J169" s="6" t="s">
        <v>478</v>
      </c>
    </row>
    <row r="170" spans="2:10" ht="13.95" customHeight="1" x14ac:dyDescent="0.3">
      <c r="B170" s="63" t="s">
        <v>454</v>
      </c>
      <c r="C170" s="69">
        <v>1</v>
      </c>
      <c r="D170" s="69">
        <f>C170/(1+D169)</f>
        <v>0.88683930471798511</v>
      </c>
      <c r="E170" s="69">
        <f>D170/(1+E169)</f>
        <v>0.78648395239267932</v>
      </c>
      <c r="F170" s="69">
        <f>E170/(1+F169)</f>
        <v>0.69748488151177668</v>
      </c>
      <c r="G170" s="69">
        <f>F170/(1+G169)</f>
        <v>0.61855700737121033</v>
      </c>
      <c r="H170" s="69">
        <f>G170/(1+H169)</f>
        <v>0.54856066634552181</v>
      </c>
      <c r="J170" s="6" t="s">
        <v>479</v>
      </c>
    </row>
    <row r="171" spans="2:10" ht="13.95" customHeight="1" x14ac:dyDescent="0.3">
      <c r="B171" s="63" t="s">
        <v>455</v>
      </c>
      <c r="C171" s="70">
        <f>IF(ISNUMBER(Assumptions!E70),Assumptions!E70,CHOOSE(RoeLT,'Boxes Now'!Z12,'Boxes Now'!W12)+$C$13/100)</f>
        <v>0.17101529356426726</v>
      </c>
      <c r="J171" s="6" t="s">
        <v>480</v>
      </c>
    </row>
    <row r="172" spans="2:10" ht="13.95" customHeight="1" x14ac:dyDescent="0.3">
      <c r="B172" s="63" t="s">
        <v>456</v>
      </c>
      <c r="C172" s="29">
        <f>IF(ISNUMBER(Assumptions!E77),Assumptions!E77,$C$12)</f>
        <v>4.7E-2</v>
      </c>
      <c r="J172" s="6" t="s">
        <v>481</v>
      </c>
    </row>
    <row r="173" spans="2:10" ht="13.95" customHeight="1" x14ac:dyDescent="0.3">
      <c r="B173" s="63" t="s">
        <v>457</v>
      </c>
      <c r="E173" s="35">
        <f>'Boxes Now'!$X$12+$C$11/100</f>
        <v>0.16677284189120467</v>
      </c>
      <c r="F173" s="35">
        <f>'Boxes Now'!$X$12+($C172-'Boxes Now'!$X$12)*MIN(1,(F$19-2)/(GrowthYear-2))+$C$11/100</f>
        <v>0.12684856126080313</v>
      </c>
      <c r="G173" s="35">
        <f>'Boxes Now'!$X$12+($C172-'Boxes Now'!$X$12)*MIN(1,(G$19-2)/(GrowthYear-2))+$C$11/100</f>
        <v>8.6924280630401557E-2</v>
      </c>
      <c r="H173" s="35">
        <f>'Boxes Now'!$X$12+($C172-'Boxes Now'!$X$12)*MIN(1,(H$19-2)/(GrowthYear-2))+$C$11/100</f>
        <v>4.7E-2</v>
      </c>
      <c r="I173" s="35">
        <f>$C172</f>
        <v>4.7E-2</v>
      </c>
      <c r="J173" s="6" t="s">
        <v>482</v>
      </c>
    </row>
    <row r="174" spans="2:10" ht="13.95" customHeight="1" x14ac:dyDescent="0.3">
      <c r="B174" s="63" t="s">
        <v>458</v>
      </c>
      <c r="D174" s="71">
        <f>'Boxes Now'!R12*(1+$C166)</f>
        <v>1632.9891542000671</v>
      </c>
      <c r="E174" s="71">
        <f>D174*(1+E173)</f>
        <v>1905.3273962235269</v>
      </c>
      <c r="F174" s="71">
        <f>E174*(1+F173)</f>
        <v>2147.0154351652732</v>
      </c>
      <c r="G174" s="71">
        <f>F174*(1+G173)</f>
        <v>2333.6432073693832</v>
      </c>
      <c r="H174" s="71">
        <f>G174*(1+H173)</f>
        <v>2443.3244381157442</v>
      </c>
      <c r="I174" s="71">
        <f>H174*(1+I173)</f>
        <v>2558.1606867071841</v>
      </c>
      <c r="J174" s="6" t="s">
        <v>483</v>
      </c>
    </row>
    <row r="175" spans="2:10" ht="13.95" customHeight="1" x14ac:dyDescent="0.3">
      <c r="B175" s="63" t="s">
        <v>459</v>
      </c>
      <c r="D175" s="35">
        <f>'Boxes Now'!V12</f>
        <v>0.15057699365039282</v>
      </c>
      <c r="E175" s="35">
        <f>'Boxes Now'!W12</f>
        <v>0.17101529356426726</v>
      </c>
      <c r="F175" s="35">
        <f>$E175+($C171-$E175)*MIN(1,(F$19-2)/(RoeYear-2))</f>
        <v>0.17101529356426726</v>
      </c>
      <c r="G175" s="35">
        <f>$E175+($C171-$E175)*MIN(1,(G$19-2)/(RoeYear-2))</f>
        <v>0.17101529356426726</v>
      </c>
      <c r="H175" s="35">
        <f>$E175+($C171-$E175)*MIN(1,(H$19-2)/(RoeYear-2))</f>
        <v>0.17101529356426726</v>
      </c>
      <c r="I175" s="35">
        <f>$C171</f>
        <v>0.17101529356426726</v>
      </c>
      <c r="J175" s="6" t="s">
        <v>484</v>
      </c>
    </row>
    <row r="176" spans="2:10" ht="13.95" customHeight="1" x14ac:dyDescent="0.3">
      <c r="B176" s="63" t="s">
        <v>460</v>
      </c>
      <c r="D176" s="71">
        <f t="shared" ref="D176:I176" si="6">D174/D175</f>
        <v>10844.878188971647</v>
      </c>
      <c r="E176" s="71">
        <f t="shared" si="6"/>
        <v>11141.269043914532</v>
      </c>
      <c r="F176" s="71">
        <f t="shared" si="6"/>
        <v>12554.522992754612</v>
      </c>
      <c r="G176" s="71">
        <f t="shared" si="6"/>
        <v>13645.815872557643</v>
      </c>
      <c r="H176" s="71">
        <f t="shared" si="6"/>
        <v>14287.169218567853</v>
      </c>
      <c r="I176" s="71">
        <f t="shared" si="6"/>
        <v>14958.666171840541</v>
      </c>
      <c r="J176" s="6" t="s">
        <v>485</v>
      </c>
    </row>
    <row r="177" spans="2:10" ht="13.95" customHeight="1" x14ac:dyDescent="0.3">
      <c r="B177" s="63" t="s">
        <v>461</v>
      </c>
      <c r="D177" s="71">
        <f>E176-D176</f>
        <v>296.3908549428852</v>
      </c>
      <c r="E177" s="71">
        <f>F176-E176</f>
        <v>1413.2539488400798</v>
      </c>
      <c r="F177" s="71">
        <f>G176-F176</f>
        <v>1091.2928798030316</v>
      </c>
      <c r="G177" s="71">
        <f>H176-G176</f>
        <v>641.35334601020986</v>
      </c>
      <c r="H177" s="71">
        <f>I176-H176</f>
        <v>671.49695327268819</v>
      </c>
      <c r="J177" s="6" t="s">
        <v>486</v>
      </c>
    </row>
    <row r="178" spans="2:10" ht="13.95" customHeight="1" x14ac:dyDescent="0.3">
      <c r="B178" s="4" t="s">
        <v>462</v>
      </c>
      <c r="D178" s="72">
        <f>D174-D177</f>
        <v>1336.5982992571819</v>
      </c>
      <c r="E178" s="72">
        <f>E174-E177</f>
        <v>492.07344738344705</v>
      </c>
      <c r="F178" s="72">
        <f>F174-F177</f>
        <v>1055.7225553622416</v>
      </c>
      <c r="G178" s="72">
        <f>G174-G177</f>
        <v>1692.2898613591733</v>
      </c>
      <c r="H178" s="72">
        <f>H174-H177</f>
        <v>1771.827484843056</v>
      </c>
      <c r="J178" s="6" t="s">
        <v>487</v>
      </c>
    </row>
    <row r="179" spans="2:10" ht="13.95" customHeight="1" x14ac:dyDescent="0.3">
      <c r="B179" s="73" t="s">
        <v>463</v>
      </c>
      <c r="D179" s="74">
        <f>D178/D174</f>
        <v>0.8184979648024211</v>
      </c>
      <c r="E179" s="74">
        <f>E178/E174</f>
        <v>0.2582618863082356</v>
      </c>
      <c r="F179" s="74">
        <f>F178/F174</f>
        <v>0.49171633238909346</v>
      </c>
      <c r="G179" s="74">
        <f>G178/G174</f>
        <v>0.72517077846995293</v>
      </c>
      <c r="H179" s="74">
        <f>H178/H174</f>
        <v>0.72517077846995348</v>
      </c>
    </row>
    <row r="180" spans="2:10" ht="13.95" customHeight="1" x14ac:dyDescent="0.3">
      <c r="B180" s="63" t="s">
        <v>464</v>
      </c>
      <c r="C180" s="16">
        <f>SUM(D180:H180)</f>
        <v>4327.4389155840354</v>
      </c>
      <c r="D180" s="71">
        <f>D178*D170</f>
        <v>1185.3479064004805</v>
      </c>
      <c r="E180" s="71">
        <f>E178*E170</f>
        <v>387.00786976562455</v>
      </c>
      <c r="F180" s="71">
        <f>F178*F170</f>
        <v>736.35052143614314</v>
      </c>
      <c r="G180" s="71">
        <f>G178*G170</f>
        <v>1046.7777522469707</v>
      </c>
      <c r="H180" s="71">
        <f>H178*H170</f>
        <v>971.95486573481674</v>
      </c>
      <c r="J180" s="6" t="s">
        <v>488</v>
      </c>
    </row>
    <row r="181" spans="2:10" ht="13.95" customHeight="1" x14ac:dyDescent="0.3">
      <c r="B181" s="63" t="s">
        <v>465</v>
      </c>
      <c r="I181" s="16">
        <f>I174*(1-I173/I175)/(I169-I173)</f>
        <v>23016.170925938943</v>
      </c>
      <c r="J181" s="6" t="s">
        <v>489</v>
      </c>
    </row>
    <row r="182" spans="2:10" ht="13.95" customHeight="1" x14ac:dyDescent="0.3">
      <c r="B182" s="63" t="s">
        <v>466</v>
      </c>
      <c r="C182" s="16">
        <f>I182</f>
        <v>12625.766059855492</v>
      </c>
      <c r="I182" s="16">
        <f>I181*H170</f>
        <v>12625.766059855492</v>
      </c>
    </row>
    <row r="183" spans="2:10" ht="13.95" customHeight="1" x14ac:dyDescent="0.3">
      <c r="B183" s="63" t="s">
        <v>467</v>
      </c>
      <c r="C183" s="75">
        <f>C180+C182</f>
        <v>16953.204975439527</v>
      </c>
      <c r="J183" s="6" t="s">
        <v>490</v>
      </c>
    </row>
    <row r="184" spans="2:10" ht="13.95" customHeight="1" x14ac:dyDescent="0.3">
      <c r="B184" s="4" t="s">
        <v>468</v>
      </c>
      <c r="C184" s="67">
        <f>IF(Horizon=1,C183*(1+D169)-D178,C183)</f>
        <v>17779.835631048427</v>
      </c>
      <c r="J184" s="6" t="s">
        <v>491</v>
      </c>
    </row>
    <row r="185" spans="2:10" ht="13.95" customHeight="1" x14ac:dyDescent="0.3">
      <c r="B185" s="4" t="s">
        <v>469</v>
      </c>
      <c r="C185" s="68">
        <f>C184/C165-1</f>
        <v>0.10663890770586715</v>
      </c>
    </row>
    <row r="186" spans="2:10" ht="13.95" customHeight="1" x14ac:dyDescent="0.3">
      <c r="B186" s="63" t="s">
        <v>470</v>
      </c>
      <c r="C186" s="27">
        <f>C184/IF(Horizon=1,E174,D174)</f>
        <v>9.3316432998807066</v>
      </c>
    </row>
    <row r="187" spans="2:10" ht="13.95" customHeight="1" x14ac:dyDescent="0.3">
      <c r="B187" s="63" t="s">
        <v>471</v>
      </c>
      <c r="C187" s="27">
        <f>'Boxes Now'!Y12</f>
        <v>10.715663593903997</v>
      </c>
      <c r="J187" s="6" t="s">
        <v>492</v>
      </c>
    </row>
    <row r="188" spans="2:10" ht="13.95" customHeight="1" x14ac:dyDescent="0.3">
      <c r="B188" s="63" t="s">
        <v>472</v>
      </c>
      <c r="C188" s="35">
        <f>C182/C183</f>
        <v>0.74474213449001014</v>
      </c>
    </row>
    <row r="189" spans="2:10" ht="13.95" customHeight="1" x14ac:dyDescent="0.3">
      <c r="B189" s="73" t="s">
        <v>473</v>
      </c>
      <c r="D189" s="76">
        <f>D178/D$23</f>
        <v>1336.5982992571819</v>
      </c>
      <c r="E189" s="76">
        <f>E178/E$23</f>
        <v>492.07344738344705</v>
      </c>
      <c r="F189" s="76">
        <f>F178/F$23</f>
        <v>1055.7225553622416</v>
      </c>
      <c r="G189" s="76">
        <f>G178/G$23</f>
        <v>1692.2898613591733</v>
      </c>
      <c r="H189" s="76">
        <f>H178/H$23</f>
        <v>1771.827484843056</v>
      </c>
      <c r="J189" s="6" t="s">
        <v>493</v>
      </c>
    </row>
    <row r="192" spans="2:10" ht="13.95" customHeight="1" x14ac:dyDescent="0.3">
      <c r="B192" s="126" t="s">
        <v>495</v>
      </c>
      <c r="C192" s="126"/>
      <c r="D192" s="126"/>
      <c r="E192" s="126"/>
      <c r="F192" s="126"/>
      <c r="G192" s="126"/>
      <c r="H192" s="126"/>
      <c r="I192" s="126"/>
      <c r="J192" s="126"/>
    </row>
    <row r="193" spans="2:10" ht="13.95" customHeight="1" x14ac:dyDescent="0.3">
      <c r="B193" s="17"/>
      <c r="C193" s="18" t="s">
        <v>32</v>
      </c>
      <c r="D193" s="18" t="s">
        <v>436</v>
      </c>
      <c r="E193" s="18" t="s">
        <v>437</v>
      </c>
      <c r="F193" s="18" t="s">
        <v>438</v>
      </c>
      <c r="G193" s="18" t="s">
        <v>439</v>
      </c>
      <c r="H193" s="18" t="s">
        <v>440</v>
      </c>
      <c r="I193" s="18" t="s">
        <v>441</v>
      </c>
      <c r="J193" s="18" t="s">
        <v>442</v>
      </c>
    </row>
    <row r="194" spans="2:10" ht="13.95" customHeight="1" x14ac:dyDescent="0.3">
      <c r="B194" s="63" t="s">
        <v>142</v>
      </c>
      <c r="C194" s="16">
        <f>'Boxes Now'!F13</f>
        <v>10204.555109283054</v>
      </c>
      <c r="J194" s="6" t="s">
        <v>474</v>
      </c>
    </row>
    <row r="195" spans="2:10" ht="13.95" customHeight="1" x14ac:dyDescent="0.3">
      <c r="B195" s="63" t="s">
        <v>450</v>
      </c>
      <c r="C195" s="23">
        <f>IF(UseEPS=1,Assumptions!$C$60*$C$14,0)</f>
        <v>2.3023840882349097E-2</v>
      </c>
      <c r="J195" s="6" t="s">
        <v>475</v>
      </c>
    </row>
    <row r="196" spans="2:10" ht="13.95" customHeight="1" x14ac:dyDescent="0.3">
      <c r="B196" s="63" t="s">
        <v>451</v>
      </c>
      <c r="C196" s="29">
        <f>IF(ISNUMBER(Assumptions!E85),Assumptions!E85,CHOOSE($C$10,$C$7,ErpHistIbov,History!$X$8)+$C$8/100-$C$9*CHOOSE($C$10,ErpSdIbov,ErpSdIbov,History!$X$9))</f>
        <v>0.06</v>
      </c>
      <c r="J196" s="6" t="s">
        <v>476</v>
      </c>
    </row>
    <row r="197" spans="2:10" ht="13.95" customHeight="1" x14ac:dyDescent="0.3">
      <c r="B197" s="4" t="s">
        <v>452</v>
      </c>
      <c r="C197" s="50">
        <f>$C$6+C196</f>
        <v>0.12759999999999999</v>
      </c>
      <c r="J197" s="6" t="s">
        <v>477</v>
      </c>
    </row>
    <row r="198" spans="2:10" ht="13.95" customHeight="1" x14ac:dyDescent="0.3">
      <c r="B198" s="63" t="s">
        <v>453</v>
      </c>
      <c r="D198" s="29">
        <f>IF(RateConv=1,$C197,(1+$C197)*(1+D$21)-1)</f>
        <v>0.12759999999999999</v>
      </c>
      <c r="E198" s="29">
        <f>IF(RateConv=1,$C197,(1+$C197)*(1+E$21)-1)</f>
        <v>0.12759999999999999</v>
      </c>
      <c r="F198" s="29">
        <f>IF(RateConv=1,$C197,(1+$C197)*(1+F$21)-1)</f>
        <v>0.12759999999999999</v>
      </c>
      <c r="G198" s="29">
        <f>IF(RateConv=1,$C197,(1+$C197)*(1+G$21)-1)</f>
        <v>0.12759999999999999</v>
      </c>
      <c r="H198" s="29">
        <f>IF(RateConv=1,$C197,(1+$C197)*(1+H$21)-1)</f>
        <v>0.12759999999999999</v>
      </c>
      <c r="I198" s="29">
        <f>IF(RateConv=1,$C197,(1+$C197)*(1+IPCALT)-1)</f>
        <v>0.12759999999999999</v>
      </c>
      <c r="J198" s="6" t="s">
        <v>478</v>
      </c>
    </row>
    <row r="199" spans="2:10" ht="13.95" customHeight="1" x14ac:dyDescent="0.3">
      <c r="B199" s="63" t="s">
        <v>454</v>
      </c>
      <c r="C199" s="69">
        <v>1</v>
      </c>
      <c r="D199" s="69">
        <f>C199/(1+D198)</f>
        <v>0.88683930471798511</v>
      </c>
      <c r="E199" s="69">
        <f>D199/(1+E198)</f>
        <v>0.78648395239267932</v>
      </c>
      <c r="F199" s="69">
        <f>E199/(1+F198)</f>
        <v>0.69748488151177668</v>
      </c>
      <c r="G199" s="69">
        <f>F199/(1+G198)</f>
        <v>0.61855700737121033</v>
      </c>
      <c r="H199" s="69">
        <f>G199/(1+H198)</f>
        <v>0.54856066634552181</v>
      </c>
      <c r="J199" s="6" t="s">
        <v>479</v>
      </c>
    </row>
    <row r="200" spans="2:10" ht="13.95" customHeight="1" x14ac:dyDescent="0.3">
      <c r="B200" s="63" t="s">
        <v>455</v>
      </c>
      <c r="C200" s="70">
        <f>IF(ISNUMBER(Assumptions!E71),Assumptions!E71,CHOOSE(RoeLT,'Boxes Now'!Z13,'Boxes Now'!W13)+$C$13/100)</f>
        <v>0.20417735630784936</v>
      </c>
      <c r="J200" s="6" t="s">
        <v>480</v>
      </c>
    </row>
    <row r="201" spans="2:10" ht="13.95" customHeight="1" x14ac:dyDescent="0.3">
      <c r="B201" s="63" t="s">
        <v>456</v>
      </c>
      <c r="C201" s="29">
        <f>IF(ISNUMBER(Assumptions!E78),Assumptions!E78,$C$12)</f>
        <v>4.7E-2</v>
      </c>
      <c r="J201" s="6" t="s">
        <v>481</v>
      </c>
    </row>
    <row r="202" spans="2:10" ht="13.95" customHeight="1" x14ac:dyDescent="0.3">
      <c r="B202" s="63" t="s">
        <v>457</v>
      </c>
      <c r="E202" s="35">
        <f>'Boxes Now'!$X$13+$C$11/100</f>
        <v>0.24513440587649837</v>
      </c>
      <c r="F202" s="35">
        <f>'Boxes Now'!$X$13+($C201-'Boxes Now'!$X$13)*MIN(1,(F$19-2)/(GrowthYear-2))+$C$11/100</f>
        <v>0.1790896039176656</v>
      </c>
      <c r="G202" s="35">
        <f>'Boxes Now'!$X$13+($C201-'Boxes Now'!$X$13)*MIN(1,(G$19-2)/(GrowthYear-2))+$C$11/100</f>
        <v>0.11304480195883279</v>
      </c>
      <c r="H202" s="35">
        <f>'Boxes Now'!$X$13+($C201-'Boxes Now'!$X$13)*MIN(1,(H$19-2)/(GrowthYear-2))+$C$11/100</f>
        <v>4.6999999999999986E-2</v>
      </c>
      <c r="I202" s="35">
        <f>$C201</f>
        <v>4.7E-2</v>
      </c>
      <c r="J202" s="6" t="s">
        <v>482</v>
      </c>
    </row>
    <row r="203" spans="2:10" ht="13.95" customHeight="1" x14ac:dyDescent="0.3">
      <c r="B203" s="63" t="s">
        <v>458</v>
      </c>
      <c r="D203" s="71">
        <f>'Boxes Now'!R13*(1+$C195)</f>
        <v>552.35127158176124</v>
      </c>
      <c r="E203" s="71">
        <f>D203*(1+E202)</f>
        <v>687.75157237608471</v>
      </c>
      <c r="F203" s="71">
        <f>E203*(1+F202)</f>
        <v>810.92072906666942</v>
      </c>
      <c r="G203" s="71">
        <f>F203*(1+G202)</f>
        <v>902.59110228832344</v>
      </c>
      <c r="H203" s="71">
        <f>G203*(1+H202)</f>
        <v>945.0128840958746</v>
      </c>
      <c r="I203" s="71">
        <f>H203*(1+I202)</f>
        <v>989.42848964838061</v>
      </c>
      <c r="J203" s="6" t="s">
        <v>483</v>
      </c>
    </row>
    <row r="204" spans="2:10" ht="13.95" customHeight="1" x14ac:dyDescent="0.3">
      <c r="B204" s="63" t="s">
        <v>459</v>
      </c>
      <c r="D204" s="35">
        <f>'Boxes Now'!V13</f>
        <v>0.20064816868403501</v>
      </c>
      <c r="E204" s="35">
        <f>'Boxes Now'!W13</f>
        <v>0.20417735630784936</v>
      </c>
      <c r="F204" s="35">
        <f>$E204+($C200-$E204)*MIN(1,(F$19-2)/(RoeYear-2))</f>
        <v>0.20417735630784936</v>
      </c>
      <c r="G204" s="35">
        <f>$E204+($C200-$E204)*MIN(1,(G$19-2)/(RoeYear-2))</f>
        <v>0.20417735630784936</v>
      </c>
      <c r="H204" s="35">
        <f>$E204+($C200-$E204)*MIN(1,(H$19-2)/(RoeYear-2))</f>
        <v>0.20417735630784936</v>
      </c>
      <c r="I204" s="35">
        <f>$C200</f>
        <v>0.20417735630784936</v>
      </c>
      <c r="J204" s="6" t="s">
        <v>484</v>
      </c>
    </row>
    <row r="205" spans="2:10" ht="13.95" customHeight="1" x14ac:dyDescent="0.3">
      <c r="B205" s="63" t="s">
        <v>460</v>
      </c>
      <c r="D205" s="71">
        <f t="shared" ref="D205:I205" si="7">D203/D204</f>
        <v>2752.8348511944841</v>
      </c>
      <c r="E205" s="71">
        <f t="shared" si="7"/>
        <v>3368.4027691059141</v>
      </c>
      <c r="F205" s="71">
        <f t="shared" si="7"/>
        <v>3971.6486868602606</v>
      </c>
      <c r="G205" s="71">
        <f t="shared" si="7"/>
        <v>4420.6229261164372</v>
      </c>
      <c r="H205" s="71">
        <f t="shared" si="7"/>
        <v>4628.3922036439099</v>
      </c>
      <c r="I205" s="71">
        <f t="shared" si="7"/>
        <v>4845.9266372151724</v>
      </c>
      <c r="J205" s="6" t="s">
        <v>485</v>
      </c>
    </row>
    <row r="206" spans="2:10" ht="13.95" customHeight="1" x14ac:dyDescent="0.3">
      <c r="B206" s="63" t="s">
        <v>461</v>
      </c>
      <c r="D206" s="71">
        <f>E205-D205</f>
        <v>615.56791791142996</v>
      </c>
      <c r="E206" s="71">
        <f>F205-E205</f>
        <v>603.24591775434646</v>
      </c>
      <c r="F206" s="71">
        <f>G205-F205</f>
        <v>448.97423925617659</v>
      </c>
      <c r="G206" s="71">
        <f>H205-G205</f>
        <v>207.7692775274727</v>
      </c>
      <c r="H206" s="71">
        <f>I205-H205</f>
        <v>217.53443357126253</v>
      </c>
      <c r="J206" s="6" t="s">
        <v>486</v>
      </c>
    </row>
    <row r="207" spans="2:10" ht="13.95" customHeight="1" x14ac:dyDescent="0.3">
      <c r="B207" s="4" t="s">
        <v>462</v>
      </c>
      <c r="D207" s="72">
        <f>D203-D206</f>
        <v>-63.21664632966872</v>
      </c>
      <c r="E207" s="72">
        <f>E203-E206</f>
        <v>84.505654621738245</v>
      </c>
      <c r="F207" s="72">
        <f>F203-F206</f>
        <v>361.94648981049284</v>
      </c>
      <c r="G207" s="72">
        <f>G203-G206</f>
        <v>694.82182476085075</v>
      </c>
      <c r="H207" s="72">
        <f>H203-H206</f>
        <v>727.47845052461207</v>
      </c>
      <c r="J207" s="6" t="s">
        <v>487</v>
      </c>
    </row>
    <row r="208" spans="2:10" ht="13.95" customHeight="1" x14ac:dyDescent="0.3">
      <c r="B208" s="73" t="s">
        <v>463</v>
      </c>
      <c r="D208" s="74">
        <f>D207/D203</f>
        <v>-0.11445007838695839</v>
      </c>
      <c r="E208" s="74">
        <f>E207/E203</f>
        <v>0.12287235393702281</v>
      </c>
      <c r="F208" s="74">
        <f>F207/F203</f>
        <v>0.44634016228327983</v>
      </c>
      <c r="G208" s="74">
        <f>G207/G203</f>
        <v>0.76980797062953654</v>
      </c>
      <c r="H208" s="74">
        <f>H207/H203</f>
        <v>0.7698079706295381</v>
      </c>
    </row>
    <row r="209" spans="2:10" ht="13.95" customHeight="1" x14ac:dyDescent="0.3">
      <c r="B209" s="63" t="s">
        <v>464</v>
      </c>
      <c r="C209" s="16">
        <f>SUM(D209:H209)</f>
        <v>1091.7045112799685</v>
      </c>
      <c r="D209" s="71">
        <f>D207*D199</f>
        <v>-56.063006677606175</v>
      </c>
      <c r="E209" s="71">
        <f>E207*E199</f>
        <v>66.462341246435386</v>
      </c>
      <c r="F209" s="71">
        <f>F207*F199</f>
        <v>252.45220455907508</v>
      </c>
      <c r="G209" s="71">
        <f>G207*G199</f>
        <v>429.78690858027539</v>
      </c>
      <c r="H209" s="71">
        <f>H207*H199</f>
        <v>399.0660635717889</v>
      </c>
      <c r="J209" s="6" t="s">
        <v>488</v>
      </c>
    </row>
    <row r="210" spans="2:10" ht="13.95" customHeight="1" x14ac:dyDescent="0.3">
      <c r="B210" s="63" t="s">
        <v>465</v>
      </c>
      <c r="I210" s="16">
        <f>I203*(1-I202/I204)/(I198-I202)</f>
        <v>9449.999227038059</v>
      </c>
      <c r="J210" s="6" t="s">
        <v>489</v>
      </c>
    </row>
    <row r="211" spans="2:10" ht="13.95" customHeight="1" x14ac:dyDescent="0.3">
      <c r="B211" s="63" t="s">
        <v>466</v>
      </c>
      <c r="C211" s="16">
        <f>I211</f>
        <v>5183.8978729486635</v>
      </c>
      <c r="I211" s="16">
        <f>I210*H199</f>
        <v>5183.8978729486635</v>
      </c>
    </row>
    <row r="212" spans="2:10" ht="13.95" customHeight="1" x14ac:dyDescent="0.3">
      <c r="B212" s="63" t="s">
        <v>467</v>
      </c>
      <c r="C212" s="75">
        <f>C209+C211</f>
        <v>6275.6023842286322</v>
      </c>
      <c r="J212" s="6" t="s">
        <v>490</v>
      </c>
    </row>
    <row r="213" spans="2:10" ht="13.95" customHeight="1" x14ac:dyDescent="0.3">
      <c r="B213" s="4" t="s">
        <v>468</v>
      </c>
      <c r="C213" s="67">
        <f>IF(Horizon=1,C212*(1+D198)-D207,C212)</f>
        <v>7139.5858947858742</v>
      </c>
      <c r="J213" s="6" t="s">
        <v>491</v>
      </c>
    </row>
    <row r="214" spans="2:10" ht="13.95" customHeight="1" x14ac:dyDescent="0.3">
      <c r="B214" s="4" t="s">
        <v>469</v>
      </c>
      <c r="C214" s="68">
        <f>C213/C194-1</f>
        <v>-0.30035304642619709</v>
      </c>
    </row>
    <row r="215" spans="2:10" ht="13.95" customHeight="1" x14ac:dyDescent="0.3">
      <c r="B215" s="63" t="s">
        <v>470</v>
      </c>
      <c r="C215" s="27">
        <f>C213/IF(Horizon=1,E203,D203)</f>
        <v>10.381053539608221</v>
      </c>
    </row>
    <row r="216" spans="2:10" ht="13.95" customHeight="1" x14ac:dyDescent="0.3">
      <c r="B216" s="63" t="s">
        <v>471</v>
      </c>
      <c r="C216" s="27">
        <f>'Boxes Now'!Y13</f>
        <v>18.900116102745411</v>
      </c>
      <c r="J216" s="6" t="s">
        <v>492</v>
      </c>
    </row>
    <row r="217" spans="2:10" ht="13.95" customHeight="1" x14ac:dyDescent="0.3">
      <c r="B217" s="63" t="s">
        <v>472</v>
      </c>
      <c r="C217" s="35">
        <f>C211/C212</f>
        <v>0.82603988518718818</v>
      </c>
    </row>
    <row r="218" spans="2:10" ht="13.95" customHeight="1" x14ac:dyDescent="0.3">
      <c r="B218" s="73" t="s">
        <v>473</v>
      </c>
      <c r="D218" s="76">
        <f>D207/D$23</f>
        <v>-63.21664632966872</v>
      </c>
      <c r="E218" s="76">
        <f>E207/E$23</f>
        <v>84.505654621738245</v>
      </c>
      <c r="F218" s="76">
        <f>F207/F$23</f>
        <v>361.94648981049284</v>
      </c>
      <c r="G218" s="76">
        <f>G207/G$23</f>
        <v>694.82182476085075</v>
      </c>
      <c r="H218" s="76">
        <f>H207/H$23</f>
        <v>727.47845052461207</v>
      </c>
      <c r="J218" s="6" t="s">
        <v>493</v>
      </c>
    </row>
  </sheetData>
  <mergeCells count="9">
    <mergeCell ref="B134:J134"/>
    <mergeCell ref="B163:J163"/>
    <mergeCell ref="B192:J192"/>
    <mergeCell ref="B25:J25"/>
    <mergeCell ref="B5:J5"/>
    <mergeCell ref="B17:J17"/>
    <mergeCell ref="B47:J47"/>
    <mergeCell ref="B76:J76"/>
    <mergeCell ref="B105:J10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218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3" width="12.6640625" customWidth="1"/>
    <col min="4" max="8" width="11.6640625" customWidth="1"/>
    <col min="9" max="9" width="12.6640625" customWidth="1"/>
    <col min="10" max="10" width="110.6640625" customWidth="1"/>
  </cols>
  <sheetData>
    <row r="1" spans="2:10" ht="30" customHeight="1" x14ac:dyDescent="0.3">
      <c r="B1" s="14" t="s">
        <v>424</v>
      </c>
    </row>
    <row r="2" spans="2:10" ht="13.95" customHeight="1" x14ac:dyDescent="0.3">
      <c r="B2" s="6" t="s">
        <v>425</v>
      </c>
    </row>
    <row r="3" spans="2:10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10" ht="13.95" customHeight="1" x14ac:dyDescent="0.3">
      <c r="B5" s="125" t="s">
        <v>426</v>
      </c>
      <c r="C5" s="125"/>
      <c r="D5" s="125"/>
      <c r="E5" s="125"/>
      <c r="F5" s="125"/>
      <c r="G5" s="125"/>
      <c r="H5" s="125"/>
      <c r="I5" s="125"/>
      <c r="J5" s="125"/>
    </row>
    <row r="6" spans="2:10" ht="13.95" customHeight="1" x14ac:dyDescent="0.3">
      <c r="B6" s="19" t="s">
        <v>45</v>
      </c>
      <c r="C6" s="29">
        <f>Assumptions!D25</f>
        <v>8.5000000000000006E-2</v>
      </c>
    </row>
    <row r="7" spans="2:10" ht="13.95" customHeight="1" x14ac:dyDescent="0.3">
      <c r="B7" s="19" t="s">
        <v>427</v>
      </c>
      <c r="C7" s="29">
        <f>Assumptions!D26</f>
        <v>0.06</v>
      </c>
    </row>
    <row r="8" spans="2:10" ht="13.95" customHeight="1" x14ac:dyDescent="0.3">
      <c r="B8" s="19" t="s">
        <v>428</v>
      </c>
      <c r="C8" s="36">
        <f>Assumptions!D27</f>
        <v>0</v>
      </c>
    </row>
    <row r="9" spans="2:10" ht="13.95" customHeight="1" x14ac:dyDescent="0.3">
      <c r="B9" s="19" t="s">
        <v>429</v>
      </c>
      <c r="C9" s="59">
        <f>Assumptions!D28</f>
        <v>0</v>
      </c>
    </row>
    <row r="10" spans="2:10" ht="13.95" customHeight="1" x14ac:dyDescent="0.3">
      <c r="B10" s="19" t="s">
        <v>430</v>
      </c>
      <c r="C10" s="60">
        <f>ERPBasis</f>
        <v>1</v>
      </c>
    </row>
    <row r="11" spans="2:10" ht="13.95" customHeight="1" x14ac:dyDescent="0.3">
      <c r="B11" s="19" t="s">
        <v>53</v>
      </c>
      <c r="C11" s="36">
        <f>Assumptions!D31</f>
        <v>-2</v>
      </c>
    </row>
    <row r="12" spans="2:10" ht="13.95" customHeight="1" x14ac:dyDescent="0.3">
      <c r="B12" s="19" t="s">
        <v>431</v>
      </c>
      <c r="C12" s="29">
        <f>Assumptions!D32</f>
        <v>4.2000000000000003E-2</v>
      </c>
    </row>
    <row r="13" spans="2:10" ht="13.95" customHeight="1" x14ac:dyDescent="0.3">
      <c r="B13" s="19" t="s">
        <v>432</v>
      </c>
      <c r="C13" s="36">
        <f>Assumptions!D33</f>
        <v>0</v>
      </c>
    </row>
    <row r="14" spans="2:10" ht="13.95" customHeight="1" x14ac:dyDescent="0.3">
      <c r="B14" s="19" t="s">
        <v>433</v>
      </c>
      <c r="C14" s="47">
        <f>Assumptions!D24</f>
        <v>0.55000000000000049</v>
      </c>
    </row>
    <row r="15" spans="2:10" ht="13.95" customHeight="1" x14ac:dyDescent="0.3">
      <c r="B15" s="19" t="s">
        <v>434</v>
      </c>
      <c r="C15" s="60">
        <f>RateConv</f>
        <v>1</v>
      </c>
    </row>
    <row r="17" spans="2:10" ht="13.95" customHeight="1" x14ac:dyDescent="0.3">
      <c r="B17" s="125" t="s">
        <v>435</v>
      </c>
      <c r="C17" s="125"/>
      <c r="D17" s="125"/>
      <c r="E17" s="125"/>
      <c r="F17" s="125"/>
      <c r="G17" s="125"/>
      <c r="H17" s="125"/>
      <c r="I17" s="125"/>
      <c r="J17" s="125"/>
    </row>
    <row r="18" spans="2:10" ht="13.95" customHeight="1" x14ac:dyDescent="0.3">
      <c r="B18" s="17"/>
      <c r="C18" s="18" t="s">
        <v>32</v>
      </c>
      <c r="D18" s="18" t="s">
        <v>436</v>
      </c>
      <c r="E18" s="18" t="s">
        <v>437</v>
      </c>
      <c r="F18" s="18" t="s">
        <v>438</v>
      </c>
      <c r="G18" s="18" t="s">
        <v>439</v>
      </c>
      <c r="H18" s="18" t="s">
        <v>440</v>
      </c>
      <c r="I18" s="18" t="s">
        <v>441</v>
      </c>
      <c r="J18" s="18" t="s">
        <v>442</v>
      </c>
    </row>
    <row r="19" spans="2:10" ht="13.95" customHeight="1" x14ac:dyDescent="0.3">
      <c r="B19" s="19" t="s">
        <v>443</v>
      </c>
      <c r="C19" s="55">
        <v>0</v>
      </c>
      <c r="D19" s="55">
        <v>1</v>
      </c>
      <c r="E19" s="55">
        <v>2</v>
      </c>
      <c r="F19" s="55">
        <v>3</v>
      </c>
      <c r="G19" s="55">
        <v>4</v>
      </c>
      <c r="H19" s="55">
        <v>5</v>
      </c>
    </row>
    <row r="20" spans="2:10" ht="13.95" customHeight="1" x14ac:dyDescent="0.3">
      <c r="B20" s="19" t="s">
        <v>444</v>
      </c>
      <c r="C20" s="61">
        <f>PxDate</f>
        <v>46300</v>
      </c>
      <c r="D20" s="61">
        <f>EDATE(PxDate,12*D19)</f>
        <v>46665</v>
      </c>
      <c r="E20" s="61">
        <f>EDATE(PxDate,12*E19)</f>
        <v>47031</v>
      </c>
      <c r="F20" s="61">
        <f>EDATE(PxDate,12*F19)</f>
        <v>47396</v>
      </c>
      <c r="G20" s="61">
        <f>EDATE(PxDate,12*G19)</f>
        <v>47761</v>
      </c>
      <c r="H20" s="61">
        <f>EDATE(PxDate,12*H19)</f>
        <v>48126</v>
      </c>
    </row>
    <row r="21" spans="2:10" ht="13.95" customHeight="1" x14ac:dyDescent="0.3">
      <c r="B21" s="19" t="s">
        <v>445</v>
      </c>
      <c r="D21" s="35">
        <f>IPCA1</f>
        <v>0.04</v>
      </c>
      <c r="E21" s="35">
        <f>IPCA2</f>
        <v>0.04</v>
      </c>
      <c r="F21" s="35">
        <f>IPCALT</f>
        <v>0.04</v>
      </c>
      <c r="G21" s="35">
        <f>IPCALT</f>
        <v>0.04</v>
      </c>
      <c r="H21" s="35">
        <f>IPCALT</f>
        <v>0.04</v>
      </c>
      <c r="I21" s="35">
        <f>IPCALT</f>
        <v>0.04</v>
      </c>
    </row>
    <row r="22" spans="2:10" ht="13.95" customHeight="1" x14ac:dyDescent="0.3">
      <c r="B22" s="19" t="s">
        <v>446</v>
      </c>
      <c r="C22" s="62">
        <v>1</v>
      </c>
      <c r="D22" s="62">
        <f>C22*(1+D21)</f>
        <v>1.04</v>
      </c>
      <c r="E22" s="62">
        <f>D22*(1+E21)</f>
        <v>1.0816000000000001</v>
      </c>
      <c r="F22" s="62">
        <f>E22*(1+F21)</f>
        <v>1.1248640000000001</v>
      </c>
      <c r="G22" s="62">
        <f>F22*(1+G21)</f>
        <v>1.1698585600000002</v>
      </c>
      <c r="H22" s="62">
        <f>G22*(1+H21)</f>
        <v>1.2166529024000003</v>
      </c>
      <c r="J22" s="6" t="s">
        <v>448</v>
      </c>
    </row>
    <row r="23" spans="2:10" ht="13.95" customHeight="1" x14ac:dyDescent="0.3">
      <c r="B23" s="19" t="s">
        <v>447</v>
      </c>
      <c r="C23" s="62">
        <v>1</v>
      </c>
      <c r="D23" s="62">
        <f>IF(RateConv=1,1,D22)</f>
        <v>1</v>
      </c>
      <c r="E23" s="62">
        <f>IF(RateConv=1,1,E22)</f>
        <v>1</v>
      </c>
      <c r="F23" s="62">
        <f>IF(RateConv=1,1,F22)</f>
        <v>1</v>
      </c>
      <c r="G23" s="62">
        <f>IF(RateConv=1,1,G22)</f>
        <v>1</v>
      </c>
      <c r="H23" s="62">
        <f>IF(RateConv=1,1,H22)</f>
        <v>1</v>
      </c>
      <c r="J23" s="6" t="s">
        <v>449</v>
      </c>
    </row>
    <row r="25" spans="2:10" ht="13.95" customHeight="1" x14ac:dyDescent="0.3">
      <c r="B25" s="125" t="s">
        <v>496</v>
      </c>
      <c r="C25" s="125"/>
      <c r="D25" s="125"/>
      <c r="E25" s="125"/>
      <c r="F25" s="125"/>
      <c r="G25" s="125"/>
      <c r="H25" s="125"/>
      <c r="I25" s="125"/>
      <c r="J25" s="125"/>
    </row>
    <row r="26" spans="2:10" ht="13.95" customHeight="1" x14ac:dyDescent="0.3">
      <c r="B26" s="17"/>
      <c r="C26" s="18" t="s">
        <v>32</v>
      </c>
      <c r="D26" s="18" t="s">
        <v>436</v>
      </c>
      <c r="E26" s="18" t="s">
        <v>437</v>
      </c>
      <c r="F26" s="18" t="s">
        <v>438</v>
      </c>
      <c r="G26" s="18" t="s">
        <v>439</v>
      </c>
      <c r="H26" s="18" t="s">
        <v>440</v>
      </c>
      <c r="I26" s="18" t="s">
        <v>441</v>
      </c>
      <c r="J26" s="18" t="s">
        <v>442</v>
      </c>
    </row>
    <row r="27" spans="2:10" ht="13.95" customHeight="1" x14ac:dyDescent="0.3">
      <c r="B27" s="63" t="s">
        <v>142</v>
      </c>
      <c r="C27" s="64">
        <f>C49+C78+C107+C136</f>
        <v>208431.92000000004</v>
      </c>
    </row>
    <row r="28" spans="2:10" ht="13.95" customHeight="1" x14ac:dyDescent="0.3">
      <c r="B28" s="63" t="s">
        <v>458</v>
      </c>
      <c r="D28" s="65">
        <f>D58+D87+D116+D145</f>
        <v>21910.288623682318</v>
      </c>
      <c r="E28" s="65">
        <f>E58+E87+E116+E145</f>
        <v>23069.53588017575</v>
      </c>
      <c r="F28" s="65">
        <f>F58+F87+F116+F145</f>
        <v>24203.008585103278</v>
      </c>
      <c r="G28" s="65">
        <f>G58+G87+G116+G145</f>
        <v>25116.63886568003</v>
      </c>
      <c r="H28" s="65">
        <f>H58+H87+H116+H145</f>
        <v>25669.204920724991</v>
      </c>
    </row>
    <row r="29" spans="2:10" ht="13.95" customHeight="1" x14ac:dyDescent="0.3">
      <c r="B29" s="63" t="s">
        <v>497</v>
      </c>
      <c r="D29" s="65">
        <f t="shared" ref="D29:I29" si="0">D60+D89+D118+D147</f>
        <v>122032.80708680299</v>
      </c>
      <c r="E29" s="65">
        <f t="shared" si="0"/>
        <v>130736.79014801337</v>
      </c>
      <c r="F29" s="65">
        <f t="shared" si="0"/>
        <v>137503.24597612134</v>
      </c>
      <c r="G29" s="65">
        <f t="shared" si="0"/>
        <v>142888.87549651298</v>
      </c>
      <c r="H29" s="65">
        <f t="shared" si="0"/>
        <v>146032.43075743626</v>
      </c>
      <c r="I29" s="65">
        <f t="shared" si="0"/>
        <v>152165.79284924857</v>
      </c>
    </row>
    <row r="30" spans="2:10" ht="13.95" customHeight="1" x14ac:dyDescent="0.3">
      <c r="B30" s="4" t="s">
        <v>462</v>
      </c>
      <c r="D30" s="66">
        <f>D62+D91+D120+D149</f>
        <v>13206.305562471924</v>
      </c>
      <c r="E30" s="66">
        <f>E62+E91+E120+E149</f>
        <v>16303.080052067799</v>
      </c>
      <c r="F30" s="66">
        <f>F62+F91+F120+F149</f>
        <v>18817.379064711648</v>
      </c>
      <c r="G30" s="66">
        <f>G62+G91+G120+G149</f>
        <v>21973.083604756746</v>
      </c>
      <c r="H30" s="66">
        <f>H62+H91+H120+H149</f>
        <v>19535.842828912668</v>
      </c>
    </row>
    <row r="31" spans="2:10" ht="13.95" customHeight="1" x14ac:dyDescent="0.3">
      <c r="B31" s="63" t="s">
        <v>464</v>
      </c>
      <c r="C31" s="65">
        <f t="shared" ref="C31:H31" si="1">C64+C93+C122+C151</f>
        <v>59215.553477073023</v>
      </c>
      <c r="D31" s="65">
        <f t="shared" si="1"/>
        <v>11533.891320936178</v>
      </c>
      <c r="E31" s="65">
        <f t="shared" si="1"/>
        <v>12435.369311849734</v>
      </c>
      <c r="F31" s="65">
        <f t="shared" si="1"/>
        <v>12535.52922046087</v>
      </c>
      <c r="G31" s="65">
        <f t="shared" si="1"/>
        <v>12784.06768819939</v>
      </c>
      <c r="H31" s="65">
        <f t="shared" si="1"/>
        <v>9926.6959356268453</v>
      </c>
    </row>
    <row r="32" spans="2:10" ht="13.95" customHeight="1" x14ac:dyDescent="0.3">
      <c r="B32" s="63" t="s">
        <v>466</v>
      </c>
      <c r="C32" s="64">
        <f>C66+C95+C124+C153</f>
        <v>100423.46762061334</v>
      </c>
    </row>
    <row r="33" spans="2:10" ht="13.95" customHeight="1" x14ac:dyDescent="0.3">
      <c r="B33" s="63" t="s">
        <v>467</v>
      </c>
      <c r="C33" s="64">
        <f>C67+C96+C125+C154</f>
        <v>159639.02109768637</v>
      </c>
    </row>
    <row r="34" spans="2:10" ht="13.95" customHeight="1" x14ac:dyDescent="0.3">
      <c r="B34" s="4" t="s">
        <v>468</v>
      </c>
      <c r="C34" s="67">
        <f>C68+C97+C126+C155</f>
        <v>169580.37359437897</v>
      </c>
    </row>
    <row r="35" spans="2:10" ht="13.95" customHeight="1" x14ac:dyDescent="0.3">
      <c r="B35" s="4" t="s">
        <v>469</v>
      </c>
      <c r="C35" s="68">
        <f>C34/C27-1</f>
        <v>-0.18639921565574535</v>
      </c>
    </row>
    <row r="36" spans="2:10" ht="13.95" customHeight="1" x14ac:dyDescent="0.3">
      <c r="B36" s="19" t="s">
        <v>498</v>
      </c>
      <c r="D36" s="35">
        <f>D28/D29</f>
        <v>0.17954424836017532</v>
      </c>
      <c r="E36" s="35">
        <f>E28/E29</f>
        <v>0.17645787275377975</v>
      </c>
      <c r="F36" s="35">
        <f>F28/F29</f>
        <v>0.17601772535105351</v>
      </c>
      <c r="G36" s="35">
        <f>G28/G29</f>
        <v>0.17577742688788234</v>
      </c>
      <c r="H36" s="35">
        <f>H28/H29</f>
        <v>0.17577742688788234</v>
      </c>
    </row>
    <row r="37" spans="2:10" ht="13.95" customHeight="1" x14ac:dyDescent="0.3">
      <c r="B37" s="19" t="s">
        <v>470</v>
      </c>
      <c r="C37" s="27">
        <f>C34/IF(Horizon=1,E28,D28)</f>
        <v>7.3508359455165184</v>
      </c>
    </row>
    <row r="38" spans="2:10" ht="13.95" customHeight="1" x14ac:dyDescent="0.3">
      <c r="B38" s="19" t="s">
        <v>471</v>
      </c>
      <c r="C38" s="27">
        <f>'Boxes Now'!Y10</f>
        <v>9.6218816747711617</v>
      </c>
    </row>
    <row r="39" spans="2:10" ht="13.95" customHeight="1" x14ac:dyDescent="0.3">
      <c r="B39" s="19" t="s">
        <v>472</v>
      </c>
      <c r="C39" s="35">
        <f>C32/C33</f>
        <v>0.62906591966109704</v>
      </c>
    </row>
    <row r="40" spans="2:10" ht="13.95" customHeight="1" x14ac:dyDescent="0.3">
      <c r="B40" s="56" t="s">
        <v>499</v>
      </c>
    </row>
    <row r="41" spans="2:10" ht="13.95" customHeight="1" x14ac:dyDescent="0.3">
      <c r="B41" s="19" t="s">
        <v>500</v>
      </c>
      <c r="C41" s="36">
        <f>(C68-C49)/C27*100</f>
        <v>-4.0698148124142151</v>
      </c>
    </row>
    <row r="42" spans="2:10" ht="13.95" customHeight="1" x14ac:dyDescent="0.3">
      <c r="B42" s="19" t="s">
        <v>501</v>
      </c>
      <c r="C42" s="36">
        <f>(C97-C78)/C27*100</f>
        <v>-11.426594257231477</v>
      </c>
    </row>
    <row r="43" spans="2:10" ht="13.95" customHeight="1" x14ac:dyDescent="0.3">
      <c r="B43" s="19" t="s">
        <v>502</v>
      </c>
      <c r="C43" s="36">
        <f>(C126-C107)/C27*100</f>
        <v>-3.82081246118448</v>
      </c>
    </row>
    <row r="44" spans="2:10" ht="13.95" customHeight="1" x14ac:dyDescent="0.3">
      <c r="B44" s="19" t="s">
        <v>503</v>
      </c>
      <c r="C44" s="36">
        <f>(C155-C136)/C27*100</f>
        <v>0.67729996525562541</v>
      </c>
    </row>
    <row r="47" spans="2:10" ht="13.95" customHeight="1" x14ac:dyDescent="0.3">
      <c r="B47" s="126" t="s">
        <v>99</v>
      </c>
      <c r="C47" s="126"/>
      <c r="D47" s="126"/>
      <c r="E47" s="126"/>
      <c r="F47" s="126"/>
      <c r="G47" s="126"/>
      <c r="H47" s="126"/>
      <c r="I47" s="126"/>
      <c r="J47" s="126"/>
    </row>
    <row r="48" spans="2:10" ht="13.95" customHeight="1" x14ac:dyDescent="0.3">
      <c r="B48" s="17"/>
      <c r="C48" s="18" t="s">
        <v>32</v>
      </c>
      <c r="D48" s="18" t="s">
        <v>436</v>
      </c>
      <c r="E48" s="18" t="s">
        <v>437</v>
      </c>
      <c r="F48" s="18" t="s">
        <v>438</v>
      </c>
      <c r="G48" s="18" t="s">
        <v>439</v>
      </c>
      <c r="H48" s="18" t="s">
        <v>440</v>
      </c>
      <c r="I48" s="18" t="s">
        <v>441</v>
      </c>
      <c r="J48" s="18" t="s">
        <v>442</v>
      </c>
    </row>
    <row r="49" spans="2:10" ht="13.95" customHeight="1" x14ac:dyDescent="0.3">
      <c r="B49" s="63" t="s">
        <v>142</v>
      </c>
      <c r="C49" s="16">
        <f>'Boxes Now'!F6</f>
        <v>60927.303521809401</v>
      </c>
      <c r="J49" s="6" t="s">
        <v>474</v>
      </c>
    </row>
    <row r="50" spans="2:10" ht="13.95" customHeight="1" x14ac:dyDescent="0.3">
      <c r="B50" s="63" t="s">
        <v>450</v>
      </c>
      <c r="C50" s="23">
        <f>IF(UseEPS=1,Assumptions!$C$55*$C$14,0)</f>
        <v>1.5189764241090255E-2</v>
      </c>
      <c r="J50" s="6" t="s">
        <v>475</v>
      </c>
    </row>
    <row r="51" spans="2:10" ht="13.95" customHeight="1" x14ac:dyDescent="0.3">
      <c r="B51" s="63" t="s">
        <v>451</v>
      </c>
      <c r="C51" s="29">
        <f>IF(ISNUMBER(Assumptions!D80),Assumptions!D80,CHOOSE($C$10,$C$7,ErpHistIbov,History!$R$8)+$C$8/100-$C$9*CHOOSE($C$10,ErpSdIbov,ErpSdIbov,History!$R$9))</f>
        <v>0.06</v>
      </c>
      <c r="J51" s="6" t="s">
        <v>476</v>
      </c>
    </row>
    <row r="52" spans="2:10" ht="13.95" customHeight="1" x14ac:dyDescent="0.3">
      <c r="B52" s="4" t="s">
        <v>452</v>
      </c>
      <c r="C52" s="50">
        <f>$C$6+C51</f>
        <v>0.14500000000000002</v>
      </c>
      <c r="J52" s="6" t="s">
        <v>477</v>
      </c>
    </row>
    <row r="53" spans="2:10" ht="13.95" customHeight="1" x14ac:dyDescent="0.3">
      <c r="B53" s="63" t="s">
        <v>453</v>
      </c>
      <c r="D53" s="29">
        <f>IF(RateConv=1,$C52,(1+$C52)*(1+D$21)-1)</f>
        <v>0.14500000000000002</v>
      </c>
      <c r="E53" s="29">
        <f>IF(RateConv=1,$C52,(1+$C52)*(1+E$21)-1)</f>
        <v>0.14500000000000002</v>
      </c>
      <c r="F53" s="29">
        <f>IF(RateConv=1,$C52,(1+$C52)*(1+F$21)-1)</f>
        <v>0.14500000000000002</v>
      </c>
      <c r="G53" s="29">
        <f>IF(RateConv=1,$C52,(1+$C52)*(1+G$21)-1)</f>
        <v>0.14500000000000002</v>
      </c>
      <c r="H53" s="29">
        <f>IF(RateConv=1,$C52,(1+$C52)*(1+H$21)-1)</f>
        <v>0.14500000000000002</v>
      </c>
      <c r="I53" s="29">
        <f>IF(RateConv=1,$C52,(1+$C52)*(1+IPCALT)-1)</f>
        <v>0.14500000000000002</v>
      </c>
      <c r="J53" s="6" t="s">
        <v>478</v>
      </c>
    </row>
    <row r="54" spans="2:10" ht="13.95" customHeight="1" x14ac:dyDescent="0.3">
      <c r="B54" s="63" t="s">
        <v>454</v>
      </c>
      <c r="C54" s="69">
        <v>1</v>
      </c>
      <c r="D54" s="69">
        <f>C54/(1+D53)</f>
        <v>0.8733624454148472</v>
      </c>
      <c r="E54" s="69">
        <f>D54/(1+E53)</f>
        <v>0.76276196106100191</v>
      </c>
      <c r="F54" s="69">
        <f>E54/(1+F53)</f>
        <v>0.66616765158166102</v>
      </c>
      <c r="G54" s="69">
        <f>F54/(1+G53)</f>
        <v>0.58180580924162539</v>
      </c>
      <c r="H54" s="69">
        <f>G54/(1+H53)</f>
        <v>0.50812734431583007</v>
      </c>
      <c r="J54" s="6" t="s">
        <v>479</v>
      </c>
    </row>
    <row r="55" spans="2:10" ht="13.95" customHeight="1" x14ac:dyDescent="0.3">
      <c r="B55" s="63" t="s">
        <v>455</v>
      </c>
      <c r="C55" s="70">
        <f>IF(ISNUMBER(Assumptions!D66),Assumptions!D66,CHOOSE(RoeLT,'Boxes Now'!Z6,'Boxes Now'!W6)+$C$13/100)</f>
        <v>0.19949374023637151</v>
      </c>
      <c r="J55" s="6" t="s">
        <v>480</v>
      </c>
    </row>
    <row r="56" spans="2:10" ht="13.95" customHeight="1" x14ac:dyDescent="0.3">
      <c r="B56" s="63" t="s">
        <v>456</v>
      </c>
      <c r="C56" s="29">
        <f>IF(ISNUMBER(Assumptions!D73),Assumptions!D73,$C$12)</f>
        <v>4.2000000000000003E-2</v>
      </c>
      <c r="J56" s="6" t="s">
        <v>481</v>
      </c>
    </row>
    <row r="57" spans="2:10" ht="13.95" customHeight="1" x14ac:dyDescent="0.3">
      <c r="B57" s="63" t="s">
        <v>457</v>
      </c>
      <c r="E57" s="35">
        <f>'Boxes Now'!$X$6+$C$11/100</f>
        <v>9.6871536357511459E-2</v>
      </c>
      <c r="F57" s="35">
        <f>'Boxes Now'!$X$6+($C56-'Boxes Now'!$X$6)*MIN(1,(F$19-2)/(GrowthYear-2))+$C$11/100</f>
        <v>7.1914357571674317E-2</v>
      </c>
      <c r="G57" s="35">
        <f>'Boxes Now'!$X$6+($C56-'Boxes Now'!$X$6)*MIN(1,(G$19-2)/(GrowthYear-2))+$C$11/100</f>
        <v>4.6957178785837161E-2</v>
      </c>
      <c r="H57" s="35">
        <f>'Boxes Now'!$X$6+($C56-'Boxes Now'!$X$6)*MIN(1,(H$19-2)/(GrowthYear-2))+$C$11/100</f>
        <v>2.2000000000000009E-2</v>
      </c>
      <c r="I57" s="35">
        <f>$C56</f>
        <v>4.2000000000000003E-2</v>
      </c>
      <c r="J57" s="6" t="s">
        <v>482</v>
      </c>
    </row>
    <row r="58" spans="2:10" ht="13.95" customHeight="1" x14ac:dyDescent="0.3">
      <c r="B58" s="63" t="s">
        <v>458</v>
      </c>
      <c r="D58" s="71">
        <f>'Boxes Now'!R6*(1+$C50)</f>
        <v>6205.3364570970634</v>
      </c>
      <c r="E58" s="71">
        <f>D58*(1+E57)</f>
        <v>6806.4569333113332</v>
      </c>
      <c r="F58" s="71">
        <f>E58*(1+F57)</f>
        <v>7295.9389110096863</v>
      </c>
      <c r="G58" s="71">
        <f>F58*(1+G57)</f>
        <v>7638.5356188645146</v>
      </c>
      <c r="H58" s="71">
        <f>G58*(1+H57)</f>
        <v>7806.583402479534</v>
      </c>
      <c r="I58" s="71">
        <f>H58*(1+I57)</f>
        <v>8134.4599053836746</v>
      </c>
      <c r="J58" s="6" t="s">
        <v>483</v>
      </c>
    </row>
    <row r="59" spans="2:10" ht="13.95" customHeight="1" x14ac:dyDescent="0.3">
      <c r="B59" s="63" t="s">
        <v>459</v>
      </c>
      <c r="D59" s="35">
        <f>'Boxes Now'!V6</f>
        <v>0.19352714056661213</v>
      </c>
      <c r="E59" s="35">
        <f>'Boxes Now'!W6</f>
        <v>0.19949374023637151</v>
      </c>
      <c r="F59" s="35">
        <f>$E59+($C55-$E59)*MIN(1,(F$19-2)/(RoeYear-2))</f>
        <v>0.19949374023637151</v>
      </c>
      <c r="G59" s="35">
        <f>$E59+($C55-$E59)*MIN(1,(G$19-2)/(RoeYear-2))</f>
        <v>0.19949374023637151</v>
      </c>
      <c r="H59" s="35">
        <f>$E59+($C55-$E59)*MIN(1,(H$19-2)/(RoeYear-2))</f>
        <v>0.19949374023637151</v>
      </c>
      <c r="I59" s="35">
        <f>$C55</f>
        <v>0.19949374023637151</v>
      </c>
      <c r="J59" s="6" t="s">
        <v>484</v>
      </c>
    </row>
    <row r="60" spans="2:10" ht="13.95" customHeight="1" x14ac:dyDescent="0.3">
      <c r="B60" s="63" t="s">
        <v>460</v>
      </c>
      <c r="D60" s="71">
        <f t="shared" ref="D60:I60" si="2">D58/D59</f>
        <v>32064.424860146082</v>
      </c>
      <c r="E60" s="71">
        <f t="shared" si="2"/>
        <v>34118.649162859227</v>
      </c>
      <c r="F60" s="71">
        <f t="shared" si="2"/>
        <v>36572.269898619597</v>
      </c>
      <c r="G60" s="71">
        <f t="shared" si="2"/>
        <v>38289.600514852966</v>
      </c>
      <c r="H60" s="71">
        <f t="shared" si="2"/>
        <v>39131.971726179734</v>
      </c>
      <c r="I60" s="71">
        <f t="shared" si="2"/>
        <v>40775.514538679279</v>
      </c>
      <c r="J60" s="6" t="s">
        <v>485</v>
      </c>
    </row>
    <row r="61" spans="2:10" ht="13.95" customHeight="1" x14ac:dyDescent="0.3">
      <c r="B61" s="63" t="s">
        <v>461</v>
      </c>
      <c r="D61" s="71">
        <f>E60-D60</f>
        <v>2054.2243027131444</v>
      </c>
      <c r="E61" s="71">
        <f>F60-E60</f>
        <v>2453.6207357603707</v>
      </c>
      <c r="F61" s="71">
        <f>G60-F60</f>
        <v>1717.3306162333683</v>
      </c>
      <c r="G61" s="71">
        <f>H60-G60</f>
        <v>842.37121132676839</v>
      </c>
      <c r="H61" s="71">
        <f>I60-H60</f>
        <v>1643.5428124995451</v>
      </c>
      <c r="J61" s="6" t="s">
        <v>486</v>
      </c>
    </row>
    <row r="62" spans="2:10" ht="13.95" customHeight="1" x14ac:dyDescent="0.3">
      <c r="B62" s="4" t="s">
        <v>462</v>
      </c>
      <c r="D62" s="72">
        <f>D58-D61</f>
        <v>4151.112154383919</v>
      </c>
      <c r="E62" s="72">
        <f>E58-E61</f>
        <v>4352.8361975509624</v>
      </c>
      <c r="F62" s="72">
        <f>F58-F61</f>
        <v>5578.608294776318</v>
      </c>
      <c r="G62" s="72">
        <f>G58-G61</f>
        <v>6796.1644075377462</v>
      </c>
      <c r="H62" s="72">
        <f>H58-H61</f>
        <v>6163.0405899799889</v>
      </c>
      <c r="J62" s="6" t="s">
        <v>487</v>
      </c>
    </row>
    <row r="63" spans="2:10" ht="13.95" customHeight="1" x14ac:dyDescent="0.3">
      <c r="B63" s="73" t="s">
        <v>463</v>
      </c>
      <c r="D63" s="74">
        <f>D62/D58</f>
        <v>0.6689584332911197</v>
      </c>
      <c r="E63" s="74">
        <f>E62/E58</f>
        <v>0.6395157187064302</v>
      </c>
      <c r="F63" s="74">
        <f>F62/F58</f>
        <v>0.76461828461284265</v>
      </c>
      <c r="G63" s="74">
        <f>G62/G58</f>
        <v>0.8897208505192532</v>
      </c>
      <c r="H63" s="74">
        <f>H62/H58</f>
        <v>0.78946707826403018</v>
      </c>
    </row>
    <row r="64" spans="2:10" ht="13.95" customHeight="1" x14ac:dyDescent="0.3">
      <c r="B64" s="63" t="s">
        <v>464</v>
      </c>
      <c r="C64" s="16">
        <f>SUM(D64:H64)</f>
        <v>17747.549104154263</v>
      </c>
      <c r="D64" s="71">
        <f>D62*D54</f>
        <v>3625.4254623440343</v>
      </c>
      <c r="E64" s="71">
        <f>E62*E54</f>
        <v>3320.1778742212869</v>
      </c>
      <c r="F64" s="71">
        <f>F62*F54</f>
        <v>3716.2883868251142</v>
      </c>
      <c r="G64" s="71">
        <f>G62*G54</f>
        <v>3954.0479328666302</v>
      </c>
      <c r="H64" s="71">
        <f>H62*H54</f>
        <v>3131.6094478971982</v>
      </c>
      <c r="J64" s="6" t="s">
        <v>488</v>
      </c>
    </row>
    <row r="65" spans="2:10" ht="13.95" customHeight="1" x14ac:dyDescent="0.3">
      <c r="B65" s="63" t="s">
        <v>465</v>
      </c>
      <c r="I65" s="16">
        <f>I58*(1-I57/I59)/(I53-I57)</f>
        <v>62348.430046205285</v>
      </c>
      <c r="J65" s="6" t="s">
        <v>489</v>
      </c>
    </row>
    <row r="66" spans="2:10" ht="13.95" customHeight="1" x14ac:dyDescent="0.3">
      <c r="B66" s="63" t="s">
        <v>466</v>
      </c>
      <c r="C66" s="16">
        <f>I66</f>
        <v>31680.942181639599</v>
      </c>
      <c r="I66" s="16">
        <f>I65*H54</f>
        <v>31680.942181639599</v>
      </c>
    </row>
    <row r="67" spans="2:10" ht="13.95" customHeight="1" x14ac:dyDescent="0.3">
      <c r="B67" s="63" t="s">
        <v>467</v>
      </c>
      <c r="C67" s="75">
        <f>C64+C66</f>
        <v>49428.491285793862</v>
      </c>
      <c r="J67" s="6" t="s">
        <v>490</v>
      </c>
    </row>
    <row r="68" spans="2:10" ht="13.95" customHeight="1" x14ac:dyDescent="0.3">
      <c r="B68" s="4" t="s">
        <v>468</v>
      </c>
      <c r="C68" s="67">
        <f>IF(Horizon=1,C67*(1+D53)-D62,C67)</f>
        <v>52444.510367850053</v>
      </c>
      <c r="J68" s="6" t="s">
        <v>491</v>
      </c>
    </row>
    <row r="69" spans="2:10" ht="13.95" customHeight="1" x14ac:dyDescent="0.3">
      <c r="B69" s="4" t="s">
        <v>469</v>
      </c>
      <c r="C69" s="68">
        <f>C68/C49-1</f>
        <v>-0.1392281073283157</v>
      </c>
    </row>
    <row r="70" spans="2:10" ht="13.95" customHeight="1" x14ac:dyDescent="0.3">
      <c r="B70" s="63" t="s">
        <v>470</v>
      </c>
      <c r="C70" s="27">
        <f>C68/IF(Horizon=1,E58,D58)</f>
        <v>7.7051116141178406</v>
      </c>
    </row>
    <row r="71" spans="2:10" ht="13.95" customHeight="1" x14ac:dyDescent="0.3">
      <c r="B71" s="63" t="s">
        <v>471</v>
      </c>
      <c r="C71" s="27">
        <f>'Boxes Now'!Y6</f>
        <v>9.9676746500038398</v>
      </c>
      <c r="J71" s="6" t="s">
        <v>492</v>
      </c>
    </row>
    <row r="72" spans="2:10" ht="13.95" customHeight="1" x14ac:dyDescent="0.3">
      <c r="B72" s="63" t="s">
        <v>472</v>
      </c>
      <c r="C72" s="35">
        <f>C66/C67</f>
        <v>0.64094495618855662</v>
      </c>
    </row>
    <row r="73" spans="2:10" ht="13.95" customHeight="1" x14ac:dyDescent="0.3">
      <c r="B73" s="73" t="s">
        <v>473</v>
      </c>
      <c r="D73" s="76">
        <f>D62/D$23</f>
        <v>4151.112154383919</v>
      </c>
      <c r="E73" s="76">
        <f>E62/E$23</f>
        <v>4352.8361975509624</v>
      </c>
      <c r="F73" s="76">
        <f>F62/F$23</f>
        <v>5578.608294776318</v>
      </c>
      <c r="G73" s="76">
        <f>G62/G$23</f>
        <v>6796.1644075377462</v>
      </c>
      <c r="H73" s="76">
        <f>H62/H$23</f>
        <v>6163.0405899799889</v>
      </c>
      <c r="J73" s="6" t="s">
        <v>493</v>
      </c>
    </row>
    <row r="76" spans="2:10" ht="13.95" customHeight="1" x14ac:dyDescent="0.3">
      <c r="B76" s="126" t="s">
        <v>101</v>
      </c>
      <c r="C76" s="126"/>
      <c r="D76" s="126"/>
      <c r="E76" s="126"/>
      <c r="F76" s="126"/>
      <c r="G76" s="126"/>
      <c r="H76" s="126"/>
      <c r="I76" s="126"/>
      <c r="J76" s="126"/>
    </row>
    <row r="77" spans="2:10" ht="13.95" customHeight="1" x14ac:dyDescent="0.3">
      <c r="B77" s="17"/>
      <c r="C77" s="18" t="s">
        <v>32</v>
      </c>
      <c r="D77" s="18" t="s">
        <v>436</v>
      </c>
      <c r="E77" s="18" t="s">
        <v>437</v>
      </c>
      <c r="F77" s="18" t="s">
        <v>438</v>
      </c>
      <c r="G77" s="18" t="s">
        <v>439</v>
      </c>
      <c r="H77" s="18" t="s">
        <v>440</v>
      </c>
      <c r="I77" s="18" t="s">
        <v>441</v>
      </c>
      <c r="J77" s="18" t="s">
        <v>442</v>
      </c>
    </row>
    <row r="78" spans="2:10" ht="13.95" customHeight="1" x14ac:dyDescent="0.3">
      <c r="B78" s="63" t="s">
        <v>142</v>
      </c>
      <c r="C78" s="16">
        <f>'Boxes Now'!F7</f>
        <v>55822.367361651384</v>
      </c>
      <c r="J78" s="6" t="s">
        <v>474</v>
      </c>
    </row>
    <row r="79" spans="2:10" ht="13.95" customHeight="1" x14ac:dyDescent="0.3">
      <c r="B79" s="63" t="s">
        <v>450</v>
      </c>
      <c r="C79" s="23">
        <f>IF(UseEPS=1,Assumptions!$C$56*$C$14,0)</f>
        <v>1.1734219224631866E-2</v>
      </c>
      <c r="J79" s="6" t="s">
        <v>475</v>
      </c>
    </row>
    <row r="80" spans="2:10" ht="13.95" customHeight="1" x14ac:dyDescent="0.3">
      <c r="B80" s="63" t="s">
        <v>451</v>
      </c>
      <c r="C80" s="29">
        <f>IF(ISNUMBER(Assumptions!D81),Assumptions!D81,CHOOSE($C$10,$C$7,ErpHistIbov,History!$S$8)+$C$8/100-$C$9*CHOOSE($C$10,ErpSdIbov,ErpSdIbov,History!$S$9))</f>
        <v>0.06</v>
      </c>
      <c r="J80" s="6" t="s">
        <v>476</v>
      </c>
    </row>
    <row r="81" spans="2:10" ht="13.95" customHeight="1" x14ac:dyDescent="0.3">
      <c r="B81" s="4" t="s">
        <v>452</v>
      </c>
      <c r="C81" s="50">
        <f>$C$6+C80</f>
        <v>0.14500000000000002</v>
      </c>
      <c r="J81" s="6" t="s">
        <v>477</v>
      </c>
    </row>
    <row r="82" spans="2:10" ht="13.95" customHeight="1" x14ac:dyDescent="0.3">
      <c r="B82" s="63" t="s">
        <v>453</v>
      </c>
      <c r="D82" s="29">
        <f>IF(RateConv=1,$C81,(1+$C81)*(1+D$21)-1)</f>
        <v>0.14500000000000002</v>
      </c>
      <c r="E82" s="29">
        <f>IF(RateConv=1,$C81,(1+$C81)*(1+E$21)-1)</f>
        <v>0.14500000000000002</v>
      </c>
      <c r="F82" s="29">
        <f>IF(RateConv=1,$C81,(1+$C81)*(1+F$21)-1)</f>
        <v>0.14500000000000002</v>
      </c>
      <c r="G82" s="29">
        <f>IF(RateConv=1,$C81,(1+$C81)*(1+G$21)-1)</f>
        <v>0.14500000000000002</v>
      </c>
      <c r="H82" s="29">
        <f>IF(RateConv=1,$C81,(1+$C81)*(1+H$21)-1)</f>
        <v>0.14500000000000002</v>
      </c>
      <c r="I82" s="29">
        <f>IF(RateConv=1,$C81,(1+$C81)*(1+IPCALT)-1)</f>
        <v>0.14500000000000002</v>
      </c>
      <c r="J82" s="6" t="s">
        <v>478</v>
      </c>
    </row>
    <row r="83" spans="2:10" ht="13.95" customHeight="1" x14ac:dyDescent="0.3">
      <c r="B83" s="63" t="s">
        <v>454</v>
      </c>
      <c r="C83" s="69">
        <v>1</v>
      </c>
      <c r="D83" s="69">
        <f>C83/(1+D82)</f>
        <v>0.8733624454148472</v>
      </c>
      <c r="E83" s="69">
        <f>D83/(1+E82)</f>
        <v>0.76276196106100191</v>
      </c>
      <c r="F83" s="69">
        <f>E83/(1+F82)</f>
        <v>0.66616765158166102</v>
      </c>
      <c r="G83" s="69">
        <f>F83/(1+G82)</f>
        <v>0.58180580924162539</v>
      </c>
      <c r="H83" s="69">
        <f>G83/(1+H82)</f>
        <v>0.50812734431583007</v>
      </c>
      <c r="J83" s="6" t="s">
        <v>479</v>
      </c>
    </row>
    <row r="84" spans="2:10" ht="13.95" customHeight="1" x14ac:dyDescent="0.3">
      <c r="B84" s="63" t="s">
        <v>455</v>
      </c>
      <c r="C84" s="70">
        <f>IF(ISNUMBER(Assumptions!D67),Assumptions!D67,CHOOSE(RoeLT,'Boxes Now'!Z7,'Boxes Now'!W7)+$C$13/100)</f>
        <v>0.14793967694102944</v>
      </c>
      <c r="J84" s="6" t="s">
        <v>480</v>
      </c>
    </row>
    <row r="85" spans="2:10" ht="13.95" customHeight="1" x14ac:dyDescent="0.3">
      <c r="B85" s="63" t="s">
        <v>456</v>
      </c>
      <c r="C85" s="29">
        <f>IF(ISNUMBER(Assumptions!D74),Assumptions!D74,$C$12)</f>
        <v>4.2000000000000003E-2</v>
      </c>
      <c r="J85" s="6" t="s">
        <v>481</v>
      </c>
    </row>
    <row r="86" spans="2:10" ht="13.95" customHeight="1" x14ac:dyDescent="0.3">
      <c r="B86" s="63" t="s">
        <v>457</v>
      </c>
      <c r="E86" s="35">
        <f>'Boxes Now'!$X$7+$C$11/100</f>
        <v>0.19201572944424886</v>
      </c>
      <c r="F86" s="35">
        <f>'Boxes Now'!$X$7+($C85-'Boxes Now'!$X$7)*MIN(1,(F$19-2)/(GrowthYear-2))+$C$11/100</f>
        <v>0.13534381962949923</v>
      </c>
      <c r="G86" s="35">
        <f>'Boxes Now'!$X$7+($C85-'Boxes Now'!$X$7)*MIN(1,(G$19-2)/(GrowthYear-2))+$C$11/100</f>
        <v>7.8671909814749627E-2</v>
      </c>
      <c r="H86" s="35">
        <f>'Boxes Now'!$X$7+($C85-'Boxes Now'!$X$7)*MIN(1,(H$19-2)/(GrowthYear-2))+$C$11/100</f>
        <v>2.2000000000000009E-2</v>
      </c>
      <c r="I86" s="35">
        <f>$C85</f>
        <v>4.2000000000000003E-2</v>
      </c>
      <c r="J86" s="6" t="s">
        <v>482</v>
      </c>
    </row>
    <row r="87" spans="2:10" ht="13.95" customHeight="1" x14ac:dyDescent="0.3">
      <c r="B87" s="63" t="s">
        <v>458</v>
      </c>
      <c r="D87" s="71">
        <f>'Boxes Now'!R7*(1+$C79)</f>
        <v>3851.6037941167065</v>
      </c>
      <c r="E87" s="71">
        <f>D87*(1+E86)</f>
        <v>4591.1723061742623</v>
      </c>
      <c r="F87" s="71">
        <f>E87*(1+F86)</f>
        <v>5212.5591026690636</v>
      </c>
      <c r="G87" s="71">
        <f>F87*(1+G86)</f>
        <v>5622.6410822982971</v>
      </c>
      <c r="H87" s="71">
        <f>G87*(1+H86)</f>
        <v>5746.3391861088594</v>
      </c>
      <c r="I87" s="71">
        <f>H87*(1+I86)</f>
        <v>5987.6854319254317</v>
      </c>
      <c r="J87" s="6" t="s">
        <v>483</v>
      </c>
    </row>
    <row r="88" spans="2:10" ht="13.95" customHeight="1" x14ac:dyDescent="0.3">
      <c r="B88" s="63" t="s">
        <v>459</v>
      </c>
      <c r="D88" s="35">
        <f>'Boxes Now'!V7</f>
        <v>0.13091709852731226</v>
      </c>
      <c r="E88" s="35">
        <f>'Boxes Now'!W7</f>
        <v>0.14793967694102944</v>
      </c>
      <c r="F88" s="35">
        <f>$E88+($C84-$E88)*MIN(1,(F$19-2)/(RoeYear-2))</f>
        <v>0.14793967694102944</v>
      </c>
      <c r="G88" s="35">
        <f>$E88+($C84-$E88)*MIN(1,(G$19-2)/(RoeYear-2))</f>
        <v>0.14793967694102944</v>
      </c>
      <c r="H88" s="35">
        <f>$E88+($C84-$E88)*MIN(1,(H$19-2)/(RoeYear-2))</f>
        <v>0.14793967694102944</v>
      </c>
      <c r="I88" s="35">
        <f>$C84</f>
        <v>0.14793967694102944</v>
      </c>
      <c r="J88" s="6" t="s">
        <v>484</v>
      </c>
    </row>
    <row r="89" spans="2:10" ht="13.95" customHeight="1" x14ac:dyDescent="0.3">
      <c r="B89" s="63" t="s">
        <v>460</v>
      </c>
      <c r="D89" s="71">
        <f t="shared" ref="D89:I89" si="3">D87/D88</f>
        <v>29420.173815669885</v>
      </c>
      <c r="E89" s="71">
        <f t="shared" si="3"/>
        <v>31034.083628588425</v>
      </c>
      <c r="F89" s="71">
        <f t="shared" si="3"/>
        <v>35234.355045582888</v>
      </c>
      <c r="G89" s="71">
        <f t="shared" si="3"/>
        <v>38006.309048109862</v>
      </c>
      <c r="H89" s="71">
        <f t="shared" si="3"/>
        <v>38842.447847168274</v>
      </c>
      <c r="I89" s="71">
        <f t="shared" si="3"/>
        <v>40473.830656749349</v>
      </c>
      <c r="J89" s="6" t="s">
        <v>485</v>
      </c>
    </row>
    <row r="90" spans="2:10" ht="13.95" customHeight="1" x14ac:dyDescent="0.3">
      <c r="B90" s="63" t="s">
        <v>461</v>
      </c>
      <c r="D90" s="71">
        <f>E89-D89</f>
        <v>1613.9098129185404</v>
      </c>
      <c r="E90" s="71">
        <f>F89-E89</f>
        <v>4200.2714169944629</v>
      </c>
      <c r="F90" s="71">
        <f>G89-F89</f>
        <v>2771.9540025269744</v>
      </c>
      <c r="G90" s="71">
        <f>H89-G89</f>
        <v>836.13879905841168</v>
      </c>
      <c r="H90" s="71">
        <f>I89-H89</f>
        <v>1631.382809581075</v>
      </c>
      <c r="J90" s="6" t="s">
        <v>486</v>
      </c>
    </row>
    <row r="91" spans="2:10" ht="13.95" customHeight="1" x14ac:dyDescent="0.3">
      <c r="B91" s="4" t="s">
        <v>462</v>
      </c>
      <c r="D91" s="72">
        <f>D87-D90</f>
        <v>2237.6939811981661</v>
      </c>
      <c r="E91" s="72">
        <f>E87-E90</f>
        <v>390.90088917979938</v>
      </c>
      <c r="F91" s="72">
        <f>F87-F90</f>
        <v>2440.6051001420892</v>
      </c>
      <c r="G91" s="72">
        <f>G87-G90</f>
        <v>4786.5022832398854</v>
      </c>
      <c r="H91" s="72">
        <f>H87-H90</f>
        <v>4114.9563765277844</v>
      </c>
      <c r="J91" s="6" t="s">
        <v>487</v>
      </c>
    </row>
    <row r="92" spans="2:10" ht="13.95" customHeight="1" x14ac:dyDescent="0.3">
      <c r="B92" s="73" t="s">
        <v>463</v>
      </c>
      <c r="D92" s="74">
        <f>D91/D87</f>
        <v>0.58097719828197947</v>
      </c>
      <c r="E92" s="74">
        <f>E91/E87</f>
        <v>8.5141846812002958E-2</v>
      </c>
      <c r="F92" s="74">
        <f>F91/F87</f>
        <v>0.46821629300901169</v>
      </c>
      <c r="G92" s="74">
        <f>G91/G87</f>
        <v>0.8512907392060256</v>
      </c>
      <c r="H92" s="74">
        <f>H91/H87</f>
        <v>0.7161005021205914</v>
      </c>
    </row>
    <row r="93" spans="2:10" ht="13.95" customHeight="1" x14ac:dyDescent="0.3">
      <c r="B93" s="63" t="s">
        <v>464</v>
      </c>
      <c r="C93" s="16">
        <f>SUM(D93:H93)</f>
        <v>8754.0710742382926</v>
      </c>
      <c r="D93" s="71">
        <f>D91*D83</f>
        <v>1954.3178875093154</v>
      </c>
      <c r="E93" s="71">
        <f>E91*E83</f>
        <v>298.16432881127315</v>
      </c>
      <c r="F93" s="71">
        <f>F91*F83</f>
        <v>1625.8521679998803</v>
      </c>
      <c r="G93" s="71">
        <f>G91*G83</f>
        <v>2784.8148343372691</v>
      </c>
      <c r="H93" s="71">
        <f>H91*H83</f>
        <v>2090.9218555805542</v>
      </c>
      <c r="J93" s="6" t="s">
        <v>488</v>
      </c>
    </row>
    <row r="94" spans="2:10" ht="13.95" customHeight="1" x14ac:dyDescent="0.3">
      <c r="B94" s="63" t="s">
        <v>465</v>
      </c>
      <c r="I94" s="16">
        <f>I87*(1-I86/I88)/(I82-I86)</f>
        <v>41628.976158659796</v>
      </c>
      <c r="J94" s="6" t="s">
        <v>489</v>
      </c>
    </row>
    <row r="95" spans="2:10" ht="13.95" customHeight="1" x14ac:dyDescent="0.3">
      <c r="B95" s="63" t="s">
        <v>466</v>
      </c>
      <c r="C95" s="16">
        <f>I95</f>
        <v>21152.821102086808</v>
      </c>
      <c r="I95" s="16">
        <f>I94*H83</f>
        <v>21152.821102086808</v>
      </c>
    </row>
    <row r="96" spans="2:10" ht="13.95" customHeight="1" x14ac:dyDescent="0.3">
      <c r="B96" s="63" t="s">
        <v>467</v>
      </c>
      <c r="C96" s="75">
        <f>C93+C95</f>
        <v>29906.892176325098</v>
      </c>
      <c r="J96" s="6" t="s">
        <v>490</v>
      </c>
    </row>
    <row r="97" spans="2:10" ht="13.95" customHeight="1" x14ac:dyDescent="0.3">
      <c r="B97" s="4" t="s">
        <v>468</v>
      </c>
      <c r="C97" s="67">
        <f>IF(Horizon=1,C96*(1+D82)-D91,C96)</f>
        <v>32005.697560694076</v>
      </c>
      <c r="J97" s="6" t="s">
        <v>491</v>
      </c>
    </row>
    <row r="98" spans="2:10" ht="13.95" customHeight="1" x14ac:dyDescent="0.3">
      <c r="B98" s="4" t="s">
        <v>469</v>
      </c>
      <c r="C98" s="68">
        <f>C97/C78-1</f>
        <v>-0.42665101690615126</v>
      </c>
    </row>
    <row r="99" spans="2:10" ht="13.95" customHeight="1" x14ac:dyDescent="0.3">
      <c r="B99" s="63" t="s">
        <v>470</v>
      </c>
      <c r="C99" s="27">
        <f>C97/IF(Horizon=1,E87,D87)</f>
        <v>6.9711383991518767</v>
      </c>
    </row>
    <row r="100" spans="2:10" ht="13.95" customHeight="1" x14ac:dyDescent="0.3">
      <c r="B100" s="63" t="s">
        <v>471</v>
      </c>
      <c r="C100" s="27">
        <f>'Boxes Now'!Y7</f>
        <v>14.663346044102383</v>
      </c>
      <c r="J100" s="6" t="s">
        <v>492</v>
      </c>
    </row>
    <row r="101" spans="2:10" ht="13.95" customHeight="1" x14ac:dyDescent="0.3">
      <c r="B101" s="63" t="s">
        <v>472</v>
      </c>
      <c r="C101" s="35">
        <f>C95/C96</f>
        <v>0.70728917526348023</v>
      </c>
    </row>
    <row r="102" spans="2:10" ht="13.95" customHeight="1" x14ac:dyDescent="0.3">
      <c r="B102" s="73" t="s">
        <v>473</v>
      </c>
      <c r="D102" s="76">
        <f>D91/D$23</f>
        <v>2237.6939811981661</v>
      </c>
      <c r="E102" s="76">
        <f>E91/E$23</f>
        <v>390.90088917979938</v>
      </c>
      <c r="F102" s="76">
        <f>F91/F$23</f>
        <v>2440.6051001420892</v>
      </c>
      <c r="G102" s="76">
        <f>G91/G$23</f>
        <v>4786.5022832398854</v>
      </c>
      <c r="H102" s="76">
        <f>H91/H$23</f>
        <v>4114.9563765277844</v>
      </c>
      <c r="J102" s="6" t="s">
        <v>493</v>
      </c>
    </row>
    <row r="105" spans="2:10" ht="13.95" customHeight="1" x14ac:dyDescent="0.3">
      <c r="B105" s="126" t="s">
        <v>102</v>
      </c>
      <c r="C105" s="126"/>
      <c r="D105" s="126"/>
      <c r="E105" s="126"/>
      <c r="F105" s="126"/>
      <c r="G105" s="126"/>
      <c r="H105" s="126"/>
      <c r="I105" s="126"/>
      <c r="J105" s="126"/>
    </row>
    <row r="106" spans="2:10" ht="13.95" customHeight="1" x14ac:dyDescent="0.3">
      <c r="B106" s="17"/>
      <c r="C106" s="18" t="s">
        <v>32</v>
      </c>
      <c r="D106" s="18" t="s">
        <v>436</v>
      </c>
      <c r="E106" s="18" t="s">
        <v>437</v>
      </c>
      <c r="F106" s="18" t="s">
        <v>438</v>
      </c>
      <c r="G106" s="18" t="s">
        <v>439</v>
      </c>
      <c r="H106" s="18" t="s">
        <v>440</v>
      </c>
      <c r="I106" s="18" t="s">
        <v>441</v>
      </c>
      <c r="J106" s="18" t="s">
        <v>442</v>
      </c>
    </row>
    <row r="107" spans="2:10" ht="13.95" customHeight="1" x14ac:dyDescent="0.3">
      <c r="B107" s="63" t="s">
        <v>142</v>
      </c>
      <c r="C107" s="16">
        <f>'Boxes Now'!F8</f>
        <v>26271.074646272005</v>
      </c>
      <c r="J107" s="6" t="s">
        <v>474</v>
      </c>
    </row>
    <row r="108" spans="2:10" ht="13.95" customHeight="1" x14ac:dyDescent="0.3">
      <c r="B108" s="63" t="s">
        <v>450</v>
      </c>
      <c r="C108" s="23">
        <f>IF(UseEPS=1,Assumptions!$C$57*$C$14,0)</f>
        <v>1.8154864903550703E-2</v>
      </c>
      <c r="J108" s="6" t="s">
        <v>475</v>
      </c>
    </row>
    <row r="109" spans="2:10" ht="13.95" customHeight="1" x14ac:dyDescent="0.3">
      <c r="B109" s="63" t="s">
        <v>451</v>
      </c>
      <c r="C109" s="29">
        <f>IF(ISNUMBER(Assumptions!D82),Assumptions!D82,CHOOSE($C$10,$C$7,ErpHistIbov,History!$T$8)+$C$8/100-$C$9*CHOOSE($C$10,ErpSdIbov,ErpSdIbov,History!$T$9))</f>
        <v>0.06</v>
      </c>
      <c r="J109" s="6" t="s">
        <v>476</v>
      </c>
    </row>
    <row r="110" spans="2:10" ht="13.95" customHeight="1" x14ac:dyDescent="0.3">
      <c r="B110" s="4" t="s">
        <v>452</v>
      </c>
      <c r="C110" s="50">
        <f>$C$6+C109</f>
        <v>0.14500000000000002</v>
      </c>
      <c r="J110" s="6" t="s">
        <v>477</v>
      </c>
    </row>
    <row r="111" spans="2:10" ht="13.95" customHeight="1" x14ac:dyDescent="0.3">
      <c r="B111" s="63" t="s">
        <v>453</v>
      </c>
      <c r="D111" s="29">
        <f>IF(RateConv=1,$C110,(1+$C110)*(1+D$21)-1)</f>
        <v>0.14500000000000002</v>
      </c>
      <c r="E111" s="29">
        <f>IF(RateConv=1,$C110,(1+$C110)*(1+E$21)-1)</f>
        <v>0.14500000000000002</v>
      </c>
      <c r="F111" s="29">
        <f>IF(RateConv=1,$C110,(1+$C110)*(1+F$21)-1)</f>
        <v>0.14500000000000002</v>
      </c>
      <c r="G111" s="29">
        <f>IF(RateConv=1,$C110,(1+$C110)*(1+G$21)-1)</f>
        <v>0.14500000000000002</v>
      </c>
      <c r="H111" s="29">
        <f>IF(RateConv=1,$C110,(1+$C110)*(1+H$21)-1)</f>
        <v>0.14500000000000002</v>
      </c>
      <c r="I111" s="29">
        <f>IF(RateConv=1,$C110,(1+$C110)*(1+IPCALT)-1)</f>
        <v>0.14500000000000002</v>
      </c>
      <c r="J111" s="6" t="s">
        <v>478</v>
      </c>
    </row>
    <row r="112" spans="2:10" ht="13.95" customHeight="1" x14ac:dyDescent="0.3">
      <c r="B112" s="63" t="s">
        <v>454</v>
      </c>
      <c r="C112" s="69">
        <v>1</v>
      </c>
      <c r="D112" s="69">
        <f>C112/(1+D111)</f>
        <v>0.8733624454148472</v>
      </c>
      <c r="E112" s="69">
        <f>D112/(1+E111)</f>
        <v>0.76276196106100191</v>
      </c>
      <c r="F112" s="69">
        <f>E112/(1+F111)</f>
        <v>0.66616765158166102</v>
      </c>
      <c r="G112" s="69">
        <f>F112/(1+G111)</f>
        <v>0.58180580924162539</v>
      </c>
      <c r="H112" s="69">
        <f>G112/(1+H111)</f>
        <v>0.50812734431583007</v>
      </c>
      <c r="J112" s="6" t="s">
        <v>479</v>
      </c>
    </row>
    <row r="113" spans="2:10" ht="13.95" customHeight="1" x14ac:dyDescent="0.3">
      <c r="B113" s="63" t="s">
        <v>455</v>
      </c>
      <c r="C113" s="70">
        <f>IF(ISNUMBER(Assumptions!D68),Assumptions!D68,CHOOSE(RoeLT,'Boxes Now'!Z8,'Boxes Now'!W8)+$C$13/100)</f>
        <v>0.17925719235642268</v>
      </c>
      <c r="J113" s="6" t="s">
        <v>480</v>
      </c>
    </row>
    <row r="114" spans="2:10" ht="13.95" customHeight="1" x14ac:dyDescent="0.3">
      <c r="B114" s="63" t="s">
        <v>456</v>
      </c>
      <c r="C114" s="29">
        <f>IF(ISNUMBER(Assumptions!D75),Assumptions!D75,$C$12)</f>
        <v>4.2000000000000003E-2</v>
      </c>
      <c r="J114" s="6" t="s">
        <v>481</v>
      </c>
    </row>
    <row r="115" spans="2:10" ht="13.95" customHeight="1" x14ac:dyDescent="0.3">
      <c r="B115" s="63" t="s">
        <v>457</v>
      </c>
      <c r="E115" s="35">
        <f>'Boxes Now'!$X$8+$C$11/100</f>
        <v>0.16793680155241145</v>
      </c>
      <c r="F115" s="35">
        <f>'Boxes Now'!$X$8+($C114-'Boxes Now'!$X$8)*MIN(1,(F$19-2)/(GrowthYear-2))+$C$11/100</f>
        <v>0.11929120103494097</v>
      </c>
      <c r="G115" s="35">
        <f>'Boxes Now'!$X$8+($C114-'Boxes Now'!$X$8)*MIN(1,(G$19-2)/(GrowthYear-2))+$C$11/100</f>
        <v>7.0645600517470486E-2</v>
      </c>
      <c r="H115" s="35">
        <f>'Boxes Now'!$X$8+($C114-'Boxes Now'!$X$8)*MIN(1,(H$19-2)/(GrowthYear-2))+$C$11/100</f>
        <v>2.2000000000000009E-2</v>
      </c>
      <c r="I115" s="35">
        <f>$C114</f>
        <v>4.2000000000000003E-2</v>
      </c>
      <c r="J115" s="6" t="s">
        <v>482</v>
      </c>
    </row>
    <row r="116" spans="2:10" ht="13.95" customHeight="1" x14ac:dyDescent="0.3">
      <c r="B116" s="63" t="s">
        <v>458</v>
      </c>
      <c r="D116" s="71">
        <f>'Boxes Now'!R8*(1+$C108)</f>
        <v>2069.2989520223464</v>
      </c>
      <c r="E116" s="71">
        <f>D116*(1+E115)</f>
        <v>2416.8103994807361</v>
      </c>
      <c r="F116" s="71">
        <f>E116*(1+F115)</f>
        <v>2705.1146147085287</v>
      </c>
      <c r="G116" s="71">
        <f>F116*(1+G115)</f>
        <v>2896.2190611331985</v>
      </c>
      <c r="H116" s="71">
        <f>G116*(1+H115)</f>
        <v>2959.9358804781291</v>
      </c>
      <c r="I116" s="71">
        <f>H116*(1+I115)</f>
        <v>3084.2531874582105</v>
      </c>
      <c r="J116" s="6" t="s">
        <v>483</v>
      </c>
    </row>
    <row r="117" spans="2:10" ht="13.95" customHeight="1" x14ac:dyDescent="0.3">
      <c r="B117" s="63" t="s">
        <v>459</v>
      </c>
      <c r="D117" s="35">
        <f>'Boxes Now'!V8</f>
        <v>0.16145899183456838</v>
      </c>
      <c r="E117" s="35">
        <f>'Boxes Now'!W8</f>
        <v>0.17925719235642268</v>
      </c>
      <c r="F117" s="35">
        <f>$E117+($C113-$E117)*MIN(1,(F$19-2)/(RoeYear-2))</f>
        <v>0.17925719235642268</v>
      </c>
      <c r="G117" s="35">
        <f>$E117+($C113-$E117)*MIN(1,(G$19-2)/(RoeYear-2))</f>
        <v>0.17925719235642268</v>
      </c>
      <c r="H117" s="35">
        <f>$E117+($C113-$E117)*MIN(1,(H$19-2)/(RoeYear-2))</f>
        <v>0.17925719235642268</v>
      </c>
      <c r="I117" s="35">
        <f>$C113</f>
        <v>0.17925719235642268</v>
      </c>
      <c r="J117" s="6" t="s">
        <v>484</v>
      </c>
    </row>
    <row r="118" spans="2:10" ht="13.95" customHeight="1" x14ac:dyDescent="0.3">
      <c r="B118" s="63" t="s">
        <v>460</v>
      </c>
      <c r="D118" s="71">
        <f t="shared" ref="D118:I118" si="4">D116/D117</f>
        <v>12816.250916161793</v>
      </c>
      <c r="E118" s="71">
        <f t="shared" si="4"/>
        <v>13482.3622288768</v>
      </c>
      <c r="F118" s="71">
        <f t="shared" si="4"/>
        <v>15090.689411947638</v>
      </c>
      <c r="G118" s="71">
        <f t="shared" si="4"/>
        <v>16156.780227677311</v>
      </c>
      <c r="H118" s="71">
        <f t="shared" si="4"/>
        <v>16512.229392686215</v>
      </c>
      <c r="I118" s="71">
        <f t="shared" si="4"/>
        <v>17205.743027179036</v>
      </c>
      <c r="J118" s="6" t="s">
        <v>485</v>
      </c>
    </row>
    <row r="119" spans="2:10" ht="13.95" customHeight="1" x14ac:dyDescent="0.3">
      <c r="B119" s="63" t="s">
        <v>461</v>
      </c>
      <c r="D119" s="71">
        <f>E118-D118</f>
        <v>666.11131271500744</v>
      </c>
      <c r="E119" s="71">
        <f>F118-E118</f>
        <v>1608.3271830708381</v>
      </c>
      <c r="F119" s="71">
        <f>G118-F118</f>
        <v>1066.0908157296726</v>
      </c>
      <c r="G119" s="71">
        <f>H118-G118</f>
        <v>355.44916500890395</v>
      </c>
      <c r="H119" s="71">
        <f>I118-H118</f>
        <v>693.51363449282144</v>
      </c>
      <c r="J119" s="6" t="s">
        <v>486</v>
      </c>
    </row>
    <row r="120" spans="2:10" ht="13.95" customHeight="1" x14ac:dyDescent="0.3">
      <c r="B120" s="4" t="s">
        <v>462</v>
      </c>
      <c r="D120" s="72">
        <f>D116-D119</f>
        <v>1403.1876393073389</v>
      </c>
      <c r="E120" s="72">
        <f>E116-E119</f>
        <v>808.48321640989798</v>
      </c>
      <c r="F120" s="72">
        <f>F116-F119</f>
        <v>1639.0237989788561</v>
      </c>
      <c r="G120" s="72">
        <f>G116-G119</f>
        <v>2540.7698961242945</v>
      </c>
      <c r="H120" s="72">
        <f>H116-H119</f>
        <v>2266.4222459853077</v>
      </c>
      <c r="J120" s="6" t="s">
        <v>487</v>
      </c>
    </row>
    <row r="121" spans="2:10" ht="13.95" customHeight="1" x14ac:dyDescent="0.3">
      <c r="B121" s="73" t="s">
        <v>463</v>
      </c>
      <c r="D121" s="74">
        <f>D120/D116</f>
        <v>0.67809807661478283</v>
      </c>
      <c r="E121" s="74">
        <f>E120/E116</f>
        <v>0.33452488312016726</v>
      </c>
      <c r="F121" s="74">
        <f>F120/F116</f>
        <v>0.6058980976506454</v>
      </c>
      <c r="G121" s="74">
        <f>G120/G116</f>
        <v>0.87727131218112075</v>
      </c>
      <c r="H121" s="74">
        <f>H120/H116</f>
        <v>0.76569977780032328</v>
      </c>
    </row>
    <row r="122" spans="2:10" ht="13.95" customHeight="1" x14ac:dyDescent="0.3">
      <c r="B122" s="63" t="s">
        <v>464</v>
      </c>
      <c r="C122" s="16">
        <f>SUM(D122:H122)</f>
        <v>5563.9020691894502</v>
      </c>
      <c r="D122" s="71">
        <f>D120*D112</f>
        <v>1225.4913880413442</v>
      </c>
      <c r="E122" s="71">
        <f>E120*E112</f>
        <v>616.68024363372024</v>
      </c>
      <c r="F122" s="71">
        <f>F120*F112</f>
        <v>1091.8646350521969</v>
      </c>
      <c r="G122" s="71">
        <f>G120*G112</f>
        <v>1478.2346855113556</v>
      </c>
      <c r="H122" s="71">
        <f>H120*H112</f>
        <v>1151.6311169508333</v>
      </c>
      <c r="J122" s="6" t="s">
        <v>488</v>
      </c>
    </row>
    <row r="123" spans="2:10" ht="13.95" customHeight="1" x14ac:dyDescent="0.3">
      <c r="B123" s="63" t="s">
        <v>465</v>
      </c>
      <c r="I123" s="16">
        <f>I116*(1-I115/I117)/(I111-I115)</f>
        <v>22928.271653560103</v>
      </c>
      <c r="J123" s="6" t="s">
        <v>489</v>
      </c>
    </row>
    <row r="124" spans="2:10" ht="13.95" customHeight="1" x14ac:dyDescent="0.3">
      <c r="B124" s="63" t="s">
        <v>466</v>
      </c>
      <c r="C124" s="16">
        <f>I124</f>
        <v>11650.481785075421</v>
      </c>
      <c r="I124" s="16">
        <f>I123*H112</f>
        <v>11650.481785075421</v>
      </c>
    </row>
    <row r="125" spans="2:10" ht="13.95" customHeight="1" x14ac:dyDescent="0.3">
      <c r="B125" s="63" t="s">
        <v>467</v>
      </c>
      <c r="C125" s="75">
        <f>C122+C124</f>
        <v>17214.38385426487</v>
      </c>
      <c r="J125" s="6" t="s">
        <v>490</v>
      </c>
    </row>
    <row r="126" spans="2:10" ht="13.95" customHeight="1" x14ac:dyDescent="0.3">
      <c r="B126" s="4" t="s">
        <v>468</v>
      </c>
      <c r="C126" s="67">
        <f>IF(Horizon=1,C125*(1+D111)-D120,C125)</f>
        <v>18307.281873825938</v>
      </c>
      <c r="J126" s="6" t="s">
        <v>491</v>
      </c>
    </row>
    <row r="127" spans="2:10" ht="13.95" customHeight="1" x14ac:dyDescent="0.3">
      <c r="B127" s="4" t="s">
        <v>469</v>
      </c>
      <c r="C127" s="68">
        <f>C126/C107-1</f>
        <v>-0.30313920841362185</v>
      </c>
    </row>
    <row r="128" spans="2:10" ht="13.95" customHeight="1" x14ac:dyDescent="0.3">
      <c r="B128" s="63" t="s">
        <v>470</v>
      </c>
      <c r="C128" s="27">
        <f>C126/IF(Horizon=1,E116,D116)</f>
        <v>7.5749764556455688</v>
      </c>
    </row>
    <row r="129" spans="2:10" ht="13.95" customHeight="1" x14ac:dyDescent="0.3">
      <c r="B129" s="63" t="s">
        <v>471</v>
      </c>
      <c r="C129" s="27">
        <f>'Boxes Now'!Y8</f>
        <v>12.926127677784336</v>
      </c>
      <c r="J129" s="6" t="s">
        <v>492</v>
      </c>
    </row>
    <row r="130" spans="2:10" ht="13.95" customHeight="1" x14ac:dyDescent="0.3">
      <c r="B130" s="63" t="s">
        <v>472</v>
      </c>
      <c r="C130" s="35">
        <f>C124/C125</f>
        <v>0.67678761457320524</v>
      </c>
    </row>
    <row r="131" spans="2:10" ht="13.95" customHeight="1" x14ac:dyDescent="0.3">
      <c r="B131" s="73" t="s">
        <v>473</v>
      </c>
      <c r="D131" s="76">
        <f>D120/D$23</f>
        <v>1403.1876393073389</v>
      </c>
      <c r="E131" s="76">
        <f>E120/E$23</f>
        <v>808.48321640989798</v>
      </c>
      <c r="F131" s="76">
        <f>F120/F$23</f>
        <v>1639.0237989788561</v>
      </c>
      <c r="G131" s="76">
        <f>G120/G$23</f>
        <v>2540.7698961242945</v>
      </c>
      <c r="H131" s="76">
        <f>H120/H$23</f>
        <v>2266.4222459853077</v>
      </c>
      <c r="J131" s="6" t="s">
        <v>493</v>
      </c>
    </row>
    <row r="134" spans="2:10" ht="13.95" customHeight="1" x14ac:dyDescent="0.3">
      <c r="B134" s="126" t="s">
        <v>103</v>
      </c>
      <c r="C134" s="126"/>
      <c r="D134" s="126"/>
      <c r="E134" s="126"/>
      <c r="F134" s="126"/>
      <c r="G134" s="126"/>
      <c r="H134" s="126"/>
      <c r="I134" s="126"/>
      <c r="J134" s="126"/>
    </row>
    <row r="135" spans="2:10" ht="13.95" customHeight="1" x14ac:dyDescent="0.3">
      <c r="B135" s="17"/>
      <c r="C135" s="18" t="s">
        <v>32</v>
      </c>
      <c r="D135" s="18" t="s">
        <v>436</v>
      </c>
      <c r="E135" s="18" t="s">
        <v>437</v>
      </c>
      <c r="F135" s="18" t="s">
        <v>438</v>
      </c>
      <c r="G135" s="18" t="s">
        <v>439</v>
      </c>
      <c r="H135" s="18" t="s">
        <v>440</v>
      </c>
      <c r="I135" s="18" t="s">
        <v>441</v>
      </c>
      <c r="J135" s="18" t="s">
        <v>442</v>
      </c>
    </row>
    <row r="136" spans="2:10" ht="13.95" customHeight="1" x14ac:dyDescent="0.3">
      <c r="B136" s="63" t="s">
        <v>142</v>
      </c>
      <c r="C136" s="16">
        <f>'Boxes Now'!F9</f>
        <v>65411.174470267266</v>
      </c>
      <c r="J136" s="6" t="s">
        <v>474</v>
      </c>
    </row>
    <row r="137" spans="2:10" ht="13.95" customHeight="1" x14ac:dyDescent="0.3">
      <c r="B137" s="63" t="s">
        <v>450</v>
      </c>
      <c r="C137" s="23">
        <f>IF(UseEPS=1,Assumptions!$C$58*$C$14,0)</f>
        <v>7.5783646941488874E-3</v>
      </c>
      <c r="J137" s="6" t="s">
        <v>475</v>
      </c>
    </row>
    <row r="138" spans="2:10" ht="13.95" customHeight="1" x14ac:dyDescent="0.3">
      <c r="B138" s="63" t="s">
        <v>451</v>
      </c>
      <c r="C138" s="29">
        <f>IF(ISNUMBER(Assumptions!D83),Assumptions!D83,CHOOSE($C$10,$C$7,ErpHistIbov,History!$U$8)+$C$8/100-$C$9*CHOOSE($C$10,ErpSdIbov,ErpSdIbov,History!$U$9))</f>
        <v>0.06</v>
      </c>
      <c r="J138" s="6" t="s">
        <v>476</v>
      </c>
    </row>
    <row r="139" spans="2:10" ht="13.95" customHeight="1" x14ac:dyDescent="0.3">
      <c r="B139" s="4" t="s">
        <v>452</v>
      </c>
      <c r="C139" s="50">
        <f>$C$6+C138</f>
        <v>0.14500000000000002</v>
      </c>
      <c r="J139" s="6" t="s">
        <v>477</v>
      </c>
    </row>
    <row r="140" spans="2:10" ht="13.95" customHeight="1" x14ac:dyDescent="0.3">
      <c r="B140" s="63" t="s">
        <v>453</v>
      </c>
      <c r="D140" s="29">
        <f>IF(RateConv=1,$C139,(1+$C139)*(1+D$21)-1)</f>
        <v>0.14500000000000002</v>
      </c>
      <c r="E140" s="29">
        <f>IF(RateConv=1,$C139,(1+$C139)*(1+E$21)-1)</f>
        <v>0.14500000000000002</v>
      </c>
      <c r="F140" s="29">
        <f>IF(RateConv=1,$C139,(1+$C139)*(1+F$21)-1)</f>
        <v>0.14500000000000002</v>
      </c>
      <c r="G140" s="29">
        <f>IF(RateConv=1,$C139,(1+$C139)*(1+G$21)-1)</f>
        <v>0.14500000000000002</v>
      </c>
      <c r="H140" s="29">
        <f>IF(RateConv=1,$C139,(1+$C139)*(1+H$21)-1)</f>
        <v>0.14500000000000002</v>
      </c>
      <c r="I140" s="29">
        <f>IF(RateConv=1,$C139,(1+$C139)*(1+IPCALT)-1)</f>
        <v>0.14500000000000002</v>
      </c>
      <c r="J140" s="6" t="s">
        <v>478</v>
      </c>
    </row>
    <row r="141" spans="2:10" ht="13.95" customHeight="1" x14ac:dyDescent="0.3">
      <c r="B141" s="63" t="s">
        <v>454</v>
      </c>
      <c r="C141" s="69">
        <v>1</v>
      </c>
      <c r="D141" s="69">
        <f>C141/(1+D140)</f>
        <v>0.8733624454148472</v>
      </c>
      <c r="E141" s="69">
        <f>D141/(1+E140)</f>
        <v>0.76276196106100191</v>
      </c>
      <c r="F141" s="69">
        <f>E141/(1+F140)</f>
        <v>0.66616765158166102</v>
      </c>
      <c r="G141" s="69">
        <f>F141/(1+G140)</f>
        <v>0.58180580924162539</v>
      </c>
      <c r="H141" s="69">
        <f>G141/(1+H140)</f>
        <v>0.50812734431583007</v>
      </c>
      <c r="J141" s="6" t="s">
        <v>479</v>
      </c>
    </row>
    <row r="142" spans="2:10" ht="13.95" customHeight="1" x14ac:dyDescent="0.3">
      <c r="B142" s="63" t="s">
        <v>455</v>
      </c>
      <c r="C142" s="70">
        <f>IF(ISNUMBER(Assumptions!D69),Assumptions!D69,CHOOSE(RoeLT,'Boxes Now'!Z9,'Boxes Now'!W9)+$C$13/100)</f>
        <v>0.17763522316361047</v>
      </c>
      <c r="J142" s="6" t="s">
        <v>480</v>
      </c>
    </row>
    <row r="143" spans="2:10" ht="13.95" customHeight="1" x14ac:dyDescent="0.3">
      <c r="B143" s="63" t="s">
        <v>456</v>
      </c>
      <c r="C143" s="29">
        <f>IF(ISNUMBER(Assumptions!D76),Assumptions!D76,$C$12)</f>
        <v>4.2000000000000003E-2</v>
      </c>
      <c r="J143" s="6" t="s">
        <v>481</v>
      </c>
    </row>
    <row r="144" spans="2:10" ht="13.95" customHeight="1" x14ac:dyDescent="0.3">
      <c r="B144" s="63" t="s">
        <v>457</v>
      </c>
      <c r="E144" s="35">
        <f>'Boxes Now'!$X$9+$C$11/100</f>
        <v>-5.4062807382330366E-2</v>
      </c>
      <c r="F144" s="35">
        <f>'Boxes Now'!$X$9+($C143-'Boxes Now'!$X$9)*MIN(1,(F$19-2)/(GrowthYear-2))+$C$11/100</f>
        <v>-2.8708538254886905E-2</v>
      </c>
      <c r="G144" s="35">
        <f>'Boxes Now'!$X$9+($C143-'Boxes Now'!$X$9)*MIN(1,(G$19-2)/(GrowthYear-2))+$C$11/100</f>
        <v>-3.3542691274434482E-3</v>
      </c>
      <c r="H144" s="35">
        <f>'Boxes Now'!$X$9+($C143-'Boxes Now'!$X$9)*MIN(1,(H$19-2)/(GrowthYear-2))+$C$11/100</f>
        <v>2.2000000000000009E-2</v>
      </c>
      <c r="I144" s="35">
        <f>$C143</f>
        <v>4.2000000000000003E-2</v>
      </c>
      <c r="J144" s="6" t="s">
        <v>482</v>
      </c>
    </row>
    <row r="145" spans="2:10" ht="13.95" customHeight="1" x14ac:dyDescent="0.3">
      <c r="B145" s="63" t="s">
        <v>458</v>
      </c>
      <c r="D145" s="71">
        <f>'Boxes Now'!R9*(1+$C137)</f>
        <v>9784.0494204462029</v>
      </c>
      <c r="E145" s="71">
        <f>D145*(1+E144)</f>
        <v>9255.0962412094195</v>
      </c>
      <c r="F145" s="71">
        <f>E145*(1+F144)</f>
        <v>8989.3959567159982</v>
      </c>
      <c r="G145" s="71">
        <f>F145*(1+G144)</f>
        <v>8959.2431033840203</v>
      </c>
      <c r="H145" s="71">
        <f>G145*(1+H144)</f>
        <v>9156.3464516584681</v>
      </c>
      <c r="I145" s="71">
        <f>H145*(1+I144)</f>
        <v>9540.9130026281236</v>
      </c>
      <c r="J145" s="6" t="s">
        <v>483</v>
      </c>
    </row>
    <row r="146" spans="2:10" ht="13.95" customHeight="1" x14ac:dyDescent="0.3">
      <c r="B146" s="63" t="s">
        <v>459</v>
      </c>
      <c r="D146" s="35">
        <f>'Boxes Now'!V9</f>
        <v>0.20497901058231108</v>
      </c>
      <c r="E146" s="35">
        <f>'Boxes Now'!W9</f>
        <v>0.17763522316361047</v>
      </c>
      <c r="F146" s="35">
        <f>$E146+($C142-$E146)*MIN(1,(F$19-2)/(RoeYear-2))</f>
        <v>0.17763522316361047</v>
      </c>
      <c r="G146" s="35">
        <f>$E146+($C142-$E146)*MIN(1,(G$19-2)/(RoeYear-2))</f>
        <v>0.17763522316361047</v>
      </c>
      <c r="H146" s="35">
        <f>$E146+($C142-$E146)*MIN(1,(H$19-2)/(RoeYear-2))</f>
        <v>0.17763522316361047</v>
      </c>
      <c r="I146" s="35">
        <f>$C142</f>
        <v>0.17763522316361047</v>
      </c>
      <c r="J146" s="6" t="s">
        <v>484</v>
      </c>
    </row>
    <row r="147" spans="2:10" ht="13.95" customHeight="1" x14ac:dyDescent="0.3">
      <c r="B147" s="63" t="s">
        <v>460</v>
      </c>
      <c r="D147" s="71">
        <f t="shared" ref="D147:I147" si="5">D145/D146</f>
        <v>47731.957494825227</v>
      </c>
      <c r="E147" s="71">
        <f t="shared" si="5"/>
        <v>52101.69512768893</v>
      </c>
      <c r="F147" s="71">
        <f t="shared" si="5"/>
        <v>50605.931619971212</v>
      </c>
      <c r="G147" s="71">
        <f t="shared" si="5"/>
        <v>50436.185705872827</v>
      </c>
      <c r="H147" s="71">
        <f t="shared" si="5"/>
        <v>51545.781791402027</v>
      </c>
      <c r="I147" s="71">
        <f t="shared" si="5"/>
        <v>53710.704626640909</v>
      </c>
      <c r="J147" s="6" t="s">
        <v>485</v>
      </c>
    </row>
    <row r="148" spans="2:10" ht="13.95" customHeight="1" x14ac:dyDescent="0.3">
      <c r="B148" s="63" t="s">
        <v>461</v>
      </c>
      <c r="D148" s="71">
        <f>E147-D147</f>
        <v>4369.7376328637038</v>
      </c>
      <c r="E148" s="71">
        <f>F147-E147</f>
        <v>-1495.7635077177183</v>
      </c>
      <c r="F148" s="71">
        <f>G147-F147</f>
        <v>-169.74591409838467</v>
      </c>
      <c r="G148" s="71">
        <f>H147-G147</f>
        <v>1109.5960855291996</v>
      </c>
      <c r="H148" s="71">
        <f>I147-H147</f>
        <v>2164.9228352388818</v>
      </c>
      <c r="J148" s="6" t="s">
        <v>486</v>
      </c>
    </row>
    <row r="149" spans="2:10" ht="13.95" customHeight="1" x14ac:dyDescent="0.3">
      <c r="B149" s="4" t="s">
        <v>462</v>
      </c>
      <c r="D149" s="72">
        <f>D145-D148</f>
        <v>5414.3117875824992</v>
      </c>
      <c r="E149" s="72">
        <f>E145-E148</f>
        <v>10750.859748927138</v>
      </c>
      <c r="F149" s="72">
        <f>F145-F148</f>
        <v>9159.1418708143829</v>
      </c>
      <c r="G149" s="72">
        <f>G145-G148</f>
        <v>7849.6470178548207</v>
      </c>
      <c r="H149" s="72">
        <f>H145-H148</f>
        <v>6991.4236164195863</v>
      </c>
      <c r="J149" s="6" t="s">
        <v>487</v>
      </c>
    </row>
    <row r="150" spans="2:10" ht="13.95" customHeight="1" x14ac:dyDescent="0.3">
      <c r="B150" s="73" t="s">
        <v>463</v>
      </c>
      <c r="D150" s="74">
        <f>D149/D145</f>
        <v>0.55338148397614884</v>
      </c>
      <c r="E150" s="74">
        <f>E149/E145</f>
        <v>1.1616151219538542</v>
      </c>
      <c r="F150" s="74">
        <f>F149/F145</f>
        <v>1.0188829054717039</v>
      </c>
      <c r="G150" s="74">
        <f>G149/G145</f>
        <v>0.87615068898955417</v>
      </c>
      <c r="H150" s="74">
        <f>H149/H145</f>
        <v>0.76356040625278498</v>
      </c>
    </row>
    <row r="151" spans="2:10" ht="13.95" customHeight="1" x14ac:dyDescent="0.3">
      <c r="B151" s="63" t="s">
        <v>464</v>
      </c>
      <c r="C151" s="16">
        <f>SUM(D151:H151)</f>
        <v>27150.031229491015</v>
      </c>
      <c r="D151" s="71">
        <f>D149*D141</f>
        <v>4728.6565830414838</v>
      </c>
      <c r="E151" s="71">
        <f>E149*E141</f>
        <v>8200.3468651834537</v>
      </c>
      <c r="F151" s="71">
        <f>F149*F141</f>
        <v>6101.5240305836787</v>
      </c>
      <c r="G151" s="71">
        <f>G149*G141</f>
        <v>4566.9702354841356</v>
      </c>
      <c r="H151" s="71">
        <f>H149*H141</f>
        <v>3552.5335151982608</v>
      </c>
      <c r="J151" s="6" t="s">
        <v>488</v>
      </c>
    </row>
    <row r="152" spans="2:10" ht="13.95" customHeight="1" x14ac:dyDescent="0.3">
      <c r="B152" s="63" t="s">
        <v>465</v>
      </c>
      <c r="I152" s="16">
        <f>I145*(1-I144/I146)/(I140-I144)</f>
        <v>70728.770954458305</v>
      </c>
      <c r="J152" s="6" t="s">
        <v>489</v>
      </c>
    </row>
    <row r="153" spans="2:10" ht="13.95" customHeight="1" x14ac:dyDescent="0.3">
      <c r="B153" s="63" t="s">
        <v>466</v>
      </c>
      <c r="C153" s="16">
        <f>I153</f>
        <v>35939.222551811516</v>
      </c>
      <c r="I153" s="16">
        <f>I152*H141</f>
        <v>35939.222551811516</v>
      </c>
    </row>
    <row r="154" spans="2:10" ht="13.95" customHeight="1" x14ac:dyDescent="0.3">
      <c r="B154" s="63" t="s">
        <v>467</v>
      </c>
      <c r="C154" s="75">
        <f>C151+C153</f>
        <v>63089.253781302526</v>
      </c>
      <c r="J154" s="6" t="s">
        <v>490</v>
      </c>
    </row>
    <row r="155" spans="2:10" ht="13.95" customHeight="1" x14ac:dyDescent="0.3">
      <c r="B155" s="4" t="s">
        <v>468</v>
      </c>
      <c r="C155" s="67">
        <f>IF(Horizon=1,C154*(1+D140)-D149,C154)</f>
        <v>66822.883792008899</v>
      </c>
      <c r="J155" s="6" t="s">
        <v>491</v>
      </c>
    </row>
    <row r="156" spans="2:10" ht="13.95" customHeight="1" x14ac:dyDescent="0.3">
      <c r="B156" s="4" t="s">
        <v>469</v>
      </c>
      <c r="C156" s="68">
        <f>C155/C136-1</f>
        <v>2.1582081856416302E-2</v>
      </c>
    </row>
    <row r="157" spans="2:10" ht="13.95" customHeight="1" x14ac:dyDescent="0.3">
      <c r="B157" s="63" t="s">
        <v>470</v>
      </c>
      <c r="C157" s="27">
        <f>C155/IF(Horizon=1,E145,D145)</f>
        <v>7.2201176573909667</v>
      </c>
    </row>
    <row r="158" spans="2:10" ht="13.95" customHeight="1" x14ac:dyDescent="0.3">
      <c r="B158" s="63" t="s">
        <v>471</v>
      </c>
      <c r="C158" s="27">
        <f>'Boxes Now'!Y9</f>
        <v>6.7361561019659959</v>
      </c>
      <c r="J158" s="6" t="s">
        <v>492</v>
      </c>
    </row>
    <row r="159" spans="2:10" ht="13.95" customHeight="1" x14ac:dyDescent="0.3">
      <c r="B159" s="63" t="s">
        <v>472</v>
      </c>
      <c r="C159" s="35">
        <f>C153/C154</f>
        <v>0.56965680203468594</v>
      </c>
    </row>
    <row r="160" spans="2:10" ht="13.95" customHeight="1" x14ac:dyDescent="0.3">
      <c r="B160" s="73" t="s">
        <v>473</v>
      </c>
      <c r="D160" s="76">
        <f>D149/D$23</f>
        <v>5414.3117875824992</v>
      </c>
      <c r="E160" s="76">
        <f>E149/E$23</f>
        <v>10750.859748927138</v>
      </c>
      <c r="F160" s="76">
        <f>F149/F$23</f>
        <v>9159.1418708143829</v>
      </c>
      <c r="G160" s="76">
        <f>G149/G$23</f>
        <v>7849.6470178548207</v>
      </c>
      <c r="H160" s="76">
        <f>H149/H$23</f>
        <v>6991.4236164195863</v>
      </c>
      <c r="J160" s="6" t="s">
        <v>493</v>
      </c>
    </row>
    <row r="163" spans="2:10" ht="13.95" customHeight="1" x14ac:dyDescent="0.3">
      <c r="B163" s="126" t="s">
        <v>494</v>
      </c>
      <c r="C163" s="126"/>
      <c r="D163" s="126"/>
      <c r="E163" s="126"/>
      <c r="F163" s="126"/>
      <c r="G163" s="126"/>
      <c r="H163" s="126"/>
      <c r="I163" s="126"/>
      <c r="J163" s="126"/>
    </row>
    <row r="164" spans="2:10" ht="13.95" customHeight="1" x14ac:dyDescent="0.3">
      <c r="B164" s="17"/>
      <c r="C164" s="18" t="s">
        <v>32</v>
      </c>
      <c r="D164" s="18" t="s">
        <v>436</v>
      </c>
      <c r="E164" s="18" t="s">
        <v>437</v>
      </c>
      <c r="F164" s="18" t="s">
        <v>438</v>
      </c>
      <c r="G164" s="18" t="s">
        <v>439</v>
      </c>
      <c r="H164" s="18" t="s">
        <v>440</v>
      </c>
      <c r="I164" s="18" t="s">
        <v>441</v>
      </c>
      <c r="J164" s="18" t="s">
        <v>442</v>
      </c>
    </row>
    <row r="165" spans="2:10" ht="13.95" customHeight="1" x14ac:dyDescent="0.3">
      <c r="B165" s="63" t="s">
        <v>142</v>
      </c>
      <c r="C165" s="16">
        <f>'Boxes Now'!F12</f>
        <v>16066.51953698895</v>
      </c>
      <c r="J165" s="6" t="s">
        <v>474</v>
      </c>
    </row>
    <row r="166" spans="2:10" ht="13.95" customHeight="1" x14ac:dyDescent="0.3">
      <c r="B166" s="63" t="s">
        <v>450</v>
      </c>
      <c r="C166" s="23">
        <f>IF(UseEPS=1,Assumptions!$C$59*$C$14,0)</f>
        <v>2.1787850712055464E-2</v>
      </c>
      <c r="J166" s="6" t="s">
        <v>475</v>
      </c>
    </row>
    <row r="167" spans="2:10" ht="13.95" customHeight="1" x14ac:dyDescent="0.3">
      <c r="B167" s="63" t="s">
        <v>451</v>
      </c>
      <c r="C167" s="29">
        <f>IF(ISNUMBER(Assumptions!D84),Assumptions!D84,CHOOSE($C$10,$C$7,ErpHistIbov,History!$W$8)+$C$8/100-$C$9*CHOOSE($C$10,ErpSdIbov,ErpSdIbov,History!$W$9))</f>
        <v>0.06</v>
      </c>
      <c r="J167" s="6" t="s">
        <v>476</v>
      </c>
    </row>
    <row r="168" spans="2:10" ht="13.95" customHeight="1" x14ac:dyDescent="0.3">
      <c r="B168" s="4" t="s">
        <v>452</v>
      </c>
      <c r="C168" s="50">
        <f>$C$6+C167</f>
        <v>0.14500000000000002</v>
      </c>
      <c r="J168" s="6" t="s">
        <v>477</v>
      </c>
    </row>
    <row r="169" spans="2:10" ht="13.95" customHeight="1" x14ac:dyDescent="0.3">
      <c r="B169" s="63" t="s">
        <v>453</v>
      </c>
      <c r="D169" s="29">
        <f>IF(RateConv=1,$C168,(1+$C168)*(1+D$21)-1)</f>
        <v>0.14500000000000002</v>
      </c>
      <c r="E169" s="29">
        <f>IF(RateConv=1,$C168,(1+$C168)*(1+E$21)-1)</f>
        <v>0.14500000000000002</v>
      </c>
      <c r="F169" s="29">
        <f>IF(RateConv=1,$C168,(1+$C168)*(1+F$21)-1)</f>
        <v>0.14500000000000002</v>
      </c>
      <c r="G169" s="29">
        <f>IF(RateConv=1,$C168,(1+$C168)*(1+G$21)-1)</f>
        <v>0.14500000000000002</v>
      </c>
      <c r="H169" s="29">
        <f>IF(RateConv=1,$C168,(1+$C168)*(1+H$21)-1)</f>
        <v>0.14500000000000002</v>
      </c>
      <c r="I169" s="29">
        <f>IF(RateConv=1,$C168,(1+$C168)*(1+IPCALT)-1)</f>
        <v>0.14500000000000002</v>
      </c>
      <c r="J169" s="6" t="s">
        <v>478</v>
      </c>
    </row>
    <row r="170" spans="2:10" ht="13.95" customHeight="1" x14ac:dyDescent="0.3">
      <c r="B170" s="63" t="s">
        <v>454</v>
      </c>
      <c r="C170" s="69">
        <v>1</v>
      </c>
      <c r="D170" s="69">
        <f>C170/(1+D169)</f>
        <v>0.8733624454148472</v>
      </c>
      <c r="E170" s="69">
        <f>D170/(1+E169)</f>
        <v>0.76276196106100191</v>
      </c>
      <c r="F170" s="69">
        <f>E170/(1+F169)</f>
        <v>0.66616765158166102</v>
      </c>
      <c r="G170" s="69">
        <f>F170/(1+G169)</f>
        <v>0.58180580924162539</v>
      </c>
      <c r="H170" s="69">
        <f>G170/(1+H169)</f>
        <v>0.50812734431583007</v>
      </c>
      <c r="J170" s="6" t="s">
        <v>479</v>
      </c>
    </row>
    <row r="171" spans="2:10" ht="13.95" customHeight="1" x14ac:dyDescent="0.3">
      <c r="B171" s="63" t="s">
        <v>455</v>
      </c>
      <c r="C171" s="70">
        <f>IF(ISNUMBER(Assumptions!D70),Assumptions!D70,CHOOSE(RoeLT,'Boxes Now'!Z12,'Boxes Now'!W12)+$C$13/100)</f>
        <v>0.17101529356426726</v>
      </c>
      <c r="J171" s="6" t="s">
        <v>480</v>
      </c>
    </row>
    <row r="172" spans="2:10" ht="13.95" customHeight="1" x14ac:dyDescent="0.3">
      <c r="B172" s="63" t="s">
        <v>456</v>
      </c>
      <c r="C172" s="29">
        <f>IF(ISNUMBER(Assumptions!D77),Assumptions!D77,$C$12)</f>
        <v>4.2000000000000003E-2</v>
      </c>
      <c r="J172" s="6" t="s">
        <v>481</v>
      </c>
    </row>
    <row r="173" spans="2:10" ht="13.95" customHeight="1" x14ac:dyDescent="0.3">
      <c r="B173" s="63" t="s">
        <v>457</v>
      </c>
      <c r="E173" s="35">
        <f>'Boxes Now'!$X$12+$C$11/100</f>
        <v>0.14677284189120468</v>
      </c>
      <c r="F173" s="35">
        <f>'Boxes Now'!$X$12+($C172-'Boxes Now'!$X$12)*MIN(1,(F$19-2)/(GrowthYear-2))+$C$11/100</f>
        <v>0.10518189459413645</v>
      </c>
      <c r="G173" s="35">
        <f>'Boxes Now'!$X$12+($C172-'Boxes Now'!$X$12)*MIN(1,(G$19-2)/(GrowthYear-2))+$C$11/100</f>
        <v>6.3590947297068226E-2</v>
      </c>
      <c r="H173" s="35">
        <f>'Boxes Now'!$X$12+($C172-'Boxes Now'!$X$12)*MIN(1,(H$19-2)/(GrowthYear-2))+$C$11/100</f>
        <v>2.2000000000000009E-2</v>
      </c>
      <c r="I173" s="35">
        <f>$C172</f>
        <v>4.2000000000000003E-2</v>
      </c>
      <c r="J173" s="6" t="s">
        <v>482</v>
      </c>
    </row>
    <row r="174" spans="2:10" ht="13.95" customHeight="1" x14ac:dyDescent="0.3">
      <c r="B174" s="63" t="s">
        <v>458</v>
      </c>
      <c r="D174" s="71">
        <f>'Boxes Now'!R12*(1+$C166)</f>
        <v>1532.0165962901604</v>
      </c>
      <c r="E174" s="71">
        <f>D174*(1+E173)</f>
        <v>1756.8750259521576</v>
      </c>
      <c r="F174" s="71">
        <f>E174*(1+F173)</f>
        <v>1941.6664697469282</v>
      </c>
      <c r="G174" s="71">
        <f>F174*(1+G173)</f>
        <v>2065.1388798930893</v>
      </c>
      <c r="H174" s="71">
        <f>G174*(1+H173)</f>
        <v>2110.5719352507372</v>
      </c>
      <c r="I174" s="71">
        <f>H174*(1+I173)</f>
        <v>2199.2159565312681</v>
      </c>
      <c r="J174" s="6" t="s">
        <v>483</v>
      </c>
    </row>
    <row r="175" spans="2:10" ht="13.95" customHeight="1" x14ac:dyDescent="0.3">
      <c r="B175" s="63" t="s">
        <v>459</v>
      </c>
      <c r="D175" s="35">
        <f>'Boxes Now'!V12</f>
        <v>0.15057699365039282</v>
      </c>
      <c r="E175" s="35">
        <f>'Boxes Now'!W12</f>
        <v>0.17101529356426726</v>
      </c>
      <c r="F175" s="35">
        <f>$E175+($C171-$E175)*MIN(1,(F$19-2)/(RoeYear-2))</f>
        <v>0.17101529356426726</v>
      </c>
      <c r="G175" s="35">
        <f>$E175+($C171-$E175)*MIN(1,(G$19-2)/(RoeYear-2))</f>
        <v>0.17101529356426726</v>
      </c>
      <c r="H175" s="35">
        <f>$E175+($C171-$E175)*MIN(1,(H$19-2)/(RoeYear-2))</f>
        <v>0.17101529356426726</v>
      </c>
      <c r="I175" s="35">
        <f>$C171</f>
        <v>0.17101529356426726</v>
      </c>
      <c r="J175" s="6" t="s">
        <v>484</v>
      </c>
    </row>
    <row r="176" spans="2:10" ht="13.95" customHeight="1" x14ac:dyDescent="0.3">
      <c r="B176" s="63" t="s">
        <v>460</v>
      </c>
      <c r="D176" s="71">
        <f t="shared" ref="D176:I176" si="6">D174/D175</f>
        <v>10174.307237446719</v>
      </c>
      <c r="E176" s="71">
        <f t="shared" si="6"/>
        <v>10273.204164000263</v>
      </c>
      <c r="F176" s="71">
        <f t="shared" si="6"/>
        <v>11353.759241522181</v>
      </c>
      <c r="G176" s="71">
        <f t="shared" si="6"/>
        <v>12075.755547073419</v>
      </c>
      <c r="H176" s="71">
        <f t="shared" si="6"/>
        <v>12341.422169109033</v>
      </c>
      <c r="I176" s="71">
        <f t="shared" si="6"/>
        <v>12859.761900211612</v>
      </c>
      <c r="J176" s="6" t="s">
        <v>485</v>
      </c>
    </row>
    <row r="177" spans="2:10" ht="13.95" customHeight="1" x14ac:dyDescent="0.3">
      <c r="B177" s="63" t="s">
        <v>461</v>
      </c>
      <c r="D177" s="71">
        <f>E176-D176</f>
        <v>98.896926553543381</v>
      </c>
      <c r="E177" s="71">
        <f>F176-E176</f>
        <v>1080.5550775219181</v>
      </c>
      <c r="F177" s="71">
        <f>G176-F176</f>
        <v>721.99630555123804</v>
      </c>
      <c r="G177" s="71">
        <f>H176-G176</f>
        <v>265.66662203561464</v>
      </c>
      <c r="H177" s="71">
        <f>I176-H176</f>
        <v>518.3397311025783</v>
      </c>
      <c r="J177" s="6" t="s">
        <v>486</v>
      </c>
    </row>
    <row r="178" spans="2:10" ht="13.95" customHeight="1" x14ac:dyDescent="0.3">
      <c r="B178" s="4" t="s">
        <v>462</v>
      </c>
      <c r="D178" s="72">
        <f>D174-D177</f>
        <v>1433.119669736617</v>
      </c>
      <c r="E178" s="72">
        <f>E174-E177</f>
        <v>676.31994843023949</v>
      </c>
      <c r="F178" s="72">
        <f>F174-F177</f>
        <v>1219.6701641956902</v>
      </c>
      <c r="G178" s="72">
        <f>G174-G177</f>
        <v>1799.4722578574747</v>
      </c>
      <c r="H178" s="72">
        <f>H174-H177</f>
        <v>1592.2322041481589</v>
      </c>
      <c r="J178" s="6" t="s">
        <v>487</v>
      </c>
    </row>
    <row r="179" spans="2:10" ht="13.95" customHeight="1" x14ac:dyDescent="0.3">
      <c r="B179" s="73" t="s">
        <v>463</v>
      </c>
      <c r="D179" s="74">
        <f>D178/D174</f>
        <v>0.93544656970882278</v>
      </c>
      <c r="E179" s="74">
        <f>E178/E174</f>
        <v>0.38495620829017163</v>
      </c>
      <c r="F179" s="74">
        <f>F178/F174</f>
        <v>0.62815637144656411</v>
      </c>
      <c r="G179" s="74">
        <f>G178/G174</f>
        <v>0.87135653460295703</v>
      </c>
      <c r="H179" s="74">
        <f>H178/H174</f>
        <v>0.75440792969655435</v>
      </c>
    </row>
    <row r="180" spans="2:10" ht="13.95" customHeight="1" x14ac:dyDescent="0.3">
      <c r="B180" s="63" t="s">
        <v>464</v>
      </c>
      <c r="C180" s="16">
        <f>SUM(D180:H180)</f>
        <v>4436.0089731076441</v>
      </c>
      <c r="D180" s="71">
        <f>D178*D170</f>
        <v>1251.63289933329</v>
      </c>
      <c r="E180" s="71">
        <f>E178*E170</f>
        <v>515.87113016932517</v>
      </c>
      <c r="F180" s="71">
        <f>F178*F170</f>
        <v>812.50480898646185</v>
      </c>
      <c r="G180" s="71">
        <f>G178*G170</f>
        <v>1046.9434131906228</v>
      </c>
      <c r="H180" s="71">
        <f>H178*H170</f>
        <v>809.05672142794458</v>
      </c>
      <c r="J180" s="6" t="s">
        <v>488</v>
      </c>
    </row>
    <row r="181" spans="2:10" ht="13.95" customHeight="1" x14ac:dyDescent="0.3">
      <c r="B181" s="63" t="s">
        <v>465</v>
      </c>
      <c r="I181" s="16">
        <f>I174*(1-I173/I175)/(I169-I173)</f>
        <v>16107.824822547384</v>
      </c>
      <c r="J181" s="6" t="s">
        <v>489</v>
      </c>
    </row>
    <row r="182" spans="2:10" ht="13.95" customHeight="1" x14ac:dyDescent="0.3">
      <c r="B182" s="63" t="s">
        <v>466</v>
      </c>
      <c r="C182" s="16">
        <f>I182</f>
        <v>8184.8262497856085</v>
      </c>
      <c r="I182" s="16">
        <f>I181*H170</f>
        <v>8184.8262497856085</v>
      </c>
    </row>
    <row r="183" spans="2:10" ht="13.95" customHeight="1" x14ac:dyDescent="0.3">
      <c r="B183" s="63" t="s">
        <v>467</v>
      </c>
      <c r="C183" s="75">
        <f>C180+C182</f>
        <v>12620.835222893253</v>
      </c>
      <c r="J183" s="6" t="s">
        <v>490</v>
      </c>
    </row>
    <row r="184" spans="2:10" ht="13.95" customHeight="1" x14ac:dyDescent="0.3">
      <c r="B184" s="4" t="s">
        <v>468</v>
      </c>
      <c r="C184" s="67">
        <f>IF(Horizon=1,C183*(1+D169)-D178,C183)</f>
        <v>13017.736660476157</v>
      </c>
      <c r="J184" s="6" t="s">
        <v>491</v>
      </c>
    </row>
    <row r="185" spans="2:10" ht="13.95" customHeight="1" x14ac:dyDescent="0.3">
      <c r="B185" s="4" t="s">
        <v>469</v>
      </c>
      <c r="C185" s="68">
        <f>C184/C165-1</f>
        <v>-0.18976000803993476</v>
      </c>
    </row>
    <row r="186" spans="2:10" ht="13.95" customHeight="1" x14ac:dyDescent="0.3">
      <c r="B186" s="63" t="s">
        <v>470</v>
      </c>
      <c r="C186" s="27">
        <f>C184/IF(Horizon=1,E174,D174)</f>
        <v>7.4095974205228705</v>
      </c>
    </row>
    <row r="187" spans="2:10" ht="13.95" customHeight="1" x14ac:dyDescent="0.3">
      <c r="B187" s="63" t="s">
        <v>471</v>
      </c>
      <c r="C187" s="27">
        <f>'Boxes Now'!Y12</f>
        <v>10.715663593903997</v>
      </c>
      <c r="J187" s="6" t="s">
        <v>492</v>
      </c>
    </row>
    <row r="188" spans="2:10" ht="13.95" customHeight="1" x14ac:dyDescent="0.3">
      <c r="B188" s="63" t="s">
        <v>472</v>
      </c>
      <c r="C188" s="35">
        <f>C182/C183</f>
        <v>0.64851700424223468</v>
      </c>
    </row>
    <row r="189" spans="2:10" ht="13.95" customHeight="1" x14ac:dyDescent="0.3">
      <c r="B189" s="73" t="s">
        <v>473</v>
      </c>
      <c r="D189" s="76">
        <f>D178/D$23</f>
        <v>1433.119669736617</v>
      </c>
      <c r="E189" s="76">
        <f>E178/E$23</f>
        <v>676.31994843023949</v>
      </c>
      <c r="F189" s="76">
        <f>F178/F$23</f>
        <v>1219.6701641956902</v>
      </c>
      <c r="G189" s="76">
        <f>G178/G$23</f>
        <v>1799.4722578574747</v>
      </c>
      <c r="H189" s="76">
        <f>H178/H$23</f>
        <v>1592.2322041481589</v>
      </c>
      <c r="J189" s="6" t="s">
        <v>493</v>
      </c>
    </row>
    <row r="192" spans="2:10" ht="13.95" customHeight="1" x14ac:dyDescent="0.3">
      <c r="B192" s="126" t="s">
        <v>495</v>
      </c>
      <c r="C192" s="126"/>
      <c r="D192" s="126"/>
      <c r="E192" s="126"/>
      <c r="F192" s="126"/>
      <c r="G192" s="126"/>
      <c r="H192" s="126"/>
      <c r="I192" s="126"/>
      <c r="J192" s="126"/>
    </row>
    <row r="193" spans="2:10" ht="13.95" customHeight="1" x14ac:dyDescent="0.3">
      <c r="B193" s="17"/>
      <c r="C193" s="18" t="s">
        <v>32</v>
      </c>
      <c r="D193" s="18" t="s">
        <v>436</v>
      </c>
      <c r="E193" s="18" t="s">
        <v>437</v>
      </c>
      <c r="F193" s="18" t="s">
        <v>438</v>
      </c>
      <c r="G193" s="18" t="s">
        <v>439</v>
      </c>
      <c r="H193" s="18" t="s">
        <v>440</v>
      </c>
      <c r="I193" s="18" t="s">
        <v>441</v>
      </c>
      <c r="J193" s="18" t="s">
        <v>442</v>
      </c>
    </row>
    <row r="194" spans="2:10" ht="13.95" customHeight="1" x14ac:dyDescent="0.3">
      <c r="B194" s="63" t="s">
        <v>142</v>
      </c>
      <c r="C194" s="16">
        <f>'Boxes Now'!F13</f>
        <v>10204.555109283054</v>
      </c>
      <c r="J194" s="6" t="s">
        <v>474</v>
      </c>
    </row>
    <row r="195" spans="2:10" ht="13.95" customHeight="1" x14ac:dyDescent="0.3">
      <c r="B195" s="63" t="s">
        <v>450</v>
      </c>
      <c r="C195" s="23">
        <f>IF(UseEPS=1,Assumptions!$C$60*$C$14,0)</f>
        <v>5.6280499934631169E-3</v>
      </c>
      <c r="J195" s="6" t="s">
        <v>475</v>
      </c>
    </row>
    <row r="196" spans="2:10" ht="13.95" customHeight="1" x14ac:dyDescent="0.3">
      <c r="B196" s="63" t="s">
        <v>451</v>
      </c>
      <c r="C196" s="29">
        <f>IF(ISNUMBER(Assumptions!D85),Assumptions!D85,CHOOSE($C$10,$C$7,ErpHistIbov,History!$X$8)+$C$8/100-$C$9*CHOOSE($C$10,ErpSdIbov,ErpSdIbov,History!$X$9))</f>
        <v>0.06</v>
      </c>
      <c r="J196" s="6" t="s">
        <v>476</v>
      </c>
    </row>
    <row r="197" spans="2:10" ht="13.95" customHeight="1" x14ac:dyDescent="0.3">
      <c r="B197" s="4" t="s">
        <v>452</v>
      </c>
      <c r="C197" s="50">
        <f>$C$6+C196</f>
        <v>0.14500000000000002</v>
      </c>
      <c r="J197" s="6" t="s">
        <v>477</v>
      </c>
    </row>
    <row r="198" spans="2:10" ht="13.95" customHeight="1" x14ac:dyDescent="0.3">
      <c r="B198" s="63" t="s">
        <v>453</v>
      </c>
      <c r="D198" s="29">
        <f>IF(RateConv=1,$C197,(1+$C197)*(1+D$21)-1)</f>
        <v>0.14500000000000002</v>
      </c>
      <c r="E198" s="29">
        <f>IF(RateConv=1,$C197,(1+$C197)*(1+E$21)-1)</f>
        <v>0.14500000000000002</v>
      </c>
      <c r="F198" s="29">
        <f>IF(RateConv=1,$C197,(1+$C197)*(1+F$21)-1)</f>
        <v>0.14500000000000002</v>
      </c>
      <c r="G198" s="29">
        <f>IF(RateConv=1,$C197,(1+$C197)*(1+G$21)-1)</f>
        <v>0.14500000000000002</v>
      </c>
      <c r="H198" s="29">
        <f>IF(RateConv=1,$C197,(1+$C197)*(1+H$21)-1)</f>
        <v>0.14500000000000002</v>
      </c>
      <c r="I198" s="29">
        <f>IF(RateConv=1,$C197,(1+$C197)*(1+IPCALT)-1)</f>
        <v>0.14500000000000002</v>
      </c>
      <c r="J198" s="6" t="s">
        <v>478</v>
      </c>
    </row>
    <row r="199" spans="2:10" ht="13.95" customHeight="1" x14ac:dyDescent="0.3">
      <c r="B199" s="63" t="s">
        <v>454</v>
      </c>
      <c r="C199" s="69">
        <v>1</v>
      </c>
      <c r="D199" s="69">
        <f>C199/(1+D198)</f>
        <v>0.8733624454148472</v>
      </c>
      <c r="E199" s="69">
        <f>D199/(1+E198)</f>
        <v>0.76276196106100191</v>
      </c>
      <c r="F199" s="69">
        <f>E199/(1+F198)</f>
        <v>0.66616765158166102</v>
      </c>
      <c r="G199" s="69">
        <f>F199/(1+G198)</f>
        <v>0.58180580924162539</v>
      </c>
      <c r="H199" s="69">
        <f>G199/(1+H198)</f>
        <v>0.50812734431583007</v>
      </c>
      <c r="J199" s="6" t="s">
        <v>479</v>
      </c>
    </row>
    <row r="200" spans="2:10" ht="13.95" customHeight="1" x14ac:dyDescent="0.3">
      <c r="B200" s="63" t="s">
        <v>455</v>
      </c>
      <c r="C200" s="70">
        <f>IF(ISNUMBER(Assumptions!D71),Assumptions!D71,CHOOSE(RoeLT,'Boxes Now'!Z13,'Boxes Now'!W13)+$C$13/100)</f>
        <v>0.20417735630784936</v>
      </c>
      <c r="J200" s="6" t="s">
        <v>480</v>
      </c>
    </row>
    <row r="201" spans="2:10" ht="13.95" customHeight="1" x14ac:dyDescent="0.3">
      <c r="B201" s="63" t="s">
        <v>456</v>
      </c>
      <c r="C201" s="29">
        <f>IF(ISNUMBER(Assumptions!D78),Assumptions!D78,$C$12)</f>
        <v>4.2000000000000003E-2</v>
      </c>
      <c r="J201" s="6" t="s">
        <v>481</v>
      </c>
    </row>
    <row r="202" spans="2:10" ht="13.95" customHeight="1" x14ac:dyDescent="0.3">
      <c r="B202" s="63" t="s">
        <v>457</v>
      </c>
      <c r="E202" s="35">
        <f>'Boxes Now'!$X$13+$C$11/100</f>
        <v>0.22513440587649838</v>
      </c>
      <c r="F202" s="35">
        <f>'Boxes Now'!$X$13+($C201-'Boxes Now'!$X$13)*MIN(1,(F$19-2)/(GrowthYear-2))+$C$11/100</f>
        <v>0.15742293725099893</v>
      </c>
      <c r="G202" s="35">
        <f>'Boxes Now'!$X$13+($C201-'Boxes Now'!$X$13)*MIN(1,(G$19-2)/(GrowthYear-2))+$C$11/100</f>
        <v>8.971146862549946E-2</v>
      </c>
      <c r="H202" s="35">
        <f>'Boxes Now'!$X$13+($C201-'Boxes Now'!$X$13)*MIN(1,(H$19-2)/(GrowthYear-2))+$C$11/100</f>
        <v>2.2000000000000009E-2</v>
      </c>
      <c r="I202" s="35">
        <f>$C201</f>
        <v>4.2000000000000003E-2</v>
      </c>
      <c r="J202" s="6" t="s">
        <v>482</v>
      </c>
    </row>
    <row r="203" spans="2:10" ht="13.95" customHeight="1" x14ac:dyDescent="0.3">
      <c r="B203" s="63" t="s">
        <v>458</v>
      </c>
      <c r="D203" s="71">
        <f>'Boxes Now'!R13*(1+$C195)</f>
        <v>542.95893209399401</v>
      </c>
      <c r="E203" s="71">
        <f>D203*(1+E202)</f>
        <v>665.19766868631336</v>
      </c>
      <c r="F203" s="71">
        <f>E203*(1+F202)</f>
        <v>769.91503954342966</v>
      </c>
      <c r="G203" s="71">
        <f>F203*(1+G202)</f>
        <v>838.98524845773022</v>
      </c>
      <c r="H203" s="71">
        <f>G203*(1+H202)</f>
        <v>857.44292392380032</v>
      </c>
      <c r="I203" s="71">
        <f>H203*(1+I202)</f>
        <v>893.45552672859992</v>
      </c>
      <c r="J203" s="6" t="s">
        <v>483</v>
      </c>
    </row>
    <row r="204" spans="2:10" ht="13.95" customHeight="1" x14ac:dyDescent="0.3">
      <c r="B204" s="63" t="s">
        <v>459</v>
      </c>
      <c r="D204" s="35">
        <f>'Boxes Now'!V13</f>
        <v>0.20064816868403501</v>
      </c>
      <c r="E204" s="35">
        <f>'Boxes Now'!W13</f>
        <v>0.20417735630784936</v>
      </c>
      <c r="F204" s="35">
        <f>$E204+($C200-$E204)*MIN(1,(F$19-2)/(RoeYear-2))</f>
        <v>0.20417735630784936</v>
      </c>
      <c r="G204" s="35">
        <f>$E204+($C200-$E204)*MIN(1,(G$19-2)/(RoeYear-2))</f>
        <v>0.20417735630784936</v>
      </c>
      <c r="H204" s="35">
        <f>$E204+($C200-$E204)*MIN(1,(H$19-2)/(RoeYear-2))</f>
        <v>0.20417735630784936</v>
      </c>
      <c r="I204" s="35">
        <f>$C200</f>
        <v>0.20417735630784936</v>
      </c>
      <c r="J204" s="6" t="s">
        <v>484</v>
      </c>
    </row>
    <row r="205" spans="2:10" ht="13.95" customHeight="1" x14ac:dyDescent="0.3">
      <c r="B205" s="63" t="s">
        <v>460</v>
      </c>
      <c r="D205" s="71">
        <f t="shared" ref="D205:I205" si="7">D203/D204</f>
        <v>2706.0248576153372</v>
      </c>
      <c r="E205" s="71">
        <f t="shared" si="7"/>
        <v>3257.9404529234794</v>
      </c>
      <c r="F205" s="71">
        <f t="shared" si="7"/>
        <v>3770.8150084115432</v>
      </c>
      <c r="G205" s="71">
        <f t="shared" si="7"/>
        <v>4109.1003607312177</v>
      </c>
      <c r="H205" s="71">
        <f t="shared" si="7"/>
        <v>4199.5005686673048</v>
      </c>
      <c r="I205" s="71">
        <f t="shared" si="7"/>
        <v>4375.8795925513314</v>
      </c>
      <c r="J205" s="6" t="s">
        <v>485</v>
      </c>
    </row>
    <row r="206" spans="2:10" ht="13.95" customHeight="1" x14ac:dyDescent="0.3">
      <c r="B206" s="63" t="s">
        <v>461</v>
      </c>
      <c r="D206" s="71">
        <f>E205-D205</f>
        <v>551.9155953081422</v>
      </c>
      <c r="E206" s="71">
        <f>F205-E205</f>
        <v>512.87455548806383</v>
      </c>
      <c r="F206" s="71">
        <f>G205-F205</f>
        <v>338.28535231967453</v>
      </c>
      <c r="G206" s="71">
        <f>H205-G205</f>
        <v>90.400207936087099</v>
      </c>
      <c r="H206" s="71">
        <f>I205-H205</f>
        <v>176.37902388402654</v>
      </c>
      <c r="J206" s="6" t="s">
        <v>486</v>
      </c>
    </row>
    <row r="207" spans="2:10" ht="13.95" customHeight="1" x14ac:dyDescent="0.3">
      <c r="B207" s="4" t="s">
        <v>462</v>
      </c>
      <c r="D207" s="72">
        <f>D203-D206</f>
        <v>-8.9566632141481932</v>
      </c>
      <c r="E207" s="72">
        <f>E203-E206</f>
        <v>152.32311319824953</v>
      </c>
      <c r="F207" s="72">
        <f>F203-F206</f>
        <v>431.62968722375513</v>
      </c>
      <c r="G207" s="72">
        <f>G203-G206</f>
        <v>748.58504052164312</v>
      </c>
      <c r="H207" s="72">
        <f>H203-H206</f>
        <v>681.06390003977378</v>
      </c>
      <c r="J207" s="6" t="s">
        <v>487</v>
      </c>
    </row>
    <row r="208" spans="2:10" ht="13.95" customHeight="1" x14ac:dyDescent="0.3">
      <c r="B208" s="73" t="s">
        <v>463</v>
      </c>
      <c r="D208" s="74">
        <f>D207/D203</f>
        <v>-1.6496023335698003E-2</v>
      </c>
      <c r="E208" s="74">
        <f>E207/E203</f>
        <v>0.2289892469092227</v>
      </c>
      <c r="F208" s="74">
        <f>F207/F203</f>
        <v>0.56061989317641792</v>
      </c>
      <c r="G208" s="74">
        <f>G207/G203</f>
        <v>0.89225053944361254</v>
      </c>
      <c r="H208" s="74">
        <f>H207/H203</f>
        <v>0.79429648439235234</v>
      </c>
    </row>
    <row r="209" spans="2:10" ht="13.95" customHeight="1" x14ac:dyDescent="0.3">
      <c r="B209" s="63" t="s">
        <v>464</v>
      </c>
      <c r="C209" s="16">
        <f>SUM(D209:H209)</f>
        <v>1177.4999144647857</v>
      </c>
      <c r="D209" s="71">
        <f>D207*D199</f>
        <v>-7.8224132874656709</v>
      </c>
      <c r="E209" s="71">
        <f>E207*E199</f>
        <v>116.1862765380138</v>
      </c>
      <c r="F209" s="71">
        <f>F207*F199</f>
        <v>287.53773509077581</v>
      </c>
      <c r="G209" s="71">
        <f>G207*G199</f>
        <v>435.5311252868695</v>
      </c>
      <c r="H209" s="71">
        <f>H207*H199</f>
        <v>346.0671908365922</v>
      </c>
      <c r="J209" s="6" t="s">
        <v>488</v>
      </c>
    </row>
    <row r="210" spans="2:10" ht="13.95" customHeight="1" x14ac:dyDescent="0.3">
      <c r="B210" s="63" t="s">
        <v>465</v>
      </c>
      <c r="I210" s="16">
        <f>I203*(1-I202/I204)/(I198-I202)</f>
        <v>6889.9862508878059</v>
      </c>
      <c r="J210" s="6" t="s">
        <v>489</v>
      </c>
    </row>
    <row r="211" spans="2:10" ht="13.95" customHeight="1" x14ac:dyDescent="0.3">
      <c r="B211" s="63" t="s">
        <v>466</v>
      </c>
      <c r="C211" s="16">
        <f>I211</f>
        <v>3500.9904160362034</v>
      </c>
      <c r="I211" s="16">
        <f>I210*H199</f>
        <v>3500.9904160362034</v>
      </c>
    </row>
    <row r="212" spans="2:10" ht="13.95" customHeight="1" x14ac:dyDescent="0.3">
      <c r="B212" s="63" t="s">
        <v>467</v>
      </c>
      <c r="C212" s="75">
        <f>C209+C211</f>
        <v>4678.4903305009893</v>
      </c>
      <c r="J212" s="6" t="s">
        <v>490</v>
      </c>
    </row>
    <row r="213" spans="2:10" ht="13.95" customHeight="1" x14ac:dyDescent="0.3">
      <c r="B213" s="4" t="s">
        <v>468</v>
      </c>
      <c r="C213" s="67">
        <f>IF(Horizon=1,C212*(1+D198)-D207,C212)</f>
        <v>5365.8280916377807</v>
      </c>
      <c r="J213" s="6" t="s">
        <v>491</v>
      </c>
    </row>
    <row r="214" spans="2:10" ht="13.95" customHeight="1" x14ac:dyDescent="0.3">
      <c r="B214" s="4" t="s">
        <v>469</v>
      </c>
      <c r="C214" s="68">
        <f>C213/C194-1</f>
        <v>-0.47417324575409436</v>
      </c>
    </row>
    <row r="215" spans="2:10" ht="13.95" customHeight="1" x14ac:dyDescent="0.3">
      <c r="B215" s="63" t="s">
        <v>470</v>
      </c>
      <c r="C215" s="27">
        <f>C213/IF(Horizon=1,E203,D203)</f>
        <v>8.0665166825293539</v>
      </c>
    </row>
    <row r="216" spans="2:10" ht="13.95" customHeight="1" x14ac:dyDescent="0.3">
      <c r="B216" s="63" t="s">
        <v>471</v>
      </c>
      <c r="C216" s="27">
        <f>'Boxes Now'!Y13</f>
        <v>18.900116102745411</v>
      </c>
      <c r="J216" s="6" t="s">
        <v>492</v>
      </c>
    </row>
    <row r="217" spans="2:10" ht="13.95" customHeight="1" x14ac:dyDescent="0.3">
      <c r="B217" s="63" t="s">
        <v>472</v>
      </c>
      <c r="C217" s="35">
        <f>C211/C212</f>
        <v>0.74831626629894199</v>
      </c>
    </row>
    <row r="218" spans="2:10" ht="13.95" customHeight="1" x14ac:dyDescent="0.3">
      <c r="B218" s="73" t="s">
        <v>473</v>
      </c>
      <c r="D218" s="76">
        <f>D207/D$23</f>
        <v>-8.9566632141481932</v>
      </c>
      <c r="E218" s="76">
        <f>E207/E$23</f>
        <v>152.32311319824953</v>
      </c>
      <c r="F218" s="76">
        <f>F207/F$23</f>
        <v>431.62968722375513</v>
      </c>
      <c r="G218" s="76">
        <f>G207/G$23</f>
        <v>748.58504052164312</v>
      </c>
      <c r="H218" s="76">
        <f>H207/H$23</f>
        <v>681.06390003977378</v>
      </c>
      <c r="J218" s="6" t="s">
        <v>493</v>
      </c>
    </row>
  </sheetData>
  <mergeCells count="9">
    <mergeCell ref="B134:J134"/>
    <mergeCell ref="B163:J163"/>
    <mergeCell ref="B192:J192"/>
    <mergeCell ref="B25:J25"/>
    <mergeCell ref="B5:J5"/>
    <mergeCell ref="B17:J17"/>
    <mergeCell ref="B47:J47"/>
    <mergeCell ref="B76:J76"/>
    <mergeCell ref="B105:J10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218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3" width="12.6640625" customWidth="1"/>
    <col min="4" max="8" width="11.6640625" customWidth="1"/>
    <col min="9" max="9" width="12.6640625" customWidth="1"/>
    <col min="10" max="10" width="110.6640625" customWidth="1"/>
  </cols>
  <sheetData>
    <row r="1" spans="2:10" ht="30" customHeight="1" x14ac:dyDescent="0.3">
      <c r="B1" s="14" t="s">
        <v>508</v>
      </c>
    </row>
    <row r="2" spans="2:10" ht="13.95" customHeight="1" x14ac:dyDescent="0.3">
      <c r="B2" s="6" t="s">
        <v>509</v>
      </c>
    </row>
    <row r="3" spans="2:10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10" ht="13.95" customHeight="1" x14ac:dyDescent="0.3">
      <c r="B5" s="125" t="s">
        <v>510</v>
      </c>
      <c r="C5" s="125"/>
      <c r="D5" s="125"/>
      <c r="E5" s="125"/>
      <c r="F5" s="125"/>
      <c r="G5" s="125"/>
      <c r="H5" s="125"/>
      <c r="I5" s="125"/>
      <c r="J5" s="125"/>
    </row>
    <row r="6" spans="2:10" ht="13.95" customHeight="1" x14ac:dyDescent="0.3">
      <c r="B6" s="19" t="s">
        <v>45</v>
      </c>
      <c r="C6" s="29">
        <f>Assumptions!F25</f>
        <v>0.06</v>
      </c>
    </row>
    <row r="7" spans="2:10" ht="13.95" customHeight="1" x14ac:dyDescent="0.3">
      <c r="B7" s="19" t="s">
        <v>427</v>
      </c>
      <c r="C7" s="29">
        <f>Assumptions!F26</f>
        <v>0.06</v>
      </c>
    </row>
    <row r="8" spans="2:10" ht="13.95" customHeight="1" x14ac:dyDescent="0.3">
      <c r="B8" s="19" t="s">
        <v>428</v>
      </c>
      <c r="C8" s="36">
        <f>Assumptions!F27</f>
        <v>0</v>
      </c>
    </row>
    <row r="9" spans="2:10" ht="13.95" customHeight="1" x14ac:dyDescent="0.3">
      <c r="B9" s="19" t="s">
        <v>429</v>
      </c>
      <c r="C9" s="59">
        <f>Assumptions!F28</f>
        <v>0</v>
      </c>
    </row>
    <row r="10" spans="2:10" ht="13.95" customHeight="1" x14ac:dyDescent="0.3">
      <c r="B10" s="19" t="s">
        <v>430</v>
      </c>
      <c r="C10" s="60">
        <f>ERPBasis</f>
        <v>1</v>
      </c>
    </row>
    <row r="11" spans="2:10" ht="13.95" customHeight="1" x14ac:dyDescent="0.3">
      <c r="B11" s="19" t="s">
        <v>53</v>
      </c>
      <c r="C11" s="36">
        <f>Assumptions!F31</f>
        <v>2</v>
      </c>
    </row>
    <row r="12" spans="2:10" ht="13.95" customHeight="1" x14ac:dyDescent="0.3">
      <c r="B12" s="19" t="s">
        <v>431</v>
      </c>
      <c r="C12" s="29">
        <f>Assumptions!F32</f>
        <v>5.1999999999999998E-2</v>
      </c>
    </row>
    <row r="13" spans="2:10" ht="13.95" customHeight="1" x14ac:dyDescent="0.3">
      <c r="B13" s="19" t="s">
        <v>432</v>
      </c>
      <c r="C13" s="36">
        <f>Assumptions!F33</f>
        <v>0</v>
      </c>
    </row>
    <row r="14" spans="2:10" ht="13.95" customHeight="1" x14ac:dyDescent="0.3">
      <c r="B14" s="19" t="s">
        <v>433</v>
      </c>
      <c r="C14" s="47">
        <f>Assumptions!F24</f>
        <v>4.2500000000000009</v>
      </c>
    </row>
    <row r="15" spans="2:10" ht="13.95" customHeight="1" x14ac:dyDescent="0.3">
      <c r="B15" s="19" t="s">
        <v>434</v>
      </c>
      <c r="C15" s="60">
        <f>RateConv</f>
        <v>1</v>
      </c>
    </row>
    <row r="17" spans="2:10" ht="13.95" customHeight="1" x14ac:dyDescent="0.3">
      <c r="B17" s="125" t="s">
        <v>435</v>
      </c>
      <c r="C17" s="125"/>
      <c r="D17" s="125"/>
      <c r="E17" s="125"/>
      <c r="F17" s="125"/>
      <c r="G17" s="125"/>
      <c r="H17" s="125"/>
      <c r="I17" s="125"/>
      <c r="J17" s="125"/>
    </row>
    <row r="18" spans="2:10" ht="13.95" customHeight="1" x14ac:dyDescent="0.3">
      <c r="B18" s="17"/>
      <c r="C18" s="18" t="s">
        <v>32</v>
      </c>
      <c r="D18" s="18" t="s">
        <v>436</v>
      </c>
      <c r="E18" s="18" t="s">
        <v>437</v>
      </c>
      <c r="F18" s="18" t="s">
        <v>438</v>
      </c>
      <c r="G18" s="18" t="s">
        <v>439</v>
      </c>
      <c r="H18" s="18" t="s">
        <v>440</v>
      </c>
      <c r="I18" s="18" t="s">
        <v>441</v>
      </c>
      <c r="J18" s="18" t="s">
        <v>442</v>
      </c>
    </row>
    <row r="19" spans="2:10" ht="13.95" customHeight="1" x14ac:dyDescent="0.3">
      <c r="B19" s="19" t="s">
        <v>443</v>
      </c>
      <c r="C19" s="55">
        <v>0</v>
      </c>
      <c r="D19" s="55">
        <v>1</v>
      </c>
      <c r="E19" s="55">
        <v>2</v>
      </c>
      <c r="F19" s="55">
        <v>3</v>
      </c>
      <c r="G19" s="55">
        <v>4</v>
      </c>
      <c r="H19" s="55">
        <v>5</v>
      </c>
    </row>
    <row r="20" spans="2:10" ht="13.95" customHeight="1" x14ac:dyDescent="0.3">
      <c r="B20" s="19" t="s">
        <v>444</v>
      </c>
      <c r="C20" s="61">
        <f>PxDate</f>
        <v>46300</v>
      </c>
      <c r="D20" s="61">
        <f>EDATE(PxDate,12*D19)</f>
        <v>46665</v>
      </c>
      <c r="E20" s="61">
        <f>EDATE(PxDate,12*E19)</f>
        <v>47031</v>
      </c>
      <c r="F20" s="61">
        <f>EDATE(PxDate,12*F19)</f>
        <v>47396</v>
      </c>
      <c r="G20" s="61">
        <f>EDATE(PxDate,12*G19)</f>
        <v>47761</v>
      </c>
      <c r="H20" s="61">
        <f>EDATE(PxDate,12*H19)</f>
        <v>48126</v>
      </c>
    </row>
    <row r="21" spans="2:10" ht="13.95" customHeight="1" x14ac:dyDescent="0.3">
      <c r="B21" s="19" t="s">
        <v>445</v>
      </c>
      <c r="D21" s="35">
        <f>IPCA1</f>
        <v>0.04</v>
      </c>
      <c r="E21" s="35">
        <f>IPCA2</f>
        <v>0.04</v>
      </c>
      <c r="F21" s="35">
        <f>IPCALT</f>
        <v>0.04</v>
      </c>
      <c r="G21" s="35">
        <f>IPCALT</f>
        <v>0.04</v>
      </c>
      <c r="H21" s="35">
        <f>IPCALT</f>
        <v>0.04</v>
      </c>
      <c r="I21" s="35">
        <f>IPCALT</f>
        <v>0.04</v>
      </c>
    </row>
    <row r="22" spans="2:10" ht="13.95" customHeight="1" x14ac:dyDescent="0.3">
      <c r="B22" s="19" t="s">
        <v>446</v>
      </c>
      <c r="C22" s="62">
        <v>1</v>
      </c>
      <c r="D22" s="62">
        <f>C22*(1+D21)</f>
        <v>1.04</v>
      </c>
      <c r="E22" s="62">
        <f>D22*(1+E21)</f>
        <v>1.0816000000000001</v>
      </c>
      <c r="F22" s="62">
        <f>E22*(1+F21)</f>
        <v>1.1248640000000001</v>
      </c>
      <c r="G22" s="62">
        <f>F22*(1+G21)</f>
        <v>1.1698585600000002</v>
      </c>
      <c r="H22" s="62">
        <f>G22*(1+H21)</f>
        <v>1.2166529024000003</v>
      </c>
      <c r="J22" s="6" t="s">
        <v>448</v>
      </c>
    </row>
    <row r="23" spans="2:10" ht="13.95" customHeight="1" x14ac:dyDescent="0.3">
      <c r="B23" s="19" t="s">
        <v>447</v>
      </c>
      <c r="C23" s="62">
        <v>1</v>
      </c>
      <c r="D23" s="62">
        <f>IF(RateConv=1,1,D22)</f>
        <v>1</v>
      </c>
      <c r="E23" s="62">
        <f>IF(RateConv=1,1,E22)</f>
        <v>1</v>
      </c>
      <c r="F23" s="62">
        <f>IF(RateConv=1,1,F22)</f>
        <v>1</v>
      </c>
      <c r="G23" s="62">
        <f>IF(RateConv=1,1,G22)</f>
        <v>1</v>
      </c>
      <c r="H23" s="62">
        <f>IF(RateConv=1,1,H22)</f>
        <v>1</v>
      </c>
      <c r="J23" s="6" t="s">
        <v>449</v>
      </c>
    </row>
    <row r="25" spans="2:10" ht="13.95" customHeight="1" x14ac:dyDescent="0.3">
      <c r="B25" s="125" t="s">
        <v>511</v>
      </c>
      <c r="C25" s="125"/>
      <c r="D25" s="125"/>
      <c r="E25" s="125"/>
      <c r="F25" s="125"/>
      <c r="G25" s="125"/>
      <c r="H25" s="125"/>
      <c r="I25" s="125"/>
      <c r="J25" s="125"/>
    </row>
    <row r="26" spans="2:10" ht="13.95" customHeight="1" x14ac:dyDescent="0.3">
      <c r="B26" s="17"/>
      <c r="C26" s="18" t="s">
        <v>32</v>
      </c>
      <c r="D26" s="18" t="s">
        <v>436</v>
      </c>
      <c r="E26" s="18" t="s">
        <v>437</v>
      </c>
      <c r="F26" s="18" t="s">
        <v>438</v>
      </c>
      <c r="G26" s="18" t="s">
        <v>439</v>
      </c>
      <c r="H26" s="18" t="s">
        <v>440</v>
      </c>
      <c r="I26" s="18" t="s">
        <v>441</v>
      </c>
      <c r="J26" s="18" t="s">
        <v>442</v>
      </c>
    </row>
    <row r="27" spans="2:10" ht="13.95" customHeight="1" x14ac:dyDescent="0.3">
      <c r="B27" s="63" t="s">
        <v>142</v>
      </c>
      <c r="C27" s="64">
        <f>C49+C78+C107+C136</f>
        <v>208431.92000000004</v>
      </c>
    </row>
    <row r="28" spans="2:10" ht="13.95" customHeight="1" x14ac:dyDescent="0.3">
      <c r="B28" s="63" t="s">
        <v>458</v>
      </c>
      <c r="D28" s="65">
        <f>D58+D87+D116+D145</f>
        <v>23578.692770872127</v>
      </c>
      <c r="E28" s="65">
        <f>E58+E87+E116+E145</f>
        <v>25814.220072032454</v>
      </c>
      <c r="F28" s="65">
        <f>F58+F87+F116+F145</f>
        <v>28226.580980242965</v>
      </c>
      <c r="G28" s="65">
        <f>G58+G87+G116+G145</f>
        <v>30620.243034820396</v>
      </c>
      <c r="H28" s="65">
        <f>H58+H87+H116+H145</f>
        <v>32824.900533327469</v>
      </c>
    </row>
    <row r="29" spans="2:10" ht="13.95" customHeight="1" x14ac:dyDescent="0.3">
      <c r="B29" s="63" t="s">
        <v>497</v>
      </c>
      <c r="D29" s="65">
        <f t="shared" ref="D29:I29" si="0">D60+D89+D118+D147</f>
        <v>131508.30708369607</v>
      </c>
      <c r="E29" s="65">
        <f t="shared" si="0"/>
        <v>146169.89098625001</v>
      </c>
      <c r="F29" s="65">
        <f t="shared" si="0"/>
        <v>160207.98088332932</v>
      </c>
      <c r="G29" s="65">
        <f t="shared" si="0"/>
        <v>174017.56748976707</v>
      </c>
      <c r="H29" s="65">
        <f t="shared" si="0"/>
        <v>186546.83234903033</v>
      </c>
      <c r="I29" s="65">
        <f t="shared" si="0"/>
        <v>196247.26763117989</v>
      </c>
    </row>
    <row r="30" spans="2:10" ht="13.95" customHeight="1" x14ac:dyDescent="0.3">
      <c r="B30" s="4" t="s">
        <v>462</v>
      </c>
      <c r="D30" s="66">
        <f>D62+D91+D120+D149</f>
        <v>8917.1088683181752</v>
      </c>
      <c r="E30" s="66">
        <f>E62+E91+E120+E149</f>
        <v>11776.130174953178</v>
      </c>
      <c r="F30" s="66">
        <f>F62+F91+F120+F149</f>
        <v>14416.994373805202</v>
      </c>
      <c r="G30" s="66">
        <f>G62+G91+G120+G149</f>
        <v>18090.978175557157</v>
      </c>
      <c r="H30" s="66">
        <f>H62+H91+H120+H149</f>
        <v>23124.465251177884</v>
      </c>
    </row>
    <row r="31" spans="2:10" ht="13.95" customHeight="1" x14ac:dyDescent="0.3">
      <c r="B31" s="63" t="s">
        <v>464</v>
      </c>
      <c r="C31" s="65">
        <f t="shared" ref="C31:H31" si="1">C64+C93+C122+C151</f>
        <v>52229.881345784466</v>
      </c>
      <c r="D31" s="65">
        <f t="shared" si="1"/>
        <v>7961.7043467126559</v>
      </c>
      <c r="E31" s="65">
        <f t="shared" si="1"/>
        <v>9387.8588767164983</v>
      </c>
      <c r="F31" s="65">
        <f t="shared" si="1"/>
        <v>10261.731828111617</v>
      </c>
      <c r="G31" s="65">
        <f t="shared" si="1"/>
        <v>11497.143686593819</v>
      </c>
      <c r="H31" s="65">
        <f t="shared" si="1"/>
        <v>13121.442607649873</v>
      </c>
    </row>
    <row r="32" spans="2:10" ht="13.95" customHeight="1" x14ac:dyDescent="0.3">
      <c r="B32" s="63" t="s">
        <v>466</v>
      </c>
      <c r="C32" s="64">
        <f>C66+C95+C124+C153</f>
        <v>202996.43563599512</v>
      </c>
    </row>
    <row r="33" spans="2:10" ht="13.95" customHeight="1" x14ac:dyDescent="0.3">
      <c r="B33" s="63" t="s">
        <v>467</v>
      </c>
      <c r="C33" s="64">
        <f>C67+C96+C125+C154</f>
        <v>255226.31698177962</v>
      </c>
    </row>
    <row r="34" spans="2:10" ht="13.95" customHeight="1" x14ac:dyDescent="0.3">
      <c r="B34" s="4" t="s">
        <v>468</v>
      </c>
      <c r="C34" s="67">
        <f>C68+C97+C126+C155</f>
        <v>276936.366151275</v>
      </c>
    </row>
    <row r="35" spans="2:10" ht="13.95" customHeight="1" x14ac:dyDescent="0.3">
      <c r="B35" s="4" t="s">
        <v>469</v>
      </c>
      <c r="C35" s="68">
        <f>C34/C27-1</f>
        <v>0.32866581160541508</v>
      </c>
    </row>
    <row r="36" spans="2:10" ht="13.95" customHeight="1" x14ac:dyDescent="0.3">
      <c r="B36" s="19" t="s">
        <v>498</v>
      </c>
      <c r="D36" s="35">
        <f>D28/D29</f>
        <v>0.17929432211355209</v>
      </c>
      <c r="E36" s="35">
        <f>E28/E29</f>
        <v>0.17660422333119727</v>
      </c>
      <c r="F36" s="35">
        <f>F28/F29</f>
        <v>0.17618710893559564</v>
      </c>
      <c r="G36" s="35">
        <f>G28/G29</f>
        <v>0.17596064280476159</v>
      </c>
      <c r="H36" s="35">
        <f>H28/H29</f>
        <v>0.17596064280476159</v>
      </c>
    </row>
    <row r="37" spans="2:10" ht="13.95" customHeight="1" x14ac:dyDescent="0.3">
      <c r="B37" s="19" t="s">
        <v>470</v>
      </c>
      <c r="C37" s="27">
        <f>C34/IF(Horizon=1,E28,D28)</f>
        <v>10.728054745737307</v>
      </c>
    </row>
    <row r="38" spans="2:10" ht="13.95" customHeight="1" x14ac:dyDescent="0.3">
      <c r="B38" s="19" t="s">
        <v>471</v>
      </c>
      <c r="C38" s="27">
        <f>'Boxes Now'!Y10</f>
        <v>9.6218816747711617</v>
      </c>
    </row>
    <row r="39" spans="2:10" ht="13.95" customHeight="1" x14ac:dyDescent="0.3">
      <c r="B39" s="19" t="s">
        <v>472</v>
      </c>
      <c r="C39" s="35">
        <f>C32/C33</f>
        <v>0.79535855877466921</v>
      </c>
    </row>
    <row r="40" spans="2:10" ht="13.95" customHeight="1" x14ac:dyDescent="0.3">
      <c r="B40" s="56" t="s">
        <v>499</v>
      </c>
    </row>
    <row r="41" spans="2:10" ht="13.95" customHeight="1" x14ac:dyDescent="0.3">
      <c r="B41" s="19" t="s">
        <v>500</v>
      </c>
      <c r="C41" s="36">
        <f>(C68-C49)/C27*100</f>
        <v>13.692574846683577</v>
      </c>
    </row>
    <row r="42" spans="2:10" ht="13.95" customHeight="1" x14ac:dyDescent="0.3">
      <c r="B42" s="19" t="s">
        <v>501</v>
      </c>
      <c r="C42" s="36">
        <f>(C97-C78)/C27*100</f>
        <v>-2.0067070127143882</v>
      </c>
    </row>
    <row r="43" spans="2:10" ht="13.95" customHeight="1" x14ac:dyDescent="0.3">
      <c r="B43" s="19" t="s">
        <v>502</v>
      </c>
      <c r="C43" s="36">
        <f>(C126-C107)/C27*100</f>
        <v>2.5784238657449641</v>
      </c>
    </row>
    <row r="44" spans="2:10" ht="13.95" customHeight="1" x14ac:dyDescent="0.3">
      <c r="B44" s="19" t="s">
        <v>503</v>
      </c>
      <c r="C44" s="36">
        <f>(C155-C136)/C27*100</f>
        <v>18.602289460827354</v>
      </c>
    </row>
    <row r="47" spans="2:10" ht="13.95" customHeight="1" x14ac:dyDescent="0.3">
      <c r="B47" s="126" t="s">
        <v>99</v>
      </c>
      <c r="C47" s="126"/>
      <c r="D47" s="126"/>
      <c r="E47" s="126"/>
      <c r="F47" s="126"/>
      <c r="G47" s="126"/>
      <c r="H47" s="126"/>
      <c r="I47" s="126"/>
      <c r="J47" s="126"/>
    </row>
    <row r="48" spans="2:10" ht="13.95" customHeight="1" x14ac:dyDescent="0.3">
      <c r="B48" s="17"/>
      <c r="C48" s="18" t="s">
        <v>32</v>
      </c>
      <c r="D48" s="18" t="s">
        <v>436</v>
      </c>
      <c r="E48" s="18" t="s">
        <v>437</v>
      </c>
      <c r="F48" s="18" t="s">
        <v>438</v>
      </c>
      <c r="G48" s="18" t="s">
        <v>439</v>
      </c>
      <c r="H48" s="18" t="s">
        <v>440</v>
      </c>
      <c r="I48" s="18" t="s">
        <v>441</v>
      </c>
      <c r="J48" s="18" t="s">
        <v>442</v>
      </c>
    </row>
    <row r="49" spans="2:10" ht="13.95" customHeight="1" x14ac:dyDescent="0.3">
      <c r="B49" s="63" t="s">
        <v>142</v>
      </c>
      <c r="C49" s="16">
        <f>'Boxes Now'!F6</f>
        <v>60927.303521809401</v>
      </c>
      <c r="J49" s="6" t="s">
        <v>474</v>
      </c>
    </row>
    <row r="50" spans="2:10" ht="13.95" customHeight="1" x14ac:dyDescent="0.3">
      <c r="B50" s="63" t="s">
        <v>450</v>
      </c>
      <c r="C50" s="23">
        <f>IF(UseEPS=1,Assumptions!$C$55*$C$14,0)</f>
        <v>0.11737545095387916</v>
      </c>
      <c r="J50" s="6" t="s">
        <v>475</v>
      </c>
    </row>
    <row r="51" spans="2:10" ht="13.95" customHeight="1" x14ac:dyDescent="0.3">
      <c r="B51" s="63" t="s">
        <v>451</v>
      </c>
      <c r="C51" s="29">
        <f>IF(ISNUMBER(Assumptions!F80),Assumptions!F80,CHOOSE($C$10,$C$7,ErpHistIbov,History!$R$8)+$C$8/100-$C$9*CHOOSE($C$10,ErpSdIbov,ErpSdIbov,History!$R$9))</f>
        <v>0.06</v>
      </c>
      <c r="J51" s="6" t="s">
        <v>476</v>
      </c>
    </row>
    <row r="52" spans="2:10" ht="13.95" customHeight="1" x14ac:dyDescent="0.3">
      <c r="B52" s="4" t="s">
        <v>452</v>
      </c>
      <c r="C52" s="50">
        <f>$C$6+C51</f>
        <v>0.12</v>
      </c>
      <c r="J52" s="6" t="s">
        <v>477</v>
      </c>
    </row>
    <row r="53" spans="2:10" ht="13.95" customHeight="1" x14ac:dyDescent="0.3">
      <c r="B53" s="63" t="s">
        <v>453</v>
      </c>
      <c r="D53" s="29">
        <f>IF(RateConv=1,$C52,(1+$C52)*(1+D$21)-1)</f>
        <v>0.12</v>
      </c>
      <c r="E53" s="29">
        <f>IF(RateConv=1,$C52,(1+$C52)*(1+E$21)-1)</f>
        <v>0.12</v>
      </c>
      <c r="F53" s="29">
        <f>IF(RateConv=1,$C52,(1+$C52)*(1+F$21)-1)</f>
        <v>0.12</v>
      </c>
      <c r="G53" s="29">
        <f>IF(RateConv=1,$C52,(1+$C52)*(1+G$21)-1)</f>
        <v>0.12</v>
      </c>
      <c r="H53" s="29">
        <f>IF(RateConv=1,$C52,(1+$C52)*(1+H$21)-1)</f>
        <v>0.12</v>
      </c>
      <c r="I53" s="29">
        <f>IF(RateConv=1,$C52,(1+$C52)*(1+IPCALT)-1)</f>
        <v>0.12</v>
      </c>
      <c r="J53" s="6" t="s">
        <v>478</v>
      </c>
    </row>
    <row r="54" spans="2:10" ht="13.95" customHeight="1" x14ac:dyDescent="0.3">
      <c r="B54" s="63" t="s">
        <v>454</v>
      </c>
      <c r="C54" s="69">
        <v>1</v>
      </c>
      <c r="D54" s="69">
        <f>C54/(1+D53)</f>
        <v>0.89285714285714279</v>
      </c>
      <c r="E54" s="69">
        <f>D54/(1+E53)</f>
        <v>0.79719387755102022</v>
      </c>
      <c r="F54" s="69">
        <f>E54/(1+F53)</f>
        <v>0.71178024781341087</v>
      </c>
      <c r="G54" s="69">
        <f>F54/(1+G53)</f>
        <v>0.6355180784048311</v>
      </c>
      <c r="H54" s="69">
        <f>G54/(1+H53)</f>
        <v>0.56742685571859919</v>
      </c>
      <c r="J54" s="6" t="s">
        <v>479</v>
      </c>
    </row>
    <row r="55" spans="2:10" ht="13.95" customHeight="1" x14ac:dyDescent="0.3">
      <c r="B55" s="63" t="s">
        <v>455</v>
      </c>
      <c r="C55" s="70">
        <f>IF(ISNUMBER(Assumptions!F66),Assumptions!F66,CHOOSE(RoeLT,'Boxes Now'!Z6,'Boxes Now'!W6)+$C$13/100)</f>
        <v>0.19949374023637151</v>
      </c>
      <c r="J55" s="6" t="s">
        <v>480</v>
      </c>
    </row>
    <row r="56" spans="2:10" ht="13.95" customHeight="1" x14ac:dyDescent="0.3">
      <c r="B56" s="63" t="s">
        <v>456</v>
      </c>
      <c r="C56" s="29">
        <f>IF(ISNUMBER(Assumptions!F73),Assumptions!F73,$C$12)</f>
        <v>5.1999999999999998E-2</v>
      </c>
      <c r="J56" s="6" t="s">
        <v>481</v>
      </c>
    </row>
    <row r="57" spans="2:10" ht="13.95" customHeight="1" x14ac:dyDescent="0.3">
      <c r="B57" s="63" t="s">
        <v>457</v>
      </c>
      <c r="E57" s="35">
        <f>'Boxes Now'!$X$6+$C$11/100</f>
        <v>0.13687153635751145</v>
      </c>
      <c r="F57" s="35">
        <f>'Boxes Now'!$X$6+($C56-'Boxes Now'!$X$6)*MIN(1,(F$19-2)/(GrowthYear-2))+$C$11/100</f>
        <v>0.11524769090500765</v>
      </c>
      <c r="G57" s="35">
        <f>'Boxes Now'!$X$6+($C56-'Boxes Now'!$X$6)*MIN(1,(G$19-2)/(GrowthYear-2))+$C$11/100</f>
        <v>9.3623845452503823E-2</v>
      </c>
      <c r="H57" s="35">
        <f>'Boxes Now'!$X$6+($C56-'Boxes Now'!$X$6)*MIN(1,(H$19-2)/(GrowthYear-2))+$C$11/100</f>
        <v>7.1999999999999995E-2</v>
      </c>
      <c r="I57" s="35">
        <f>$C56</f>
        <v>5.1999999999999998E-2</v>
      </c>
      <c r="J57" s="6" t="s">
        <v>482</v>
      </c>
    </row>
    <row r="58" spans="2:10" ht="13.95" customHeight="1" x14ac:dyDescent="0.3">
      <c r="B58" s="63" t="s">
        <v>458</v>
      </c>
      <c r="D58" s="71">
        <f>'Boxes Now'!R6*(1+$C50)</f>
        <v>6829.9453622374622</v>
      </c>
      <c r="E58" s="71">
        <f>D58*(1+E57)</f>
        <v>7764.7704772047637</v>
      </c>
      <c r="F58" s="71">
        <f>E58*(1+F57)</f>
        <v>8659.6423451099872</v>
      </c>
      <c r="G58" s="71">
        <f>F58*(1+G57)</f>
        <v>9470.3913617025228</v>
      </c>
      <c r="H58" s="71">
        <f>G58*(1+H57)</f>
        <v>10152.259539745104</v>
      </c>
      <c r="I58" s="71">
        <f>H58*(1+I57)</f>
        <v>10680.17703581185</v>
      </c>
      <c r="J58" s="6" t="s">
        <v>483</v>
      </c>
    </row>
    <row r="59" spans="2:10" ht="13.95" customHeight="1" x14ac:dyDescent="0.3">
      <c r="B59" s="63" t="s">
        <v>459</v>
      </c>
      <c r="D59" s="35">
        <f>'Boxes Now'!V6</f>
        <v>0.19352714056661213</v>
      </c>
      <c r="E59" s="35">
        <f>'Boxes Now'!W6</f>
        <v>0.19949374023637151</v>
      </c>
      <c r="F59" s="35">
        <f>$E59+($C55-$E59)*MIN(1,(F$19-2)/(RoeYear-2))</f>
        <v>0.19949374023637151</v>
      </c>
      <c r="G59" s="35">
        <f>$E59+($C55-$E59)*MIN(1,(G$19-2)/(RoeYear-2))</f>
        <v>0.19949374023637151</v>
      </c>
      <c r="H59" s="35">
        <f>$E59+($C55-$E59)*MIN(1,(H$19-2)/(RoeYear-2))</f>
        <v>0.19949374023637151</v>
      </c>
      <c r="I59" s="35">
        <f>$C55</f>
        <v>0.19949374023637151</v>
      </c>
      <c r="J59" s="6" t="s">
        <v>484</v>
      </c>
    </row>
    <row r="60" spans="2:10" ht="13.95" customHeight="1" x14ac:dyDescent="0.3">
      <c r="B60" s="63" t="s">
        <v>460</v>
      </c>
      <c r="D60" s="71">
        <f t="shared" ref="D60:I60" si="2">D58/D59</f>
        <v>35291.925164814762</v>
      </c>
      <c r="E60" s="71">
        <f t="shared" si="2"/>
        <v>38922.376551788657</v>
      </c>
      <c r="F60" s="71">
        <f t="shared" si="2"/>
        <v>43408.090573917514</v>
      </c>
      <c r="G60" s="71">
        <f t="shared" si="2"/>
        <v>47472.122937198255</v>
      </c>
      <c r="H60" s="71">
        <f t="shared" si="2"/>
        <v>50890.115788676529</v>
      </c>
      <c r="I60" s="71">
        <f t="shared" si="2"/>
        <v>53536.401809687712</v>
      </c>
      <c r="J60" s="6" t="s">
        <v>485</v>
      </c>
    </row>
    <row r="61" spans="2:10" ht="13.95" customHeight="1" x14ac:dyDescent="0.3">
      <c r="B61" s="63" t="s">
        <v>461</v>
      </c>
      <c r="D61" s="71">
        <f>E60-D60</f>
        <v>3630.4513869738948</v>
      </c>
      <c r="E61" s="71">
        <f>F60-E60</f>
        <v>4485.7140221288573</v>
      </c>
      <c r="F61" s="71">
        <f>G60-F60</f>
        <v>4064.0323632807413</v>
      </c>
      <c r="G61" s="71">
        <f>H60-G60</f>
        <v>3417.9928514782732</v>
      </c>
      <c r="H61" s="71">
        <f>I60-H60</f>
        <v>2646.286021011183</v>
      </c>
      <c r="J61" s="6" t="s">
        <v>486</v>
      </c>
    </row>
    <row r="62" spans="2:10" ht="13.95" customHeight="1" x14ac:dyDescent="0.3">
      <c r="B62" s="4" t="s">
        <v>462</v>
      </c>
      <c r="D62" s="72">
        <f>D58-D61</f>
        <v>3199.4939752635673</v>
      </c>
      <c r="E62" s="72">
        <f>E58-E61</f>
        <v>3279.0564550759063</v>
      </c>
      <c r="F62" s="72">
        <f>F58-F61</f>
        <v>4595.609981829246</v>
      </c>
      <c r="G62" s="72">
        <f>G58-G61</f>
        <v>6052.3985102242495</v>
      </c>
      <c r="H62" s="72">
        <f>H58-H61</f>
        <v>7505.9735187339211</v>
      </c>
      <c r="J62" s="6" t="s">
        <v>487</v>
      </c>
    </row>
    <row r="63" spans="2:10" ht="13.95" customHeight="1" x14ac:dyDescent="0.3">
      <c r="B63" s="73" t="s">
        <v>463</v>
      </c>
      <c r="D63" s="74">
        <f>D62/D58</f>
        <v>0.46845088878067193</v>
      </c>
      <c r="E63" s="74">
        <f>E62/E58</f>
        <v>0.42229921215344568</v>
      </c>
      <c r="F63" s="74">
        <f>F62/F58</f>
        <v>0.53069281601731977</v>
      </c>
      <c r="G63" s="74">
        <f>G62/G58</f>
        <v>0.63908641988119386</v>
      </c>
      <c r="H63" s="74">
        <f>H62/H58</f>
        <v>0.73934019213641733</v>
      </c>
    </row>
    <row r="64" spans="2:10" ht="13.95" customHeight="1" x14ac:dyDescent="0.3">
      <c r="B64" s="63" t="s">
        <v>464</v>
      </c>
      <c r="C64" s="16">
        <f>SUM(D64:H64)</f>
        <v>16847.298814993577</v>
      </c>
      <c r="D64" s="71">
        <f>D62*D54</f>
        <v>2856.6910493424707</v>
      </c>
      <c r="E64" s="71">
        <f>E62*E54</f>
        <v>2614.0437301306647</v>
      </c>
      <c r="F64" s="71">
        <f>F62*F54</f>
        <v>3271.0644117202055</v>
      </c>
      <c r="G64" s="71">
        <f>G62*G54</f>
        <v>3846.4086709579774</v>
      </c>
      <c r="H64" s="71">
        <f>H62*H54</f>
        <v>4259.090952842259</v>
      </c>
      <c r="J64" s="6" t="s">
        <v>488</v>
      </c>
    </row>
    <row r="65" spans="2:10" ht="13.95" customHeight="1" x14ac:dyDescent="0.3">
      <c r="B65" s="63" t="s">
        <v>465</v>
      </c>
      <c r="I65" s="16">
        <f>I58*(1-I57/I59)/(I53-I57)</f>
        <v>116121.82561335425</v>
      </c>
      <c r="J65" s="6" t="s">
        <v>489</v>
      </c>
    </row>
    <row r="66" spans="2:10" ht="13.95" customHeight="1" x14ac:dyDescent="0.3">
      <c r="B66" s="63" t="s">
        <v>466</v>
      </c>
      <c r="C66" s="16">
        <f>I66</f>
        <v>65890.642388089094</v>
      </c>
      <c r="I66" s="16">
        <f>I65*H54</f>
        <v>65890.642388089094</v>
      </c>
    </row>
    <row r="67" spans="2:10" ht="13.95" customHeight="1" x14ac:dyDescent="0.3">
      <c r="B67" s="63" t="s">
        <v>467</v>
      </c>
      <c r="C67" s="75">
        <f>C64+C66</f>
        <v>82737.941203082679</v>
      </c>
      <c r="J67" s="6" t="s">
        <v>490</v>
      </c>
    </row>
    <row r="68" spans="2:10" ht="13.95" customHeight="1" x14ac:dyDescent="0.3">
      <c r="B68" s="4" t="s">
        <v>468</v>
      </c>
      <c r="C68" s="67">
        <f>IF(Horizon=1,C67*(1+D53)-D62,C67)</f>
        <v>89467.000172189044</v>
      </c>
      <c r="J68" s="6" t="s">
        <v>491</v>
      </c>
    </row>
    <row r="69" spans="2:10" ht="13.95" customHeight="1" x14ac:dyDescent="0.3">
      <c r="B69" s="4" t="s">
        <v>469</v>
      </c>
      <c r="C69" s="68">
        <f>C68/C49-1</f>
        <v>0.46842211948808199</v>
      </c>
    </row>
    <row r="70" spans="2:10" ht="13.95" customHeight="1" x14ac:dyDescent="0.3">
      <c r="B70" s="63" t="s">
        <v>470</v>
      </c>
      <c r="C70" s="27">
        <f>C68/IF(Horizon=1,E58,D58)</f>
        <v>11.522169320373296</v>
      </c>
    </row>
    <row r="71" spans="2:10" ht="13.95" customHeight="1" x14ac:dyDescent="0.3">
      <c r="B71" s="63" t="s">
        <v>471</v>
      </c>
      <c r="C71" s="27">
        <f>'Boxes Now'!Y6</f>
        <v>9.9676746500038398</v>
      </c>
      <c r="J71" s="6" t="s">
        <v>492</v>
      </c>
    </row>
    <row r="72" spans="2:10" ht="13.95" customHeight="1" x14ac:dyDescent="0.3">
      <c r="B72" s="63" t="s">
        <v>472</v>
      </c>
      <c r="C72" s="35">
        <f>C66/C67</f>
        <v>0.79637759206938208</v>
      </c>
    </row>
    <row r="73" spans="2:10" ht="13.95" customHeight="1" x14ac:dyDescent="0.3">
      <c r="B73" s="73" t="s">
        <v>473</v>
      </c>
      <c r="D73" s="76">
        <f>D62/D$23</f>
        <v>3199.4939752635673</v>
      </c>
      <c r="E73" s="76">
        <f>E62/E$23</f>
        <v>3279.0564550759063</v>
      </c>
      <c r="F73" s="76">
        <f>F62/F$23</f>
        <v>4595.609981829246</v>
      </c>
      <c r="G73" s="76">
        <f>G62/G$23</f>
        <v>6052.3985102242495</v>
      </c>
      <c r="H73" s="76">
        <f>H62/H$23</f>
        <v>7505.9735187339211</v>
      </c>
      <c r="J73" s="6" t="s">
        <v>493</v>
      </c>
    </row>
    <row r="76" spans="2:10" ht="13.95" customHeight="1" x14ac:dyDescent="0.3">
      <c r="B76" s="126" t="s">
        <v>101</v>
      </c>
      <c r="C76" s="126"/>
      <c r="D76" s="126"/>
      <c r="E76" s="126"/>
      <c r="F76" s="126"/>
      <c r="G76" s="126"/>
      <c r="H76" s="126"/>
      <c r="I76" s="126"/>
      <c r="J76" s="126"/>
    </row>
    <row r="77" spans="2:10" ht="13.95" customHeight="1" x14ac:dyDescent="0.3">
      <c r="B77" s="17"/>
      <c r="C77" s="18" t="s">
        <v>32</v>
      </c>
      <c r="D77" s="18" t="s">
        <v>436</v>
      </c>
      <c r="E77" s="18" t="s">
        <v>437</v>
      </c>
      <c r="F77" s="18" t="s">
        <v>438</v>
      </c>
      <c r="G77" s="18" t="s">
        <v>439</v>
      </c>
      <c r="H77" s="18" t="s">
        <v>440</v>
      </c>
      <c r="I77" s="18" t="s">
        <v>441</v>
      </c>
      <c r="J77" s="18" t="s">
        <v>442</v>
      </c>
    </row>
    <row r="78" spans="2:10" ht="13.95" customHeight="1" x14ac:dyDescent="0.3">
      <c r="B78" s="63" t="s">
        <v>142</v>
      </c>
      <c r="C78" s="16">
        <f>'Boxes Now'!F7</f>
        <v>55822.367361651384</v>
      </c>
      <c r="J78" s="6" t="s">
        <v>474</v>
      </c>
    </row>
    <row r="79" spans="2:10" ht="13.95" customHeight="1" x14ac:dyDescent="0.3">
      <c r="B79" s="63" t="s">
        <v>450</v>
      </c>
      <c r="C79" s="23">
        <f>IF(UseEPS=1,Assumptions!$C$56*$C$14,0)</f>
        <v>9.0673512190337077E-2</v>
      </c>
      <c r="J79" s="6" t="s">
        <v>475</v>
      </c>
    </row>
    <row r="80" spans="2:10" ht="13.95" customHeight="1" x14ac:dyDescent="0.3">
      <c r="B80" s="63" t="s">
        <v>451</v>
      </c>
      <c r="C80" s="29">
        <f>IF(ISNUMBER(Assumptions!F81),Assumptions!F81,CHOOSE($C$10,$C$7,ErpHistIbov,History!$S$8)+$C$8/100-$C$9*CHOOSE($C$10,ErpSdIbov,ErpSdIbov,History!$S$9))</f>
        <v>0.06</v>
      </c>
      <c r="J80" s="6" t="s">
        <v>476</v>
      </c>
    </row>
    <row r="81" spans="2:10" ht="13.95" customHeight="1" x14ac:dyDescent="0.3">
      <c r="B81" s="4" t="s">
        <v>452</v>
      </c>
      <c r="C81" s="50">
        <f>$C$6+C80</f>
        <v>0.12</v>
      </c>
      <c r="J81" s="6" t="s">
        <v>477</v>
      </c>
    </row>
    <row r="82" spans="2:10" ht="13.95" customHeight="1" x14ac:dyDescent="0.3">
      <c r="B82" s="63" t="s">
        <v>453</v>
      </c>
      <c r="D82" s="29">
        <f>IF(RateConv=1,$C81,(1+$C81)*(1+D$21)-1)</f>
        <v>0.12</v>
      </c>
      <c r="E82" s="29">
        <f>IF(RateConv=1,$C81,(1+$C81)*(1+E$21)-1)</f>
        <v>0.12</v>
      </c>
      <c r="F82" s="29">
        <f>IF(RateConv=1,$C81,(1+$C81)*(1+F$21)-1)</f>
        <v>0.12</v>
      </c>
      <c r="G82" s="29">
        <f>IF(RateConv=1,$C81,(1+$C81)*(1+G$21)-1)</f>
        <v>0.12</v>
      </c>
      <c r="H82" s="29">
        <f>IF(RateConv=1,$C81,(1+$C81)*(1+H$21)-1)</f>
        <v>0.12</v>
      </c>
      <c r="I82" s="29">
        <f>IF(RateConv=1,$C81,(1+$C81)*(1+IPCALT)-1)</f>
        <v>0.12</v>
      </c>
      <c r="J82" s="6" t="s">
        <v>478</v>
      </c>
    </row>
    <row r="83" spans="2:10" ht="13.95" customHeight="1" x14ac:dyDescent="0.3">
      <c r="B83" s="63" t="s">
        <v>454</v>
      </c>
      <c r="C83" s="69">
        <v>1</v>
      </c>
      <c r="D83" s="69">
        <f>C83/(1+D82)</f>
        <v>0.89285714285714279</v>
      </c>
      <c r="E83" s="69">
        <f>D83/(1+E82)</f>
        <v>0.79719387755102022</v>
      </c>
      <c r="F83" s="69">
        <f>E83/(1+F82)</f>
        <v>0.71178024781341087</v>
      </c>
      <c r="G83" s="69">
        <f>F83/(1+G82)</f>
        <v>0.6355180784048311</v>
      </c>
      <c r="H83" s="69">
        <f>G83/(1+H82)</f>
        <v>0.56742685571859919</v>
      </c>
      <c r="J83" s="6" t="s">
        <v>479</v>
      </c>
    </row>
    <row r="84" spans="2:10" ht="13.95" customHeight="1" x14ac:dyDescent="0.3">
      <c r="B84" s="63" t="s">
        <v>455</v>
      </c>
      <c r="C84" s="70">
        <f>IF(ISNUMBER(Assumptions!F67),Assumptions!F67,CHOOSE(RoeLT,'Boxes Now'!Z7,'Boxes Now'!W7)+$C$13/100)</f>
        <v>0.14793967694102944</v>
      </c>
      <c r="J84" s="6" t="s">
        <v>480</v>
      </c>
    </row>
    <row r="85" spans="2:10" ht="13.95" customHeight="1" x14ac:dyDescent="0.3">
      <c r="B85" s="63" t="s">
        <v>456</v>
      </c>
      <c r="C85" s="29">
        <f>IF(ISNUMBER(Assumptions!F74),Assumptions!F74,$C$12)</f>
        <v>5.1999999999999998E-2</v>
      </c>
      <c r="J85" s="6" t="s">
        <v>481</v>
      </c>
    </row>
    <row r="86" spans="2:10" ht="13.95" customHeight="1" x14ac:dyDescent="0.3">
      <c r="B86" s="63" t="s">
        <v>457</v>
      </c>
      <c r="E86" s="35">
        <f>'Boxes Now'!$X$7+$C$11/100</f>
        <v>0.23201572944424884</v>
      </c>
      <c r="F86" s="35">
        <f>'Boxes Now'!$X$7+($C85-'Boxes Now'!$X$7)*MIN(1,(F$19-2)/(GrowthYear-2))+$C$11/100</f>
        <v>0.17867715296283257</v>
      </c>
      <c r="G86" s="35">
        <f>'Boxes Now'!$X$7+($C85-'Boxes Now'!$X$7)*MIN(1,(G$19-2)/(GrowthYear-2))+$C$11/100</f>
        <v>0.12533857648141628</v>
      </c>
      <c r="H86" s="35">
        <f>'Boxes Now'!$X$7+($C85-'Boxes Now'!$X$7)*MIN(1,(H$19-2)/(GrowthYear-2))+$C$11/100</f>
        <v>7.1999999999999995E-2</v>
      </c>
      <c r="I86" s="35">
        <f>$C85</f>
        <v>5.1999999999999998E-2</v>
      </c>
      <c r="J86" s="6" t="s">
        <v>482</v>
      </c>
    </row>
    <row r="87" spans="2:10" ht="13.95" customHeight="1" x14ac:dyDescent="0.3">
      <c r="B87" s="63" t="s">
        <v>458</v>
      </c>
      <c r="D87" s="71">
        <f>'Boxes Now'!R7*(1+$C79)</f>
        <v>4152.1203472927091</v>
      </c>
      <c r="E87" s="71">
        <f>D87*(1+E86)</f>
        <v>5115.4775784101348</v>
      </c>
      <c r="F87" s="71">
        <f>E87*(1+F86)</f>
        <v>6029.4965481656627</v>
      </c>
      <c r="G87" s="71">
        <f>F87*(1+G86)</f>
        <v>6785.2250624123608</v>
      </c>
      <c r="H87" s="71">
        <f>G87*(1+H86)</f>
        <v>7273.7612669060509</v>
      </c>
      <c r="I87" s="71">
        <f>H87*(1+I86)</f>
        <v>7651.9968527851661</v>
      </c>
      <c r="J87" s="6" t="s">
        <v>483</v>
      </c>
    </row>
    <row r="88" spans="2:10" ht="13.95" customHeight="1" x14ac:dyDescent="0.3">
      <c r="B88" s="63" t="s">
        <v>459</v>
      </c>
      <c r="D88" s="35">
        <f>'Boxes Now'!V7</f>
        <v>0.13091709852731226</v>
      </c>
      <c r="E88" s="35">
        <f>'Boxes Now'!W7</f>
        <v>0.14793967694102944</v>
      </c>
      <c r="F88" s="35">
        <f>$E88+($C84-$E88)*MIN(1,(F$19-2)/(RoeYear-2))</f>
        <v>0.14793967694102944</v>
      </c>
      <c r="G88" s="35">
        <f>$E88+($C84-$E88)*MIN(1,(G$19-2)/(RoeYear-2))</f>
        <v>0.14793967694102944</v>
      </c>
      <c r="H88" s="35">
        <f>$E88+($C84-$E88)*MIN(1,(H$19-2)/(RoeYear-2))</f>
        <v>0.14793967694102944</v>
      </c>
      <c r="I88" s="35">
        <f>$C84</f>
        <v>0.14793967694102944</v>
      </c>
      <c r="J88" s="6" t="s">
        <v>484</v>
      </c>
    </row>
    <row r="89" spans="2:10" ht="13.95" customHeight="1" x14ac:dyDescent="0.3">
      <c r="B89" s="63" t="s">
        <v>460</v>
      </c>
      <c r="D89" s="71">
        <f t="shared" ref="D89:I89" si="3">D87/D88</f>
        <v>31715.645962215418</v>
      </c>
      <c r="E89" s="71">
        <f t="shared" si="3"/>
        <v>34578.131331523902</v>
      </c>
      <c r="F89" s="71">
        <f t="shared" si="3"/>
        <v>40756.453392615513</v>
      </c>
      <c r="G89" s="71">
        <f t="shared" si="3"/>
        <v>45864.809243277137</v>
      </c>
      <c r="H89" s="71">
        <f t="shared" si="3"/>
        <v>49167.075508793096</v>
      </c>
      <c r="I89" s="71">
        <f t="shared" si="3"/>
        <v>51723.763435250337</v>
      </c>
      <c r="J89" s="6" t="s">
        <v>485</v>
      </c>
    </row>
    <row r="90" spans="2:10" ht="13.95" customHeight="1" x14ac:dyDescent="0.3">
      <c r="B90" s="63" t="s">
        <v>461</v>
      </c>
      <c r="D90" s="71">
        <f>E89-D89</f>
        <v>2862.4853693084842</v>
      </c>
      <c r="E90" s="71">
        <f>F89-E89</f>
        <v>6178.3220610916105</v>
      </c>
      <c r="F90" s="71">
        <f>G89-F89</f>
        <v>5108.3558506616246</v>
      </c>
      <c r="G90" s="71">
        <f>H89-G89</f>
        <v>3302.2662655159584</v>
      </c>
      <c r="H90" s="71">
        <f>I89-H89</f>
        <v>2556.6879264572417</v>
      </c>
      <c r="J90" s="6" t="s">
        <v>486</v>
      </c>
    </row>
    <row r="91" spans="2:10" ht="13.95" customHeight="1" x14ac:dyDescent="0.3">
      <c r="B91" s="4" t="s">
        <v>462</v>
      </c>
      <c r="D91" s="72">
        <f>D87-D90</f>
        <v>1289.6349779842249</v>
      </c>
      <c r="E91" s="72">
        <f>E87-E90</f>
        <v>-1062.8444826814757</v>
      </c>
      <c r="F91" s="72">
        <f>F87-F90</f>
        <v>921.14069750403814</v>
      </c>
      <c r="G91" s="72">
        <f>G87-G90</f>
        <v>3482.9587968964024</v>
      </c>
      <c r="H91" s="72">
        <f>H87-H90</f>
        <v>4717.0733404488092</v>
      </c>
      <c r="J91" s="6" t="s">
        <v>487</v>
      </c>
    </row>
    <row r="92" spans="2:10" ht="13.95" customHeight="1" x14ac:dyDescent="0.3">
      <c r="B92" s="73" t="s">
        <v>463</v>
      </c>
      <c r="D92" s="74">
        <f>D91/D87</f>
        <v>0.31059672411111605</v>
      </c>
      <c r="E92" s="74">
        <f>E91/E87</f>
        <v>-0.20777033353976748</v>
      </c>
      <c r="F92" s="74">
        <f>F91/F87</f>
        <v>0.15277240647633744</v>
      </c>
      <c r="G92" s="74">
        <f>G91/G87</f>
        <v>0.51331514649244381</v>
      </c>
      <c r="H92" s="74">
        <f>H91/H87</f>
        <v>0.64850538357787646</v>
      </c>
    </row>
    <row r="93" spans="2:10" ht="13.95" customHeight="1" x14ac:dyDescent="0.3">
      <c r="B93" s="63" t="s">
        <v>464</v>
      </c>
      <c r="C93" s="16">
        <f>SUM(D93:H93)</f>
        <v>5849.8938168612185</v>
      </c>
      <c r="D93" s="71">
        <f>D91*D83</f>
        <v>1151.4598017716291</v>
      </c>
      <c r="E93" s="71">
        <f>E91*E83</f>
        <v>-847.29311438255377</v>
      </c>
      <c r="F93" s="71">
        <f>F91*F83</f>
        <v>655.64975394044245</v>
      </c>
      <c r="G93" s="71">
        <f>G91*G83</f>
        <v>2213.4832817668039</v>
      </c>
      <c r="H93" s="71">
        <f>H91*H83</f>
        <v>2676.594093764897</v>
      </c>
      <c r="J93" s="6" t="s">
        <v>488</v>
      </c>
    </row>
    <row r="94" spans="2:10" ht="13.95" customHeight="1" x14ac:dyDescent="0.3">
      <c r="B94" s="63" t="s">
        <v>465</v>
      </c>
      <c r="I94" s="16">
        <f>I87*(1-I86/I88)/(I82-I86)</f>
        <v>72975.899325766906</v>
      </c>
      <c r="J94" s="6" t="s">
        <v>489</v>
      </c>
    </row>
    <row r="95" spans="2:10" ht="13.95" customHeight="1" x14ac:dyDescent="0.3">
      <c r="B95" s="63" t="s">
        <v>466</v>
      </c>
      <c r="C95" s="16">
        <f>I95</f>
        <v>41408.485097656958</v>
      </c>
      <c r="I95" s="16">
        <f>I94*H83</f>
        <v>41408.485097656958</v>
      </c>
    </row>
    <row r="96" spans="2:10" ht="13.95" customHeight="1" x14ac:dyDescent="0.3">
      <c r="B96" s="63" t="s">
        <v>467</v>
      </c>
      <c r="C96" s="75">
        <f>C93+C95</f>
        <v>47258.37891451818</v>
      </c>
      <c r="J96" s="6" t="s">
        <v>490</v>
      </c>
    </row>
    <row r="97" spans="2:10" ht="13.95" customHeight="1" x14ac:dyDescent="0.3">
      <c r="B97" s="4" t="s">
        <v>468</v>
      </c>
      <c r="C97" s="67">
        <f>IF(Horizon=1,C96*(1+D82)-D91,C96)</f>
        <v>51639.74940627614</v>
      </c>
      <c r="J97" s="6" t="s">
        <v>491</v>
      </c>
    </row>
    <row r="98" spans="2:10" ht="13.95" customHeight="1" x14ac:dyDescent="0.3">
      <c r="B98" s="4" t="s">
        <v>469</v>
      </c>
      <c r="C98" s="68">
        <f>C97/C78-1</f>
        <v>-7.4927276521214004E-2</v>
      </c>
    </row>
    <row r="99" spans="2:10" ht="13.95" customHeight="1" x14ac:dyDescent="0.3">
      <c r="B99" s="63" t="s">
        <v>470</v>
      </c>
      <c r="C99" s="27">
        <f>C97/IF(Horizon=1,E87,D87)</f>
        <v>10.094805150592707</v>
      </c>
    </row>
    <row r="100" spans="2:10" ht="13.95" customHeight="1" x14ac:dyDescent="0.3">
      <c r="B100" s="63" t="s">
        <v>471</v>
      </c>
      <c r="C100" s="27">
        <f>'Boxes Now'!Y7</f>
        <v>14.663346044102383</v>
      </c>
      <c r="J100" s="6" t="s">
        <v>492</v>
      </c>
    </row>
    <row r="101" spans="2:10" ht="13.95" customHeight="1" x14ac:dyDescent="0.3">
      <c r="B101" s="63" t="s">
        <v>472</v>
      </c>
      <c r="C101" s="35">
        <f>C95/C96</f>
        <v>0.87621467449311752</v>
      </c>
    </row>
    <row r="102" spans="2:10" ht="13.95" customHeight="1" x14ac:dyDescent="0.3">
      <c r="B102" s="73" t="s">
        <v>473</v>
      </c>
      <c r="D102" s="76">
        <f>D91/D$23</f>
        <v>1289.6349779842249</v>
      </c>
      <c r="E102" s="76">
        <f>E91/E$23</f>
        <v>-1062.8444826814757</v>
      </c>
      <c r="F102" s="76">
        <f>F91/F$23</f>
        <v>921.14069750403814</v>
      </c>
      <c r="G102" s="76">
        <f>G91/G$23</f>
        <v>3482.9587968964024</v>
      </c>
      <c r="H102" s="76">
        <f>H91/H$23</f>
        <v>4717.0733404488092</v>
      </c>
      <c r="J102" s="6" t="s">
        <v>493</v>
      </c>
    </row>
    <row r="105" spans="2:10" ht="13.95" customHeight="1" x14ac:dyDescent="0.3">
      <c r="B105" s="126" t="s">
        <v>102</v>
      </c>
      <c r="C105" s="126"/>
      <c r="D105" s="126"/>
      <c r="E105" s="126"/>
      <c r="F105" s="126"/>
      <c r="G105" s="126"/>
      <c r="H105" s="126"/>
      <c r="I105" s="126"/>
      <c r="J105" s="126"/>
    </row>
    <row r="106" spans="2:10" ht="13.95" customHeight="1" x14ac:dyDescent="0.3">
      <c r="B106" s="17"/>
      <c r="C106" s="18" t="s">
        <v>32</v>
      </c>
      <c r="D106" s="18" t="s">
        <v>436</v>
      </c>
      <c r="E106" s="18" t="s">
        <v>437</v>
      </c>
      <c r="F106" s="18" t="s">
        <v>438</v>
      </c>
      <c r="G106" s="18" t="s">
        <v>439</v>
      </c>
      <c r="H106" s="18" t="s">
        <v>440</v>
      </c>
      <c r="I106" s="18" t="s">
        <v>441</v>
      </c>
      <c r="J106" s="18" t="s">
        <v>442</v>
      </c>
    </row>
    <row r="107" spans="2:10" ht="13.95" customHeight="1" x14ac:dyDescent="0.3">
      <c r="B107" s="63" t="s">
        <v>142</v>
      </c>
      <c r="C107" s="16">
        <f>'Boxes Now'!F8</f>
        <v>26271.074646272005</v>
      </c>
      <c r="J107" s="6" t="s">
        <v>474</v>
      </c>
    </row>
    <row r="108" spans="2:10" ht="13.95" customHeight="1" x14ac:dyDescent="0.3">
      <c r="B108" s="63" t="s">
        <v>450</v>
      </c>
      <c r="C108" s="23">
        <f>IF(UseEPS=1,Assumptions!$C$57*$C$14,0)</f>
        <v>0.14028759243652805</v>
      </c>
      <c r="J108" s="6" t="s">
        <v>475</v>
      </c>
    </row>
    <row r="109" spans="2:10" ht="13.95" customHeight="1" x14ac:dyDescent="0.3">
      <c r="B109" s="63" t="s">
        <v>451</v>
      </c>
      <c r="C109" s="29">
        <f>IF(ISNUMBER(Assumptions!F82),Assumptions!F82,CHOOSE($C$10,$C$7,ErpHistIbov,History!$T$8)+$C$8/100-$C$9*CHOOSE($C$10,ErpSdIbov,ErpSdIbov,History!$T$9))</f>
        <v>0.06</v>
      </c>
      <c r="J109" s="6" t="s">
        <v>476</v>
      </c>
    </row>
    <row r="110" spans="2:10" ht="13.95" customHeight="1" x14ac:dyDescent="0.3">
      <c r="B110" s="4" t="s">
        <v>452</v>
      </c>
      <c r="C110" s="50">
        <f>$C$6+C109</f>
        <v>0.12</v>
      </c>
      <c r="J110" s="6" t="s">
        <v>477</v>
      </c>
    </row>
    <row r="111" spans="2:10" ht="13.95" customHeight="1" x14ac:dyDescent="0.3">
      <c r="B111" s="63" t="s">
        <v>453</v>
      </c>
      <c r="D111" s="29">
        <f>IF(RateConv=1,$C110,(1+$C110)*(1+D$21)-1)</f>
        <v>0.12</v>
      </c>
      <c r="E111" s="29">
        <f>IF(RateConv=1,$C110,(1+$C110)*(1+E$21)-1)</f>
        <v>0.12</v>
      </c>
      <c r="F111" s="29">
        <f>IF(RateConv=1,$C110,(1+$C110)*(1+F$21)-1)</f>
        <v>0.12</v>
      </c>
      <c r="G111" s="29">
        <f>IF(RateConv=1,$C110,(1+$C110)*(1+G$21)-1)</f>
        <v>0.12</v>
      </c>
      <c r="H111" s="29">
        <f>IF(RateConv=1,$C110,(1+$C110)*(1+H$21)-1)</f>
        <v>0.12</v>
      </c>
      <c r="I111" s="29">
        <f>IF(RateConv=1,$C110,(1+$C110)*(1+IPCALT)-1)</f>
        <v>0.12</v>
      </c>
      <c r="J111" s="6" t="s">
        <v>478</v>
      </c>
    </row>
    <row r="112" spans="2:10" ht="13.95" customHeight="1" x14ac:dyDescent="0.3">
      <c r="B112" s="63" t="s">
        <v>454</v>
      </c>
      <c r="C112" s="69">
        <v>1</v>
      </c>
      <c r="D112" s="69">
        <f>C112/(1+D111)</f>
        <v>0.89285714285714279</v>
      </c>
      <c r="E112" s="69">
        <f>D112/(1+E111)</f>
        <v>0.79719387755102022</v>
      </c>
      <c r="F112" s="69">
        <f>E112/(1+F111)</f>
        <v>0.71178024781341087</v>
      </c>
      <c r="G112" s="69">
        <f>F112/(1+G111)</f>
        <v>0.6355180784048311</v>
      </c>
      <c r="H112" s="69">
        <f>G112/(1+H111)</f>
        <v>0.56742685571859919</v>
      </c>
      <c r="J112" s="6" t="s">
        <v>479</v>
      </c>
    </row>
    <row r="113" spans="2:10" ht="13.95" customHeight="1" x14ac:dyDescent="0.3">
      <c r="B113" s="63" t="s">
        <v>455</v>
      </c>
      <c r="C113" s="70">
        <f>IF(ISNUMBER(Assumptions!F68),Assumptions!F68,CHOOSE(RoeLT,'Boxes Now'!Z8,'Boxes Now'!W8)+$C$13/100)</f>
        <v>0.17925719235642268</v>
      </c>
      <c r="J113" s="6" t="s">
        <v>480</v>
      </c>
    </row>
    <row r="114" spans="2:10" ht="13.95" customHeight="1" x14ac:dyDescent="0.3">
      <c r="B114" s="63" t="s">
        <v>456</v>
      </c>
      <c r="C114" s="29">
        <f>IF(ISNUMBER(Assumptions!F75),Assumptions!F75,$C$12)</f>
        <v>5.1999999999999998E-2</v>
      </c>
      <c r="J114" s="6" t="s">
        <v>481</v>
      </c>
    </row>
    <row r="115" spans="2:10" ht="13.95" customHeight="1" x14ac:dyDescent="0.3">
      <c r="B115" s="63" t="s">
        <v>457</v>
      </c>
      <c r="E115" s="35">
        <f>'Boxes Now'!$X$8+$C$11/100</f>
        <v>0.20793680155241143</v>
      </c>
      <c r="F115" s="35">
        <f>'Boxes Now'!$X$8+($C114-'Boxes Now'!$X$8)*MIN(1,(F$19-2)/(GrowthYear-2))+$C$11/100</f>
        <v>0.16262453436827429</v>
      </c>
      <c r="G115" s="35">
        <f>'Boxes Now'!$X$8+($C114-'Boxes Now'!$X$8)*MIN(1,(G$19-2)/(GrowthYear-2))+$C$11/100</f>
        <v>0.11731226718413715</v>
      </c>
      <c r="H115" s="35">
        <f>'Boxes Now'!$X$8+($C114-'Boxes Now'!$X$8)*MIN(1,(H$19-2)/(GrowthYear-2))+$C$11/100</f>
        <v>7.1999999999999995E-2</v>
      </c>
      <c r="I115" s="35">
        <f>$C114</f>
        <v>5.1999999999999998E-2</v>
      </c>
      <c r="J115" s="6" t="s">
        <v>482</v>
      </c>
    </row>
    <row r="116" spans="2:10" ht="13.95" customHeight="1" x14ac:dyDescent="0.3">
      <c r="B116" s="63" t="s">
        <v>458</v>
      </c>
      <c r="D116" s="71">
        <f>'Boxes Now'!R8*(1+$C108)</f>
        <v>2317.5216279662086</v>
      </c>
      <c r="E116" s="71">
        <f>D116*(1+E115)</f>
        <v>2799.4196628140398</v>
      </c>
      <c r="F116" s="71">
        <f>E116*(1+F115)</f>
        <v>3254.6739819805643</v>
      </c>
      <c r="G116" s="71">
        <f>F116*(1+G115)</f>
        <v>3636.4871657519279</v>
      </c>
      <c r="H116" s="71">
        <f>G116*(1+H115)</f>
        <v>3898.3142416860669</v>
      </c>
      <c r="I116" s="71">
        <f>H116*(1+I115)</f>
        <v>4101.0265822537422</v>
      </c>
      <c r="J116" s="6" t="s">
        <v>483</v>
      </c>
    </row>
    <row r="117" spans="2:10" ht="13.95" customHeight="1" x14ac:dyDescent="0.3">
      <c r="B117" s="63" t="s">
        <v>459</v>
      </c>
      <c r="D117" s="35">
        <f>'Boxes Now'!V8</f>
        <v>0.16145899183456838</v>
      </c>
      <c r="E117" s="35">
        <f>'Boxes Now'!W8</f>
        <v>0.17925719235642268</v>
      </c>
      <c r="F117" s="35">
        <f>$E117+($C113-$E117)*MIN(1,(F$19-2)/(RoeYear-2))</f>
        <v>0.17925719235642268</v>
      </c>
      <c r="G117" s="35">
        <f>$E117+($C113-$E117)*MIN(1,(G$19-2)/(RoeYear-2))</f>
        <v>0.17925719235642268</v>
      </c>
      <c r="H117" s="35">
        <f>$E117+($C113-$E117)*MIN(1,(H$19-2)/(RoeYear-2))</f>
        <v>0.17925719235642268</v>
      </c>
      <c r="I117" s="35">
        <f>$C113</f>
        <v>0.17925719235642268</v>
      </c>
      <c r="J117" s="6" t="s">
        <v>484</v>
      </c>
    </row>
    <row r="118" spans="2:10" ht="13.95" customHeight="1" x14ac:dyDescent="0.3">
      <c r="B118" s="63" t="s">
        <v>460</v>
      </c>
      <c r="D118" s="71">
        <f t="shared" ref="D118:I118" si="4">D116/D117</f>
        <v>14353.623800282066</v>
      </c>
      <c r="E118" s="71">
        <f t="shared" si="4"/>
        <v>15616.777357796982</v>
      </c>
      <c r="F118" s="71">
        <f t="shared" si="4"/>
        <v>18156.448503941723</v>
      </c>
      <c r="G118" s="71">
        <f t="shared" si="4"/>
        <v>20286.422641951161</v>
      </c>
      <c r="H118" s="71">
        <f t="shared" si="4"/>
        <v>21747.045072171648</v>
      </c>
      <c r="I118" s="71">
        <f t="shared" si="4"/>
        <v>22877.891415924572</v>
      </c>
      <c r="J118" s="6" t="s">
        <v>485</v>
      </c>
    </row>
    <row r="119" spans="2:10" ht="13.95" customHeight="1" x14ac:dyDescent="0.3">
      <c r="B119" s="63" t="s">
        <v>461</v>
      </c>
      <c r="D119" s="71">
        <f>E118-D118</f>
        <v>1263.1535575149155</v>
      </c>
      <c r="E119" s="71">
        <f>F118-E118</f>
        <v>2539.6711461447412</v>
      </c>
      <c r="F119" s="71">
        <f>G118-F118</f>
        <v>2129.9741380094383</v>
      </c>
      <c r="G119" s="71">
        <f>H118-G118</f>
        <v>1460.6224302204864</v>
      </c>
      <c r="H119" s="71">
        <f>I118-H118</f>
        <v>1130.8463437529244</v>
      </c>
      <c r="J119" s="6" t="s">
        <v>486</v>
      </c>
    </row>
    <row r="120" spans="2:10" ht="13.95" customHeight="1" x14ac:dyDescent="0.3">
      <c r="B120" s="4" t="s">
        <v>462</v>
      </c>
      <c r="D120" s="72">
        <f>D116-D119</f>
        <v>1054.3680704512931</v>
      </c>
      <c r="E120" s="72">
        <f>E116-E119</f>
        <v>259.74851666929862</v>
      </c>
      <c r="F120" s="72">
        <f>F116-F119</f>
        <v>1124.699843971126</v>
      </c>
      <c r="G120" s="72">
        <f>G116-G119</f>
        <v>2175.8647355314415</v>
      </c>
      <c r="H120" s="72">
        <f>H116-H119</f>
        <v>2767.4678979331425</v>
      </c>
      <c r="J120" s="6" t="s">
        <v>487</v>
      </c>
    </row>
    <row r="121" spans="2:10" ht="13.95" customHeight="1" x14ac:dyDescent="0.3">
      <c r="B121" s="73" t="s">
        <v>463</v>
      </c>
      <c r="D121" s="74">
        <f>D120/D116</f>
        <v>0.45495500785318527</v>
      </c>
      <c r="E121" s="74">
        <f>E120/E116</f>
        <v>9.278655862843857E-2</v>
      </c>
      <c r="F121" s="74">
        <f>F120/F116</f>
        <v>0.34556451742878197</v>
      </c>
      <c r="G121" s="74">
        <f>G120/G116</f>
        <v>0.59834247622912506</v>
      </c>
      <c r="H121" s="74">
        <f>H120/H116</f>
        <v>0.70991401060992454</v>
      </c>
    </row>
    <row r="122" spans="2:10" ht="13.95" customHeight="1" x14ac:dyDescent="0.3">
      <c r="B122" s="63" t="s">
        <v>464</v>
      </c>
      <c r="C122" s="16">
        <f>SUM(D122:H122)</f>
        <v>4902.1461069722791</v>
      </c>
      <c r="D122" s="71">
        <f>D120*D112</f>
        <v>941.40006290294014</v>
      </c>
      <c r="E122" s="71">
        <f>E120*E112</f>
        <v>207.06992719172399</v>
      </c>
      <c r="F122" s="71">
        <f>F120*F112</f>
        <v>800.53913365747258</v>
      </c>
      <c r="G122" s="71">
        <f>G120*G112</f>
        <v>1382.8013755937777</v>
      </c>
      <c r="H122" s="71">
        <f>H120*H112</f>
        <v>1570.3356076263642</v>
      </c>
      <c r="J122" s="6" t="s">
        <v>488</v>
      </c>
    </row>
    <row r="123" spans="2:10" ht="13.95" customHeight="1" x14ac:dyDescent="0.3">
      <c r="B123" s="63" t="s">
        <v>465</v>
      </c>
      <c r="I123" s="16">
        <f>I116*(1-I115/I117)/(I111-I115)</f>
        <v>42814.356303318586</v>
      </c>
      <c r="J123" s="6" t="s">
        <v>489</v>
      </c>
    </row>
    <row r="124" spans="2:10" ht="13.95" customHeight="1" x14ac:dyDescent="0.3">
      <c r="B124" s="63" t="s">
        <v>466</v>
      </c>
      <c r="C124" s="16">
        <f>I124</f>
        <v>24294.015576807851</v>
      </c>
      <c r="I124" s="16">
        <f>I123*H112</f>
        <v>24294.015576807851</v>
      </c>
    </row>
    <row r="125" spans="2:10" ht="13.95" customHeight="1" x14ac:dyDescent="0.3">
      <c r="B125" s="63" t="s">
        <v>467</v>
      </c>
      <c r="C125" s="75">
        <f>C122+C124</f>
        <v>29196.16168378013</v>
      </c>
      <c r="J125" s="6" t="s">
        <v>490</v>
      </c>
    </row>
    <row r="126" spans="2:10" ht="13.95" customHeight="1" x14ac:dyDescent="0.3">
      <c r="B126" s="4" t="s">
        <v>468</v>
      </c>
      <c r="C126" s="67">
        <f>IF(Horizon=1,C125*(1+D111)-D120,C125)</f>
        <v>31645.333015382457</v>
      </c>
      <c r="J126" s="6" t="s">
        <v>491</v>
      </c>
    </row>
    <row r="127" spans="2:10" ht="13.95" customHeight="1" x14ac:dyDescent="0.3">
      <c r="B127" s="4" t="s">
        <v>469</v>
      </c>
      <c r="C127" s="68">
        <f>C126/C107-1</f>
        <v>0.20456941489727321</v>
      </c>
    </row>
    <row r="128" spans="2:10" ht="13.95" customHeight="1" x14ac:dyDescent="0.3">
      <c r="B128" s="63" t="s">
        <v>470</v>
      </c>
      <c r="C128" s="27">
        <f>C126/IF(Horizon=1,E116,D116)</f>
        <v>11.304247603795085</v>
      </c>
    </row>
    <row r="129" spans="2:10" ht="13.95" customHeight="1" x14ac:dyDescent="0.3">
      <c r="B129" s="63" t="s">
        <v>471</v>
      </c>
      <c r="C129" s="27">
        <f>'Boxes Now'!Y8</f>
        <v>12.926127677784336</v>
      </c>
      <c r="J129" s="6" t="s">
        <v>492</v>
      </c>
    </row>
    <row r="130" spans="2:10" ht="13.95" customHeight="1" x14ac:dyDescent="0.3">
      <c r="B130" s="63" t="s">
        <v>472</v>
      </c>
      <c r="C130" s="35">
        <f>C124/C125</f>
        <v>0.83209621319176152</v>
      </c>
    </row>
    <row r="131" spans="2:10" ht="13.95" customHeight="1" x14ac:dyDescent="0.3">
      <c r="B131" s="73" t="s">
        <v>473</v>
      </c>
      <c r="D131" s="76">
        <f>D120/D$23</f>
        <v>1054.3680704512931</v>
      </c>
      <c r="E131" s="76">
        <f>E120/E$23</f>
        <v>259.74851666929862</v>
      </c>
      <c r="F131" s="76">
        <f>F120/F$23</f>
        <v>1124.699843971126</v>
      </c>
      <c r="G131" s="76">
        <f>G120/G$23</f>
        <v>2175.8647355314415</v>
      </c>
      <c r="H131" s="76">
        <f>H120/H$23</f>
        <v>2767.4678979331425</v>
      </c>
      <c r="J131" s="6" t="s">
        <v>493</v>
      </c>
    </row>
    <row r="134" spans="2:10" ht="13.95" customHeight="1" x14ac:dyDescent="0.3">
      <c r="B134" s="126" t="s">
        <v>103</v>
      </c>
      <c r="C134" s="126"/>
      <c r="D134" s="126"/>
      <c r="E134" s="126"/>
      <c r="F134" s="126"/>
      <c r="G134" s="126"/>
      <c r="H134" s="126"/>
      <c r="I134" s="126"/>
      <c r="J134" s="126"/>
    </row>
    <row r="135" spans="2:10" ht="13.95" customHeight="1" x14ac:dyDescent="0.3">
      <c r="B135" s="17"/>
      <c r="C135" s="18" t="s">
        <v>32</v>
      </c>
      <c r="D135" s="18" t="s">
        <v>436</v>
      </c>
      <c r="E135" s="18" t="s">
        <v>437</v>
      </c>
      <c r="F135" s="18" t="s">
        <v>438</v>
      </c>
      <c r="G135" s="18" t="s">
        <v>439</v>
      </c>
      <c r="H135" s="18" t="s">
        <v>440</v>
      </c>
      <c r="I135" s="18" t="s">
        <v>441</v>
      </c>
      <c r="J135" s="18" t="s">
        <v>442</v>
      </c>
    </row>
    <row r="136" spans="2:10" ht="13.95" customHeight="1" x14ac:dyDescent="0.3">
      <c r="B136" s="63" t="s">
        <v>142</v>
      </c>
      <c r="C136" s="16">
        <f>'Boxes Now'!F9</f>
        <v>65411.174470267266</v>
      </c>
      <c r="J136" s="6" t="s">
        <v>474</v>
      </c>
    </row>
    <row r="137" spans="2:10" ht="13.95" customHeight="1" x14ac:dyDescent="0.3">
      <c r="B137" s="63" t="s">
        <v>450</v>
      </c>
      <c r="C137" s="23">
        <f>IF(UseEPS=1,Assumptions!$C$58*$C$14,0)</f>
        <v>5.8560090818423179E-2</v>
      </c>
      <c r="J137" s="6" t="s">
        <v>475</v>
      </c>
    </row>
    <row r="138" spans="2:10" ht="13.95" customHeight="1" x14ac:dyDescent="0.3">
      <c r="B138" s="63" t="s">
        <v>451</v>
      </c>
      <c r="C138" s="29">
        <f>IF(ISNUMBER(Assumptions!F83),Assumptions!F83,CHOOSE($C$10,$C$7,ErpHistIbov,History!$U$8)+$C$8/100-$C$9*CHOOSE($C$10,ErpSdIbov,ErpSdIbov,History!$U$9))</f>
        <v>0.06</v>
      </c>
      <c r="J138" s="6" t="s">
        <v>476</v>
      </c>
    </row>
    <row r="139" spans="2:10" ht="13.95" customHeight="1" x14ac:dyDescent="0.3">
      <c r="B139" s="4" t="s">
        <v>452</v>
      </c>
      <c r="C139" s="50">
        <f>$C$6+C138</f>
        <v>0.12</v>
      </c>
      <c r="J139" s="6" t="s">
        <v>477</v>
      </c>
    </row>
    <row r="140" spans="2:10" ht="13.95" customHeight="1" x14ac:dyDescent="0.3">
      <c r="B140" s="63" t="s">
        <v>453</v>
      </c>
      <c r="D140" s="29">
        <f>IF(RateConv=1,$C139,(1+$C139)*(1+D$21)-1)</f>
        <v>0.12</v>
      </c>
      <c r="E140" s="29">
        <f>IF(RateConv=1,$C139,(1+$C139)*(1+E$21)-1)</f>
        <v>0.12</v>
      </c>
      <c r="F140" s="29">
        <f>IF(RateConv=1,$C139,(1+$C139)*(1+F$21)-1)</f>
        <v>0.12</v>
      </c>
      <c r="G140" s="29">
        <f>IF(RateConv=1,$C139,(1+$C139)*(1+G$21)-1)</f>
        <v>0.12</v>
      </c>
      <c r="H140" s="29">
        <f>IF(RateConv=1,$C139,(1+$C139)*(1+H$21)-1)</f>
        <v>0.12</v>
      </c>
      <c r="I140" s="29">
        <f>IF(RateConv=1,$C139,(1+$C139)*(1+IPCALT)-1)</f>
        <v>0.12</v>
      </c>
      <c r="J140" s="6" t="s">
        <v>478</v>
      </c>
    </row>
    <row r="141" spans="2:10" ht="13.95" customHeight="1" x14ac:dyDescent="0.3">
      <c r="B141" s="63" t="s">
        <v>454</v>
      </c>
      <c r="C141" s="69">
        <v>1</v>
      </c>
      <c r="D141" s="69">
        <f>C141/(1+D140)</f>
        <v>0.89285714285714279</v>
      </c>
      <c r="E141" s="69">
        <f>D141/(1+E140)</f>
        <v>0.79719387755102022</v>
      </c>
      <c r="F141" s="69">
        <f>E141/(1+F140)</f>
        <v>0.71178024781341087</v>
      </c>
      <c r="G141" s="69">
        <f>F141/(1+G140)</f>
        <v>0.6355180784048311</v>
      </c>
      <c r="H141" s="69">
        <f>G141/(1+H140)</f>
        <v>0.56742685571859919</v>
      </c>
      <c r="J141" s="6" t="s">
        <v>479</v>
      </c>
    </row>
    <row r="142" spans="2:10" ht="13.95" customHeight="1" x14ac:dyDescent="0.3">
      <c r="B142" s="63" t="s">
        <v>455</v>
      </c>
      <c r="C142" s="70">
        <f>IF(ISNUMBER(Assumptions!F69),Assumptions!F69,CHOOSE(RoeLT,'Boxes Now'!Z9,'Boxes Now'!W9)+$C$13/100)</f>
        <v>0.17763522316361047</v>
      </c>
      <c r="J142" s="6" t="s">
        <v>480</v>
      </c>
    </row>
    <row r="143" spans="2:10" ht="13.95" customHeight="1" x14ac:dyDescent="0.3">
      <c r="B143" s="63" t="s">
        <v>456</v>
      </c>
      <c r="C143" s="29">
        <f>IF(ISNUMBER(Assumptions!F76),Assumptions!F76,$C$12)</f>
        <v>5.1999999999999998E-2</v>
      </c>
      <c r="J143" s="6" t="s">
        <v>481</v>
      </c>
    </row>
    <row r="144" spans="2:10" ht="13.95" customHeight="1" x14ac:dyDescent="0.3">
      <c r="B144" s="63" t="s">
        <v>457</v>
      </c>
      <c r="E144" s="35">
        <f>'Boxes Now'!$X$9+$C$11/100</f>
        <v>-1.4062807382330362E-2</v>
      </c>
      <c r="F144" s="35">
        <f>'Boxes Now'!$X$9+($C143-'Boxes Now'!$X$9)*MIN(1,(F$19-2)/(GrowthYear-2))+$C$11/100</f>
        <v>1.4624795078446422E-2</v>
      </c>
      <c r="G144" s="35">
        <f>'Boxes Now'!$X$9+($C143-'Boxes Now'!$X$9)*MIN(1,(G$19-2)/(GrowthYear-2))+$C$11/100</f>
        <v>4.331239753922321E-2</v>
      </c>
      <c r="H144" s="35">
        <f>'Boxes Now'!$X$9+($C143-'Boxes Now'!$X$9)*MIN(1,(H$19-2)/(GrowthYear-2))+$C$11/100</f>
        <v>7.1999999999999995E-2</v>
      </c>
      <c r="I144" s="35">
        <f>$C143</f>
        <v>5.1999999999999998E-2</v>
      </c>
      <c r="J144" s="6" t="s">
        <v>482</v>
      </c>
    </row>
    <row r="145" spans="2:10" ht="13.95" customHeight="1" x14ac:dyDescent="0.3">
      <c r="B145" s="63" t="s">
        <v>458</v>
      </c>
      <c r="D145" s="71">
        <f>'Boxes Now'!R9*(1+$C137)</f>
        <v>10279.105433375744</v>
      </c>
      <c r="E145" s="71">
        <f>D145*(1+E144)</f>
        <v>10134.552353603516</v>
      </c>
      <c r="F145" s="71">
        <f>E145*(1+F144)</f>
        <v>10282.768104986753</v>
      </c>
      <c r="G145" s="71">
        <f>F145*(1+G144)</f>
        <v>10728.139444953584</v>
      </c>
      <c r="H145" s="71">
        <f>G145*(1+H144)</f>
        <v>11500.565484990242</v>
      </c>
      <c r="I145" s="71">
        <f>H145*(1+I144)</f>
        <v>12098.594890209735</v>
      </c>
      <c r="J145" s="6" t="s">
        <v>483</v>
      </c>
    </row>
    <row r="146" spans="2:10" ht="13.95" customHeight="1" x14ac:dyDescent="0.3">
      <c r="B146" s="63" t="s">
        <v>459</v>
      </c>
      <c r="D146" s="35">
        <f>'Boxes Now'!V9</f>
        <v>0.20497901058231108</v>
      </c>
      <c r="E146" s="35">
        <f>'Boxes Now'!W9</f>
        <v>0.17763522316361047</v>
      </c>
      <c r="F146" s="35">
        <f>$E146+($C142-$E146)*MIN(1,(F$19-2)/(RoeYear-2))</f>
        <v>0.17763522316361047</v>
      </c>
      <c r="G146" s="35">
        <f>$E146+($C142-$E146)*MIN(1,(G$19-2)/(RoeYear-2))</f>
        <v>0.17763522316361047</v>
      </c>
      <c r="H146" s="35">
        <f>$E146+($C142-$E146)*MIN(1,(H$19-2)/(RoeYear-2))</f>
        <v>0.17763522316361047</v>
      </c>
      <c r="I146" s="35">
        <f>$C142</f>
        <v>0.17763522316361047</v>
      </c>
      <c r="J146" s="6" t="s">
        <v>484</v>
      </c>
    </row>
    <row r="147" spans="2:10" ht="13.95" customHeight="1" x14ac:dyDescent="0.3">
      <c r="B147" s="63" t="s">
        <v>460</v>
      </c>
      <c r="D147" s="71">
        <f t="shared" ref="D147:I147" si="5">D145/D146</f>
        <v>50147.112156383839</v>
      </c>
      <c r="E147" s="71">
        <f t="shared" si="5"/>
        <v>57052.605745140492</v>
      </c>
      <c r="F147" s="71">
        <f t="shared" si="5"/>
        <v>57886.98841285456</v>
      </c>
      <c r="G147" s="71">
        <f t="shared" si="5"/>
        <v>60394.212667340522</v>
      </c>
      <c r="H147" s="71">
        <f t="shared" si="5"/>
        <v>64742.595979389043</v>
      </c>
      <c r="I147" s="71">
        <f t="shared" si="5"/>
        <v>68109.210970317275</v>
      </c>
      <c r="J147" s="6" t="s">
        <v>485</v>
      </c>
    </row>
    <row r="148" spans="2:10" ht="13.95" customHeight="1" x14ac:dyDescent="0.3">
      <c r="B148" s="63" t="s">
        <v>461</v>
      </c>
      <c r="D148" s="71">
        <f>E147-D147</f>
        <v>6905.4935887566535</v>
      </c>
      <c r="E148" s="71">
        <f>F147-E147</f>
        <v>834.38266771406779</v>
      </c>
      <c r="F148" s="71">
        <f>G147-F147</f>
        <v>2507.2242544859619</v>
      </c>
      <c r="G148" s="71">
        <f>H147-G147</f>
        <v>4348.3833120485215</v>
      </c>
      <c r="H148" s="71">
        <f>I147-H147</f>
        <v>3366.6149909282321</v>
      </c>
      <c r="J148" s="6" t="s">
        <v>486</v>
      </c>
    </row>
    <row r="149" spans="2:10" ht="13.95" customHeight="1" x14ac:dyDescent="0.3">
      <c r="B149" s="4" t="s">
        <v>462</v>
      </c>
      <c r="D149" s="72">
        <f>D145-D148</f>
        <v>3373.6118446190903</v>
      </c>
      <c r="E149" s="72">
        <f>E145-E148</f>
        <v>9300.1696858894484</v>
      </c>
      <c r="F149" s="72">
        <f>F145-F148</f>
        <v>7775.5438505007915</v>
      </c>
      <c r="G149" s="72">
        <f>G145-G148</f>
        <v>6379.7561329050623</v>
      </c>
      <c r="H149" s="72">
        <f>H145-H148</f>
        <v>8133.95049406201</v>
      </c>
      <c r="J149" s="6" t="s">
        <v>487</v>
      </c>
    </row>
    <row r="150" spans="2:10" ht="13.95" customHeight="1" x14ac:dyDescent="0.3">
      <c r="B150" s="73" t="s">
        <v>463</v>
      </c>
      <c r="D150" s="74">
        <f>D149/D145</f>
        <v>0.32820091850261024</v>
      </c>
      <c r="E150" s="74">
        <f>E149/E145</f>
        <v>0.91766950935752101</v>
      </c>
      <c r="F150" s="74">
        <f>F149/F145</f>
        <v>0.7561722457525758</v>
      </c>
      <c r="G150" s="74">
        <f>G149/G145</f>
        <v>0.59467498214763048</v>
      </c>
      <c r="H150" s="74">
        <f>H149/H145</f>
        <v>0.70726526488439989</v>
      </c>
    </row>
    <row r="151" spans="2:10" ht="13.95" customHeight="1" x14ac:dyDescent="0.3">
      <c r="B151" s="63" t="s">
        <v>464</v>
      </c>
      <c r="C151" s="16">
        <f>SUM(D151:H151)</f>
        <v>24630.542606957391</v>
      </c>
      <c r="D151" s="71">
        <f>D149*D141</f>
        <v>3012.1534326956162</v>
      </c>
      <c r="E151" s="71">
        <f>E149*E141</f>
        <v>7414.0383337766634</v>
      </c>
      <c r="F151" s="71">
        <f>F149*F141</f>
        <v>5534.4785287934965</v>
      </c>
      <c r="G151" s="71">
        <f>G149*G141</f>
        <v>4054.4503582752614</v>
      </c>
      <c r="H151" s="71">
        <f>H149*H141</f>
        <v>4615.4219534163531</v>
      </c>
      <c r="J151" s="6" t="s">
        <v>488</v>
      </c>
    </row>
    <row r="152" spans="2:10" ht="13.95" customHeight="1" x14ac:dyDescent="0.3">
      <c r="B152" s="63" t="s">
        <v>465</v>
      </c>
      <c r="I152" s="16">
        <f>I145*(1-I144/I146)/(I140-I144)</f>
        <v>125836.99881990053</v>
      </c>
      <c r="J152" s="6" t="s">
        <v>489</v>
      </c>
    </row>
    <row r="153" spans="2:10" ht="13.95" customHeight="1" x14ac:dyDescent="0.3">
      <c r="B153" s="63" t="s">
        <v>466</v>
      </c>
      <c r="C153" s="16">
        <f>I153</f>
        <v>71403.292573441242</v>
      </c>
      <c r="I153" s="16">
        <f>I152*H141</f>
        <v>71403.292573441242</v>
      </c>
    </row>
    <row r="154" spans="2:10" ht="13.95" customHeight="1" x14ac:dyDescent="0.3">
      <c r="B154" s="63" t="s">
        <v>467</v>
      </c>
      <c r="C154" s="75">
        <f>C151+C153</f>
        <v>96033.83518039863</v>
      </c>
      <c r="J154" s="6" t="s">
        <v>490</v>
      </c>
    </row>
    <row r="155" spans="2:10" ht="13.95" customHeight="1" x14ac:dyDescent="0.3">
      <c r="B155" s="4" t="s">
        <v>468</v>
      </c>
      <c r="C155" s="67">
        <f>IF(Horizon=1,C154*(1+D140)-D149,C154)</f>
        <v>104184.28355742738</v>
      </c>
      <c r="J155" s="6" t="s">
        <v>491</v>
      </c>
    </row>
    <row r="156" spans="2:10" ht="13.95" customHeight="1" x14ac:dyDescent="0.3">
      <c r="B156" s="4" t="s">
        <v>469</v>
      </c>
      <c r="C156" s="68">
        <f>C155/C136-1</f>
        <v>0.59275971424094331</v>
      </c>
    </row>
    <row r="157" spans="2:10" ht="13.95" customHeight="1" x14ac:dyDescent="0.3">
      <c r="B157" s="63" t="s">
        <v>470</v>
      </c>
      <c r="C157" s="27">
        <f>C155/IF(Horizon=1,E145,D145)</f>
        <v>10.280107095246574</v>
      </c>
    </row>
    <row r="158" spans="2:10" ht="13.95" customHeight="1" x14ac:dyDescent="0.3">
      <c r="B158" s="63" t="s">
        <v>471</v>
      </c>
      <c r="C158" s="27">
        <f>'Boxes Now'!Y9</f>
        <v>6.7361561019659959</v>
      </c>
      <c r="J158" s="6" t="s">
        <v>492</v>
      </c>
    </row>
    <row r="159" spans="2:10" ht="13.95" customHeight="1" x14ac:dyDescent="0.3">
      <c r="B159" s="63" t="s">
        <v>472</v>
      </c>
      <c r="C159" s="35">
        <f>C153/C154</f>
        <v>0.74352224337714778</v>
      </c>
    </row>
    <row r="160" spans="2:10" ht="13.95" customHeight="1" x14ac:dyDescent="0.3">
      <c r="B160" s="73" t="s">
        <v>473</v>
      </c>
      <c r="D160" s="76">
        <f>D149/D$23</f>
        <v>3373.6118446190903</v>
      </c>
      <c r="E160" s="76">
        <f>E149/E$23</f>
        <v>9300.1696858894484</v>
      </c>
      <c r="F160" s="76">
        <f>F149/F$23</f>
        <v>7775.5438505007915</v>
      </c>
      <c r="G160" s="76">
        <f>G149/G$23</f>
        <v>6379.7561329050623</v>
      </c>
      <c r="H160" s="76">
        <f>H149/H$23</f>
        <v>8133.95049406201</v>
      </c>
      <c r="J160" s="6" t="s">
        <v>493</v>
      </c>
    </row>
    <row r="163" spans="2:10" ht="13.95" customHeight="1" x14ac:dyDescent="0.3">
      <c r="B163" s="126" t="s">
        <v>494</v>
      </c>
      <c r="C163" s="126"/>
      <c r="D163" s="126"/>
      <c r="E163" s="126"/>
      <c r="F163" s="126"/>
      <c r="G163" s="126"/>
      <c r="H163" s="126"/>
      <c r="I163" s="126"/>
      <c r="J163" s="126"/>
    </row>
    <row r="164" spans="2:10" ht="13.95" customHeight="1" x14ac:dyDescent="0.3">
      <c r="B164" s="17"/>
      <c r="C164" s="18" t="s">
        <v>32</v>
      </c>
      <c r="D164" s="18" t="s">
        <v>436</v>
      </c>
      <c r="E164" s="18" t="s">
        <v>437</v>
      </c>
      <c r="F164" s="18" t="s">
        <v>438</v>
      </c>
      <c r="G164" s="18" t="s">
        <v>439</v>
      </c>
      <c r="H164" s="18" t="s">
        <v>440</v>
      </c>
      <c r="I164" s="18" t="s">
        <v>441</v>
      </c>
      <c r="J164" s="18" t="s">
        <v>442</v>
      </c>
    </row>
    <row r="165" spans="2:10" ht="13.95" customHeight="1" x14ac:dyDescent="0.3">
      <c r="B165" s="63" t="s">
        <v>142</v>
      </c>
      <c r="C165" s="16">
        <f>'Boxes Now'!F12</f>
        <v>16066.51953698895</v>
      </c>
      <c r="J165" s="6" t="s">
        <v>474</v>
      </c>
    </row>
    <row r="166" spans="2:10" ht="13.95" customHeight="1" x14ac:dyDescent="0.3">
      <c r="B166" s="63" t="s">
        <v>450</v>
      </c>
      <c r="C166" s="23">
        <f>IF(UseEPS=1,Assumptions!$C$59*$C$14,0)</f>
        <v>0.16836066459315574</v>
      </c>
      <c r="J166" s="6" t="s">
        <v>475</v>
      </c>
    </row>
    <row r="167" spans="2:10" ht="13.95" customHeight="1" x14ac:dyDescent="0.3">
      <c r="B167" s="63" t="s">
        <v>451</v>
      </c>
      <c r="C167" s="29">
        <f>IF(ISNUMBER(Assumptions!F84),Assumptions!F84,CHOOSE($C$10,$C$7,ErpHistIbov,History!$W$8)+$C$8/100-$C$9*CHOOSE($C$10,ErpSdIbov,ErpSdIbov,History!$W$9))</f>
        <v>0.06</v>
      </c>
      <c r="J167" s="6" t="s">
        <v>476</v>
      </c>
    </row>
    <row r="168" spans="2:10" ht="13.95" customHeight="1" x14ac:dyDescent="0.3">
      <c r="B168" s="4" t="s">
        <v>452</v>
      </c>
      <c r="C168" s="50">
        <f>$C$6+C167</f>
        <v>0.12</v>
      </c>
      <c r="J168" s="6" t="s">
        <v>477</v>
      </c>
    </row>
    <row r="169" spans="2:10" ht="13.95" customHeight="1" x14ac:dyDescent="0.3">
      <c r="B169" s="63" t="s">
        <v>453</v>
      </c>
      <c r="D169" s="29">
        <f>IF(RateConv=1,$C168,(1+$C168)*(1+D$21)-1)</f>
        <v>0.12</v>
      </c>
      <c r="E169" s="29">
        <f>IF(RateConv=1,$C168,(1+$C168)*(1+E$21)-1)</f>
        <v>0.12</v>
      </c>
      <c r="F169" s="29">
        <f>IF(RateConv=1,$C168,(1+$C168)*(1+F$21)-1)</f>
        <v>0.12</v>
      </c>
      <c r="G169" s="29">
        <f>IF(RateConv=1,$C168,(1+$C168)*(1+G$21)-1)</f>
        <v>0.12</v>
      </c>
      <c r="H169" s="29">
        <f>IF(RateConv=1,$C168,(1+$C168)*(1+H$21)-1)</f>
        <v>0.12</v>
      </c>
      <c r="I169" s="29">
        <f>IF(RateConv=1,$C168,(1+$C168)*(1+IPCALT)-1)</f>
        <v>0.12</v>
      </c>
      <c r="J169" s="6" t="s">
        <v>478</v>
      </c>
    </row>
    <row r="170" spans="2:10" ht="13.95" customHeight="1" x14ac:dyDescent="0.3">
      <c r="B170" s="63" t="s">
        <v>454</v>
      </c>
      <c r="C170" s="69">
        <v>1</v>
      </c>
      <c r="D170" s="69">
        <f>C170/(1+D169)</f>
        <v>0.89285714285714279</v>
      </c>
      <c r="E170" s="69">
        <f>D170/(1+E169)</f>
        <v>0.79719387755102022</v>
      </c>
      <c r="F170" s="69">
        <f>E170/(1+F169)</f>
        <v>0.71178024781341087</v>
      </c>
      <c r="G170" s="69">
        <f>F170/(1+G169)</f>
        <v>0.6355180784048311</v>
      </c>
      <c r="H170" s="69">
        <f>G170/(1+H169)</f>
        <v>0.56742685571859919</v>
      </c>
      <c r="J170" s="6" t="s">
        <v>479</v>
      </c>
    </row>
    <row r="171" spans="2:10" ht="13.95" customHeight="1" x14ac:dyDescent="0.3">
      <c r="B171" s="63" t="s">
        <v>455</v>
      </c>
      <c r="C171" s="70">
        <f>IF(ISNUMBER(Assumptions!F70),Assumptions!F70,CHOOSE(RoeLT,'Boxes Now'!Z12,'Boxes Now'!W12)+$C$13/100)</f>
        <v>0.17101529356426726</v>
      </c>
      <c r="J171" s="6" t="s">
        <v>480</v>
      </c>
    </row>
    <row r="172" spans="2:10" ht="13.95" customHeight="1" x14ac:dyDescent="0.3">
      <c r="B172" s="63" t="s">
        <v>456</v>
      </c>
      <c r="C172" s="29">
        <f>IF(ISNUMBER(Assumptions!F77),Assumptions!F77,$C$12)</f>
        <v>5.1999999999999998E-2</v>
      </c>
      <c r="J172" s="6" t="s">
        <v>481</v>
      </c>
    </row>
    <row r="173" spans="2:10" ht="13.95" customHeight="1" x14ac:dyDescent="0.3">
      <c r="B173" s="63" t="s">
        <v>457</v>
      </c>
      <c r="E173" s="35">
        <f>'Boxes Now'!$X$12+$C$11/100</f>
        <v>0.18677284189120466</v>
      </c>
      <c r="F173" s="35">
        <f>'Boxes Now'!$X$12+($C172-'Boxes Now'!$X$12)*MIN(1,(F$19-2)/(GrowthYear-2))+$C$11/100</f>
        <v>0.14851522792746977</v>
      </c>
      <c r="G173" s="35">
        <f>'Boxes Now'!$X$12+($C172-'Boxes Now'!$X$12)*MIN(1,(G$19-2)/(GrowthYear-2))+$C$11/100</f>
        <v>0.11025761396373489</v>
      </c>
      <c r="H173" s="35">
        <f>'Boxes Now'!$X$12+($C172-'Boxes Now'!$X$12)*MIN(1,(H$19-2)/(GrowthYear-2))+$C$11/100</f>
        <v>7.1999999999999995E-2</v>
      </c>
      <c r="I173" s="35">
        <f>$C172</f>
        <v>5.1999999999999998E-2</v>
      </c>
      <c r="J173" s="6" t="s">
        <v>482</v>
      </c>
    </row>
    <row r="174" spans="2:10" ht="13.95" customHeight="1" x14ac:dyDescent="0.3">
      <c r="B174" s="63" t="s">
        <v>458</v>
      </c>
      <c r="D174" s="71">
        <f>'Boxes Now'!R12*(1+$C166)</f>
        <v>1751.7803987999575</v>
      </c>
      <c r="E174" s="71">
        <f>D174*(1+E173)</f>
        <v>2078.9654022531336</v>
      </c>
      <c r="F174" s="71">
        <f>E174*(1+F173)</f>
        <v>2387.7234228220814</v>
      </c>
      <c r="G174" s="71">
        <f>F174*(1+G173)</f>
        <v>2650.9881102277659</v>
      </c>
      <c r="H174" s="71">
        <f>G174*(1+H173)</f>
        <v>2841.8592541641651</v>
      </c>
      <c r="I174" s="71">
        <f>H174*(1+I173)</f>
        <v>2989.635935380702</v>
      </c>
      <c r="J174" s="6" t="s">
        <v>483</v>
      </c>
    </row>
    <row r="175" spans="2:10" ht="13.95" customHeight="1" x14ac:dyDescent="0.3">
      <c r="B175" s="63" t="s">
        <v>459</v>
      </c>
      <c r="D175" s="35">
        <f>'Boxes Now'!V12</f>
        <v>0.15057699365039282</v>
      </c>
      <c r="E175" s="35">
        <f>'Boxes Now'!W12</f>
        <v>0.17101529356426726</v>
      </c>
      <c r="F175" s="35">
        <f>$E175+($C171-$E175)*MIN(1,(F$19-2)/(RoeYear-2))</f>
        <v>0.17101529356426726</v>
      </c>
      <c r="G175" s="35">
        <f>$E175+($C171-$E175)*MIN(1,(G$19-2)/(RoeYear-2))</f>
        <v>0.17101529356426726</v>
      </c>
      <c r="H175" s="35">
        <f>$E175+($C171-$E175)*MIN(1,(H$19-2)/(RoeYear-2))</f>
        <v>0.17101529356426726</v>
      </c>
      <c r="I175" s="35">
        <f>$C171</f>
        <v>0.17101529356426726</v>
      </c>
      <c r="J175" s="6" t="s">
        <v>484</v>
      </c>
    </row>
    <row r="176" spans="2:10" ht="13.95" customHeight="1" x14ac:dyDescent="0.3">
      <c r="B176" s="63" t="s">
        <v>460</v>
      </c>
      <c r="D176" s="71">
        <f t="shared" ref="D176:I176" si="6">D174/D175</f>
        <v>11633.785190765679</v>
      </c>
      <c r="E176" s="71">
        <f t="shared" si="6"/>
        <v>12156.605172109135</v>
      </c>
      <c r="F176" s="71">
        <f t="shared" si="6"/>
        <v>13962.046160069181</v>
      </c>
      <c r="G176" s="71">
        <f t="shared" si="6"/>
        <v>15501.468055729934</v>
      </c>
      <c r="H176" s="71">
        <f t="shared" si="6"/>
        <v>16617.573755742491</v>
      </c>
      <c r="I176" s="71">
        <f t="shared" si="6"/>
        <v>17481.6875910411</v>
      </c>
      <c r="J176" s="6" t="s">
        <v>485</v>
      </c>
    </row>
    <row r="177" spans="2:10" ht="13.95" customHeight="1" x14ac:dyDescent="0.3">
      <c r="B177" s="63" t="s">
        <v>461</v>
      </c>
      <c r="D177" s="71">
        <f>E176-D176</f>
        <v>522.81998134345667</v>
      </c>
      <c r="E177" s="71">
        <f>F176-E176</f>
        <v>1805.4409879600462</v>
      </c>
      <c r="F177" s="71">
        <f>G176-F176</f>
        <v>1539.4218956607529</v>
      </c>
      <c r="G177" s="71">
        <f>H176-G176</f>
        <v>1116.1057000125566</v>
      </c>
      <c r="H177" s="71">
        <f>I176-H176</f>
        <v>864.11383529860905</v>
      </c>
      <c r="J177" s="6" t="s">
        <v>486</v>
      </c>
    </row>
    <row r="178" spans="2:10" ht="13.95" customHeight="1" x14ac:dyDescent="0.3">
      <c r="B178" s="4" t="s">
        <v>462</v>
      </c>
      <c r="D178" s="72">
        <f>D174-D177</f>
        <v>1228.9604174565009</v>
      </c>
      <c r="E178" s="72">
        <f>E174-E177</f>
        <v>273.52441429308737</v>
      </c>
      <c r="F178" s="72">
        <f>F174-F177</f>
        <v>848.30152716132852</v>
      </c>
      <c r="G178" s="72">
        <f>G174-G177</f>
        <v>1534.8824102152093</v>
      </c>
      <c r="H178" s="72">
        <f>H174-H177</f>
        <v>1977.7454188655561</v>
      </c>
      <c r="J178" s="6" t="s">
        <v>487</v>
      </c>
    </row>
    <row r="179" spans="2:10" ht="13.95" customHeight="1" x14ac:dyDescent="0.3">
      <c r="B179" s="73" t="s">
        <v>463</v>
      </c>
      <c r="D179" s="74">
        <f>D178/D174</f>
        <v>0.70154935989601774</v>
      </c>
      <c r="E179" s="74">
        <f>E178/E174</f>
        <v>0.1315675643262981</v>
      </c>
      <c r="F179" s="74">
        <f>F178/F174</f>
        <v>0.35527629333162464</v>
      </c>
      <c r="G179" s="74">
        <f>G178/G174</f>
        <v>0.57898502233694904</v>
      </c>
      <c r="H179" s="74">
        <f>H178/H174</f>
        <v>0.69593362724335261</v>
      </c>
    </row>
    <row r="180" spans="2:10" ht="13.95" customHeight="1" x14ac:dyDescent="0.3">
      <c r="B180" s="63" t="s">
        <v>464</v>
      </c>
      <c r="C180" s="16">
        <f>SUM(D180:H180)</f>
        <v>4016.8137310293878</v>
      </c>
      <c r="D180" s="71">
        <f>D178*D170</f>
        <v>1097.2860870147329</v>
      </c>
      <c r="E180" s="71">
        <f>E178*E170</f>
        <v>218.05198843517803</v>
      </c>
      <c r="F180" s="71">
        <f>F178*F170</f>
        <v>603.80427122338529</v>
      </c>
      <c r="G180" s="71">
        <f>G178*G170</f>
        <v>975.44551991734556</v>
      </c>
      <c r="H180" s="71">
        <f>H178*H170</f>
        <v>1122.2258644387464</v>
      </c>
      <c r="J180" s="6" t="s">
        <v>488</v>
      </c>
    </row>
    <row r="181" spans="2:10" ht="13.95" customHeight="1" x14ac:dyDescent="0.3">
      <c r="B181" s="63" t="s">
        <v>465</v>
      </c>
      <c r="I181" s="16">
        <f>I174*(1-I173/I175)/(I169-I173)</f>
        <v>30596.885009508307</v>
      </c>
      <c r="J181" s="6" t="s">
        <v>489</v>
      </c>
    </row>
    <row r="182" spans="2:10" ht="13.95" customHeight="1" x14ac:dyDescent="0.3">
      <c r="B182" s="63" t="s">
        <v>466</v>
      </c>
      <c r="C182" s="16">
        <f>I182</f>
        <v>17361.494255728841</v>
      </c>
      <c r="I182" s="16">
        <f>I181*H170</f>
        <v>17361.494255728841</v>
      </c>
    </row>
    <row r="183" spans="2:10" ht="13.95" customHeight="1" x14ac:dyDescent="0.3">
      <c r="B183" s="63" t="s">
        <v>467</v>
      </c>
      <c r="C183" s="75">
        <f>C180+C182</f>
        <v>21378.307986758227</v>
      </c>
      <c r="J183" s="6" t="s">
        <v>490</v>
      </c>
    </row>
    <row r="184" spans="2:10" ht="13.95" customHeight="1" x14ac:dyDescent="0.3">
      <c r="B184" s="4" t="s">
        <v>468</v>
      </c>
      <c r="C184" s="67">
        <f>IF(Horizon=1,C183*(1+D169)-D178,C183)</f>
        <v>22714.744527712719</v>
      </c>
      <c r="J184" s="6" t="s">
        <v>491</v>
      </c>
    </row>
    <row r="185" spans="2:10" ht="13.95" customHeight="1" x14ac:dyDescent="0.3">
      <c r="B185" s="4" t="s">
        <v>469</v>
      </c>
      <c r="C185" s="68">
        <f>C184/C165-1</f>
        <v>0.41379372647684987</v>
      </c>
    </row>
    <row r="186" spans="2:10" ht="13.95" customHeight="1" x14ac:dyDescent="0.3">
      <c r="B186" s="63" t="s">
        <v>470</v>
      </c>
      <c r="C186" s="27">
        <f>C184/IF(Horizon=1,E174,D174)</f>
        <v>10.925984868769348</v>
      </c>
    </row>
    <row r="187" spans="2:10" ht="13.95" customHeight="1" x14ac:dyDescent="0.3">
      <c r="B187" s="63" t="s">
        <v>471</v>
      </c>
      <c r="C187" s="27">
        <f>'Boxes Now'!Y12</f>
        <v>10.715663593903997</v>
      </c>
      <c r="J187" s="6" t="s">
        <v>492</v>
      </c>
    </row>
    <row r="188" spans="2:10" ht="13.95" customHeight="1" x14ac:dyDescent="0.3">
      <c r="B188" s="63" t="s">
        <v>472</v>
      </c>
      <c r="C188" s="35">
        <f>C182/C183</f>
        <v>0.81210796787484729</v>
      </c>
    </row>
    <row r="189" spans="2:10" ht="13.95" customHeight="1" x14ac:dyDescent="0.3">
      <c r="B189" s="73" t="s">
        <v>473</v>
      </c>
      <c r="D189" s="76">
        <f>D178/D$23</f>
        <v>1228.9604174565009</v>
      </c>
      <c r="E189" s="76">
        <f>E178/E$23</f>
        <v>273.52441429308737</v>
      </c>
      <c r="F189" s="76">
        <f>F178/F$23</f>
        <v>848.30152716132852</v>
      </c>
      <c r="G189" s="76">
        <f>G178/G$23</f>
        <v>1534.8824102152093</v>
      </c>
      <c r="H189" s="76">
        <f>H178/H$23</f>
        <v>1977.7454188655561</v>
      </c>
      <c r="J189" s="6" t="s">
        <v>493</v>
      </c>
    </row>
    <row r="192" spans="2:10" ht="13.95" customHeight="1" x14ac:dyDescent="0.3">
      <c r="B192" s="126" t="s">
        <v>495</v>
      </c>
      <c r="C192" s="126"/>
      <c r="D192" s="126"/>
      <c r="E192" s="126"/>
      <c r="F192" s="126"/>
      <c r="G192" s="126"/>
      <c r="H192" s="126"/>
      <c r="I192" s="126"/>
      <c r="J192" s="126"/>
    </row>
    <row r="193" spans="2:10" ht="13.95" customHeight="1" x14ac:dyDescent="0.3">
      <c r="B193" s="17"/>
      <c r="C193" s="18" t="s">
        <v>32</v>
      </c>
      <c r="D193" s="18" t="s">
        <v>436</v>
      </c>
      <c r="E193" s="18" t="s">
        <v>437</v>
      </c>
      <c r="F193" s="18" t="s">
        <v>438</v>
      </c>
      <c r="G193" s="18" t="s">
        <v>439</v>
      </c>
      <c r="H193" s="18" t="s">
        <v>440</v>
      </c>
      <c r="I193" s="18" t="s">
        <v>441</v>
      </c>
      <c r="J193" s="18" t="s">
        <v>442</v>
      </c>
    </row>
    <row r="194" spans="2:10" ht="13.95" customHeight="1" x14ac:dyDescent="0.3">
      <c r="B194" s="63" t="s">
        <v>142</v>
      </c>
      <c r="C194" s="16">
        <f>'Boxes Now'!F13</f>
        <v>10204.555109283054</v>
      </c>
      <c r="J194" s="6" t="s">
        <v>474</v>
      </c>
    </row>
    <row r="195" spans="2:10" ht="13.95" customHeight="1" x14ac:dyDescent="0.3">
      <c r="B195" s="63" t="s">
        <v>450</v>
      </c>
      <c r="C195" s="23">
        <f>IF(UseEPS=1,Assumptions!$C$60*$C$14,0)</f>
        <v>4.348947722221496E-2</v>
      </c>
      <c r="J195" s="6" t="s">
        <v>475</v>
      </c>
    </row>
    <row r="196" spans="2:10" ht="13.95" customHeight="1" x14ac:dyDescent="0.3">
      <c r="B196" s="63" t="s">
        <v>451</v>
      </c>
      <c r="C196" s="29">
        <f>IF(ISNUMBER(Assumptions!F85),Assumptions!F85,CHOOSE($C$10,$C$7,ErpHistIbov,History!$X$8)+$C$8/100-$C$9*CHOOSE($C$10,ErpSdIbov,ErpSdIbov,History!$X$9))</f>
        <v>0.06</v>
      </c>
      <c r="J196" s="6" t="s">
        <v>476</v>
      </c>
    </row>
    <row r="197" spans="2:10" ht="13.95" customHeight="1" x14ac:dyDescent="0.3">
      <c r="B197" s="4" t="s">
        <v>452</v>
      </c>
      <c r="C197" s="50">
        <f>$C$6+C196</f>
        <v>0.12</v>
      </c>
      <c r="J197" s="6" t="s">
        <v>477</v>
      </c>
    </row>
    <row r="198" spans="2:10" ht="13.95" customHeight="1" x14ac:dyDescent="0.3">
      <c r="B198" s="63" t="s">
        <v>453</v>
      </c>
      <c r="D198" s="29">
        <f>IF(RateConv=1,$C197,(1+$C197)*(1+D$21)-1)</f>
        <v>0.12</v>
      </c>
      <c r="E198" s="29">
        <f>IF(RateConv=1,$C197,(1+$C197)*(1+E$21)-1)</f>
        <v>0.12</v>
      </c>
      <c r="F198" s="29">
        <f>IF(RateConv=1,$C197,(1+$C197)*(1+F$21)-1)</f>
        <v>0.12</v>
      </c>
      <c r="G198" s="29">
        <f>IF(RateConv=1,$C197,(1+$C197)*(1+G$21)-1)</f>
        <v>0.12</v>
      </c>
      <c r="H198" s="29">
        <f>IF(RateConv=1,$C197,(1+$C197)*(1+H$21)-1)</f>
        <v>0.12</v>
      </c>
      <c r="I198" s="29">
        <f>IF(RateConv=1,$C197,(1+$C197)*(1+IPCALT)-1)</f>
        <v>0.12</v>
      </c>
      <c r="J198" s="6" t="s">
        <v>478</v>
      </c>
    </row>
    <row r="199" spans="2:10" ht="13.95" customHeight="1" x14ac:dyDescent="0.3">
      <c r="B199" s="63" t="s">
        <v>454</v>
      </c>
      <c r="C199" s="69">
        <v>1</v>
      </c>
      <c r="D199" s="69">
        <f>C199/(1+D198)</f>
        <v>0.89285714285714279</v>
      </c>
      <c r="E199" s="69">
        <f>D199/(1+E198)</f>
        <v>0.79719387755102022</v>
      </c>
      <c r="F199" s="69">
        <f>E199/(1+F198)</f>
        <v>0.71178024781341087</v>
      </c>
      <c r="G199" s="69">
        <f>F199/(1+G198)</f>
        <v>0.6355180784048311</v>
      </c>
      <c r="H199" s="69">
        <f>G199/(1+H198)</f>
        <v>0.56742685571859919</v>
      </c>
      <c r="J199" s="6" t="s">
        <v>479</v>
      </c>
    </row>
    <row r="200" spans="2:10" ht="13.95" customHeight="1" x14ac:dyDescent="0.3">
      <c r="B200" s="63" t="s">
        <v>455</v>
      </c>
      <c r="C200" s="70">
        <f>IF(ISNUMBER(Assumptions!F71),Assumptions!F71,CHOOSE(RoeLT,'Boxes Now'!Z13,'Boxes Now'!W13)+$C$13/100)</f>
        <v>0.20417735630784936</v>
      </c>
      <c r="J200" s="6" t="s">
        <v>480</v>
      </c>
    </row>
    <row r="201" spans="2:10" ht="13.95" customHeight="1" x14ac:dyDescent="0.3">
      <c r="B201" s="63" t="s">
        <v>456</v>
      </c>
      <c r="C201" s="29">
        <f>IF(ISNUMBER(Assumptions!F78),Assumptions!F78,$C$12)</f>
        <v>5.1999999999999998E-2</v>
      </c>
      <c r="J201" s="6" t="s">
        <v>481</v>
      </c>
    </row>
    <row r="202" spans="2:10" ht="13.95" customHeight="1" x14ac:dyDescent="0.3">
      <c r="B202" s="63" t="s">
        <v>457</v>
      </c>
      <c r="E202" s="35">
        <f>'Boxes Now'!$X$13+$C$11/100</f>
        <v>0.26513440587649839</v>
      </c>
      <c r="F202" s="35">
        <f>'Boxes Now'!$X$13+($C201-'Boxes Now'!$X$13)*MIN(1,(F$19-2)/(GrowthYear-2))+$C$11/100</f>
        <v>0.20075627058433224</v>
      </c>
      <c r="G202" s="35">
        <f>'Boxes Now'!$X$13+($C201-'Boxes Now'!$X$13)*MIN(1,(G$19-2)/(GrowthYear-2))+$C$11/100</f>
        <v>0.13637813529216611</v>
      </c>
      <c r="H202" s="35">
        <f>'Boxes Now'!$X$13+($C201-'Boxes Now'!$X$13)*MIN(1,(H$19-2)/(GrowthYear-2))+$C$11/100</f>
        <v>7.1999999999999995E-2</v>
      </c>
      <c r="I202" s="35">
        <f>$C201</f>
        <v>5.1999999999999998E-2</v>
      </c>
      <c r="J202" s="6" t="s">
        <v>482</v>
      </c>
    </row>
    <row r="203" spans="2:10" ht="13.95" customHeight="1" x14ac:dyDescent="0.3">
      <c r="B203" s="63" t="s">
        <v>458</v>
      </c>
      <c r="D203" s="71">
        <f>'Boxes Now'!R13*(1+$C195)</f>
        <v>563.40108274384033</v>
      </c>
      <c r="E203" s="71">
        <f>D203*(1+E202)</f>
        <v>712.77809408730434</v>
      </c>
      <c r="F203" s="71">
        <f>E203*(1+F202)</f>
        <v>855.87276601047984</v>
      </c>
      <c r="G203" s="71">
        <f>F203*(1+G202)</f>
        <v>972.59509788633738</v>
      </c>
      <c r="H203" s="71">
        <f>G203*(1+H202)</f>
        <v>1042.6219449341538</v>
      </c>
      <c r="I203" s="71">
        <f>H203*(1+I202)</f>
        <v>1096.83828607073</v>
      </c>
      <c r="J203" s="6" t="s">
        <v>483</v>
      </c>
    </row>
    <row r="204" spans="2:10" ht="13.95" customHeight="1" x14ac:dyDescent="0.3">
      <c r="B204" s="63" t="s">
        <v>459</v>
      </c>
      <c r="D204" s="35">
        <f>'Boxes Now'!V13</f>
        <v>0.20064816868403501</v>
      </c>
      <c r="E204" s="35">
        <f>'Boxes Now'!W13</f>
        <v>0.20417735630784936</v>
      </c>
      <c r="F204" s="35">
        <f>$E204+($C200-$E204)*MIN(1,(F$19-2)/(RoeYear-2))</f>
        <v>0.20417735630784936</v>
      </c>
      <c r="G204" s="35">
        <f>$E204+($C200-$E204)*MIN(1,(G$19-2)/(RoeYear-2))</f>
        <v>0.20417735630784936</v>
      </c>
      <c r="H204" s="35">
        <f>$E204+($C200-$E204)*MIN(1,(H$19-2)/(RoeYear-2))</f>
        <v>0.20417735630784936</v>
      </c>
      <c r="I204" s="35">
        <f>$C200</f>
        <v>0.20417735630784936</v>
      </c>
      <c r="J204" s="6" t="s">
        <v>484</v>
      </c>
    </row>
    <row r="205" spans="2:10" ht="13.95" customHeight="1" x14ac:dyDescent="0.3">
      <c r="B205" s="63" t="s">
        <v>460</v>
      </c>
      <c r="D205" s="71">
        <f t="shared" ref="D205:I205" si="7">D203/D204</f>
        <v>2807.9054318758331</v>
      </c>
      <c r="E205" s="71">
        <f t="shared" si="7"/>
        <v>3490.9752333780334</v>
      </c>
      <c r="F205" s="71">
        <f t="shared" si="7"/>
        <v>4191.8104019332768</v>
      </c>
      <c r="G205" s="71">
        <f t="shared" si="7"/>
        <v>4763.4816880472417</v>
      </c>
      <c r="H205" s="71">
        <f t="shared" si="7"/>
        <v>5106.4523695866437</v>
      </c>
      <c r="I205" s="71">
        <f t="shared" si="7"/>
        <v>5371.9878928051503</v>
      </c>
      <c r="J205" s="6" t="s">
        <v>485</v>
      </c>
    </row>
    <row r="206" spans="2:10" ht="13.95" customHeight="1" x14ac:dyDescent="0.3">
      <c r="B206" s="63" t="s">
        <v>461</v>
      </c>
      <c r="D206" s="71">
        <f>E205-D205</f>
        <v>683.06980150220033</v>
      </c>
      <c r="E206" s="71">
        <f>F205-E205</f>
        <v>700.8351685552434</v>
      </c>
      <c r="F206" s="71">
        <f>G205-F205</f>
        <v>571.67128611396492</v>
      </c>
      <c r="G206" s="71">
        <f>H205-G205</f>
        <v>342.97068153940199</v>
      </c>
      <c r="H206" s="71">
        <f>I205-H205</f>
        <v>265.53552321850657</v>
      </c>
      <c r="J206" s="6" t="s">
        <v>486</v>
      </c>
    </row>
    <row r="207" spans="2:10" ht="13.95" customHeight="1" x14ac:dyDescent="0.3">
      <c r="B207" s="4" t="s">
        <v>462</v>
      </c>
      <c r="D207" s="72">
        <f>D203-D206</f>
        <v>-119.66871875836</v>
      </c>
      <c r="E207" s="72">
        <f>E203-E206</f>
        <v>11.94292553206094</v>
      </c>
      <c r="F207" s="72">
        <f>F203-F206</f>
        <v>284.20147989651491</v>
      </c>
      <c r="G207" s="72">
        <f>G203-G206</f>
        <v>629.62441634693539</v>
      </c>
      <c r="H207" s="72">
        <f>H203-H206</f>
        <v>777.08642171564725</v>
      </c>
      <c r="J207" s="6" t="s">
        <v>487</v>
      </c>
    </row>
    <row r="208" spans="2:10" ht="13.95" customHeight="1" x14ac:dyDescent="0.3">
      <c r="B208" s="73" t="s">
        <v>463</v>
      </c>
      <c r="D208" s="74">
        <f>D207/D203</f>
        <v>-0.21240413343821948</v>
      </c>
      <c r="E208" s="74">
        <f>E207/E203</f>
        <v>1.6755460964823249E-2</v>
      </c>
      <c r="F208" s="74">
        <f>F207/F203</f>
        <v>0.33206043139014307</v>
      </c>
      <c r="G208" s="74">
        <f>G207/G203</f>
        <v>0.64736540181545998</v>
      </c>
      <c r="H208" s="74">
        <f>H207/H203</f>
        <v>0.74531945686672041</v>
      </c>
    </row>
    <row r="209" spans="2:10" ht="13.95" customHeight="1" x14ac:dyDescent="0.3">
      <c r="B209" s="63" t="s">
        <v>464</v>
      </c>
      <c r="C209" s="16">
        <f>SUM(D209:H209)</f>
        <v>946.04016067321675</v>
      </c>
      <c r="D209" s="71">
        <f>D207*D199</f>
        <v>-106.84707031996427</v>
      </c>
      <c r="E209" s="71">
        <f>E207*E199</f>
        <v>9.5208271142067424</v>
      </c>
      <c r="F209" s="71">
        <f>F207*F199</f>
        <v>202.28899978967948</v>
      </c>
      <c r="G209" s="71">
        <f>G207*G199</f>
        <v>400.1376991935677</v>
      </c>
      <c r="H209" s="71">
        <f>H207*H199</f>
        <v>440.93970489572712</v>
      </c>
      <c r="J209" s="6" t="s">
        <v>488</v>
      </c>
    </row>
    <row r="210" spans="2:10" ht="13.95" customHeight="1" x14ac:dyDescent="0.3">
      <c r="B210" s="63" t="s">
        <v>465</v>
      </c>
      <c r="I210" s="16">
        <f>I203*(1-I202/I204)/(I198-I202)</f>
        <v>12021.984053600914</v>
      </c>
      <c r="J210" s="6" t="s">
        <v>489</v>
      </c>
    </row>
    <row r="211" spans="2:10" ht="13.95" customHeight="1" x14ac:dyDescent="0.3">
      <c r="B211" s="63" t="s">
        <v>466</v>
      </c>
      <c r="C211" s="16">
        <f>I211</f>
        <v>6821.5966110339059</v>
      </c>
      <c r="I211" s="16">
        <f>I210*H199</f>
        <v>6821.5966110339059</v>
      </c>
    </row>
    <row r="212" spans="2:10" ht="13.95" customHeight="1" x14ac:dyDescent="0.3">
      <c r="B212" s="63" t="s">
        <v>467</v>
      </c>
      <c r="C212" s="75">
        <f>C209+C211</f>
        <v>7767.6367717071225</v>
      </c>
      <c r="J212" s="6" t="s">
        <v>490</v>
      </c>
    </row>
    <row r="213" spans="2:10" ht="13.95" customHeight="1" x14ac:dyDescent="0.3">
      <c r="B213" s="4" t="s">
        <v>468</v>
      </c>
      <c r="C213" s="67">
        <f>IF(Horizon=1,C212*(1+D198)-D207,C212)</f>
        <v>8819.4219030703371</v>
      </c>
      <c r="J213" s="6" t="s">
        <v>491</v>
      </c>
    </row>
    <row r="214" spans="2:10" ht="13.95" customHeight="1" x14ac:dyDescent="0.3">
      <c r="B214" s="4" t="s">
        <v>469</v>
      </c>
      <c r="C214" s="68">
        <f>C213/C194-1</f>
        <v>-0.13573675592703349</v>
      </c>
    </row>
    <row r="215" spans="2:10" ht="13.95" customHeight="1" x14ac:dyDescent="0.3">
      <c r="B215" s="63" t="s">
        <v>470</v>
      </c>
      <c r="C215" s="27">
        <f>C213/IF(Horizon=1,E203,D203)</f>
        <v>12.373306610051477</v>
      </c>
    </row>
    <row r="216" spans="2:10" ht="13.95" customHeight="1" x14ac:dyDescent="0.3">
      <c r="B216" s="63" t="s">
        <v>471</v>
      </c>
      <c r="C216" s="27">
        <f>'Boxes Now'!Y13</f>
        <v>18.900116102745411</v>
      </c>
      <c r="J216" s="6" t="s">
        <v>492</v>
      </c>
    </row>
    <row r="217" spans="2:10" ht="13.95" customHeight="1" x14ac:dyDescent="0.3">
      <c r="B217" s="63" t="s">
        <v>472</v>
      </c>
      <c r="C217" s="35">
        <f>C211/C212</f>
        <v>0.8782074666365608</v>
      </c>
    </row>
    <row r="218" spans="2:10" ht="13.95" customHeight="1" x14ac:dyDescent="0.3">
      <c r="B218" s="73" t="s">
        <v>473</v>
      </c>
      <c r="D218" s="76">
        <f>D207/D$23</f>
        <v>-119.66871875836</v>
      </c>
      <c r="E218" s="76">
        <f>E207/E$23</f>
        <v>11.94292553206094</v>
      </c>
      <c r="F218" s="76">
        <f>F207/F$23</f>
        <v>284.20147989651491</v>
      </c>
      <c r="G218" s="76">
        <f>G207/G$23</f>
        <v>629.62441634693539</v>
      </c>
      <c r="H218" s="76">
        <f>H207/H$23</f>
        <v>777.08642171564725</v>
      </c>
      <c r="J218" s="6" t="s">
        <v>493</v>
      </c>
    </row>
  </sheetData>
  <mergeCells count="9">
    <mergeCell ref="B134:J134"/>
    <mergeCell ref="B163:J163"/>
    <mergeCell ref="B192:J192"/>
    <mergeCell ref="B25:J25"/>
    <mergeCell ref="B5:J5"/>
    <mergeCell ref="B17:J17"/>
    <mergeCell ref="B47:J47"/>
    <mergeCell ref="B76:J76"/>
    <mergeCell ref="B105:J10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J218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3" width="12.6640625" customWidth="1"/>
    <col min="4" max="8" width="11.6640625" customWidth="1"/>
    <col min="9" max="9" width="12.6640625" customWidth="1"/>
    <col min="10" max="10" width="110.6640625" customWidth="1"/>
  </cols>
  <sheetData>
    <row r="1" spans="2:10" ht="30" customHeight="1" x14ac:dyDescent="0.3">
      <c r="B1" s="14" t="s">
        <v>512</v>
      </c>
    </row>
    <row r="2" spans="2:10" ht="13.95" customHeight="1" x14ac:dyDescent="0.3">
      <c r="B2" s="6" t="s">
        <v>513</v>
      </c>
    </row>
    <row r="3" spans="2:10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10" ht="13.95" customHeight="1" x14ac:dyDescent="0.3">
      <c r="B5" s="125" t="s">
        <v>514</v>
      </c>
      <c r="C5" s="125"/>
      <c r="D5" s="125"/>
      <c r="E5" s="125"/>
      <c r="F5" s="125"/>
      <c r="G5" s="125"/>
      <c r="H5" s="125"/>
      <c r="I5" s="125"/>
      <c r="J5" s="125"/>
    </row>
    <row r="6" spans="2:10" ht="13.95" customHeight="1" x14ac:dyDescent="0.3">
      <c r="B6" s="19" t="s">
        <v>45</v>
      </c>
      <c r="C6" s="29">
        <f>Assumptions!G25</f>
        <v>6.7599999999999993E-2</v>
      </c>
    </row>
    <row r="7" spans="2:10" ht="13.95" customHeight="1" x14ac:dyDescent="0.3">
      <c r="B7" s="19" t="s">
        <v>427</v>
      </c>
      <c r="C7" s="29">
        <f>Assumptions!G26</f>
        <v>0.06</v>
      </c>
    </row>
    <row r="8" spans="2:10" ht="13.95" customHeight="1" x14ac:dyDescent="0.3">
      <c r="B8" s="19" t="s">
        <v>428</v>
      </c>
      <c r="C8" s="36">
        <f>Assumptions!G27</f>
        <v>0</v>
      </c>
    </row>
    <row r="9" spans="2:10" ht="13.95" customHeight="1" x14ac:dyDescent="0.3">
      <c r="B9" s="19" t="s">
        <v>429</v>
      </c>
      <c r="C9" s="59">
        <f>Assumptions!G28</f>
        <v>0</v>
      </c>
    </row>
    <row r="10" spans="2:10" ht="13.95" customHeight="1" x14ac:dyDescent="0.3">
      <c r="B10" s="19" t="s">
        <v>430</v>
      </c>
      <c r="C10" s="60">
        <f>ERPBasis</f>
        <v>1</v>
      </c>
    </row>
    <row r="11" spans="2:10" ht="13.95" customHeight="1" x14ac:dyDescent="0.3">
      <c r="B11" s="19" t="s">
        <v>53</v>
      </c>
      <c r="C11" s="36">
        <f>Assumptions!G31</f>
        <v>0</v>
      </c>
    </row>
    <row r="12" spans="2:10" ht="13.95" customHeight="1" x14ac:dyDescent="0.3">
      <c r="B12" s="19" t="s">
        <v>431</v>
      </c>
      <c r="C12" s="29">
        <f>Assumptions!G32</f>
        <v>4.7E-2</v>
      </c>
    </row>
    <row r="13" spans="2:10" ht="13.95" customHeight="1" x14ac:dyDescent="0.3">
      <c r="B13" s="19" t="s">
        <v>432</v>
      </c>
      <c r="C13" s="36">
        <f>Assumptions!G33</f>
        <v>0</v>
      </c>
    </row>
    <row r="14" spans="2:10" ht="13.95" customHeight="1" x14ac:dyDescent="0.3">
      <c r="B14" s="19" t="s">
        <v>433</v>
      </c>
      <c r="C14" s="47">
        <f>Assumptions!G24</f>
        <v>2.2500000000000004</v>
      </c>
    </row>
    <row r="15" spans="2:10" ht="13.95" customHeight="1" x14ac:dyDescent="0.3">
      <c r="B15" s="19" t="s">
        <v>434</v>
      </c>
      <c r="C15" s="60">
        <f>RateConv</f>
        <v>1</v>
      </c>
    </row>
    <row r="17" spans="2:10" ht="13.95" customHeight="1" x14ac:dyDescent="0.3">
      <c r="B17" s="125" t="s">
        <v>435</v>
      </c>
      <c r="C17" s="125"/>
      <c r="D17" s="125"/>
      <c r="E17" s="125"/>
      <c r="F17" s="125"/>
      <c r="G17" s="125"/>
      <c r="H17" s="125"/>
      <c r="I17" s="125"/>
      <c r="J17" s="125"/>
    </row>
    <row r="18" spans="2:10" ht="13.95" customHeight="1" x14ac:dyDescent="0.3">
      <c r="B18" s="17"/>
      <c r="C18" s="18" t="s">
        <v>32</v>
      </c>
      <c r="D18" s="18" t="s">
        <v>436</v>
      </c>
      <c r="E18" s="18" t="s">
        <v>437</v>
      </c>
      <c r="F18" s="18" t="s">
        <v>438</v>
      </c>
      <c r="G18" s="18" t="s">
        <v>439</v>
      </c>
      <c r="H18" s="18" t="s">
        <v>440</v>
      </c>
      <c r="I18" s="18" t="s">
        <v>441</v>
      </c>
      <c r="J18" s="18" t="s">
        <v>442</v>
      </c>
    </row>
    <row r="19" spans="2:10" ht="13.95" customHeight="1" x14ac:dyDescent="0.3">
      <c r="B19" s="19" t="s">
        <v>443</v>
      </c>
      <c r="C19" s="55">
        <v>0</v>
      </c>
      <c r="D19" s="55">
        <v>1</v>
      </c>
      <c r="E19" s="55">
        <v>2</v>
      </c>
      <c r="F19" s="55">
        <v>3</v>
      </c>
      <c r="G19" s="55">
        <v>4</v>
      </c>
      <c r="H19" s="55">
        <v>5</v>
      </c>
    </row>
    <row r="20" spans="2:10" ht="13.95" customHeight="1" x14ac:dyDescent="0.3">
      <c r="B20" s="19" t="s">
        <v>444</v>
      </c>
      <c r="C20" s="61">
        <f>PxDate</f>
        <v>46300</v>
      </c>
      <c r="D20" s="61">
        <f>EDATE(PxDate,12*D19)</f>
        <v>46665</v>
      </c>
      <c r="E20" s="61">
        <f>EDATE(PxDate,12*E19)</f>
        <v>47031</v>
      </c>
      <c r="F20" s="61">
        <f>EDATE(PxDate,12*F19)</f>
        <v>47396</v>
      </c>
      <c r="G20" s="61">
        <f>EDATE(PxDate,12*G19)</f>
        <v>47761</v>
      </c>
      <c r="H20" s="61">
        <f>EDATE(PxDate,12*H19)</f>
        <v>48126</v>
      </c>
    </row>
    <row r="21" spans="2:10" ht="13.95" customHeight="1" x14ac:dyDescent="0.3">
      <c r="B21" s="19" t="s">
        <v>445</v>
      </c>
      <c r="D21" s="35">
        <f>IPCA1</f>
        <v>0.04</v>
      </c>
      <c r="E21" s="35">
        <f>IPCA2</f>
        <v>0.04</v>
      </c>
      <c r="F21" s="35">
        <f>IPCALT</f>
        <v>0.04</v>
      </c>
      <c r="G21" s="35">
        <f>IPCALT</f>
        <v>0.04</v>
      </c>
      <c r="H21" s="35">
        <f>IPCALT</f>
        <v>0.04</v>
      </c>
      <c r="I21" s="35">
        <f>IPCALT</f>
        <v>0.04</v>
      </c>
    </row>
    <row r="22" spans="2:10" ht="13.95" customHeight="1" x14ac:dyDescent="0.3">
      <c r="B22" s="19" t="s">
        <v>446</v>
      </c>
      <c r="C22" s="62">
        <v>1</v>
      </c>
      <c r="D22" s="62">
        <f>C22*(1+D21)</f>
        <v>1.04</v>
      </c>
      <c r="E22" s="62">
        <f>D22*(1+E21)</f>
        <v>1.0816000000000001</v>
      </c>
      <c r="F22" s="62">
        <f>E22*(1+F21)</f>
        <v>1.1248640000000001</v>
      </c>
      <c r="G22" s="62">
        <f>F22*(1+G21)</f>
        <v>1.1698585600000002</v>
      </c>
      <c r="H22" s="62">
        <f>G22*(1+H21)</f>
        <v>1.2166529024000003</v>
      </c>
      <c r="J22" s="6" t="s">
        <v>448</v>
      </c>
    </row>
    <row r="23" spans="2:10" ht="13.95" customHeight="1" x14ac:dyDescent="0.3">
      <c r="B23" s="19" t="s">
        <v>447</v>
      </c>
      <c r="C23" s="62">
        <v>1</v>
      </c>
      <c r="D23" s="62">
        <f>IF(RateConv=1,1,D22)</f>
        <v>1</v>
      </c>
      <c r="E23" s="62">
        <f>IF(RateConv=1,1,E22)</f>
        <v>1</v>
      </c>
      <c r="F23" s="62">
        <f>IF(RateConv=1,1,F22)</f>
        <v>1</v>
      </c>
      <c r="G23" s="62">
        <f>IF(RateConv=1,1,G22)</f>
        <v>1</v>
      </c>
      <c r="H23" s="62">
        <f>IF(RateConv=1,1,H22)</f>
        <v>1</v>
      </c>
      <c r="J23" s="6" t="s">
        <v>449</v>
      </c>
    </row>
    <row r="25" spans="2:10" ht="13.95" customHeight="1" x14ac:dyDescent="0.3">
      <c r="B25" s="125" t="s">
        <v>515</v>
      </c>
      <c r="C25" s="125"/>
      <c r="D25" s="125"/>
      <c r="E25" s="125"/>
      <c r="F25" s="125"/>
      <c r="G25" s="125"/>
      <c r="H25" s="125"/>
      <c r="I25" s="125"/>
      <c r="J25" s="125"/>
    </row>
    <row r="26" spans="2:10" ht="13.95" customHeight="1" x14ac:dyDescent="0.3">
      <c r="B26" s="17"/>
      <c r="C26" s="18" t="s">
        <v>32</v>
      </c>
      <c r="D26" s="18" t="s">
        <v>436</v>
      </c>
      <c r="E26" s="18" t="s">
        <v>437</v>
      </c>
      <c r="F26" s="18" t="s">
        <v>438</v>
      </c>
      <c r="G26" s="18" t="s">
        <v>439</v>
      </c>
      <c r="H26" s="18" t="s">
        <v>440</v>
      </c>
      <c r="I26" s="18" t="s">
        <v>441</v>
      </c>
      <c r="J26" s="18" t="s">
        <v>442</v>
      </c>
    </row>
    <row r="27" spans="2:10" ht="13.95" customHeight="1" x14ac:dyDescent="0.3">
      <c r="B27" s="63" t="s">
        <v>142</v>
      </c>
      <c r="C27" s="64">
        <f>C49+C78+C107+C136</f>
        <v>208431.92000000004</v>
      </c>
    </row>
    <row r="28" spans="2:10" ht="13.95" customHeight="1" x14ac:dyDescent="0.3">
      <c r="B28" s="63" t="s">
        <v>458</v>
      </c>
      <c r="D28" s="65">
        <f>D58+D87+D116+D145</f>
        <v>22676.852691310065</v>
      </c>
      <c r="E28" s="65">
        <f>E58+E87+E116+E145</f>
        <v>24350.80591176873</v>
      </c>
      <c r="F28" s="65">
        <f>F58+F87+F116+F145</f>
        <v>26086.103678207794</v>
      </c>
      <c r="G28" s="65">
        <f>G58+G87+G116+G145</f>
        <v>27684.136925964089</v>
      </c>
      <c r="H28" s="65">
        <f>H58+H87+H116+H145</f>
        <v>28985.2913614844</v>
      </c>
    </row>
    <row r="29" spans="2:10" ht="13.95" customHeight="1" x14ac:dyDescent="0.3">
      <c r="B29" s="63" t="s">
        <v>497</v>
      </c>
      <c r="D29" s="65">
        <f t="shared" ref="D29:I29" si="0">D60+D89+D118+D147</f>
        <v>126386.4151934836</v>
      </c>
      <c r="E29" s="65">
        <f t="shared" si="0"/>
        <v>137942.60038640295</v>
      </c>
      <c r="F29" s="65">
        <f t="shared" si="0"/>
        <v>148132.23650565976</v>
      </c>
      <c r="G29" s="65">
        <f t="shared" si="0"/>
        <v>157415.30227982346</v>
      </c>
      <c r="H29" s="65">
        <f t="shared" si="0"/>
        <v>164813.82148697515</v>
      </c>
      <c r="I29" s="65">
        <f t="shared" si="0"/>
        <v>172560.07109686299</v>
      </c>
    </row>
    <row r="30" spans="2:10" ht="13.95" customHeight="1" x14ac:dyDescent="0.3">
      <c r="B30" s="4" t="s">
        <v>462</v>
      </c>
      <c r="D30" s="66">
        <f>D62+D91+D120+D149</f>
        <v>11120.667498390691</v>
      </c>
      <c r="E30" s="66">
        <f>E62+E91+E120+E149</f>
        <v>14161.169792511944</v>
      </c>
      <c r="F30" s="66">
        <f>F62+F91+F120+F149</f>
        <v>16803.037904044089</v>
      </c>
      <c r="G30" s="66">
        <f>G62+G91+G120+G149</f>
        <v>20285.617718812391</v>
      </c>
      <c r="H30" s="66">
        <f>H62+H91+H120+H149</f>
        <v>21239.041751596575</v>
      </c>
    </row>
    <row r="31" spans="2:10" ht="13.95" customHeight="1" x14ac:dyDescent="0.3">
      <c r="B31" s="63" t="s">
        <v>464</v>
      </c>
      <c r="C31" s="65">
        <f t="shared" ref="C31:H31" si="1">C64+C93+C122+C151</f>
        <v>56918.356607352558</v>
      </c>
      <c r="D31" s="65">
        <f t="shared" si="1"/>
        <v>9862.2450322726945</v>
      </c>
      <c r="E31" s="65">
        <f t="shared" si="1"/>
        <v>11137.532788918612</v>
      </c>
      <c r="F31" s="65">
        <f t="shared" si="1"/>
        <v>11719.864901540084</v>
      </c>
      <c r="G31" s="65">
        <f t="shared" si="1"/>
        <v>12547.810988824989</v>
      </c>
      <c r="H31" s="65">
        <f t="shared" si="1"/>
        <v>11650.902895796176</v>
      </c>
    </row>
    <row r="32" spans="2:10" ht="13.95" customHeight="1" x14ac:dyDescent="0.3">
      <c r="B32" s="63" t="s">
        <v>466</v>
      </c>
      <c r="C32" s="64">
        <f>C66+C95+C124+C153</f>
        <v>151346.09592926293</v>
      </c>
    </row>
    <row r="33" spans="2:10" ht="13.95" customHeight="1" x14ac:dyDescent="0.3">
      <c r="B33" s="63" t="s">
        <v>467</v>
      </c>
      <c r="C33" s="64">
        <f>C67+C96+C125+C154</f>
        <v>208264.45253661548</v>
      </c>
    </row>
    <row r="34" spans="2:10" ht="13.95" customHeight="1" x14ac:dyDescent="0.3">
      <c r="B34" s="4" t="s">
        <v>468</v>
      </c>
      <c r="C34" s="67">
        <f>C68+C97+C126+C155</f>
        <v>223718.32918189693</v>
      </c>
    </row>
    <row r="35" spans="2:10" ht="13.95" customHeight="1" x14ac:dyDescent="0.3">
      <c r="B35" s="4" t="s">
        <v>469</v>
      </c>
      <c r="C35" s="68">
        <f>C34/C27-1</f>
        <v>7.3340058384036899E-2</v>
      </c>
    </row>
    <row r="36" spans="2:10" ht="13.95" customHeight="1" x14ac:dyDescent="0.3">
      <c r="B36" s="19" t="s">
        <v>498</v>
      </c>
      <c r="D36" s="35">
        <f>D28/D29</f>
        <v>0.17942476378172698</v>
      </c>
      <c r="E36" s="35">
        <f>E28/E29</f>
        <v>0.17652854044767594</v>
      </c>
      <c r="F36" s="35">
        <f>F28/F29</f>
        <v>0.1761001136117398</v>
      </c>
      <c r="G36" s="35">
        <f>G28/G29</f>
        <v>0.17586687269292545</v>
      </c>
      <c r="H36" s="35">
        <f>H28/H29</f>
        <v>0.17586687269292545</v>
      </c>
    </row>
    <row r="37" spans="2:10" ht="13.95" customHeight="1" x14ac:dyDescent="0.3">
      <c r="B37" s="19" t="s">
        <v>470</v>
      </c>
      <c r="C37" s="27">
        <f>C34/IF(Horizon=1,E28,D28)</f>
        <v>9.18730698246722</v>
      </c>
    </row>
    <row r="38" spans="2:10" ht="13.95" customHeight="1" x14ac:dyDescent="0.3">
      <c r="B38" s="19" t="s">
        <v>471</v>
      </c>
      <c r="C38" s="27">
        <f>'Boxes Now'!Y10</f>
        <v>9.6218816747711617</v>
      </c>
    </row>
    <row r="39" spans="2:10" ht="13.95" customHeight="1" x14ac:dyDescent="0.3">
      <c r="B39" s="19" t="s">
        <v>472</v>
      </c>
      <c r="C39" s="35">
        <f>C32/C33</f>
        <v>0.72670152820560863</v>
      </c>
    </row>
    <row r="40" spans="2:10" ht="13.95" customHeight="1" x14ac:dyDescent="0.3">
      <c r="B40" s="56" t="s">
        <v>499</v>
      </c>
    </row>
    <row r="41" spans="2:10" ht="13.95" customHeight="1" x14ac:dyDescent="0.3">
      <c r="B41" s="19" t="s">
        <v>500</v>
      </c>
      <c r="C41" s="36">
        <f>(C68-C49)/C27*100</f>
        <v>4.7162468156811723</v>
      </c>
    </row>
    <row r="42" spans="2:10" ht="13.95" customHeight="1" x14ac:dyDescent="0.3">
      <c r="B42" s="19" t="s">
        <v>501</v>
      </c>
      <c r="C42" s="36">
        <f>(C97-C78)/C27*100</f>
        <v>-6.5586793405535593</v>
      </c>
    </row>
    <row r="43" spans="2:10" ht="13.95" customHeight="1" x14ac:dyDescent="0.3">
      <c r="B43" s="19" t="s">
        <v>502</v>
      </c>
      <c r="C43" s="36">
        <f>(C126-C107)/C27*100</f>
        <v>-0.6549310571303042</v>
      </c>
    </row>
    <row r="44" spans="2:10" ht="13.95" customHeight="1" x14ac:dyDescent="0.3">
      <c r="B44" s="19" t="s">
        <v>503</v>
      </c>
      <c r="C44" s="36">
        <f>(C155-C136)/C27*100</f>
        <v>9.8313694204063609</v>
      </c>
    </row>
    <row r="47" spans="2:10" ht="13.95" customHeight="1" x14ac:dyDescent="0.3">
      <c r="B47" s="126" t="s">
        <v>99</v>
      </c>
      <c r="C47" s="126"/>
      <c r="D47" s="126"/>
      <c r="E47" s="126"/>
      <c r="F47" s="126"/>
      <c r="G47" s="126"/>
      <c r="H47" s="126"/>
      <c r="I47" s="126"/>
      <c r="J47" s="126"/>
    </row>
    <row r="48" spans="2:10" ht="13.95" customHeight="1" x14ac:dyDescent="0.3">
      <c r="B48" s="17"/>
      <c r="C48" s="18" t="s">
        <v>32</v>
      </c>
      <c r="D48" s="18" t="s">
        <v>436</v>
      </c>
      <c r="E48" s="18" t="s">
        <v>437</v>
      </c>
      <c r="F48" s="18" t="s">
        <v>438</v>
      </c>
      <c r="G48" s="18" t="s">
        <v>439</v>
      </c>
      <c r="H48" s="18" t="s">
        <v>440</v>
      </c>
      <c r="I48" s="18" t="s">
        <v>441</v>
      </c>
      <c r="J48" s="18" t="s">
        <v>442</v>
      </c>
    </row>
    <row r="49" spans="2:10" ht="13.95" customHeight="1" x14ac:dyDescent="0.3">
      <c r="B49" s="63" t="s">
        <v>142</v>
      </c>
      <c r="C49" s="16">
        <f>'Boxes Now'!F6</f>
        <v>60927.303521809401</v>
      </c>
      <c r="J49" s="6" t="s">
        <v>474</v>
      </c>
    </row>
    <row r="50" spans="2:10" ht="13.95" customHeight="1" x14ac:dyDescent="0.3">
      <c r="B50" s="63" t="s">
        <v>450</v>
      </c>
      <c r="C50" s="23">
        <f>IF(UseEPS=1,Assumptions!$C$55*$C$14,0)</f>
        <v>6.2139944622641913E-2</v>
      </c>
      <c r="J50" s="6" t="s">
        <v>475</v>
      </c>
    </row>
    <row r="51" spans="2:10" ht="13.95" customHeight="1" x14ac:dyDescent="0.3">
      <c r="B51" s="63" t="s">
        <v>451</v>
      </c>
      <c r="C51" s="29">
        <f>IF(ISNUMBER(Assumptions!G80),Assumptions!G80,CHOOSE($C$10,$C$7,ErpHistIbov,History!$R$8)+$C$8/100-$C$9*CHOOSE($C$10,ErpSdIbov,ErpSdIbov,History!$R$9))</f>
        <v>0.06</v>
      </c>
      <c r="J51" s="6" t="s">
        <v>476</v>
      </c>
    </row>
    <row r="52" spans="2:10" ht="13.95" customHeight="1" x14ac:dyDescent="0.3">
      <c r="B52" s="4" t="s">
        <v>452</v>
      </c>
      <c r="C52" s="50">
        <f>$C$6+C51</f>
        <v>0.12759999999999999</v>
      </c>
      <c r="J52" s="6" t="s">
        <v>477</v>
      </c>
    </row>
    <row r="53" spans="2:10" ht="13.95" customHeight="1" x14ac:dyDescent="0.3">
      <c r="B53" s="63" t="s">
        <v>453</v>
      </c>
      <c r="D53" s="29">
        <f>IF(RateConv=1,$C52,(1+$C52)*(1+D$21)-1)</f>
        <v>0.12759999999999999</v>
      </c>
      <c r="E53" s="29">
        <f>IF(RateConv=1,$C52,(1+$C52)*(1+E$21)-1)</f>
        <v>0.12759999999999999</v>
      </c>
      <c r="F53" s="29">
        <f>IF(RateConv=1,$C52,(1+$C52)*(1+F$21)-1)</f>
        <v>0.12759999999999999</v>
      </c>
      <c r="G53" s="29">
        <f>IF(RateConv=1,$C52,(1+$C52)*(1+G$21)-1)</f>
        <v>0.12759999999999999</v>
      </c>
      <c r="H53" s="29">
        <f>IF(RateConv=1,$C52,(1+$C52)*(1+H$21)-1)</f>
        <v>0.12759999999999999</v>
      </c>
      <c r="I53" s="29">
        <f>IF(RateConv=1,$C52,(1+$C52)*(1+IPCALT)-1)</f>
        <v>0.12759999999999999</v>
      </c>
      <c r="J53" s="6" t="s">
        <v>478</v>
      </c>
    </row>
    <row r="54" spans="2:10" ht="13.95" customHeight="1" x14ac:dyDescent="0.3">
      <c r="B54" s="63" t="s">
        <v>454</v>
      </c>
      <c r="C54" s="69">
        <v>1</v>
      </c>
      <c r="D54" s="69">
        <f>C54/(1+D53)</f>
        <v>0.88683930471798511</v>
      </c>
      <c r="E54" s="69">
        <f>D54/(1+E53)</f>
        <v>0.78648395239267932</v>
      </c>
      <c r="F54" s="69">
        <f>E54/(1+F53)</f>
        <v>0.69748488151177668</v>
      </c>
      <c r="G54" s="69">
        <f>F54/(1+G53)</f>
        <v>0.61855700737121033</v>
      </c>
      <c r="H54" s="69">
        <f>G54/(1+H53)</f>
        <v>0.54856066634552181</v>
      </c>
      <c r="J54" s="6" t="s">
        <v>479</v>
      </c>
    </row>
    <row r="55" spans="2:10" ht="13.95" customHeight="1" x14ac:dyDescent="0.3">
      <c r="B55" s="63" t="s">
        <v>455</v>
      </c>
      <c r="C55" s="70">
        <f>IF(ISNUMBER(Assumptions!G66),Assumptions!G66,CHOOSE(RoeLT,'Boxes Now'!Z6,'Boxes Now'!W6)+$C$13/100)</f>
        <v>0.19949374023637151</v>
      </c>
      <c r="J55" s="6" t="s">
        <v>480</v>
      </c>
    </row>
    <row r="56" spans="2:10" ht="13.95" customHeight="1" x14ac:dyDescent="0.3">
      <c r="B56" s="63" t="s">
        <v>456</v>
      </c>
      <c r="C56" s="29">
        <f>IF(ISNUMBER(Assumptions!G73),Assumptions!G73,$C$12)</f>
        <v>4.7E-2</v>
      </c>
      <c r="J56" s="6" t="s">
        <v>481</v>
      </c>
    </row>
    <row r="57" spans="2:10" ht="13.95" customHeight="1" x14ac:dyDescent="0.3">
      <c r="B57" s="63" t="s">
        <v>457</v>
      </c>
      <c r="E57" s="35">
        <f>'Boxes Now'!$X$6+$C$11/100</f>
        <v>0.11687153635751146</v>
      </c>
      <c r="F57" s="35">
        <f>'Boxes Now'!$X$6+($C56-'Boxes Now'!$X$6)*MIN(1,(F$19-2)/(GrowthYear-2))+$C$11/100</f>
        <v>9.3581024238340971E-2</v>
      </c>
      <c r="G57" s="35">
        <f>'Boxes Now'!$X$6+($C56-'Boxes Now'!$X$6)*MIN(1,(G$19-2)/(GrowthYear-2))+$C$11/100</f>
        <v>7.0290512119170492E-2</v>
      </c>
      <c r="H57" s="35">
        <f>'Boxes Now'!$X$6+($C56-'Boxes Now'!$X$6)*MIN(1,(H$19-2)/(GrowthYear-2))+$C$11/100</f>
        <v>4.7E-2</v>
      </c>
      <c r="I57" s="35">
        <f>$C56</f>
        <v>4.7E-2</v>
      </c>
      <c r="J57" s="6" t="s">
        <v>482</v>
      </c>
    </row>
    <row r="58" spans="2:10" ht="13.95" customHeight="1" x14ac:dyDescent="0.3">
      <c r="B58" s="63" t="s">
        <v>458</v>
      </c>
      <c r="D58" s="71">
        <f>'Boxes Now'!R6*(1+$C50)</f>
        <v>6492.3189270264347</v>
      </c>
      <c r="E58" s="71">
        <f>D58*(1+E57)</f>
        <v>7251.0862145509645</v>
      </c>
      <c r="F58" s="71">
        <f>E58*(1+F57)</f>
        <v>7929.6502893491588</v>
      </c>
      <c r="G58" s="71">
        <f>F58*(1+G57)</f>
        <v>8487.0294691134404</v>
      </c>
      <c r="H58" s="71">
        <f>G58*(1+H57)</f>
        <v>8885.9198541617716</v>
      </c>
      <c r="I58" s="71">
        <f>H58*(1+I57)</f>
        <v>9303.5580873073741</v>
      </c>
      <c r="J58" s="6" t="s">
        <v>483</v>
      </c>
    </row>
    <row r="59" spans="2:10" ht="13.95" customHeight="1" x14ac:dyDescent="0.3">
      <c r="B59" s="63" t="s">
        <v>459</v>
      </c>
      <c r="D59" s="35">
        <f>'Boxes Now'!V6</f>
        <v>0.19352714056661213</v>
      </c>
      <c r="E59" s="35">
        <f>'Boxes Now'!W6</f>
        <v>0.19949374023637151</v>
      </c>
      <c r="F59" s="35">
        <f>$E59+($C55-$E59)*MIN(1,(F$19-2)/(RoeYear-2))</f>
        <v>0.19949374023637151</v>
      </c>
      <c r="G59" s="35">
        <f>$E59+($C55-$E59)*MIN(1,(G$19-2)/(RoeYear-2))</f>
        <v>0.19949374023637151</v>
      </c>
      <c r="H59" s="35">
        <f>$E59+($C55-$E59)*MIN(1,(H$19-2)/(RoeYear-2))</f>
        <v>0.19949374023637151</v>
      </c>
      <c r="I59" s="35">
        <f>$C55</f>
        <v>0.19949374023637151</v>
      </c>
      <c r="J59" s="6" t="s">
        <v>484</v>
      </c>
    </row>
    <row r="60" spans="2:10" ht="13.95" customHeight="1" x14ac:dyDescent="0.3">
      <c r="B60" s="63" t="s">
        <v>460</v>
      </c>
      <c r="D60" s="71">
        <f t="shared" ref="D60:I60" si="2">D58/D59</f>
        <v>33547.330405534391</v>
      </c>
      <c r="E60" s="71">
        <f t="shared" si="2"/>
        <v>36347.437297829325</v>
      </c>
      <c r="F60" s="71">
        <f t="shared" si="2"/>
        <v>39748.867708599071</v>
      </c>
      <c r="G60" s="71">
        <f t="shared" si="2"/>
        <v>42542.835975993665</v>
      </c>
      <c r="H60" s="71">
        <f t="shared" si="2"/>
        <v>44542.349266865363</v>
      </c>
      <c r="I60" s="71">
        <f t="shared" si="2"/>
        <v>46635.839682408034</v>
      </c>
      <c r="J60" s="6" t="s">
        <v>485</v>
      </c>
    </row>
    <row r="61" spans="2:10" ht="13.95" customHeight="1" x14ac:dyDescent="0.3">
      <c r="B61" s="63" t="s">
        <v>461</v>
      </c>
      <c r="D61" s="71">
        <f>E60-D60</f>
        <v>2800.1068922949344</v>
      </c>
      <c r="E61" s="71">
        <f>F60-E60</f>
        <v>3401.4304107697462</v>
      </c>
      <c r="F61" s="71">
        <f>G60-F60</f>
        <v>2793.9682673945936</v>
      </c>
      <c r="G61" s="71">
        <f>H60-G60</f>
        <v>1999.5132908716987</v>
      </c>
      <c r="H61" s="71">
        <f>I60-H60</f>
        <v>2093.4904155426702</v>
      </c>
      <c r="J61" s="6" t="s">
        <v>486</v>
      </c>
    </row>
    <row r="62" spans="2:10" ht="13.95" customHeight="1" x14ac:dyDescent="0.3">
      <c r="B62" s="4" t="s">
        <v>462</v>
      </c>
      <c r="D62" s="72">
        <f>D58-D61</f>
        <v>3692.2120347315004</v>
      </c>
      <c r="E62" s="72">
        <f>E58-E61</f>
        <v>3849.6558037812183</v>
      </c>
      <c r="F62" s="72">
        <f>F58-F61</f>
        <v>5135.6820219545652</v>
      </c>
      <c r="G62" s="72">
        <f>G58-G61</f>
        <v>6487.5161782417417</v>
      </c>
      <c r="H62" s="72">
        <f>H58-H61</f>
        <v>6792.4294386191013</v>
      </c>
      <c r="J62" s="6" t="s">
        <v>487</v>
      </c>
    </row>
    <row r="63" spans="2:10" ht="13.95" customHeight="1" x14ac:dyDescent="0.3">
      <c r="B63" s="73" t="s">
        <v>463</v>
      </c>
      <c r="D63" s="74">
        <f>D62/D58</f>
        <v>0.56870466103589601</v>
      </c>
      <c r="E63" s="74">
        <f>E62/E58</f>
        <v>0.53090746542993827</v>
      </c>
      <c r="F63" s="74">
        <f>F62/F58</f>
        <v>0.64765555031508026</v>
      </c>
      <c r="G63" s="74">
        <f>G62/G58</f>
        <v>0.76440363520022403</v>
      </c>
      <c r="H63" s="74">
        <f>H62/H58</f>
        <v>0.76440363520022392</v>
      </c>
    </row>
    <row r="64" spans="2:10" ht="13.95" customHeight="1" x14ac:dyDescent="0.3">
      <c r="B64" s="63" t="s">
        <v>464</v>
      </c>
      <c r="C64" s="16">
        <f>SUM(D64:H64)</f>
        <v>17623.110043666427</v>
      </c>
      <c r="D64" s="71">
        <f>D62*D54</f>
        <v>3274.3987537526609</v>
      </c>
      <c r="E64" s="71">
        <f>E62*E54</f>
        <v>3027.6925119092693</v>
      </c>
      <c r="F64" s="71">
        <f>F62*F54</f>
        <v>3582.0605665651415</v>
      </c>
      <c r="G64" s="71">
        <f>G62*G54</f>
        <v>4012.8985924855233</v>
      </c>
      <c r="H64" s="71">
        <f>H62*H54</f>
        <v>3726.0596189538328</v>
      </c>
      <c r="J64" s="6" t="s">
        <v>488</v>
      </c>
    </row>
    <row r="65" spans="2:10" ht="13.95" customHeight="1" x14ac:dyDescent="0.3">
      <c r="B65" s="63" t="s">
        <v>465</v>
      </c>
      <c r="I65" s="16">
        <f>I58*(1-I57/I59)/(I53-I57)</f>
        <v>88234.164047570695</v>
      </c>
      <c r="J65" s="6" t="s">
        <v>489</v>
      </c>
    </row>
    <row r="66" spans="2:10" ht="13.95" customHeight="1" x14ac:dyDescent="0.3">
      <c r="B66" s="63" t="s">
        <v>466</v>
      </c>
      <c r="C66" s="16">
        <f>I66</f>
        <v>48401.791824375461</v>
      </c>
      <c r="I66" s="16">
        <f>I65*H54</f>
        <v>48401.791824375461</v>
      </c>
    </row>
    <row r="67" spans="2:10" ht="13.95" customHeight="1" x14ac:dyDescent="0.3">
      <c r="B67" s="63" t="s">
        <v>467</v>
      </c>
      <c r="C67" s="75">
        <f>C64+C66</f>
        <v>66024.901868041896</v>
      </c>
      <c r="J67" s="6" t="s">
        <v>490</v>
      </c>
    </row>
    <row r="68" spans="2:10" ht="13.95" customHeight="1" x14ac:dyDescent="0.3">
      <c r="B68" s="4" t="s">
        <v>468</v>
      </c>
      <c r="C68" s="67">
        <f>IF(Horizon=1,C67*(1+D53)-D62,C67)</f>
        <v>70757.467311672532</v>
      </c>
      <c r="J68" s="6" t="s">
        <v>491</v>
      </c>
    </row>
    <row r="69" spans="2:10" ht="13.95" customHeight="1" x14ac:dyDescent="0.3">
      <c r="B69" s="4" t="s">
        <v>469</v>
      </c>
      <c r="C69" s="68">
        <f>C68/C49-1</f>
        <v>0.16134250527506677</v>
      </c>
    </row>
    <row r="70" spans="2:10" ht="13.95" customHeight="1" x14ac:dyDescent="0.3">
      <c r="B70" s="63" t="s">
        <v>470</v>
      </c>
      <c r="C70" s="27">
        <f>C68/IF(Horizon=1,E58,D58)</f>
        <v>9.7581886655383396</v>
      </c>
    </row>
    <row r="71" spans="2:10" ht="13.95" customHeight="1" x14ac:dyDescent="0.3">
      <c r="B71" s="63" t="s">
        <v>471</v>
      </c>
      <c r="C71" s="27">
        <f>'Boxes Now'!Y6</f>
        <v>9.9676746500038398</v>
      </c>
      <c r="J71" s="6" t="s">
        <v>492</v>
      </c>
    </row>
    <row r="72" spans="2:10" ht="13.95" customHeight="1" x14ac:dyDescent="0.3">
      <c r="B72" s="63" t="s">
        <v>472</v>
      </c>
      <c r="C72" s="35">
        <f>C66/C67</f>
        <v>0.73308388888046849</v>
      </c>
    </row>
    <row r="73" spans="2:10" ht="13.95" customHeight="1" x14ac:dyDescent="0.3">
      <c r="B73" s="73" t="s">
        <v>473</v>
      </c>
      <c r="D73" s="76">
        <f>D62/D$23</f>
        <v>3692.2120347315004</v>
      </c>
      <c r="E73" s="76">
        <f>E62/E$23</f>
        <v>3849.6558037812183</v>
      </c>
      <c r="F73" s="76">
        <f>F62/F$23</f>
        <v>5135.6820219545652</v>
      </c>
      <c r="G73" s="76">
        <f>G62/G$23</f>
        <v>6487.5161782417417</v>
      </c>
      <c r="H73" s="76">
        <f>H62/H$23</f>
        <v>6792.4294386191013</v>
      </c>
      <c r="J73" s="6" t="s">
        <v>493</v>
      </c>
    </row>
    <row r="76" spans="2:10" ht="13.95" customHeight="1" x14ac:dyDescent="0.3">
      <c r="B76" s="126" t="s">
        <v>101</v>
      </c>
      <c r="C76" s="126"/>
      <c r="D76" s="126"/>
      <c r="E76" s="126"/>
      <c r="F76" s="126"/>
      <c r="G76" s="126"/>
      <c r="H76" s="126"/>
      <c r="I76" s="126"/>
      <c r="J76" s="126"/>
    </row>
    <row r="77" spans="2:10" ht="13.95" customHeight="1" x14ac:dyDescent="0.3">
      <c r="B77" s="17"/>
      <c r="C77" s="18" t="s">
        <v>32</v>
      </c>
      <c r="D77" s="18" t="s">
        <v>436</v>
      </c>
      <c r="E77" s="18" t="s">
        <v>437</v>
      </c>
      <c r="F77" s="18" t="s">
        <v>438</v>
      </c>
      <c r="G77" s="18" t="s">
        <v>439</v>
      </c>
      <c r="H77" s="18" t="s">
        <v>440</v>
      </c>
      <c r="I77" s="18" t="s">
        <v>441</v>
      </c>
      <c r="J77" s="18" t="s">
        <v>442</v>
      </c>
    </row>
    <row r="78" spans="2:10" ht="13.95" customHeight="1" x14ac:dyDescent="0.3">
      <c r="B78" s="63" t="s">
        <v>142</v>
      </c>
      <c r="C78" s="16">
        <f>'Boxes Now'!F7</f>
        <v>55822.367361651384</v>
      </c>
      <c r="J78" s="6" t="s">
        <v>474</v>
      </c>
    </row>
    <row r="79" spans="2:10" ht="13.95" customHeight="1" x14ac:dyDescent="0.3">
      <c r="B79" s="63" t="s">
        <v>450</v>
      </c>
      <c r="C79" s="23">
        <f>IF(UseEPS=1,Assumptions!$C$56*$C$14,0)</f>
        <v>4.8003624100766688E-2</v>
      </c>
      <c r="J79" s="6" t="s">
        <v>475</v>
      </c>
    </row>
    <row r="80" spans="2:10" ht="13.95" customHeight="1" x14ac:dyDescent="0.3">
      <c r="B80" s="63" t="s">
        <v>451</v>
      </c>
      <c r="C80" s="29">
        <f>IF(ISNUMBER(Assumptions!G81),Assumptions!G81,CHOOSE($C$10,$C$7,ErpHistIbov,History!$S$8)+$C$8/100-$C$9*CHOOSE($C$10,ErpSdIbov,ErpSdIbov,History!$S$9))</f>
        <v>0.06</v>
      </c>
      <c r="J80" s="6" t="s">
        <v>476</v>
      </c>
    </row>
    <row r="81" spans="2:10" ht="13.95" customHeight="1" x14ac:dyDescent="0.3">
      <c r="B81" s="4" t="s">
        <v>452</v>
      </c>
      <c r="C81" s="50">
        <f>$C$6+C80</f>
        <v>0.12759999999999999</v>
      </c>
      <c r="J81" s="6" t="s">
        <v>477</v>
      </c>
    </row>
    <row r="82" spans="2:10" ht="13.95" customHeight="1" x14ac:dyDescent="0.3">
      <c r="B82" s="63" t="s">
        <v>453</v>
      </c>
      <c r="D82" s="29">
        <f>IF(RateConv=1,$C81,(1+$C81)*(1+D$21)-1)</f>
        <v>0.12759999999999999</v>
      </c>
      <c r="E82" s="29">
        <f>IF(RateConv=1,$C81,(1+$C81)*(1+E$21)-1)</f>
        <v>0.12759999999999999</v>
      </c>
      <c r="F82" s="29">
        <f>IF(RateConv=1,$C81,(1+$C81)*(1+F$21)-1)</f>
        <v>0.12759999999999999</v>
      </c>
      <c r="G82" s="29">
        <f>IF(RateConv=1,$C81,(1+$C81)*(1+G$21)-1)</f>
        <v>0.12759999999999999</v>
      </c>
      <c r="H82" s="29">
        <f>IF(RateConv=1,$C81,(1+$C81)*(1+H$21)-1)</f>
        <v>0.12759999999999999</v>
      </c>
      <c r="I82" s="29">
        <f>IF(RateConv=1,$C81,(1+$C81)*(1+IPCALT)-1)</f>
        <v>0.12759999999999999</v>
      </c>
      <c r="J82" s="6" t="s">
        <v>478</v>
      </c>
    </row>
    <row r="83" spans="2:10" ht="13.95" customHeight="1" x14ac:dyDescent="0.3">
      <c r="B83" s="63" t="s">
        <v>454</v>
      </c>
      <c r="C83" s="69">
        <v>1</v>
      </c>
      <c r="D83" s="69">
        <f>C83/(1+D82)</f>
        <v>0.88683930471798511</v>
      </c>
      <c r="E83" s="69">
        <f>D83/(1+E82)</f>
        <v>0.78648395239267932</v>
      </c>
      <c r="F83" s="69">
        <f>E83/(1+F82)</f>
        <v>0.69748488151177668</v>
      </c>
      <c r="G83" s="69">
        <f>F83/(1+G82)</f>
        <v>0.61855700737121033</v>
      </c>
      <c r="H83" s="69">
        <f>G83/(1+H82)</f>
        <v>0.54856066634552181</v>
      </c>
      <c r="J83" s="6" t="s">
        <v>479</v>
      </c>
    </row>
    <row r="84" spans="2:10" ht="13.95" customHeight="1" x14ac:dyDescent="0.3">
      <c r="B84" s="63" t="s">
        <v>455</v>
      </c>
      <c r="C84" s="70">
        <f>IF(ISNUMBER(Assumptions!G67),Assumptions!G67,CHOOSE(RoeLT,'Boxes Now'!Z7,'Boxes Now'!W7)+$C$13/100)</f>
        <v>0.14793967694102944</v>
      </c>
      <c r="J84" s="6" t="s">
        <v>480</v>
      </c>
    </row>
    <row r="85" spans="2:10" ht="13.95" customHeight="1" x14ac:dyDescent="0.3">
      <c r="B85" s="63" t="s">
        <v>456</v>
      </c>
      <c r="C85" s="29">
        <f>IF(ISNUMBER(Assumptions!G74),Assumptions!G74,$C$12)</f>
        <v>4.7E-2</v>
      </c>
      <c r="J85" s="6" t="s">
        <v>481</v>
      </c>
    </row>
    <row r="86" spans="2:10" ht="13.95" customHeight="1" x14ac:dyDescent="0.3">
      <c r="B86" s="63" t="s">
        <v>457</v>
      </c>
      <c r="E86" s="35">
        <f>'Boxes Now'!$X$7+$C$11/100</f>
        <v>0.21201572944424885</v>
      </c>
      <c r="F86" s="35">
        <f>'Boxes Now'!$X$7+($C85-'Boxes Now'!$X$7)*MIN(1,(F$19-2)/(GrowthYear-2))+$C$11/100</f>
        <v>0.1570104862961659</v>
      </c>
      <c r="G86" s="35">
        <f>'Boxes Now'!$X$7+($C85-'Boxes Now'!$X$7)*MIN(1,(G$19-2)/(GrowthYear-2))+$C$11/100</f>
        <v>0.10200524314808294</v>
      </c>
      <c r="H86" s="35">
        <f>'Boxes Now'!$X$7+($C85-'Boxes Now'!$X$7)*MIN(1,(H$19-2)/(GrowthYear-2))+$C$11/100</f>
        <v>4.6999999999999986E-2</v>
      </c>
      <c r="I86" s="35">
        <f>$C85</f>
        <v>4.7E-2</v>
      </c>
      <c r="J86" s="6" t="s">
        <v>482</v>
      </c>
    </row>
    <row r="87" spans="2:10" ht="13.95" customHeight="1" x14ac:dyDescent="0.3">
      <c r="B87" s="63" t="s">
        <v>458</v>
      </c>
      <c r="D87" s="71">
        <f>'Boxes Now'!R7*(1+$C79)</f>
        <v>3989.6789671975721</v>
      </c>
      <c r="E87" s="71">
        <f>D87*(1+E86)</f>
        <v>4835.5536636763427</v>
      </c>
      <c r="F87" s="71">
        <f>E87*(1+F86)</f>
        <v>5594.7862959213717</v>
      </c>
      <c r="G87" s="71">
        <f>F87*(1+G86)</f>
        <v>6165.4838323983931</v>
      </c>
      <c r="H87" s="71">
        <f>G87*(1+H86)</f>
        <v>6455.2615725211172</v>
      </c>
      <c r="I87" s="71">
        <f>H87*(1+I86)</f>
        <v>6758.6588664296096</v>
      </c>
      <c r="J87" s="6" t="s">
        <v>483</v>
      </c>
    </row>
    <row r="88" spans="2:10" ht="13.95" customHeight="1" x14ac:dyDescent="0.3">
      <c r="B88" s="63" t="s">
        <v>459</v>
      </c>
      <c r="D88" s="35">
        <f>'Boxes Now'!V7</f>
        <v>0.13091709852731226</v>
      </c>
      <c r="E88" s="35">
        <f>'Boxes Now'!W7</f>
        <v>0.14793967694102944</v>
      </c>
      <c r="F88" s="35">
        <f>$E88+($C84-$E88)*MIN(1,(F$19-2)/(RoeYear-2))</f>
        <v>0.14793967694102944</v>
      </c>
      <c r="G88" s="35">
        <f>$E88+($C84-$E88)*MIN(1,(G$19-2)/(RoeYear-2))</f>
        <v>0.14793967694102944</v>
      </c>
      <c r="H88" s="35">
        <f>$E88+($C84-$E88)*MIN(1,(H$19-2)/(RoeYear-2))</f>
        <v>0.14793967694102944</v>
      </c>
      <c r="I88" s="35">
        <f>$C84</f>
        <v>0.14793967694102944</v>
      </c>
      <c r="J88" s="6" t="s">
        <v>484</v>
      </c>
    </row>
    <row r="89" spans="2:10" ht="13.95" customHeight="1" x14ac:dyDescent="0.3">
      <c r="B89" s="63" t="s">
        <v>460</v>
      </c>
      <c r="D89" s="71">
        <f t="shared" ref="D89:I89" si="3">D87/D88</f>
        <v>30474.850207325937</v>
      </c>
      <c r="E89" s="71">
        <f t="shared" si="3"/>
        <v>32685.982311586726</v>
      </c>
      <c r="F89" s="71">
        <f t="shared" si="3"/>
        <v>37818.024289396832</v>
      </c>
      <c r="G89" s="71">
        <f t="shared" si="3"/>
        <v>41675.661052416857</v>
      </c>
      <c r="H89" s="71">
        <f t="shared" si="3"/>
        <v>43634.417121880448</v>
      </c>
      <c r="I89" s="71">
        <f t="shared" si="3"/>
        <v>45685.234726608825</v>
      </c>
      <c r="J89" s="6" t="s">
        <v>485</v>
      </c>
    </row>
    <row r="90" spans="2:10" ht="13.95" customHeight="1" x14ac:dyDescent="0.3">
      <c r="B90" s="63" t="s">
        <v>461</v>
      </c>
      <c r="D90" s="71">
        <f>E89-D89</f>
        <v>2211.1321042607888</v>
      </c>
      <c r="E90" s="71">
        <f>F89-E89</f>
        <v>5132.0419778101059</v>
      </c>
      <c r="F90" s="71">
        <f>G89-F89</f>
        <v>3857.6367630200257</v>
      </c>
      <c r="G90" s="71">
        <f>H89-G89</f>
        <v>1958.7560694635904</v>
      </c>
      <c r="H90" s="71">
        <f>I89-H89</f>
        <v>2050.8176047283778</v>
      </c>
      <c r="J90" s="6" t="s">
        <v>486</v>
      </c>
    </row>
    <row r="91" spans="2:10" ht="13.95" customHeight="1" x14ac:dyDescent="0.3">
      <c r="B91" s="4" t="s">
        <v>462</v>
      </c>
      <c r="D91" s="72">
        <f>D87-D90</f>
        <v>1778.5468629367833</v>
      </c>
      <c r="E91" s="72">
        <f>E87-E90</f>
        <v>-296.4883141337632</v>
      </c>
      <c r="F91" s="72">
        <f>F87-F90</f>
        <v>1737.149532901346</v>
      </c>
      <c r="G91" s="72">
        <f>G87-G90</f>
        <v>4206.7277629348027</v>
      </c>
      <c r="H91" s="72">
        <f>H87-H90</f>
        <v>4404.4439677927394</v>
      </c>
      <c r="J91" s="6" t="s">
        <v>487</v>
      </c>
    </row>
    <row r="92" spans="2:10" ht="13.95" customHeight="1" x14ac:dyDescent="0.3">
      <c r="B92" s="73" t="s">
        <v>463</v>
      </c>
      <c r="D92" s="74">
        <f>D91/D87</f>
        <v>0.44578696119654687</v>
      </c>
      <c r="E92" s="74">
        <f>E91/E87</f>
        <v>-6.1314243363882144E-2</v>
      </c>
      <c r="F92" s="74">
        <f>F91/F87</f>
        <v>0.31049434974267687</v>
      </c>
      <c r="G92" s="74">
        <f>G91/G87</f>
        <v>0.68230294284923487</v>
      </c>
      <c r="H92" s="74">
        <f>H91/H87</f>
        <v>0.68230294284923509</v>
      </c>
    </row>
    <row r="93" spans="2:10" ht="13.95" customHeight="1" x14ac:dyDescent="0.3">
      <c r="B93" s="63" t="s">
        <v>464</v>
      </c>
      <c r="C93" s="16">
        <f>SUM(D93:H93)</f>
        <v>7573.9431520412163</v>
      </c>
      <c r="D93" s="71">
        <f>D91*D83</f>
        <v>1577.2852633352104</v>
      </c>
      <c r="E93" s="71">
        <f>E91*E83</f>
        <v>-233.18330113816435</v>
      </c>
      <c r="F93" s="71">
        <f>F91*F83</f>
        <v>1211.6355361239334</v>
      </c>
      <c r="G93" s="71">
        <f>G91*G83</f>
        <v>2602.1009358663377</v>
      </c>
      <c r="H93" s="71">
        <f>H91*H83</f>
        <v>2416.1047178538993</v>
      </c>
      <c r="J93" s="6" t="s">
        <v>488</v>
      </c>
    </row>
    <row r="94" spans="2:10" ht="13.95" customHeight="1" x14ac:dyDescent="0.3">
      <c r="B94" s="63" t="s">
        <v>465</v>
      </c>
      <c r="I94" s="16">
        <f>I87*(1-I86/I88)/(I82-I86)</f>
        <v>57214.055015868435</v>
      </c>
      <c r="J94" s="6" t="s">
        <v>489</v>
      </c>
    </row>
    <row r="95" spans="2:10" ht="13.95" customHeight="1" x14ac:dyDescent="0.3">
      <c r="B95" s="63" t="s">
        <v>466</v>
      </c>
      <c r="C95" s="16">
        <f>I95</f>
        <v>31385.380143834132</v>
      </c>
      <c r="I95" s="16">
        <f>I94*H83</f>
        <v>31385.380143834132</v>
      </c>
    </row>
    <row r="96" spans="2:10" ht="13.95" customHeight="1" x14ac:dyDescent="0.3">
      <c r="B96" s="63" t="s">
        <v>467</v>
      </c>
      <c r="C96" s="75">
        <f>C93+C95</f>
        <v>38959.323295875351</v>
      </c>
      <c r="J96" s="6" t="s">
        <v>490</v>
      </c>
    </row>
    <row r="97" spans="2:10" ht="13.95" customHeight="1" x14ac:dyDescent="0.3">
      <c r="B97" s="4" t="s">
        <v>468</v>
      </c>
      <c r="C97" s="67">
        <f>IF(Horizon=1,C96*(1+D82)-D91,C96)</f>
        <v>42151.986085492259</v>
      </c>
      <c r="J97" s="6" t="s">
        <v>491</v>
      </c>
    </row>
    <row r="98" spans="2:10" ht="13.95" customHeight="1" x14ac:dyDescent="0.3">
      <c r="B98" s="4" t="s">
        <v>469</v>
      </c>
      <c r="C98" s="68">
        <f>C97/C78-1</f>
        <v>-0.24489074760291063</v>
      </c>
    </row>
    <row r="99" spans="2:10" ht="13.95" customHeight="1" x14ac:dyDescent="0.3">
      <c r="B99" s="63" t="s">
        <v>470</v>
      </c>
      <c r="C99" s="27">
        <f>C97/IF(Horizon=1,E87,D87)</f>
        <v>8.717096121200985</v>
      </c>
    </row>
    <row r="100" spans="2:10" ht="13.95" customHeight="1" x14ac:dyDescent="0.3">
      <c r="B100" s="63" t="s">
        <v>471</v>
      </c>
      <c r="C100" s="27">
        <f>'Boxes Now'!Y7</f>
        <v>14.663346044102383</v>
      </c>
      <c r="J100" s="6" t="s">
        <v>492</v>
      </c>
    </row>
    <row r="101" spans="2:10" ht="13.95" customHeight="1" x14ac:dyDescent="0.3">
      <c r="B101" s="63" t="s">
        <v>472</v>
      </c>
      <c r="C101" s="35">
        <f>C95/C96</f>
        <v>0.80559356499800716</v>
      </c>
    </row>
    <row r="102" spans="2:10" ht="13.95" customHeight="1" x14ac:dyDescent="0.3">
      <c r="B102" s="73" t="s">
        <v>473</v>
      </c>
      <c r="D102" s="76">
        <f>D91/D$23</f>
        <v>1778.5468629367833</v>
      </c>
      <c r="E102" s="76">
        <f>E91/E$23</f>
        <v>-296.4883141337632</v>
      </c>
      <c r="F102" s="76">
        <f>F91/F$23</f>
        <v>1737.149532901346</v>
      </c>
      <c r="G102" s="76">
        <f>G91/G$23</f>
        <v>4206.7277629348027</v>
      </c>
      <c r="H102" s="76">
        <f>H91/H$23</f>
        <v>4404.4439677927394</v>
      </c>
      <c r="J102" s="6" t="s">
        <v>493</v>
      </c>
    </row>
    <row r="105" spans="2:10" ht="13.95" customHeight="1" x14ac:dyDescent="0.3">
      <c r="B105" s="126" t="s">
        <v>102</v>
      </c>
      <c r="C105" s="126"/>
      <c r="D105" s="126"/>
      <c r="E105" s="126"/>
      <c r="F105" s="126"/>
      <c r="G105" s="126"/>
      <c r="H105" s="126"/>
      <c r="I105" s="126"/>
      <c r="J105" s="126"/>
    </row>
    <row r="106" spans="2:10" ht="13.95" customHeight="1" x14ac:dyDescent="0.3">
      <c r="B106" s="17"/>
      <c r="C106" s="18" t="s">
        <v>32</v>
      </c>
      <c r="D106" s="18" t="s">
        <v>436</v>
      </c>
      <c r="E106" s="18" t="s">
        <v>437</v>
      </c>
      <c r="F106" s="18" t="s">
        <v>438</v>
      </c>
      <c r="G106" s="18" t="s">
        <v>439</v>
      </c>
      <c r="H106" s="18" t="s">
        <v>440</v>
      </c>
      <c r="I106" s="18" t="s">
        <v>441</v>
      </c>
      <c r="J106" s="18" t="s">
        <v>442</v>
      </c>
    </row>
    <row r="107" spans="2:10" ht="13.95" customHeight="1" x14ac:dyDescent="0.3">
      <c r="B107" s="63" t="s">
        <v>142</v>
      </c>
      <c r="C107" s="16">
        <f>'Boxes Now'!F8</f>
        <v>26271.074646272005</v>
      </c>
      <c r="J107" s="6" t="s">
        <v>474</v>
      </c>
    </row>
    <row r="108" spans="2:10" ht="13.95" customHeight="1" x14ac:dyDescent="0.3">
      <c r="B108" s="63" t="s">
        <v>450</v>
      </c>
      <c r="C108" s="23">
        <f>IF(UseEPS=1,Assumptions!$C$57*$C$14,0)</f>
        <v>7.4269901878161917E-2</v>
      </c>
      <c r="J108" s="6" t="s">
        <v>475</v>
      </c>
    </row>
    <row r="109" spans="2:10" ht="13.95" customHeight="1" x14ac:dyDescent="0.3">
      <c r="B109" s="63" t="s">
        <v>451</v>
      </c>
      <c r="C109" s="29">
        <f>IF(ISNUMBER(Assumptions!G82),Assumptions!G82,CHOOSE($C$10,$C$7,ErpHistIbov,History!$T$8)+$C$8/100-$C$9*CHOOSE($C$10,ErpSdIbov,ErpSdIbov,History!$T$9))</f>
        <v>0.06</v>
      </c>
      <c r="J109" s="6" t="s">
        <v>476</v>
      </c>
    </row>
    <row r="110" spans="2:10" ht="13.95" customHeight="1" x14ac:dyDescent="0.3">
      <c r="B110" s="4" t="s">
        <v>452</v>
      </c>
      <c r="C110" s="50">
        <f>$C$6+C109</f>
        <v>0.12759999999999999</v>
      </c>
      <c r="J110" s="6" t="s">
        <v>477</v>
      </c>
    </row>
    <row r="111" spans="2:10" ht="13.95" customHeight="1" x14ac:dyDescent="0.3">
      <c r="B111" s="63" t="s">
        <v>453</v>
      </c>
      <c r="D111" s="29">
        <f>IF(RateConv=1,$C110,(1+$C110)*(1+D$21)-1)</f>
        <v>0.12759999999999999</v>
      </c>
      <c r="E111" s="29">
        <f>IF(RateConv=1,$C110,(1+$C110)*(1+E$21)-1)</f>
        <v>0.12759999999999999</v>
      </c>
      <c r="F111" s="29">
        <f>IF(RateConv=1,$C110,(1+$C110)*(1+F$21)-1)</f>
        <v>0.12759999999999999</v>
      </c>
      <c r="G111" s="29">
        <f>IF(RateConv=1,$C110,(1+$C110)*(1+G$21)-1)</f>
        <v>0.12759999999999999</v>
      </c>
      <c r="H111" s="29">
        <f>IF(RateConv=1,$C110,(1+$C110)*(1+H$21)-1)</f>
        <v>0.12759999999999999</v>
      </c>
      <c r="I111" s="29">
        <f>IF(RateConv=1,$C110,(1+$C110)*(1+IPCALT)-1)</f>
        <v>0.12759999999999999</v>
      </c>
      <c r="J111" s="6" t="s">
        <v>478</v>
      </c>
    </row>
    <row r="112" spans="2:10" ht="13.95" customHeight="1" x14ac:dyDescent="0.3">
      <c r="B112" s="63" t="s">
        <v>454</v>
      </c>
      <c r="C112" s="69">
        <v>1</v>
      </c>
      <c r="D112" s="69">
        <f>C112/(1+D111)</f>
        <v>0.88683930471798511</v>
      </c>
      <c r="E112" s="69">
        <f>D112/(1+E111)</f>
        <v>0.78648395239267932</v>
      </c>
      <c r="F112" s="69">
        <f>E112/(1+F111)</f>
        <v>0.69748488151177668</v>
      </c>
      <c r="G112" s="69">
        <f>F112/(1+G111)</f>
        <v>0.61855700737121033</v>
      </c>
      <c r="H112" s="69">
        <f>G112/(1+H111)</f>
        <v>0.54856066634552181</v>
      </c>
      <c r="J112" s="6" t="s">
        <v>479</v>
      </c>
    </row>
    <row r="113" spans="2:10" ht="13.95" customHeight="1" x14ac:dyDescent="0.3">
      <c r="B113" s="63" t="s">
        <v>455</v>
      </c>
      <c r="C113" s="70">
        <f>IF(ISNUMBER(Assumptions!G68),Assumptions!G68,CHOOSE(RoeLT,'Boxes Now'!Z8,'Boxes Now'!W8)+$C$13/100)</f>
        <v>0.17925719235642268</v>
      </c>
      <c r="J113" s="6" t="s">
        <v>480</v>
      </c>
    </row>
    <row r="114" spans="2:10" ht="13.95" customHeight="1" x14ac:dyDescent="0.3">
      <c r="B114" s="63" t="s">
        <v>456</v>
      </c>
      <c r="C114" s="29">
        <f>IF(ISNUMBER(Assumptions!G75),Assumptions!G75,$C$12)</f>
        <v>4.7E-2</v>
      </c>
      <c r="J114" s="6" t="s">
        <v>481</v>
      </c>
    </row>
    <row r="115" spans="2:10" ht="13.95" customHeight="1" x14ac:dyDescent="0.3">
      <c r="B115" s="63" t="s">
        <v>457</v>
      </c>
      <c r="E115" s="35">
        <f>'Boxes Now'!$X$8+$C$11/100</f>
        <v>0.18793680155241144</v>
      </c>
      <c r="F115" s="35">
        <f>'Boxes Now'!$X$8+($C114-'Boxes Now'!$X$8)*MIN(1,(F$19-2)/(GrowthYear-2))+$C$11/100</f>
        <v>0.14095786770160762</v>
      </c>
      <c r="G115" s="35">
        <f>'Boxes Now'!$X$8+($C114-'Boxes Now'!$X$8)*MIN(1,(G$19-2)/(GrowthYear-2))+$C$11/100</f>
        <v>9.3978933850803803E-2</v>
      </c>
      <c r="H115" s="35">
        <f>'Boxes Now'!$X$8+($C114-'Boxes Now'!$X$8)*MIN(1,(H$19-2)/(GrowthYear-2))+$C$11/100</f>
        <v>4.6999999999999986E-2</v>
      </c>
      <c r="I115" s="35">
        <f>$C114</f>
        <v>4.7E-2</v>
      </c>
      <c r="J115" s="6" t="s">
        <v>482</v>
      </c>
    </row>
    <row r="116" spans="2:10" ht="13.95" customHeight="1" x14ac:dyDescent="0.3">
      <c r="B116" s="63" t="s">
        <v>458</v>
      </c>
      <c r="D116" s="71">
        <f>'Boxes Now'!R8*(1+$C108)</f>
        <v>2183.3472085370936</v>
      </c>
      <c r="E116" s="71">
        <f>D116*(1+E115)</f>
        <v>2593.6784995879407</v>
      </c>
      <c r="F116" s="71">
        <f>E116*(1+F115)</f>
        <v>2959.2778903933618</v>
      </c>
      <c r="G116" s="71">
        <f>F116*(1+G115)</f>
        <v>3237.3876715007855</v>
      </c>
      <c r="H116" s="71">
        <f>G116*(1+H115)</f>
        <v>3389.5448920613221</v>
      </c>
      <c r="I116" s="71">
        <f>H116*(1+I115)</f>
        <v>3548.8535019882042</v>
      </c>
      <c r="J116" s="6" t="s">
        <v>483</v>
      </c>
    </row>
    <row r="117" spans="2:10" ht="13.95" customHeight="1" x14ac:dyDescent="0.3">
      <c r="B117" s="63" t="s">
        <v>459</v>
      </c>
      <c r="D117" s="35">
        <f>'Boxes Now'!V8</f>
        <v>0.16145899183456838</v>
      </c>
      <c r="E117" s="35">
        <f>'Boxes Now'!W8</f>
        <v>0.17925719235642268</v>
      </c>
      <c r="F117" s="35">
        <f>$E117+($C113-$E117)*MIN(1,(F$19-2)/(RoeYear-2))</f>
        <v>0.17925719235642268</v>
      </c>
      <c r="G117" s="35">
        <f>$E117+($C113-$E117)*MIN(1,(G$19-2)/(RoeYear-2))</f>
        <v>0.17925719235642268</v>
      </c>
      <c r="H117" s="35">
        <f>$E117+($C113-$E117)*MIN(1,(H$19-2)/(RoeYear-2))</f>
        <v>0.17925719235642268</v>
      </c>
      <c r="I117" s="35">
        <f>$C113</f>
        <v>0.17925719235642268</v>
      </c>
      <c r="J117" s="6" t="s">
        <v>484</v>
      </c>
    </row>
    <row r="118" spans="2:10" ht="13.95" customHeight="1" x14ac:dyDescent="0.3">
      <c r="B118" s="63" t="s">
        <v>460</v>
      </c>
      <c r="D118" s="71">
        <f t="shared" ref="D118:I118" si="4">D116/D117</f>
        <v>13522.611430487323</v>
      </c>
      <c r="E118" s="71">
        <f t="shared" si="4"/>
        <v>14469.034494475673</v>
      </c>
      <c r="F118" s="71">
        <f t="shared" si="4"/>
        <v>16508.558744517974</v>
      </c>
      <c r="G118" s="71">
        <f t="shared" si="4"/>
        <v>18060.015494741132</v>
      </c>
      <c r="H118" s="71">
        <f t="shared" si="4"/>
        <v>18908.836222993967</v>
      </c>
      <c r="I118" s="71">
        <f t="shared" si="4"/>
        <v>19797.551525474682</v>
      </c>
      <c r="J118" s="6" t="s">
        <v>485</v>
      </c>
    </row>
    <row r="119" spans="2:10" ht="13.95" customHeight="1" x14ac:dyDescent="0.3">
      <c r="B119" s="63" t="s">
        <v>461</v>
      </c>
      <c r="D119" s="71">
        <f>E118-D118</f>
        <v>946.4230639883499</v>
      </c>
      <c r="E119" s="71">
        <f>F118-E118</f>
        <v>2039.524250042301</v>
      </c>
      <c r="F119" s="71">
        <f>G118-F118</f>
        <v>1551.4567502231585</v>
      </c>
      <c r="G119" s="71">
        <f>H118-G118</f>
        <v>848.82072825283467</v>
      </c>
      <c r="H119" s="71">
        <f>I118-H118</f>
        <v>888.71530248071576</v>
      </c>
      <c r="J119" s="6" t="s">
        <v>486</v>
      </c>
    </row>
    <row r="120" spans="2:10" ht="13.95" customHeight="1" x14ac:dyDescent="0.3">
      <c r="B120" s="4" t="s">
        <v>462</v>
      </c>
      <c r="D120" s="72">
        <f>D116-D119</f>
        <v>1236.9241445487437</v>
      </c>
      <c r="E120" s="72">
        <f>E116-E119</f>
        <v>554.15424954563969</v>
      </c>
      <c r="F120" s="72">
        <f>F116-F119</f>
        <v>1407.8211401702033</v>
      </c>
      <c r="G120" s="72">
        <f>G116-G119</f>
        <v>2388.5669432479508</v>
      </c>
      <c r="H120" s="72">
        <f>H116-H119</f>
        <v>2500.8295895806064</v>
      </c>
      <c r="J120" s="6" t="s">
        <v>487</v>
      </c>
    </row>
    <row r="121" spans="2:10" ht="13.95" customHeight="1" x14ac:dyDescent="0.3">
      <c r="B121" s="73" t="s">
        <v>463</v>
      </c>
      <c r="D121" s="74">
        <f>D120/D116</f>
        <v>0.56652654223398535</v>
      </c>
      <c r="E121" s="74">
        <f>E120/E116</f>
        <v>0.2136557208743021</v>
      </c>
      <c r="F121" s="74">
        <f>F120/F116</f>
        <v>0.47573130753971499</v>
      </c>
      <c r="G121" s="74">
        <f>G120/G116</f>
        <v>0.73780689420512335</v>
      </c>
      <c r="H121" s="74">
        <f>H120/H116</f>
        <v>0.73780689420512402</v>
      </c>
    </row>
    <row r="122" spans="2:10" ht="13.95" customHeight="1" x14ac:dyDescent="0.3">
      <c r="B122" s="63" t="s">
        <v>464</v>
      </c>
      <c r="C122" s="16">
        <f>SUM(D122:H122)</f>
        <v>5364.0419002979261</v>
      </c>
      <c r="D122" s="71">
        <f>D120*D112</f>
        <v>1096.9529483404963</v>
      </c>
      <c r="E122" s="71">
        <f>E120*E112</f>
        <v>435.83342441785379</v>
      </c>
      <c r="F122" s="71">
        <f>F120*F112</f>
        <v>981.93396114138864</v>
      </c>
      <c r="G122" s="71">
        <f>G120*G112</f>
        <v>1477.4648203212521</v>
      </c>
      <c r="H122" s="71">
        <f>H120*H112</f>
        <v>1371.8567460769352</v>
      </c>
      <c r="J122" s="6" t="s">
        <v>488</v>
      </c>
    </row>
    <row r="123" spans="2:10" ht="13.95" customHeight="1" x14ac:dyDescent="0.3">
      <c r="B123" s="63" t="s">
        <v>465</v>
      </c>
      <c r="I123" s="16">
        <f>I116*(1-I115/I117)/(I111-I115)</f>
        <v>32485.962534626484</v>
      </c>
      <c r="J123" s="6" t="s">
        <v>489</v>
      </c>
    </row>
    <row r="124" spans="2:10" ht="13.95" customHeight="1" x14ac:dyDescent="0.3">
      <c r="B124" s="63" t="s">
        <v>466</v>
      </c>
      <c r="C124" s="16">
        <f>I124</f>
        <v>17820.52125487036</v>
      </c>
      <c r="I124" s="16">
        <f>I123*H112</f>
        <v>17820.52125487036</v>
      </c>
    </row>
    <row r="125" spans="2:10" ht="13.95" customHeight="1" x14ac:dyDescent="0.3">
      <c r="B125" s="63" t="s">
        <v>467</v>
      </c>
      <c r="C125" s="75">
        <f>C122+C124</f>
        <v>23184.563155168285</v>
      </c>
      <c r="J125" s="6" t="s">
        <v>490</v>
      </c>
    </row>
    <row r="126" spans="2:10" ht="13.95" customHeight="1" x14ac:dyDescent="0.3">
      <c r="B126" s="4" t="s">
        <v>468</v>
      </c>
      <c r="C126" s="67">
        <f>IF(Horizon=1,C125*(1+D111)-D120,C125)</f>
        <v>24905.989269219015</v>
      </c>
      <c r="J126" s="6" t="s">
        <v>491</v>
      </c>
    </row>
    <row r="127" spans="2:10" ht="13.95" customHeight="1" x14ac:dyDescent="0.3">
      <c r="B127" s="4" t="s">
        <v>469</v>
      </c>
      <c r="C127" s="68">
        <f>C126/C107-1</f>
        <v>-5.1961535469456033E-2</v>
      </c>
    </row>
    <row r="128" spans="2:10" ht="13.95" customHeight="1" x14ac:dyDescent="0.3">
      <c r="B128" s="63" t="s">
        <v>470</v>
      </c>
      <c r="C128" s="27">
        <f>C126/IF(Horizon=1,E116,D116)</f>
        <v>9.6025738244643062</v>
      </c>
    </row>
    <row r="129" spans="2:10" ht="13.95" customHeight="1" x14ac:dyDescent="0.3">
      <c r="B129" s="63" t="s">
        <v>471</v>
      </c>
      <c r="C129" s="27">
        <f>'Boxes Now'!Y8</f>
        <v>12.926127677784336</v>
      </c>
      <c r="J129" s="6" t="s">
        <v>492</v>
      </c>
    </row>
    <row r="130" spans="2:10" ht="13.95" customHeight="1" x14ac:dyDescent="0.3">
      <c r="B130" s="63" t="s">
        <v>472</v>
      </c>
      <c r="C130" s="35">
        <f>C124/C125</f>
        <v>0.76863735303538916</v>
      </c>
    </row>
    <row r="131" spans="2:10" ht="13.95" customHeight="1" x14ac:dyDescent="0.3">
      <c r="B131" s="73" t="s">
        <v>473</v>
      </c>
      <c r="D131" s="76">
        <f>D120/D$23</f>
        <v>1236.9241445487437</v>
      </c>
      <c r="E131" s="76">
        <f>E120/E$23</f>
        <v>554.15424954563969</v>
      </c>
      <c r="F131" s="76">
        <f>F120/F$23</f>
        <v>1407.8211401702033</v>
      </c>
      <c r="G131" s="76">
        <f>G120/G$23</f>
        <v>2388.5669432479508</v>
      </c>
      <c r="H131" s="76">
        <f>H120/H$23</f>
        <v>2500.8295895806064</v>
      </c>
      <c r="J131" s="6" t="s">
        <v>493</v>
      </c>
    </row>
    <row r="134" spans="2:10" ht="13.95" customHeight="1" x14ac:dyDescent="0.3">
      <c r="B134" s="126" t="s">
        <v>103</v>
      </c>
      <c r="C134" s="126"/>
      <c r="D134" s="126"/>
      <c r="E134" s="126"/>
      <c r="F134" s="126"/>
      <c r="G134" s="126"/>
      <c r="H134" s="126"/>
      <c r="I134" s="126"/>
      <c r="J134" s="126"/>
    </row>
    <row r="135" spans="2:10" ht="13.95" customHeight="1" x14ac:dyDescent="0.3">
      <c r="B135" s="17"/>
      <c r="C135" s="18" t="s">
        <v>32</v>
      </c>
      <c r="D135" s="18" t="s">
        <v>436</v>
      </c>
      <c r="E135" s="18" t="s">
        <v>437</v>
      </c>
      <c r="F135" s="18" t="s">
        <v>438</v>
      </c>
      <c r="G135" s="18" t="s">
        <v>439</v>
      </c>
      <c r="H135" s="18" t="s">
        <v>440</v>
      </c>
      <c r="I135" s="18" t="s">
        <v>441</v>
      </c>
      <c r="J135" s="18" t="s">
        <v>442</v>
      </c>
    </row>
    <row r="136" spans="2:10" ht="13.95" customHeight="1" x14ac:dyDescent="0.3">
      <c r="B136" s="63" t="s">
        <v>142</v>
      </c>
      <c r="C136" s="16">
        <f>'Boxes Now'!F9</f>
        <v>65411.174470267266</v>
      </c>
      <c r="J136" s="6" t="s">
        <v>474</v>
      </c>
    </row>
    <row r="137" spans="2:10" ht="13.95" customHeight="1" x14ac:dyDescent="0.3">
      <c r="B137" s="63" t="s">
        <v>450</v>
      </c>
      <c r="C137" s="23">
        <f>IF(UseEPS=1,Assumptions!$C$58*$C$14,0)</f>
        <v>3.1002401021518154E-2</v>
      </c>
      <c r="J137" s="6" t="s">
        <v>475</v>
      </c>
    </row>
    <row r="138" spans="2:10" ht="13.95" customHeight="1" x14ac:dyDescent="0.3">
      <c r="B138" s="63" t="s">
        <v>451</v>
      </c>
      <c r="C138" s="29">
        <f>IF(ISNUMBER(Assumptions!G83),Assumptions!G83,CHOOSE($C$10,$C$7,ErpHistIbov,History!$U$8)+$C$8/100-$C$9*CHOOSE($C$10,ErpSdIbov,ErpSdIbov,History!$U$9))</f>
        <v>0.06</v>
      </c>
      <c r="J138" s="6" t="s">
        <v>476</v>
      </c>
    </row>
    <row r="139" spans="2:10" ht="13.95" customHeight="1" x14ac:dyDescent="0.3">
      <c r="B139" s="4" t="s">
        <v>452</v>
      </c>
      <c r="C139" s="50">
        <f>$C$6+C138</f>
        <v>0.12759999999999999</v>
      </c>
      <c r="J139" s="6" t="s">
        <v>477</v>
      </c>
    </row>
    <row r="140" spans="2:10" ht="13.95" customHeight="1" x14ac:dyDescent="0.3">
      <c r="B140" s="63" t="s">
        <v>453</v>
      </c>
      <c r="D140" s="29">
        <f>IF(RateConv=1,$C139,(1+$C139)*(1+D$21)-1)</f>
        <v>0.12759999999999999</v>
      </c>
      <c r="E140" s="29">
        <f>IF(RateConv=1,$C139,(1+$C139)*(1+E$21)-1)</f>
        <v>0.12759999999999999</v>
      </c>
      <c r="F140" s="29">
        <f>IF(RateConv=1,$C139,(1+$C139)*(1+F$21)-1)</f>
        <v>0.12759999999999999</v>
      </c>
      <c r="G140" s="29">
        <f>IF(RateConv=1,$C139,(1+$C139)*(1+G$21)-1)</f>
        <v>0.12759999999999999</v>
      </c>
      <c r="H140" s="29">
        <f>IF(RateConv=1,$C139,(1+$C139)*(1+H$21)-1)</f>
        <v>0.12759999999999999</v>
      </c>
      <c r="I140" s="29">
        <f>IF(RateConv=1,$C139,(1+$C139)*(1+IPCALT)-1)</f>
        <v>0.12759999999999999</v>
      </c>
      <c r="J140" s="6" t="s">
        <v>478</v>
      </c>
    </row>
    <row r="141" spans="2:10" ht="13.95" customHeight="1" x14ac:dyDescent="0.3">
      <c r="B141" s="63" t="s">
        <v>454</v>
      </c>
      <c r="C141" s="69">
        <v>1</v>
      </c>
      <c r="D141" s="69">
        <f>C141/(1+D140)</f>
        <v>0.88683930471798511</v>
      </c>
      <c r="E141" s="69">
        <f>D141/(1+E140)</f>
        <v>0.78648395239267932</v>
      </c>
      <c r="F141" s="69">
        <f>E141/(1+F140)</f>
        <v>0.69748488151177668</v>
      </c>
      <c r="G141" s="69">
        <f>F141/(1+G140)</f>
        <v>0.61855700737121033</v>
      </c>
      <c r="H141" s="69">
        <f>G141/(1+H140)</f>
        <v>0.54856066634552181</v>
      </c>
      <c r="J141" s="6" t="s">
        <v>479</v>
      </c>
    </row>
    <row r="142" spans="2:10" ht="13.95" customHeight="1" x14ac:dyDescent="0.3">
      <c r="B142" s="63" t="s">
        <v>455</v>
      </c>
      <c r="C142" s="70">
        <f>IF(ISNUMBER(Assumptions!G69),Assumptions!G69,CHOOSE(RoeLT,'Boxes Now'!Z9,'Boxes Now'!W9)+$C$13/100)</f>
        <v>0.17763522316361047</v>
      </c>
      <c r="J142" s="6" t="s">
        <v>480</v>
      </c>
    </row>
    <row r="143" spans="2:10" ht="13.95" customHeight="1" x14ac:dyDescent="0.3">
      <c r="B143" s="63" t="s">
        <v>456</v>
      </c>
      <c r="C143" s="29">
        <f>IF(ISNUMBER(Assumptions!G76),Assumptions!G76,$C$12)</f>
        <v>4.7E-2</v>
      </c>
      <c r="J143" s="6" t="s">
        <v>481</v>
      </c>
    </row>
    <row r="144" spans="2:10" ht="13.95" customHeight="1" x14ac:dyDescent="0.3">
      <c r="B144" s="63" t="s">
        <v>457</v>
      </c>
      <c r="E144" s="35">
        <f>'Boxes Now'!$X$9+$C$11/100</f>
        <v>-3.4062807382330362E-2</v>
      </c>
      <c r="F144" s="35">
        <f>'Boxes Now'!$X$9+($C143-'Boxes Now'!$X$9)*MIN(1,(F$19-2)/(GrowthYear-2))+$C$11/100</f>
        <v>-7.0418715882202415E-3</v>
      </c>
      <c r="G144" s="35">
        <f>'Boxes Now'!$X$9+($C143-'Boxes Now'!$X$9)*MIN(1,(G$19-2)/(GrowthYear-2))+$C$11/100</f>
        <v>1.9979064205889879E-2</v>
      </c>
      <c r="H144" s="35">
        <f>'Boxes Now'!$X$9+($C143-'Boxes Now'!$X$9)*MIN(1,(H$19-2)/(GrowthYear-2))+$C$11/100</f>
        <v>4.7E-2</v>
      </c>
      <c r="I144" s="35">
        <f>$C143</f>
        <v>4.7E-2</v>
      </c>
      <c r="J144" s="6" t="s">
        <v>482</v>
      </c>
    </row>
    <row r="145" spans="2:10" ht="13.95" customHeight="1" x14ac:dyDescent="0.3">
      <c r="B145" s="63" t="s">
        <v>458</v>
      </c>
      <c r="D145" s="71">
        <f>'Boxes Now'!R9*(1+$C137)</f>
        <v>10011.507588548966</v>
      </c>
      <c r="E145" s="71">
        <f>D145*(1+E144)</f>
        <v>9670.4875339534847</v>
      </c>
      <c r="F145" s="71">
        <f>E145*(1+F144)</f>
        <v>9602.3892025439</v>
      </c>
      <c r="G145" s="71">
        <f>F145*(1+G144)</f>
        <v>9794.2359529514688</v>
      </c>
      <c r="H145" s="71">
        <f>G145*(1+H144)</f>
        <v>10254.565042740187</v>
      </c>
      <c r="I145" s="71">
        <f>H145*(1+I144)</f>
        <v>10736.529599748976</v>
      </c>
      <c r="J145" s="6" t="s">
        <v>483</v>
      </c>
    </row>
    <row r="146" spans="2:10" ht="13.95" customHeight="1" x14ac:dyDescent="0.3">
      <c r="B146" s="63" t="s">
        <v>459</v>
      </c>
      <c r="D146" s="35">
        <f>'Boxes Now'!V9</f>
        <v>0.20497901058231108</v>
      </c>
      <c r="E146" s="35">
        <f>'Boxes Now'!W9</f>
        <v>0.17763522316361047</v>
      </c>
      <c r="F146" s="35">
        <f>$E146+($C142-$E146)*MIN(1,(F$19-2)/(RoeYear-2))</f>
        <v>0.17763522316361047</v>
      </c>
      <c r="G146" s="35">
        <f>$E146+($C142-$E146)*MIN(1,(G$19-2)/(RoeYear-2))</f>
        <v>0.17763522316361047</v>
      </c>
      <c r="H146" s="35">
        <f>$E146+($C142-$E146)*MIN(1,(H$19-2)/(RoeYear-2))</f>
        <v>0.17763522316361047</v>
      </c>
      <c r="I146" s="35">
        <f>$C142</f>
        <v>0.17763522316361047</v>
      </c>
      <c r="J146" s="6" t="s">
        <v>484</v>
      </c>
    </row>
    <row r="147" spans="2:10" ht="13.95" customHeight="1" x14ac:dyDescent="0.3">
      <c r="B147" s="63" t="s">
        <v>460</v>
      </c>
      <c r="D147" s="71">
        <f t="shared" ref="D147:I147" si="5">D145/D146</f>
        <v>48841.623150135943</v>
      </c>
      <c r="E147" s="71">
        <f t="shared" si="5"/>
        <v>54440.146282511247</v>
      </c>
      <c r="F147" s="71">
        <f t="shared" si="5"/>
        <v>54056.785763145883</v>
      </c>
      <c r="G147" s="71">
        <f t="shared" si="5"/>
        <v>55136.789756671809</v>
      </c>
      <c r="H147" s="71">
        <f t="shared" si="5"/>
        <v>57728.218875235383</v>
      </c>
      <c r="I147" s="71">
        <f t="shared" si="5"/>
        <v>60441.445162371441</v>
      </c>
      <c r="J147" s="6" t="s">
        <v>485</v>
      </c>
    </row>
    <row r="148" spans="2:10" ht="13.95" customHeight="1" x14ac:dyDescent="0.3">
      <c r="B148" s="63" t="s">
        <v>461</v>
      </c>
      <c r="D148" s="71">
        <f>E147-D147</f>
        <v>5598.5231323753032</v>
      </c>
      <c r="E148" s="71">
        <f>F147-E147</f>
        <v>-383.36051936536387</v>
      </c>
      <c r="F148" s="71">
        <f>G147-F147</f>
        <v>1080.0039935259265</v>
      </c>
      <c r="G148" s="71">
        <f>H147-G147</f>
        <v>2591.4291185635739</v>
      </c>
      <c r="H148" s="71">
        <f>I147-H147</f>
        <v>2713.2262871360581</v>
      </c>
      <c r="J148" s="6" t="s">
        <v>486</v>
      </c>
    </row>
    <row r="149" spans="2:10" ht="13.95" customHeight="1" x14ac:dyDescent="0.3">
      <c r="B149" s="4" t="s">
        <v>462</v>
      </c>
      <c r="D149" s="72">
        <f>D145-D148</f>
        <v>4412.9844561736627</v>
      </c>
      <c r="E149" s="72">
        <f>E145-E148</f>
        <v>10053.848053318849</v>
      </c>
      <c r="F149" s="72">
        <f>F145-F148</f>
        <v>8522.3852090179735</v>
      </c>
      <c r="G149" s="72">
        <f>G145-G148</f>
        <v>7202.8068343878949</v>
      </c>
      <c r="H149" s="72">
        <f>H145-H148</f>
        <v>7541.3387556041289</v>
      </c>
      <c r="J149" s="6" t="s">
        <v>487</v>
      </c>
    </row>
    <row r="150" spans="2:10" ht="13.95" customHeight="1" x14ac:dyDescent="0.3">
      <c r="B150" s="73" t="s">
        <v>463</v>
      </c>
      <c r="D150" s="74">
        <f>D149/D145</f>
        <v>0.44079120123937954</v>
      </c>
      <c r="E150" s="74">
        <f>E149/E145</f>
        <v>1.0396423156556864</v>
      </c>
      <c r="F150" s="74">
        <f>F149/F145</f>
        <v>0.88752757561213957</v>
      </c>
      <c r="G150" s="74">
        <f>G149/G145</f>
        <v>0.73541283556859249</v>
      </c>
      <c r="H150" s="74">
        <f>H149/H145</f>
        <v>0.73541283556859283</v>
      </c>
    </row>
    <row r="151" spans="2:10" ht="13.95" customHeight="1" x14ac:dyDescent="0.3">
      <c r="B151" s="63" t="s">
        <v>464</v>
      </c>
      <c r="C151" s="16">
        <f>SUM(D151:H151)</f>
        <v>26357.261511346987</v>
      </c>
      <c r="D151" s="71">
        <f>D149*D141</f>
        <v>3913.6080668443265</v>
      </c>
      <c r="E151" s="71">
        <f>E149*E141</f>
        <v>7907.1901537296526</v>
      </c>
      <c r="F151" s="71">
        <f>F149*F141</f>
        <v>5944.2348377096196</v>
      </c>
      <c r="G151" s="71">
        <f>G149*G141</f>
        <v>4455.3466401518772</v>
      </c>
      <c r="H151" s="71">
        <f>H149*H141</f>
        <v>4136.8818129115089</v>
      </c>
      <c r="J151" s="6" t="s">
        <v>488</v>
      </c>
    </row>
    <row r="152" spans="2:10" ht="13.95" customHeight="1" x14ac:dyDescent="0.3">
      <c r="B152" s="63" t="s">
        <v>465</v>
      </c>
      <c r="I152" s="16">
        <f>I145*(1-I144/I146)/(I140-I144)</f>
        <v>97962.551825279385</v>
      </c>
      <c r="J152" s="6" t="s">
        <v>489</v>
      </c>
    </row>
    <row r="153" spans="2:10" ht="13.95" customHeight="1" x14ac:dyDescent="0.3">
      <c r="B153" s="63" t="s">
        <v>466</v>
      </c>
      <c r="C153" s="16">
        <f>I153</f>
        <v>53738.402706182969</v>
      </c>
      <c r="I153" s="16">
        <f>I152*H141</f>
        <v>53738.402706182969</v>
      </c>
    </row>
    <row r="154" spans="2:10" ht="13.95" customHeight="1" x14ac:dyDescent="0.3">
      <c r="B154" s="63" t="s">
        <v>467</v>
      </c>
      <c r="C154" s="75">
        <f>C151+C153</f>
        <v>80095.664217529964</v>
      </c>
      <c r="J154" s="6" t="s">
        <v>490</v>
      </c>
    </row>
    <row r="155" spans="2:10" ht="13.95" customHeight="1" x14ac:dyDescent="0.3">
      <c r="B155" s="4" t="s">
        <v>468</v>
      </c>
      <c r="C155" s="67">
        <f>IF(Horizon=1,C154*(1+D140)-D149,C154)</f>
        <v>85902.886515513121</v>
      </c>
      <c r="J155" s="6" t="s">
        <v>491</v>
      </c>
    </row>
    <row r="156" spans="2:10" ht="13.95" customHeight="1" x14ac:dyDescent="0.3">
      <c r="B156" s="4" t="s">
        <v>469</v>
      </c>
      <c r="C156" s="68">
        <f>C155/C136-1</f>
        <v>0.3132754030362257</v>
      </c>
    </row>
    <row r="157" spans="2:10" ht="13.95" customHeight="1" x14ac:dyDescent="0.3">
      <c r="B157" s="63" t="s">
        <v>470</v>
      </c>
      <c r="C157" s="27">
        <f>C155/IF(Horizon=1,E145,D145)</f>
        <v>8.8829943902936126</v>
      </c>
    </row>
    <row r="158" spans="2:10" ht="13.95" customHeight="1" x14ac:dyDescent="0.3">
      <c r="B158" s="63" t="s">
        <v>471</v>
      </c>
      <c r="C158" s="27">
        <f>'Boxes Now'!Y9</f>
        <v>6.7361561019659959</v>
      </c>
      <c r="J158" s="6" t="s">
        <v>492</v>
      </c>
    </row>
    <row r="159" spans="2:10" ht="13.95" customHeight="1" x14ac:dyDescent="0.3">
      <c r="B159" s="63" t="s">
        <v>472</v>
      </c>
      <c r="C159" s="35">
        <f>C153/C154</f>
        <v>0.6709277366155062</v>
      </c>
    </row>
    <row r="160" spans="2:10" ht="13.95" customHeight="1" x14ac:dyDescent="0.3">
      <c r="B160" s="73" t="s">
        <v>473</v>
      </c>
      <c r="D160" s="76">
        <f>D149/D$23</f>
        <v>4412.9844561736627</v>
      </c>
      <c r="E160" s="76">
        <f>E149/E$23</f>
        <v>10053.848053318849</v>
      </c>
      <c r="F160" s="76">
        <f>F149/F$23</f>
        <v>8522.3852090179735</v>
      </c>
      <c r="G160" s="76">
        <f>G149/G$23</f>
        <v>7202.8068343878949</v>
      </c>
      <c r="H160" s="76">
        <f>H149/H$23</f>
        <v>7541.3387556041289</v>
      </c>
      <c r="J160" s="6" t="s">
        <v>493</v>
      </c>
    </row>
    <row r="163" spans="2:10" ht="13.95" customHeight="1" x14ac:dyDescent="0.3">
      <c r="B163" s="126" t="s">
        <v>494</v>
      </c>
      <c r="C163" s="126"/>
      <c r="D163" s="126"/>
      <c r="E163" s="126"/>
      <c r="F163" s="126"/>
      <c r="G163" s="126"/>
      <c r="H163" s="126"/>
      <c r="I163" s="126"/>
      <c r="J163" s="126"/>
    </row>
    <row r="164" spans="2:10" ht="13.95" customHeight="1" x14ac:dyDescent="0.3">
      <c r="B164" s="17"/>
      <c r="C164" s="18" t="s">
        <v>32</v>
      </c>
      <c r="D164" s="18" t="s">
        <v>436</v>
      </c>
      <c r="E164" s="18" t="s">
        <v>437</v>
      </c>
      <c r="F164" s="18" t="s">
        <v>438</v>
      </c>
      <c r="G164" s="18" t="s">
        <v>439</v>
      </c>
      <c r="H164" s="18" t="s">
        <v>440</v>
      </c>
      <c r="I164" s="18" t="s">
        <v>441</v>
      </c>
      <c r="J164" s="18" t="s">
        <v>442</v>
      </c>
    </row>
    <row r="165" spans="2:10" ht="13.95" customHeight="1" x14ac:dyDescent="0.3">
      <c r="B165" s="63" t="s">
        <v>142</v>
      </c>
      <c r="C165" s="16">
        <f>'Boxes Now'!F12</f>
        <v>16066.51953698895</v>
      </c>
      <c r="J165" s="6" t="s">
        <v>474</v>
      </c>
    </row>
    <row r="166" spans="2:10" ht="13.95" customHeight="1" x14ac:dyDescent="0.3">
      <c r="B166" s="63" t="s">
        <v>450</v>
      </c>
      <c r="C166" s="23">
        <f>IF(UseEPS=1,Assumptions!$C$59*$C$14,0)</f>
        <v>8.9132116549317755E-2</v>
      </c>
      <c r="J166" s="6" t="s">
        <v>475</v>
      </c>
    </row>
    <row r="167" spans="2:10" ht="13.95" customHeight="1" x14ac:dyDescent="0.3">
      <c r="B167" s="63" t="s">
        <v>451</v>
      </c>
      <c r="C167" s="29">
        <f>IF(ISNUMBER(Assumptions!G84),Assumptions!G84,CHOOSE($C$10,$C$7,ErpHistIbov,History!$W$8)+$C$8/100-$C$9*CHOOSE($C$10,ErpSdIbov,ErpSdIbov,History!$W$9))</f>
        <v>0.06</v>
      </c>
      <c r="J167" s="6" t="s">
        <v>476</v>
      </c>
    </row>
    <row r="168" spans="2:10" ht="13.95" customHeight="1" x14ac:dyDescent="0.3">
      <c r="B168" s="4" t="s">
        <v>452</v>
      </c>
      <c r="C168" s="50">
        <f>$C$6+C167</f>
        <v>0.12759999999999999</v>
      </c>
      <c r="J168" s="6" t="s">
        <v>477</v>
      </c>
    </row>
    <row r="169" spans="2:10" ht="13.95" customHeight="1" x14ac:dyDescent="0.3">
      <c r="B169" s="63" t="s">
        <v>453</v>
      </c>
      <c r="D169" s="29">
        <f>IF(RateConv=1,$C168,(1+$C168)*(1+D$21)-1)</f>
        <v>0.12759999999999999</v>
      </c>
      <c r="E169" s="29">
        <f>IF(RateConv=1,$C168,(1+$C168)*(1+E$21)-1)</f>
        <v>0.12759999999999999</v>
      </c>
      <c r="F169" s="29">
        <f>IF(RateConv=1,$C168,(1+$C168)*(1+F$21)-1)</f>
        <v>0.12759999999999999</v>
      </c>
      <c r="G169" s="29">
        <f>IF(RateConv=1,$C168,(1+$C168)*(1+G$21)-1)</f>
        <v>0.12759999999999999</v>
      </c>
      <c r="H169" s="29">
        <f>IF(RateConv=1,$C168,(1+$C168)*(1+H$21)-1)</f>
        <v>0.12759999999999999</v>
      </c>
      <c r="I169" s="29">
        <f>IF(RateConv=1,$C168,(1+$C168)*(1+IPCALT)-1)</f>
        <v>0.12759999999999999</v>
      </c>
      <c r="J169" s="6" t="s">
        <v>478</v>
      </c>
    </row>
    <row r="170" spans="2:10" ht="13.95" customHeight="1" x14ac:dyDescent="0.3">
      <c r="B170" s="63" t="s">
        <v>454</v>
      </c>
      <c r="C170" s="69">
        <v>1</v>
      </c>
      <c r="D170" s="69">
        <f>C170/(1+D169)</f>
        <v>0.88683930471798511</v>
      </c>
      <c r="E170" s="69">
        <f>D170/(1+E169)</f>
        <v>0.78648395239267932</v>
      </c>
      <c r="F170" s="69">
        <f>E170/(1+F169)</f>
        <v>0.69748488151177668</v>
      </c>
      <c r="G170" s="69">
        <f>F170/(1+G169)</f>
        <v>0.61855700737121033</v>
      </c>
      <c r="H170" s="69">
        <f>G170/(1+H169)</f>
        <v>0.54856066634552181</v>
      </c>
      <c r="J170" s="6" t="s">
        <v>479</v>
      </c>
    </row>
    <row r="171" spans="2:10" ht="13.95" customHeight="1" x14ac:dyDescent="0.3">
      <c r="B171" s="63" t="s">
        <v>455</v>
      </c>
      <c r="C171" s="70">
        <f>IF(ISNUMBER(Assumptions!G70),Assumptions!G70,CHOOSE(RoeLT,'Boxes Now'!Z12,'Boxes Now'!W12)+$C$13/100)</f>
        <v>0.17101529356426726</v>
      </c>
      <c r="J171" s="6" t="s">
        <v>480</v>
      </c>
    </row>
    <row r="172" spans="2:10" ht="13.95" customHeight="1" x14ac:dyDescent="0.3">
      <c r="B172" s="63" t="s">
        <v>456</v>
      </c>
      <c r="C172" s="29">
        <f>IF(ISNUMBER(Assumptions!G77),Assumptions!G77,$C$12)</f>
        <v>4.7E-2</v>
      </c>
      <c r="J172" s="6" t="s">
        <v>481</v>
      </c>
    </row>
    <row r="173" spans="2:10" ht="13.95" customHeight="1" x14ac:dyDescent="0.3">
      <c r="B173" s="63" t="s">
        <v>457</v>
      </c>
      <c r="E173" s="35">
        <f>'Boxes Now'!$X$12+$C$11/100</f>
        <v>0.16677284189120467</v>
      </c>
      <c r="F173" s="35">
        <f>'Boxes Now'!$X$12+($C172-'Boxes Now'!$X$12)*MIN(1,(F$19-2)/(GrowthYear-2))+$C$11/100</f>
        <v>0.12684856126080313</v>
      </c>
      <c r="G173" s="35">
        <f>'Boxes Now'!$X$12+($C172-'Boxes Now'!$X$12)*MIN(1,(G$19-2)/(GrowthYear-2))+$C$11/100</f>
        <v>8.6924280630401557E-2</v>
      </c>
      <c r="H173" s="35">
        <f>'Boxes Now'!$X$12+($C172-'Boxes Now'!$X$12)*MIN(1,(H$19-2)/(GrowthYear-2))+$C$11/100</f>
        <v>4.7E-2</v>
      </c>
      <c r="I173" s="35">
        <f>$C172</f>
        <v>4.7E-2</v>
      </c>
      <c r="J173" s="6" t="s">
        <v>482</v>
      </c>
    </row>
    <row r="174" spans="2:10" ht="13.95" customHeight="1" x14ac:dyDescent="0.3">
      <c r="B174" s="63" t="s">
        <v>458</v>
      </c>
      <c r="D174" s="71">
        <f>'Boxes Now'!R12*(1+$C166)</f>
        <v>1632.9891542000671</v>
      </c>
      <c r="E174" s="71">
        <f>D174*(1+E173)</f>
        <v>1905.3273962235269</v>
      </c>
      <c r="F174" s="71">
        <f>E174*(1+F173)</f>
        <v>2147.0154351652732</v>
      </c>
      <c r="G174" s="71">
        <f>F174*(1+G173)</f>
        <v>2333.6432073693832</v>
      </c>
      <c r="H174" s="71">
        <f>G174*(1+H173)</f>
        <v>2443.3244381157442</v>
      </c>
      <c r="I174" s="71">
        <f>H174*(1+I173)</f>
        <v>2558.1606867071841</v>
      </c>
      <c r="J174" s="6" t="s">
        <v>483</v>
      </c>
    </row>
    <row r="175" spans="2:10" ht="13.95" customHeight="1" x14ac:dyDescent="0.3">
      <c r="B175" s="63" t="s">
        <v>459</v>
      </c>
      <c r="D175" s="35">
        <f>'Boxes Now'!V12</f>
        <v>0.15057699365039282</v>
      </c>
      <c r="E175" s="35">
        <f>'Boxes Now'!W12</f>
        <v>0.17101529356426726</v>
      </c>
      <c r="F175" s="35">
        <f>$E175+($C171-$E175)*MIN(1,(F$19-2)/(RoeYear-2))</f>
        <v>0.17101529356426726</v>
      </c>
      <c r="G175" s="35">
        <f>$E175+($C171-$E175)*MIN(1,(G$19-2)/(RoeYear-2))</f>
        <v>0.17101529356426726</v>
      </c>
      <c r="H175" s="35">
        <f>$E175+($C171-$E175)*MIN(1,(H$19-2)/(RoeYear-2))</f>
        <v>0.17101529356426726</v>
      </c>
      <c r="I175" s="35">
        <f>$C171</f>
        <v>0.17101529356426726</v>
      </c>
      <c r="J175" s="6" t="s">
        <v>484</v>
      </c>
    </row>
    <row r="176" spans="2:10" ht="13.95" customHeight="1" x14ac:dyDescent="0.3">
      <c r="B176" s="63" t="s">
        <v>460</v>
      </c>
      <c r="D176" s="71">
        <f t="shared" ref="D176:I176" si="6">D174/D175</f>
        <v>10844.878188971647</v>
      </c>
      <c r="E176" s="71">
        <f t="shared" si="6"/>
        <v>11141.269043914532</v>
      </c>
      <c r="F176" s="71">
        <f t="shared" si="6"/>
        <v>12554.522992754612</v>
      </c>
      <c r="G176" s="71">
        <f t="shared" si="6"/>
        <v>13645.815872557643</v>
      </c>
      <c r="H176" s="71">
        <f t="shared" si="6"/>
        <v>14287.169218567853</v>
      </c>
      <c r="I176" s="71">
        <f t="shared" si="6"/>
        <v>14958.666171840541</v>
      </c>
      <c r="J176" s="6" t="s">
        <v>485</v>
      </c>
    </row>
    <row r="177" spans="2:10" ht="13.95" customHeight="1" x14ac:dyDescent="0.3">
      <c r="B177" s="63" t="s">
        <v>461</v>
      </c>
      <c r="D177" s="71">
        <f>E176-D176</f>
        <v>296.3908549428852</v>
      </c>
      <c r="E177" s="71">
        <f>F176-E176</f>
        <v>1413.2539488400798</v>
      </c>
      <c r="F177" s="71">
        <f>G176-F176</f>
        <v>1091.2928798030316</v>
      </c>
      <c r="G177" s="71">
        <f>H176-G176</f>
        <v>641.35334601020986</v>
      </c>
      <c r="H177" s="71">
        <f>I176-H176</f>
        <v>671.49695327268819</v>
      </c>
      <c r="J177" s="6" t="s">
        <v>486</v>
      </c>
    </row>
    <row r="178" spans="2:10" ht="13.95" customHeight="1" x14ac:dyDescent="0.3">
      <c r="B178" s="4" t="s">
        <v>462</v>
      </c>
      <c r="D178" s="72">
        <f>D174-D177</f>
        <v>1336.5982992571819</v>
      </c>
      <c r="E178" s="72">
        <f>E174-E177</f>
        <v>492.07344738344705</v>
      </c>
      <c r="F178" s="72">
        <f>F174-F177</f>
        <v>1055.7225553622416</v>
      </c>
      <c r="G178" s="72">
        <f>G174-G177</f>
        <v>1692.2898613591733</v>
      </c>
      <c r="H178" s="72">
        <f>H174-H177</f>
        <v>1771.827484843056</v>
      </c>
      <c r="J178" s="6" t="s">
        <v>487</v>
      </c>
    </row>
    <row r="179" spans="2:10" ht="13.95" customHeight="1" x14ac:dyDescent="0.3">
      <c r="B179" s="73" t="s">
        <v>463</v>
      </c>
      <c r="D179" s="74">
        <f>D178/D174</f>
        <v>0.8184979648024211</v>
      </c>
      <c r="E179" s="74">
        <f>E178/E174</f>
        <v>0.2582618863082356</v>
      </c>
      <c r="F179" s="74">
        <f>F178/F174</f>
        <v>0.49171633238909346</v>
      </c>
      <c r="G179" s="74">
        <f>G178/G174</f>
        <v>0.72517077846995293</v>
      </c>
      <c r="H179" s="74">
        <f>H178/H174</f>
        <v>0.72517077846995348</v>
      </c>
    </row>
    <row r="180" spans="2:10" ht="13.95" customHeight="1" x14ac:dyDescent="0.3">
      <c r="B180" s="63" t="s">
        <v>464</v>
      </c>
      <c r="C180" s="16">
        <f>SUM(D180:H180)</f>
        <v>4327.4389155840354</v>
      </c>
      <c r="D180" s="71">
        <f>D178*D170</f>
        <v>1185.3479064004805</v>
      </c>
      <c r="E180" s="71">
        <f>E178*E170</f>
        <v>387.00786976562455</v>
      </c>
      <c r="F180" s="71">
        <f>F178*F170</f>
        <v>736.35052143614314</v>
      </c>
      <c r="G180" s="71">
        <f>G178*G170</f>
        <v>1046.7777522469707</v>
      </c>
      <c r="H180" s="71">
        <f>H178*H170</f>
        <v>971.95486573481674</v>
      </c>
      <c r="J180" s="6" t="s">
        <v>488</v>
      </c>
    </row>
    <row r="181" spans="2:10" ht="13.95" customHeight="1" x14ac:dyDescent="0.3">
      <c r="B181" s="63" t="s">
        <v>465</v>
      </c>
      <c r="I181" s="16">
        <f>I174*(1-I173/I175)/(I169-I173)</f>
        <v>23016.170925938943</v>
      </c>
      <c r="J181" s="6" t="s">
        <v>489</v>
      </c>
    </row>
    <row r="182" spans="2:10" ht="13.95" customHeight="1" x14ac:dyDescent="0.3">
      <c r="B182" s="63" t="s">
        <v>466</v>
      </c>
      <c r="C182" s="16">
        <f>I182</f>
        <v>12625.766059855492</v>
      </c>
      <c r="I182" s="16">
        <f>I181*H170</f>
        <v>12625.766059855492</v>
      </c>
    </row>
    <row r="183" spans="2:10" ht="13.95" customHeight="1" x14ac:dyDescent="0.3">
      <c r="B183" s="63" t="s">
        <v>467</v>
      </c>
      <c r="C183" s="75">
        <f>C180+C182</f>
        <v>16953.204975439527</v>
      </c>
      <c r="J183" s="6" t="s">
        <v>490</v>
      </c>
    </row>
    <row r="184" spans="2:10" ht="13.95" customHeight="1" x14ac:dyDescent="0.3">
      <c r="B184" s="4" t="s">
        <v>468</v>
      </c>
      <c r="C184" s="67">
        <f>IF(Horizon=1,C183*(1+D169)-D178,C183)</f>
        <v>17779.835631048427</v>
      </c>
      <c r="J184" s="6" t="s">
        <v>491</v>
      </c>
    </row>
    <row r="185" spans="2:10" ht="13.95" customHeight="1" x14ac:dyDescent="0.3">
      <c r="B185" s="4" t="s">
        <v>469</v>
      </c>
      <c r="C185" s="68">
        <f>C184/C165-1</f>
        <v>0.10663890770586715</v>
      </c>
    </row>
    <row r="186" spans="2:10" ht="13.95" customHeight="1" x14ac:dyDescent="0.3">
      <c r="B186" s="63" t="s">
        <v>470</v>
      </c>
      <c r="C186" s="27">
        <f>C184/IF(Horizon=1,E174,D174)</f>
        <v>9.3316432998807066</v>
      </c>
    </row>
    <row r="187" spans="2:10" ht="13.95" customHeight="1" x14ac:dyDescent="0.3">
      <c r="B187" s="63" t="s">
        <v>471</v>
      </c>
      <c r="C187" s="27">
        <f>'Boxes Now'!Y12</f>
        <v>10.715663593903997</v>
      </c>
      <c r="J187" s="6" t="s">
        <v>492</v>
      </c>
    </row>
    <row r="188" spans="2:10" ht="13.95" customHeight="1" x14ac:dyDescent="0.3">
      <c r="B188" s="63" t="s">
        <v>472</v>
      </c>
      <c r="C188" s="35">
        <f>C182/C183</f>
        <v>0.74474213449001014</v>
      </c>
    </row>
    <row r="189" spans="2:10" ht="13.95" customHeight="1" x14ac:dyDescent="0.3">
      <c r="B189" s="73" t="s">
        <v>473</v>
      </c>
      <c r="D189" s="76">
        <f>D178/D$23</f>
        <v>1336.5982992571819</v>
      </c>
      <c r="E189" s="76">
        <f>E178/E$23</f>
        <v>492.07344738344705</v>
      </c>
      <c r="F189" s="76">
        <f>F178/F$23</f>
        <v>1055.7225553622416</v>
      </c>
      <c r="G189" s="76">
        <f>G178/G$23</f>
        <v>1692.2898613591733</v>
      </c>
      <c r="H189" s="76">
        <f>H178/H$23</f>
        <v>1771.827484843056</v>
      </c>
      <c r="J189" s="6" t="s">
        <v>493</v>
      </c>
    </row>
    <row r="192" spans="2:10" ht="13.95" customHeight="1" x14ac:dyDescent="0.3">
      <c r="B192" s="126" t="s">
        <v>495</v>
      </c>
      <c r="C192" s="126"/>
      <c r="D192" s="126"/>
      <c r="E192" s="126"/>
      <c r="F192" s="126"/>
      <c r="G192" s="126"/>
      <c r="H192" s="126"/>
      <c r="I192" s="126"/>
      <c r="J192" s="126"/>
    </row>
    <row r="193" spans="2:10" ht="13.95" customHeight="1" x14ac:dyDescent="0.3">
      <c r="B193" s="17"/>
      <c r="C193" s="18" t="s">
        <v>32</v>
      </c>
      <c r="D193" s="18" t="s">
        <v>436</v>
      </c>
      <c r="E193" s="18" t="s">
        <v>437</v>
      </c>
      <c r="F193" s="18" t="s">
        <v>438</v>
      </c>
      <c r="G193" s="18" t="s">
        <v>439</v>
      </c>
      <c r="H193" s="18" t="s">
        <v>440</v>
      </c>
      <c r="I193" s="18" t="s">
        <v>441</v>
      </c>
      <c r="J193" s="18" t="s">
        <v>442</v>
      </c>
    </row>
    <row r="194" spans="2:10" ht="13.95" customHeight="1" x14ac:dyDescent="0.3">
      <c r="B194" s="63" t="s">
        <v>142</v>
      </c>
      <c r="C194" s="16">
        <f>'Boxes Now'!F13</f>
        <v>10204.555109283054</v>
      </c>
      <c r="J194" s="6" t="s">
        <v>474</v>
      </c>
    </row>
    <row r="195" spans="2:10" ht="13.95" customHeight="1" x14ac:dyDescent="0.3">
      <c r="B195" s="63" t="s">
        <v>450</v>
      </c>
      <c r="C195" s="23">
        <f>IF(UseEPS=1,Assumptions!$C$60*$C$14,0)</f>
        <v>2.3023840882349097E-2</v>
      </c>
      <c r="J195" s="6" t="s">
        <v>475</v>
      </c>
    </row>
    <row r="196" spans="2:10" ht="13.95" customHeight="1" x14ac:dyDescent="0.3">
      <c r="B196" s="63" t="s">
        <v>451</v>
      </c>
      <c r="C196" s="29">
        <f>IF(ISNUMBER(Assumptions!G85),Assumptions!G85,CHOOSE($C$10,$C$7,ErpHistIbov,History!$X$8)+$C$8/100-$C$9*CHOOSE($C$10,ErpSdIbov,ErpSdIbov,History!$X$9))</f>
        <v>0.06</v>
      </c>
      <c r="J196" s="6" t="s">
        <v>476</v>
      </c>
    </row>
    <row r="197" spans="2:10" ht="13.95" customHeight="1" x14ac:dyDescent="0.3">
      <c r="B197" s="4" t="s">
        <v>452</v>
      </c>
      <c r="C197" s="50">
        <f>$C$6+C196</f>
        <v>0.12759999999999999</v>
      </c>
      <c r="J197" s="6" t="s">
        <v>477</v>
      </c>
    </row>
    <row r="198" spans="2:10" ht="13.95" customHeight="1" x14ac:dyDescent="0.3">
      <c r="B198" s="63" t="s">
        <v>453</v>
      </c>
      <c r="D198" s="29">
        <f>IF(RateConv=1,$C197,(1+$C197)*(1+D$21)-1)</f>
        <v>0.12759999999999999</v>
      </c>
      <c r="E198" s="29">
        <f>IF(RateConv=1,$C197,(1+$C197)*(1+E$21)-1)</f>
        <v>0.12759999999999999</v>
      </c>
      <c r="F198" s="29">
        <f>IF(RateConv=1,$C197,(1+$C197)*(1+F$21)-1)</f>
        <v>0.12759999999999999</v>
      </c>
      <c r="G198" s="29">
        <f>IF(RateConv=1,$C197,(1+$C197)*(1+G$21)-1)</f>
        <v>0.12759999999999999</v>
      </c>
      <c r="H198" s="29">
        <f>IF(RateConv=1,$C197,(1+$C197)*(1+H$21)-1)</f>
        <v>0.12759999999999999</v>
      </c>
      <c r="I198" s="29">
        <f>IF(RateConv=1,$C197,(1+$C197)*(1+IPCALT)-1)</f>
        <v>0.12759999999999999</v>
      </c>
      <c r="J198" s="6" t="s">
        <v>478</v>
      </c>
    </row>
    <row r="199" spans="2:10" ht="13.95" customHeight="1" x14ac:dyDescent="0.3">
      <c r="B199" s="63" t="s">
        <v>454</v>
      </c>
      <c r="C199" s="69">
        <v>1</v>
      </c>
      <c r="D199" s="69">
        <f>C199/(1+D198)</f>
        <v>0.88683930471798511</v>
      </c>
      <c r="E199" s="69">
        <f>D199/(1+E198)</f>
        <v>0.78648395239267932</v>
      </c>
      <c r="F199" s="69">
        <f>E199/(1+F198)</f>
        <v>0.69748488151177668</v>
      </c>
      <c r="G199" s="69">
        <f>F199/(1+G198)</f>
        <v>0.61855700737121033</v>
      </c>
      <c r="H199" s="69">
        <f>G199/(1+H198)</f>
        <v>0.54856066634552181</v>
      </c>
      <c r="J199" s="6" t="s">
        <v>479</v>
      </c>
    </row>
    <row r="200" spans="2:10" ht="13.95" customHeight="1" x14ac:dyDescent="0.3">
      <c r="B200" s="63" t="s">
        <v>455</v>
      </c>
      <c r="C200" s="70">
        <f>IF(ISNUMBER(Assumptions!G71),Assumptions!G71,CHOOSE(RoeLT,'Boxes Now'!Z13,'Boxes Now'!W13)+$C$13/100)</f>
        <v>0.20417735630784936</v>
      </c>
      <c r="J200" s="6" t="s">
        <v>480</v>
      </c>
    </row>
    <row r="201" spans="2:10" ht="13.95" customHeight="1" x14ac:dyDescent="0.3">
      <c r="B201" s="63" t="s">
        <v>456</v>
      </c>
      <c r="C201" s="29">
        <f>IF(ISNUMBER(Assumptions!G78),Assumptions!G78,$C$12)</f>
        <v>4.7E-2</v>
      </c>
      <c r="J201" s="6" t="s">
        <v>481</v>
      </c>
    </row>
    <row r="202" spans="2:10" ht="13.95" customHeight="1" x14ac:dyDescent="0.3">
      <c r="B202" s="63" t="s">
        <v>457</v>
      </c>
      <c r="E202" s="35">
        <f>'Boxes Now'!$X$13+$C$11/100</f>
        <v>0.24513440587649837</v>
      </c>
      <c r="F202" s="35">
        <f>'Boxes Now'!$X$13+($C201-'Boxes Now'!$X$13)*MIN(1,(F$19-2)/(GrowthYear-2))+$C$11/100</f>
        <v>0.1790896039176656</v>
      </c>
      <c r="G202" s="35">
        <f>'Boxes Now'!$X$13+($C201-'Boxes Now'!$X$13)*MIN(1,(G$19-2)/(GrowthYear-2))+$C$11/100</f>
        <v>0.11304480195883279</v>
      </c>
      <c r="H202" s="35">
        <f>'Boxes Now'!$X$13+($C201-'Boxes Now'!$X$13)*MIN(1,(H$19-2)/(GrowthYear-2))+$C$11/100</f>
        <v>4.6999999999999986E-2</v>
      </c>
      <c r="I202" s="35">
        <f>$C201</f>
        <v>4.7E-2</v>
      </c>
      <c r="J202" s="6" t="s">
        <v>482</v>
      </c>
    </row>
    <row r="203" spans="2:10" ht="13.95" customHeight="1" x14ac:dyDescent="0.3">
      <c r="B203" s="63" t="s">
        <v>458</v>
      </c>
      <c r="D203" s="71">
        <f>'Boxes Now'!R13*(1+$C195)</f>
        <v>552.35127158176124</v>
      </c>
      <c r="E203" s="71">
        <f>D203*(1+E202)</f>
        <v>687.75157237608471</v>
      </c>
      <c r="F203" s="71">
        <f>E203*(1+F202)</f>
        <v>810.92072906666942</v>
      </c>
      <c r="G203" s="71">
        <f>F203*(1+G202)</f>
        <v>902.59110228832344</v>
      </c>
      <c r="H203" s="71">
        <f>G203*(1+H202)</f>
        <v>945.0128840958746</v>
      </c>
      <c r="I203" s="71">
        <f>H203*(1+I202)</f>
        <v>989.42848964838061</v>
      </c>
      <c r="J203" s="6" t="s">
        <v>483</v>
      </c>
    </row>
    <row r="204" spans="2:10" ht="13.95" customHeight="1" x14ac:dyDescent="0.3">
      <c r="B204" s="63" t="s">
        <v>459</v>
      </c>
      <c r="D204" s="35">
        <f>'Boxes Now'!V13</f>
        <v>0.20064816868403501</v>
      </c>
      <c r="E204" s="35">
        <f>'Boxes Now'!W13</f>
        <v>0.20417735630784936</v>
      </c>
      <c r="F204" s="35">
        <f>$E204+($C200-$E204)*MIN(1,(F$19-2)/(RoeYear-2))</f>
        <v>0.20417735630784936</v>
      </c>
      <c r="G204" s="35">
        <f>$E204+($C200-$E204)*MIN(1,(G$19-2)/(RoeYear-2))</f>
        <v>0.20417735630784936</v>
      </c>
      <c r="H204" s="35">
        <f>$E204+($C200-$E204)*MIN(1,(H$19-2)/(RoeYear-2))</f>
        <v>0.20417735630784936</v>
      </c>
      <c r="I204" s="35">
        <f>$C200</f>
        <v>0.20417735630784936</v>
      </c>
      <c r="J204" s="6" t="s">
        <v>484</v>
      </c>
    </row>
    <row r="205" spans="2:10" ht="13.95" customHeight="1" x14ac:dyDescent="0.3">
      <c r="B205" s="63" t="s">
        <v>460</v>
      </c>
      <c r="D205" s="71">
        <f t="shared" ref="D205:I205" si="7">D203/D204</f>
        <v>2752.8348511944841</v>
      </c>
      <c r="E205" s="71">
        <f t="shared" si="7"/>
        <v>3368.4027691059141</v>
      </c>
      <c r="F205" s="71">
        <f t="shared" si="7"/>
        <v>3971.6486868602606</v>
      </c>
      <c r="G205" s="71">
        <f t="shared" si="7"/>
        <v>4420.6229261164372</v>
      </c>
      <c r="H205" s="71">
        <f t="shared" si="7"/>
        <v>4628.3922036439099</v>
      </c>
      <c r="I205" s="71">
        <f t="shared" si="7"/>
        <v>4845.9266372151724</v>
      </c>
      <c r="J205" s="6" t="s">
        <v>485</v>
      </c>
    </row>
    <row r="206" spans="2:10" ht="13.95" customHeight="1" x14ac:dyDescent="0.3">
      <c r="B206" s="63" t="s">
        <v>461</v>
      </c>
      <c r="D206" s="71">
        <f>E205-D205</f>
        <v>615.56791791142996</v>
      </c>
      <c r="E206" s="71">
        <f>F205-E205</f>
        <v>603.24591775434646</v>
      </c>
      <c r="F206" s="71">
        <f>G205-F205</f>
        <v>448.97423925617659</v>
      </c>
      <c r="G206" s="71">
        <f>H205-G205</f>
        <v>207.7692775274727</v>
      </c>
      <c r="H206" s="71">
        <f>I205-H205</f>
        <v>217.53443357126253</v>
      </c>
      <c r="J206" s="6" t="s">
        <v>486</v>
      </c>
    </row>
    <row r="207" spans="2:10" ht="13.95" customHeight="1" x14ac:dyDescent="0.3">
      <c r="B207" s="4" t="s">
        <v>462</v>
      </c>
      <c r="D207" s="72">
        <f>D203-D206</f>
        <v>-63.21664632966872</v>
      </c>
      <c r="E207" s="72">
        <f>E203-E206</f>
        <v>84.505654621738245</v>
      </c>
      <c r="F207" s="72">
        <f>F203-F206</f>
        <v>361.94648981049284</v>
      </c>
      <c r="G207" s="72">
        <f>G203-G206</f>
        <v>694.82182476085075</v>
      </c>
      <c r="H207" s="72">
        <f>H203-H206</f>
        <v>727.47845052461207</v>
      </c>
      <c r="J207" s="6" t="s">
        <v>487</v>
      </c>
    </row>
    <row r="208" spans="2:10" ht="13.95" customHeight="1" x14ac:dyDescent="0.3">
      <c r="B208" s="73" t="s">
        <v>463</v>
      </c>
      <c r="D208" s="74">
        <f>D207/D203</f>
        <v>-0.11445007838695839</v>
      </c>
      <c r="E208" s="74">
        <f>E207/E203</f>
        <v>0.12287235393702281</v>
      </c>
      <c r="F208" s="74">
        <f>F207/F203</f>
        <v>0.44634016228327983</v>
      </c>
      <c r="G208" s="74">
        <f>G207/G203</f>
        <v>0.76980797062953654</v>
      </c>
      <c r="H208" s="74">
        <f>H207/H203</f>
        <v>0.7698079706295381</v>
      </c>
    </row>
    <row r="209" spans="2:10" ht="13.95" customHeight="1" x14ac:dyDescent="0.3">
      <c r="B209" s="63" t="s">
        <v>464</v>
      </c>
      <c r="C209" s="16">
        <f>SUM(D209:H209)</f>
        <v>1091.7045112799685</v>
      </c>
      <c r="D209" s="71">
        <f>D207*D199</f>
        <v>-56.063006677606175</v>
      </c>
      <c r="E209" s="71">
        <f>E207*E199</f>
        <v>66.462341246435386</v>
      </c>
      <c r="F209" s="71">
        <f>F207*F199</f>
        <v>252.45220455907508</v>
      </c>
      <c r="G209" s="71">
        <f>G207*G199</f>
        <v>429.78690858027539</v>
      </c>
      <c r="H209" s="71">
        <f>H207*H199</f>
        <v>399.0660635717889</v>
      </c>
      <c r="J209" s="6" t="s">
        <v>488</v>
      </c>
    </row>
    <row r="210" spans="2:10" ht="13.95" customHeight="1" x14ac:dyDescent="0.3">
      <c r="B210" s="63" t="s">
        <v>465</v>
      </c>
      <c r="I210" s="16">
        <f>I203*(1-I202/I204)/(I198-I202)</f>
        <v>9449.999227038059</v>
      </c>
      <c r="J210" s="6" t="s">
        <v>489</v>
      </c>
    </row>
    <row r="211" spans="2:10" ht="13.95" customHeight="1" x14ac:dyDescent="0.3">
      <c r="B211" s="63" t="s">
        <v>466</v>
      </c>
      <c r="C211" s="16">
        <f>I211</f>
        <v>5183.8978729486635</v>
      </c>
      <c r="I211" s="16">
        <f>I210*H199</f>
        <v>5183.8978729486635</v>
      </c>
    </row>
    <row r="212" spans="2:10" ht="13.95" customHeight="1" x14ac:dyDescent="0.3">
      <c r="B212" s="63" t="s">
        <v>467</v>
      </c>
      <c r="C212" s="75">
        <f>C209+C211</f>
        <v>6275.6023842286322</v>
      </c>
      <c r="J212" s="6" t="s">
        <v>490</v>
      </c>
    </row>
    <row r="213" spans="2:10" ht="13.95" customHeight="1" x14ac:dyDescent="0.3">
      <c r="B213" s="4" t="s">
        <v>468</v>
      </c>
      <c r="C213" s="67">
        <f>IF(Horizon=1,C212*(1+D198)-D207,C212)</f>
        <v>7139.5858947858742</v>
      </c>
      <c r="J213" s="6" t="s">
        <v>491</v>
      </c>
    </row>
    <row r="214" spans="2:10" ht="13.95" customHeight="1" x14ac:dyDescent="0.3">
      <c r="B214" s="4" t="s">
        <v>469</v>
      </c>
      <c r="C214" s="68">
        <f>C213/C194-1</f>
        <v>-0.30035304642619709</v>
      </c>
    </row>
    <row r="215" spans="2:10" ht="13.95" customHeight="1" x14ac:dyDescent="0.3">
      <c r="B215" s="63" t="s">
        <v>470</v>
      </c>
      <c r="C215" s="27">
        <f>C213/IF(Horizon=1,E203,D203)</f>
        <v>10.381053539608221</v>
      </c>
    </row>
    <row r="216" spans="2:10" ht="13.95" customHeight="1" x14ac:dyDescent="0.3">
      <c r="B216" s="63" t="s">
        <v>471</v>
      </c>
      <c r="C216" s="27">
        <f>'Boxes Now'!Y13</f>
        <v>18.900116102745411</v>
      </c>
      <c r="J216" s="6" t="s">
        <v>492</v>
      </c>
    </row>
    <row r="217" spans="2:10" ht="13.95" customHeight="1" x14ac:dyDescent="0.3">
      <c r="B217" s="63" t="s">
        <v>472</v>
      </c>
      <c r="C217" s="35">
        <f>C211/C212</f>
        <v>0.82603988518718818</v>
      </c>
    </row>
    <row r="218" spans="2:10" ht="13.95" customHeight="1" x14ac:dyDescent="0.3">
      <c r="B218" s="73" t="s">
        <v>473</v>
      </c>
      <c r="D218" s="76">
        <f>D207/D$23</f>
        <v>-63.21664632966872</v>
      </c>
      <c r="E218" s="76">
        <f>E207/E$23</f>
        <v>84.505654621738245</v>
      </c>
      <c r="F218" s="76">
        <f>F207/F$23</f>
        <v>361.94648981049284</v>
      </c>
      <c r="G218" s="76">
        <f>G207/G$23</f>
        <v>694.82182476085075</v>
      </c>
      <c r="H218" s="76">
        <f>H207/H$23</f>
        <v>727.47845052461207</v>
      </c>
      <c r="J218" s="6" t="s">
        <v>493</v>
      </c>
    </row>
  </sheetData>
  <mergeCells count="9">
    <mergeCell ref="B134:J134"/>
    <mergeCell ref="B163:J163"/>
    <mergeCell ref="B192:J192"/>
    <mergeCell ref="B25:J25"/>
    <mergeCell ref="B5:J5"/>
    <mergeCell ref="B17:J17"/>
    <mergeCell ref="B47:J47"/>
    <mergeCell ref="B76:J76"/>
    <mergeCell ref="B105:J10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171"/>
  <sheetViews>
    <sheetView showGridLines="0" zoomScale="85" zoomScaleNormal="85" workbookViewId="0">
      <pane xSplit="2" ySplit="21" topLeftCell="C22" activePane="bottomRight" state="frozen"/>
      <selection pane="topRight" activeCell="C1" sqref="C1"/>
      <selection pane="bottomLeft" activeCell="A22" sqref="A22"/>
      <selection pane="bottomRight"/>
    </sheetView>
  </sheetViews>
  <sheetFormatPr defaultRowHeight="13.95" customHeight="1" x14ac:dyDescent="0.3"/>
  <cols>
    <col min="1" max="1" width="2.6640625" customWidth="1"/>
    <col min="2" max="2" width="34.6640625" customWidth="1"/>
    <col min="3" max="22" width="11.6640625" customWidth="1"/>
  </cols>
  <sheetData>
    <row r="1" spans="2:22" ht="30" customHeight="1" x14ac:dyDescent="0.3">
      <c r="B1" s="14" t="s">
        <v>516</v>
      </c>
    </row>
    <row r="2" spans="2:22" ht="13.95" customHeight="1" x14ac:dyDescent="0.3">
      <c r="B2" s="6" t="s">
        <v>517</v>
      </c>
    </row>
    <row r="3" spans="2:22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22" ht="13.95" customHeight="1" x14ac:dyDescent="0.3">
      <c r="B5" s="125" t="s">
        <v>518</v>
      </c>
      <c r="C5" s="125"/>
      <c r="D5" s="125"/>
      <c r="E5" s="125"/>
      <c r="F5" s="125"/>
      <c r="G5" s="125"/>
    </row>
    <row r="6" spans="2:22" ht="13.95" customHeight="1" x14ac:dyDescent="0.3">
      <c r="B6" s="17" t="s">
        <v>312</v>
      </c>
      <c r="C6" s="18" t="s">
        <v>33</v>
      </c>
      <c r="D6" s="18" t="s">
        <v>34</v>
      </c>
      <c r="E6" s="18" t="s">
        <v>35</v>
      </c>
      <c r="F6" s="18" t="s">
        <v>36</v>
      </c>
      <c r="G6" s="18" t="s">
        <v>519</v>
      </c>
    </row>
    <row r="7" spans="2:22" ht="13.95" customHeight="1" x14ac:dyDescent="0.3">
      <c r="B7" s="63" t="s">
        <v>99</v>
      </c>
      <c r="C7" s="77">
        <f>IFERROR(IF(C$18&gt;C$21,"&lt; 0%",INDEX($B$21:$B$171,MATCH(C$18,C$21:C$171,-1))+(INDEX(C$21:C$171,MATCH(C$18,C$21:C$171,-1))-C$18)/(INDEX(C$21:C$171,MATCH(C$18,C$21:C$171,-1))-INDEX(C$21:C$171,MATCH(C$18,C$21:C$171,-1)+1))*0.001),"&gt; 15%")</f>
        <v>4.0959388144546006E-2</v>
      </c>
      <c r="D7" s="77">
        <f>IFERROR(IF(H$18&gt;H$21,"&lt; 0%",INDEX($B$21:$B$171,MATCH(H$18,H$21:H$171,-1))+(INDEX(H$21:H$171,MATCH(H$18,H$21:H$171,-1))-H$18)/(INDEX(H$21:H$171,MATCH(H$18,H$21:H$171,-1))-INDEX(H$21:H$171,MATCH(H$18,H$21:H$171,-1)+1))*0.001),"&gt; 15%")</f>
        <v>6.6374615675383719E-2</v>
      </c>
      <c r="E7" s="77">
        <f>IFERROR(IF(M$18&gt;M$21,"&lt; 0%",INDEX($B$21:$B$171,MATCH(M$18,M$21:M$171,-1))+(INDEX(M$21:M$171,MATCH(M$18,M$21:M$171,-1))-M$18)/(INDEX(M$21:M$171,MATCH(M$18,M$21:M$171,-1))-INDEX(M$21:M$171,MATCH(M$18,M$21:M$171,-1)+1))*0.001),"&gt; 15%")</f>
        <v>8.2091166688044281E-2</v>
      </c>
      <c r="F7" s="77">
        <f>IFERROR(IF(R$18&gt;R$21,"&lt; 0%",INDEX($B$21:$B$171,MATCH(R$18,R$21:R$171,-1))+(INDEX(R$21:R$171,MATCH(R$18,R$21:R$171,-1))-R$18)/(INDEX(R$21:R$171,MATCH(R$18,R$21:R$171,-1))-INDEX(R$21:R$171,MATCH(R$18,R$21:R$171,-1)+1))*0.001),"&gt; 15%")</f>
        <v>6.6374615675383719E-2</v>
      </c>
      <c r="G7" s="29">
        <f>History!R8</f>
        <v>8.3556933648220533E-2</v>
      </c>
    </row>
    <row r="8" spans="2:22" ht="13.95" customHeight="1" x14ac:dyDescent="0.3">
      <c r="B8" s="63" t="s">
        <v>101</v>
      </c>
      <c r="C8" s="77">
        <f>IFERROR(IF(D$18&gt;D$21,"&lt; 0%",INDEX($B$21:$B$171,MATCH(D$18,D$21:D$171,-1))+(INDEX(D$21:D$171,MATCH(D$18,D$21:D$171,-1))-D$18)/(INDEX(D$21:D$171,MATCH(D$18,D$21:D$171,-1))-INDEX(D$21:D$171,MATCH(D$18,D$21:D$171,-1)+1))*0.001),"&gt; 15%")</f>
        <v>1.5094706876751454E-2</v>
      </c>
      <c r="D8" s="77">
        <f>IFERROR(IF(I$18&gt;I$21,"&lt; 0%",INDEX($B$21:$B$171,MATCH(I$18,I$21:I$171,-1))+(INDEX(I$21:I$171,MATCH(I$18,I$21:I$171,-1))-I$18)/(INDEX(I$21:I$171,MATCH(I$18,I$21:I$171,-1))-INDEX(I$21:I$171,MATCH(I$18,I$21:I$171,-1)+1))*0.001),"&gt; 15%")</f>
        <v>3.7952037529648555E-2</v>
      </c>
      <c r="E8" s="77">
        <f>IFERROR(IF(N$18&gt;N$21,"&lt; 0%",INDEX($B$21:$B$171,MATCH(N$18,N$21:N$171,-1))+(INDEX(N$21:N$171,MATCH(N$18,N$21:N$171,-1))-N$18)/(INDEX(N$21:N$171,MATCH(N$18,N$21:N$171,-1))-INDEX(N$21:N$171,MATCH(N$18,N$21:N$171,-1)+1))*0.001),"&gt; 15%")</f>
        <v>5.0920125250197595E-2</v>
      </c>
      <c r="F8" s="77">
        <f>IFERROR(IF(S$18&gt;S$21,"&lt; 0%",INDEX($B$21:$B$171,MATCH(S$18,S$21:S$171,-1))+(INDEX(S$21:S$171,MATCH(S$18,S$21:S$171,-1))-S$18)/(INDEX(S$21:S$171,MATCH(S$18,S$21:S$171,-1))-INDEX(S$21:S$171,MATCH(S$18,S$21:S$171,-1)+1))*0.001),"&gt; 15%")</f>
        <v>3.7952037529648555E-2</v>
      </c>
      <c r="G8" s="29">
        <f>History!S8</f>
        <v>4.0024754528657287E-2</v>
      </c>
    </row>
    <row r="9" spans="2:22" ht="13.95" customHeight="1" x14ac:dyDescent="0.3">
      <c r="B9" s="63" t="s">
        <v>102</v>
      </c>
      <c r="C9" s="77">
        <f>IFERROR(IF(E$18&gt;E$21,"&lt; 0%",INDEX($B$21:$B$171,MATCH(E$18,E$21:E$171,-1))+(INDEX(E$21:E$171,MATCH(E$18,E$21:E$171,-1))-E$18)/(INDEX(E$21:E$171,MATCH(E$18,E$21:E$171,-1))-INDEX(E$21:E$171,MATCH(E$18,E$21:E$171,-1)+1))*0.001),"&gt; 15%")</f>
        <v>2.6174653277087092E-2</v>
      </c>
      <c r="D9" s="77">
        <f>IFERROR(IF(J$18&gt;J$21,"&lt; 0%",INDEX($B$21:$B$171,MATCH(J$18,J$21:J$171,-1))+(INDEX(J$21:J$171,MATCH(J$18,J$21:J$171,-1))-J$18)/(INDEX(J$21:J$171,MATCH(J$18,J$21:J$171,-1))-INDEX(J$21:J$171,MATCH(J$18,J$21:J$171,-1)+1))*0.001),"&gt; 15%")</f>
        <v>5.1297125906911337E-2</v>
      </c>
      <c r="E9" s="77">
        <f>IFERROR(IF(O$18&gt;O$21,"&lt; 0%",INDEX($B$21:$B$171,MATCH(O$18,O$21:O$171,-1))+(INDEX(O$21:O$171,MATCH(O$18,O$21:O$171,-1))-O$18)/(INDEX(O$21:O$171,MATCH(O$18,O$21:O$171,-1))-INDEX(O$21:O$171,MATCH(O$18,O$21:O$171,-1)+1))*0.001),"&gt; 15%")</f>
        <v>6.6691218758712631E-2</v>
      </c>
      <c r="F9" s="77">
        <f>IFERROR(IF(T$18&gt;T$21,"&lt; 0%",INDEX($B$21:$B$171,MATCH(T$18,T$21:T$171,-1))+(INDEX(T$21:T$171,MATCH(T$18,T$21:T$171,-1))-T$18)/(INDEX(T$21:T$171,MATCH(T$18,T$21:T$171,-1))-INDEX(T$21:T$171,MATCH(T$18,T$21:T$171,-1)+1))*0.001),"&gt; 15%")</f>
        <v>5.1297125906911337E-2</v>
      </c>
      <c r="G9" s="29">
        <f>History!T8</f>
        <v>3.1540174078209943E-2</v>
      </c>
    </row>
    <row r="10" spans="2:22" ht="13.95" customHeight="1" x14ac:dyDescent="0.3">
      <c r="B10" s="63" t="s">
        <v>103</v>
      </c>
      <c r="C10" s="77">
        <f>IFERROR(IF(F$18&gt;F$21,"&lt; 0%",INDEX($B$21:$B$171,MATCH(F$18,F$21:F$171,-1))+(INDEX(F$21:F$171,MATCH(F$18,F$21:F$171,-1))-F$18)/(INDEX(F$21:F$171,MATCH(F$18,F$21:F$171,-1))-INDEX(F$21:F$171,MATCH(F$18,F$21:F$171,-1)+1))*0.001),"&gt; 15%")</f>
        <v>5.6091266387545829E-2</v>
      </c>
      <c r="D10" s="77">
        <f>IFERROR(IF(K$18&gt;K$21,"&lt; 0%",INDEX($B$21:$B$171,MATCH(K$18,K$21:K$171,-1))+(INDEX(K$21:K$171,MATCH(K$18,K$21:K$171,-1))-K$18)/(INDEX(K$21:K$171,MATCH(K$18,K$21:K$171,-1))-INDEX(K$21:K$171,MATCH(K$18,K$21:K$171,-1)+1))*0.001),"&gt; 15%")</f>
        <v>7.8554438210811414E-2</v>
      </c>
      <c r="E10" s="77">
        <f>IFERROR(IF(P$18&gt;P$21,"&lt; 0%",INDEX($B$21:$B$171,MATCH(P$18,P$21:P$171,-1))+(INDEX(P$21:P$171,MATCH(P$18,P$21:P$171,-1))-P$18)/(INDEX(P$21:P$171,MATCH(P$18,P$21:P$171,-1))-INDEX(P$21:P$171,MATCH(P$18,P$21:P$171,-1)+1))*0.001),"&gt; 15%")</f>
        <v>9.1129909609698981E-2</v>
      </c>
      <c r="F10" s="77">
        <f>IFERROR(IF(U$18&gt;U$21,"&lt; 0%",INDEX($B$21:$B$171,MATCH(U$18,U$21:U$171,-1))+(INDEX(U$21:U$171,MATCH(U$18,U$21:U$171,-1))-U$18)/(INDEX(U$21:U$171,MATCH(U$18,U$21:U$171,-1))-INDEX(U$21:U$171,MATCH(U$18,U$21:U$171,-1)+1))*0.001),"&gt; 15%")</f>
        <v>7.8554438210811414E-2</v>
      </c>
      <c r="G10" s="29">
        <f>History!U8</f>
        <v>0.10567743694064842</v>
      </c>
    </row>
    <row r="11" spans="2:22" ht="13.95" customHeight="1" x14ac:dyDescent="0.3">
      <c r="B11" s="24" t="s">
        <v>336</v>
      </c>
      <c r="C11" s="32">
        <f>IFERROR(IF(G$18&gt;G$21,"&lt; 0%",INDEX($B$21:$B$171,MATCH(G$18,G$21:G$171,-1))+(INDEX(G$21:G$171,MATCH(G$18,G$21:G$171,-1))-G$18)/(INDEX(G$21:G$171,MATCH(G$18,G$21:G$171,-1))-INDEX(G$21:G$171,MATCH(G$18,G$21:G$171,-1)+1))*0.001),"&gt; 15%")</f>
        <v>3.6072977830983427E-2</v>
      </c>
      <c r="D11" s="32">
        <f>IFERROR(IF(L$18&gt;L$21,"&lt; 0%",INDEX($B$21:$B$171,MATCH(L$18,L$21:L$171,-1))+(INDEX(L$21:L$171,MATCH(L$18,L$21:L$171,-1))-L$18)/(INDEX(L$21:L$171,MATCH(L$18,L$21:L$171,-1))-INDEX(L$21:L$171,MATCH(L$18,L$21:L$171,-1)+1))*0.001),"&gt; 15%")</f>
        <v>5.9938854942654642E-2</v>
      </c>
      <c r="E11" s="32">
        <f>IFERROR(IF(Q$18&gt;Q$21,"&lt; 0%",INDEX($B$21:$B$171,MATCH(Q$18,Q$21:Q$171,-1))+(INDEX(Q$21:Q$171,MATCH(Q$18,Q$21:Q$171,-1))-Q$18)/(INDEX(Q$21:Q$171,MATCH(Q$18,Q$21:Q$171,-1))-INDEX(Q$21:Q$171,MATCH(Q$18,Q$21:Q$171,-1)+1))*0.001),"&gt; 15%")</f>
        <v>7.3981107650411548E-2</v>
      </c>
      <c r="F11" s="32">
        <f>IFERROR(IF(V$18&gt;V$21,"&lt; 0%",INDEX($B$21:$B$171,MATCH(V$18,V$21:V$171,-1))+(INDEX(V$21:V$171,MATCH(V$18,V$21:V$171,-1))-V$18)/(INDEX(V$21:V$171,MATCH(V$18,V$21:V$171,-1))-INDEX(V$21:V$171,MATCH(V$18,V$21:V$171,-1)+1))*0.001),"&gt; 15%")</f>
        <v>5.9938854942654642E-2</v>
      </c>
      <c r="G11" s="78">
        <f>History!V8</f>
        <v>7.4470831479603858E-2</v>
      </c>
    </row>
    <row r="13" spans="2:22" ht="13.95" customHeight="1" x14ac:dyDescent="0.3">
      <c r="B13" s="6" t="s">
        <v>520</v>
      </c>
    </row>
    <row r="15" spans="2:22" ht="13.95" customHeight="1" x14ac:dyDescent="0.3">
      <c r="B15" s="125" t="s">
        <v>521</v>
      </c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</row>
    <row r="16" spans="2:22" ht="13.95" customHeight="1" x14ac:dyDescent="0.3">
      <c r="C16" s="127" t="s">
        <v>522</v>
      </c>
      <c r="D16" s="127"/>
      <c r="E16" s="127"/>
      <c r="F16" s="127"/>
      <c r="G16" s="127"/>
      <c r="H16" s="127" t="s">
        <v>523</v>
      </c>
      <c r="I16" s="127"/>
      <c r="J16" s="127"/>
      <c r="K16" s="127"/>
      <c r="L16" s="127"/>
      <c r="M16" s="127" t="s">
        <v>524</v>
      </c>
      <c r="N16" s="127"/>
      <c r="O16" s="127"/>
      <c r="P16" s="127"/>
      <c r="Q16" s="127"/>
      <c r="R16" s="127" t="s">
        <v>525</v>
      </c>
      <c r="S16" s="127"/>
      <c r="T16" s="127"/>
      <c r="U16" s="127"/>
      <c r="V16" s="127"/>
    </row>
    <row r="17" spans="2:22" ht="13.95" customHeight="1" x14ac:dyDescent="0.3">
      <c r="B17" s="17" t="s">
        <v>526</v>
      </c>
      <c r="C17" s="18" t="s">
        <v>99</v>
      </c>
      <c r="D17" s="18" t="s">
        <v>101</v>
      </c>
      <c r="E17" s="18" t="s">
        <v>102</v>
      </c>
      <c r="F17" s="18" t="s">
        <v>103</v>
      </c>
      <c r="G17" s="18" t="s">
        <v>336</v>
      </c>
      <c r="H17" s="18" t="s">
        <v>99</v>
      </c>
      <c r="I17" s="18" t="s">
        <v>101</v>
      </c>
      <c r="J17" s="18" t="s">
        <v>102</v>
      </c>
      <c r="K17" s="18" t="s">
        <v>103</v>
      </c>
      <c r="L17" s="18" t="s">
        <v>336</v>
      </c>
      <c r="M17" s="18" t="s">
        <v>99</v>
      </c>
      <c r="N17" s="18" t="s">
        <v>101</v>
      </c>
      <c r="O17" s="18" t="s">
        <v>102</v>
      </c>
      <c r="P17" s="18" t="s">
        <v>103</v>
      </c>
      <c r="Q17" s="18" t="s">
        <v>336</v>
      </c>
      <c r="R17" s="18" t="s">
        <v>99</v>
      </c>
      <c r="S17" s="18" t="s">
        <v>101</v>
      </c>
      <c r="T17" s="18" t="s">
        <v>102</v>
      </c>
      <c r="U17" s="18" t="s">
        <v>103</v>
      </c>
      <c r="V17" s="18" t="s">
        <v>336</v>
      </c>
    </row>
    <row r="18" spans="2:22" ht="13.95" customHeight="1" x14ac:dyDescent="0.3">
      <c r="B18" s="4" t="s">
        <v>527</v>
      </c>
      <c r="C18" s="75">
        <f>'DCF Bear'!$C$49</f>
        <v>60927.303521809401</v>
      </c>
      <c r="D18" s="75">
        <f>'DCF Bear'!$C$78</f>
        <v>55822.367361651384</v>
      </c>
      <c r="E18" s="75">
        <f>'DCF Bear'!$C$107</f>
        <v>26271.074646272005</v>
      </c>
      <c r="F18" s="75">
        <f>'DCF Bear'!$C$136</f>
        <v>65411.174470267266</v>
      </c>
      <c r="G18" s="75">
        <f>'DCF Bear'!$C$27</f>
        <v>208431.92000000004</v>
      </c>
      <c r="H18" s="75">
        <f>'DCF Base'!$C$49</f>
        <v>60927.303521809401</v>
      </c>
      <c r="I18" s="75">
        <f>'DCF Base'!$C$78</f>
        <v>55822.367361651384</v>
      </c>
      <c r="J18" s="75">
        <f>'DCF Base'!$C$107</f>
        <v>26271.074646272005</v>
      </c>
      <c r="K18" s="75">
        <f>'DCF Base'!$C$136</f>
        <v>65411.174470267266</v>
      </c>
      <c r="L18" s="75">
        <f>'DCF Base'!$C$27</f>
        <v>208431.92000000004</v>
      </c>
      <c r="M18" s="75">
        <f>'DCF Bull'!$C$49</f>
        <v>60927.303521809401</v>
      </c>
      <c r="N18" s="75">
        <f>'DCF Bull'!$C$78</f>
        <v>55822.367361651384</v>
      </c>
      <c r="O18" s="75">
        <f>'DCF Bull'!$C$107</f>
        <v>26271.074646272005</v>
      </c>
      <c r="P18" s="75">
        <f>'DCF Bull'!$C$136</f>
        <v>65411.174470267266</v>
      </c>
      <c r="Q18" s="75">
        <f>'DCF Bull'!$C$27</f>
        <v>208431.92000000004</v>
      </c>
      <c r="R18" s="75">
        <f>'DCF Custom'!$C$49</f>
        <v>60927.303521809401</v>
      </c>
      <c r="S18" s="75">
        <f>'DCF Custom'!$C$78</f>
        <v>55822.367361651384</v>
      </c>
      <c r="T18" s="75">
        <f>'DCF Custom'!$C$107</f>
        <v>26271.074646272005</v>
      </c>
      <c r="U18" s="75">
        <f>'DCF Custom'!$C$136</f>
        <v>65411.174470267266</v>
      </c>
      <c r="V18" s="75">
        <f>'DCF Custom'!$C$27</f>
        <v>208431.92000000004</v>
      </c>
    </row>
    <row r="19" spans="2:22" ht="13.95" customHeight="1" x14ac:dyDescent="0.3">
      <c r="B19" s="6" t="s">
        <v>528</v>
      </c>
      <c r="C19" s="79">
        <f>'DCF Bear'!$C$67</f>
        <v>49428.491285793862</v>
      </c>
      <c r="D19" s="79">
        <f>'DCF Bear'!$C$96</f>
        <v>29906.892176325098</v>
      </c>
      <c r="E19" s="79">
        <f>'DCF Bear'!$C$125</f>
        <v>17214.38385426487</v>
      </c>
      <c r="F19" s="79">
        <f>'DCF Bear'!$C$154</f>
        <v>63089.253781302526</v>
      </c>
      <c r="G19" s="79">
        <f>'DCF Bear'!$C$33</f>
        <v>159639.02109768637</v>
      </c>
      <c r="H19" s="79">
        <f>'DCF Base'!$C$67</f>
        <v>66024.901868041896</v>
      </c>
      <c r="I19" s="79">
        <f>'DCF Base'!$C$96</f>
        <v>38959.323295875351</v>
      </c>
      <c r="J19" s="79">
        <f>'DCF Base'!$C$125</f>
        <v>23184.563155168285</v>
      </c>
      <c r="K19" s="79">
        <f>'DCF Base'!$C$154</f>
        <v>80095.664217529964</v>
      </c>
      <c r="L19" s="79">
        <f>'DCF Base'!$C$33</f>
        <v>208264.45253661548</v>
      </c>
      <c r="M19" s="79">
        <f>'DCF Bull'!$C$67</f>
        <v>82737.941203082679</v>
      </c>
      <c r="N19" s="79">
        <f>'DCF Bull'!$C$96</f>
        <v>47258.37891451818</v>
      </c>
      <c r="O19" s="79">
        <f>'DCF Bull'!$C$125</f>
        <v>29196.16168378013</v>
      </c>
      <c r="P19" s="79">
        <f>'DCF Bull'!$C$154</f>
        <v>96033.83518039863</v>
      </c>
      <c r="Q19" s="79">
        <f>'DCF Bull'!$C$33</f>
        <v>255226.31698177962</v>
      </c>
      <c r="R19" s="79">
        <f>'DCF Custom'!$C$67</f>
        <v>66024.901868041896</v>
      </c>
      <c r="S19" s="79">
        <f>'DCF Custom'!$C$96</f>
        <v>38959.323295875351</v>
      </c>
      <c r="T19" s="79">
        <f>'DCF Custom'!$C$125</f>
        <v>23184.563155168285</v>
      </c>
      <c r="U19" s="79">
        <f>'DCF Custom'!$C$154</f>
        <v>80095.664217529964</v>
      </c>
      <c r="V19" s="79">
        <f>'DCF Custom'!$C$33</f>
        <v>208264.45253661548</v>
      </c>
    </row>
    <row r="20" spans="2:22" ht="13.95" customHeight="1" x14ac:dyDescent="0.3">
      <c r="B20" s="6" t="s">
        <v>529</v>
      </c>
      <c r="C20" s="79">
        <f>SUMPRODUCT('DCF Bear'!$D$73:$H$73,(1+'DCF Bear'!$C$52)^(-'DCF Bear'!$D$19:$H$19))+'DCF Bear'!$I$58*(1-'DCF Bear'!$I$57/'DCF Bear'!$I$59)/((1+'DCF Bear'!$C$52)*IF(RateConv=1,1,1+IPCALT)-1-'DCF Bear'!$I$57)/'DCF Bear'!$H$23*(1+'DCF Bear'!$C$52)^(-5)</f>
        <v>49428.491285793854</v>
      </c>
      <c r="D20" s="79">
        <f>SUMPRODUCT('DCF Bear'!$D$102:$H$102,(1+'DCF Bear'!$C$81)^(-'DCF Bear'!$D$19:$H$19))+'DCF Bear'!$I$87*(1-'DCF Bear'!$I$86/'DCF Bear'!$I$88)/((1+'DCF Bear'!$C$81)*IF(RateConv=1,1,1+IPCALT)-1-'DCF Bear'!$I$86)/'DCF Bear'!$H$23*(1+'DCF Bear'!$C$81)^(-5)</f>
        <v>29906.892176325095</v>
      </c>
      <c r="E20" s="79">
        <f>SUMPRODUCT('DCF Bear'!$D$131:$H$131,(1+'DCF Bear'!$C$110)^(-'DCF Bear'!$D$19:$H$19))+'DCF Bear'!$I$116*(1-'DCF Bear'!$I$115/'DCF Bear'!$I$117)/((1+'DCF Bear'!$C$110)*IF(RateConv=1,1,1+IPCALT)-1-'DCF Bear'!$I$115)/'DCF Bear'!$H$23*(1+'DCF Bear'!$C$110)^(-5)</f>
        <v>17214.383854264866</v>
      </c>
      <c r="F20" s="79">
        <f>SUMPRODUCT('DCF Bear'!$D$160:$H$160,(1+'DCF Bear'!$C$139)^(-'DCF Bear'!$D$19:$H$19))+'DCF Bear'!$I$145*(1-'DCF Bear'!$I$144/'DCF Bear'!$I$146)/((1+'DCF Bear'!$C$139)*IF(RateConv=1,1,1+IPCALT)-1-'DCF Bear'!$I$144)/'DCF Bear'!$H$23*(1+'DCF Bear'!$C$139)^(-5)</f>
        <v>63089.253781302526</v>
      </c>
      <c r="G20" s="79">
        <f t="shared" ref="G20:G51" si="0">C20+D20+E20+F20</f>
        <v>159639.02109768632</v>
      </c>
      <c r="H20" s="79">
        <f>SUMPRODUCT('DCF Base'!$D$73:$H$73,(1+'DCF Base'!$C$52)^(-'DCF Base'!$D$19:$H$19))+'DCF Base'!$I$58*(1-'DCF Base'!$I$57/'DCF Base'!$I$59)/((1+'DCF Base'!$C$52)*IF(RateConv=1,1,1+IPCALT)-1-'DCF Base'!$I$57)/'DCF Base'!$H$23*(1+'DCF Base'!$C$52)^(-5)</f>
        <v>66024.90186804191</v>
      </c>
      <c r="I20" s="79">
        <f>SUMPRODUCT('DCF Base'!$D$102:$H$102,(1+'DCF Base'!$C$81)^(-'DCF Base'!$D$19:$H$19))+'DCF Base'!$I$87*(1-'DCF Base'!$I$86/'DCF Base'!$I$88)/((1+'DCF Base'!$C$81)*IF(RateConv=1,1,1+IPCALT)-1-'DCF Base'!$I$86)/'DCF Base'!$H$23*(1+'DCF Base'!$C$81)^(-5)</f>
        <v>38959.323295875365</v>
      </c>
      <c r="J20" s="79">
        <f>SUMPRODUCT('DCF Base'!$D$131:$H$131,(1+'DCF Base'!$C$110)^(-'DCF Base'!$D$19:$H$19))+'DCF Base'!$I$116*(1-'DCF Base'!$I$115/'DCF Base'!$I$117)/((1+'DCF Base'!$C$110)*IF(RateConv=1,1,1+IPCALT)-1-'DCF Base'!$I$115)/'DCF Base'!$H$23*(1+'DCF Base'!$C$110)^(-5)</f>
        <v>23184.563155168296</v>
      </c>
      <c r="K20" s="79">
        <f>SUMPRODUCT('DCF Base'!$D$160:$H$160,(1+'DCF Base'!$C$139)^(-'DCF Base'!$D$19:$H$19))+'DCF Base'!$I$145*(1-'DCF Base'!$I$144/'DCF Base'!$I$146)/((1+'DCF Base'!$C$139)*IF(RateConv=1,1,1+IPCALT)-1-'DCF Base'!$I$144)/'DCF Base'!$H$23*(1+'DCF Base'!$C$139)^(-5)</f>
        <v>80095.664217529978</v>
      </c>
      <c r="L20" s="79">
        <f t="shared" ref="L20:L51" si="1">H20+I20+J20+K20</f>
        <v>208264.45253661554</v>
      </c>
      <c r="M20" s="79">
        <f>SUMPRODUCT('DCF Bull'!$D$73:$H$73,(1+'DCF Bull'!$C$52)^(-'DCF Bull'!$D$19:$H$19))+'DCF Bull'!$I$58*(1-'DCF Bull'!$I$57/'DCF Bull'!$I$59)/((1+'DCF Bull'!$C$52)*IF(RateConv=1,1,1+IPCALT)-1-'DCF Bull'!$I$57)/'DCF Bull'!$H$23*(1+'DCF Bull'!$C$52)^(-5)</f>
        <v>82737.941203082577</v>
      </c>
      <c r="N20" s="79">
        <f>SUMPRODUCT('DCF Bull'!$D$102:$H$102,(1+'DCF Bull'!$C$81)^(-'DCF Bull'!$D$19:$H$19))+'DCF Bull'!$I$87*(1-'DCF Bull'!$I$86/'DCF Bull'!$I$88)/((1+'DCF Bull'!$C$81)*IF(RateConv=1,1,1+IPCALT)-1-'DCF Bull'!$I$86)/'DCF Bull'!$H$23*(1+'DCF Bull'!$C$81)^(-5)</f>
        <v>47258.378914518107</v>
      </c>
      <c r="O20" s="79">
        <f>SUMPRODUCT('DCF Bull'!$D$131:$H$131,(1+'DCF Bull'!$C$110)^(-'DCF Bull'!$D$19:$H$19))+'DCF Bull'!$I$116*(1-'DCF Bull'!$I$115/'DCF Bull'!$I$117)/((1+'DCF Bull'!$C$110)*IF(RateConv=1,1,1+IPCALT)-1-'DCF Bull'!$I$115)/'DCF Bull'!$H$23*(1+'DCF Bull'!$C$110)^(-5)</f>
        <v>29196.161683780094</v>
      </c>
      <c r="P20" s="79">
        <f>SUMPRODUCT('DCF Bull'!$D$160:$H$160,(1+'DCF Bull'!$C$139)^(-'DCF Bull'!$D$19:$H$19))+'DCF Bull'!$I$145*(1-'DCF Bull'!$I$144/'DCF Bull'!$I$146)/((1+'DCF Bull'!$C$139)*IF(RateConv=1,1,1+IPCALT)-1-'DCF Bull'!$I$144)/'DCF Bull'!$H$23*(1+'DCF Bull'!$C$139)^(-5)</f>
        <v>96033.835180398513</v>
      </c>
      <c r="Q20" s="79">
        <f t="shared" ref="Q20:Q51" si="2">M20+N20+O20+P20</f>
        <v>255226.3169817793</v>
      </c>
      <c r="R20" s="79">
        <f>SUMPRODUCT('DCF Custom'!$D$73:$H$73,(1+'DCF Custom'!$C$52)^(-'DCF Custom'!$D$19:$H$19))+'DCF Custom'!$I$58*(1-'DCF Custom'!$I$57/'DCF Custom'!$I$59)/((1+'DCF Custom'!$C$52)*IF(RateConv=1,1,1+IPCALT)-1-'DCF Custom'!$I$57)/'DCF Custom'!$H$23*(1+'DCF Custom'!$C$52)^(-5)</f>
        <v>66024.90186804191</v>
      </c>
      <c r="S20" s="79">
        <f>SUMPRODUCT('DCF Custom'!$D$102:$H$102,(1+'DCF Custom'!$C$81)^(-'DCF Custom'!$D$19:$H$19))+'DCF Custom'!$I$87*(1-'DCF Custom'!$I$86/'DCF Custom'!$I$88)/((1+'DCF Custom'!$C$81)*IF(RateConv=1,1,1+IPCALT)-1-'DCF Custom'!$I$86)/'DCF Custom'!$H$23*(1+'DCF Custom'!$C$81)^(-5)</f>
        <v>38959.323295875365</v>
      </c>
      <c r="T20" s="79">
        <f>SUMPRODUCT('DCF Custom'!$D$131:$H$131,(1+'DCF Custom'!$C$110)^(-'DCF Custom'!$D$19:$H$19))+'DCF Custom'!$I$116*(1-'DCF Custom'!$I$115/'DCF Custom'!$I$117)/((1+'DCF Custom'!$C$110)*IF(RateConv=1,1,1+IPCALT)-1-'DCF Custom'!$I$115)/'DCF Custom'!$H$23*(1+'DCF Custom'!$C$110)^(-5)</f>
        <v>23184.563155168296</v>
      </c>
      <c r="U20" s="79">
        <f>SUMPRODUCT('DCF Custom'!$D$160:$H$160,(1+'DCF Custom'!$C$139)^(-'DCF Custom'!$D$19:$H$19))+'DCF Custom'!$I$145*(1-'DCF Custom'!$I$144/'DCF Custom'!$I$146)/((1+'DCF Custom'!$C$139)*IF(RateConv=1,1,1+IPCALT)-1-'DCF Custom'!$I$144)/'DCF Custom'!$H$23*(1+'DCF Custom'!$C$139)^(-5)</f>
        <v>80095.664217529978</v>
      </c>
      <c r="V20" s="79">
        <f t="shared" ref="V20:V51" si="3">R20+S20+T20+U20</f>
        <v>208264.45253661554</v>
      </c>
    </row>
    <row r="21" spans="2:22" ht="13.95" customHeight="1" x14ac:dyDescent="0.3">
      <c r="B21" s="80">
        <v>0</v>
      </c>
      <c r="C21" s="16">
        <f>SUMPRODUCT('DCF Bear'!$D$73:$H$73,(1+'DCF Bear'!$C$6+$B21)^(-'DCF Bear'!$D$19:$H$19))+'DCF Bear'!$I$58*(1-'DCF Bear'!$I$57/'DCF Bear'!$I$59)/((1+'DCF Bear'!$C$6+$B21)*IF(RateConv=1,1,1+IPCALT)-1-'DCF Bear'!$I$57)/'DCF Bear'!$H$23*(1+'DCF Bear'!$C$6+$B21)^(-5)</f>
        <v>120215.65956523489</v>
      </c>
      <c r="D21" s="16">
        <f>SUMPRODUCT('DCF Bear'!$D$102:$H$102,(1+'DCF Bear'!$C$6+$B21)^(-'DCF Bear'!$D$19:$H$19))+'DCF Bear'!$I$87*(1-'DCF Bear'!$I$86/'DCF Bear'!$I$88)/((1+'DCF Bear'!$C$6+$B21)*IF(RateConv=1,1,1+IPCALT)-1-'DCF Bear'!$I$86)/'DCF Bear'!$H$23*(1+'DCF Bear'!$C$6+$B21)^(-5)</f>
        <v>76811.278938224452</v>
      </c>
      <c r="E21" s="16">
        <f>SUMPRODUCT('DCF Bear'!$D$131:$H$131,(1+'DCF Bear'!$C$6+$B21)^(-'DCF Bear'!$D$19:$H$19))+'DCF Bear'!$I$116*(1-'DCF Bear'!$I$115/'DCF Bear'!$I$117)/((1+'DCF Bear'!$C$6+$B21)*IF(RateConv=1,1,1+IPCALT)-1-'DCF Bear'!$I$115)/'DCF Bear'!$H$23*(1+'DCF Bear'!$C$6+$B21)^(-5)</f>
        <v>43128.962390034569</v>
      </c>
      <c r="F21" s="16">
        <f>SUMPRODUCT('DCF Bear'!$D$160:$H$160,(1+'DCF Bear'!$C$6+$B21)^(-'DCF Bear'!$D$19:$H$19))+'DCF Bear'!$I$145*(1-'DCF Bear'!$I$144/'DCF Bear'!$I$146)/((1+'DCF Bear'!$C$6+$B21)*IF(RateConv=1,1,1+IPCALT)-1-'DCF Bear'!$I$144)/'DCF Bear'!$H$23*(1+'DCF Bear'!$C$6+$B21)^(-5)</f>
        <v>144279.05614371944</v>
      </c>
      <c r="G21" s="75">
        <f t="shared" si="0"/>
        <v>384434.95703721337</v>
      </c>
      <c r="H21" s="16">
        <f>SUMPRODUCT('DCF Base'!$D$73:$H$73,(1+'DCF Base'!$C$6+$B21)^(-'DCF Base'!$D$19:$H$19))+'DCF Base'!$I$58*(1-'DCF Base'!$I$57/'DCF Base'!$I$59)/((1+'DCF Base'!$C$6+$B21)*IF(RateConv=1,1,1+IPCALT)-1-'DCF Base'!$I$57)/'DCF Base'!$H$23*(1+'DCF Base'!$C$6+$B21)^(-5)</f>
        <v>269869.25174216862</v>
      </c>
      <c r="I21" s="16">
        <f>SUMPRODUCT('DCF Base'!$D$102:$H$102,(1+'DCF Base'!$C$6+$B21)^(-'DCF Base'!$D$19:$H$19))+'DCF Base'!$I$87*(1-'DCF Base'!$I$86/'DCF Base'!$I$88)/((1+'DCF Base'!$C$6+$B21)*IF(RateConv=1,1,1+IPCALT)-1-'DCF Base'!$I$86)/'DCF Base'!$H$23*(1+'DCF Base'!$C$6+$B21)^(-5)</f>
        <v>170656.42085240118</v>
      </c>
      <c r="J21" s="16">
        <f>SUMPRODUCT('DCF Base'!$D$131:$H$131,(1+'DCF Base'!$C$6+$B21)^(-'DCF Base'!$D$19:$H$19))+'DCF Base'!$I$116*(1-'DCF Base'!$I$115/'DCF Base'!$I$117)/((1+'DCF Base'!$C$6+$B21)*IF(RateConv=1,1,1+IPCALT)-1-'DCF Base'!$I$115)/'DCF Base'!$H$23*(1+'DCF Base'!$C$6+$B21)^(-5)</f>
        <v>98091.150330156393</v>
      </c>
      <c r="K21" s="16">
        <f>SUMPRODUCT('DCF Base'!$D$160:$H$160,(1+'DCF Base'!$C$6+$B21)^(-'DCF Base'!$D$19:$H$19))+'DCF Base'!$I$145*(1-'DCF Base'!$I$144/'DCF Base'!$I$146)/((1+'DCF Base'!$C$6+$B21)*IF(RateConv=1,1,1+IPCALT)-1-'DCF Base'!$I$144)/'DCF Base'!$H$23*(1+'DCF Base'!$C$6+$B21)^(-5)</f>
        <v>307306.77608750068</v>
      </c>
      <c r="L21" s="75">
        <f t="shared" si="1"/>
        <v>845923.5990122268</v>
      </c>
      <c r="M21" s="16">
        <f>SUMPRODUCT('DCF Bull'!$D$73:$H$73,(1+'DCF Bull'!$C$6+$B21)^(-'DCF Bull'!$D$19:$H$19))+'DCF Bull'!$I$58*(1-'DCF Bull'!$I$57/'DCF Bull'!$I$59)/((1+'DCF Bull'!$C$6+$B21)*IF(RateConv=1,1,1+IPCALT)-1-'DCF Bull'!$I$57)/'DCF Bull'!$H$23*(1+'DCF Bull'!$C$6+$B21)^(-5)</f>
        <v>757768.62595739006</v>
      </c>
      <c r="N21" s="16">
        <f>SUMPRODUCT('DCF Bull'!$D$102:$H$102,(1+'DCF Bull'!$C$6+$B21)^(-'DCF Bull'!$D$19:$H$19))+'DCF Bull'!$I$87*(1-'DCF Bull'!$I$86/'DCF Bull'!$I$88)/((1+'DCF Bull'!$C$6+$B21)*IF(RateConv=1,1,1+IPCALT)-1-'DCF Bull'!$I$86)/'DCF Bull'!$H$23*(1+'DCF Bull'!$C$6+$B21)^(-5)</f>
        <v>470848.43379996874</v>
      </c>
      <c r="O21" s="16">
        <f>SUMPRODUCT('DCF Bull'!$D$131:$H$131,(1+'DCF Bull'!$C$6+$B21)^(-'DCF Bull'!$D$19:$H$19))+'DCF Bull'!$I$116*(1-'DCF Bull'!$I$115/'DCF Bull'!$I$117)/((1+'DCF Bull'!$C$6+$B21)*IF(RateConv=1,1,1+IPCALT)-1-'DCF Bull'!$I$115)/'DCF Bull'!$H$23*(1+'DCF Bull'!$C$6+$B21)^(-5)</f>
        <v>277905.39360568381</v>
      </c>
      <c r="P21" s="16">
        <f>SUMPRODUCT('DCF Bull'!$D$160:$H$160,(1+'DCF Bull'!$C$6+$B21)^(-'DCF Bull'!$D$19:$H$19))+'DCF Bull'!$I$145*(1-'DCF Bull'!$I$144/'DCF Bull'!$I$146)/((1+'DCF Bull'!$C$6+$B21)*IF(RateConv=1,1,1+IPCALT)-1-'DCF Bull'!$I$144)/'DCF Bull'!$H$23*(1+'DCF Bull'!$C$6+$B21)^(-5)</f>
        <v>828397.96198417456</v>
      </c>
      <c r="Q21" s="75">
        <f t="shared" si="2"/>
        <v>2334920.4153472176</v>
      </c>
      <c r="R21" s="16">
        <f>SUMPRODUCT('DCF Custom'!$D$73:$H$73,(1+'DCF Custom'!$C$6+$B21)^(-'DCF Custom'!$D$19:$H$19))+'DCF Custom'!$I$58*(1-'DCF Custom'!$I$57/'DCF Custom'!$I$59)/((1+'DCF Custom'!$C$6+$B21)*IF(RateConv=1,1,1+IPCALT)-1-'DCF Custom'!$I$57)/'DCF Custom'!$H$23*(1+'DCF Custom'!$C$6+$B21)^(-5)</f>
        <v>269869.25174216862</v>
      </c>
      <c r="S21" s="16">
        <f>SUMPRODUCT('DCF Custom'!$D$102:$H$102,(1+'DCF Custom'!$C$6+$B21)^(-'DCF Custom'!$D$19:$H$19))+'DCF Custom'!$I$87*(1-'DCF Custom'!$I$86/'DCF Custom'!$I$88)/((1+'DCF Custom'!$C$6+$B21)*IF(RateConv=1,1,1+IPCALT)-1-'DCF Custom'!$I$86)/'DCF Custom'!$H$23*(1+'DCF Custom'!$C$6+$B21)^(-5)</f>
        <v>170656.42085240118</v>
      </c>
      <c r="T21" s="16">
        <f>SUMPRODUCT('DCF Custom'!$D$131:$H$131,(1+'DCF Custom'!$C$6+$B21)^(-'DCF Custom'!$D$19:$H$19))+'DCF Custom'!$I$116*(1-'DCF Custom'!$I$115/'DCF Custom'!$I$117)/((1+'DCF Custom'!$C$6+$B21)*IF(RateConv=1,1,1+IPCALT)-1-'DCF Custom'!$I$115)/'DCF Custom'!$H$23*(1+'DCF Custom'!$C$6+$B21)^(-5)</f>
        <v>98091.150330156393</v>
      </c>
      <c r="U21" s="16">
        <f>SUMPRODUCT('DCF Custom'!$D$160:$H$160,(1+'DCF Custom'!$C$6+$B21)^(-'DCF Custom'!$D$19:$H$19))+'DCF Custom'!$I$145*(1-'DCF Custom'!$I$144/'DCF Custom'!$I$146)/((1+'DCF Custom'!$C$6+$B21)*IF(RateConv=1,1,1+IPCALT)-1-'DCF Custom'!$I$144)/'DCF Custom'!$H$23*(1+'DCF Custom'!$C$6+$B21)^(-5)</f>
        <v>307306.77608750068</v>
      </c>
      <c r="V21" s="75">
        <f t="shared" si="3"/>
        <v>845923.5990122268</v>
      </c>
    </row>
    <row r="22" spans="2:22" ht="13.95" customHeight="1" x14ac:dyDescent="0.3">
      <c r="B22" s="80">
        <v>1E-3</v>
      </c>
      <c r="C22" s="16">
        <f>SUMPRODUCT('DCF Bear'!$D$73:$H$73,(1+'DCF Bear'!$C$6+$B22)^(-'DCF Bear'!$D$19:$H$19))+'DCF Bear'!$I$58*(1-'DCF Bear'!$I$57/'DCF Bear'!$I$59)/((1+'DCF Bear'!$C$6+$B22)*IF(RateConv=1,1,1+IPCALT)-1-'DCF Bear'!$I$57)/'DCF Bear'!$H$23*(1+'DCF Bear'!$C$6+$B22)^(-5)</f>
        <v>117453.01538166794</v>
      </c>
      <c r="D22" s="16">
        <f>SUMPRODUCT('DCF Bear'!$D$102:$H$102,(1+'DCF Bear'!$C$6+$B22)^(-'DCF Bear'!$D$19:$H$19))+'DCF Bear'!$I$87*(1-'DCF Bear'!$I$86/'DCF Bear'!$I$88)/((1+'DCF Bear'!$C$6+$B22)*IF(RateConv=1,1,1+IPCALT)-1-'DCF Bear'!$I$86)/'DCF Bear'!$H$23*(1+'DCF Bear'!$C$6+$B22)^(-5)</f>
        <v>74973.209522196703</v>
      </c>
      <c r="E22" s="16">
        <f>SUMPRODUCT('DCF Bear'!$D$131:$H$131,(1+'DCF Bear'!$C$6+$B22)^(-'DCF Bear'!$D$19:$H$19))+'DCF Bear'!$I$116*(1-'DCF Bear'!$I$115/'DCF Bear'!$I$117)/((1+'DCF Bear'!$C$6+$B22)*IF(RateConv=1,1,1+IPCALT)-1-'DCF Bear'!$I$115)/'DCF Bear'!$H$23*(1+'DCF Bear'!$C$6+$B22)^(-5)</f>
        <v>42115.140648015979</v>
      </c>
      <c r="F22" s="16">
        <f>SUMPRODUCT('DCF Bear'!$D$160:$H$160,(1+'DCF Bear'!$C$6+$B22)^(-'DCF Bear'!$D$19:$H$19))+'DCF Bear'!$I$145*(1-'DCF Bear'!$I$144/'DCF Bear'!$I$146)/((1+'DCF Bear'!$C$6+$B22)*IF(RateConv=1,1,1+IPCALT)-1-'DCF Bear'!$I$144)/'DCF Bear'!$H$23*(1+'DCF Bear'!$C$6+$B22)^(-5)</f>
        <v>141128.90508537137</v>
      </c>
      <c r="G22" s="75">
        <f t="shared" si="0"/>
        <v>375670.27063725202</v>
      </c>
      <c r="H22" s="16">
        <f>SUMPRODUCT('DCF Base'!$D$73:$H$73,(1+'DCF Base'!$C$6+$B22)^(-'DCF Base'!$D$19:$H$19))+'DCF Base'!$I$58*(1-'DCF Base'!$I$57/'DCF Base'!$I$59)/((1+'DCF Base'!$C$6+$B22)*IF(RateConv=1,1,1+IPCALT)-1-'DCF Base'!$I$57)/'DCF Base'!$H$23*(1+'DCF Base'!$C$6+$B22)^(-5)</f>
        <v>257173.48395221191</v>
      </c>
      <c r="I22" s="16">
        <f>SUMPRODUCT('DCF Base'!$D$102:$H$102,(1+'DCF Base'!$C$6+$B22)^(-'DCF Base'!$D$19:$H$19))+'DCF Base'!$I$87*(1-'DCF Base'!$I$86/'DCF Base'!$I$88)/((1+'DCF Base'!$C$6+$B22)*IF(RateConv=1,1,1+IPCALT)-1-'DCF Base'!$I$86)/'DCF Base'!$H$23*(1+'DCF Base'!$C$6+$B22)^(-5)</f>
        <v>162432.84533578079</v>
      </c>
      <c r="J22" s="16">
        <f>SUMPRODUCT('DCF Base'!$D$131:$H$131,(1+'DCF Base'!$C$6+$B22)^(-'DCF Base'!$D$19:$H$19))+'DCF Base'!$I$116*(1-'DCF Base'!$I$115/'DCF Base'!$I$117)/((1+'DCF Base'!$C$6+$B22)*IF(RateConv=1,1,1+IPCALT)-1-'DCF Base'!$I$115)/'DCF Base'!$H$23*(1+'DCF Base'!$C$6+$B22)^(-5)</f>
        <v>93419.473325865882</v>
      </c>
      <c r="K22" s="16">
        <f>SUMPRODUCT('DCF Base'!$D$160:$H$160,(1+'DCF Base'!$C$6+$B22)^(-'DCF Base'!$D$19:$H$19))+'DCF Base'!$I$145*(1-'DCF Base'!$I$144/'DCF Base'!$I$146)/((1+'DCF Base'!$C$6+$B22)*IF(RateConv=1,1,1+IPCALT)-1-'DCF Base'!$I$144)/'DCF Base'!$H$23*(1+'DCF Base'!$C$6+$B22)^(-5)</f>
        <v>293194.95511333301</v>
      </c>
      <c r="L22" s="75">
        <f t="shared" si="1"/>
        <v>806220.75772719155</v>
      </c>
      <c r="M22" s="16">
        <f>SUMPRODUCT('DCF Bull'!$D$73:$H$73,(1+'DCF Bull'!$C$6+$B22)^(-'DCF Bull'!$D$19:$H$19))+'DCF Bull'!$I$58*(1-'DCF Bull'!$I$57/'DCF Bull'!$I$59)/((1+'DCF Bull'!$C$6+$B22)*IF(RateConv=1,1,1+IPCALT)-1-'DCF Bull'!$I$57)/'DCF Bull'!$H$23*(1+'DCF Bull'!$C$6+$B22)^(-5)</f>
        <v>672668.88518967084</v>
      </c>
      <c r="N22" s="16">
        <f>SUMPRODUCT('DCF Bull'!$D$102:$H$102,(1+'DCF Bull'!$C$6+$B22)^(-'DCF Bull'!$D$19:$H$19))+'DCF Bull'!$I$87*(1-'DCF Bull'!$I$86/'DCF Bull'!$I$88)/((1+'DCF Bull'!$C$6+$B22)*IF(RateConv=1,1,1+IPCALT)-1-'DCF Bull'!$I$86)/'DCF Bull'!$H$23*(1+'DCF Bull'!$C$6+$B22)^(-5)</f>
        <v>417379.63361035986</v>
      </c>
      <c r="O22" s="16">
        <f>SUMPRODUCT('DCF Bull'!$D$131:$H$131,(1+'DCF Bull'!$C$6+$B22)^(-'DCF Bull'!$D$19:$H$19))+'DCF Bull'!$I$116*(1-'DCF Bull'!$I$115/'DCF Bull'!$I$117)/((1+'DCF Bull'!$C$6+$B22)*IF(RateConv=1,1,1+IPCALT)-1-'DCF Bull'!$I$115)/'DCF Bull'!$H$23*(1+'DCF Bull'!$C$6+$B22)^(-5)</f>
        <v>246532.16429209767</v>
      </c>
      <c r="P22" s="16">
        <f>SUMPRODUCT('DCF Bull'!$D$160:$H$160,(1+'DCF Bull'!$C$6+$B22)^(-'DCF Bull'!$D$19:$H$19))+'DCF Bull'!$I$145*(1-'DCF Bull'!$I$144/'DCF Bull'!$I$146)/((1+'DCF Bull'!$C$6+$B22)*IF(RateConv=1,1,1+IPCALT)-1-'DCF Bull'!$I$144)/'DCF Bull'!$H$23*(1+'DCF Bull'!$C$6+$B22)^(-5)</f>
        <v>736162.81834081141</v>
      </c>
      <c r="Q22" s="75">
        <f t="shared" si="2"/>
        <v>2072743.5014329399</v>
      </c>
      <c r="R22" s="16">
        <f>SUMPRODUCT('DCF Custom'!$D$73:$H$73,(1+'DCF Custom'!$C$6+$B22)^(-'DCF Custom'!$D$19:$H$19))+'DCF Custom'!$I$58*(1-'DCF Custom'!$I$57/'DCF Custom'!$I$59)/((1+'DCF Custom'!$C$6+$B22)*IF(RateConv=1,1,1+IPCALT)-1-'DCF Custom'!$I$57)/'DCF Custom'!$H$23*(1+'DCF Custom'!$C$6+$B22)^(-5)</f>
        <v>257173.48395221191</v>
      </c>
      <c r="S22" s="16">
        <f>SUMPRODUCT('DCF Custom'!$D$102:$H$102,(1+'DCF Custom'!$C$6+$B22)^(-'DCF Custom'!$D$19:$H$19))+'DCF Custom'!$I$87*(1-'DCF Custom'!$I$86/'DCF Custom'!$I$88)/((1+'DCF Custom'!$C$6+$B22)*IF(RateConv=1,1,1+IPCALT)-1-'DCF Custom'!$I$86)/'DCF Custom'!$H$23*(1+'DCF Custom'!$C$6+$B22)^(-5)</f>
        <v>162432.84533578079</v>
      </c>
      <c r="T22" s="16">
        <f>SUMPRODUCT('DCF Custom'!$D$131:$H$131,(1+'DCF Custom'!$C$6+$B22)^(-'DCF Custom'!$D$19:$H$19))+'DCF Custom'!$I$116*(1-'DCF Custom'!$I$115/'DCF Custom'!$I$117)/((1+'DCF Custom'!$C$6+$B22)*IF(RateConv=1,1,1+IPCALT)-1-'DCF Custom'!$I$115)/'DCF Custom'!$H$23*(1+'DCF Custom'!$C$6+$B22)^(-5)</f>
        <v>93419.473325865882</v>
      </c>
      <c r="U22" s="16">
        <f>SUMPRODUCT('DCF Custom'!$D$160:$H$160,(1+'DCF Custom'!$C$6+$B22)^(-'DCF Custom'!$D$19:$H$19))+'DCF Custom'!$I$145*(1-'DCF Custom'!$I$144/'DCF Custom'!$I$146)/((1+'DCF Custom'!$C$6+$B22)*IF(RateConv=1,1,1+IPCALT)-1-'DCF Custom'!$I$144)/'DCF Custom'!$H$23*(1+'DCF Custom'!$C$6+$B22)^(-5)</f>
        <v>293194.95511333301</v>
      </c>
      <c r="V22" s="75">
        <f t="shared" si="3"/>
        <v>806220.75772719155</v>
      </c>
    </row>
    <row r="23" spans="2:22" ht="13.95" customHeight="1" x14ac:dyDescent="0.3">
      <c r="B23" s="80">
        <v>2E-3</v>
      </c>
      <c r="C23" s="16">
        <f>SUMPRODUCT('DCF Bear'!$D$73:$H$73,(1+'DCF Bear'!$C$6+$B23)^(-'DCF Bear'!$D$19:$H$19))+'DCF Bear'!$I$58*(1-'DCF Bear'!$I$57/'DCF Bear'!$I$59)/((1+'DCF Bear'!$C$6+$B23)*IF(RateConv=1,1,1+IPCALT)-1-'DCF Bear'!$I$57)/'DCF Bear'!$H$23*(1+'DCF Bear'!$C$6+$B23)^(-5)</f>
        <v>114813.18102593218</v>
      </c>
      <c r="D23" s="16">
        <f>SUMPRODUCT('DCF Bear'!$D$102:$H$102,(1+'DCF Bear'!$C$6+$B23)^(-'DCF Bear'!$D$19:$H$19))+'DCF Bear'!$I$87*(1-'DCF Bear'!$I$86/'DCF Bear'!$I$88)/((1+'DCF Bear'!$C$6+$B23)*IF(RateConv=1,1,1+IPCALT)-1-'DCF Bear'!$I$86)/'DCF Bear'!$H$23*(1+'DCF Bear'!$C$6+$B23)^(-5)</f>
        <v>73217.119267836722</v>
      </c>
      <c r="E23" s="16">
        <f>SUMPRODUCT('DCF Bear'!$D$131:$H$131,(1+'DCF Bear'!$C$6+$B23)^(-'DCF Bear'!$D$19:$H$19))+'DCF Bear'!$I$116*(1-'DCF Bear'!$I$115/'DCF Bear'!$I$117)/((1+'DCF Bear'!$C$6+$B23)*IF(RateConv=1,1,1+IPCALT)-1-'DCF Bear'!$I$115)/'DCF Bear'!$H$23*(1+'DCF Bear'!$C$6+$B23)^(-5)</f>
        <v>41146.475123704149</v>
      </c>
      <c r="F23" s="16">
        <f>SUMPRODUCT('DCF Bear'!$D$160:$H$160,(1+'DCF Bear'!$C$6+$B23)^(-'DCF Bear'!$D$19:$H$19))+'DCF Bear'!$I$145*(1-'DCF Bear'!$I$144/'DCF Bear'!$I$146)/((1+'DCF Bear'!$C$6+$B23)*IF(RateConv=1,1,1+IPCALT)-1-'DCF Bear'!$I$144)/'DCF Bear'!$H$23*(1+'DCF Bear'!$C$6+$B23)^(-5)</f>
        <v>138118.12126714943</v>
      </c>
      <c r="G23" s="75">
        <f t="shared" si="0"/>
        <v>367294.89668462251</v>
      </c>
      <c r="H23" s="16">
        <f>SUMPRODUCT('DCF Base'!$D$73:$H$73,(1+'DCF Base'!$C$6+$B23)^(-'DCF Base'!$D$19:$H$19))+'DCF Base'!$I$58*(1-'DCF Base'!$I$57/'DCF Base'!$I$59)/((1+'DCF Base'!$C$6+$B23)*IF(RateConv=1,1,1+IPCALT)-1-'DCF Base'!$I$57)/'DCF Base'!$H$23*(1+'DCF Base'!$C$6+$B23)^(-5)</f>
        <v>245601.88242339861</v>
      </c>
      <c r="I23" s="16">
        <f>SUMPRODUCT('DCF Base'!$D$102:$H$102,(1+'DCF Base'!$C$6+$B23)^(-'DCF Base'!$D$19:$H$19))+'DCF Base'!$I$87*(1-'DCF Base'!$I$86/'DCF Base'!$I$88)/((1+'DCF Base'!$C$6+$B23)*IF(RateConv=1,1,1+IPCALT)-1-'DCF Base'!$I$86)/'DCF Base'!$H$23*(1+'DCF Base'!$C$6+$B23)^(-5)</f>
        <v>154938.19016012197</v>
      </c>
      <c r="J23" s="16">
        <f>SUMPRODUCT('DCF Base'!$D$131:$H$131,(1+'DCF Base'!$C$6+$B23)^(-'DCF Base'!$D$19:$H$19))+'DCF Base'!$I$116*(1-'DCF Base'!$I$115/'DCF Base'!$I$117)/((1+'DCF Base'!$C$6+$B23)*IF(RateConv=1,1,1+IPCALT)-1-'DCF Base'!$I$115)/'DCF Base'!$H$23*(1+'DCF Base'!$C$6+$B23)^(-5)</f>
        <v>89161.682351080264</v>
      </c>
      <c r="K23" s="16">
        <f>SUMPRODUCT('DCF Base'!$D$160:$H$160,(1+'DCF Base'!$C$6+$B23)^(-'DCF Base'!$D$19:$H$19))+'DCF Base'!$I$145*(1-'DCF Base'!$I$144/'DCF Base'!$I$146)/((1+'DCF Base'!$C$6+$B23)*IF(RateConv=1,1,1+IPCALT)-1-'DCF Base'!$I$144)/'DCF Base'!$H$23*(1+'DCF Base'!$C$6+$B23)^(-5)</f>
        <v>280331.29840704211</v>
      </c>
      <c r="L23" s="75">
        <f t="shared" si="1"/>
        <v>770033.05334164295</v>
      </c>
      <c r="M23" s="16">
        <f>SUMPRODUCT('DCF Bull'!$D$73:$H$73,(1+'DCF Bull'!$C$6+$B23)^(-'DCF Bull'!$D$19:$H$19))+'DCF Bull'!$I$58*(1-'DCF Bull'!$I$57/'DCF Bull'!$I$59)/((1+'DCF Bull'!$C$6+$B23)*IF(RateConv=1,1,1+IPCALT)-1-'DCF Bull'!$I$57)/'DCF Bull'!$H$23*(1+'DCF Bull'!$C$6+$B23)^(-5)</f>
        <v>604592.30418240523</v>
      </c>
      <c r="N23" s="16">
        <f>SUMPRODUCT('DCF Bull'!$D$102:$H$102,(1+'DCF Bull'!$C$6+$B23)^(-'DCF Bull'!$D$19:$H$19))+'DCF Bull'!$I$87*(1-'DCF Bull'!$I$86/'DCF Bull'!$I$88)/((1+'DCF Bull'!$C$6+$B23)*IF(RateConv=1,1,1+IPCALT)-1-'DCF Bull'!$I$86)/'DCF Bull'!$H$23*(1+'DCF Bull'!$C$6+$B23)^(-5)</f>
        <v>374608.87376176828</v>
      </c>
      <c r="O23" s="16">
        <f>SUMPRODUCT('DCF Bull'!$D$131:$H$131,(1+'DCF Bull'!$C$6+$B23)^(-'DCF Bull'!$D$19:$H$19))+'DCF Bull'!$I$116*(1-'DCF Bull'!$I$115/'DCF Bull'!$I$117)/((1+'DCF Bull'!$C$6+$B23)*IF(RateConv=1,1,1+IPCALT)-1-'DCF Bull'!$I$115)/'DCF Bull'!$H$23*(1+'DCF Bull'!$C$6+$B23)^(-5)</f>
        <v>221435.39847899694</v>
      </c>
      <c r="P23" s="16">
        <f>SUMPRODUCT('DCF Bull'!$D$160:$H$160,(1+'DCF Bull'!$C$6+$B23)^(-'DCF Bull'!$D$19:$H$19))+'DCF Bull'!$I$145*(1-'DCF Bull'!$I$144/'DCF Bull'!$I$146)/((1+'DCF Bull'!$C$6+$B23)*IF(RateConv=1,1,1+IPCALT)-1-'DCF Bull'!$I$144)/'DCF Bull'!$H$23*(1+'DCF Bull'!$C$6+$B23)^(-5)</f>
        <v>662375.1032534187</v>
      </c>
      <c r="Q23" s="75">
        <f t="shared" si="2"/>
        <v>1863011.6796765891</v>
      </c>
      <c r="R23" s="16">
        <f>SUMPRODUCT('DCF Custom'!$D$73:$H$73,(1+'DCF Custom'!$C$6+$B23)^(-'DCF Custom'!$D$19:$H$19))+'DCF Custom'!$I$58*(1-'DCF Custom'!$I$57/'DCF Custom'!$I$59)/((1+'DCF Custom'!$C$6+$B23)*IF(RateConv=1,1,1+IPCALT)-1-'DCF Custom'!$I$57)/'DCF Custom'!$H$23*(1+'DCF Custom'!$C$6+$B23)^(-5)</f>
        <v>245601.88242339861</v>
      </c>
      <c r="S23" s="16">
        <f>SUMPRODUCT('DCF Custom'!$D$102:$H$102,(1+'DCF Custom'!$C$6+$B23)^(-'DCF Custom'!$D$19:$H$19))+'DCF Custom'!$I$87*(1-'DCF Custom'!$I$86/'DCF Custom'!$I$88)/((1+'DCF Custom'!$C$6+$B23)*IF(RateConv=1,1,1+IPCALT)-1-'DCF Custom'!$I$86)/'DCF Custom'!$H$23*(1+'DCF Custom'!$C$6+$B23)^(-5)</f>
        <v>154938.19016012197</v>
      </c>
      <c r="T23" s="16">
        <f>SUMPRODUCT('DCF Custom'!$D$131:$H$131,(1+'DCF Custom'!$C$6+$B23)^(-'DCF Custom'!$D$19:$H$19))+'DCF Custom'!$I$116*(1-'DCF Custom'!$I$115/'DCF Custom'!$I$117)/((1+'DCF Custom'!$C$6+$B23)*IF(RateConv=1,1,1+IPCALT)-1-'DCF Custom'!$I$115)/'DCF Custom'!$H$23*(1+'DCF Custom'!$C$6+$B23)^(-5)</f>
        <v>89161.682351080264</v>
      </c>
      <c r="U23" s="16">
        <f>SUMPRODUCT('DCF Custom'!$D$160:$H$160,(1+'DCF Custom'!$C$6+$B23)^(-'DCF Custom'!$D$19:$H$19))+'DCF Custom'!$I$145*(1-'DCF Custom'!$I$144/'DCF Custom'!$I$146)/((1+'DCF Custom'!$C$6+$B23)*IF(RateConv=1,1,1+IPCALT)-1-'DCF Custom'!$I$144)/'DCF Custom'!$H$23*(1+'DCF Custom'!$C$6+$B23)^(-5)</f>
        <v>280331.29840704211</v>
      </c>
      <c r="V23" s="75">
        <f t="shared" si="3"/>
        <v>770033.05334164295</v>
      </c>
    </row>
    <row r="24" spans="2:22" ht="13.95" customHeight="1" x14ac:dyDescent="0.3">
      <c r="B24" s="80">
        <v>3.0000000000000001E-3</v>
      </c>
      <c r="C24" s="16">
        <f>SUMPRODUCT('DCF Bear'!$D$73:$H$73,(1+'DCF Bear'!$C$6+$B24)^(-'DCF Bear'!$D$19:$H$19))+'DCF Bear'!$I$58*(1-'DCF Bear'!$I$57/'DCF Bear'!$I$59)/((1+'DCF Bear'!$C$6+$B24)*IF(RateConv=1,1,1+IPCALT)-1-'DCF Bear'!$I$57)/'DCF Bear'!$H$23*(1+'DCF Bear'!$C$6+$B24)^(-5)</f>
        <v>112288.14736053933</v>
      </c>
      <c r="D24" s="16">
        <f>SUMPRODUCT('DCF Bear'!$D$102:$H$102,(1+'DCF Bear'!$C$6+$B24)^(-'DCF Bear'!$D$19:$H$19))+'DCF Bear'!$I$87*(1-'DCF Bear'!$I$86/'DCF Bear'!$I$88)/((1+'DCF Bear'!$C$6+$B24)*IF(RateConv=1,1,1+IPCALT)-1-'DCF Bear'!$I$86)/'DCF Bear'!$H$23*(1+'DCF Bear'!$C$6+$B24)^(-5)</f>
        <v>71537.660683870738</v>
      </c>
      <c r="E24" s="16">
        <f>SUMPRODUCT('DCF Bear'!$D$131:$H$131,(1+'DCF Bear'!$C$6+$B24)^(-'DCF Bear'!$D$19:$H$19))+'DCF Bear'!$I$116*(1-'DCF Bear'!$I$115/'DCF Bear'!$I$117)/((1+'DCF Bear'!$C$6+$B24)*IF(RateConv=1,1,1+IPCALT)-1-'DCF Bear'!$I$115)/'DCF Bear'!$H$23*(1+'DCF Bear'!$C$6+$B24)^(-5)</f>
        <v>40220.020528827663</v>
      </c>
      <c r="F24" s="16">
        <f>SUMPRODUCT('DCF Bear'!$D$160:$H$160,(1+'DCF Bear'!$C$6+$B24)^(-'DCF Bear'!$D$19:$H$19))+'DCF Bear'!$I$145*(1-'DCF Bear'!$I$144/'DCF Bear'!$I$146)/((1+'DCF Bear'!$C$6+$B24)*IF(RateConv=1,1,1+IPCALT)-1-'DCF Bear'!$I$144)/'DCF Bear'!$H$23*(1+'DCF Bear'!$C$6+$B24)^(-5)</f>
        <v>135237.6188242129</v>
      </c>
      <c r="G24" s="75">
        <f t="shared" si="0"/>
        <v>359283.44739745068</v>
      </c>
      <c r="H24" s="16">
        <f>SUMPRODUCT('DCF Base'!$D$73:$H$73,(1+'DCF Base'!$C$6+$B24)^(-'DCF Base'!$D$19:$H$19))+'DCF Base'!$I$58*(1-'DCF Base'!$I$57/'DCF Base'!$I$59)/((1+'DCF Base'!$C$6+$B24)*IF(RateConv=1,1,1+IPCALT)-1-'DCF Base'!$I$57)/'DCF Base'!$H$23*(1+'DCF Base'!$C$6+$B24)^(-5)</f>
        <v>235011.54197264524</v>
      </c>
      <c r="I24" s="16">
        <f>SUMPRODUCT('DCF Base'!$D$102:$H$102,(1+'DCF Base'!$C$6+$B24)^(-'DCF Base'!$D$19:$H$19))+'DCF Base'!$I$87*(1-'DCF Base'!$I$86/'DCF Base'!$I$88)/((1+'DCF Base'!$C$6+$B24)*IF(RateConv=1,1,1+IPCALT)-1-'DCF Base'!$I$86)/'DCF Base'!$H$23*(1+'DCF Base'!$C$6+$B24)^(-5)</f>
        <v>148079.79082337624</v>
      </c>
      <c r="J24" s="16">
        <f>SUMPRODUCT('DCF Base'!$D$131:$H$131,(1+'DCF Base'!$C$6+$B24)^(-'DCF Base'!$D$19:$H$19))+'DCF Base'!$I$116*(1-'DCF Base'!$I$115/'DCF Base'!$I$117)/((1+'DCF Base'!$C$6+$B24)*IF(RateConv=1,1,1+IPCALT)-1-'DCF Base'!$I$115)/'DCF Base'!$H$23*(1+'DCF Base'!$C$6+$B24)^(-5)</f>
        <v>85265.162759276325</v>
      </c>
      <c r="K24" s="16">
        <f>SUMPRODUCT('DCF Base'!$D$160:$H$160,(1+'DCF Base'!$C$6+$B24)^(-'DCF Base'!$D$19:$H$19))+'DCF Base'!$I$145*(1-'DCF Base'!$I$144/'DCF Base'!$I$146)/((1+'DCF Base'!$C$6+$B24)*IF(RateConv=1,1,1+IPCALT)-1-'DCF Base'!$I$144)/'DCF Base'!$H$23*(1+'DCF Base'!$C$6+$B24)^(-5)</f>
        <v>268557.14434990683</v>
      </c>
      <c r="L24" s="75">
        <f t="shared" si="1"/>
        <v>736913.63990520465</v>
      </c>
      <c r="M24" s="16">
        <f>SUMPRODUCT('DCF Bull'!$D$73:$H$73,(1+'DCF Bull'!$C$6+$B24)^(-'DCF Bull'!$D$19:$H$19))+'DCF Bull'!$I$58*(1-'DCF Bull'!$I$57/'DCF Bull'!$I$59)/((1+'DCF Bull'!$C$6+$B24)*IF(RateConv=1,1,1+IPCALT)-1-'DCF Bull'!$I$57)/'DCF Bull'!$H$23*(1+'DCF Bull'!$C$6+$B24)^(-5)</f>
        <v>548896.18835844495</v>
      </c>
      <c r="N24" s="16">
        <f>SUMPRODUCT('DCF Bull'!$D$102:$H$102,(1+'DCF Bull'!$C$6+$B24)^(-'DCF Bull'!$D$19:$H$19))+'DCF Bull'!$I$87*(1-'DCF Bull'!$I$86/'DCF Bull'!$I$88)/((1+'DCF Bull'!$C$6+$B24)*IF(RateConv=1,1,1+IPCALT)-1-'DCF Bull'!$I$86)/'DCF Bull'!$H$23*(1+'DCF Bull'!$C$6+$B24)^(-5)</f>
        <v>339618.48747711419</v>
      </c>
      <c r="O24" s="16">
        <f>SUMPRODUCT('DCF Bull'!$D$131:$H$131,(1+'DCF Bull'!$C$6+$B24)^(-'DCF Bull'!$D$19:$H$19))+'DCF Bull'!$I$116*(1-'DCF Bull'!$I$115/'DCF Bull'!$I$117)/((1+'DCF Bull'!$C$6+$B24)*IF(RateConv=1,1,1+IPCALT)-1-'DCF Bull'!$I$115)/'DCF Bull'!$H$23*(1+'DCF Bull'!$C$6+$B24)^(-5)</f>
        <v>200903.32515807645</v>
      </c>
      <c r="P24" s="16">
        <f>SUMPRODUCT('DCF Bull'!$D$160:$H$160,(1+'DCF Bull'!$C$6+$B24)^(-'DCF Bull'!$D$19:$H$19))+'DCF Bull'!$I$145*(1-'DCF Bull'!$I$144/'DCF Bull'!$I$146)/((1+'DCF Bull'!$C$6+$B24)*IF(RateConv=1,1,1+IPCALT)-1-'DCF Bull'!$I$144)/'DCF Bull'!$H$23*(1+'DCF Bull'!$C$6+$B24)^(-5)</f>
        <v>602003.69726840511</v>
      </c>
      <c r="Q24" s="75">
        <f t="shared" si="2"/>
        <v>1691421.6982620405</v>
      </c>
      <c r="R24" s="16">
        <f>SUMPRODUCT('DCF Custom'!$D$73:$H$73,(1+'DCF Custom'!$C$6+$B24)^(-'DCF Custom'!$D$19:$H$19))+'DCF Custom'!$I$58*(1-'DCF Custom'!$I$57/'DCF Custom'!$I$59)/((1+'DCF Custom'!$C$6+$B24)*IF(RateConv=1,1,1+IPCALT)-1-'DCF Custom'!$I$57)/'DCF Custom'!$H$23*(1+'DCF Custom'!$C$6+$B24)^(-5)</f>
        <v>235011.54197264524</v>
      </c>
      <c r="S24" s="16">
        <f>SUMPRODUCT('DCF Custom'!$D$102:$H$102,(1+'DCF Custom'!$C$6+$B24)^(-'DCF Custom'!$D$19:$H$19))+'DCF Custom'!$I$87*(1-'DCF Custom'!$I$86/'DCF Custom'!$I$88)/((1+'DCF Custom'!$C$6+$B24)*IF(RateConv=1,1,1+IPCALT)-1-'DCF Custom'!$I$86)/'DCF Custom'!$H$23*(1+'DCF Custom'!$C$6+$B24)^(-5)</f>
        <v>148079.79082337624</v>
      </c>
      <c r="T24" s="16">
        <f>SUMPRODUCT('DCF Custom'!$D$131:$H$131,(1+'DCF Custom'!$C$6+$B24)^(-'DCF Custom'!$D$19:$H$19))+'DCF Custom'!$I$116*(1-'DCF Custom'!$I$115/'DCF Custom'!$I$117)/((1+'DCF Custom'!$C$6+$B24)*IF(RateConv=1,1,1+IPCALT)-1-'DCF Custom'!$I$115)/'DCF Custom'!$H$23*(1+'DCF Custom'!$C$6+$B24)^(-5)</f>
        <v>85265.162759276325</v>
      </c>
      <c r="U24" s="16">
        <f>SUMPRODUCT('DCF Custom'!$D$160:$H$160,(1+'DCF Custom'!$C$6+$B24)^(-'DCF Custom'!$D$19:$H$19))+'DCF Custom'!$I$145*(1-'DCF Custom'!$I$144/'DCF Custom'!$I$146)/((1+'DCF Custom'!$C$6+$B24)*IF(RateConv=1,1,1+IPCALT)-1-'DCF Custom'!$I$144)/'DCF Custom'!$H$23*(1+'DCF Custom'!$C$6+$B24)^(-5)</f>
        <v>268557.14434990683</v>
      </c>
      <c r="V24" s="75">
        <f t="shared" si="3"/>
        <v>736913.63990520465</v>
      </c>
    </row>
    <row r="25" spans="2:22" ht="13.95" customHeight="1" x14ac:dyDescent="0.3">
      <c r="B25" s="80">
        <v>4.0000000000000001E-3</v>
      </c>
      <c r="C25" s="16">
        <f>SUMPRODUCT('DCF Bear'!$D$73:$H$73,(1+'DCF Bear'!$C$6+$B25)^(-'DCF Bear'!$D$19:$H$19))+'DCF Bear'!$I$58*(1-'DCF Bear'!$I$57/'DCF Bear'!$I$59)/((1+'DCF Bear'!$C$6+$B25)*IF(RateConv=1,1,1+IPCALT)-1-'DCF Bear'!$I$57)/'DCF Bear'!$H$23*(1+'DCF Bear'!$C$6+$B25)^(-5)</f>
        <v>109870.58687412224</v>
      </c>
      <c r="D25" s="16">
        <f>SUMPRODUCT('DCF Bear'!$D$102:$H$102,(1+'DCF Bear'!$C$6+$B25)^(-'DCF Bear'!$D$19:$H$19))+'DCF Bear'!$I$87*(1-'DCF Bear'!$I$86/'DCF Bear'!$I$88)/((1+'DCF Bear'!$C$6+$B25)*IF(RateConv=1,1,1+IPCALT)-1-'DCF Bear'!$I$86)/'DCF Bear'!$H$23*(1+'DCF Bear'!$C$6+$B25)^(-5)</f>
        <v>69929.941388739855</v>
      </c>
      <c r="E25" s="16">
        <f>SUMPRODUCT('DCF Bear'!$D$131:$H$131,(1+'DCF Bear'!$C$6+$B25)^(-'DCF Bear'!$D$19:$H$19))+'DCF Bear'!$I$116*(1-'DCF Bear'!$I$115/'DCF Bear'!$I$117)/((1+'DCF Bear'!$C$6+$B25)*IF(RateConv=1,1,1+IPCALT)-1-'DCF Bear'!$I$115)/'DCF Bear'!$H$23*(1+'DCF Bear'!$C$6+$B25)^(-5)</f>
        <v>39333.082239022682</v>
      </c>
      <c r="F25" s="16">
        <f>SUMPRODUCT('DCF Bear'!$D$160:$H$160,(1+'DCF Bear'!$C$6+$B25)^(-'DCF Bear'!$D$19:$H$19))+'DCF Bear'!$I$145*(1-'DCF Bear'!$I$144/'DCF Bear'!$I$146)/((1+'DCF Bear'!$C$6+$B25)*IF(RateConv=1,1,1+IPCALT)-1-'DCF Bear'!$I$144)/'DCF Bear'!$H$23*(1+'DCF Bear'!$C$6+$B25)^(-5)</f>
        <v>132479.08513723841</v>
      </c>
      <c r="G25" s="75">
        <f t="shared" si="0"/>
        <v>351612.69563912321</v>
      </c>
      <c r="H25" s="16">
        <f>SUMPRODUCT('DCF Base'!$D$73:$H$73,(1+'DCF Base'!$C$6+$B25)^(-'DCF Base'!$D$19:$H$19))+'DCF Base'!$I$58*(1-'DCF Base'!$I$57/'DCF Base'!$I$59)/((1+'DCF Base'!$C$6+$B25)*IF(RateConv=1,1,1+IPCALT)-1-'DCF Base'!$I$57)/'DCF Base'!$H$23*(1+'DCF Base'!$C$6+$B25)^(-5)</f>
        <v>225282.79404573009</v>
      </c>
      <c r="I25" s="16">
        <f>SUMPRODUCT('DCF Base'!$D$102:$H$102,(1+'DCF Base'!$C$6+$B25)^(-'DCF Base'!$D$19:$H$19))+'DCF Base'!$I$87*(1-'DCF Base'!$I$86/'DCF Base'!$I$88)/((1+'DCF Base'!$C$6+$B25)*IF(RateConv=1,1,1+IPCALT)-1-'DCF Base'!$I$86)/'DCF Base'!$H$23*(1+'DCF Base'!$C$6+$B25)^(-5)</f>
        <v>141780.05024918163</v>
      </c>
      <c r="J25" s="16">
        <f>SUMPRODUCT('DCF Base'!$D$131:$H$131,(1+'DCF Base'!$C$6+$B25)^(-'DCF Base'!$D$19:$H$19))+'DCF Base'!$I$116*(1-'DCF Base'!$I$115/'DCF Base'!$I$117)/((1+'DCF Base'!$C$6+$B25)*IF(RateConv=1,1,1+IPCALT)-1-'DCF Base'!$I$115)/'DCF Base'!$H$23*(1+'DCF Base'!$C$6+$B25)^(-5)</f>
        <v>81685.855141541033</v>
      </c>
      <c r="K25" s="16">
        <f>SUMPRODUCT('DCF Base'!$D$160:$H$160,(1+'DCF Base'!$C$6+$B25)^(-'DCF Base'!$D$19:$H$19))+'DCF Base'!$I$145*(1-'DCF Base'!$I$144/'DCF Base'!$I$146)/((1+'DCF Base'!$C$6+$B25)*IF(RateConv=1,1,1+IPCALT)-1-'DCF Base'!$I$144)/'DCF Base'!$H$23*(1+'DCF Base'!$C$6+$B25)^(-5)</f>
        <v>257739.62994192628</v>
      </c>
      <c r="L25" s="75">
        <f t="shared" si="1"/>
        <v>706488.32937837904</v>
      </c>
      <c r="M25" s="16">
        <f>SUMPRODUCT('DCF Bull'!$D$73:$H$73,(1+'DCF Bull'!$C$6+$B25)^(-'DCF Bull'!$D$19:$H$19))+'DCF Bull'!$I$58*(1-'DCF Bull'!$I$57/'DCF Bull'!$I$59)/((1+'DCF Bull'!$C$6+$B25)*IF(RateConv=1,1,1+IPCALT)-1-'DCF Bull'!$I$57)/'DCF Bull'!$H$23*(1+'DCF Bull'!$C$6+$B25)^(-5)</f>
        <v>502485.40808075346</v>
      </c>
      <c r="N25" s="16">
        <f>SUMPRODUCT('DCF Bull'!$D$102:$H$102,(1+'DCF Bull'!$C$6+$B25)^(-'DCF Bull'!$D$19:$H$19))+'DCF Bull'!$I$87*(1-'DCF Bull'!$I$86/'DCF Bull'!$I$88)/((1+'DCF Bull'!$C$6+$B25)*IF(RateConv=1,1,1+IPCALT)-1-'DCF Bull'!$I$86)/'DCF Bull'!$H$23*(1+'DCF Bull'!$C$6+$B25)^(-5)</f>
        <v>310463.36367733608</v>
      </c>
      <c r="O25" s="16">
        <f>SUMPRODUCT('DCF Bull'!$D$131:$H$131,(1+'DCF Bull'!$C$6+$B25)^(-'DCF Bull'!$D$19:$H$19))+'DCF Bull'!$I$116*(1-'DCF Bull'!$I$115/'DCF Bull'!$I$117)/((1+'DCF Bull'!$C$6+$B25)*IF(RateConv=1,1,1+IPCALT)-1-'DCF Bull'!$I$115)/'DCF Bull'!$H$23*(1+'DCF Bull'!$C$6+$B25)^(-5)</f>
        <v>183794.76370203853</v>
      </c>
      <c r="P25" s="16">
        <f>SUMPRODUCT('DCF Bull'!$D$160:$H$160,(1+'DCF Bull'!$C$6+$B25)^(-'DCF Bull'!$D$19:$H$19))+'DCF Bull'!$I$145*(1-'DCF Bull'!$I$144/'DCF Bull'!$I$146)/((1+'DCF Bull'!$C$6+$B25)*IF(RateConv=1,1,1+IPCALT)-1-'DCF Bull'!$I$144)/'DCF Bull'!$H$23*(1+'DCF Bull'!$C$6+$B25)^(-5)</f>
        <v>551694.52077060286</v>
      </c>
      <c r="Q25" s="75">
        <f t="shared" si="2"/>
        <v>1548438.0562307308</v>
      </c>
      <c r="R25" s="16">
        <f>SUMPRODUCT('DCF Custom'!$D$73:$H$73,(1+'DCF Custom'!$C$6+$B25)^(-'DCF Custom'!$D$19:$H$19))+'DCF Custom'!$I$58*(1-'DCF Custom'!$I$57/'DCF Custom'!$I$59)/((1+'DCF Custom'!$C$6+$B25)*IF(RateConv=1,1,1+IPCALT)-1-'DCF Custom'!$I$57)/'DCF Custom'!$H$23*(1+'DCF Custom'!$C$6+$B25)^(-5)</f>
        <v>225282.79404573009</v>
      </c>
      <c r="S25" s="16">
        <f>SUMPRODUCT('DCF Custom'!$D$102:$H$102,(1+'DCF Custom'!$C$6+$B25)^(-'DCF Custom'!$D$19:$H$19))+'DCF Custom'!$I$87*(1-'DCF Custom'!$I$86/'DCF Custom'!$I$88)/((1+'DCF Custom'!$C$6+$B25)*IF(RateConv=1,1,1+IPCALT)-1-'DCF Custom'!$I$86)/'DCF Custom'!$H$23*(1+'DCF Custom'!$C$6+$B25)^(-5)</f>
        <v>141780.05024918163</v>
      </c>
      <c r="T25" s="16">
        <f>SUMPRODUCT('DCF Custom'!$D$131:$H$131,(1+'DCF Custom'!$C$6+$B25)^(-'DCF Custom'!$D$19:$H$19))+'DCF Custom'!$I$116*(1-'DCF Custom'!$I$115/'DCF Custom'!$I$117)/((1+'DCF Custom'!$C$6+$B25)*IF(RateConv=1,1,1+IPCALT)-1-'DCF Custom'!$I$115)/'DCF Custom'!$H$23*(1+'DCF Custom'!$C$6+$B25)^(-5)</f>
        <v>81685.855141541033</v>
      </c>
      <c r="U25" s="16">
        <f>SUMPRODUCT('DCF Custom'!$D$160:$H$160,(1+'DCF Custom'!$C$6+$B25)^(-'DCF Custom'!$D$19:$H$19))+'DCF Custom'!$I$145*(1-'DCF Custom'!$I$144/'DCF Custom'!$I$146)/((1+'DCF Custom'!$C$6+$B25)*IF(RateConv=1,1,1+IPCALT)-1-'DCF Custom'!$I$144)/'DCF Custom'!$H$23*(1+'DCF Custom'!$C$6+$B25)^(-5)</f>
        <v>257739.62994192628</v>
      </c>
      <c r="V25" s="75">
        <f t="shared" si="3"/>
        <v>706488.32937837904</v>
      </c>
    </row>
    <row r="26" spans="2:22" ht="13.95" customHeight="1" x14ac:dyDescent="0.3">
      <c r="B26" s="80">
        <v>5.0000000000000001E-3</v>
      </c>
      <c r="C26" s="16">
        <f>SUMPRODUCT('DCF Bear'!$D$73:$H$73,(1+'DCF Bear'!$C$6+$B26)^(-'DCF Bear'!$D$19:$H$19))+'DCF Bear'!$I$58*(1-'DCF Bear'!$I$57/'DCF Bear'!$I$59)/((1+'DCF Bear'!$C$6+$B26)*IF(RateConv=1,1,1+IPCALT)-1-'DCF Bear'!$I$57)/'DCF Bear'!$H$23*(1+'DCF Bear'!$C$6+$B26)^(-5)</f>
        <v>107553.78267874336</v>
      </c>
      <c r="D26" s="16">
        <f>SUMPRODUCT('DCF Bear'!$D$102:$H$102,(1+'DCF Bear'!$C$6+$B26)^(-'DCF Bear'!$D$19:$H$19))+'DCF Bear'!$I$87*(1-'DCF Bear'!$I$86/'DCF Bear'!$I$88)/((1+'DCF Bear'!$C$6+$B26)*IF(RateConv=1,1,1+IPCALT)-1-'DCF Bear'!$I$86)/'DCF Bear'!$H$23*(1+'DCF Bear'!$C$6+$B26)^(-5)</f>
        <v>68389.47670332405</v>
      </c>
      <c r="E26" s="16">
        <f>SUMPRODUCT('DCF Bear'!$D$131:$H$131,(1+'DCF Bear'!$C$6+$B26)^(-'DCF Bear'!$D$19:$H$19))+'DCF Bear'!$I$116*(1-'DCF Bear'!$I$115/'DCF Bear'!$I$117)/((1+'DCF Bear'!$C$6+$B26)*IF(RateConv=1,1,1+IPCALT)-1-'DCF Bear'!$I$115)/'DCF Bear'!$H$23*(1+'DCF Bear'!$C$6+$B26)^(-5)</f>
        <v>38483.190183007886</v>
      </c>
      <c r="F26" s="16">
        <f>SUMPRODUCT('DCF Bear'!$D$160:$H$160,(1+'DCF Bear'!$C$6+$B26)^(-'DCF Bear'!$D$19:$H$19))+'DCF Bear'!$I$145*(1-'DCF Bear'!$I$144/'DCF Bear'!$I$146)/((1+'DCF Bear'!$C$6+$B26)*IF(RateConv=1,1,1+IPCALT)-1-'DCF Bear'!$I$144)/'DCF Bear'!$H$23*(1+'DCF Bear'!$C$6+$B26)^(-5)</f>
        <v>129834.90028614958</v>
      </c>
      <c r="G26" s="75">
        <f t="shared" si="0"/>
        <v>344261.34985122492</v>
      </c>
      <c r="H26" s="16">
        <f>SUMPRODUCT('DCF Base'!$D$73:$H$73,(1+'DCF Base'!$C$6+$B26)^(-'DCF Base'!$D$19:$H$19))+'DCF Base'!$I$58*(1-'DCF Base'!$I$57/'DCF Base'!$I$59)/((1+'DCF Base'!$C$6+$B26)*IF(RateConv=1,1,1+IPCALT)-1-'DCF Base'!$I$57)/'DCF Base'!$H$23*(1+'DCF Base'!$C$6+$B26)^(-5)</f>
        <v>216314.66831315332</v>
      </c>
      <c r="I26" s="16">
        <f>SUMPRODUCT('DCF Base'!$D$102:$H$102,(1+'DCF Base'!$C$6+$B26)^(-'DCF Base'!$D$19:$H$19))+'DCF Base'!$I$87*(1-'DCF Base'!$I$86/'DCF Base'!$I$88)/((1+'DCF Base'!$C$6+$B26)*IF(RateConv=1,1,1+IPCALT)-1-'DCF Base'!$I$86)/'DCF Base'!$H$23*(1+'DCF Base'!$C$6+$B26)^(-5)</f>
        <v>135973.49593012902</v>
      </c>
      <c r="J26" s="16">
        <f>SUMPRODUCT('DCF Base'!$D$131:$H$131,(1+'DCF Base'!$C$6+$B26)^(-'DCF Base'!$D$19:$H$19))+'DCF Base'!$I$116*(1-'DCF Base'!$I$115/'DCF Base'!$I$117)/((1+'DCF Base'!$C$6+$B26)*IF(RateConv=1,1,1+IPCALT)-1-'DCF Base'!$I$115)/'DCF Base'!$H$23*(1+'DCF Base'!$C$6+$B26)^(-5)</f>
        <v>78386.584381667766</v>
      </c>
      <c r="K26" s="16">
        <f>SUMPRODUCT('DCF Base'!$D$160:$H$160,(1+'DCF Base'!$C$6+$B26)^(-'DCF Base'!$D$19:$H$19))+'DCF Base'!$I$145*(1-'DCF Base'!$I$144/'DCF Base'!$I$146)/((1+'DCF Base'!$C$6+$B26)*IF(RateConv=1,1,1+IPCALT)-1-'DCF Base'!$I$144)/'DCF Base'!$H$23*(1+'DCF Base'!$C$6+$B26)^(-5)</f>
        <v>247766.65200923773</v>
      </c>
      <c r="L26" s="75">
        <f t="shared" si="1"/>
        <v>678441.40063418786</v>
      </c>
      <c r="M26" s="16">
        <f>SUMPRODUCT('DCF Bull'!$D$73:$H$73,(1+'DCF Bull'!$C$6+$B26)^(-'DCF Bull'!$D$19:$H$19))+'DCF Bull'!$I$58*(1-'DCF Bull'!$I$57/'DCF Bull'!$I$59)/((1+'DCF Bull'!$C$6+$B26)*IF(RateConv=1,1,1+IPCALT)-1-'DCF Bull'!$I$57)/'DCF Bull'!$H$23*(1+'DCF Bull'!$C$6+$B26)^(-5)</f>
        <v>463217.18136730127</v>
      </c>
      <c r="N26" s="16">
        <f>SUMPRODUCT('DCF Bull'!$D$102:$H$102,(1+'DCF Bull'!$C$6+$B26)^(-'DCF Bull'!$D$19:$H$19))+'DCF Bull'!$I$87*(1-'DCF Bull'!$I$86/'DCF Bull'!$I$88)/((1+'DCF Bull'!$C$6+$B26)*IF(RateConv=1,1,1+IPCALT)-1-'DCF Bull'!$I$86)/'DCF Bull'!$H$23*(1+'DCF Bull'!$C$6+$B26)^(-5)</f>
        <v>285796.8870969144</v>
      </c>
      <c r="O26" s="16">
        <f>SUMPRODUCT('DCF Bull'!$D$131:$H$131,(1+'DCF Bull'!$C$6+$B26)^(-'DCF Bull'!$D$19:$H$19))+'DCF Bull'!$I$116*(1-'DCF Bull'!$I$115/'DCF Bull'!$I$117)/((1+'DCF Bull'!$C$6+$B26)*IF(RateConv=1,1,1+IPCALT)-1-'DCF Bull'!$I$115)/'DCF Bull'!$H$23*(1+'DCF Bull'!$C$6+$B26)^(-5)</f>
        <v>169319.66602548651</v>
      </c>
      <c r="P26" s="16">
        <f>SUMPRODUCT('DCF Bull'!$D$160:$H$160,(1+'DCF Bull'!$C$6+$B26)^(-'DCF Bull'!$D$19:$H$19))+'DCF Bull'!$I$145*(1-'DCF Bull'!$I$144/'DCF Bull'!$I$146)/((1+'DCF Bull'!$C$6+$B26)*IF(RateConv=1,1,1+IPCALT)-1-'DCF Bull'!$I$144)/'DCF Bull'!$H$23*(1+'DCF Bull'!$C$6+$B26)^(-5)</f>
        <v>509125.51866071008</v>
      </c>
      <c r="Q26" s="75">
        <f t="shared" si="2"/>
        <v>1427459.2531504123</v>
      </c>
      <c r="R26" s="16">
        <f>SUMPRODUCT('DCF Custom'!$D$73:$H$73,(1+'DCF Custom'!$C$6+$B26)^(-'DCF Custom'!$D$19:$H$19))+'DCF Custom'!$I$58*(1-'DCF Custom'!$I$57/'DCF Custom'!$I$59)/((1+'DCF Custom'!$C$6+$B26)*IF(RateConv=1,1,1+IPCALT)-1-'DCF Custom'!$I$57)/'DCF Custom'!$H$23*(1+'DCF Custom'!$C$6+$B26)^(-5)</f>
        <v>216314.66831315332</v>
      </c>
      <c r="S26" s="16">
        <f>SUMPRODUCT('DCF Custom'!$D$102:$H$102,(1+'DCF Custom'!$C$6+$B26)^(-'DCF Custom'!$D$19:$H$19))+'DCF Custom'!$I$87*(1-'DCF Custom'!$I$86/'DCF Custom'!$I$88)/((1+'DCF Custom'!$C$6+$B26)*IF(RateConv=1,1,1+IPCALT)-1-'DCF Custom'!$I$86)/'DCF Custom'!$H$23*(1+'DCF Custom'!$C$6+$B26)^(-5)</f>
        <v>135973.49593012902</v>
      </c>
      <c r="T26" s="16">
        <f>SUMPRODUCT('DCF Custom'!$D$131:$H$131,(1+'DCF Custom'!$C$6+$B26)^(-'DCF Custom'!$D$19:$H$19))+'DCF Custom'!$I$116*(1-'DCF Custom'!$I$115/'DCF Custom'!$I$117)/((1+'DCF Custom'!$C$6+$B26)*IF(RateConv=1,1,1+IPCALT)-1-'DCF Custom'!$I$115)/'DCF Custom'!$H$23*(1+'DCF Custom'!$C$6+$B26)^(-5)</f>
        <v>78386.584381667766</v>
      </c>
      <c r="U26" s="16">
        <f>SUMPRODUCT('DCF Custom'!$D$160:$H$160,(1+'DCF Custom'!$C$6+$B26)^(-'DCF Custom'!$D$19:$H$19))+'DCF Custom'!$I$145*(1-'DCF Custom'!$I$144/'DCF Custom'!$I$146)/((1+'DCF Custom'!$C$6+$B26)*IF(RateConv=1,1,1+IPCALT)-1-'DCF Custom'!$I$144)/'DCF Custom'!$H$23*(1+'DCF Custom'!$C$6+$B26)^(-5)</f>
        <v>247766.65200923773</v>
      </c>
      <c r="V26" s="75">
        <f t="shared" si="3"/>
        <v>678441.40063418786</v>
      </c>
    </row>
    <row r="27" spans="2:22" ht="13.95" customHeight="1" x14ac:dyDescent="0.3">
      <c r="B27" s="80">
        <v>6.0000000000000001E-3</v>
      </c>
      <c r="C27" s="16">
        <f>SUMPRODUCT('DCF Bear'!$D$73:$H$73,(1+'DCF Bear'!$C$6+$B27)^(-'DCF Bear'!$D$19:$H$19))+'DCF Bear'!$I$58*(1-'DCF Bear'!$I$57/'DCF Bear'!$I$59)/((1+'DCF Bear'!$C$6+$B27)*IF(RateConv=1,1,1+IPCALT)-1-'DCF Bear'!$I$57)/'DCF Bear'!$H$23*(1+'DCF Bear'!$C$6+$B27)^(-5)</f>
        <v>105331.56620140208</v>
      </c>
      <c r="D27" s="16">
        <f>SUMPRODUCT('DCF Bear'!$D$102:$H$102,(1+'DCF Bear'!$C$6+$B27)^(-'DCF Bear'!$D$19:$H$19))+'DCF Bear'!$I$87*(1-'DCF Bear'!$I$86/'DCF Bear'!$I$88)/((1+'DCF Bear'!$C$6+$B27)*IF(RateConv=1,1,1+IPCALT)-1-'DCF Bear'!$I$86)/'DCF Bear'!$H$23*(1+'DCF Bear'!$C$6+$B27)^(-5)</f>
        <v>66912.148048633317</v>
      </c>
      <c r="E27" s="16">
        <f>SUMPRODUCT('DCF Bear'!$D$131:$H$131,(1+'DCF Bear'!$C$6+$B27)^(-'DCF Bear'!$D$19:$H$19))+'DCF Bear'!$I$116*(1-'DCF Bear'!$I$115/'DCF Bear'!$I$117)/((1+'DCF Bear'!$C$6+$B27)*IF(RateConv=1,1,1+IPCALT)-1-'DCF Bear'!$I$115)/'DCF Bear'!$H$23*(1+'DCF Bear'!$C$6+$B27)^(-5)</f>
        <v>37668.075929000188</v>
      </c>
      <c r="F27" s="16">
        <f>SUMPRODUCT('DCF Bear'!$D$160:$H$160,(1+'DCF Bear'!$C$6+$B27)^(-'DCF Bear'!$D$19:$H$19))+'DCF Bear'!$I$145*(1-'DCF Bear'!$I$144/'DCF Bear'!$I$146)/((1+'DCF Bear'!$C$6+$B27)*IF(RateConv=1,1,1+IPCALT)-1-'DCF Bear'!$I$144)/'DCF Bear'!$H$23*(1+'DCF Bear'!$C$6+$B27)^(-5)</f>
        <v>127298.06636664514</v>
      </c>
      <c r="G27" s="75">
        <f t="shared" si="0"/>
        <v>337209.85654568073</v>
      </c>
      <c r="H27" s="16">
        <f>SUMPRODUCT('DCF Base'!$D$73:$H$73,(1+'DCF Base'!$C$6+$B27)^(-'DCF Base'!$D$19:$H$19))+'DCF Base'!$I$58*(1-'DCF Base'!$I$57/'DCF Base'!$I$59)/((1+'DCF Base'!$C$6+$B27)*IF(RateConv=1,1,1+IPCALT)-1-'DCF Base'!$I$57)/'DCF Base'!$H$23*(1+'DCF Base'!$C$6+$B27)^(-5)</f>
        <v>208021.37796614657</v>
      </c>
      <c r="I27" s="16">
        <f>SUMPRODUCT('DCF Base'!$D$102:$H$102,(1+'DCF Base'!$C$6+$B27)^(-'DCF Base'!$D$19:$H$19))+'DCF Base'!$I$87*(1-'DCF Base'!$I$86/'DCF Base'!$I$88)/((1+'DCF Base'!$C$6+$B27)*IF(RateConv=1,1,1+IPCALT)-1-'DCF Base'!$I$86)/'DCF Base'!$H$23*(1+'DCF Base'!$C$6+$B27)^(-5)</f>
        <v>130604.50087327874</v>
      </c>
      <c r="J27" s="16">
        <f>SUMPRODUCT('DCF Base'!$D$131:$H$131,(1+'DCF Base'!$C$6+$B27)^(-'DCF Base'!$D$19:$H$19))+'DCF Base'!$I$116*(1-'DCF Base'!$I$115/'DCF Base'!$I$117)/((1+'DCF Base'!$C$6+$B27)*IF(RateConv=1,1,1+IPCALT)-1-'DCF Base'!$I$115)/'DCF Base'!$H$23*(1+'DCF Base'!$C$6+$B27)^(-5)</f>
        <v>75335.765616106335</v>
      </c>
      <c r="K27" s="16">
        <f>SUMPRODUCT('DCF Base'!$D$160:$H$160,(1+'DCF Base'!$C$6+$B27)^(-'DCF Base'!$D$19:$H$19))+'DCF Base'!$I$145*(1-'DCF Base'!$I$144/'DCF Base'!$I$146)/((1+'DCF Base'!$C$6+$B27)*IF(RateConv=1,1,1+IPCALT)-1-'DCF Base'!$I$144)/'DCF Base'!$H$23*(1+'DCF Base'!$C$6+$B27)^(-5)</f>
        <v>238542.96498125145</v>
      </c>
      <c r="L27" s="75">
        <f t="shared" si="1"/>
        <v>652504.60943678301</v>
      </c>
      <c r="M27" s="16">
        <f>SUMPRODUCT('DCF Bull'!$D$73:$H$73,(1+'DCF Bull'!$C$6+$B27)^(-'DCF Bull'!$D$19:$H$19))+'DCF Bull'!$I$58*(1-'DCF Bull'!$I$57/'DCF Bull'!$I$59)/((1+'DCF Bull'!$C$6+$B27)*IF(RateConv=1,1,1+IPCALT)-1-'DCF Bull'!$I$57)/'DCF Bull'!$H$23*(1+'DCF Bull'!$C$6+$B27)^(-5)</f>
        <v>429560.94972800784</v>
      </c>
      <c r="N27" s="16">
        <f>SUMPRODUCT('DCF Bull'!$D$102:$H$102,(1+'DCF Bull'!$C$6+$B27)^(-'DCF Bull'!$D$19:$H$19))+'DCF Bull'!$I$87*(1-'DCF Bull'!$I$86/'DCF Bull'!$I$88)/((1+'DCF Bull'!$C$6+$B27)*IF(RateConv=1,1,1+IPCALT)-1-'DCF Bull'!$I$86)/'DCF Bull'!$H$23*(1+'DCF Bull'!$C$6+$B27)^(-5)</f>
        <v>264657.18977837102</v>
      </c>
      <c r="O27" s="16">
        <f>SUMPRODUCT('DCF Bull'!$D$131:$H$131,(1+'DCF Bull'!$C$6+$B27)^(-'DCF Bull'!$D$19:$H$19))+'DCF Bull'!$I$116*(1-'DCF Bull'!$I$115/'DCF Bull'!$I$117)/((1+'DCF Bull'!$C$6+$B27)*IF(RateConv=1,1,1+IPCALT)-1-'DCF Bull'!$I$115)/'DCF Bull'!$H$23*(1+'DCF Bull'!$C$6+$B27)^(-5)</f>
        <v>156913.7121053843</v>
      </c>
      <c r="P27" s="16">
        <f>SUMPRODUCT('DCF Bull'!$D$160:$H$160,(1+'DCF Bull'!$C$6+$B27)^(-'DCF Bull'!$D$19:$H$19))+'DCF Bull'!$I$145*(1-'DCF Bull'!$I$144/'DCF Bull'!$I$146)/((1+'DCF Bull'!$C$6+$B27)*IF(RateConv=1,1,1+IPCALT)-1-'DCF Bull'!$I$144)/'DCF Bull'!$H$23*(1+'DCF Bull'!$C$6+$B27)^(-5)</f>
        <v>472638.08017081546</v>
      </c>
      <c r="Q27" s="75">
        <f t="shared" si="2"/>
        <v>1323769.9317825786</v>
      </c>
      <c r="R27" s="16">
        <f>SUMPRODUCT('DCF Custom'!$D$73:$H$73,(1+'DCF Custom'!$C$6+$B27)^(-'DCF Custom'!$D$19:$H$19))+'DCF Custom'!$I$58*(1-'DCF Custom'!$I$57/'DCF Custom'!$I$59)/((1+'DCF Custom'!$C$6+$B27)*IF(RateConv=1,1,1+IPCALT)-1-'DCF Custom'!$I$57)/'DCF Custom'!$H$23*(1+'DCF Custom'!$C$6+$B27)^(-5)</f>
        <v>208021.37796614657</v>
      </c>
      <c r="S27" s="16">
        <f>SUMPRODUCT('DCF Custom'!$D$102:$H$102,(1+'DCF Custom'!$C$6+$B27)^(-'DCF Custom'!$D$19:$H$19))+'DCF Custom'!$I$87*(1-'DCF Custom'!$I$86/'DCF Custom'!$I$88)/((1+'DCF Custom'!$C$6+$B27)*IF(RateConv=1,1,1+IPCALT)-1-'DCF Custom'!$I$86)/'DCF Custom'!$H$23*(1+'DCF Custom'!$C$6+$B27)^(-5)</f>
        <v>130604.50087327874</v>
      </c>
      <c r="T27" s="16">
        <f>SUMPRODUCT('DCF Custom'!$D$131:$H$131,(1+'DCF Custom'!$C$6+$B27)^(-'DCF Custom'!$D$19:$H$19))+'DCF Custom'!$I$116*(1-'DCF Custom'!$I$115/'DCF Custom'!$I$117)/((1+'DCF Custom'!$C$6+$B27)*IF(RateConv=1,1,1+IPCALT)-1-'DCF Custom'!$I$115)/'DCF Custom'!$H$23*(1+'DCF Custom'!$C$6+$B27)^(-5)</f>
        <v>75335.765616106335</v>
      </c>
      <c r="U27" s="16">
        <f>SUMPRODUCT('DCF Custom'!$D$160:$H$160,(1+'DCF Custom'!$C$6+$B27)^(-'DCF Custom'!$D$19:$H$19))+'DCF Custom'!$I$145*(1-'DCF Custom'!$I$144/'DCF Custom'!$I$146)/((1+'DCF Custom'!$C$6+$B27)*IF(RateConv=1,1,1+IPCALT)-1-'DCF Custom'!$I$144)/'DCF Custom'!$H$23*(1+'DCF Custom'!$C$6+$B27)^(-5)</f>
        <v>238542.96498125145</v>
      </c>
      <c r="V27" s="75">
        <f t="shared" si="3"/>
        <v>652504.60943678301</v>
      </c>
    </row>
    <row r="28" spans="2:22" ht="13.95" customHeight="1" x14ac:dyDescent="0.3">
      <c r="B28" s="80">
        <v>7.0000000000000001E-3</v>
      </c>
      <c r="C28" s="16">
        <f>SUMPRODUCT('DCF Bear'!$D$73:$H$73,(1+'DCF Bear'!$C$6+$B28)^(-'DCF Bear'!$D$19:$H$19))+'DCF Bear'!$I$58*(1-'DCF Bear'!$I$57/'DCF Bear'!$I$59)/((1+'DCF Bear'!$C$6+$B28)*IF(RateConv=1,1,1+IPCALT)-1-'DCF Bear'!$I$57)/'DCF Bear'!$H$23*(1+'DCF Bear'!$C$6+$B28)^(-5)</f>
        <v>103198.26235256862</v>
      </c>
      <c r="D28" s="16">
        <f>SUMPRODUCT('DCF Bear'!$D$102:$H$102,(1+'DCF Bear'!$C$6+$B28)^(-'DCF Bear'!$D$19:$H$19))+'DCF Bear'!$I$87*(1-'DCF Bear'!$I$86/'DCF Bear'!$I$88)/((1+'DCF Bear'!$C$6+$B28)*IF(RateConv=1,1,1+IPCALT)-1-'DCF Bear'!$I$86)/'DCF Bear'!$H$23*(1+'DCF Bear'!$C$6+$B28)^(-5)</f>
        <v>65494.166335781352</v>
      </c>
      <c r="E28" s="16">
        <f>SUMPRODUCT('DCF Bear'!$D$131:$H$131,(1+'DCF Bear'!$C$6+$B28)^(-'DCF Bear'!$D$19:$H$19))+'DCF Bear'!$I$116*(1-'DCF Bear'!$I$115/'DCF Bear'!$I$117)/((1+'DCF Bear'!$C$6+$B28)*IF(RateConv=1,1,1+IPCALT)-1-'DCF Bear'!$I$115)/'DCF Bear'!$H$23*(1+'DCF Bear'!$C$6+$B28)^(-5)</f>
        <v>36885.652520763564</v>
      </c>
      <c r="F28" s="16">
        <f>SUMPRODUCT('DCF Bear'!$D$160:$H$160,(1+'DCF Bear'!$C$6+$B28)^(-'DCF Bear'!$D$19:$H$19))+'DCF Bear'!$I$145*(1-'DCF Bear'!$I$144/'DCF Bear'!$I$146)/((1+'DCF Bear'!$C$6+$B28)*IF(RateConv=1,1,1+IPCALT)-1-'DCF Bear'!$I$144)/'DCF Bear'!$H$23*(1+'DCF Bear'!$C$6+$B28)^(-5)</f>
        <v>124862.14528875132</v>
      </c>
      <c r="G28" s="75">
        <f t="shared" si="0"/>
        <v>330440.22649786482</v>
      </c>
      <c r="H28" s="16">
        <f>SUMPRODUCT('DCF Base'!$D$73:$H$73,(1+'DCF Base'!$C$6+$B28)^(-'DCF Base'!$D$19:$H$19))+'DCF Base'!$I$58*(1-'DCF Base'!$I$57/'DCF Base'!$I$59)/((1+'DCF Base'!$C$6+$B28)*IF(RateConv=1,1,1+IPCALT)-1-'DCF Base'!$I$57)/'DCF Base'!$H$23*(1+'DCF Base'!$C$6+$B28)^(-5)</f>
        <v>200329.56907879838</v>
      </c>
      <c r="I28" s="16">
        <f>SUMPRODUCT('DCF Base'!$D$102:$H$102,(1+'DCF Base'!$C$6+$B28)^(-'DCF Base'!$D$19:$H$19))+'DCF Base'!$I$87*(1-'DCF Base'!$I$86/'DCF Base'!$I$88)/((1+'DCF Base'!$C$6+$B28)*IF(RateConv=1,1,1+IPCALT)-1-'DCF Base'!$I$86)/'DCF Base'!$H$23*(1+'DCF Base'!$C$6+$B28)^(-5)</f>
        <v>125625.49999232494</v>
      </c>
      <c r="J28" s="16">
        <f>SUMPRODUCT('DCF Base'!$D$131:$H$131,(1+'DCF Base'!$C$6+$B28)^(-'DCF Base'!$D$19:$H$19))+'DCF Base'!$I$116*(1-'DCF Base'!$I$115/'DCF Base'!$I$117)/((1+'DCF Base'!$C$6+$B28)*IF(RateConv=1,1,1+IPCALT)-1-'DCF Base'!$I$115)/'DCF Base'!$H$23*(1+'DCF Base'!$C$6+$B28)^(-5)</f>
        <v>72506.391506978864</v>
      </c>
      <c r="K28" s="16">
        <f>SUMPRODUCT('DCF Base'!$D$160:$H$160,(1+'DCF Base'!$C$6+$B28)^(-'DCF Base'!$D$19:$H$19))+'DCF Base'!$I$145*(1-'DCF Base'!$I$144/'DCF Base'!$I$146)/((1+'DCF Base'!$C$6+$B28)*IF(RateConv=1,1,1+IPCALT)-1-'DCF Base'!$I$144)/'DCF Base'!$H$23*(1+'DCF Base'!$C$6+$B28)^(-5)</f>
        <v>229987.12697713732</v>
      </c>
      <c r="L28" s="75">
        <f t="shared" si="1"/>
        <v>628448.58755523944</v>
      </c>
      <c r="M28" s="16">
        <f>SUMPRODUCT('DCF Bull'!$D$73:$H$73,(1+'DCF Bull'!$C$6+$B28)^(-'DCF Bull'!$D$19:$H$19))+'DCF Bull'!$I$58*(1-'DCF Bull'!$I$57/'DCF Bull'!$I$59)/((1+'DCF Bull'!$C$6+$B28)*IF(RateConv=1,1,1+IPCALT)-1-'DCF Bull'!$I$57)/'DCF Bull'!$H$23*(1+'DCF Bull'!$C$6+$B28)^(-5)</f>
        <v>400394.30366703571</v>
      </c>
      <c r="N28" s="16">
        <f>SUMPRODUCT('DCF Bull'!$D$102:$H$102,(1+'DCF Bull'!$C$6+$B28)^(-'DCF Bull'!$D$19:$H$19))+'DCF Bull'!$I$87*(1-'DCF Bull'!$I$86/'DCF Bull'!$I$88)/((1+'DCF Bull'!$C$6+$B28)*IF(RateConv=1,1,1+IPCALT)-1-'DCF Bull'!$I$86)/'DCF Bull'!$H$23*(1+'DCF Bull'!$C$6+$B28)^(-5)</f>
        <v>246338.90196905154</v>
      </c>
      <c r="O28" s="16">
        <f>SUMPRODUCT('DCF Bull'!$D$131:$H$131,(1+'DCF Bull'!$C$6+$B28)^(-'DCF Bull'!$D$19:$H$19))+'DCF Bull'!$I$116*(1-'DCF Bull'!$I$115/'DCF Bull'!$I$117)/((1+'DCF Bull'!$C$6+$B28)*IF(RateConv=1,1,1+IPCALT)-1-'DCF Bull'!$I$115)/'DCF Bull'!$H$23*(1+'DCF Bull'!$C$6+$B28)^(-5)</f>
        <v>146163.06729337986</v>
      </c>
      <c r="P28" s="16">
        <f>SUMPRODUCT('DCF Bull'!$D$160:$H$160,(1+'DCF Bull'!$C$6+$B28)^(-'DCF Bull'!$D$19:$H$19))+'DCF Bull'!$I$145*(1-'DCF Bull'!$I$144/'DCF Bull'!$I$146)/((1+'DCF Bull'!$C$6+$B28)*IF(RateConv=1,1,1+IPCALT)-1-'DCF Bull'!$I$144)/'DCF Bull'!$H$23*(1+'DCF Bull'!$C$6+$B28)^(-5)</f>
        <v>441015.89075385185</v>
      </c>
      <c r="Q28" s="75">
        <f t="shared" si="2"/>
        <v>1233912.163683319</v>
      </c>
      <c r="R28" s="16">
        <f>SUMPRODUCT('DCF Custom'!$D$73:$H$73,(1+'DCF Custom'!$C$6+$B28)^(-'DCF Custom'!$D$19:$H$19))+'DCF Custom'!$I$58*(1-'DCF Custom'!$I$57/'DCF Custom'!$I$59)/((1+'DCF Custom'!$C$6+$B28)*IF(RateConv=1,1,1+IPCALT)-1-'DCF Custom'!$I$57)/'DCF Custom'!$H$23*(1+'DCF Custom'!$C$6+$B28)^(-5)</f>
        <v>200329.56907879838</v>
      </c>
      <c r="S28" s="16">
        <f>SUMPRODUCT('DCF Custom'!$D$102:$H$102,(1+'DCF Custom'!$C$6+$B28)^(-'DCF Custom'!$D$19:$H$19))+'DCF Custom'!$I$87*(1-'DCF Custom'!$I$86/'DCF Custom'!$I$88)/((1+'DCF Custom'!$C$6+$B28)*IF(RateConv=1,1,1+IPCALT)-1-'DCF Custom'!$I$86)/'DCF Custom'!$H$23*(1+'DCF Custom'!$C$6+$B28)^(-5)</f>
        <v>125625.49999232494</v>
      </c>
      <c r="T28" s="16">
        <f>SUMPRODUCT('DCF Custom'!$D$131:$H$131,(1+'DCF Custom'!$C$6+$B28)^(-'DCF Custom'!$D$19:$H$19))+'DCF Custom'!$I$116*(1-'DCF Custom'!$I$115/'DCF Custom'!$I$117)/((1+'DCF Custom'!$C$6+$B28)*IF(RateConv=1,1,1+IPCALT)-1-'DCF Custom'!$I$115)/'DCF Custom'!$H$23*(1+'DCF Custom'!$C$6+$B28)^(-5)</f>
        <v>72506.391506978864</v>
      </c>
      <c r="U28" s="16">
        <f>SUMPRODUCT('DCF Custom'!$D$160:$H$160,(1+'DCF Custom'!$C$6+$B28)^(-'DCF Custom'!$D$19:$H$19))+'DCF Custom'!$I$145*(1-'DCF Custom'!$I$144/'DCF Custom'!$I$146)/((1+'DCF Custom'!$C$6+$B28)*IF(RateConv=1,1,1+IPCALT)-1-'DCF Custom'!$I$144)/'DCF Custom'!$H$23*(1+'DCF Custom'!$C$6+$B28)^(-5)</f>
        <v>229987.12697713732</v>
      </c>
      <c r="V28" s="75">
        <f t="shared" si="3"/>
        <v>628448.58755523944</v>
      </c>
    </row>
    <row r="29" spans="2:22" ht="13.95" customHeight="1" x14ac:dyDescent="0.3">
      <c r="B29" s="80">
        <v>8.0000000000000002E-3</v>
      </c>
      <c r="C29" s="16">
        <f>SUMPRODUCT('DCF Bear'!$D$73:$H$73,(1+'DCF Bear'!$C$6+$B29)^(-'DCF Bear'!$D$19:$H$19))+'DCF Bear'!$I$58*(1-'DCF Bear'!$I$57/'DCF Bear'!$I$59)/((1+'DCF Bear'!$C$6+$B29)*IF(RateConv=1,1,1+IPCALT)-1-'DCF Bear'!$I$57)/'DCF Bear'!$H$23*(1+'DCF Bear'!$C$6+$B29)^(-5)</f>
        <v>101148.64114547131</v>
      </c>
      <c r="D29" s="16">
        <f>SUMPRODUCT('DCF Bear'!$D$102:$H$102,(1+'DCF Bear'!$C$6+$B29)^(-'DCF Bear'!$D$19:$H$19))+'DCF Bear'!$I$87*(1-'DCF Bear'!$I$86/'DCF Bear'!$I$88)/((1+'DCF Bear'!$C$6+$B29)*IF(RateConv=1,1,1+IPCALT)-1-'DCF Bear'!$I$86)/'DCF Bear'!$H$23*(1+'DCF Bear'!$C$6+$B29)^(-5)</f>
        <v>64132.039663016039</v>
      </c>
      <c r="E29" s="16">
        <f>SUMPRODUCT('DCF Bear'!$D$131:$H$131,(1+'DCF Bear'!$C$6+$B29)^(-'DCF Bear'!$D$19:$H$19))+'DCF Bear'!$I$116*(1-'DCF Bear'!$I$115/'DCF Bear'!$I$117)/((1+'DCF Bear'!$C$6+$B29)*IF(RateConv=1,1,1+IPCALT)-1-'DCF Bear'!$I$115)/'DCF Bear'!$H$23*(1+'DCF Bear'!$C$6+$B29)^(-5)</f>
        <v>36133.996685884646</v>
      </c>
      <c r="F29" s="16">
        <f>SUMPRODUCT('DCF Bear'!$D$160:$H$160,(1+'DCF Bear'!$C$6+$B29)^(-'DCF Bear'!$D$19:$H$19))+'DCF Bear'!$I$145*(1-'DCF Bear'!$I$144/'DCF Bear'!$I$146)/((1+'DCF Bear'!$C$6+$B29)*IF(RateConv=1,1,1+IPCALT)-1-'DCF Bear'!$I$144)/'DCF Bear'!$H$23*(1+'DCF Bear'!$C$6+$B29)^(-5)</f>
        <v>122521.20389318236</v>
      </c>
      <c r="G29" s="75">
        <f t="shared" si="0"/>
        <v>323935.88138755434</v>
      </c>
      <c r="H29" s="16">
        <f>SUMPRODUCT('DCF Base'!$D$73:$H$73,(1+'DCF Base'!$C$6+$B29)^(-'DCF Base'!$D$19:$H$19))+'DCF Base'!$I$58*(1-'DCF Base'!$I$57/'DCF Base'!$I$59)/((1+'DCF Base'!$C$6+$B29)*IF(RateConv=1,1,1+IPCALT)-1-'DCF Base'!$I$57)/'DCF Base'!$H$23*(1+'DCF Base'!$C$6+$B29)^(-5)</f>
        <v>193176.14702704892</v>
      </c>
      <c r="I29" s="16">
        <f>SUMPRODUCT('DCF Base'!$D$102:$H$102,(1+'DCF Base'!$C$6+$B29)^(-'DCF Base'!$D$19:$H$19))+'DCF Base'!$I$87*(1-'DCF Base'!$I$86/'DCF Base'!$I$88)/((1+'DCF Base'!$C$6+$B29)*IF(RateConv=1,1,1+IPCALT)-1-'DCF Base'!$I$86)/'DCF Base'!$H$23*(1+'DCF Base'!$C$6+$B29)^(-5)</f>
        <v>120995.58068320475</v>
      </c>
      <c r="J29" s="16">
        <f>SUMPRODUCT('DCF Base'!$D$131:$H$131,(1+'DCF Base'!$C$6+$B29)^(-'DCF Base'!$D$19:$H$19))+'DCF Base'!$I$116*(1-'DCF Base'!$I$115/'DCF Base'!$I$117)/((1+'DCF Base'!$C$6+$B29)*IF(RateConv=1,1,1+IPCALT)-1-'DCF Base'!$I$115)/'DCF Base'!$H$23*(1+'DCF Base'!$C$6+$B29)^(-5)</f>
        <v>69875.23197529238</v>
      </c>
      <c r="K29" s="16">
        <f>SUMPRODUCT('DCF Base'!$D$160:$H$160,(1+'DCF Base'!$C$6+$B29)^(-'DCF Base'!$D$19:$H$19))+'DCF Base'!$I$145*(1-'DCF Base'!$I$144/'DCF Base'!$I$146)/((1+'DCF Base'!$C$6+$B29)*IF(RateConv=1,1,1+IPCALT)-1-'DCF Base'!$I$144)/'DCF Base'!$H$23*(1+'DCF Base'!$C$6+$B29)^(-5)</f>
        <v>222029.08657343627</v>
      </c>
      <c r="L29" s="75">
        <f t="shared" si="1"/>
        <v>606076.04625898227</v>
      </c>
      <c r="M29" s="16">
        <f>SUMPRODUCT('DCF Bull'!$D$73:$H$73,(1+'DCF Bull'!$C$6+$B29)^(-'DCF Bull'!$D$19:$H$19))+'DCF Bull'!$I$58*(1-'DCF Bull'!$I$57/'DCF Bull'!$I$59)/((1+'DCF Bull'!$C$6+$B29)*IF(RateConv=1,1,1+IPCALT)-1-'DCF Bull'!$I$57)/'DCF Bull'!$H$23*(1+'DCF Bull'!$C$6+$B29)^(-5)</f>
        <v>374875.43612161884</v>
      </c>
      <c r="N29" s="16">
        <f>SUMPRODUCT('DCF Bull'!$D$102:$H$102,(1+'DCF Bull'!$C$6+$B29)^(-'DCF Bull'!$D$19:$H$19))+'DCF Bull'!$I$87*(1-'DCF Bull'!$I$86/'DCF Bull'!$I$88)/((1+'DCF Bull'!$C$6+$B29)*IF(RateConv=1,1,1+IPCALT)-1-'DCF Bull'!$I$86)/'DCF Bull'!$H$23*(1+'DCF Bull'!$C$6+$B29)^(-5)</f>
        <v>230312.99643155027</v>
      </c>
      <c r="O29" s="16">
        <f>SUMPRODUCT('DCF Bull'!$D$131:$H$131,(1+'DCF Bull'!$C$6+$B29)^(-'DCF Bull'!$D$19:$H$19))+'DCF Bull'!$I$116*(1-'DCF Bull'!$I$115/'DCF Bull'!$I$117)/((1+'DCF Bull'!$C$6+$B29)*IF(RateConv=1,1,1+IPCALT)-1-'DCF Bull'!$I$115)/'DCF Bull'!$H$23*(1+'DCF Bull'!$C$6+$B29)^(-5)</f>
        <v>136757.35563596943</v>
      </c>
      <c r="P29" s="16">
        <f>SUMPRODUCT('DCF Bull'!$D$160:$H$160,(1+'DCF Bull'!$C$6+$B29)^(-'DCF Bull'!$D$19:$H$19))+'DCF Bull'!$I$145*(1-'DCF Bull'!$I$144/'DCF Bull'!$I$146)/((1+'DCF Bull'!$C$6+$B29)*IF(RateConv=1,1,1+IPCALT)-1-'DCF Bull'!$I$144)/'DCF Bull'!$H$23*(1+'DCF Bull'!$C$6+$B29)^(-5)</f>
        <v>413346.71451438661</v>
      </c>
      <c r="Q29" s="75">
        <f t="shared" si="2"/>
        <v>1155292.5027035251</v>
      </c>
      <c r="R29" s="16">
        <f>SUMPRODUCT('DCF Custom'!$D$73:$H$73,(1+'DCF Custom'!$C$6+$B29)^(-'DCF Custom'!$D$19:$H$19))+'DCF Custom'!$I$58*(1-'DCF Custom'!$I$57/'DCF Custom'!$I$59)/((1+'DCF Custom'!$C$6+$B29)*IF(RateConv=1,1,1+IPCALT)-1-'DCF Custom'!$I$57)/'DCF Custom'!$H$23*(1+'DCF Custom'!$C$6+$B29)^(-5)</f>
        <v>193176.14702704892</v>
      </c>
      <c r="S29" s="16">
        <f>SUMPRODUCT('DCF Custom'!$D$102:$H$102,(1+'DCF Custom'!$C$6+$B29)^(-'DCF Custom'!$D$19:$H$19))+'DCF Custom'!$I$87*(1-'DCF Custom'!$I$86/'DCF Custom'!$I$88)/((1+'DCF Custom'!$C$6+$B29)*IF(RateConv=1,1,1+IPCALT)-1-'DCF Custom'!$I$86)/'DCF Custom'!$H$23*(1+'DCF Custom'!$C$6+$B29)^(-5)</f>
        <v>120995.58068320475</v>
      </c>
      <c r="T29" s="16">
        <f>SUMPRODUCT('DCF Custom'!$D$131:$H$131,(1+'DCF Custom'!$C$6+$B29)^(-'DCF Custom'!$D$19:$H$19))+'DCF Custom'!$I$116*(1-'DCF Custom'!$I$115/'DCF Custom'!$I$117)/((1+'DCF Custom'!$C$6+$B29)*IF(RateConv=1,1,1+IPCALT)-1-'DCF Custom'!$I$115)/'DCF Custom'!$H$23*(1+'DCF Custom'!$C$6+$B29)^(-5)</f>
        <v>69875.23197529238</v>
      </c>
      <c r="U29" s="16">
        <f>SUMPRODUCT('DCF Custom'!$D$160:$H$160,(1+'DCF Custom'!$C$6+$B29)^(-'DCF Custom'!$D$19:$H$19))+'DCF Custom'!$I$145*(1-'DCF Custom'!$I$144/'DCF Custom'!$I$146)/((1+'DCF Custom'!$C$6+$B29)*IF(RateConv=1,1,1+IPCALT)-1-'DCF Custom'!$I$144)/'DCF Custom'!$H$23*(1+'DCF Custom'!$C$6+$B29)^(-5)</f>
        <v>222029.08657343627</v>
      </c>
      <c r="V29" s="75">
        <f t="shared" si="3"/>
        <v>606076.04625898227</v>
      </c>
    </row>
    <row r="30" spans="2:22" ht="13.95" customHeight="1" x14ac:dyDescent="0.3">
      <c r="B30" s="80">
        <v>8.9999999999999993E-3</v>
      </c>
      <c r="C30" s="16">
        <f>SUMPRODUCT('DCF Bear'!$D$73:$H$73,(1+'DCF Bear'!$C$6+$B30)^(-'DCF Bear'!$D$19:$H$19))+'DCF Bear'!$I$58*(1-'DCF Bear'!$I$57/'DCF Bear'!$I$59)/((1+'DCF Bear'!$C$6+$B30)*IF(RateConv=1,1,1+IPCALT)-1-'DCF Bear'!$I$57)/'DCF Bear'!$H$23*(1+'DCF Bear'!$C$6+$B30)^(-5)</f>
        <v>99177.874897780101</v>
      </c>
      <c r="D30" s="16">
        <f>SUMPRODUCT('DCF Bear'!$D$102:$H$102,(1+'DCF Bear'!$C$6+$B30)^(-'DCF Bear'!$D$19:$H$19))+'DCF Bear'!$I$87*(1-'DCF Bear'!$I$86/'DCF Bear'!$I$88)/((1+'DCF Bear'!$C$6+$B30)*IF(RateConv=1,1,1+IPCALT)-1-'DCF Bear'!$I$86)/'DCF Bear'!$H$23*(1+'DCF Bear'!$C$6+$B30)^(-5)</f>
        <v>62822.54474002053</v>
      </c>
      <c r="E30" s="16">
        <f>SUMPRODUCT('DCF Bear'!$D$131:$H$131,(1+'DCF Bear'!$C$6+$B30)^(-'DCF Bear'!$D$19:$H$19))+'DCF Bear'!$I$116*(1-'DCF Bear'!$I$115/'DCF Bear'!$I$117)/((1+'DCF Bear'!$C$6+$B30)*IF(RateConv=1,1,1+IPCALT)-1-'DCF Bear'!$I$115)/'DCF Bear'!$H$23*(1+'DCF Bear'!$C$6+$B30)^(-5)</f>
        <v>35411.333096942122</v>
      </c>
      <c r="F30" s="16">
        <f>SUMPRODUCT('DCF Bear'!$D$160:$H$160,(1+'DCF Bear'!$C$6+$B30)^(-'DCF Bear'!$D$19:$H$19))+'DCF Bear'!$I$145*(1-'DCF Bear'!$I$144/'DCF Bear'!$I$146)/((1+'DCF Bear'!$C$6+$B30)*IF(RateConv=1,1,1+IPCALT)-1-'DCF Bear'!$I$144)/'DCF Bear'!$H$23*(1+'DCF Bear'!$C$6+$B30)^(-5)</f>
        <v>120269.76540043566</v>
      </c>
      <c r="G30" s="75">
        <f t="shared" si="0"/>
        <v>317681.51813517843</v>
      </c>
      <c r="H30" s="16">
        <f>SUMPRODUCT('DCF Base'!$D$73:$H$73,(1+'DCF Base'!$C$6+$B30)^(-'DCF Base'!$D$19:$H$19))+'DCF Base'!$I$58*(1-'DCF Base'!$I$57/'DCF Base'!$I$59)/((1+'DCF Base'!$C$6+$B30)*IF(RateConv=1,1,1+IPCALT)-1-'DCF Base'!$I$57)/'DCF Base'!$H$23*(1+'DCF Base'!$C$6+$B30)^(-5)</f>
        <v>186506.54349845528</v>
      </c>
      <c r="I30" s="16">
        <f>SUMPRODUCT('DCF Base'!$D$102:$H$102,(1+'DCF Base'!$C$6+$B30)^(-'DCF Base'!$D$19:$H$19))+'DCF Base'!$I$87*(1-'DCF Base'!$I$86/'DCF Base'!$I$88)/((1+'DCF Base'!$C$6+$B30)*IF(RateConv=1,1,1+IPCALT)-1-'DCF Base'!$I$86)/'DCF Base'!$H$23*(1+'DCF Base'!$C$6+$B30)^(-5)</f>
        <v>116679.35909385871</v>
      </c>
      <c r="J30" s="16">
        <f>SUMPRODUCT('DCF Base'!$D$131:$H$131,(1+'DCF Base'!$C$6+$B30)^(-'DCF Base'!$D$19:$H$19))+'DCF Base'!$I$116*(1-'DCF Base'!$I$115/'DCF Base'!$I$117)/((1+'DCF Base'!$C$6+$B30)*IF(RateConv=1,1,1+IPCALT)-1-'DCF Base'!$I$115)/'DCF Base'!$H$23*(1+'DCF Base'!$C$6+$B30)^(-5)</f>
        <v>67422.196150401956</v>
      </c>
      <c r="K30" s="16">
        <f>SUMPRODUCT('DCF Base'!$D$160:$H$160,(1+'DCF Base'!$C$6+$B30)^(-'DCF Base'!$D$19:$H$19))+'DCF Base'!$I$145*(1-'DCF Base'!$I$144/'DCF Base'!$I$146)/((1+'DCF Base'!$C$6+$B30)*IF(RateConv=1,1,1+IPCALT)-1-'DCF Base'!$I$144)/'DCF Base'!$H$23*(1+'DCF Base'!$C$6+$B30)^(-5)</f>
        <v>214608.25874042718</v>
      </c>
      <c r="L30" s="75">
        <f t="shared" si="1"/>
        <v>585216.3574831431</v>
      </c>
      <c r="M30" s="16">
        <f>SUMPRODUCT('DCF Bull'!$D$73:$H$73,(1+'DCF Bull'!$C$6+$B30)^(-'DCF Bull'!$D$19:$H$19))+'DCF Bull'!$I$58*(1-'DCF Bull'!$I$57/'DCF Bull'!$I$59)/((1+'DCF Bull'!$C$6+$B30)*IF(RateConv=1,1,1+IPCALT)-1-'DCF Bull'!$I$57)/'DCF Bull'!$H$23*(1+'DCF Bull'!$C$6+$B30)^(-5)</f>
        <v>352360.61233434372</v>
      </c>
      <c r="N30" s="16">
        <f>SUMPRODUCT('DCF Bull'!$D$102:$H$102,(1+'DCF Bull'!$C$6+$B30)^(-'DCF Bull'!$D$19:$H$19))+'DCF Bull'!$I$87*(1-'DCF Bull'!$I$86/'DCF Bull'!$I$88)/((1+'DCF Bull'!$C$6+$B30)*IF(RateConv=1,1,1+IPCALT)-1-'DCF Bull'!$I$86)/'DCF Bull'!$H$23*(1+'DCF Bull'!$C$6+$B30)^(-5)</f>
        <v>216174.92299757851</v>
      </c>
      <c r="O30" s="16">
        <f>SUMPRODUCT('DCF Bull'!$D$131:$H$131,(1+'DCF Bull'!$C$6+$B30)^(-'DCF Bull'!$D$19:$H$19))+'DCF Bull'!$I$116*(1-'DCF Bull'!$I$115/'DCF Bull'!$I$117)/((1+'DCF Bull'!$C$6+$B30)*IF(RateConv=1,1,1+IPCALT)-1-'DCF Bull'!$I$115)/'DCF Bull'!$H$23*(1+'DCF Bull'!$C$6+$B30)^(-5)</f>
        <v>128459.23084640494</v>
      </c>
      <c r="P30" s="16">
        <f>SUMPRODUCT('DCF Bull'!$D$160:$H$160,(1+'DCF Bull'!$C$6+$B30)^(-'DCF Bull'!$D$19:$H$19))+'DCF Bull'!$I$145*(1-'DCF Bull'!$I$144/'DCF Bull'!$I$146)/((1+'DCF Bull'!$C$6+$B30)*IF(RateConv=1,1,1+IPCALT)-1-'DCF Bull'!$I$144)/'DCF Bull'!$H$23*(1+'DCF Bull'!$C$6+$B30)^(-5)</f>
        <v>388932.9593110031</v>
      </c>
      <c r="Q30" s="75">
        <f t="shared" si="2"/>
        <v>1085927.7254893302</v>
      </c>
      <c r="R30" s="16">
        <f>SUMPRODUCT('DCF Custom'!$D$73:$H$73,(1+'DCF Custom'!$C$6+$B30)^(-'DCF Custom'!$D$19:$H$19))+'DCF Custom'!$I$58*(1-'DCF Custom'!$I$57/'DCF Custom'!$I$59)/((1+'DCF Custom'!$C$6+$B30)*IF(RateConv=1,1,1+IPCALT)-1-'DCF Custom'!$I$57)/'DCF Custom'!$H$23*(1+'DCF Custom'!$C$6+$B30)^(-5)</f>
        <v>186506.54349845528</v>
      </c>
      <c r="S30" s="16">
        <f>SUMPRODUCT('DCF Custom'!$D$102:$H$102,(1+'DCF Custom'!$C$6+$B30)^(-'DCF Custom'!$D$19:$H$19))+'DCF Custom'!$I$87*(1-'DCF Custom'!$I$86/'DCF Custom'!$I$88)/((1+'DCF Custom'!$C$6+$B30)*IF(RateConv=1,1,1+IPCALT)-1-'DCF Custom'!$I$86)/'DCF Custom'!$H$23*(1+'DCF Custom'!$C$6+$B30)^(-5)</f>
        <v>116679.35909385871</v>
      </c>
      <c r="T30" s="16">
        <f>SUMPRODUCT('DCF Custom'!$D$131:$H$131,(1+'DCF Custom'!$C$6+$B30)^(-'DCF Custom'!$D$19:$H$19))+'DCF Custom'!$I$116*(1-'DCF Custom'!$I$115/'DCF Custom'!$I$117)/((1+'DCF Custom'!$C$6+$B30)*IF(RateConv=1,1,1+IPCALT)-1-'DCF Custom'!$I$115)/'DCF Custom'!$H$23*(1+'DCF Custom'!$C$6+$B30)^(-5)</f>
        <v>67422.196150401956</v>
      </c>
      <c r="U30" s="16">
        <f>SUMPRODUCT('DCF Custom'!$D$160:$H$160,(1+'DCF Custom'!$C$6+$B30)^(-'DCF Custom'!$D$19:$H$19))+'DCF Custom'!$I$145*(1-'DCF Custom'!$I$144/'DCF Custom'!$I$146)/((1+'DCF Custom'!$C$6+$B30)*IF(RateConv=1,1,1+IPCALT)-1-'DCF Custom'!$I$144)/'DCF Custom'!$H$23*(1+'DCF Custom'!$C$6+$B30)^(-5)</f>
        <v>214608.25874042718</v>
      </c>
      <c r="V30" s="75">
        <f t="shared" si="3"/>
        <v>585216.3574831431</v>
      </c>
    </row>
    <row r="31" spans="2:22" ht="13.95" customHeight="1" x14ac:dyDescent="0.3">
      <c r="B31" s="80">
        <v>0.01</v>
      </c>
      <c r="C31" s="16">
        <f>SUMPRODUCT('DCF Bear'!$D$73:$H$73,(1+'DCF Bear'!$C$6+$B31)^(-'DCF Bear'!$D$19:$H$19))+'DCF Bear'!$I$58*(1-'DCF Bear'!$I$57/'DCF Bear'!$I$59)/((1+'DCF Bear'!$C$6+$B31)*IF(RateConv=1,1,1+IPCALT)-1-'DCF Bear'!$I$57)/'DCF Bear'!$H$23*(1+'DCF Bear'!$C$6+$B31)^(-5)</f>
        <v>97281.500278376217</v>
      </c>
      <c r="D31" s="16">
        <f>SUMPRODUCT('DCF Bear'!$D$102:$H$102,(1+'DCF Bear'!$C$6+$B31)^(-'DCF Bear'!$D$19:$H$19))+'DCF Bear'!$I$87*(1-'DCF Bear'!$I$86/'DCF Bear'!$I$88)/((1+'DCF Bear'!$C$6+$B31)*IF(RateConv=1,1,1+IPCALT)-1-'DCF Bear'!$I$86)/'DCF Bear'!$H$23*(1+'DCF Bear'!$C$6+$B31)^(-5)</f>
        <v>61562.701547194643</v>
      </c>
      <c r="E31" s="16">
        <f>SUMPRODUCT('DCF Bear'!$D$131:$H$131,(1+'DCF Bear'!$C$6+$B31)^(-'DCF Bear'!$D$19:$H$19))+'DCF Bear'!$I$116*(1-'DCF Bear'!$I$115/'DCF Bear'!$I$117)/((1+'DCF Bear'!$C$6+$B31)*IF(RateConv=1,1,1+IPCALT)-1-'DCF Bear'!$I$115)/'DCF Bear'!$H$23*(1+'DCF Bear'!$C$6+$B31)^(-5)</f>
        <v>34716.020414428174</v>
      </c>
      <c r="F31" s="16">
        <f>SUMPRODUCT('DCF Bear'!$D$160:$H$160,(1+'DCF Bear'!$C$6+$B31)^(-'DCF Bear'!$D$19:$H$19))+'DCF Bear'!$I$145*(1-'DCF Bear'!$I$144/'DCF Bear'!$I$146)/((1+'DCF Bear'!$C$6+$B31)*IF(RateConv=1,1,1+IPCALT)-1-'DCF Bear'!$I$144)/'DCF Bear'!$H$23*(1+'DCF Bear'!$C$6+$B31)^(-5)</f>
        <v>118102.76635620737</v>
      </c>
      <c r="G31" s="75">
        <f t="shared" si="0"/>
        <v>311662.98859620641</v>
      </c>
      <c r="H31" s="16">
        <f>SUMPRODUCT('DCF Base'!$D$73:$H$73,(1+'DCF Base'!$C$6+$B31)^(-'DCF Base'!$D$19:$H$19))+'DCF Base'!$I$58*(1-'DCF Base'!$I$57/'DCF Base'!$I$59)/((1+'DCF Base'!$C$6+$B31)*IF(RateConv=1,1,1+IPCALT)-1-'DCF Base'!$I$57)/'DCF Base'!$H$23*(1+'DCF Base'!$C$6+$B31)^(-5)</f>
        <v>180273.32330394041</v>
      </c>
      <c r="I31" s="16">
        <f>SUMPRODUCT('DCF Base'!$D$102:$H$102,(1+'DCF Base'!$C$6+$B31)^(-'DCF Base'!$D$19:$H$19))+'DCF Base'!$I$87*(1-'DCF Base'!$I$86/'DCF Base'!$I$88)/((1+'DCF Base'!$C$6+$B31)*IF(RateConv=1,1,1+IPCALT)-1-'DCF Base'!$I$86)/'DCF Base'!$H$23*(1+'DCF Base'!$C$6+$B31)^(-5)</f>
        <v>112646.0767332393</v>
      </c>
      <c r="J31" s="16">
        <f>SUMPRODUCT('DCF Base'!$D$131:$H$131,(1+'DCF Base'!$C$6+$B31)^(-'DCF Base'!$D$19:$H$19))+'DCF Base'!$I$116*(1-'DCF Base'!$I$115/'DCF Base'!$I$117)/((1+'DCF Base'!$C$6+$B31)*IF(RateConv=1,1,1+IPCALT)-1-'DCF Base'!$I$115)/'DCF Base'!$H$23*(1+'DCF Base'!$C$6+$B31)^(-5)</f>
        <v>65129.8194274138</v>
      </c>
      <c r="K31" s="16">
        <f>SUMPRODUCT('DCF Base'!$D$160:$H$160,(1+'DCF Base'!$C$6+$B31)^(-'DCF Base'!$D$19:$H$19))+'DCF Base'!$I$145*(1-'DCF Base'!$I$144/'DCF Base'!$I$146)/((1+'DCF Base'!$C$6+$B31)*IF(RateConv=1,1,1+IPCALT)-1-'DCF Base'!$I$144)/'DCF Base'!$H$23*(1+'DCF Base'!$C$6+$B31)^(-5)</f>
        <v>207671.97804584529</v>
      </c>
      <c r="L31" s="75">
        <f t="shared" si="1"/>
        <v>565721.19751043874</v>
      </c>
      <c r="M31" s="16">
        <f>SUMPRODUCT('DCF Bull'!$D$73:$H$73,(1+'DCF Bull'!$C$6+$B31)^(-'DCF Bull'!$D$19:$H$19))+'DCF Bull'!$I$58*(1-'DCF Bull'!$I$57/'DCF Bull'!$I$59)/((1+'DCF Bull'!$C$6+$B31)*IF(RateConv=1,1,1+IPCALT)-1-'DCF Bull'!$I$57)/'DCF Bull'!$H$23*(1+'DCF Bull'!$C$6+$B31)^(-5)</f>
        <v>332349.14976792358</v>
      </c>
      <c r="N31" s="16">
        <f>SUMPRODUCT('DCF Bull'!$D$102:$H$102,(1+'DCF Bull'!$C$6+$B31)^(-'DCF Bull'!$D$19:$H$19))+'DCF Bull'!$I$87*(1-'DCF Bull'!$I$86/'DCF Bull'!$I$88)/((1+'DCF Bull'!$C$6+$B31)*IF(RateConv=1,1,1+IPCALT)-1-'DCF Bull'!$I$86)/'DCF Bull'!$H$23*(1+'DCF Bull'!$C$6+$B31)^(-5)</f>
        <v>203610.03160382784</v>
      </c>
      <c r="O31" s="16">
        <f>SUMPRODUCT('DCF Bull'!$D$131:$H$131,(1+'DCF Bull'!$C$6+$B31)^(-'DCF Bull'!$D$19:$H$19))+'DCF Bull'!$I$116*(1-'DCF Bull'!$I$115/'DCF Bull'!$I$117)/((1+'DCF Bull'!$C$6+$B31)*IF(RateConv=1,1,1+IPCALT)-1-'DCF Bull'!$I$115)/'DCF Bull'!$H$23*(1+'DCF Bull'!$C$6+$B31)^(-5)</f>
        <v>121084.09028593679</v>
      </c>
      <c r="P31" s="16">
        <f>SUMPRODUCT('DCF Bull'!$D$160:$H$160,(1+'DCF Bull'!$C$6+$B31)^(-'DCF Bull'!$D$19:$H$19))+'DCF Bull'!$I$145*(1-'DCF Bull'!$I$144/'DCF Bull'!$I$146)/((1+'DCF Bull'!$C$6+$B31)*IF(RateConv=1,1,1+IPCALT)-1-'DCF Bull'!$I$144)/'DCF Bull'!$H$23*(1+'DCF Bull'!$C$6+$B31)^(-5)</f>
        <v>367232.05349113204</v>
      </c>
      <c r="Q31" s="75">
        <f t="shared" si="2"/>
        <v>1024275.3251488204</v>
      </c>
      <c r="R31" s="16">
        <f>SUMPRODUCT('DCF Custom'!$D$73:$H$73,(1+'DCF Custom'!$C$6+$B31)^(-'DCF Custom'!$D$19:$H$19))+'DCF Custom'!$I$58*(1-'DCF Custom'!$I$57/'DCF Custom'!$I$59)/((1+'DCF Custom'!$C$6+$B31)*IF(RateConv=1,1,1+IPCALT)-1-'DCF Custom'!$I$57)/'DCF Custom'!$H$23*(1+'DCF Custom'!$C$6+$B31)^(-5)</f>
        <v>180273.32330394041</v>
      </c>
      <c r="S31" s="16">
        <f>SUMPRODUCT('DCF Custom'!$D$102:$H$102,(1+'DCF Custom'!$C$6+$B31)^(-'DCF Custom'!$D$19:$H$19))+'DCF Custom'!$I$87*(1-'DCF Custom'!$I$86/'DCF Custom'!$I$88)/((1+'DCF Custom'!$C$6+$B31)*IF(RateConv=1,1,1+IPCALT)-1-'DCF Custom'!$I$86)/'DCF Custom'!$H$23*(1+'DCF Custom'!$C$6+$B31)^(-5)</f>
        <v>112646.0767332393</v>
      </c>
      <c r="T31" s="16">
        <f>SUMPRODUCT('DCF Custom'!$D$131:$H$131,(1+'DCF Custom'!$C$6+$B31)^(-'DCF Custom'!$D$19:$H$19))+'DCF Custom'!$I$116*(1-'DCF Custom'!$I$115/'DCF Custom'!$I$117)/((1+'DCF Custom'!$C$6+$B31)*IF(RateConv=1,1,1+IPCALT)-1-'DCF Custom'!$I$115)/'DCF Custom'!$H$23*(1+'DCF Custom'!$C$6+$B31)^(-5)</f>
        <v>65129.8194274138</v>
      </c>
      <c r="U31" s="16">
        <f>SUMPRODUCT('DCF Custom'!$D$160:$H$160,(1+'DCF Custom'!$C$6+$B31)^(-'DCF Custom'!$D$19:$H$19))+'DCF Custom'!$I$145*(1-'DCF Custom'!$I$144/'DCF Custom'!$I$146)/((1+'DCF Custom'!$C$6+$B31)*IF(RateConv=1,1,1+IPCALT)-1-'DCF Custom'!$I$144)/'DCF Custom'!$H$23*(1+'DCF Custom'!$C$6+$B31)^(-5)</f>
        <v>207671.97804584529</v>
      </c>
      <c r="V31" s="75">
        <f t="shared" si="3"/>
        <v>565721.19751043874</v>
      </c>
    </row>
    <row r="32" spans="2:22" ht="13.95" customHeight="1" x14ac:dyDescent="0.3">
      <c r="B32" s="80">
        <v>1.0999999999999999E-2</v>
      </c>
      <c r="C32" s="16">
        <f>SUMPRODUCT('DCF Bear'!$D$73:$H$73,(1+'DCF Bear'!$C$6+$B32)^(-'DCF Bear'!$D$19:$H$19))+'DCF Bear'!$I$58*(1-'DCF Bear'!$I$57/'DCF Bear'!$I$59)/((1+'DCF Bear'!$C$6+$B32)*IF(RateConv=1,1,1+IPCALT)-1-'DCF Bear'!$I$57)/'DCF Bear'!$H$23*(1+'DCF Bear'!$C$6+$B32)^(-5)</f>
        <v>95455.384571153016</v>
      </c>
      <c r="D32" s="16">
        <f>SUMPRODUCT('DCF Bear'!$D$102:$H$102,(1+'DCF Bear'!$C$6+$B32)^(-'DCF Bear'!$D$19:$H$19))+'DCF Bear'!$I$87*(1-'DCF Bear'!$I$86/'DCF Bear'!$I$88)/((1+'DCF Bear'!$C$6+$B32)*IF(RateConv=1,1,1+IPCALT)-1-'DCF Bear'!$I$86)/'DCF Bear'!$H$23*(1+'DCF Bear'!$C$6+$B32)^(-5)</f>
        <v>60349.750810576021</v>
      </c>
      <c r="E32" s="16">
        <f>SUMPRODUCT('DCF Bear'!$D$131:$H$131,(1+'DCF Bear'!$C$6+$B32)^(-'DCF Bear'!$D$19:$H$19))+'DCF Bear'!$I$116*(1-'DCF Bear'!$I$115/'DCF Bear'!$I$117)/((1+'DCF Bear'!$C$6+$B32)*IF(RateConv=1,1,1+IPCALT)-1-'DCF Bear'!$I$115)/'DCF Bear'!$H$23*(1+'DCF Bear'!$C$6+$B32)^(-5)</f>
        <v>34046.538880458676</v>
      </c>
      <c r="F32" s="16">
        <f>SUMPRODUCT('DCF Bear'!$D$160:$H$160,(1+'DCF Bear'!$C$6+$B32)^(-'DCF Bear'!$D$19:$H$19))+'DCF Bear'!$I$145*(1-'DCF Bear'!$I$144/'DCF Bear'!$I$146)/((1+'DCF Bear'!$C$6+$B32)*IF(RateConv=1,1,1+IPCALT)-1-'DCF Bear'!$I$144)/'DCF Bear'!$H$23*(1+'DCF Bear'!$C$6+$B32)^(-5)</f>
        <v>116015.51836065682</v>
      </c>
      <c r="G32" s="75">
        <f t="shared" si="0"/>
        <v>305867.19262284454</v>
      </c>
      <c r="H32" s="16">
        <f>SUMPRODUCT('DCF Base'!$D$73:$H$73,(1+'DCF Base'!$C$6+$B32)^(-'DCF Base'!$D$19:$H$19))+'DCF Base'!$I$58*(1-'DCF Base'!$I$57/'DCF Base'!$I$59)/((1+'DCF Base'!$C$6+$B32)*IF(RateConv=1,1,1+IPCALT)-1-'DCF Base'!$I$57)/'DCF Base'!$H$23*(1+'DCF Base'!$C$6+$B32)^(-5)</f>
        <v>174435.05571897901</v>
      </c>
      <c r="I32" s="16">
        <f>SUMPRODUCT('DCF Base'!$D$102:$H$102,(1+'DCF Base'!$C$6+$B32)^(-'DCF Base'!$D$19:$H$19))+'DCF Base'!$I$87*(1-'DCF Base'!$I$86/'DCF Base'!$I$88)/((1+'DCF Base'!$C$6+$B32)*IF(RateConv=1,1,1+IPCALT)-1-'DCF Base'!$I$86)/'DCF Base'!$H$23*(1+'DCF Base'!$C$6+$B32)^(-5)</f>
        <v>108868.86861026962</v>
      </c>
      <c r="J32" s="16">
        <f>SUMPRODUCT('DCF Base'!$D$131:$H$131,(1+'DCF Base'!$C$6+$B32)^(-'DCF Base'!$D$19:$H$19))+'DCF Base'!$I$116*(1-'DCF Base'!$I$115/'DCF Base'!$I$117)/((1+'DCF Base'!$C$6+$B32)*IF(RateConv=1,1,1+IPCALT)-1-'DCF Base'!$I$115)/'DCF Base'!$H$23*(1+'DCF Base'!$C$6+$B32)^(-5)</f>
        <v>62982.847918760875</v>
      </c>
      <c r="K32" s="16">
        <f>SUMPRODUCT('DCF Base'!$D$160:$H$160,(1+'DCF Base'!$C$6+$B32)^(-'DCF Base'!$D$19:$H$19))+'DCF Base'!$I$145*(1-'DCF Base'!$I$144/'DCF Base'!$I$146)/((1+'DCF Base'!$C$6+$B32)*IF(RateConv=1,1,1+IPCALT)-1-'DCF Base'!$I$144)/'DCF Base'!$H$23*(1+'DCF Base'!$C$6+$B32)^(-5)</f>
        <v>201174.24555412136</v>
      </c>
      <c r="L32" s="75">
        <f t="shared" si="1"/>
        <v>547461.01780213078</v>
      </c>
      <c r="M32" s="16">
        <f>SUMPRODUCT('DCF Bull'!$D$73:$H$73,(1+'DCF Bull'!$C$6+$B32)^(-'DCF Bull'!$D$19:$H$19))+'DCF Bull'!$I$58*(1-'DCF Bull'!$I$57/'DCF Bull'!$I$59)/((1+'DCF Bull'!$C$6+$B32)*IF(RateConv=1,1,1+IPCALT)-1-'DCF Bull'!$I$57)/'DCF Bull'!$H$23*(1+'DCF Bull'!$C$6+$B32)^(-5)</f>
        <v>314445.77278380311</v>
      </c>
      <c r="N32" s="16">
        <f>SUMPRODUCT('DCF Bull'!$D$102:$H$102,(1+'DCF Bull'!$C$6+$B32)^(-'DCF Bull'!$D$19:$H$19))+'DCF Bull'!$I$87*(1-'DCF Bull'!$I$86/'DCF Bull'!$I$88)/((1+'DCF Bull'!$C$6+$B32)*IF(RateConv=1,1,1+IPCALT)-1-'DCF Bull'!$I$86)/'DCF Bull'!$H$23*(1+'DCF Bull'!$C$6+$B32)^(-5)</f>
        <v>192369.91436918909</v>
      </c>
      <c r="O32" s="16">
        <f>SUMPRODUCT('DCF Bull'!$D$131:$H$131,(1+'DCF Bull'!$C$6+$B32)^(-'DCF Bull'!$D$19:$H$19))+'DCF Bull'!$I$116*(1-'DCF Bull'!$I$115/'DCF Bull'!$I$117)/((1+'DCF Bull'!$C$6+$B32)*IF(RateConv=1,1,1+IPCALT)-1-'DCF Bull'!$I$115)/'DCF Bull'!$H$23*(1+'DCF Bull'!$C$6+$B32)^(-5)</f>
        <v>114486.19505627111</v>
      </c>
      <c r="P32" s="16">
        <f>SUMPRODUCT('DCF Bull'!$D$160:$H$160,(1+'DCF Bull'!$C$6+$B32)^(-'DCF Bull'!$D$19:$H$19))+'DCF Bull'!$I$145*(1-'DCF Bull'!$I$144/'DCF Bull'!$I$146)/((1+'DCF Bull'!$C$6+$B32)*IF(RateConv=1,1,1+IPCALT)-1-'DCF Bull'!$I$144)/'DCF Bull'!$H$23*(1+'DCF Bull'!$C$6+$B32)^(-5)</f>
        <v>347815.65102549037</v>
      </c>
      <c r="Q32" s="75">
        <f t="shared" si="2"/>
        <v>969117.53323475376</v>
      </c>
      <c r="R32" s="16">
        <f>SUMPRODUCT('DCF Custom'!$D$73:$H$73,(1+'DCF Custom'!$C$6+$B32)^(-'DCF Custom'!$D$19:$H$19))+'DCF Custom'!$I$58*(1-'DCF Custom'!$I$57/'DCF Custom'!$I$59)/((1+'DCF Custom'!$C$6+$B32)*IF(RateConv=1,1,1+IPCALT)-1-'DCF Custom'!$I$57)/'DCF Custom'!$H$23*(1+'DCF Custom'!$C$6+$B32)^(-5)</f>
        <v>174435.05571897901</v>
      </c>
      <c r="S32" s="16">
        <f>SUMPRODUCT('DCF Custom'!$D$102:$H$102,(1+'DCF Custom'!$C$6+$B32)^(-'DCF Custom'!$D$19:$H$19))+'DCF Custom'!$I$87*(1-'DCF Custom'!$I$86/'DCF Custom'!$I$88)/((1+'DCF Custom'!$C$6+$B32)*IF(RateConv=1,1,1+IPCALT)-1-'DCF Custom'!$I$86)/'DCF Custom'!$H$23*(1+'DCF Custom'!$C$6+$B32)^(-5)</f>
        <v>108868.86861026962</v>
      </c>
      <c r="T32" s="16">
        <f>SUMPRODUCT('DCF Custom'!$D$131:$H$131,(1+'DCF Custom'!$C$6+$B32)^(-'DCF Custom'!$D$19:$H$19))+'DCF Custom'!$I$116*(1-'DCF Custom'!$I$115/'DCF Custom'!$I$117)/((1+'DCF Custom'!$C$6+$B32)*IF(RateConv=1,1,1+IPCALT)-1-'DCF Custom'!$I$115)/'DCF Custom'!$H$23*(1+'DCF Custom'!$C$6+$B32)^(-5)</f>
        <v>62982.847918760875</v>
      </c>
      <c r="U32" s="16">
        <f>SUMPRODUCT('DCF Custom'!$D$160:$H$160,(1+'DCF Custom'!$C$6+$B32)^(-'DCF Custom'!$D$19:$H$19))+'DCF Custom'!$I$145*(1-'DCF Custom'!$I$144/'DCF Custom'!$I$146)/((1+'DCF Custom'!$C$6+$B32)*IF(RateConv=1,1,1+IPCALT)-1-'DCF Custom'!$I$144)/'DCF Custom'!$H$23*(1+'DCF Custom'!$C$6+$B32)^(-5)</f>
        <v>201174.24555412136</v>
      </c>
      <c r="V32" s="75">
        <f t="shared" si="3"/>
        <v>547461.01780213078</v>
      </c>
    </row>
    <row r="33" spans="2:22" ht="13.95" customHeight="1" x14ac:dyDescent="0.3">
      <c r="B33" s="80">
        <v>1.2E-2</v>
      </c>
      <c r="C33" s="16">
        <f>SUMPRODUCT('DCF Bear'!$D$73:$H$73,(1+'DCF Bear'!$C$6+$B33)^(-'DCF Bear'!$D$19:$H$19))+'DCF Bear'!$I$58*(1-'DCF Bear'!$I$57/'DCF Bear'!$I$59)/((1+'DCF Bear'!$C$6+$B33)*IF(RateConv=1,1,1+IPCALT)-1-'DCF Bear'!$I$57)/'DCF Bear'!$H$23*(1+'DCF Bear'!$C$6+$B33)^(-5)</f>
        <v>93695.695619123333</v>
      </c>
      <c r="D33" s="16">
        <f>SUMPRODUCT('DCF Bear'!$D$102:$H$102,(1+'DCF Bear'!$C$6+$B33)^(-'DCF Bear'!$D$19:$H$19))+'DCF Bear'!$I$87*(1-'DCF Bear'!$I$86/'DCF Bear'!$I$88)/((1+'DCF Bear'!$C$6+$B33)*IF(RateConv=1,1,1+IPCALT)-1-'DCF Bear'!$I$86)/'DCF Bear'!$H$23*(1+'DCF Bear'!$C$6+$B33)^(-5)</f>
        <v>59181.133934038458</v>
      </c>
      <c r="E33" s="16">
        <f>SUMPRODUCT('DCF Bear'!$D$131:$H$131,(1+'DCF Bear'!$C$6+$B33)^(-'DCF Bear'!$D$19:$H$19))+'DCF Bear'!$I$116*(1-'DCF Bear'!$I$115/'DCF Bear'!$I$117)/((1+'DCF Bear'!$C$6+$B33)*IF(RateConv=1,1,1+IPCALT)-1-'DCF Bear'!$I$115)/'DCF Bear'!$H$23*(1+'DCF Bear'!$C$6+$B33)^(-5)</f>
        <v>33401.47926589461</v>
      </c>
      <c r="F33" s="16">
        <f>SUMPRODUCT('DCF Bear'!$D$160:$H$160,(1+'DCF Bear'!$C$6+$B33)^(-'DCF Bear'!$D$19:$H$19))+'DCF Bear'!$I$145*(1-'DCF Bear'!$I$144/'DCF Bear'!$I$146)/((1+'DCF Bear'!$C$6+$B33)*IF(RateConv=1,1,1+IPCALT)-1-'DCF Bear'!$I$144)/'DCF Bear'!$H$23*(1+'DCF Bear'!$C$6+$B33)^(-5)</f>
        <v>114003.67397265266</v>
      </c>
      <c r="G33" s="75">
        <f t="shared" si="0"/>
        <v>300281.98279170907</v>
      </c>
      <c r="H33" s="16">
        <f>SUMPRODUCT('DCF Base'!$D$73:$H$73,(1+'DCF Base'!$C$6+$B33)^(-'DCF Base'!$D$19:$H$19))+'DCF Base'!$I$58*(1-'DCF Base'!$I$57/'DCF Base'!$I$59)/((1+'DCF Base'!$C$6+$B33)*IF(RateConv=1,1,1+IPCALT)-1-'DCF Base'!$I$57)/'DCF Base'!$H$23*(1+'DCF Base'!$C$6+$B33)^(-5)</f>
        <v>168955.39355337981</v>
      </c>
      <c r="I33" s="16">
        <f>SUMPRODUCT('DCF Base'!$D$102:$H$102,(1+'DCF Base'!$C$6+$B33)^(-'DCF Base'!$D$19:$H$19))+'DCF Base'!$I$87*(1-'DCF Base'!$I$86/'DCF Base'!$I$88)/((1+'DCF Base'!$C$6+$B33)*IF(RateConv=1,1,1+IPCALT)-1-'DCF Base'!$I$86)/'DCF Base'!$H$23*(1+'DCF Base'!$C$6+$B33)^(-5)</f>
        <v>105324.16607114114</v>
      </c>
      <c r="J33" s="16">
        <f>SUMPRODUCT('DCF Base'!$D$131:$H$131,(1+'DCF Base'!$C$6+$B33)^(-'DCF Base'!$D$19:$H$19))+'DCF Base'!$I$116*(1-'DCF Base'!$I$115/'DCF Base'!$I$117)/((1+'DCF Base'!$C$6+$B33)*IF(RateConv=1,1,1+IPCALT)-1-'DCF Base'!$I$115)/'DCF Base'!$H$23*(1+'DCF Base'!$C$6+$B33)^(-5)</f>
        <v>60967.899387076381</v>
      </c>
      <c r="K33" s="16">
        <f>SUMPRODUCT('DCF Base'!$D$160:$H$160,(1+'DCF Base'!$C$6+$B33)^(-'DCF Base'!$D$19:$H$19))+'DCF Base'!$I$145*(1-'DCF Base'!$I$144/'DCF Base'!$I$146)/((1+'DCF Base'!$C$6+$B33)*IF(RateConv=1,1,1+IPCALT)-1-'DCF Base'!$I$144)/'DCF Base'!$H$23*(1+'DCF Base'!$C$6+$B33)^(-5)</f>
        <v>195074.70635763902</v>
      </c>
      <c r="L33" s="75">
        <f t="shared" si="1"/>
        <v>530322.16536923638</v>
      </c>
      <c r="M33" s="16">
        <f>SUMPRODUCT('DCF Bull'!$D$73:$H$73,(1+'DCF Bull'!$C$6+$B33)^(-'DCF Bull'!$D$19:$H$19))+'DCF Bull'!$I$58*(1-'DCF Bull'!$I$57/'DCF Bull'!$I$59)/((1+'DCF Bull'!$C$6+$B33)*IF(RateConv=1,1,1+IPCALT)-1-'DCF Bull'!$I$57)/'DCF Bull'!$H$23*(1+'DCF Bull'!$C$6+$B33)^(-5)</f>
        <v>298334.26091712108</v>
      </c>
      <c r="N33" s="16">
        <f>SUMPRODUCT('DCF Bull'!$D$102:$H$102,(1+'DCF Bull'!$C$6+$B33)^(-'DCF Bull'!$D$19:$H$19))+'DCF Bull'!$I$87*(1-'DCF Bull'!$I$86/'DCF Bull'!$I$88)/((1+'DCF Bull'!$C$6+$B33)*IF(RateConv=1,1,1+IPCALT)-1-'DCF Bull'!$I$86)/'DCF Bull'!$H$23*(1+'DCF Bull'!$C$6+$B33)^(-5)</f>
        <v>182255.84504876885</v>
      </c>
      <c r="O33" s="16">
        <f>SUMPRODUCT('DCF Bull'!$D$131:$H$131,(1+'DCF Bull'!$C$6+$B33)^(-'DCF Bull'!$D$19:$H$19))+'DCF Bull'!$I$116*(1-'DCF Bull'!$I$115/'DCF Bull'!$I$117)/((1+'DCF Bull'!$C$6+$B33)*IF(RateConv=1,1,1+IPCALT)-1-'DCF Bull'!$I$115)/'DCF Bull'!$H$23*(1+'DCF Bull'!$C$6+$B33)^(-5)</f>
        <v>108548.95406426809</v>
      </c>
      <c r="P33" s="16">
        <f>SUMPRODUCT('DCF Bull'!$D$160:$H$160,(1+'DCF Bull'!$C$6+$B33)^(-'DCF Bull'!$D$19:$H$19))+'DCF Bull'!$I$145*(1-'DCF Bull'!$I$144/'DCF Bull'!$I$146)/((1+'DCF Bull'!$C$6+$B33)*IF(RateConv=1,1,1+IPCALT)-1-'DCF Bull'!$I$144)/'DCF Bull'!$H$23*(1+'DCF Bull'!$C$6+$B33)^(-5)</f>
        <v>330341.07510211947</v>
      </c>
      <c r="Q33" s="75">
        <f t="shared" si="2"/>
        <v>919480.1351322775</v>
      </c>
      <c r="R33" s="16">
        <f>SUMPRODUCT('DCF Custom'!$D$73:$H$73,(1+'DCF Custom'!$C$6+$B33)^(-'DCF Custom'!$D$19:$H$19))+'DCF Custom'!$I$58*(1-'DCF Custom'!$I$57/'DCF Custom'!$I$59)/((1+'DCF Custom'!$C$6+$B33)*IF(RateConv=1,1,1+IPCALT)-1-'DCF Custom'!$I$57)/'DCF Custom'!$H$23*(1+'DCF Custom'!$C$6+$B33)^(-5)</f>
        <v>168955.39355337981</v>
      </c>
      <c r="S33" s="16">
        <f>SUMPRODUCT('DCF Custom'!$D$102:$H$102,(1+'DCF Custom'!$C$6+$B33)^(-'DCF Custom'!$D$19:$H$19))+'DCF Custom'!$I$87*(1-'DCF Custom'!$I$86/'DCF Custom'!$I$88)/((1+'DCF Custom'!$C$6+$B33)*IF(RateConv=1,1,1+IPCALT)-1-'DCF Custom'!$I$86)/'DCF Custom'!$H$23*(1+'DCF Custom'!$C$6+$B33)^(-5)</f>
        <v>105324.16607114114</v>
      </c>
      <c r="T33" s="16">
        <f>SUMPRODUCT('DCF Custom'!$D$131:$H$131,(1+'DCF Custom'!$C$6+$B33)^(-'DCF Custom'!$D$19:$H$19))+'DCF Custom'!$I$116*(1-'DCF Custom'!$I$115/'DCF Custom'!$I$117)/((1+'DCF Custom'!$C$6+$B33)*IF(RateConv=1,1,1+IPCALT)-1-'DCF Custom'!$I$115)/'DCF Custom'!$H$23*(1+'DCF Custom'!$C$6+$B33)^(-5)</f>
        <v>60967.899387076381</v>
      </c>
      <c r="U33" s="16">
        <f>SUMPRODUCT('DCF Custom'!$D$160:$H$160,(1+'DCF Custom'!$C$6+$B33)^(-'DCF Custom'!$D$19:$H$19))+'DCF Custom'!$I$145*(1-'DCF Custom'!$I$144/'DCF Custom'!$I$146)/((1+'DCF Custom'!$C$6+$B33)*IF(RateConv=1,1,1+IPCALT)-1-'DCF Custom'!$I$144)/'DCF Custom'!$H$23*(1+'DCF Custom'!$C$6+$B33)^(-5)</f>
        <v>195074.70635763902</v>
      </c>
      <c r="V33" s="75">
        <f t="shared" si="3"/>
        <v>530322.16536923638</v>
      </c>
    </row>
    <row r="34" spans="2:22" ht="13.95" customHeight="1" x14ac:dyDescent="0.3">
      <c r="B34" s="80">
        <v>1.2999999999999999E-2</v>
      </c>
      <c r="C34" s="16">
        <f>SUMPRODUCT('DCF Bear'!$D$73:$H$73,(1+'DCF Bear'!$C$6+$B34)^(-'DCF Bear'!$D$19:$H$19))+'DCF Bear'!$I$58*(1-'DCF Bear'!$I$57/'DCF Bear'!$I$59)/((1+'DCF Bear'!$C$6+$B34)*IF(RateConv=1,1,1+IPCALT)-1-'DCF Bear'!$I$57)/'DCF Bear'!$H$23*(1+'DCF Bear'!$C$6+$B34)^(-5)</f>
        <v>91998.874988807176</v>
      </c>
      <c r="D34" s="16">
        <f>SUMPRODUCT('DCF Bear'!$D$102:$H$102,(1+'DCF Bear'!$C$6+$B34)^(-'DCF Bear'!$D$19:$H$19))+'DCF Bear'!$I$87*(1-'DCF Bear'!$I$86/'DCF Bear'!$I$88)/((1+'DCF Bear'!$C$6+$B34)*IF(RateConv=1,1,1+IPCALT)-1-'DCF Bear'!$I$86)/'DCF Bear'!$H$23*(1+'DCF Bear'!$C$6+$B34)^(-5)</f>
        <v>58054.475081616103</v>
      </c>
      <c r="E34" s="16">
        <f>SUMPRODUCT('DCF Bear'!$D$131:$H$131,(1+'DCF Bear'!$C$6+$B34)^(-'DCF Bear'!$D$19:$H$19))+'DCF Bear'!$I$116*(1-'DCF Bear'!$I$115/'DCF Bear'!$I$117)/((1+'DCF Bear'!$C$6+$B34)*IF(RateConv=1,1,1+IPCALT)-1-'DCF Bear'!$I$115)/'DCF Bear'!$H$23*(1+'DCF Bear'!$C$6+$B34)^(-5)</f>
        <v>32779.533001702708</v>
      </c>
      <c r="F34" s="16">
        <f>SUMPRODUCT('DCF Bear'!$D$160:$H$160,(1+'DCF Bear'!$C$6+$B34)^(-'DCF Bear'!$D$19:$H$19))+'DCF Bear'!$I$145*(1-'DCF Bear'!$I$144/'DCF Bear'!$I$146)/((1+'DCF Bear'!$C$6+$B34)*IF(RateConv=1,1,1+IPCALT)-1-'DCF Bear'!$I$144)/'DCF Bear'!$H$23*(1+'DCF Bear'!$C$6+$B34)^(-5)</f>
        <v>112063.19626714144</v>
      </c>
      <c r="G34" s="75">
        <f t="shared" si="0"/>
        <v>294896.07933926745</v>
      </c>
      <c r="H34" s="16">
        <f>SUMPRODUCT('DCF Base'!$D$73:$H$73,(1+'DCF Base'!$C$6+$B34)^(-'DCF Base'!$D$19:$H$19))+'DCF Base'!$I$58*(1-'DCF Base'!$I$57/'DCF Base'!$I$59)/((1+'DCF Base'!$C$6+$B34)*IF(RateConv=1,1,1+IPCALT)-1-'DCF Base'!$I$57)/'DCF Base'!$H$23*(1+'DCF Base'!$C$6+$B34)^(-5)</f>
        <v>163802.31667291175</v>
      </c>
      <c r="I34" s="16">
        <f>SUMPRODUCT('DCF Base'!$D$102:$H$102,(1+'DCF Base'!$C$6+$B34)^(-'DCF Base'!$D$19:$H$19))+'DCF Base'!$I$87*(1-'DCF Base'!$I$86/'DCF Base'!$I$88)/((1+'DCF Base'!$C$6+$B34)*IF(RateConv=1,1,1+IPCALT)-1-'DCF Base'!$I$86)/'DCF Base'!$H$23*(1+'DCF Base'!$C$6+$B34)^(-5)</f>
        <v>101991.20627282129</v>
      </c>
      <c r="J34" s="16">
        <f>SUMPRODUCT('DCF Base'!$D$131:$H$131,(1+'DCF Base'!$C$6+$B34)^(-'DCF Base'!$D$19:$H$19))+'DCF Base'!$I$116*(1-'DCF Base'!$I$115/'DCF Base'!$I$117)/((1+'DCF Base'!$C$6+$B34)*IF(RateConv=1,1,1+IPCALT)-1-'DCF Base'!$I$115)/'DCF Base'!$H$23*(1+'DCF Base'!$C$6+$B34)^(-5)</f>
        <v>59073.184725775776</v>
      </c>
      <c r="K34" s="16">
        <f>SUMPRODUCT('DCF Base'!$D$160:$H$160,(1+'DCF Base'!$C$6+$B34)^(-'DCF Base'!$D$19:$H$19))+'DCF Base'!$I$145*(1-'DCF Base'!$I$144/'DCF Base'!$I$146)/((1+'DCF Base'!$C$6+$B34)*IF(RateConv=1,1,1+IPCALT)-1-'DCF Base'!$I$144)/'DCF Base'!$H$23*(1+'DCF Base'!$C$6+$B34)^(-5)</f>
        <v>189337.80969171671</v>
      </c>
      <c r="L34" s="75">
        <f t="shared" si="1"/>
        <v>514204.51736322558</v>
      </c>
      <c r="M34" s="16">
        <f>SUMPRODUCT('DCF Bull'!$D$73:$H$73,(1+'DCF Bull'!$C$6+$B34)^(-'DCF Bull'!$D$19:$H$19))+'DCF Bull'!$I$58*(1-'DCF Bull'!$I$57/'DCF Bull'!$I$59)/((1+'DCF Bull'!$C$6+$B34)*IF(RateConv=1,1,1+IPCALT)-1-'DCF Bull'!$I$57)/'DCF Bull'!$H$23*(1+'DCF Bull'!$C$6+$B34)^(-5)</f>
        <v>283758.62621602835</v>
      </c>
      <c r="N34" s="16">
        <f>SUMPRODUCT('DCF Bull'!$D$102:$H$102,(1+'DCF Bull'!$C$6+$B34)^(-'DCF Bull'!$D$19:$H$19))+'DCF Bull'!$I$87*(1-'DCF Bull'!$I$86/'DCF Bull'!$I$88)/((1+'DCF Bull'!$C$6+$B34)*IF(RateConv=1,1,1+IPCALT)-1-'DCF Bull'!$I$86)/'DCF Bull'!$H$23*(1+'DCF Bull'!$C$6+$B34)^(-5)</f>
        <v>173106.95007251142</v>
      </c>
      <c r="O34" s="16">
        <f>SUMPRODUCT('DCF Bull'!$D$131:$H$131,(1+'DCF Bull'!$C$6+$B34)^(-'DCF Bull'!$D$19:$H$19))+'DCF Bull'!$I$116*(1-'DCF Bull'!$I$115/'DCF Bull'!$I$117)/((1+'DCF Bull'!$C$6+$B34)*IF(RateConv=1,1,1+IPCALT)-1-'DCF Bull'!$I$115)/'DCF Bull'!$H$23*(1+'DCF Bull'!$C$6+$B34)^(-5)</f>
        <v>103177.98406817701</v>
      </c>
      <c r="P34" s="16">
        <f>SUMPRODUCT('DCF Bull'!$D$160:$H$160,(1+'DCF Bull'!$C$6+$B34)^(-'DCF Bull'!$D$19:$H$19))+'DCF Bull'!$I$145*(1-'DCF Bull'!$I$144/'DCF Bull'!$I$146)/((1+'DCF Bull'!$C$6+$B34)*IF(RateConv=1,1,1+IPCALT)-1-'DCF Bull'!$I$144)/'DCF Bull'!$H$23*(1+'DCF Bull'!$C$6+$B34)^(-5)</f>
        <v>314530.920693619</v>
      </c>
      <c r="Q34" s="75">
        <f t="shared" si="2"/>
        <v>874574.4810503358</v>
      </c>
      <c r="R34" s="16">
        <f>SUMPRODUCT('DCF Custom'!$D$73:$H$73,(1+'DCF Custom'!$C$6+$B34)^(-'DCF Custom'!$D$19:$H$19))+'DCF Custom'!$I$58*(1-'DCF Custom'!$I$57/'DCF Custom'!$I$59)/((1+'DCF Custom'!$C$6+$B34)*IF(RateConv=1,1,1+IPCALT)-1-'DCF Custom'!$I$57)/'DCF Custom'!$H$23*(1+'DCF Custom'!$C$6+$B34)^(-5)</f>
        <v>163802.31667291175</v>
      </c>
      <c r="S34" s="16">
        <f>SUMPRODUCT('DCF Custom'!$D$102:$H$102,(1+'DCF Custom'!$C$6+$B34)^(-'DCF Custom'!$D$19:$H$19))+'DCF Custom'!$I$87*(1-'DCF Custom'!$I$86/'DCF Custom'!$I$88)/((1+'DCF Custom'!$C$6+$B34)*IF(RateConv=1,1,1+IPCALT)-1-'DCF Custom'!$I$86)/'DCF Custom'!$H$23*(1+'DCF Custom'!$C$6+$B34)^(-5)</f>
        <v>101991.20627282129</v>
      </c>
      <c r="T34" s="16">
        <f>SUMPRODUCT('DCF Custom'!$D$131:$H$131,(1+'DCF Custom'!$C$6+$B34)^(-'DCF Custom'!$D$19:$H$19))+'DCF Custom'!$I$116*(1-'DCF Custom'!$I$115/'DCF Custom'!$I$117)/((1+'DCF Custom'!$C$6+$B34)*IF(RateConv=1,1,1+IPCALT)-1-'DCF Custom'!$I$115)/'DCF Custom'!$H$23*(1+'DCF Custom'!$C$6+$B34)^(-5)</f>
        <v>59073.184725775776</v>
      </c>
      <c r="U34" s="16">
        <f>SUMPRODUCT('DCF Custom'!$D$160:$H$160,(1+'DCF Custom'!$C$6+$B34)^(-'DCF Custom'!$D$19:$H$19))+'DCF Custom'!$I$145*(1-'DCF Custom'!$I$144/'DCF Custom'!$I$146)/((1+'DCF Custom'!$C$6+$B34)*IF(RateConv=1,1,1+IPCALT)-1-'DCF Custom'!$I$144)/'DCF Custom'!$H$23*(1+'DCF Custom'!$C$6+$B34)^(-5)</f>
        <v>189337.80969171671</v>
      </c>
      <c r="V34" s="75">
        <f t="shared" si="3"/>
        <v>514204.51736322558</v>
      </c>
    </row>
    <row r="35" spans="2:22" ht="13.95" customHeight="1" x14ac:dyDescent="0.3">
      <c r="B35" s="80">
        <v>1.4E-2</v>
      </c>
      <c r="C35" s="16">
        <f>SUMPRODUCT('DCF Bear'!$D$73:$H$73,(1+'DCF Bear'!$C$6+$B35)^(-'DCF Bear'!$D$19:$H$19))+'DCF Bear'!$I$58*(1-'DCF Bear'!$I$57/'DCF Bear'!$I$59)/((1+'DCF Bear'!$C$6+$B35)*IF(RateConv=1,1,1+IPCALT)-1-'DCF Bear'!$I$57)/'DCF Bear'!$H$23*(1+'DCF Bear'!$C$6+$B35)^(-5)</f>
        <v>90361.613959413982</v>
      </c>
      <c r="D35" s="16">
        <f>SUMPRODUCT('DCF Bear'!$D$102:$H$102,(1+'DCF Bear'!$C$6+$B35)^(-'DCF Bear'!$D$19:$H$19))+'DCF Bear'!$I$87*(1-'DCF Bear'!$I$86/'DCF Bear'!$I$88)/((1+'DCF Bear'!$C$6+$B35)*IF(RateConv=1,1,1+IPCALT)-1-'DCF Bear'!$I$86)/'DCF Bear'!$H$23*(1+'DCF Bear'!$C$6+$B35)^(-5)</f>
        <v>56967.565145894681</v>
      </c>
      <c r="E35" s="16">
        <f>SUMPRODUCT('DCF Bear'!$D$131:$H$131,(1+'DCF Bear'!$C$6+$B35)^(-'DCF Bear'!$D$19:$H$19))+'DCF Bear'!$I$116*(1-'DCF Bear'!$I$115/'DCF Bear'!$I$117)/((1+'DCF Bear'!$C$6+$B35)*IF(RateConv=1,1,1+IPCALT)-1-'DCF Bear'!$I$115)/'DCF Bear'!$H$23*(1+'DCF Bear'!$C$6+$B35)^(-5)</f>
        <v>32179.483349117989</v>
      </c>
      <c r="F35" s="16">
        <f>SUMPRODUCT('DCF Bear'!$D$160:$H$160,(1+'DCF Bear'!$C$6+$B35)^(-'DCF Bear'!$D$19:$H$19))+'DCF Bear'!$I$145*(1-'DCF Bear'!$I$144/'DCF Bear'!$I$146)/((1+'DCF Bear'!$C$6+$B35)*IF(RateConv=1,1,1+IPCALT)-1-'DCF Bear'!$I$144)/'DCF Bear'!$H$23*(1+'DCF Bear'!$C$6+$B35)^(-5)</f>
        <v>110190.33159699604</v>
      </c>
      <c r="G35" s="75">
        <f t="shared" si="0"/>
        <v>289698.99405142269</v>
      </c>
      <c r="H35" s="16">
        <f>SUMPRODUCT('DCF Base'!$D$73:$H$73,(1+'DCF Base'!$C$6+$B35)^(-'DCF Base'!$D$19:$H$19))+'DCF Base'!$I$58*(1-'DCF Base'!$I$57/'DCF Base'!$I$59)/((1+'DCF Base'!$C$6+$B35)*IF(RateConv=1,1,1+IPCALT)-1-'DCF Base'!$I$57)/'DCF Base'!$H$23*(1+'DCF Base'!$C$6+$B35)^(-5)</f>
        <v>158947.50670213377</v>
      </c>
      <c r="I35" s="16">
        <f>SUMPRODUCT('DCF Base'!$D$102:$H$102,(1+'DCF Base'!$C$6+$B35)^(-'DCF Base'!$D$19:$H$19))+'DCF Base'!$I$87*(1-'DCF Base'!$I$86/'DCF Base'!$I$88)/((1+'DCF Base'!$C$6+$B35)*IF(RateConv=1,1,1+IPCALT)-1-'DCF Base'!$I$86)/'DCF Base'!$H$23*(1+'DCF Base'!$C$6+$B35)^(-5)</f>
        <v>98851.626718948159</v>
      </c>
      <c r="J35" s="16">
        <f>SUMPRODUCT('DCF Base'!$D$131:$H$131,(1+'DCF Base'!$C$6+$B35)^(-'DCF Base'!$D$19:$H$19))+'DCF Base'!$I$116*(1-'DCF Base'!$I$115/'DCF Base'!$I$117)/((1+'DCF Base'!$C$6+$B35)*IF(RateConv=1,1,1+IPCALT)-1-'DCF Base'!$I$115)/'DCF Base'!$H$23*(1+'DCF Base'!$C$6+$B35)^(-5)</f>
        <v>57288.277737797645</v>
      </c>
      <c r="K35" s="16">
        <f>SUMPRODUCT('DCF Base'!$D$160:$H$160,(1+'DCF Base'!$C$6+$B35)^(-'DCF Base'!$D$19:$H$19))+'DCF Base'!$I$145*(1-'DCF Base'!$I$144/'DCF Base'!$I$146)/((1+'DCF Base'!$C$6+$B35)*IF(RateConv=1,1,1+IPCALT)-1-'DCF Base'!$I$144)/'DCF Base'!$H$23*(1+'DCF Base'!$C$6+$B35)^(-5)</f>
        <v>183932.11469437042</v>
      </c>
      <c r="L35" s="75">
        <f t="shared" si="1"/>
        <v>499019.52585325</v>
      </c>
      <c r="M35" s="16">
        <f>SUMPRODUCT('DCF Bull'!$D$73:$H$73,(1+'DCF Bull'!$C$6+$B35)^(-'DCF Bull'!$D$19:$H$19))+'DCF Bull'!$I$58*(1-'DCF Bull'!$I$57/'DCF Bull'!$I$59)/((1+'DCF Bull'!$C$6+$B35)*IF(RateConv=1,1,1+IPCALT)-1-'DCF Bull'!$I$57)/'DCF Bull'!$H$23*(1+'DCF Bull'!$C$6+$B35)^(-5)</f>
        <v>270509.42403386935</v>
      </c>
      <c r="N35" s="16">
        <f>SUMPRODUCT('DCF Bull'!$D$102:$H$102,(1+'DCF Bull'!$C$6+$B35)^(-'DCF Bull'!$D$19:$H$19))+'DCF Bull'!$I$87*(1-'DCF Bull'!$I$86/'DCF Bull'!$I$88)/((1+'DCF Bull'!$C$6+$B35)*IF(RateConv=1,1,1+IPCALT)-1-'DCF Bull'!$I$86)/'DCF Bull'!$H$23*(1+'DCF Bull'!$C$6+$B35)^(-5)</f>
        <v>164791.60566416668</v>
      </c>
      <c r="O35" s="16">
        <f>SUMPRODUCT('DCF Bull'!$D$131:$H$131,(1+'DCF Bull'!$C$6+$B35)^(-'DCF Bull'!$D$19:$H$19))+'DCF Bull'!$I$116*(1-'DCF Bull'!$I$115/'DCF Bull'!$I$117)/((1+'DCF Bull'!$C$6+$B35)*IF(RateConv=1,1,1+IPCALT)-1-'DCF Bull'!$I$115)/'DCF Bull'!$H$23*(1+'DCF Bull'!$C$6+$B35)^(-5)</f>
        <v>98296.062438516761</v>
      </c>
      <c r="P35" s="16">
        <f>SUMPRODUCT('DCF Bull'!$D$160:$H$160,(1+'DCF Bull'!$C$6+$B35)^(-'DCF Bull'!$D$19:$H$19))+'DCF Bull'!$I$145*(1-'DCF Bull'!$I$144/'DCF Bull'!$I$146)/((1+'DCF Bull'!$C$6+$B35)*IF(RateConv=1,1,1+IPCALT)-1-'DCF Bull'!$I$144)/'DCF Bull'!$H$23*(1+'DCF Bull'!$C$6+$B35)^(-5)</f>
        <v>300158.22006053315</v>
      </c>
      <c r="Q35" s="75">
        <f t="shared" si="2"/>
        <v>833755.31219708594</v>
      </c>
      <c r="R35" s="16">
        <f>SUMPRODUCT('DCF Custom'!$D$73:$H$73,(1+'DCF Custom'!$C$6+$B35)^(-'DCF Custom'!$D$19:$H$19))+'DCF Custom'!$I$58*(1-'DCF Custom'!$I$57/'DCF Custom'!$I$59)/((1+'DCF Custom'!$C$6+$B35)*IF(RateConv=1,1,1+IPCALT)-1-'DCF Custom'!$I$57)/'DCF Custom'!$H$23*(1+'DCF Custom'!$C$6+$B35)^(-5)</f>
        <v>158947.50670213377</v>
      </c>
      <c r="S35" s="16">
        <f>SUMPRODUCT('DCF Custom'!$D$102:$H$102,(1+'DCF Custom'!$C$6+$B35)^(-'DCF Custom'!$D$19:$H$19))+'DCF Custom'!$I$87*(1-'DCF Custom'!$I$86/'DCF Custom'!$I$88)/((1+'DCF Custom'!$C$6+$B35)*IF(RateConv=1,1,1+IPCALT)-1-'DCF Custom'!$I$86)/'DCF Custom'!$H$23*(1+'DCF Custom'!$C$6+$B35)^(-5)</f>
        <v>98851.626718948159</v>
      </c>
      <c r="T35" s="16">
        <f>SUMPRODUCT('DCF Custom'!$D$131:$H$131,(1+'DCF Custom'!$C$6+$B35)^(-'DCF Custom'!$D$19:$H$19))+'DCF Custom'!$I$116*(1-'DCF Custom'!$I$115/'DCF Custom'!$I$117)/((1+'DCF Custom'!$C$6+$B35)*IF(RateConv=1,1,1+IPCALT)-1-'DCF Custom'!$I$115)/'DCF Custom'!$H$23*(1+'DCF Custom'!$C$6+$B35)^(-5)</f>
        <v>57288.277737797645</v>
      </c>
      <c r="U35" s="16">
        <f>SUMPRODUCT('DCF Custom'!$D$160:$H$160,(1+'DCF Custom'!$C$6+$B35)^(-'DCF Custom'!$D$19:$H$19))+'DCF Custom'!$I$145*(1-'DCF Custom'!$I$144/'DCF Custom'!$I$146)/((1+'DCF Custom'!$C$6+$B35)*IF(RateConv=1,1,1+IPCALT)-1-'DCF Custom'!$I$144)/'DCF Custom'!$H$23*(1+'DCF Custom'!$C$6+$B35)^(-5)</f>
        <v>183932.11469437042</v>
      </c>
      <c r="V35" s="75">
        <f t="shared" si="3"/>
        <v>499019.52585325</v>
      </c>
    </row>
    <row r="36" spans="2:22" ht="13.95" customHeight="1" x14ac:dyDescent="0.3">
      <c r="B36" s="80">
        <v>1.4999999999999999E-2</v>
      </c>
      <c r="C36" s="16">
        <f>SUMPRODUCT('DCF Bear'!$D$73:$H$73,(1+'DCF Bear'!$C$6+$B36)^(-'DCF Bear'!$D$19:$H$19))+'DCF Bear'!$I$58*(1-'DCF Bear'!$I$57/'DCF Bear'!$I$59)/((1+'DCF Bear'!$C$6+$B36)*IF(RateConv=1,1,1+IPCALT)-1-'DCF Bear'!$I$57)/'DCF Bear'!$H$23*(1+'DCF Bear'!$C$6+$B36)^(-5)</f>
        <v>88780.831995908724</v>
      </c>
      <c r="D36" s="16">
        <f>SUMPRODUCT('DCF Bear'!$D$102:$H$102,(1+'DCF Bear'!$C$6+$B36)^(-'DCF Bear'!$D$19:$H$19))+'DCF Bear'!$I$87*(1-'DCF Bear'!$I$86/'DCF Bear'!$I$88)/((1+'DCF Bear'!$C$6+$B36)*IF(RateConv=1,1,1+IPCALT)-1-'DCF Bear'!$I$86)/'DCF Bear'!$H$23*(1+'DCF Bear'!$C$6+$B36)^(-5)</f>
        <v>55918.347374849051</v>
      </c>
      <c r="E36" s="16">
        <f>SUMPRODUCT('DCF Bear'!$D$131:$H$131,(1+'DCF Bear'!$C$6+$B36)^(-'DCF Bear'!$D$19:$H$19))+'DCF Bear'!$I$116*(1-'DCF Bear'!$I$115/'DCF Bear'!$I$117)/((1+'DCF Bear'!$C$6+$B36)*IF(RateConv=1,1,1+IPCALT)-1-'DCF Bear'!$I$115)/'DCF Bear'!$H$23*(1+'DCF Bear'!$C$6+$B36)^(-5)</f>
        <v>31600.197483239899</v>
      </c>
      <c r="F36" s="16">
        <f>SUMPRODUCT('DCF Bear'!$D$160:$H$160,(1+'DCF Bear'!$C$6+$B36)^(-'DCF Bear'!$D$19:$H$19))+'DCF Bear'!$I$145*(1-'DCF Bear'!$I$144/'DCF Bear'!$I$146)/((1+'DCF Bear'!$C$6+$B36)*IF(RateConv=1,1,1+IPCALT)-1-'DCF Bear'!$I$144)/'DCF Bear'!$H$23*(1+'DCF Bear'!$C$6+$B36)^(-5)</f>
        <v>108381.58517260978</v>
      </c>
      <c r="G36" s="75">
        <f t="shared" si="0"/>
        <v>284680.96202660748</v>
      </c>
      <c r="H36" s="16">
        <f>SUMPRODUCT('DCF Base'!$D$73:$H$73,(1+'DCF Base'!$C$6+$B36)^(-'DCF Base'!$D$19:$H$19))+'DCF Base'!$I$58*(1-'DCF Base'!$I$57/'DCF Base'!$I$59)/((1+'DCF Base'!$C$6+$B36)*IF(RateConv=1,1,1+IPCALT)-1-'DCF Base'!$I$57)/'DCF Base'!$H$23*(1+'DCF Base'!$C$6+$B36)^(-5)</f>
        <v>154365.82711440508</v>
      </c>
      <c r="I36" s="16">
        <f>SUMPRODUCT('DCF Base'!$D$102:$H$102,(1+'DCF Base'!$C$6+$B36)^(-'DCF Base'!$D$19:$H$19))+'DCF Base'!$I$87*(1-'DCF Base'!$I$86/'DCF Base'!$I$88)/((1+'DCF Base'!$C$6+$B36)*IF(RateConv=1,1,1+IPCALT)-1-'DCF Base'!$I$86)/'DCF Base'!$H$23*(1+'DCF Base'!$C$6+$B36)^(-5)</f>
        <v>95889.128132383368</v>
      </c>
      <c r="J36" s="16">
        <f>SUMPRODUCT('DCF Base'!$D$131:$H$131,(1+'DCF Base'!$C$6+$B36)^(-'DCF Base'!$D$19:$H$19))+'DCF Base'!$I$116*(1-'DCF Base'!$I$115/'DCF Base'!$I$117)/((1+'DCF Base'!$C$6+$B36)*IF(RateConv=1,1,1+IPCALT)-1-'DCF Base'!$I$115)/'DCF Base'!$H$23*(1+'DCF Base'!$C$6+$B36)^(-5)</f>
        <v>55603.923715686549</v>
      </c>
      <c r="K36" s="16">
        <f>SUMPRODUCT('DCF Base'!$D$160:$H$160,(1+'DCF Base'!$C$6+$B36)^(-'DCF Base'!$D$19:$H$19))+'DCF Base'!$I$145*(1-'DCF Base'!$I$144/'DCF Base'!$I$146)/((1+'DCF Base'!$C$6+$B36)*IF(RateConv=1,1,1+IPCALT)-1-'DCF Base'!$I$144)/'DCF Base'!$H$23*(1+'DCF Base'!$C$6+$B36)^(-5)</f>
        <v>178829.71317287549</v>
      </c>
      <c r="L36" s="75">
        <f t="shared" si="1"/>
        <v>484688.59213535045</v>
      </c>
      <c r="M36" s="16">
        <f>SUMPRODUCT('DCF Bull'!$D$73:$H$73,(1+'DCF Bull'!$C$6+$B36)^(-'DCF Bull'!$D$19:$H$19))+'DCF Bull'!$I$58*(1-'DCF Bull'!$I$57/'DCF Bull'!$I$59)/((1+'DCF Bull'!$C$6+$B36)*IF(RateConv=1,1,1+IPCALT)-1-'DCF Bull'!$I$57)/'DCF Bull'!$H$23*(1+'DCF Bull'!$C$6+$B36)^(-5)</f>
        <v>258413.63491910644</v>
      </c>
      <c r="N36" s="16">
        <f>SUMPRODUCT('DCF Bull'!$D$102:$H$102,(1+'DCF Bull'!$C$6+$B36)^(-'DCF Bull'!$D$19:$H$19))+'DCF Bull'!$I$87*(1-'DCF Bull'!$I$86/'DCF Bull'!$I$88)/((1+'DCF Bull'!$C$6+$B36)*IF(RateConv=1,1,1+IPCALT)-1-'DCF Bull'!$I$86)/'DCF Bull'!$H$23*(1+'DCF Bull'!$C$6+$B36)^(-5)</f>
        <v>157201.07919012604</v>
      </c>
      <c r="O36" s="16">
        <f>SUMPRODUCT('DCF Bull'!$D$131:$H$131,(1+'DCF Bull'!$C$6+$B36)^(-'DCF Bull'!$D$19:$H$19))+'DCF Bull'!$I$116*(1-'DCF Bull'!$I$115/'DCF Bull'!$I$117)/((1+'DCF Bull'!$C$6+$B36)*IF(RateConv=1,1,1+IPCALT)-1-'DCF Bull'!$I$115)/'DCF Bull'!$H$23*(1+'DCF Bull'!$C$6+$B36)^(-5)</f>
        <v>93839.39659004983</v>
      </c>
      <c r="P36" s="16">
        <f>SUMPRODUCT('DCF Bull'!$D$160:$H$160,(1+'DCF Bull'!$C$6+$B36)^(-'DCF Bull'!$D$19:$H$19))+'DCF Bull'!$I$145*(1-'DCF Bull'!$I$144/'DCF Bull'!$I$146)/((1+'DCF Bull'!$C$6+$B36)*IF(RateConv=1,1,1+IPCALT)-1-'DCF Bull'!$I$144)/'DCF Bull'!$H$23*(1+'DCF Bull'!$C$6+$B36)^(-5)</f>
        <v>287035.47812347295</v>
      </c>
      <c r="Q36" s="75">
        <f t="shared" si="2"/>
        <v>796489.58882275526</v>
      </c>
      <c r="R36" s="16">
        <f>SUMPRODUCT('DCF Custom'!$D$73:$H$73,(1+'DCF Custom'!$C$6+$B36)^(-'DCF Custom'!$D$19:$H$19))+'DCF Custom'!$I$58*(1-'DCF Custom'!$I$57/'DCF Custom'!$I$59)/((1+'DCF Custom'!$C$6+$B36)*IF(RateConv=1,1,1+IPCALT)-1-'DCF Custom'!$I$57)/'DCF Custom'!$H$23*(1+'DCF Custom'!$C$6+$B36)^(-5)</f>
        <v>154365.82711440508</v>
      </c>
      <c r="S36" s="16">
        <f>SUMPRODUCT('DCF Custom'!$D$102:$H$102,(1+'DCF Custom'!$C$6+$B36)^(-'DCF Custom'!$D$19:$H$19))+'DCF Custom'!$I$87*(1-'DCF Custom'!$I$86/'DCF Custom'!$I$88)/((1+'DCF Custom'!$C$6+$B36)*IF(RateConv=1,1,1+IPCALT)-1-'DCF Custom'!$I$86)/'DCF Custom'!$H$23*(1+'DCF Custom'!$C$6+$B36)^(-5)</f>
        <v>95889.128132383368</v>
      </c>
      <c r="T36" s="16">
        <f>SUMPRODUCT('DCF Custom'!$D$131:$H$131,(1+'DCF Custom'!$C$6+$B36)^(-'DCF Custom'!$D$19:$H$19))+'DCF Custom'!$I$116*(1-'DCF Custom'!$I$115/'DCF Custom'!$I$117)/((1+'DCF Custom'!$C$6+$B36)*IF(RateConv=1,1,1+IPCALT)-1-'DCF Custom'!$I$115)/'DCF Custom'!$H$23*(1+'DCF Custom'!$C$6+$B36)^(-5)</f>
        <v>55603.923715686549</v>
      </c>
      <c r="U36" s="16">
        <f>SUMPRODUCT('DCF Custom'!$D$160:$H$160,(1+'DCF Custom'!$C$6+$B36)^(-'DCF Custom'!$D$19:$H$19))+'DCF Custom'!$I$145*(1-'DCF Custom'!$I$144/'DCF Custom'!$I$146)/((1+'DCF Custom'!$C$6+$B36)*IF(RateConv=1,1,1+IPCALT)-1-'DCF Custom'!$I$144)/'DCF Custom'!$H$23*(1+'DCF Custom'!$C$6+$B36)^(-5)</f>
        <v>178829.71317287549</v>
      </c>
      <c r="V36" s="75">
        <f t="shared" si="3"/>
        <v>484688.59213535045</v>
      </c>
    </row>
    <row r="37" spans="2:22" ht="13.95" customHeight="1" x14ac:dyDescent="0.3">
      <c r="B37" s="80">
        <v>1.6E-2</v>
      </c>
      <c r="C37" s="16">
        <f>SUMPRODUCT('DCF Bear'!$D$73:$H$73,(1+'DCF Bear'!$C$6+$B37)^(-'DCF Bear'!$D$19:$H$19))+'DCF Bear'!$I$58*(1-'DCF Bear'!$I$57/'DCF Bear'!$I$59)/((1+'DCF Bear'!$C$6+$B37)*IF(RateConv=1,1,1+IPCALT)-1-'DCF Bear'!$I$57)/'DCF Bear'!$H$23*(1+'DCF Bear'!$C$6+$B37)^(-5)</f>
        <v>87253.657411251625</v>
      </c>
      <c r="D37" s="16">
        <f>SUMPRODUCT('DCF Bear'!$D$102:$H$102,(1+'DCF Bear'!$C$6+$B37)^(-'DCF Bear'!$D$19:$H$19))+'DCF Bear'!$I$87*(1-'DCF Bear'!$I$86/'DCF Bear'!$I$88)/((1+'DCF Bear'!$C$6+$B37)*IF(RateConv=1,1,1+IPCALT)-1-'DCF Bear'!$I$86)/'DCF Bear'!$H$23*(1+'DCF Bear'!$C$6+$B37)^(-5)</f>
        <v>54904.904460354541</v>
      </c>
      <c r="E37" s="16">
        <f>SUMPRODUCT('DCF Bear'!$D$131:$H$131,(1+'DCF Bear'!$C$6+$B37)^(-'DCF Bear'!$D$19:$H$19))+'DCF Bear'!$I$116*(1-'DCF Bear'!$I$115/'DCF Bear'!$I$117)/((1+'DCF Bear'!$C$6+$B37)*IF(RateConv=1,1,1+IPCALT)-1-'DCF Bear'!$I$115)/'DCF Bear'!$H$23*(1+'DCF Bear'!$C$6+$B37)^(-5)</f>
        <v>31040.619381684486</v>
      </c>
      <c r="F37" s="16">
        <f>SUMPRODUCT('DCF Bear'!$D$160:$H$160,(1+'DCF Bear'!$C$6+$B37)^(-'DCF Bear'!$D$19:$H$19))+'DCF Bear'!$I$145*(1-'DCF Bear'!$I$144/'DCF Bear'!$I$146)/((1+'DCF Bear'!$C$6+$B37)*IF(RateConv=1,1,1+IPCALT)-1-'DCF Bear'!$I$144)/'DCF Bear'!$H$23*(1+'DCF Bear'!$C$6+$B37)^(-5)</f>
        <v>106633.69912491455</v>
      </c>
      <c r="G37" s="75">
        <f t="shared" si="0"/>
        <v>279832.88037820521</v>
      </c>
      <c r="H37" s="16">
        <f>SUMPRODUCT('DCF Base'!$D$73:$H$73,(1+'DCF Base'!$C$6+$B37)^(-'DCF Base'!$D$19:$H$19))+'DCF Base'!$I$58*(1-'DCF Base'!$I$57/'DCF Base'!$I$59)/((1+'DCF Base'!$C$6+$B37)*IF(RateConv=1,1,1+IPCALT)-1-'DCF Base'!$I$57)/'DCF Base'!$H$23*(1+'DCF Base'!$C$6+$B37)^(-5)</f>
        <v>150034.88855302602</v>
      </c>
      <c r="I37" s="16">
        <f>SUMPRODUCT('DCF Base'!$D$102:$H$102,(1+'DCF Base'!$C$6+$B37)^(-'DCF Base'!$D$19:$H$19))+'DCF Base'!$I$87*(1-'DCF Base'!$I$86/'DCF Base'!$I$88)/((1+'DCF Base'!$C$6+$B37)*IF(RateConv=1,1,1+IPCALT)-1-'DCF Base'!$I$86)/'DCF Base'!$H$23*(1+'DCF Base'!$C$6+$B37)^(-5)</f>
        <v>93089.192594550492</v>
      </c>
      <c r="J37" s="16">
        <f>SUMPRODUCT('DCF Base'!$D$131:$H$131,(1+'DCF Base'!$C$6+$B37)^(-'DCF Base'!$D$19:$H$19))+'DCF Base'!$I$116*(1-'DCF Base'!$I$115/'DCF Base'!$I$117)/((1+'DCF Base'!$C$6+$B37)*IF(RateConv=1,1,1+IPCALT)-1-'DCF Base'!$I$115)/'DCF Base'!$H$23*(1+'DCF Base'!$C$6+$B37)^(-5)</f>
        <v>54011.879401985017</v>
      </c>
      <c r="K37" s="16">
        <f>SUMPRODUCT('DCF Base'!$D$160:$H$160,(1+'DCF Base'!$C$6+$B37)^(-'DCF Base'!$D$19:$H$19))+'DCF Base'!$I$145*(1-'DCF Base'!$I$144/'DCF Base'!$I$146)/((1+'DCF Base'!$C$6+$B37)*IF(RateConv=1,1,1+IPCALT)-1-'DCF Base'!$I$144)/'DCF Base'!$H$23*(1+'DCF Base'!$C$6+$B37)^(-5)</f>
        <v>174005.74699874301</v>
      </c>
      <c r="L37" s="75">
        <f t="shared" si="1"/>
        <v>471141.70754830458</v>
      </c>
      <c r="M37" s="16">
        <f>SUMPRODUCT('DCF Bull'!$D$73:$H$73,(1+'DCF Bull'!$C$6+$B37)^(-'DCF Bull'!$D$19:$H$19))+'DCF Bull'!$I$58*(1-'DCF Bull'!$I$57/'DCF Bull'!$I$59)/((1+'DCF Bull'!$C$6+$B37)*IF(RateConv=1,1,1+IPCALT)-1-'DCF Bull'!$I$57)/'DCF Bull'!$H$23*(1+'DCF Bull'!$C$6+$B37)^(-5)</f>
        <v>247327.07603272013</v>
      </c>
      <c r="N37" s="16">
        <f>SUMPRODUCT('DCF Bull'!$D$102:$H$102,(1+'DCF Bull'!$C$6+$B37)^(-'DCF Bull'!$D$19:$H$19))+'DCF Bull'!$I$87*(1-'DCF Bull'!$I$86/'DCF Bull'!$I$88)/((1+'DCF Bull'!$C$6+$B37)*IF(RateConv=1,1,1+IPCALT)-1-'DCF Bull'!$I$86)/'DCF Bull'!$H$23*(1+'DCF Bull'!$C$6+$B37)^(-5)</f>
        <v>150244.76017102346</v>
      </c>
      <c r="O37" s="16">
        <f>SUMPRODUCT('DCF Bull'!$D$131:$H$131,(1+'DCF Bull'!$C$6+$B37)^(-'DCF Bull'!$D$19:$H$19))+'DCF Bull'!$I$116*(1-'DCF Bull'!$I$115/'DCF Bull'!$I$117)/((1+'DCF Bull'!$C$6+$B37)*IF(RateConv=1,1,1+IPCALT)-1-'DCF Bull'!$I$115)/'DCF Bull'!$H$23*(1+'DCF Bull'!$C$6+$B37)^(-5)</f>
        <v>89754.826055747675</v>
      </c>
      <c r="P37" s="16">
        <f>SUMPRODUCT('DCF Bull'!$D$160:$H$160,(1+'DCF Bull'!$C$6+$B37)^(-'DCF Bull'!$D$19:$H$19))+'DCF Bull'!$I$145*(1-'DCF Bull'!$I$144/'DCF Bull'!$I$146)/((1+'DCF Bull'!$C$6+$B37)*IF(RateConv=1,1,1+IPCALT)-1-'DCF Bull'!$I$144)/'DCF Bull'!$H$23*(1+'DCF Bull'!$C$6+$B37)^(-5)</f>
        <v>275006.44899216015</v>
      </c>
      <c r="Q37" s="75">
        <f t="shared" si="2"/>
        <v>762333.11125165143</v>
      </c>
      <c r="R37" s="16">
        <f>SUMPRODUCT('DCF Custom'!$D$73:$H$73,(1+'DCF Custom'!$C$6+$B37)^(-'DCF Custom'!$D$19:$H$19))+'DCF Custom'!$I$58*(1-'DCF Custom'!$I$57/'DCF Custom'!$I$59)/((1+'DCF Custom'!$C$6+$B37)*IF(RateConv=1,1,1+IPCALT)-1-'DCF Custom'!$I$57)/'DCF Custom'!$H$23*(1+'DCF Custom'!$C$6+$B37)^(-5)</f>
        <v>150034.88855302602</v>
      </c>
      <c r="S37" s="16">
        <f>SUMPRODUCT('DCF Custom'!$D$102:$H$102,(1+'DCF Custom'!$C$6+$B37)^(-'DCF Custom'!$D$19:$H$19))+'DCF Custom'!$I$87*(1-'DCF Custom'!$I$86/'DCF Custom'!$I$88)/((1+'DCF Custom'!$C$6+$B37)*IF(RateConv=1,1,1+IPCALT)-1-'DCF Custom'!$I$86)/'DCF Custom'!$H$23*(1+'DCF Custom'!$C$6+$B37)^(-5)</f>
        <v>93089.192594550492</v>
      </c>
      <c r="T37" s="16">
        <f>SUMPRODUCT('DCF Custom'!$D$131:$H$131,(1+'DCF Custom'!$C$6+$B37)^(-'DCF Custom'!$D$19:$H$19))+'DCF Custom'!$I$116*(1-'DCF Custom'!$I$115/'DCF Custom'!$I$117)/((1+'DCF Custom'!$C$6+$B37)*IF(RateConv=1,1,1+IPCALT)-1-'DCF Custom'!$I$115)/'DCF Custom'!$H$23*(1+'DCF Custom'!$C$6+$B37)^(-5)</f>
        <v>54011.879401985017</v>
      </c>
      <c r="U37" s="16">
        <f>SUMPRODUCT('DCF Custom'!$D$160:$H$160,(1+'DCF Custom'!$C$6+$B37)^(-'DCF Custom'!$D$19:$H$19))+'DCF Custom'!$I$145*(1-'DCF Custom'!$I$144/'DCF Custom'!$I$146)/((1+'DCF Custom'!$C$6+$B37)*IF(RateConv=1,1,1+IPCALT)-1-'DCF Custom'!$I$144)/'DCF Custom'!$H$23*(1+'DCF Custom'!$C$6+$B37)^(-5)</f>
        <v>174005.74699874301</v>
      </c>
      <c r="V37" s="75">
        <f t="shared" si="3"/>
        <v>471141.70754830458</v>
      </c>
    </row>
    <row r="38" spans="2:22" ht="13.95" customHeight="1" x14ac:dyDescent="0.3">
      <c r="B38" s="80">
        <v>1.7000000000000001E-2</v>
      </c>
      <c r="C38" s="16">
        <f>SUMPRODUCT('DCF Bear'!$D$73:$H$73,(1+'DCF Bear'!$C$6+$B38)^(-'DCF Bear'!$D$19:$H$19))+'DCF Bear'!$I$58*(1-'DCF Bear'!$I$57/'DCF Bear'!$I$59)/((1+'DCF Bear'!$C$6+$B38)*IF(RateConv=1,1,1+IPCALT)-1-'DCF Bear'!$I$57)/'DCF Bear'!$H$23*(1+'DCF Bear'!$C$6+$B38)^(-5)</f>
        <v>85777.409962419246</v>
      </c>
      <c r="D38" s="16">
        <f>SUMPRODUCT('DCF Bear'!$D$102:$H$102,(1+'DCF Bear'!$C$6+$B38)^(-'DCF Bear'!$D$19:$H$19))+'DCF Bear'!$I$87*(1-'DCF Bear'!$I$86/'DCF Bear'!$I$88)/((1+'DCF Bear'!$C$6+$B38)*IF(RateConv=1,1,1+IPCALT)-1-'DCF Bear'!$I$86)/'DCF Bear'!$H$23*(1+'DCF Bear'!$C$6+$B38)^(-5)</f>
        <v>53925.446917850815</v>
      </c>
      <c r="E38" s="16">
        <f>SUMPRODUCT('DCF Bear'!$D$131:$H$131,(1+'DCF Bear'!$C$6+$B38)^(-'DCF Bear'!$D$19:$H$19))+'DCF Bear'!$I$116*(1-'DCF Bear'!$I$115/'DCF Bear'!$I$117)/((1+'DCF Bear'!$C$6+$B38)*IF(RateConv=1,1,1+IPCALT)-1-'DCF Bear'!$I$115)/'DCF Bear'!$H$23*(1+'DCF Bear'!$C$6+$B38)^(-5)</f>
        <v>30499.763424373203</v>
      </c>
      <c r="F38" s="16">
        <f>SUMPRODUCT('DCF Bear'!$D$160:$H$160,(1+'DCF Bear'!$C$6+$B38)^(-'DCF Bear'!$D$19:$H$19))+'DCF Bear'!$I$145*(1-'DCF Bear'!$I$144/'DCF Bear'!$I$146)/((1+'DCF Bear'!$C$6+$B38)*IF(RateConv=1,1,1+IPCALT)-1-'DCF Bear'!$I$144)/'DCF Bear'!$H$23*(1+'DCF Bear'!$C$6+$B38)^(-5)</f>
        <v>104943.63276210235</v>
      </c>
      <c r="G38" s="75">
        <f t="shared" si="0"/>
        <v>275146.25306674559</v>
      </c>
      <c r="H38" s="16">
        <f>SUMPRODUCT('DCF Base'!$D$73:$H$73,(1+'DCF Base'!$C$6+$B38)^(-'DCF Base'!$D$19:$H$19))+'DCF Base'!$I$58*(1-'DCF Base'!$I$57/'DCF Base'!$I$59)/((1+'DCF Base'!$C$6+$B38)*IF(RateConv=1,1,1+IPCALT)-1-'DCF Base'!$I$57)/'DCF Base'!$H$23*(1+'DCF Base'!$C$6+$B38)^(-5)</f>
        <v>145934.6835160421</v>
      </c>
      <c r="I38" s="16">
        <f>SUMPRODUCT('DCF Base'!$D$102:$H$102,(1+'DCF Base'!$C$6+$B38)^(-'DCF Base'!$D$19:$H$19))+'DCF Base'!$I$87*(1-'DCF Base'!$I$86/'DCF Base'!$I$88)/((1+'DCF Base'!$C$6+$B38)*IF(RateConv=1,1,1+IPCALT)-1-'DCF Base'!$I$86)/'DCF Base'!$H$23*(1+'DCF Base'!$C$6+$B38)^(-5)</f>
        <v>90438.846662548953</v>
      </c>
      <c r="J38" s="16">
        <f>SUMPRODUCT('DCF Base'!$D$131:$H$131,(1+'DCF Base'!$C$6+$B38)^(-'DCF Base'!$D$19:$H$19))+'DCF Base'!$I$116*(1-'DCF Base'!$I$115/'DCF Base'!$I$117)/((1+'DCF Base'!$C$6+$B38)*IF(RateConv=1,1,1+IPCALT)-1-'DCF Base'!$I$115)/'DCF Base'!$H$23*(1+'DCF Base'!$C$6+$B38)^(-5)</f>
        <v>52504.77848786641</v>
      </c>
      <c r="K38" s="16">
        <f>SUMPRODUCT('DCF Base'!$D$160:$H$160,(1+'DCF Base'!$C$6+$B38)^(-'DCF Base'!$D$19:$H$19))+'DCF Base'!$I$145*(1-'DCF Base'!$I$144/'DCF Base'!$I$146)/((1+'DCF Base'!$C$6+$B38)*IF(RateConv=1,1,1+IPCALT)-1-'DCF Base'!$I$144)/'DCF Base'!$H$23*(1+'DCF Base'!$C$6+$B38)^(-5)</f>
        <v>169438.0025141525</v>
      </c>
      <c r="L38" s="75">
        <f t="shared" si="1"/>
        <v>458316.31118060998</v>
      </c>
      <c r="M38" s="16">
        <f>SUMPRODUCT('DCF Bull'!$D$73:$H$73,(1+'DCF Bull'!$C$6+$B38)^(-'DCF Bull'!$D$19:$H$19))+'DCF Bull'!$I$58*(1-'DCF Bull'!$I$57/'DCF Bull'!$I$59)/((1+'DCF Bull'!$C$6+$B38)*IF(RateConv=1,1,1+IPCALT)-1-'DCF Bull'!$I$57)/'DCF Bull'!$H$23*(1+'DCF Bull'!$C$6+$B38)^(-5)</f>
        <v>237128.63382547582</v>
      </c>
      <c r="N38" s="16">
        <f>SUMPRODUCT('DCF Bull'!$D$102:$H$102,(1+'DCF Bull'!$C$6+$B38)^(-'DCF Bull'!$D$19:$H$19))+'DCF Bull'!$I$87*(1-'DCF Bull'!$I$86/'DCF Bull'!$I$88)/((1+'DCF Bull'!$C$6+$B38)*IF(RateConv=1,1,1+IPCALT)-1-'DCF Bull'!$I$86)/'DCF Bull'!$H$23*(1+'DCF Bull'!$C$6+$B38)^(-5)</f>
        <v>143846.53585058046</v>
      </c>
      <c r="O38" s="16">
        <f>SUMPRODUCT('DCF Bull'!$D$131:$H$131,(1+'DCF Bull'!$C$6+$B38)^(-'DCF Bull'!$D$19:$H$19))+'DCF Bull'!$I$116*(1-'DCF Bull'!$I$115/'DCF Bull'!$I$117)/((1+'DCF Bull'!$C$6+$B38)*IF(RateConv=1,1,1+IPCALT)-1-'DCF Bull'!$I$115)/'DCF Bull'!$H$23*(1+'DCF Bull'!$C$6+$B38)^(-5)</f>
        <v>85997.69606302015</v>
      </c>
      <c r="P38" s="16">
        <f>SUMPRODUCT('DCF Bull'!$D$160:$H$160,(1+'DCF Bull'!$C$6+$B38)^(-'DCF Bull'!$D$19:$H$19))+'DCF Bull'!$I$145*(1-'DCF Bull'!$I$144/'DCF Bull'!$I$146)/((1+'DCF Bull'!$C$6+$B38)*IF(RateConv=1,1,1+IPCALT)-1-'DCF Bull'!$I$144)/'DCF Bull'!$H$23*(1+'DCF Bull'!$C$6+$B38)^(-5)</f>
        <v>263939.88612754463</v>
      </c>
      <c r="Q38" s="75">
        <f t="shared" si="2"/>
        <v>730912.75186662097</v>
      </c>
      <c r="R38" s="16">
        <f>SUMPRODUCT('DCF Custom'!$D$73:$H$73,(1+'DCF Custom'!$C$6+$B38)^(-'DCF Custom'!$D$19:$H$19))+'DCF Custom'!$I$58*(1-'DCF Custom'!$I$57/'DCF Custom'!$I$59)/((1+'DCF Custom'!$C$6+$B38)*IF(RateConv=1,1,1+IPCALT)-1-'DCF Custom'!$I$57)/'DCF Custom'!$H$23*(1+'DCF Custom'!$C$6+$B38)^(-5)</f>
        <v>145934.6835160421</v>
      </c>
      <c r="S38" s="16">
        <f>SUMPRODUCT('DCF Custom'!$D$102:$H$102,(1+'DCF Custom'!$C$6+$B38)^(-'DCF Custom'!$D$19:$H$19))+'DCF Custom'!$I$87*(1-'DCF Custom'!$I$86/'DCF Custom'!$I$88)/((1+'DCF Custom'!$C$6+$B38)*IF(RateConv=1,1,1+IPCALT)-1-'DCF Custom'!$I$86)/'DCF Custom'!$H$23*(1+'DCF Custom'!$C$6+$B38)^(-5)</f>
        <v>90438.846662548953</v>
      </c>
      <c r="T38" s="16">
        <f>SUMPRODUCT('DCF Custom'!$D$131:$H$131,(1+'DCF Custom'!$C$6+$B38)^(-'DCF Custom'!$D$19:$H$19))+'DCF Custom'!$I$116*(1-'DCF Custom'!$I$115/'DCF Custom'!$I$117)/((1+'DCF Custom'!$C$6+$B38)*IF(RateConv=1,1,1+IPCALT)-1-'DCF Custom'!$I$115)/'DCF Custom'!$H$23*(1+'DCF Custom'!$C$6+$B38)^(-5)</f>
        <v>52504.77848786641</v>
      </c>
      <c r="U38" s="16">
        <f>SUMPRODUCT('DCF Custom'!$D$160:$H$160,(1+'DCF Custom'!$C$6+$B38)^(-'DCF Custom'!$D$19:$H$19))+'DCF Custom'!$I$145*(1-'DCF Custom'!$I$144/'DCF Custom'!$I$146)/((1+'DCF Custom'!$C$6+$B38)*IF(RateConv=1,1,1+IPCALT)-1-'DCF Custom'!$I$144)/'DCF Custom'!$H$23*(1+'DCF Custom'!$C$6+$B38)^(-5)</f>
        <v>169438.0025141525</v>
      </c>
      <c r="V38" s="75">
        <f t="shared" si="3"/>
        <v>458316.31118060998</v>
      </c>
    </row>
    <row r="39" spans="2:22" ht="13.95" customHeight="1" x14ac:dyDescent="0.3">
      <c r="B39" s="80">
        <v>1.7999999999999999E-2</v>
      </c>
      <c r="C39" s="16">
        <f>SUMPRODUCT('DCF Bear'!$D$73:$H$73,(1+'DCF Bear'!$C$6+$B39)^(-'DCF Bear'!$D$19:$H$19))+'DCF Bear'!$I$58*(1-'DCF Bear'!$I$57/'DCF Bear'!$I$59)/((1+'DCF Bear'!$C$6+$B39)*IF(RateConv=1,1,1+IPCALT)-1-'DCF Bear'!$I$57)/'DCF Bear'!$H$23*(1+'DCF Bear'!$C$6+$B39)^(-5)</f>
        <v>84349.585158287009</v>
      </c>
      <c r="D39" s="16">
        <f>SUMPRODUCT('DCF Bear'!$D$102:$H$102,(1+'DCF Bear'!$C$6+$B39)^(-'DCF Bear'!$D$19:$H$19))+'DCF Bear'!$I$87*(1-'DCF Bear'!$I$86/'DCF Bear'!$I$88)/((1+'DCF Bear'!$C$6+$B39)*IF(RateConv=1,1,1+IPCALT)-1-'DCF Bear'!$I$86)/'DCF Bear'!$H$23*(1+'DCF Bear'!$C$6+$B39)^(-5)</f>
        <v>52978.302608986356</v>
      </c>
      <c r="E39" s="16">
        <f>SUMPRODUCT('DCF Bear'!$D$131:$H$131,(1+'DCF Bear'!$C$6+$B39)^(-'DCF Bear'!$D$19:$H$19))+'DCF Bear'!$I$116*(1-'DCF Bear'!$I$115/'DCF Bear'!$I$117)/((1+'DCF Bear'!$C$6+$B39)*IF(RateConv=1,1,1+IPCALT)-1-'DCF Bear'!$I$115)/'DCF Bear'!$H$23*(1+'DCF Bear'!$C$6+$B39)^(-5)</f>
        <v>29976.708622848921</v>
      </c>
      <c r="F39" s="16">
        <f>SUMPRODUCT('DCF Bear'!$D$160:$H$160,(1+'DCF Bear'!$C$6+$B39)^(-'DCF Bear'!$D$19:$H$19))+'DCF Bear'!$I$145*(1-'DCF Bear'!$I$144/'DCF Bear'!$I$146)/((1+'DCF Bear'!$C$6+$B39)*IF(RateConv=1,1,1+IPCALT)-1-'DCF Bear'!$I$144)/'DCF Bear'!$H$23*(1+'DCF Bear'!$C$6+$B39)^(-5)</f>
        <v>103308.54476830228</v>
      </c>
      <c r="G39" s="75">
        <f t="shared" si="0"/>
        <v>270613.14115842455</v>
      </c>
      <c r="H39" s="16">
        <f>SUMPRODUCT('DCF Base'!$D$73:$H$73,(1+'DCF Base'!$C$6+$B39)^(-'DCF Base'!$D$19:$H$19))+'DCF Base'!$I$58*(1-'DCF Base'!$I$57/'DCF Base'!$I$59)/((1+'DCF Base'!$C$6+$B39)*IF(RateConv=1,1,1+IPCALT)-1-'DCF Base'!$I$57)/'DCF Base'!$H$23*(1+'DCF Base'!$C$6+$B39)^(-5)</f>
        <v>142047.27782577946</v>
      </c>
      <c r="I39" s="16">
        <f>SUMPRODUCT('DCF Base'!$D$102:$H$102,(1+'DCF Base'!$C$6+$B39)^(-'DCF Base'!$D$19:$H$19))+'DCF Base'!$I$87*(1-'DCF Base'!$I$86/'DCF Base'!$I$88)/((1+'DCF Base'!$C$6+$B39)*IF(RateConv=1,1,1+IPCALT)-1-'DCF Base'!$I$86)/'DCF Base'!$H$23*(1+'DCF Base'!$C$6+$B39)^(-5)</f>
        <v>87926.46130743339</v>
      </c>
      <c r="J39" s="16">
        <f>SUMPRODUCT('DCF Base'!$D$131:$H$131,(1+'DCF Base'!$C$6+$B39)^(-'DCF Base'!$D$19:$H$19))+'DCF Base'!$I$116*(1-'DCF Base'!$I$115/'DCF Base'!$I$117)/((1+'DCF Base'!$C$6+$B39)*IF(RateConv=1,1,1+IPCALT)-1-'DCF Base'!$I$115)/'DCF Base'!$H$23*(1+'DCF Base'!$C$6+$B39)^(-5)</f>
        <v>51076.018018711227</v>
      </c>
      <c r="K39" s="16">
        <f>SUMPRODUCT('DCF Base'!$D$160:$H$160,(1+'DCF Base'!$C$6+$B39)^(-'DCF Base'!$D$19:$H$19))+'DCF Base'!$I$145*(1-'DCF Base'!$I$144/'DCF Base'!$I$146)/((1+'DCF Base'!$C$6+$B39)*IF(RateConv=1,1,1+IPCALT)-1-'DCF Base'!$I$144)/'DCF Base'!$H$23*(1+'DCF Base'!$C$6+$B39)^(-5)</f>
        <v>165106.56798400014</v>
      </c>
      <c r="L39" s="75">
        <f t="shared" si="1"/>
        <v>446156.32513592421</v>
      </c>
      <c r="M39" s="16">
        <f>SUMPRODUCT('DCF Bull'!$D$73:$H$73,(1+'DCF Bull'!$C$6+$B39)^(-'DCF Bull'!$D$19:$H$19))+'DCF Bull'!$I$58*(1-'DCF Bull'!$I$57/'DCF Bull'!$I$59)/((1+'DCF Bull'!$C$6+$B39)*IF(RateConv=1,1,1+IPCALT)-1-'DCF Bull'!$I$57)/'DCF Bull'!$H$23*(1+'DCF Bull'!$C$6+$B39)^(-5)</f>
        <v>227715.82763578719</v>
      </c>
      <c r="N39" s="16">
        <f>SUMPRODUCT('DCF Bull'!$D$102:$H$102,(1+'DCF Bull'!$C$6+$B39)^(-'DCF Bull'!$D$19:$H$19))+'DCF Bull'!$I$87*(1-'DCF Bull'!$I$86/'DCF Bull'!$I$88)/((1+'DCF Bull'!$C$6+$B39)*IF(RateConv=1,1,1+IPCALT)-1-'DCF Bull'!$I$86)/'DCF Bull'!$H$23*(1+'DCF Bull'!$C$6+$B39)^(-5)</f>
        <v>137942.00317162031</v>
      </c>
      <c r="O39" s="16">
        <f>SUMPRODUCT('DCF Bull'!$D$131:$H$131,(1+'DCF Bull'!$C$6+$B39)^(-'DCF Bull'!$D$19:$H$19))+'DCF Bull'!$I$116*(1-'DCF Bull'!$I$115/'DCF Bull'!$I$117)/((1+'DCF Bull'!$C$6+$B39)*IF(RateConv=1,1,1+IPCALT)-1-'DCF Bull'!$I$115)/'DCF Bull'!$H$23*(1+'DCF Bull'!$C$6+$B39)^(-5)</f>
        <v>82530.221823110711</v>
      </c>
      <c r="P39" s="16">
        <f>SUMPRODUCT('DCF Bull'!$D$160:$H$160,(1+'DCF Bull'!$C$6+$B39)^(-'DCF Bull'!$D$19:$H$19))+'DCF Bull'!$I$145*(1-'DCF Bull'!$I$144/'DCF Bull'!$I$146)/((1+'DCF Bull'!$C$6+$B39)*IF(RateConv=1,1,1+IPCALT)-1-'DCF Bull'!$I$144)/'DCF Bull'!$H$23*(1+'DCF Bull'!$C$6+$B39)^(-5)</f>
        <v>253724.734774165</v>
      </c>
      <c r="Q39" s="75">
        <f t="shared" si="2"/>
        <v>701912.78740468319</v>
      </c>
      <c r="R39" s="16">
        <f>SUMPRODUCT('DCF Custom'!$D$73:$H$73,(1+'DCF Custom'!$C$6+$B39)^(-'DCF Custom'!$D$19:$H$19))+'DCF Custom'!$I$58*(1-'DCF Custom'!$I$57/'DCF Custom'!$I$59)/((1+'DCF Custom'!$C$6+$B39)*IF(RateConv=1,1,1+IPCALT)-1-'DCF Custom'!$I$57)/'DCF Custom'!$H$23*(1+'DCF Custom'!$C$6+$B39)^(-5)</f>
        <v>142047.27782577946</v>
      </c>
      <c r="S39" s="16">
        <f>SUMPRODUCT('DCF Custom'!$D$102:$H$102,(1+'DCF Custom'!$C$6+$B39)^(-'DCF Custom'!$D$19:$H$19))+'DCF Custom'!$I$87*(1-'DCF Custom'!$I$86/'DCF Custom'!$I$88)/((1+'DCF Custom'!$C$6+$B39)*IF(RateConv=1,1,1+IPCALT)-1-'DCF Custom'!$I$86)/'DCF Custom'!$H$23*(1+'DCF Custom'!$C$6+$B39)^(-5)</f>
        <v>87926.46130743339</v>
      </c>
      <c r="T39" s="16">
        <f>SUMPRODUCT('DCF Custom'!$D$131:$H$131,(1+'DCF Custom'!$C$6+$B39)^(-'DCF Custom'!$D$19:$H$19))+'DCF Custom'!$I$116*(1-'DCF Custom'!$I$115/'DCF Custom'!$I$117)/((1+'DCF Custom'!$C$6+$B39)*IF(RateConv=1,1,1+IPCALT)-1-'DCF Custom'!$I$115)/'DCF Custom'!$H$23*(1+'DCF Custom'!$C$6+$B39)^(-5)</f>
        <v>51076.018018711227</v>
      </c>
      <c r="U39" s="16">
        <f>SUMPRODUCT('DCF Custom'!$D$160:$H$160,(1+'DCF Custom'!$C$6+$B39)^(-'DCF Custom'!$D$19:$H$19))+'DCF Custom'!$I$145*(1-'DCF Custom'!$I$144/'DCF Custom'!$I$146)/((1+'DCF Custom'!$C$6+$B39)*IF(RateConv=1,1,1+IPCALT)-1-'DCF Custom'!$I$144)/'DCF Custom'!$H$23*(1+'DCF Custom'!$C$6+$B39)^(-5)</f>
        <v>165106.56798400014</v>
      </c>
      <c r="V39" s="75">
        <f t="shared" si="3"/>
        <v>446156.32513592421</v>
      </c>
    </row>
    <row r="40" spans="2:22" ht="13.95" customHeight="1" x14ac:dyDescent="0.3">
      <c r="B40" s="80">
        <v>1.9E-2</v>
      </c>
      <c r="C40" s="16">
        <f>SUMPRODUCT('DCF Bear'!$D$73:$H$73,(1+'DCF Bear'!$C$6+$B40)^(-'DCF Bear'!$D$19:$H$19))+'DCF Bear'!$I$58*(1-'DCF Bear'!$I$57/'DCF Bear'!$I$59)/((1+'DCF Bear'!$C$6+$B40)*IF(RateConv=1,1,1+IPCALT)-1-'DCF Bear'!$I$57)/'DCF Bear'!$H$23*(1+'DCF Bear'!$C$6+$B40)^(-5)</f>
        <v>82967.840086108452</v>
      </c>
      <c r="D40" s="16">
        <f>SUMPRODUCT('DCF Bear'!$D$102:$H$102,(1+'DCF Bear'!$C$6+$B40)^(-'DCF Bear'!$D$19:$H$19))+'DCF Bear'!$I$87*(1-'DCF Bear'!$I$86/'DCF Bear'!$I$88)/((1+'DCF Bear'!$C$6+$B40)*IF(RateConv=1,1,1+IPCALT)-1-'DCF Bear'!$I$86)/'DCF Bear'!$H$23*(1+'DCF Bear'!$C$6+$B40)^(-5)</f>
        <v>52061.907278203595</v>
      </c>
      <c r="E40" s="16">
        <f>SUMPRODUCT('DCF Bear'!$D$131:$H$131,(1+'DCF Bear'!$C$6+$B40)^(-'DCF Bear'!$D$19:$H$19))+'DCF Bear'!$I$116*(1-'DCF Bear'!$I$115/'DCF Bear'!$I$117)/((1+'DCF Bear'!$C$6+$B40)*IF(RateConv=1,1,1+IPCALT)-1-'DCF Bear'!$I$115)/'DCF Bear'!$H$23*(1+'DCF Bear'!$C$6+$B40)^(-5)</f>
        <v>29470.593408046927</v>
      </c>
      <c r="F40" s="16">
        <f>SUMPRODUCT('DCF Bear'!$D$160:$H$160,(1+'DCF Bear'!$C$6+$B40)^(-'DCF Bear'!$D$19:$H$19))+'DCF Bear'!$I$145*(1-'DCF Bear'!$I$144/'DCF Bear'!$I$146)/((1+'DCF Bear'!$C$6+$B40)*IF(RateConv=1,1,1+IPCALT)-1-'DCF Bear'!$I$144)/'DCF Bear'!$H$23*(1+'DCF Bear'!$C$6+$B40)^(-5)</f>
        <v>101725.7771249707</v>
      </c>
      <c r="G40" s="75">
        <f t="shared" si="0"/>
        <v>266226.11789732968</v>
      </c>
      <c r="H40" s="16">
        <f>SUMPRODUCT('DCF Base'!$D$73:$H$73,(1+'DCF Base'!$C$6+$B40)^(-'DCF Base'!$D$19:$H$19))+'DCF Base'!$I$58*(1-'DCF Base'!$I$57/'DCF Base'!$I$59)/((1+'DCF Base'!$C$6+$B40)*IF(RateConv=1,1,1+IPCALT)-1-'DCF Base'!$I$57)/'DCF Base'!$H$23*(1+'DCF Base'!$C$6+$B40)^(-5)</f>
        <v>138356.54884543418</v>
      </c>
      <c r="I40" s="16">
        <f>SUMPRODUCT('DCF Base'!$D$102:$H$102,(1+'DCF Base'!$C$6+$B40)^(-'DCF Base'!$D$19:$H$19))+'DCF Base'!$I$87*(1-'DCF Base'!$I$86/'DCF Base'!$I$88)/((1+'DCF Base'!$C$6+$B40)*IF(RateConv=1,1,1+IPCALT)-1-'DCF Base'!$I$86)/'DCF Base'!$H$23*(1+'DCF Base'!$C$6+$B40)^(-5)</f>
        <v>85541.582164884458</v>
      </c>
      <c r="J40" s="16">
        <f>SUMPRODUCT('DCF Base'!$D$131:$H$131,(1+'DCF Base'!$C$6+$B40)^(-'DCF Base'!$D$19:$H$19))+'DCF Base'!$I$116*(1-'DCF Base'!$I$115/'DCF Base'!$I$117)/((1+'DCF Base'!$C$6+$B40)*IF(RateConv=1,1,1+IPCALT)-1-'DCF Base'!$I$115)/'DCF Base'!$H$23*(1+'DCF Base'!$C$6+$B40)^(-5)</f>
        <v>49719.662010964857</v>
      </c>
      <c r="K40" s="16">
        <f>SUMPRODUCT('DCF Base'!$D$160:$H$160,(1+'DCF Base'!$C$6+$B40)^(-'DCF Base'!$D$19:$H$19))+'DCF Base'!$I$145*(1-'DCF Base'!$I$144/'DCF Base'!$I$146)/((1+'DCF Base'!$C$6+$B40)*IF(RateConv=1,1,1+IPCALT)-1-'DCF Base'!$I$144)/'DCF Base'!$H$23*(1+'DCF Base'!$C$6+$B40)^(-5)</f>
        <v>160993.54294916644</v>
      </c>
      <c r="L40" s="75">
        <f t="shared" si="1"/>
        <v>434611.33597044996</v>
      </c>
      <c r="M40" s="16">
        <f>SUMPRODUCT('DCF Bull'!$D$73:$H$73,(1+'DCF Bull'!$C$6+$B40)^(-'DCF Bull'!$D$19:$H$19))+'DCF Bull'!$I$58*(1-'DCF Bull'!$I$57/'DCF Bull'!$I$59)/((1+'DCF Bull'!$C$6+$B40)*IF(RateConv=1,1,1+IPCALT)-1-'DCF Bull'!$I$57)/'DCF Bull'!$H$23*(1+'DCF Bull'!$C$6+$B40)^(-5)</f>
        <v>219001.3591547551</v>
      </c>
      <c r="N40" s="16">
        <f>SUMPRODUCT('DCF Bull'!$D$102:$H$102,(1+'DCF Bull'!$C$6+$B40)^(-'DCF Bull'!$D$19:$H$19))+'DCF Bull'!$I$87*(1-'DCF Bull'!$I$86/'DCF Bull'!$I$88)/((1+'DCF Bull'!$C$6+$B40)*IF(RateConv=1,1,1+IPCALT)-1-'DCF Bull'!$I$86)/'DCF Bull'!$H$23*(1+'DCF Bull'!$C$6+$B40)^(-5)</f>
        <v>132476.3003129907</v>
      </c>
      <c r="O40" s="16">
        <f>SUMPRODUCT('DCF Bull'!$D$131:$H$131,(1+'DCF Bull'!$C$6+$B40)^(-'DCF Bull'!$D$19:$H$19))+'DCF Bull'!$I$116*(1-'DCF Bull'!$I$115/'DCF Bull'!$I$117)/((1+'DCF Bull'!$C$6+$B40)*IF(RateConv=1,1,1+IPCALT)-1-'DCF Bull'!$I$115)/'DCF Bull'!$H$23*(1+'DCF Bull'!$C$6+$B40)^(-5)</f>
        <v>79320.216311749726</v>
      </c>
      <c r="P40" s="16">
        <f>SUMPRODUCT('DCF Bull'!$D$160:$H$160,(1+'DCF Bull'!$C$6+$B40)^(-'DCF Bull'!$D$19:$H$19))+'DCF Bull'!$I$145*(1-'DCF Bull'!$I$144/'DCF Bull'!$I$146)/((1+'DCF Bull'!$C$6+$B40)*IF(RateConv=1,1,1+IPCALT)-1-'DCF Bull'!$I$144)/'DCF Bull'!$H$23*(1+'DCF Bull'!$C$6+$B40)^(-5)</f>
        <v>244266.39274090854</v>
      </c>
      <c r="Q40" s="75">
        <f t="shared" si="2"/>
        <v>675064.26852040412</v>
      </c>
      <c r="R40" s="16">
        <f>SUMPRODUCT('DCF Custom'!$D$73:$H$73,(1+'DCF Custom'!$C$6+$B40)^(-'DCF Custom'!$D$19:$H$19))+'DCF Custom'!$I$58*(1-'DCF Custom'!$I$57/'DCF Custom'!$I$59)/((1+'DCF Custom'!$C$6+$B40)*IF(RateConv=1,1,1+IPCALT)-1-'DCF Custom'!$I$57)/'DCF Custom'!$H$23*(1+'DCF Custom'!$C$6+$B40)^(-5)</f>
        <v>138356.54884543418</v>
      </c>
      <c r="S40" s="16">
        <f>SUMPRODUCT('DCF Custom'!$D$102:$H$102,(1+'DCF Custom'!$C$6+$B40)^(-'DCF Custom'!$D$19:$H$19))+'DCF Custom'!$I$87*(1-'DCF Custom'!$I$86/'DCF Custom'!$I$88)/((1+'DCF Custom'!$C$6+$B40)*IF(RateConv=1,1,1+IPCALT)-1-'DCF Custom'!$I$86)/'DCF Custom'!$H$23*(1+'DCF Custom'!$C$6+$B40)^(-5)</f>
        <v>85541.582164884458</v>
      </c>
      <c r="T40" s="16">
        <f>SUMPRODUCT('DCF Custom'!$D$131:$H$131,(1+'DCF Custom'!$C$6+$B40)^(-'DCF Custom'!$D$19:$H$19))+'DCF Custom'!$I$116*(1-'DCF Custom'!$I$115/'DCF Custom'!$I$117)/((1+'DCF Custom'!$C$6+$B40)*IF(RateConv=1,1,1+IPCALT)-1-'DCF Custom'!$I$115)/'DCF Custom'!$H$23*(1+'DCF Custom'!$C$6+$B40)^(-5)</f>
        <v>49719.662010964857</v>
      </c>
      <c r="U40" s="16">
        <f>SUMPRODUCT('DCF Custom'!$D$160:$H$160,(1+'DCF Custom'!$C$6+$B40)^(-'DCF Custom'!$D$19:$H$19))+'DCF Custom'!$I$145*(1-'DCF Custom'!$I$144/'DCF Custom'!$I$146)/((1+'DCF Custom'!$C$6+$B40)*IF(RateConv=1,1,1+IPCALT)-1-'DCF Custom'!$I$144)/'DCF Custom'!$H$23*(1+'DCF Custom'!$C$6+$B40)^(-5)</f>
        <v>160993.54294916644</v>
      </c>
      <c r="V40" s="75">
        <f t="shared" si="3"/>
        <v>434611.33597044996</v>
      </c>
    </row>
    <row r="41" spans="2:22" ht="13.95" customHeight="1" x14ac:dyDescent="0.3">
      <c r="B41" s="80">
        <v>0.02</v>
      </c>
      <c r="C41" s="16">
        <f>SUMPRODUCT('DCF Bear'!$D$73:$H$73,(1+'DCF Bear'!$C$6+$B41)^(-'DCF Bear'!$D$19:$H$19))+'DCF Bear'!$I$58*(1-'DCF Bear'!$I$57/'DCF Bear'!$I$59)/((1+'DCF Bear'!$C$6+$B41)*IF(RateConv=1,1,1+IPCALT)-1-'DCF Bear'!$I$57)/'DCF Bear'!$H$23*(1+'DCF Bear'!$C$6+$B41)^(-5)</f>
        <v>81629.980587848666</v>
      </c>
      <c r="D41" s="16">
        <f>SUMPRODUCT('DCF Bear'!$D$102:$H$102,(1+'DCF Bear'!$C$6+$B41)^(-'DCF Bear'!$D$19:$H$19))+'DCF Bear'!$I$87*(1-'DCF Bear'!$I$86/'DCF Bear'!$I$88)/((1+'DCF Bear'!$C$6+$B41)*IF(RateConv=1,1,1+IPCALT)-1-'DCF Bear'!$I$86)/'DCF Bear'!$H$23*(1+'DCF Bear'!$C$6+$B41)^(-5)</f>
        <v>51174.795990598883</v>
      </c>
      <c r="E41" s="16">
        <f>SUMPRODUCT('DCF Bear'!$D$131:$H$131,(1+'DCF Bear'!$C$6+$B41)^(-'DCF Bear'!$D$19:$H$19))+'DCF Bear'!$I$116*(1-'DCF Bear'!$I$115/'DCF Bear'!$I$117)/((1+'DCF Bear'!$C$6+$B41)*IF(RateConv=1,1,1+IPCALT)-1-'DCF Bear'!$I$115)/'DCF Bear'!$H$23*(1+'DCF Bear'!$C$6+$B41)^(-5)</f>
        <v>28980.610914466997</v>
      </c>
      <c r="F41" s="16">
        <f>SUMPRODUCT('DCF Bear'!$D$160:$H$160,(1+'DCF Bear'!$C$6+$B41)^(-'DCF Bear'!$D$19:$H$19))+'DCF Bear'!$I$145*(1-'DCF Bear'!$I$144/'DCF Bear'!$I$146)/((1+'DCF Bear'!$C$6+$B41)*IF(RateConv=1,1,1+IPCALT)-1-'DCF Bear'!$I$144)/'DCF Bear'!$H$23*(1+'DCF Bear'!$C$6+$B41)^(-5)</f>
        <v>100192.84056357185</v>
      </c>
      <c r="G41" s="75">
        <f t="shared" si="0"/>
        <v>261978.2280564864</v>
      </c>
      <c r="H41" s="16">
        <f>SUMPRODUCT('DCF Base'!$D$73:$H$73,(1+'DCF Base'!$C$6+$B41)^(-'DCF Base'!$D$19:$H$19))+'DCF Base'!$I$58*(1-'DCF Base'!$I$57/'DCF Base'!$I$59)/((1+'DCF Base'!$C$6+$B41)*IF(RateConv=1,1,1+IPCALT)-1-'DCF Base'!$I$57)/'DCF Base'!$H$23*(1+'DCF Base'!$C$6+$B41)^(-5)</f>
        <v>134847.96238285306</v>
      </c>
      <c r="I41" s="16">
        <f>SUMPRODUCT('DCF Base'!$D$102:$H$102,(1+'DCF Base'!$C$6+$B41)^(-'DCF Base'!$D$19:$H$19))+'DCF Base'!$I$87*(1-'DCF Base'!$I$86/'DCF Base'!$I$88)/((1+'DCF Base'!$C$6+$B41)*IF(RateConv=1,1,1+IPCALT)-1-'DCF Base'!$I$86)/'DCF Base'!$H$23*(1+'DCF Base'!$C$6+$B41)^(-5)</f>
        <v>83274.784871979675</v>
      </c>
      <c r="J41" s="16">
        <f>SUMPRODUCT('DCF Base'!$D$131:$H$131,(1+'DCF Base'!$C$6+$B41)^(-'DCF Base'!$D$19:$H$19))+'DCF Base'!$I$116*(1-'DCF Base'!$I$115/'DCF Base'!$I$117)/((1+'DCF Base'!$C$6+$B41)*IF(RateConv=1,1,1+IPCALT)-1-'DCF Base'!$I$115)/'DCF Base'!$H$23*(1+'DCF Base'!$C$6+$B41)^(-5)</f>
        <v>48430.359312805143</v>
      </c>
      <c r="K41" s="16">
        <f>SUMPRODUCT('DCF Base'!$D$160:$H$160,(1+'DCF Base'!$C$6+$B41)^(-'DCF Base'!$D$19:$H$19))+'DCF Base'!$I$145*(1-'DCF Base'!$I$144/'DCF Base'!$I$146)/((1+'DCF Base'!$C$6+$B41)*IF(RateConv=1,1,1+IPCALT)-1-'DCF Base'!$I$144)/'DCF Base'!$H$23*(1+'DCF Base'!$C$6+$B41)^(-5)</f>
        <v>157082.79053248835</v>
      </c>
      <c r="L41" s="75">
        <f t="shared" si="1"/>
        <v>423635.89710012625</v>
      </c>
      <c r="M41" s="16">
        <f>SUMPRODUCT('DCF Bull'!$D$73:$H$73,(1+'DCF Bull'!$C$6+$B41)^(-'DCF Bull'!$D$19:$H$19))+'DCF Bull'!$I$58*(1-'DCF Bull'!$I$57/'DCF Bull'!$I$59)/((1+'DCF Bull'!$C$6+$B41)*IF(RateConv=1,1,1+IPCALT)-1-'DCF Bull'!$I$57)/'DCF Bull'!$H$23*(1+'DCF Bull'!$C$6+$B41)^(-5)</f>
        <v>210910.40129152738</v>
      </c>
      <c r="N41" s="16">
        <f>SUMPRODUCT('DCF Bull'!$D$102:$H$102,(1+'DCF Bull'!$C$6+$B41)^(-'DCF Bull'!$D$19:$H$19))+'DCF Bull'!$I$87*(1-'DCF Bull'!$I$86/'DCF Bull'!$I$88)/((1+'DCF Bull'!$C$6+$B41)*IF(RateConv=1,1,1+IPCALT)-1-'DCF Bull'!$I$86)/'DCF Bull'!$H$23*(1+'DCF Bull'!$C$6+$B41)^(-5)</f>
        <v>127402.40289712905</v>
      </c>
      <c r="O41" s="16">
        <f>SUMPRODUCT('DCF Bull'!$D$131:$H$131,(1+'DCF Bull'!$C$6+$B41)^(-'DCF Bull'!$D$19:$H$19))+'DCF Bull'!$I$116*(1-'DCF Bull'!$I$115/'DCF Bull'!$I$117)/((1+'DCF Bull'!$C$6+$B41)*IF(RateConv=1,1,1+IPCALT)-1-'DCF Bull'!$I$115)/'DCF Bull'!$H$23*(1+'DCF Bull'!$C$6+$B41)^(-5)</f>
        <v>76340.090668229517</v>
      </c>
      <c r="P41" s="16">
        <f>SUMPRODUCT('DCF Bull'!$D$160:$H$160,(1+'DCF Bull'!$C$6+$B41)^(-'DCF Bull'!$D$19:$H$19))+'DCF Bull'!$I$145*(1-'DCF Bull'!$I$144/'DCF Bull'!$I$146)/((1+'DCF Bull'!$C$6+$B41)*IF(RateConv=1,1,1+IPCALT)-1-'DCF Bull'!$I$144)/'DCF Bull'!$H$23*(1+'DCF Bull'!$C$6+$B41)^(-5)</f>
        <v>235483.77244300576</v>
      </c>
      <c r="Q41" s="75">
        <f t="shared" si="2"/>
        <v>650136.66729989171</v>
      </c>
      <c r="R41" s="16">
        <f>SUMPRODUCT('DCF Custom'!$D$73:$H$73,(1+'DCF Custom'!$C$6+$B41)^(-'DCF Custom'!$D$19:$H$19))+'DCF Custom'!$I$58*(1-'DCF Custom'!$I$57/'DCF Custom'!$I$59)/((1+'DCF Custom'!$C$6+$B41)*IF(RateConv=1,1,1+IPCALT)-1-'DCF Custom'!$I$57)/'DCF Custom'!$H$23*(1+'DCF Custom'!$C$6+$B41)^(-5)</f>
        <v>134847.96238285306</v>
      </c>
      <c r="S41" s="16">
        <f>SUMPRODUCT('DCF Custom'!$D$102:$H$102,(1+'DCF Custom'!$C$6+$B41)^(-'DCF Custom'!$D$19:$H$19))+'DCF Custom'!$I$87*(1-'DCF Custom'!$I$86/'DCF Custom'!$I$88)/((1+'DCF Custom'!$C$6+$B41)*IF(RateConv=1,1,1+IPCALT)-1-'DCF Custom'!$I$86)/'DCF Custom'!$H$23*(1+'DCF Custom'!$C$6+$B41)^(-5)</f>
        <v>83274.784871979675</v>
      </c>
      <c r="T41" s="16">
        <f>SUMPRODUCT('DCF Custom'!$D$131:$H$131,(1+'DCF Custom'!$C$6+$B41)^(-'DCF Custom'!$D$19:$H$19))+'DCF Custom'!$I$116*(1-'DCF Custom'!$I$115/'DCF Custom'!$I$117)/((1+'DCF Custom'!$C$6+$B41)*IF(RateConv=1,1,1+IPCALT)-1-'DCF Custom'!$I$115)/'DCF Custom'!$H$23*(1+'DCF Custom'!$C$6+$B41)^(-5)</f>
        <v>48430.359312805143</v>
      </c>
      <c r="U41" s="16">
        <f>SUMPRODUCT('DCF Custom'!$D$160:$H$160,(1+'DCF Custom'!$C$6+$B41)^(-'DCF Custom'!$D$19:$H$19))+'DCF Custom'!$I$145*(1-'DCF Custom'!$I$144/'DCF Custom'!$I$146)/((1+'DCF Custom'!$C$6+$B41)*IF(RateConv=1,1,1+IPCALT)-1-'DCF Custom'!$I$144)/'DCF Custom'!$H$23*(1+'DCF Custom'!$C$6+$B41)^(-5)</f>
        <v>157082.79053248835</v>
      </c>
      <c r="V41" s="75">
        <f t="shared" si="3"/>
        <v>423635.89710012625</v>
      </c>
    </row>
    <row r="42" spans="2:22" ht="13.95" customHeight="1" x14ac:dyDescent="0.3">
      <c r="B42" s="80">
        <v>2.1000000000000001E-2</v>
      </c>
      <c r="C42" s="16">
        <f>SUMPRODUCT('DCF Bear'!$D$73:$H$73,(1+'DCF Bear'!$C$6+$B42)^(-'DCF Bear'!$D$19:$H$19))+'DCF Bear'!$I$58*(1-'DCF Bear'!$I$57/'DCF Bear'!$I$59)/((1+'DCF Bear'!$C$6+$B42)*IF(RateConv=1,1,1+IPCALT)-1-'DCF Bear'!$I$57)/'DCF Bear'!$H$23*(1+'DCF Bear'!$C$6+$B42)^(-5)</f>
        <v>80333.949638741149</v>
      </c>
      <c r="D42" s="16">
        <f>SUMPRODUCT('DCF Bear'!$D$102:$H$102,(1+'DCF Bear'!$C$6+$B42)^(-'DCF Bear'!$D$19:$H$19))+'DCF Bear'!$I$87*(1-'DCF Bear'!$I$86/'DCF Bear'!$I$88)/((1+'DCF Bear'!$C$6+$B42)*IF(RateConv=1,1,1+IPCALT)-1-'DCF Bear'!$I$86)/'DCF Bear'!$H$23*(1+'DCF Bear'!$C$6+$B42)^(-5)</f>
        <v>50315.595372485972</v>
      </c>
      <c r="E42" s="16">
        <f>SUMPRODUCT('DCF Bear'!$D$131:$H$131,(1+'DCF Bear'!$C$6+$B42)^(-'DCF Bear'!$D$19:$H$19))+'DCF Bear'!$I$116*(1-'DCF Bear'!$I$115/'DCF Bear'!$I$117)/((1+'DCF Bear'!$C$6+$B42)*IF(RateConv=1,1,1+IPCALT)-1-'DCF Bear'!$I$115)/'DCF Bear'!$H$23*(1+'DCF Bear'!$C$6+$B42)^(-5)</f>
        <v>28506.004706456053</v>
      </c>
      <c r="F42" s="16">
        <f>SUMPRODUCT('DCF Bear'!$D$160:$H$160,(1+'DCF Bear'!$C$6+$B42)^(-'DCF Bear'!$D$19:$H$19))+'DCF Bear'!$I$145*(1-'DCF Bear'!$I$144/'DCF Bear'!$I$146)/((1+'DCF Bear'!$C$6+$B42)*IF(RateConv=1,1,1+IPCALT)-1-'DCF Bear'!$I$144)/'DCF Bear'!$H$23*(1+'DCF Bear'!$C$6+$B42)^(-5)</f>
        <v>98707.401382074153</v>
      </c>
      <c r="G42" s="75">
        <f t="shared" si="0"/>
        <v>257862.95109975734</v>
      </c>
      <c r="H42" s="16">
        <f>SUMPRODUCT('DCF Base'!$D$73:$H$73,(1+'DCF Base'!$C$6+$B42)^(-'DCF Base'!$D$19:$H$19))+'DCF Base'!$I$58*(1-'DCF Base'!$I$57/'DCF Base'!$I$59)/((1+'DCF Base'!$C$6+$B42)*IF(RateConv=1,1,1+IPCALT)-1-'DCF Base'!$I$57)/'DCF Base'!$H$23*(1+'DCF Base'!$C$6+$B42)^(-5)</f>
        <v>131508.38177166585</v>
      </c>
      <c r="I42" s="16">
        <f>SUMPRODUCT('DCF Base'!$D$102:$H$102,(1+'DCF Base'!$C$6+$B42)^(-'DCF Base'!$D$19:$H$19))+'DCF Base'!$I$87*(1-'DCF Base'!$I$86/'DCF Base'!$I$88)/((1+'DCF Base'!$C$6+$B42)*IF(RateConv=1,1,1+IPCALT)-1-'DCF Base'!$I$86)/'DCF Base'!$H$23*(1+'DCF Base'!$C$6+$B42)^(-5)</f>
        <v>81117.551268861818</v>
      </c>
      <c r="J42" s="16">
        <f>SUMPRODUCT('DCF Base'!$D$131:$H$131,(1+'DCF Base'!$C$6+$B42)^(-'DCF Base'!$D$19:$H$19))+'DCF Base'!$I$116*(1-'DCF Base'!$I$115/'DCF Base'!$I$117)/((1+'DCF Base'!$C$6+$B42)*IF(RateConv=1,1,1+IPCALT)-1-'DCF Base'!$I$115)/'DCF Base'!$H$23*(1+'DCF Base'!$C$6+$B42)^(-5)</f>
        <v>47203.273311833662</v>
      </c>
      <c r="K42" s="16">
        <f>SUMPRODUCT('DCF Base'!$D$160:$H$160,(1+'DCF Base'!$C$6+$B42)^(-'DCF Base'!$D$19:$H$19))+'DCF Base'!$I$145*(1-'DCF Base'!$I$144/'DCF Base'!$I$146)/((1+'DCF Base'!$C$6+$B42)*IF(RateConv=1,1,1+IPCALT)-1-'DCF Base'!$I$144)/'DCF Base'!$H$23*(1+'DCF Base'!$C$6+$B42)^(-5)</f>
        <v>153359.72546984427</v>
      </c>
      <c r="L42" s="75">
        <f t="shared" si="1"/>
        <v>413188.93182220566</v>
      </c>
      <c r="M42" s="16">
        <f>SUMPRODUCT('DCF Bull'!$D$73:$H$73,(1+'DCF Bull'!$C$6+$B42)^(-'DCF Bull'!$D$19:$H$19))+'DCF Bull'!$I$58*(1-'DCF Bull'!$I$57/'DCF Bull'!$I$59)/((1+'DCF Bull'!$C$6+$B42)*IF(RateConv=1,1,1+IPCALT)-1-'DCF Bull'!$I$57)/'DCF Bull'!$H$23*(1+'DCF Bull'!$C$6+$B42)^(-5)</f>
        <v>203378.44796309664</v>
      </c>
      <c r="N42" s="16">
        <f>SUMPRODUCT('DCF Bull'!$D$102:$H$102,(1+'DCF Bull'!$C$6+$B42)^(-'DCF Bull'!$D$19:$H$19))+'DCF Bull'!$I$87*(1-'DCF Bull'!$I$86/'DCF Bull'!$I$88)/((1+'DCF Bull'!$C$6+$B42)*IF(RateConv=1,1,1+IPCALT)-1-'DCF Bull'!$I$86)/'DCF Bull'!$H$23*(1+'DCF Bull'!$C$6+$B42)^(-5)</f>
        <v>122679.77270642747</v>
      </c>
      <c r="O42" s="16">
        <f>SUMPRODUCT('DCF Bull'!$D$131:$H$131,(1+'DCF Bull'!$C$6+$B42)^(-'DCF Bull'!$D$19:$H$19))+'DCF Bull'!$I$116*(1-'DCF Bull'!$I$115/'DCF Bull'!$I$117)/((1+'DCF Bull'!$C$6+$B42)*IF(RateConv=1,1,1+IPCALT)-1-'DCF Bull'!$I$115)/'DCF Bull'!$H$23*(1+'DCF Bull'!$C$6+$B42)^(-5)</f>
        <v>73566.061408474896</v>
      </c>
      <c r="P42" s="16">
        <f>SUMPRODUCT('DCF Bull'!$D$160:$H$160,(1+'DCF Bull'!$C$6+$B42)^(-'DCF Bull'!$D$19:$H$19))+'DCF Bull'!$I$145*(1-'DCF Bull'!$I$144/'DCF Bull'!$I$146)/((1+'DCF Bull'!$C$6+$B42)*IF(RateConv=1,1,1+IPCALT)-1-'DCF Bull'!$I$144)/'DCF Bull'!$H$23*(1+'DCF Bull'!$C$6+$B42)^(-5)</f>
        <v>227306.97079743605</v>
      </c>
      <c r="Q42" s="75">
        <f t="shared" si="2"/>
        <v>626931.25287543505</v>
      </c>
      <c r="R42" s="16">
        <f>SUMPRODUCT('DCF Custom'!$D$73:$H$73,(1+'DCF Custom'!$C$6+$B42)^(-'DCF Custom'!$D$19:$H$19))+'DCF Custom'!$I$58*(1-'DCF Custom'!$I$57/'DCF Custom'!$I$59)/((1+'DCF Custom'!$C$6+$B42)*IF(RateConv=1,1,1+IPCALT)-1-'DCF Custom'!$I$57)/'DCF Custom'!$H$23*(1+'DCF Custom'!$C$6+$B42)^(-5)</f>
        <v>131508.38177166585</v>
      </c>
      <c r="S42" s="16">
        <f>SUMPRODUCT('DCF Custom'!$D$102:$H$102,(1+'DCF Custom'!$C$6+$B42)^(-'DCF Custom'!$D$19:$H$19))+'DCF Custom'!$I$87*(1-'DCF Custom'!$I$86/'DCF Custom'!$I$88)/((1+'DCF Custom'!$C$6+$B42)*IF(RateConv=1,1,1+IPCALT)-1-'DCF Custom'!$I$86)/'DCF Custom'!$H$23*(1+'DCF Custom'!$C$6+$B42)^(-5)</f>
        <v>81117.551268861818</v>
      </c>
      <c r="T42" s="16">
        <f>SUMPRODUCT('DCF Custom'!$D$131:$H$131,(1+'DCF Custom'!$C$6+$B42)^(-'DCF Custom'!$D$19:$H$19))+'DCF Custom'!$I$116*(1-'DCF Custom'!$I$115/'DCF Custom'!$I$117)/((1+'DCF Custom'!$C$6+$B42)*IF(RateConv=1,1,1+IPCALT)-1-'DCF Custom'!$I$115)/'DCF Custom'!$H$23*(1+'DCF Custom'!$C$6+$B42)^(-5)</f>
        <v>47203.273311833662</v>
      </c>
      <c r="U42" s="16">
        <f>SUMPRODUCT('DCF Custom'!$D$160:$H$160,(1+'DCF Custom'!$C$6+$B42)^(-'DCF Custom'!$D$19:$H$19))+'DCF Custom'!$I$145*(1-'DCF Custom'!$I$144/'DCF Custom'!$I$146)/((1+'DCF Custom'!$C$6+$B42)*IF(RateConv=1,1,1+IPCALT)-1-'DCF Custom'!$I$144)/'DCF Custom'!$H$23*(1+'DCF Custom'!$C$6+$B42)^(-5)</f>
        <v>153359.72546984427</v>
      </c>
      <c r="V42" s="75">
        <f t="shared" si="3"/>
        <v>413188.93182220566</v>
      </c>
    </row>
    <row r="43" spans="2:22" ht="13.95" customHeight="1" x14ac:dyDescent="0.3">
      <c r="B43" s="80">
        <v>2.1999999999999999E-2</v>
      </c>
      <c r="C43" s="16">
        <f>SUMPRODUCT('DCF Bear'!$D$73:$H$73,(1+'DCF Bear'!$C$6+$B43)^(-'DCF Bear'!$D$19:$H$19))+'DCF Bear'!$I$58*(1-'DCF Bear'!$I$57/'DCF Bear'!$I$59)/((1+'DCF Bear'!$C$6+$B43)*IF(RateConv=1,1,1+IPCALT)-1-'DCF Bear'!$I$57)/'DCF Bear'!$H$23*(1+'DCF Bear'!$C$6+$B43)^(-5)</f>
        <v>79077.816798588217</v>
      </c>
      <c r="D43" s="16">
        <f>SUMPRODUCT('DCF Bear'!$D$102:$H$102,(1+'DCF Bear'!$C$6+$B43)^(-'DCF Bear'!$D$19:$H$19))+'DCF Bear'!$I$87*(1-'DCF Bear'!$I$86/'DCF Bear'!$I$88)/((1+'DCF Bear'!$C$6+$B43)*IF(RateConv=1,1,1+IPCALT)-1-'DCF Bear'!$I$86)/'DCF Bear'!$H$23*(1+'DCF Bear'!$C$6+$B43)^(-5)</f>
        <v>49483.016568212341</v>
      </c>
      <c r="E43" s="16">
        <f>SUMPRODUCT('DCF Bear'!$D$131:$H$131,(1+'DCF Bear'!$C$6+$B43)^(-'DCF Bear'!$D$19:$H$19))+'DCF Bear'!$I$116*(1-'DCF Bear'!$I$115/'DCF Bear'!$I$117)/((1+'DCF Bear'!$C$6+$B43)*IF(RateConv=1,1,1+IPCALT)-1-'DCF Bear'!$I$115)/'DCF Bear'!$H$23*(1+'DCF Bear'!$C$6+$B43)^(-5)</f>
        <v>28046.064898986057</v>
      </c>
      <c r="F43" s="16">
        <f>SUMPRODUCT('DCF Bear'!$D$160:$H$160,(1+'DCF Bear'!$C$6+$B43)^(-'DCF Bear'!$D$19:$H$19))+'DCF Bear'!$I$145*(1-'DCF Bear'!$I$144/'DCF Bear'!$I$146)/((1+'DCF Bear'!$C$6+$B43)*IF(RateConv=1,1,1+IPCALT)-1-'DCF Bear'!$I$144)/'DCF Bear'!$H$23*(1+'DCF Bear'!$C$6+$B43)^(-5)</f>
        <v>97267.269478379152</v>
      </c>
      <c r="G43" s="75">
        <f t="shared" si="0"/>
        <v>253874.16774416575</v>
      </c>
      <c r="H43" s="16">
        <f>SUMPRODUCT('DCF Base'!$D$73:$H$73,(1+'DCF Base'!$C$6+$B43)^(-'DCF Base'!$D$19:$H$19))+'DCF Base'!$I$58*(1-'DCF Base'!$I$57/'DCF Base'!$I$59)/((1+'DCF Base'!$C$6+$B43)*IF(RateConv=1,1,1+IPCALT)-1-'DCF Base'!$I$57)/'DCF Base'!$H$23*(1+'DCF Base'!$C$6+$B43)^(-5)</f>
        <v>128325.9038423876</v>
      </c>
      <c r="I43" s="16">
        <f>SUMPRODUCT('DCF Base'!$D$102:$H$102,(1+'DCF Base'!$C$6+$B43)^(-'DCF Base'!$D$19:$H$19))+'DCF Base'!$I$87*(1-'DCF Base'!$I$86/'DCF Base'!$I$88)/((1+'DCF Base'!$C$6+$B43)*IF(RateConv=1,1,1+IPCALT)-1-'DCF Base'!$I$86)/'DCF Base'!$H$23*(1+'DCF Base'!$C$6+$B43)^(-5)</f>
        <v>79062.163036784914</v>
      </c>
      <c r="J43" s="16">
        <f>SUMPRODUCT('DCF Base'!$D$131:$H$131,(1+'DCF Base'!$C$6+$B43)^(-'DCF Base'!$D$19:$H$19))+'DCF Base'!$I$116*(1-'DCF Base'!$I$115/'DCF Base'!$I$117)/((1+'DCF Base'!$C$6+$B43)*IF(RateConv=1,1,1+IPCALT)-1-'DCF Base'!$I$115)/'DCF Base'!$H$23*(1+'DCF Base'!$C$6+$B43)^(-5)</f>
        <v>46034.021543088144</v>
      </c>
      <c r="K43" s="16">
        <f>SUMPRODUCT('DCF Base'!$D$160:$H$160,(1+'DCF Base'!$C$6+$B43)^(-'DCF Base'!$D$19:$H$19))+'DCF Base'!$I$145*(1-'DCF Base'!$I$144/'DCF Base'!$I$146)/((1+'DCF Base'!$C$6+$B43)*IF(RateConv=1,1,1+IPCALT)-1-'DCF Base'!$I$144)/'DCF Base'!$H$23*(1+'DCF Base'!$C$6+$B43)^(-5)</f>
        <v>149811.13199600298</v>
      </c>
      <c r="L43" s="75">
        <f t="shared" si="1"/>
        <v>403233.22041826363</v>
      </c>
      <c r="M43" s="16">
        <f>SUMPRODUCT('DCF Bull'!$D$73:$H$73,(1+'DCF Bull'!$C$6+$B43)^(-'DCF Bull'!$D$19:$H$19))+'DCF Bull'!$I$58*(1-'DCF Bull'!$I$57/'DCF Bull'!$I$59)/((1+'DCF Bull'!$C$6+$B43)*IF(RateConv=1,1,1+IPCALT)-1-'DCF Bull'!$I$57)/'DCF Bull'!$H$23*(1+'DCF Bull'!$C$6+$B43)^(-5)</f>
        <v>196349.59392611359</v>
      </c>
      <c r="N43" s="16">
        <f>SUMPRODUCT('DCF Bull'!$D$102:$H$102,(1+'DCF Bull'!$C$6+$B43)^(-'DCF Bull'!$D$19:$H$19))+'DCF Bull'!$I$87*(1-'DCF Bull'!$I$86/'DCF Bull'!$I$88)/((1+'DCF Bull'!$C$6+$B43)*IF(RateConv=1,1,1+IPCALT)-1-'DCF Bull'!$I$86)/'DCF Bull'!$H$23*(1+'DCF Bull'!$C$6+$B43)^(-5)</f>
        <v>118273.2766563099</v>
      </c>
      <c r="O43" s="16">
        <f>SUMPRODUCT('DCF Bull'!$D$131:$H$131,(1+'DCF Bull'!$C$6+$B43)^(-'DCF Bull'!$D$19:$H$19))+'DCF Bull'!$I$116*(1-'DCF Bull'!$I$115/'DCF Bull'!$I$117)/((1+'DCF Bull'!$C$6+$B43)*IF(RateConv=1,1,1+IPCALT)-1-'DCF Bull'!$I$115)/'DCF Bull'!$H$23*(1+'DCF Bull'!$C$6+$B43)^(-5)</f>
        <v>70977.516195490723</v>
      </c>
      <c r="P43" s="16">
        <f>SUMPRODUCT('DCF Bull'!$D$160:$H$160,(1+'DCF Bull'!$C$6+$B43)^(-'DCF Bull'!$D$19:$H$19))+'DCF Bull'!$I$145*(1-'DCF Bull'!$I$144/'DCF Bull'!$I$146)/((1+'DCF Bull'!$C$6+$B43)*IF(RateConv=1,1,1+IPCALT)-1-'DCF Bull'!$I$144)/'DCF Bull'!$H$23*(1+'DCF Bull'!$C$6+$B43)^(-5)</f>
        <v>219675.40513922466</v>
      </c>
      <c r="Q43" s="75">
        <f t="shared" si="2"/>
        <v>605275.79191713897</v>
      </c>
      <c r="R43" s="16">
        <f>SUMPRODUCT('DCF Custom'!$D$73:$H$73,(1+'DCF Custom'!$C$6+$B43)^(-'DCF Custom'!$D$19:$H$19))+'DCF Custom'!$I$58*(1-'DCF Custom'!$I$57/'DCF Custom'!$I$59)/((1+'DCF Custom'!$C$6+$B43)*IF(RateConv=1,1,1+IPCALT)-1-'DCF Custom'!$I$57)/'DCF Custom'!$H$23*(1+'DCF Custom'!$C$6+$B43)^(-5)</f>
        <v>128325.9038423876</v>
      </c>
      <c r="S43" s="16">
        <f>SUMPRODUCT('DCF Custom'!$D$102:$H$102,(1+'DCF Custom'!$C$6+$B43)^(-'DCF Custom'!$D$19:$H$19))+'DCF Custom'!$I$87*(1-'DCF Custom'!$I$86/'DCF Custom'!$I$88)/((1+'DCF Custom'!$C$6+$B43)*IF(RateConv=1,1,1+IPCALT)-1-'DCF Custom'!$I$86)/'DCF Custom'!$H$23*(1+'DCF Custom'!$C$6+$B43)^(-5)</f>
        <v>79062.163036784914</v>
      </c>
      <c r="T43" s="16">
        <f>SUMPRODUCT('DCF Custom'!$D$131:$H$131,(1+'DCF Custom'!$C$6+$B43)^(-'DCF Custom'!$D$19:$H$19))+'DCF Custom'!$I$116*(1-'DCF Custom'!$I$115/'DCF Custom'!$I$117)/((1+'DCF Custom'!$C$6+$B43)*IF(RateConv=1,1,1+IPCALT)-1-'DCF Custom'!$I$115)/'DCF Custom'!$H$23*(1+'DCF Custom'!$C$6+$B43)^(-5)</f>
        <v>46034.021543088144</v>
      </c>
      <c r="U43" s="16">
        <f>SUMPRODUCT('DCF Custom'!$D$160:$H$160,(1+'DCF Custom'!$C$6+$B43)^(-'DCF Custom'!$D$19:$H$19))+'DCF Custom'!$I$145*(1-'DCF Custom'!$I$144/'DCF Custom'!$I$146)/((1+'DCF Custom'!$C$6+$B43)*IF(RateConv=1,1,1+IPCALT)-1-'DCF Custom'!$I$144)/'DCF Custom'!$H$23*(1+'DCF Custom'!$C$6+$B43)^(-5)</f>
        <v>149811.13199600298</v>
      </c>
      <c r="V43" s="75">
        <f t="shared" si="3"/>
        <v>403233.22041826363</v>
      </c>
    </row>
    <row r="44" spans="2:22" ht="13.95" customHeight="1" x14ac:dyDescent="0.3">
      <c r="B44" s="80">
        <v>2.3E-2</v>
      </c>
      <c r="C44" s="16">
        <f>SUMPRODUCT('DCF Bear'!$D$73:$H$73,(1+'DCF Bear'!$C$6+$B44)^(-'DCF Bear'!$D$19:$H$19))+'DCF Bear'!$I$58*(1-'DCF Bear'!$I$57/'DCF Bear'!$I$59)/((1+'DCF Bear'!$C$6+$B44)*IF(RateConv=1,1,1+IPCALT)-1-'DCF Bear'!$I$57)/'DCF Bear'!$H$23*(1+'DCF Bear'!$C$6+$B44)^(-5)</f>
        <v>77859.768622038755</v>
      </c>
      <c r="D44" s="16">
        <f>SUMPRODUCT('DCF Bear'!$D$102:$H$102,(1+'DCF Bear'!$C$6+$B44)^(-'DCF Bear'!$D$19:$H$19))+'DCF Bear'!$I$87*(1-'DCF Bear'!$I$86/'DCF Bear'!$I$88)/((1+'DCF Bear'!$C$6+$B44)*IF(RateConv=1,1,1+IPCALT)-1-'DCF Bear'!$I$86)/'DCF Bear'!$H$23*(1+'DCF Bear'!$C$6+$B44)^(-5)</f>
        <v>48675.848837267906</v>
      </c>
      <c r="E44" s="16">
        <f>SUMPRODUCT('DCF Bear'!$D$131:$H$131,(1+'DCF Bear'!$C$6+$B44)^(-'DCF Bear'!$D$19:$H$19))+'DCF Bear'!$I$116*(1-'DCF Bear'!$I$115/'DCF Bear'!$I$117)/((1+'DCF Bear'!$C$6+$B44)*IF(RateConv=1,1,1+IPCALT)-1-'DCF Bear'!$I$115)/'DCF Bear'!$H$23*(1+'DCF Bear'!$C$6+$B44)^(-5)</f>
        <v>27600.12463109021</v>
      </c>
      <c r="F44" s="16">
        <f>SUMPRODUCT('DCF Bear'!$D$160:$H$160,(1+'DCF Bear'!$C$6+$B44)^(-'DCF Bear'!$D$19:$H$19))+'DCF Bear'!$I$145*(1-'DCF Bear'!$I$144/'DCF Bear'!$I$146)/((1+'DCF Bear'!$C$6+$B44)*IF(RateConv=1,1,1+IPCALT)-1-'DCF Bear'!$I$144)/'DCF Bear'!$H$23*(1+'DCF Bear'!$C$6+$B44)^(-5)</f>
        <v>95870.38747162564</v>
      </c>
      <c r="G44" s="75">
        <f t="shared" si="0"/>
        <v>250006.12956202251</v>
      </c>
      <c r="H44" s="16">
        <f>SUMPRODUCT('DCF Base'!$D$73:$H$73,(1+'DCF Base'!$C$6+$B44)^(-'DCF Base'!$D$19:$H$19))+'DCF Base'!$I$58*(1-'DCF Base'!$I$57/'DCF Base'!$I$59)/((1+'DCF Base'!$C$6+$B44)*IF(RateConv=1,1,1+IPCALT)-1-'DCF Base'!$I$57)/'DCF Base'!$H$23*(1+'DCF Base'!$C$6+$B44)^(-5)</f>
        <v>125289.71746631683</v>
      </c>
      <c r="I44" s="16">
        <f>SUMPRODUCT('DCF Base'!$D$102:$H$102,(1+'DCF Base'!$C$6+$B44)^(-'DCF Base'!$D$19:$H$19))+'DCF Base'!$I$87*(1-'DCF Base'!$I$86/'DCF Base'!$I$88)/((1+'DCF Base'!$C$6+$B44)*IF(RateConv=1,1,1+IPCALT)-1-'DCF Base'!$I$86)/'DCF Base'!$H$23*(1+'DCF Base'!$C$6+$B44)^(-5)</f>
        <v>77101.609973134473</v>
      </c>
      <c r="J44" s="16">
        <f>SUMPRODUCT('DCF Base'!$D$131:$H$131,(1+'DCF Base'!$C$6+$B44)^(-'DCF Base'!$D$19:$H$19))+'DCF Base'!$I$116*(1-'DCF Base'!$I$115/'DCF Base'!$I$117)/((1+'DCF Base'!$C$6+$B44)*IF(RateConv=1,1,1+IPCALT)-1-'DCF Base'!$I$115)/'DCF Base'!$H$23*(1+'DCF Base'!$C$6+$B44)^(-5)</f>
        <v>44918.623607883419</v>
      </c>
      <c r="K44" s="16">
        <f>SUMPRODUCT('DCF Base'!$D$160:$H$160,(1+'DCF Base'!$C$6+$B44)^(-'DCF Base'!$D$19:$H$19))+'DCF Base'!$I$145*(1-'DCF Base'!$I$144/'DCF Base'!$I$146)/((1+'DCF Base'!$C$6+$B44)*IF(RateConv=1,1,1+IPCALT)-1-'DCF Base'!$I$144)/'DCF Base'!$H$23*(1+'DCF Base'!$C$6+$B44)^(-5)</f>
        <v>146425.00679206449</v>
      </c>
      <c r="L44" s="75">
        <f t="shared" si="1"/>
        <v>393734.95783939923</v>
      </c>
      <c r="M44" s="16">
        <f>SUMPRODUCT('DCF Bull'!$D$73:$H$73,(1+'DCF Bull'!$C$6+$B44)^(-'DCF Bull'!$D$19:$H$19))+'DCF Bull'!$I$58*(1-'DCF Bull'!$I$57/'DCF Bull'!$I$59)/((1+'DCF Bull'!$C$6+$B44)*IF(RateConv=1,1,1+IPCALT)-1-'DCF Bull'!$I$57)/'DCF Bull'!$H$23*(1+'DCF Bull'!$C$6+$B44)^(-5)</f>
        <v>189775.14754450458</v>
      </c>
      <c r="N44" s="16">
        <f>SUMPRODUCT('DCF Bull'!$D$102:$H$102,(1+'DCF Bull'!$C$6+$B44)^(-'DCF Bull'!$D$19:$H$19))+'DCF Bull'!$I$87*(1-'DCF Bull'!$I$86/'DCF Bull'!$I$88)/((1+'DCF Bull'!$C$6+$B44)*IF(RateConv=1,1,1+IPCALT)-1-'DCF Bull'!$I$86)/'DCF Bull'!$H$23*(1+'DCF Bull'!$C$6+$B44)^(-5)</f>
        <v>114152.31499934387</v>
      </c>
      <c r="O44" s="16">
        <f>SUMPRODUCT('DCF Bull'!$D$131:$H$131,(1+'DCF Bull'!$C$6+$B44)^(-'DCF Bull'!$D$19:$H$19))+'DCF Bull'!$I$116*(1-'DCF Bull'!$I$115/'DCF Bull'!$I$117)/((1+'DCF Bull'!$C$6+$B44)*IF(RateConv=1,1,1+IPCALT)-1-'DCF Bull'!$I$115)/'DCF Bull'!$H$23*(1+'DCF Bull'!$C$6+$B44)^(-5)</f>
        <v>68556.502363926324</v>
      </c>
      <c r="P44" s="16">
        <f>SUMPRODUCT('DCF Bull'!$D$160:$H$160,(1+'DCF Bull'!$C$6+$B44)^(-'DCF Bull'!$D$19:$H$19))+'DCF Bull'!$I$145*(1-'DCF Bull'!$I$144/'DCF Bull'!$I$146)/((1+'DCF Bull'!$C$6+$B44)*IF(RateConv=1,1,1+IPCALT)-1-'DCF Bull'!$I$144)/'DCF Bull'!$H$23*(1+'DCF Bull'!$C$6+$B44)^(-5)</f>
        <v>212536.30992816057</v>
      </c>
      <c r="Q44" s="75">
        <f t="shared" si="2"/>
        <v>585020.27483593533</v>
      </c>
      <c r="R44" s="16">
        <f>SUMPRODUCT('DCF Custom'!$D$73:$H$73,(1+'DCF Custom'!$C$6+$B44)^(-'DCF Custom'!$D$19:$H$19))+'DCF Custom'!$I$58*(1-'DCF Custom'!$I$57/'DCF Custom'!$I$59)/((1+'DCF Custom'!$C$6+$B44)*IF(RateConv=1,1,1+IPCALT)-1-'DCF Custom'!$I$57)/'DCF Custom'!$H$23*(1+'DCF Custom'!$C$6+$B44)^(-5)</f>
        <v>125289.71746631683</v>
      </c>
      <c r="S44" s="16">
        <f>SUMPRODUCT('DCF Custom'!$D$102:$H$102,(1+'DCF Custom'!$C$6+$B44)^(-'DCF Custom'!$D$19:$H$19))+'DCF Custom'!$I$87*(1-'DCF Custom'!$I$86/'DCF Custom'!$I$88)/((1+'DCF Custom'!$C$6+$B44)*IF(RateConv=1,1,1+IPCALT)-1-'DCF Custom'!$I$86)/'DCF Custom'!$H$23*(1+'DCF Custom'!$C$6+$B44)^(-5)</f>
        <v>77101.609973134473</v>
      </c>
      <c r="T44" s="16">
        <f>SUMPRODUCT('DCF Custom'!$D$131:$H$131,(1+'DCF Custom'!$C$6+$B44)^(-'DCF Custom'!$D$19:$H$19))+'DCF Custom'!$I$116*(1-'DCF Custom'!$I$115/'DCF Custom'!$I$117)/((1+'DCF Custom'!$C$6+$B44)*IF(RateConv=1,1,1+IPCALT)-1-'DCF Custom'!$I$115)/'DCF Custom'!$H$23*(1+'DCF Custom'!$C$6+$B44)^(-5)</f>
        <v>44918.623607883419</v>
      </c>
      <c r="U44" s="16">
        <f>SUMPRODUCT('DCF Custom'!$D$160:$H$160,(1+'DCF Custom'!$C$6+$B44)^(-'DCF Custom'!$D$19:$H$19))+'DCF Custom'!$I$145*(1-'DCF Custom'!$I$144/'DCF Custom'!$I$146)/((1+'DCF Custom'!$C$6+$B44)*IF(RateConv=1,1,1+IPCALT)-1-'DCF Custom'!$I$144)/'DCF Custom'!$H$23*(1+'DCF Custom'!$C$6+$B44)^(-5)</f>
        <v>146425.00679206449</v>
      </c>
      <c r="V44" s="75">
        <f t="shared" si="3"/>
        <v>393734.95783939923</v>
      </c>
    </row>
    <row r="45" spans="2:22" ht="13.95" customHeight="1" x14ac:dyDescent="0.3">
      <c r="B45" s="80">
        <v>2.4E-2</v>
      </c>
      <c r="C45" s="16">
        <f>SUMPRODUCT('DCF Bear'!$D$73:$H$73,(1+'DCF Bear'!$C$6+$B45)^(-'DCF Bear'!$D$19:$H$19))+'DCF Bear'!$I$58*(1-'DCF Bear'!$I$57/'DCF Bear'!$I$59)/((1+'DCF Bear'!$C$6+$B45)*IF(RateConv=1,1,1+IPCALT)-1-'DCF Bear'!$I$57)/'DCF Bear'!$H$23*(1+'DCF Bear'!$C$6+$B45)^(-5)</f>
        <v>76678.099927642266</v>
      </c>
      <c r="D45" s="16">
        <f>SUMPRODUCT('DCF Bear'!$D$102:$H$102,(1+'DCF Bear'!$C$6+$B45)^(-'DCF Bear'!$D$19:$H$19))+'DCF Bear'!$I$87*(1-'DCF Bear'!$I$86/'DCF Bear'!$I$88)/((1+'DCF Bear'!$C$6+$B45)*IF(RateConv=1,1,1+IPCALT)-1-'DCF Bear'!$I$86)/'DCF Bear'!$H$23*(1+'DCF Bear'!$C$6+$B45)^(-5)</f>
        <v>47892.953724784034</v>
      </c>
      <c r="E45" s="16">
        <f>SUMPRODUCT('DCF Bear'!$D$131:$H$131,(1+'DCF Bear'!$C$6+$B45)^(-'DCF Bear'!$D$19:$H$19))+'DCF Bear'!$I$116*(1-'DCF Bear'!$I$115/'DCF Bear'!$I$117)/((1+'DCF Bear'!$C$6+$B45)*IF(RateConv=1,1,1+IPCALT)-1-'DCF Bear'!$I$115)/'DCF Bear'!$H$23*(1+'DCF Bear'!$C$6+$B45)^(-5)</f>
        <v>27167.556855109091</v>
      </c>
      <c r="F45" s="16">
        <f>SUMPRODUCT('DCF Bear'!$D$160:$H$160,(1+'DCF Bear'!$C$6+$B45)^(-'DCF Bear'!$D$19:$H$19))+'DCF Bear'!$I$145*(1-'DCF Bear'!$I$144/'DCF Bear'!$I$146)/((1+'DCF Bear'!$C$6+$B45)*IF(RateConv=1,1,1+IPCALT)-1-'DCF Bear'!$I$144)/'DCF Bear'!$H$23*(1+'DCF Bear'!$C$6+$B45)^(-5)</f>
        <v>94514.820797698878</v>
      </c>
      <c r="G45" s="75">
        <f t="shared" si="0"/>
        <v>246253.43130523426</v>
      </c>
      <c r="H45" s="16">
        <f>SUMPRODUCT('DCF Base'!$D$73:$H$73,(1+'DCF Base'!$C$6+$B45)^(-'DCF Base'!$D$19:$H$19))+'DCF Base'!$I$58*(1-'DCF Base'!$I$57/'DCF Base'!$I$59)/((1+'DCF Base'!$C$6+$B45)*IF(RateConv=1,1,1+IPCALT)-1-'DCF Base'!$I$57)/'DCF Base'!$H$23*(1+'DCF Base'!$C$6+$B45)^(-5)</f>
        <v>122389.98112939173</v>
      </c>
      <c r="I45" s="16">
        <f>SUMPRODUCT('DCF Base'!$D$102:$H$102,(1+'DCF Base'!$C$6+$B45)^(-'DCF Base'!$D$19:$H$19))+'DCF Base'!$I$87*(1-'DCF Base'!$I$86/'DCF Base'!$I$88)/((1+'DCF Base'!$C$6+$B45)*IF(RateConv=1,1,1+IPCALT)-1-'DCF Base'!$I$86)/'DCF Base'!$H$23*(1+'DCF Base'!$C$6+$B45)^(-5)</f>
        <v>75229.510606124619</v>
      </c>
      <c r="J45" s="16">
        <f>SUMPRODUCT('DCF Base'!$D$131:$H$131,(1+'DCF Base'!$C$6+$B45)^(-'DCF Base'!$D$19:$H$19))+'DCF Base'!$I$116*(1-'DCF Base'!$I$115/'DCF Base'!$I$117)/((1+'DCF Base'!$C$6+$B45)*IF(RateConv=1,1,1+IPCALT)-1-'DCF Base'!$I$115)/'DCF Base'!$H$23*(1+'DCF Base'!$C$6+$B45)^(-5)</f>
        <v>43853.456099082308</v>
      </c>
      <c r="K45" s="16">
        <f>SUMPRODUCT('DCF Base'!$D$160:$H$160,(1+'DCF Base'!$C$6+$B45)^(-'DCF Base'!$D$19:$H$19))+'DCF Base'!$I$145*(1-'DCF Base'!$I$144/'DCF Base'!$I$146)/((1+'DCF Base'!$C$6+$B45)*IF(RateConv=1,1,1+IPCALT)-1-'DCF Base'!$I$144)/'DCF Base'!$H$23*(1+'DCF Base'!$C$6+$B45)^(-5)</f>
        <v>143190.42306103578</v>
      </c>
      <c r="L45" s="75">
        <f t="shared" si="1"/>
        <v>384663.37089563441</v>
      </c>
      <c r="M45" s="16">
        <f>SUMPRODUCT('DCF Bull'!$D$73:$H$73,(1+'DCF Bull'!$C$6+$B45)^(-'DCF Bull'!$D$19:$H$19))+'DCF Bull'!$I$58*(1-'DCF Bull'!$I$57/'DCF Bull'!$I$59)/((1+'DCF Bull'!$C$6+$B45)*IF(RateConv=1,1,1+IPCALT)-1-'DCF Bull'!$I$57)/'DCF Bull'!$H$23*(1+'DCF Bull'!$C$6+$B45)^(-5)</f>
        <v>183612.50366313953</v>
      </c>
      <c r="N45" s="16">
        <f>SUMPRODUCT('DCF Bull'!$D$102:$H$102,(1+'DCF Bull'!$C$6+$B45)^(-'DCF Bull'!$D$19:$H$19))+'DCF Bull'!$I$87*(1-'DCF Bull'!$I$86/'DCF Bull'!$I$88)/((1+'DCF Bull'!$C$6+$B45)*IF(RateConv=1,1,1+IPCALT)-1-'DCF Bull'!$I$86)/'DCF Bull'!$H$23*(1+'DCF Bull'!$C$6+$B45)^(-5)</f>
        <v>110290.11299106912</v>
      </c>
      <c r="O45" s="16">
        <f>SUMPRODUCT('DCF Bull'!$D$131:$H$131,(1+'DCF Bull'!$C$6+$B45)^(-'DCF Bull'!$D$19:$H$19))+'DCF Bull'!$I$116*(1-'DCF Bull'!$I$115/'DCF Bull'!$I$117)/((1+'DCF Bull'!$C$6+$B45)*IF(RateConv=1,1,1+IPCALT)-1-'DCF Bull'!$I$115)/'DCF Bull'!$H$23*(1+'DCF Bull'!$C$6+$B45)^(-5)</f>
        <v>66287.31134627646</v>
      </c>
      <c r="P45" s="16">
        <f>SUMPRODUCT('DCF Bull'!$D$160:$H$160,(1+'DCF Bull'!$C$6+$B45)^(-'DCF Bull'!$D$19:$H$19))+'DCF Bull'!$I$145*(1-'DCF Bull'!$I$144/'DCF Bull'!$I$146)/((1+'DCF Bull'!$C$6+$B45)*IF(RateConv=1,1,1+IPCALT)-1-'DCF Bull'!$I$144)/'DCF Bull'!$H$23*(1+'DCF Bull'!$C$6+$B45)^(-5)</f>
        <v>205843.51532298102</v>
      </c>
      <c r="Q45" s="75">
        <f t="shared" si="2"/>
        <v>566033.44332346611</v>
      </c>
      <c r="R45" s="16">
        <f>SUMPRODUCT('DCF Custom'!$D$73:$H$73,(1+'DCF Custom'!$C$6+$B45)^(-'DCF Custom'!$D$19:$H$19))+'DCF Custom'!$I$58*(1-'DCF Custom'!$I$57/'DCF Custom'!$I$59)/((1+'DCF Custom'!$C$6+$B45)*IF(RateConv=1,1,1+IPCALT)-1-'DCF Custom'!$I$57)/'DCF Custom'!$H$23*(1+'DCF Custom'!$C$6+$B45)^(-5)</f>
        <v>122389.98112939173</v>
      </c>
      <c r="S45" s="16">
        <f>SUMPRODUCT('DCF Custom'!$D$102:$H$102,(1+'DCF Custom'!$C$6+$B45)^(-'DCF Custom'!$D$19:$H$19))+'DCF Custom'!$I$87*(1-'DCF Custom'!$I$86/'DCF Custom'!$I$88)/((1+'DCF Custom'!$C$6+$B45)*IF(RateConv=1,1,1+IPCALT)-1-'DCF Custom'!$I$86)/'DCF Custom'!$H$23*(1+'DCF Custom'!$C$6+$B45)^(-5)</f>
        <v>75229.510606124619</v>
      </c>
      <c r="T45" s="16">
        <f>SUMPRODUCT('DCF Custom'!$D$131:$H$131,(1+'DCF Custom'!$C$6+$B45)^(-'DCF Custom'!$D$19:$H$19))+'DCF Custom'!$I$116*(1-'DCF Custom'!$I$115/'DCF Custom'!$I$117)/((1+'DCF Custom'!$C$6+$B45)*IF(RateConv=1,1,1+IPCALT)-1-'DCF Custom'!$I$115)/'DCF Custom'!$H$23*(1+'DCF Custom'!$C$6+$B45)^(-5)</f>
        <v>43853.456099082308</v>
      </c>
      <c r="U45" s="16">
        <f>SUMPRODUCT('DCF Custom'!$D$160:$H$160,(1+'DCF Custom'!$C$6+$B45)^(-'DCF Custom'!$D$19:$H$19))+'DCF Custom'!$I$145*(1-'DCF Custom'!$I$144/'DCF Custom'!$I$146)/((1+'DCF Custom'!$C$6+$B45)*IF(RateConv=1,1,1+IPCALT)-1-'DCF Custom'!$I$144)/'DCF Custom'!$H$23*(1+'DCF Custom'!$C$6+$B45)^(-5)</f>
        <v>143190.42306103578</v>
      </c>
      <c r="V45" s="75">
        <f t="shared" si="3"/>
        <v>384663.37089563441</v>
      </c>
    </row>
    <row r="46" spans="2:22" ht="13.95" customHeight="1" x14ac:dyDescent="0.3">
      <c r="B46" s="80">
        <v>2.5000000000000001E-2</v>
      </c>
      <c r="C46" s="16">
        <f>SUMPRODUCT('DCF Bear'!$D$73:$H$73,(1+'DCF Bear'!$C$6+$B46)^(-'DCF Bear'!$D$19:$H$19))+'DCF Bear'!$I$58*(1-'DCF Bear'!$I$57/'DCF Bear'!$I$59)/((1+'DCF Bear'!$C$6+$B46)*IF(RateConv=1,1,1+IPCALT)-1-'DCF Bear'!$I$57)/'DCF Bear'!$H$23*(1+'DCF Bear'!$C$6+$B46)^(-5)</f>
        <v>75531.205837284782</v>
      </c>
      <c r="D46" s="16">
        <f>SUMPRODUCT('DCF Bear'!$D$102:$H$102,(1+'DCF Bear'!$C$6+$B46)^(-'DCF Bear'!$D$19:$H$19))+'DCF Bear'!$I$87*(1-'DCF Bear'!$I$86/'DCF Bear'!$I$88)/((1+'DCF Bear'!$C$6+$B46)*IF(RateConv=1,1,1+IPCALT)-1-'DCF Bear'!$I$86)/'DCF Bear'!$H$23*(1+'DCF Bear'!$C$6+$B46)^(-5)</f>
        <v>47133.259746403353</v>
      </c>
      <c r="E46" s="16">
        <f>SUMPRODUCT('DCF Bear'!$D$131:$H$131,(1+'DCF Bear'!$C$6+$B46)^(-'DCF Bear'!$D$19:$H$19))+'DCF Bear'!$I$116*(1-'DCF Bear'!$I$115/'DCF Bear'!$I$117)/((1+'DCF Bear'!$C$6+$B46)*IF(RateConv=1,1,1+IPCALT)-1-'DCF Bear'!$I$115)/'DCF Bear'!$H$23*(1+'DCF Bear'!$C$6+$B46)^(-5)</f>
        <v>26747.771409240315</v>
      </c>
      <c r="F46" s="16">
        <f>SUMPRODUCT('DCF Bear'!$D$160:$H$160,(1+'DCF Bear'!$C$6+$B46)^(-'DCF Bear'!$D$19:$H$19))+'DCF Bear'!$I$145*(1-'DCF Bear'!$I$144/'DCF Bear'!$I$146)/((1+'DCF Bear'!$C$6+$B46)*IF(RateConv=1,1,1+IPCALT)-1-'DCF Bear'!$I$144)/'DCF Bear'!$H$23*(1+'DCF Bear'!$C$6+$B46)^(-5)</f>
        <v>93198.748678670527</v>
      </c>
      <c r="G46" s="75">
        <f t="shared" si="0"/>
        <v>242610.98567159899</v>
      </c>
      <c r="H46" s="16">
        <f>SUMPRODUCT('DCF Base'!$D$73:$H$73,(1+'DCF Base'!$C$6+$B46)^(-'DCF Base'!$D$19:$H$19))+'DCF Base'!$I$58*(1-'DCF Base'!$I$57/'DCF Base'!$I$59)/((1+'DCF Base'!$C$6+$B46)*IF(RateConv=1,1,1+IPCALT)-1-'DCF Base'!$I$57)/'DCF Base'!$H$23*(1+'DCF Base'!$C$6+$B46)^(-5)</f>
        <v>119617.71661476046</v>
      </c>
      <c r="I46" s="16">
        <f>SUMPRODUCT('DCF Base'!$D$102:$H$102,(1+'DCF Base'!$C$6+$B46)^(-'DCF Base'!$D$19:$H$19))+'DCF Base'!$I$87*(1-'DCF Base'!$I$86/'DCF Base'!$I$88)/((1+'DCF Base'!$C$6+$B46)*IF(RateConv=1,1,1+IPCALT)-1-'DCF Base'!$I$86)/'DCF Base'!$H$23*(1+'DCF Base'!$C$6+$B46)^(-5)</f>
        <v>73440.04325493706</v>
      </c>
      <c r="J46" s="16">
        <f>SUMPRODUCT('DCF Base'!$D$131:$H$131,(1+'DCF Base'!$C$6+$B46)^(-'DCF Base'!$D$19:$H$19))+'DCF Base'!$I$116*(1-'DCF Base'!$I$115/'DCF Base'!$I$117)/((1+'DCF Base'!$C$6+$B46)*IF(RateConv=1,1,1+IPCALT)-1-'DCF Base'!$I$115)/'DCF Base'!$H$23*(1+'DCF Base'!$C$6+$B46)^(-5)</f>
        <v>42835.213457256199</v>
      </c>
      <c r="K46" s="16">
        <f>SUMPRODUCT('DCF Base'!$D$160:$H$160,(1+'DCF Base'!$C$6+$B46)^(-'DCF Base'!$D$19:$H$19))+'DCF Base'!$I$145*(1-'DCF Base'!$I$144/'DCF Base'!$I$146)/((1+'DCF Base'!$C$6+$B46)*IF(RateConv=1,1,1+IPCALT)-1-'DCF Base'!$I$144)/'DCF Base'!$H$23*(1+'DCF Base'!$C$6+$B46)^(-5)</f>
        <v>140097.41248821001</v>
      </c>
      <c r="L46" s="75">
        <f t="shared" si="1"/>
        <v>375990.38581516373</v>
      </c>
      <c r="M46" s="16">
        <f>SUMPRODUCT('DCF Bull'!$D$73:$H$73,(1+'DCF Bull'!$C$6+$B46)^(-'DCF Bull'!$D$19:$H$19))+'DCF Bull'!$I$58*(1-'DCF Bull'!$I$57/'DCF Bull'!$I$59)/((1+'DCF Bull'!$C$6+$B46)*IF(RateConv=1,1,1+IPCALT)-1-'DCF Bull'!$I$57)/'DCF Bull'!$H$23*(1+'DCF Bull'!$C$6+$B46)^(-5)</f>
        <v>177824.22141358285</v>
      </c>
      <c r="N46" s="16">
        <f>SUMPRODUCT('DCF Bull'!$D$102:$H$102,(1+'DCF Bull'!$C$6+$B46)^(-'DCF Bull'!$D$19:$H$19))+'DCF Bull'!$I$87*(1-'DCF Bull'!$I$86/'DCF Bull'!$I$88)/((1+'DCF Bull'!$C$6+$B46)*IF(RateConv=1,1,1+IPCALT)-1-'DCF Bull'!$I$86)/'DCF Bull'!$H$23*(1+'DCF Bull'!$C$6+$B46)^(-5)</f>
        <v>106663.14134387209</v>
      </c>
      <c r="O46" s="16">
        <f>SUMPRODUCT('DCF Bull'!$D$131:$H$131,(1+'DCF Bull'!$C$6+$B46)^(-'DCF Bull'!$D$19:$H$19))+'DCF Bull'!$I$116*(1-'DCF Bull'!$I$115/'DCF Bull'!$I$117)/((1+'DCF Bull'!$C$6+$B46)*IF(RateConv=1,1,1+IPCALT)-1-'DCF Bull'!$I$115)/'DCF Bull'!$H$23*(1+'DCF Bull'!$C$6+$B46)^(-5)</f>
        <v>64156.138657963354</v>
      </c>
      <c r="P46" s="16">
        <f>SUMPRODUCT('DCF Bull'!$D$160:$H$160,(1+'DCF Bull'!$C$6+$B46)^(-'DCF Bull'!$D$19:$H$19))+'DCF Bull'!$I$145*(1-'DCF Bull'!$I$144/'DCF Bull'!$I$146)/((1+'DCF Bull'!$C$6+$B46)*IF(RateConv=1,1,1+IPCALT)-1-'DCF Bull'!$I$144)/'DCF Bull'!$H$23*(1+'DCF Bull'!$C$6+$B46)^(-5)</f>
        <v>199556.44783300039</v>
      </c>
      <c r="Q46" s="75">
        <f t="shared" si="2"/>
        <v>548199.94924841868</v>
      </c>
      <c r="R46" s="16">
        <f>SUMPRODUCT('DCF Custom'!$D$73:$H$73,(1+'DCF Custom'!$C$6+$B46)^(-'DCF Custom'!$D$19:$H$19))+'DCF Custom'!$I$58*(1-'DCF Custom'!$I$57/'DCF Custom'!$I$59)/((1+'DCF Custom'!$C$6+$B46)*IF(RateConv=1,1,1+IPCALT)-1-'DCF Custom'!$I$57)/'DCF Custom'!$H$23*(1+'DCF Custom'!$C$6+$B46)^(-5)</f>
        <v>119617.71661476046</v>
      </c>
      <c r="S46" s="16">
        <f>SUMPRODUCT('DCF Custom'!$D$102:$H$102,(1+'DCF Custom'!$C$6+$B46)^(-'DCF Custom'!$D$19:$H$19))+'DCF Custom'!$I$87*(1-'DCF Custom'!$I$86/'DCF Custom'!$I$88)/((1+'DCF Custom'!$C$6+$B46)*IF(RateConv=1,1,1+IPCALT)-1-'DCF Custom'!$I$86)/'DCF Custom'!$H$23*(1+'DCF Custom'!$C$6+$B46)^(-5)</f>
        <v>73440.04325493706</v>
      </c>
      <c r="T46" s="16">
        <f>SUMPRODUCT('DCF Custom'!$D$131:$H$131,(1+'DCF Custom'!$C$6+$B46)^(-'DCF Custom'!$D$19:$H$19))+'DCF Custom'!$I$116*(1-'DCF Custom'!$I$115/'DCF Custom'!$I$117)/((1+'DCF Custom'!$C$6+$B46)*IF(RateConv=1,1,1+IPCALT)-1-'DCF Custom'!$I$115)/'DCF Custom'!$H$23*(1+'DCF Custom'!$C$6+$B46)^(-5)</f>
        <v>42835.213457256199</v>
      </c>
      <c r="U46" s="16">
        <f>SUMPRODUCT('DCF Custom'!$D$160:$H$160,(1+'DCF Custom'!$C$6+$B46)^(-'DCF Custom'!$D$19:$H$19))+'DCF Custom'!$I$145*(1-'DCF Custom'!$I$144/'DCF Custom'!$I$146)/((1+'DCF Custom'!$C$6+$B46)*IF(RateConv=1,1,1+IPCALT)-1-'DCF Custom'!$I$144)/'DCF Custom'!$H$23*(1+'DCF Custom'!$C$6+$B46)^(-5)</f>
        <v>140097.41248821001</v>
      </c>
      <c r="V46" s="75">
        <f t="shared" si="3"/>
        <v>375990.38581516373</v>
      </c>
    </row>
    <row r="47" spans="2:22" ht="13.95" customHeight="1" x14ac:dyDescent="0.3">
      <c r="B47" s="80">
        <v>2.5999999999999999E-2</v>
      </c>
      <c r="C47" s="16">
        <f>SUMPRODUCT('DCF Bear'!$D$73:$H$73,(1+'DCF Bear'!$C$6+$B47)^(-'DCF Bear'!$D$19:$H$19))+'DCF Bear'!$I$58*(1-'DCF Bear'!$I$57/'DCF Bear'!$I$59)/((1+'DCF Bear'!$C$6+$B47)*IF(RateConv=1,1,1+IPCALT)-1-'DCF Bear'!$I$57)/'DCF Bear'!$H$23*(1+'DCF Bear'!$C$6+$B47)^(-5)</f>
        <v>74417.574507843528</v>
      </c>
      <c r="D47" s="16">
        <f>SUMPRODUCT('DCF Bear'!$D$102:$H$102,(1+'DCF Bear'!$C$6+$B47)^(-'DCF Bear'!$D$19:$H$19))+'DCF Bear'!$I$87*(1-'DCF Bear'!$I$86/'DCF Bear'!$I$88)/((1+'DCF Bear'!$C$6+$B47)*IF(RateConv=1,1,1+IPCALT)-1-'DCF Bear'!$I$86)/'DCF Bear'!$H$23*(1+'DCF Bear'!$C$6+$B47)^(-5)</f>
        <v>46395.757535331912</v>
      </c>
      <c r="E47" s="16">
        <f>SUMPRODUCT('DCF Bear'!$D$131:$H$131,(1+'DCF Bear'!$C$6+$B47)^(-'DCF Bear'!$D$19:$H$19))+'DCF Bear'!$I$116*(1-'DCF Bear'!$I$115/'DCF Bear'!$I$117)/((1+'DCF Bear'!$C$6+$B47)*IF(RateConv=1,1,1+IPCALT)-1-'DCF Bear'!$I$115)/'DCF Bear'!$H$23*(1+'DCF Bear'!$C$6+$B47)^(-5)</f>
        <v>26340.212344647472</v>
      </c>
      <c r="F47" s="16">
        <f>SUMPRODUCT('DCF Bear'!$D$160:$H$160,(1+'DCF Bear'!$C$6+$B47)^(-'DCF Bear'!$D$19:$H$19))+'DCF Bear'!$I$145*(1-'DCF Bear'!$I$144/'DCF Bear'!$I$146)/((1+'DCF Bear'!$C$6+$B47)*IF(RateConv=1,1,1+IPCALT)-1-'DCF Bear'!$I$144)/'DCF Bear'!$H$23*(1+'DCF Bear'!$C$6+$B47)^(-5)</f>
        <v>91920.455877498869</v>
      </c>
      <c r="G47" s="75">
        <f t="shared" si="0"/>
        <v>239074.00026532178</v>
      </c>
      <c r="H47" s="16">
        <f>SUMPRODUCT('DCF Base'!$D$73:$H$73,(1+'DCF Base'!$C$6+$B47)^(-'DCF Base'!$D$19:$H$19))+'DCF Base'!$I$58*(1-'DCF Base'!$I$57/'DCF Base'!$I$59)/((1+'DCF Base'!$C$6+$B47)*IF(RateConv=1,1,1+IPCALT)-1-'DCF Base'!$I$57)/'DCF Base'!$H$23*(1+'DCF Base'!$C$6+$B47)^(-5)</f>
        <v>116964.71637428076</v>
      </c>
      <c r="I47" s="16">
        <f>SUMPRODUCT('DCF Base'!$D$102:$H$102,(1+'DCF Base'!$C$6+$B47)^(-'DCF Base'!$D$19:$H$19))+'DCF Base'!$I$87*(1-'DCF Base'!$I$86/'DCF Base'!$I$88)/((1+'DCF Base'!$C$6+$B47)*IF(RateConv=1,1,1+IPCALT)-1-'DCF Base'!$I$86)/'DCF Base'!$H$23*(1+'DCF Base'!$C$6+$B47)^(-5)</f>
        <v>71727.885966231144</v>
      </c>
      <c r="J47" s="16">
        <f>SUMPRODUCT('DCF Base'!$D$131:$H$131,(1+'DCF Base'!$C$6+$B47)^(-'DCF Base'!$D$19:$H$19))+'DCF Base'!$I$116*(1-'DCF Base'!$I$115/'DCF Base'!$I$117)/((1+'DCF Base'!$C$6+$B47)*IF(RateConv=1,1,1+IPCALT)-1-'DCF Base'!$I$115)/'DCF Base'!$H$23*(1+'DCF Base'!$C$6+$B47)^(-5)</f>
        <v>41860.873866821275</v>
      </c>
      <c r="K47" s="16">
        <f>SUMPRODUCT('DCF Base'!$D$160:$H$160,(1+'DCF Base'!$C$6+$B47)^(-'DCF Base'!$D$19:$H$19))+'DCF Base'!$I$145*(1-'DCF Base'!$I$144/'DCF Base'!$I$146)/((1+'DCF Base'!$C$6+$B47)*IF(RateConv=1,1,1+IPCALT)-1-'DCF Base'!$I$144)/'DCF Base'!$H$23*(1+'DCF Base'!$C$6+$B47)^(-5)</f>
        <v>137136.86239976887</v>
      </c>
      <c r="L47" s="75">
        <f t="shared" si="1"/>
        <v>367690.33860710205</v>
      </c>
      <c r="M47" s="16">
        <f>SUMPRODUCT('DCF Bull'!$D$73:$H$73,(1+'DCF Bull'!$C$6+$B47)^(-'DCF Bull'!$D$19:$H$19))+'DCF Bull'!$I$58*(1-'DCF Bull'!$I$57/'DCF Bull'!$I$59)/((1+'DCF Bull'!$C$6+$B47)*IF(RateConv=1,1,1+IPCALT)-1-'DCF Bull'!$I$57)/'DCF Bull'!$H$23*(1+'DCF Bull'!$C$6+$B47)^(-5)</f>
        <v>172377.26475998771</v>
      </c>
      <c r="N47" s="16">
        <f>SUMPRODUCT('DCF Bull'!$D$102:$H$102,(1+'DCF Bull'!$C$6+$B47)^(-'DCF Bull'!$D$19:$H$19))+'DCF Bull'!$I$87*(1-'DCF Bull'!$I$86/'DCF Bull'!$I$88)/((1+'DCF Bull'!$C$6+$B47)*IF(RateConv=1,1,1+IPCALT)-1-'DCF Bull'!$I$86)/'DCF Bull'!$H$23*(1+'DCF Bull'!$C$6+$B47)^(-5)</f>
        <v>103250.63895369582</v>
      </c>
      <c r="O47" s="16">
        <f>SUMPRODUCT('DCF Bull'!$D$131:$H$131,(1+'DCF Bull'!$C$6+$B47)^(-'DCF Bull'!$D$19:$H$19))+'DCF Bull'!$I$116*(1-'DCF Bull'!$I$115/'DCF Bull'!$I$117)/((1+'DCF Bull'!$C$6+$B47)*IF(RateConv=1,1,1+IPCALT)-1-'DCF Bull'!$I$115)/'DCF Bull'!$H$23*(1+'DCF Bull'!$C$6+$B47)^(-5)</f>
        <v>62150.803885044894</v>
      </c>
      <c r="P47" s="16">
        <f>SUMPRODUCT('DCF Bull'!$D$160:$H$160,(1+'DCF Bull'!$C$6+$B47)^(-'DCF Bull'!$D$19:$H$19))+'DCF Bull'!$I$145*(1-'DCF Bull'!$I$144/'DCF Bull'!$I$146)/((1+'DCF Bull'!$C$6+$B47)*IF(RateConv=1,1,1+IPCALT)-1-'DCF Bull'!$I$144)/'DCF Bull'!$H$23*(1+'DCF Bull'!$C$6+$B47)^(-5)</f>
        <v>193639.3073253131</v>
      </c>
      <c r="Q47" s="75">
        <f t="shared" si="2"/>
        <v>531418.01492404146</v>
      </c>
      <c r="R47" s="16">
        <f>SUMPRODUCT('DCF Custom'!$D$73:$H$73,(1+'DCF Custom'!$C$6+$B47)^(-'DCF Custom'!$D$19:$H$19))+'DCF Custom'!$I$58*(1-'DCF Custom'!$I$57/'DCF Custom'!$I$59)/((1+'DCF Custom'!$C$6+$B47)*IF(RateConv=1,1,1+IPCALT)-1-'DCF Custom'!$I$57)/'DCF Custom'!$H$23*(1+'DCF Custom'!$C$6+$B47)^(-5)</f>
        <v>116964.71637428076</v>
      </c>
      <c r="S47" s="16">
        <f>SUMPRODUCT('DCF Custom'!$D$102:$H$102,(1+'DCF Custom'!$C$6+$B47)^(-'DCF Custom'!$D$19:$H$19))+'DCF Custom'!$I$87*(1-'DCF Custom'!$I$86/'DCF Custom'!$I$88)/((1+'DCF Custom'!$C$6+$B47)*IF(RateConv=1,1,1+IPCALT)-1-'DCF Custom'!$I$86)/'DCF Custom'!$H$23*(1+'DCF Custom'!$C$6+$B47)^(-5)</f>
        <v>71727.885966231144</v>
      </c>
      <c r="T47" s="16">
        <f>SUMPRODUCT('DCF Custom'!$D$131:$H$131,(1+'DCF Custom'!$C$6+$B47)^(-'DCF Custom'!$D$19:$H$19))+'DCF Custom'!$I$116*(1-'DCF Custom'!$I$115/'DCF Custom'!$I$117)/((1+'DCF Custom'!$C$6+$B47)*IF(RateConv=1,1,1+IPCALT)-1-'DCF Custom'!$I$115)/'DCF Custom'!$H$23*(1+'DCF Custom'!$C$6+$B47)^(-5)</f>
        <v>41860.873866821275</v>
      </c>
      <c r="U47" s="16">
        <f>SUMPRODUCT('DCF Custom'!$D$160:$H$160,(1+'DCF Custom'!$C$6+$B47)^(-'DCF Custom'!$D$19:$H$19))+'DCF Custom'!$I$145*(1-'DCF Custom'!$I$144/'DCF Custom'!$I$146)/((1+'DCF Custom'!$C$6+$B47)*IF(RateConv=1,1,1+IPCALT)-1-'DCF Custom'!$I$144)/'DCF Custom'!$H$23*(1+'DCF Custom'!$C$6+$B47)^(-5)</f>
        <v>137136.86239976887</v>
      </c>
      <c r="V47" s="75">
        <f t="shared" si="3"/>
        <v>367690.33860710205</v>
      </c>
    </row>
    <row r="48" spans="2:22" ht="13.95" customHeight="1" x14ac:dyDescent="0.3">
      <c r="B48" s="80">
        <v>2.7E-2</v>
      </c>
      <c r="C48" s="16">
        <f>SUMPRODUCT('DCF Bear'!$D$73:$H$73,(1+'DCF Bear'!$C$6+$B48)^(-'DCF Bear'!$D$19:$H$19))+'DCF Bear'!$I$58*(1-'DCF Bear'!$I$57/'DCF Bear'!$I$59)/((1+'DCF Bear'!$C$6+$B48)*IF(RateConv=1,1,1+IPCALT)-1-'DCF Bear'!$I$57)/'DCF Bear'!$H$23*(1+'DCF Bear'!$C$6+$B48)^(-5)</f>
        <v>73335.780485846262</v>
      </c>
      <c r="D48" s="16">
        <f>SUMPRODUCT('DCF Bear'!$D$102:$H$102,(1+'DCF Bear'!$C$6+$B48)^(-'DCF Bear'!$D$19:$H$19))+'DCF Bear'!$I$87*(1-'DCF Bear'!$I$86/'DCF Bear'!$I$88)/((1+'DCF Bear'!$C$6+$B48)*IF(RateConv=1,1,1+IPCALT)-1-'DCF Bear'!$I$86)/'DCF Bear'!$H$23*(1+'DCF Bear'!$C$6+$B48)^(-5)</f>
        <v>45679.4954053611</v>
      </c>
      <c r="E48" s="16">
        <f>SUMPRODUCT('DCF Bear'!$D$131:$H$131,(1+'DCF Bear'!$C$6+$B48)^(-'DCF Bear'!$D$19:$H$19))+'DCF Bear'!$I$116*(1-'DCF Bear'!$I$115/'DCF Bear'!$I$117)/((1+'DCF Bear'!$C$6+$B48)*IF(RateConv=1,1,1+IPCALT)-1-'DCF Bear'!$I$115)/'DCF Bear'!$H$23*(1+'DCF Bear'!$C$6+$B48)^(-5)</f>
        <v>25944.35548167552</v>
      </c>
      <c r="F48" s="16">
        <f>SUMPRODUCT('DCF Bear'!$D$160:$H$160,(1+'DCF Bear'!$C$6+$B48)^(-'DCF Bear'!$D$19:$H$19))+'DCF Bear'!$I$145*(1-'DCF Bear'!$I$144/'DCF Bear'!$I$146)/((1+'DCF Bear'!$C$6+$B48)*IF(RateConv=1,1,1+IPCALT)-1-'DCF Bear'!$I$144)/'DCF Bear'!$H$23*(1+'DCF Bear'!$C$6+$B48)^(-5)</f>
        <v>90678.325159472995</v>
      </c>
      <c r="G48" s="75">
        <f t="shared" si="0"/>
        <v>235637.95653235586</v>
      </c>
      <c r="H48" s="16">
        <f>SUMPRODUCT('DCF Base'!$D$73:$H$73,(1+'DCF Base'!$C$6+$B48)^(-'DCF Base'!$D$19:$H$19))+'DCF Base'!$I$58*(1-'DCF Base'!$I$57/'DCF Base'!$I$59)/((1+'DCF Base'!$C$6+$B48)*IF(RateConv=1,1,1+IPCALT)-1-'DCF Base'!$I$57)/'DCF Base'!$H$23*(1+'DCF Base'!$C$6+$B48)^(-5)</f>
        <v>114423.46257589154</v>
      </c>
      <c r="I48" s="16">
        <f>SUMPRODUCT('DCF Base'!$D$102:$H$102,(1+'DCF Base'!$C$6+$B48)^(-'DCF Base'!$D$19:$H$19))+'DCF Base'!$I$87*(1-'DCF Base'!$I$86/'DCF Base'!$I$88)/((1+'DCF Base'!$C$6+$B48)*IF(RateConv=1,1,1+IPCALT)-1-'DCF Base'!$I$86)/'DCF Base'!$H$23*(1+'DCF Base'!$C$6+$B48)^(-5)</f>
        <v>70088.164021688979</v>
      </c>
      <c r="J48" s="16">
        <f>SUMPRODUCT('DCF Base'!$D$131:$H$131,(1+'DCF Base'!$C$6+$B48)^(-'DCF Base'!$D$19:$H$19))+'DCF Base'!$I$116*(1-'DCF Base'!$I$115/'DCF Base'!$I$117)/((1+'DCF Base'!$C$6+$B48)*IF(RateConv=1,1,1+IPCALT)-1-'DCF Base'!$I$115)/'DCF Base'!$H$23*(1+'DCF Base'!$C$6+$B48)^(-5)</f>
        <v>40927.669450985108</v>
      </c>
      <c r="K48" s="16">
        <f>SUMPRODUCT('DCF Base'!$D$160:$H$160,(1+'DCF Base'!$C$6+$B48)^(-'DCF Base'!$D$19:$H$19))+'DCF Base'!$I$145*(1-'DCF Base'!$I$144/'DCF Base'!$I$146)/((1+'DCF Base'!$C$6+$B48)*IF(RateConv=1,1,1+IPCALT)-1-'DCF Base'!$I$144)/'DCF Base'!$H$23*(1+'DCF Base'!$C$6+$B48)^(-5)</f>
        <v>134300.42588459683</v>
      </c>
      <c r="L48" s="75">
        <f t="shared" si="1"/>
        <v>359739.72193316242</v>
      </c>
      <c r="M48" s="16">
        <f>SUMPRODUCT('DCF Bull'!$D$73:$H$73,(1+'DCF Bull'!$C$6+$B48)^(-'DCF Bull'!$D$19:$H$19))+'DCF Bull'!$I$58*(1-'DCF Bull'!$I$57/'DCF Bull'!$I$59)/((1+'DCF Bull'!$C$6+$B48)*IF(RateConv=1,1,1+IPCALT)-1-'DCF Bull'!$I$57)/'DCF Bull'!$H$23*(1+'DCF Bull'!$C$6+$B48)^(-5)</f>
        <v>167242.37323714211</v>
      </c>
      <c r="N48" s="16">
        <f>SUMPRODUCT('DCF Bull'!$D$102:$H$102,(1+'DCF Bull'!$C$6+$B48)^(-'DCF Bull'!$D$19:$H$19))+'DCF Bull'!$I$87*(1-'DCF Bull'!$I$86/'DCF Bull'!$I$88)/((1+'DCF Bull'!$C$6+$B48)*IF(RateConv=1,1,1+IPCALT)-1-'DCF Bull'!$I$86)/'DCF Bull'!$H$23*(1+'DCF Bull'!$C$6+$B48)^(-5)</f>
        <v>100034.21744504088</v>
      </c>
      <c r="O48" s="16">
        <f>SUMPRODUCT('DCF Bull'!$D$131:$H$131,(1+'DCF Bull'!$C$6+$B48)^(-'DCF Bull'!$D$19:$H$19))+'DCF Bull'!$I$116*(1-'DCF Bull'!$I$115/'DCF Bull'!$I$117)/((1+'DCF Bull'!$C$6+$B48)*IF(RateConv=1,1,1+IPCALT)-1-'DCF Bull'!$I$115)/'DCF Bull'!$H$23*(1+'DCF Bull'!$C$6+$B48)^(-5)</f>
        <v>60260.518674037303</v>
      </c>
      <c r="P48" s="16">
        <f>SUMPRODUCT('DCF Bull'!$D$160:$H$160,(1+'DCF Bull'!$C$6+$B48)^(-'DCF Bull'!$D$19:$H$19))+'DCF Bull'!$I$145*(1-'DCF Bull'!$I$144/'DCF Bull'!$I$146)/((1+'DCF Bull'!$C$6+$B48)*IF(RateConv=1,1,1+IPCALT)-1-'DCF Bull'!$I$144)/'DCF Bull'!$H$23*(1+'DCF Bull'!$C$6+$B48)^(-5)</f>
        <v>188060.38511649659</v>
      </c>
      <c r="Q48" s="75">
        <f t="shared" si="2"/>
        <v>515597.49447271688</v>
      </c>
      <c r="R48" s="16">
        <f>SUMPRODUCT('DCF Custom'!$D$73:$H$73,(1+'DCF Custom'!$C$6+$B48)^(-'DCF Custom'!$D$19:$H$19))+'DCF Custom'!$I$58*(1-'DCF Custom'!$I$57/'DCF Custom'!$I$59)/((1+'DCF Custom'!$C$6+$B48)*IF(RateConv=1,1,1+IPCALT)-1-'DCF Custom'!$I$57)/'DCF Custom'!$H$23*(1+'DCF Custom'!$C$6+$B48)^(-5)</f>
        <v>114423.46257589154</v>
      </c>
      <c r="S48" s="16">
        <f>SUMPRODUCT('DCF Custom'!$D$102:$H$102,(1+'DCF Custom'!$C$6+$B48)^(-'DCF Custom'!$D$19:$H$19))+'DCF Custom'!$I$87*(1-'DCF Custom'!$I$86/'DCF Custom'!$I$88)/((1+'DCF Custom'!$C$6+$B48)*IF(RateConv=1,1,1+IPCALT)-1-'DCF Custom'!$I$86)/'DCF Custom'!$H$23*(1+'DCF Custom'!$C$6+$B48)^(-5)</f>
        <v>70088.164021688979</v>
      </c>
      <c r="T48" s="16">
        <f>SUMPRODUCT('DCF Custom'!$D$131:$H$131,(1+'DCF Custom'!$C$6+$B48)^(-'DCF Custom'!$D$19:$H$19))+'DCF Custom'!$I$116*(1-'DCF Custom'!$I$115/'DCF Custom'!$I$117)/((1+'DCF Custom'!$C$6+$B48)*IF(RateConv=1,1,1+IPCALT)-1-'DCF Custom'!$I$115)/'DCF Custom'!$H$23*(1+'DCF Custom'!$C$6+$B48)^(-5)</f>
        <v>40927.669450985108</v>
      </c>
      <c r="U48" s="16">
        <f>SUMPRODUCT('DCF Custom'!$D$160:$H$160,(1+'DCF Custom'!$C$6+$B48)^(-'DCF Custom'!$D$19:$H$19))+'DCF Custom'!$I$145*(1-'DCF Custom'!$I$144/'DCF Custom'!$I$146)/((1+'DCF Custom'!$C$6+$B48)*IF(RateConv=1,1,1+IPCALT)-1-'DCF Custom'!$I$144)/'DCF Custom'!$H$23*(1+'DCF Custom'!$C$6+$B48)^(-5)</f>
        <v>134300.42588459683</v>
      </c>
      <c r="V48" s="75">
        <f t="shared" si="3"/>
        <v>359739.72193316242</v>
      </c>
    </row>
    <row r="49" spans="2:22" ht="13.95" customHeight="1" x14ac:dyDescent="0.3">
      <c r="B49" s="80">
        <v>2.8000000000000001E-2</v>
      </c>
      <c r="C49" s="16">
        <f>SUMPRODUCT('DCF Bear'!$D$73:$H$73,(1+'DCF Bear'!$C$6+$B49)^(-'DCF Bear'!$D$19:$H$19))+'DCF Bear'!$I$58*(1-'DCF Bear'!$I$57/'DCF Bear'!$I$59)/((1+'DCF Bear'!$C$6+$B49)*IF(RateConv=1,1,1+IPCALT)-1-'DCF Bear'!$I$57)/'DCF Bear'!$H$23*(1+'DCF Bear'!$C$6+$B49)^(-5)</f>
        <v>72284.478623704752</v>
      </c>
      <c r="D49" s="16">
        <f>SUMPRODUCT('DCF Bear'!$D$102:$H$102,(1+'DCF Bear'!$C$6+$B49)^(-'DCF Bear'!$D$19:$H$19))+'DCF Bear'!$I$87*(1-'DCF Bear'!$I$86/'DCF Bear'!$I$88)/((1+'DCF Bear'!$C$6+$B49)*IF(RateConv=1,1,1+IPCALT)-1-'DCF Bear'!$I$86)/'DCF Bear'!$H$23*(1+'DCF Bear'!$C$6+$B49)^(-5)</f>
        <v>44983.575288842869</v>
      </c>
      <c r="E49" s="16">
        <f>SUMPRODUCT('DCF Bear'!$D$131:$H$131,(1+'DCF Bear'!$C$6+$B49)^(-'DCF Bear'!$D$19:$H$19))+'DCF Bear'!$I$116*(1-'DCF Bear'!$I$115/'DCF Bear'!$I$117)/((1+'DCF Bear'!$C$6+$B49)*IF(RateConv=1,1,1+IPCALT)-1-'DCF Bear'!$I$115)/'DCF Bear'!$H$23*(1+'DCF Bear'!$C$6+$B49)^(-5)</f>
        <v>25559.706172581729</v>
      </c>
      <c r="F49" s="16">
        <f>SUMPRODUCT('DCF Bear'!$D$160:$H$160,(1+'DCF Bear'!$C$6+$B49)^(-'DCF Bear'!$D$19:$H$19))+'DCF Bear'!$I$145*(1-'DCF Bear'!$I$144/'DCF Bear'!$I$146)/((1+'DCF Bear'!$C$6+$B49)*IF(RateConv=1,1,1+IPCALT)-1-'DCF Bear'!$I$144)/'DCF Bear'!$H$23*(1+'DCF Bear'!$C$6+$B49)^(-5)</f>
        <v>89470.830390713207</v>
      </c>
      <c r="G49" s="75">
        <f t="shared" si="0"/>
        <v>232298.59047584256</v>
      </c>
      <c r="H49" s="16">
        <f>SUMPRODUCT('DCF Base'!$D$73:$H$73,(1+'DCF Base'!$C$6+$B49)^(-'DCF Base'!$D$19:$H$19))+'DCF Base'!$I$58*(1-'DCF Base'!$I$57/'DCF Base'!$I$59)/((1+'DCF Base'!$C$6+$B49)*IF(RateConv=1,1,1+IPCALT)-1-'DCF Base'!$I$57)/'DCF Base'!$H$23*(1+'DCF Base'!$C$6+$B49)^(-5)</f>
        <v>111987.05614512638</v>
      </c>
      <c r="I49" s="16">
        <f>SUMPRODUCT('DCF Base'!$D$102:$H$102,(1+'DCF Base'!$C$6+$B49)^(-'DCF Base'!$D$19:$H$19))+'DCF Base'!$I$87*(1-'DCF Base'!$I$86/'DCF Base'!$I$88)/((1+'DCF Base'!$C$6+$B49)*IF(RateConv=1,1,1+IPCALT)-1-'DCF Base'!$I$86)/'DCF Base'!$H$23*(1+'DCF Base'!$C$6+$B49)^(-5)</f>
        <v>68516.403926104831</v>
      </c>
      <c r="J49" s="16">
        <f>SUMPRODUCT('DCF Base'!$D$131:$H$131,(1+'DCF Base'!$C$6+$B49)^(-'DCF Base'!$D$19:$H$19))+'DCF Base'!$I$116*(1-'DCF Base'!$I$115/'DCF Base'!$I$117)/((1+'DCF Base'!$C$6+$B49)*IF(RateConv=1,1,1+IPCALT)-1-'DCF Base'!$I$115)/'DCF Base'!$H$23*(1+'DCF Base'!$C$6+$B49)^(-5)</f>
        <v>40033.060146326061</v>
      </c>
      <c r="K49" s="16">
        <f>SUMPRODUCT('DCF Base'!$D$160:$H$160,(1+'DCF Base'!$C$6+$B49)^(-'DCF Base'!$D$19:$H$19))+'DCF Base'!$I$145*(1-'DCF Base'!$I$144/'DCF Base'!$I$146)/((1+'DCF Base'!$C$6+$B49)*IF(RateConv=1,1,1+IPCALT)-1-'DCF Base'!$I$144)/'DCF Base'!$H$23*(1+'DCF Base'!$C$6+$B49)^(-5)</f>
        <v>131580.44301215647</v>
      </c>
      <c r="L49" s="75">
        <f t="shared" si="1"/>
        <v>352116.96322971373</v>
      </c>
      <c r="M49" s="16">
        <f>SUMPRODUCT('DCF Bull'!$D$73:$H$73,(1+'DCF Bull'!$C$6+$B49)^(-'DCF Bull'!$D$19:$H$19))+'DCF Bull'!$I$58*(1-'DCF Bull'!$I$57/'DCF Bull'!$I$59)/((1+'DCF Bull'!$C$6+$B49)*IF(RateConv=1,1,1+IPCALT)-1-'DCF Bull'!$I$57)/'DCF Bull'!$H$23*(1+'DCF Bull'!$C$6+$B49)^(-5)</f>
        <v>162393.53756549134</v>
      </c>
      <c r="N49" s="16">
        <f>SUMPRODUCT('DCF Bull'!$D$102:$H$102,(1+'DCF Bull'!$C$6+$B49)^(-'DCF Bull'!$D$19:$H$19))+'DCF Bull'!$I$87*(1-'DCF Bull'!$I$86/'DCF Bull'!$I$88)/((1+'DCF Bull'!$C$6+$B49)*IF(RateConv=1,1,1+IPCALT)-1-'DCF Bull'!$I$86)/'DCF Bull'!$H$23*(1+'DCF Bull'!$C$6+$B49)^(-5)</f>
        <v>96997.53162512384</v>
      </c>
      <c r="O49" s="16">
        <f>SUMPRODUCT('DCF Bull'!$D$131:$H$131,(1+'DCF Bull'!$C$6+$B49)^(-'DCF Bull'!$D$19:$H$19))+'DCF Bull'!$I$116*(1-'DCF Bull'!$I$115/'DCF Bull'!$I$117)/((1+'DCF Bull'!$C$6+$B49)*IF(RateConv=1,1,1+IPCALT)-1-'DCF Bull'!$I$115)/'DCF Bull'!$H$23*(1+'DCF Bull'!$C$6+$B49)^(-5)</f>
        <v>58475.693390095017</v>
      </c>
      <c r="P49" s="16">
        <f>SUMPRODUCT('DCF Bull'!$D$160:$H$160,(1+'DCF Bull'!$C$6+$B49)^(-'DCF Bull'!$D$19:$H$19))+'DCF Bull'!$I$145*(1-'DCF Bull'!$I$144/'DCF Bull'!$I$146)/((1+'DCF Bull'!$C$6+$B49)*IF(RateConv=1,1,1+IPCALT)-1-'DCF Bull'!$I$144)/'DCF Bull'!$H$23*(1+'DCF Bull'!$C$6+$B49)^(-5)</f>
        <v>182791.49571567855</v>
      </c>
      <c r="Q49" s="75">
        <f t="shared" si="2"/>
        <v>500658.25829638873</v>
      </c>
      <c r="R49" s="16">
        <f>SUMPRODUCT('DCF Custom'!$D$73:$H$73,(1+'DCF Custom'!$C$6+$B49)^(-'DCF Custom'!$D$19:$H$19))+'DCF Custom'!$I$58*(1-'DCF Custom'!$I$57/'DCF Custom'!$I$59)/((1+'DCF Custom'!$C$6+$B49)*IF(RateConv=1,1,1+IPCALT)-1-'DCF Custom'!$I$57)/'DCF Custom'!$H$23*(1+'DCF Custom'!$C$6+$B49)^(-5)</f>
        <v>111987.05614512638</v>
      </c>
      <c r="S49" s="16">
        <f>SUMPRODUCT('DCF Custom'!$D$102:$H$102,(1+'DCF Custom'!$C$6+$B49)^(-'DCF Custom'!$D$19:$H$19))+'DCF Custom'!$I$87*(1-'DCF Custom'!$I$86/'DCF Custom'!$I$88)/((1+'DCF Custom'!$C$6+$B49)*IF(RateConv=1,1,1+IPCALT)-1-'DCF Custom'!$I$86)/'DCF Custom'!$H$23*(1+'DCF Custom'!$C$6+$B49)^(-5)</f>
        <v>68516.403926104831</v>
      </c>
      <c r="T49" s="16">
        <f>SUMPRODUCT('DCF Custom'!$D$131:$H$131,(1+'DCF Custom'!$C$6+$B49)^(-'DCF Custom'!$D$19:$H$19))+'DCF Custom'!$I$116*(1-'DCF Custom'!$I$115/'DCF Custom'!$I$117)/((1+'DCF Custom'!$C$6+$B49)*IF(RateConv=1,1,1+IPCALT)-1-'DCF Custom'!$I$115)/'DCF Custom'!$H$23*(1+'DCF Custom'!$C$6+$B49)^(-5)</f>
        <v>40033.060146326061</v>
      </c>
      <c r="U49" s="16">
        <f>SUMPRODUCT('DCF Custom'!$D$160:$H$160,(1+'DCF Custom'!$C$6+$B49)^(-'DCF Custom'!$D$19:$H$19))+'DCF Custom'!$I$145*(1-'DCF Custom'!$I$144/'DCF Custom'!$I$146)/((1+'DCF Custom'!$C$6+$B49)*IF(RateConv=1,1,1+IPCALT)-1-'DCF Custom'!$I$144)/'DCF Custom'!$H$23*(1+'DCF Custom'!$C$6+$B49)^(-5)</f>
        <v>131580.44301215647</v>
      </c>
      <c r="V49" s="75">
        <f t="shared" si="3"/>
        <v>352116.96322971373</v>
      </c>
    </row>
    <row r="50" spans="2:22" ht="13.95" customHeight="1" x14ac:dyDescent="0.3">
      <c r="B50" s="80">
        <v>2.9000000000000001E-2</v>
      </c>
      <c r="C50" s="16">
        <f>SUMPRODUCT('DCF Bear'!$D$73:$H$73,(1+'DCF Bear'!$C$6+$B50)^(-'DCF Bear'!$D$19:$H$19))+'DCF Bear'!$I$58*(1-'DCF Bear'!$I$57/'DCF Bear'!$I$59)/((1+'DCF Bear'!$C$6+$B50)*IF(RateConv=1,1,1+IPCALT)-1-'DCF Bear'!$I$57)/'DCF Bear'!$H$23*(1+'DCF Bear'!$C$6+$B50)^(-5)</f>
        <v>71262.398502932687</v>
      </c>
      <c r="D50" s="16">
        <f>SUMPRODUCT('DCF Bear'!$D$102:$H$102,(1+'DCF Bear'!$C$6+$B50)^(-'DCF Bear'!$D$19:$H$19))+'DCF Bear'!$I$87*(1-'DCF Bear'!$I$86/'DCF Bear'!$I$88)/((1+'DCF Bear'!$C$6+$B50)*IF(RateConv=1,1,1+IPCALT)-1-'DCF Bear'!$I$86)/'DCF Bear'!$H$23*(1+'DCF Bear'!$C$6+$B50)^(-5)</f>
        <v>44307.149013169605</v>
      </c>
      <c r="E50" s="16">
        <f>SUMPRODUCT('DCF Bear'!$D$131:$H$131,(1+'DCF Bear'!$C$6+$B50)^(-'DCF Bear'!$D$19:$H$19))+'DCF Bear'!$I$116*(1-'DCF Bear'!$I$115/'DCF Bear'!$I$117)/((1+'DCF Bear'!$C$6+$B50)*IF(RateConv=1,1,1+IPCALT)-1-'DCF Bear'!$I$115)/'DCF Bear'!$H$23*(1+'DCF Bear'!$C$6+$B50)^(-5)</f>
        <v>25185.797250707172</v>
      </c>
      <c r="F50" s="16">
        <f>SUMPRODUCT('DCF Bear'!$D$160:$H$160,(1+'DCF Bear'!$C$6+$B50)^(-'DCF Bear'!$D$19:$H$19))+'DCF Bear'!$I$145*(1-'DCF Bear'!$I$144/'DCF Bear'!$I$146)/((1+'DCF Bear'!$C$6+$B50)*IF(RateConv=1,1,1+IPCALT)-1-'DCF Bear'!$I$144)/'DCF Bear'!$H$23*(1+'DCF Bear'!$C$6+$B50)^(-5)</f>
        <v>88296.530211800127</v>
      </c>
      <c r="G50" s="75">
        <f t="shared" si="0"/>
        <v>229051.87497860959</v>
      </c>
      <c r="H50" s="16">
        <f>SUMPRODUCT('DCF Base'!$D$73:$H$73,(1+'DCF Base'!$C$6+$B50)^(-'DCF Base'!$D$19:$H$19))+'DCF Base'!$I$58*(1-'DCF Base'!$I$57/'DCF Base'!$I$59)/((1+'DCF Base'!$C$6+$B50)*IF(RateConv=1,1,1+IPCALT)-1-'DCF Base'!$I$57)/'DCF Base'!$H$23*(1+'DCF Base'!$C$6+$B50)^(-5)</f>
        <v>109649.15439032461</v>
      </c>
      <c r="I50" s="16">
        <f>SUMPRODUCT('DCF Base'!$D$102:$H$102,(1+'DCF Base'!$C$6+$B50)^(-'DCF Base'!$D$19:$H$19))+'DCF Base'!$I$87*(1-'DCF Base'!$I$86/'DCF Base'!$I$88)/((1+'DCF Base'!$C$6+$B50)*IF(RateConv=1,1,1+IPCALT)-1-'DCF Base'!$I$86)/'DCF Base'!$H$23*(1+'DCF Base'!$C$6+$B50)^(-5)</f>
        <v>67008.492961437893</v>
      </c>
      <c r="J50" s="16">
        <f>SUMPRODUCT('DCF Base'!$D$131:$H$131,(1+'DCF Base'!$C$6+$B50)^(-'DCF Base'!$D$19:$H$19))+'DCF Base'!$I$116*(1-'DCF Base'!$I$115/'DCF Base'!$I$117)/((1+'DCF Base'!$C$6+$B50)*IF(RateConv=1,1,1+IPCALT)-1-'DCF Base'!$I$115)/'DCF Base'!$H$23*(1+'DCF Base'!$C$6+$B50)^(-5)</f>
        <v>39174.710737709393</v>
      </c>
      <c r="K50" s="16">
        <f>SUMPRODUCT('DCF Base'!$D$160:$H$160,(1+'DCF Base'!$C$6+$B50)^(-'DCF Base'!$D$19:$H$19))+'DCF Base'!$I$145*(1-'DCF Base'!$I$144/'DCF Base'!$I$146)/((1+'DCF Base'!$C$6+$B50)*IF(RateConv=1,1,1+IPCALT)-1-'DCF Base'!$I$144)/'DCF Base'!$H$23*(1+'DCF Base'!$C$6+$B50)^(-5)</f>
        <v>128969.87158046951</v>
      </c>
      <c r="L50" s="75">
        <f t="shared" si="1"/>
        <v>344802.22966994141</v>
      </c>
      <c r="M50" s="16">
        <f>SUMPRODUCT('DCF Bull'!$D$73:$H$73,(1+'DCF Bull'!$C$6+$B50)^(-'DCF Bull'!$D$19:$H$19))+'DCF Bull'!$I$58*(1-'DCF Bull'!$I$57/'DCF Bull'!$I$59)/((1+'DCF Bull'!$C$6+$B50)*IF(RateConv=1,1,1+IPCALT)-1-'DCF Bull'!$I$57)/'DCF Bull'!$H$23*(1+'DCF Bull'!$C$6+$B50)^(-5)</f>
        <v>157807.56030158032</v>
      </c>
      <c r="N50" s="16">
        <f>SUMPRODUCT('DCF Bull'!$D$102:$H$102,(1+'DCF Bull'!$C$6+$B50)^(-'DCF Bull'!$D$19:$H$19))+'DCF Bull'!$I$87*(1-'DCF Bull'!$I$86/'DCF Bull'!$I$88)/((1+'DCF Bull'!$C$6+$B50)*IF(RateConv=1,1,1+IPCALT)-1-'DCF Bull'!$I$86)/'DCF Bull'!$H$23*(1+'DCF Bull'!$C$6+$B50)^(-5)</f>
        <v>94126.003377913919</v>
      </c>
      <c r="O50" s="16">
        <f>SUMPRODUCT('DCF Bull'!$D$131:$H$131,(1+'DCF Bull'!$C$6+$B50)^(-'DCF Bull'!$D$19:$H$19))+'DCF Bull'!$I$116*(1-'DCF Bull'!$I$115/'DCF Bull'!$I$117)/((1+'DCF Bull'!$C$6+$B50)*IF(RateConv=1,1,1+IPCALT)-1-'DCF Bull'!$I$115)/'DCF Bull'!$H$23*(1+'DCF Bull'!$C$6+$B50)^(-5)</f>
        <v>56787.775127925182</v>
      </c>
      <c r="P50" s="16">
        <f>SUMPRODUCT('DCF Bull'!$D$160:$H$160,(1+'DCF Bull'!$C$6+$B50)^(-'DCF Bull'!$D$19:$H$19))+'DCF Bull'!$I$145*(1-'DCF Bull'!$I$144/'DCF Bull'!$I$146)/((1+'DCF Bull'!$C$6+$B50)*IF(RateConv=1,1,1+IPCALT)-1-'DCF Bull'!$I$144)/'DCF Bull'!$H$23*(1+'DCF Bull'!$C$6+$B50)^(-5)</f>
        <v>177807.50071739615</v>
      </c>
      <c r="Q50" s="75">
        <f t="shared" si="2"/>
        <v>486528.83952481556</v>
      </c>
      <c r="R50" s="16">
        <f>SUMPRODUCT('DCF Custom'!$D$73:$H$73,(1+'DCF Custom'!$C$6+$B50)^(-'DCF Custom'!$D$19:$H$19))+'DCF Custom'!$I$58*(1-'DCF Custom'!$I$57/'DCF Custom'!$I$59)/((1+'DCF Custom'!$C$6+$B50)*IF(RateConv=1,1,1+IPCALT)-1-'DCF Custom'!$I$57)/'DCF Custom'!$H$23*(1+'DCF Custom'!$C$6+$B50)^(-5)</f>
        <v>109649.15439032461</v>
      </c>
      <c r="S50" s="16">
        <f>SUMPRODUCT('DCF Custom'!$D$102:$H$102,(1+'DCF Custom'!$C$6+$B50)^(-'DCF Custom'!$D$19:$H$19))+'DCF Custom'!$I$87*(1-'DCF Custom'!$I$86/'DCF Custom'!$I$88)/((1+'DCF Custom'!$C$6+$B50)*IF(RateConv=1,1,1+IPCALT)-1-'DCF Custom'!$I$86)/'DCF Custom'!$H$23*(1+'DCF Custom'!$C$6+$B50)^(-5)</f>
        <v>67008.492961437893</v>
      </c>
      <c r="T50" s="16">
        <f>SUMPRODUCT('DCF Custom'!$D$131:$H$131,(1+'DCF Custom'!$C$6+$B50)^(-'DCF Custom'!$D$19:$H$19))+'DCF Custom'!$I$116*(1-'DCF Custom'!$I$115/'DCF Custom'!$I$117)/((1+'DCF Custom'!$C$6+$B50)*IF(RateConv=1,1,1+IPCALT)-1-'DCF Custom'!$I$115)/'DCF Custom'!$H$23*(1+'DCF Custom'!$C$6+$B50)^(-5)</f>
        <v>39174.710737709393</v>
      </c>
      <c r="U50" s="16">
        <f>SUMPRODUCT('DCF Custom'!$D$160:$H$160,(1+'DCF Custom'!$C$6+$B50)^(-'DCF Custom'!$D$19:$H$19))+'DCF Custom'!$I$145*(1-'DCF Custom'!$I$144/'DCF Custom'!$I$146)/((1+'DCF Custom'!$C$6+$B50)*IF(RateConv=1,1,1+IPCALT)-1-'DCF Custom'!$I$144)/'DCF Custom'!$H$23*(1+'DCF Custom'!$C$6+$B50)^(-5)</f>
        <v>128969.87158046951</v>
      </c>
      <c r="V50" s="75">
        <f t="shared" si="3"/>
        <v>344802.22966994141</v>
      </c>
    </row>
    <row r="51" spans="2:22" ht="13.95" customHeight="1" x14ac:dyDescent="0.3">
      <c r="B51" s="80">
        <v>0.03</v>
      </c>
      <c r="C51" s="16">
        <f>SUMPRODUCT('DCF Bear'!$D$73:$H$73,(1+'DCF Bear'!$C$6+$B51)^(-'DCF Bear'!$D$19:$H$19))+'DCF Bear'!$I$58*(1-'DCF Bear'!$I$57/'DCF Bear'!$I$59)/((1+'DCF Bear'!$C$6+$B51)*IF(RateConv=1,1,1+IPCALT)-1-'DCF Bear'!$I$57)/'DCF Bear'!$H$23*(1+'DCF Bear'!$C$6+$B51)^(-5)</f>
        <v>70268.339315725083</v>
      </c>
      <c r="D51" s="16">
        <f>SUMPRODUCT('DCF Bear'!$D$102:$H$102,(1+'DCF Bear'!$C$6+$B51)^(-'DCF Bear'!$D$19:$H$19))+'DCF Bear'!$I$87*(1-'DCF Bear'!$I$86/'DCF Bear'!$I$88)/((1+'DCF Bear'!$C$6+$B51)*IF(RateConv=1,1,1+IPCALT)-1-'DCF Bear'!$I$86)/'DCF Bear'!$H$23*(1+'DCF Bear'!$C$6+$B51)^(-5)</f>
        <v>43649.414883294347</v>
      </c>
      <c r="E51" s="16">
        <f>SUMPRODUCT('DCF Bear'!$D$131:$H$131,(1+'DCF Bear'!$C$6+$B51)^(-'DCF Bear'!$D$19:$H$19))+'DCF Bear'!$I$116*(1-'DCF Bear'!$I$115/'DCF Bear'!$I$117)/((1+'DCF Bear'!$C$6+$B51)*IF(RateConv=1,1,1+IPCALT)-1-'DCF Bear'!$I$115)/'DCF Bear'!$H$23*(1+'DCF Bear'!$C$6+$B51)^(-5)</f>
        <v>24822.187148208039</v>
      </c>
      <c r="F51" s="16">
        <f>SUMPRODUCT('DCF Bear'!$D$160:$H$160,(1+'DCF Bear'!$C$6+$B51)^(-'DCF Bear'!$D$19:$H$19))+'DCF Bear'!$I$145*(1-'DCF Bear'!$I$144/'DCF Bear'!$I$146)/((1+'DCF Bear'!$C$6+$B51)*IF(RateConv=1,1,1+IPCALT)-1-'DCF Bear'!$I$144)/'DCF Bear'!$H$23*(1+'DCF Bear'!$C$6+$B51)^(-5)</f>
        <v>87154.062231374584</v>
      </c>
      <c r="G51" s="75">
        <f t="shared" si="0"/>
        <v>225894.00357860205</v>
      </c>
      <c r="H51" s="16">
        <f>SUMPRODUCT('DCF Base'!$D$73:$H$73,(1+'DCF Base'!$C$6+$B51)^(-'DCF Base'!$D$19:$H$19))+'DCF Base'!$I$58*(1-'DCF Base'!$I$57/'DCF Base'!$I$59)/((1+'DCF Base'!$C$6+$B51)*IF(RateConv=1,1,1+IPCALT)-1-'DCF Base'!$I$57)/'DCF Base'!$H$23*(1+'DCF Base'!$C$6+$B51)^(-5)</f>
        <v>107403.91602405372</v>
      </c>
      <c r="I51" s="16">
        <f>SUMPRODUCT('DCF Base'!$D$102:$H$102,(1+'DCF Base'!$C$6+$B51)^(-'DCF Base'!$D$19:$H$19))+'DCF Base'!$I$87*(1-'DCF Base'!$I$86/'DCF Base'!$I$88)/((1+'DCF Base'!$C$6+$B51)*IF(RateConv=1,1,1+IPCALT)-1-'DCF Base'!$I$86)/'DCF Base'!$H$23*(1+'DCF Base'!$C$6+$B51)^(-5)</f>
        <v>65560.643536822128</v>
      </c>
      <c r="J51" s="16">
        <f>SUMPRODUCT('DCF Base'!$D$131:$H$131,(1+'DCF Base'!$C$6+$B51)^(-'DCF Base'!$D$19:$H$19))+'DCF Base'!$I$116*(1-'DCF Base'!$I$115/'DCF Base'!$I$117)/((1+'DCF Base'!$C$6+$B51)*IF(RateConv=1,1,1+IPCALT)-1-'DCF Base'!$I$115)/'DCF Base'!$H$23*(1+'DCF Base'!$C$6+$B51)^(-5)</f>
        <v>38350.470616332866</v>
      </c>
      <c r="K51" s="16">
        <f>SUMPRODUCT('DCF Base'!$D$160:$H$160,(1+'DCF Base'!$C$6+$B51)^(-'DCF Base'!$D$19:$H$19))+'DCF Base'!$I$145*(1-'DCF Base'!$I$144/'DCF Base'!$I$146)/((1+'DCF Base'!$C$6+$B51)*IF(RateConv=1,1,1+IPCALT)-1-'DCF Base'!$I$144)/'DCF Base'!$H$23*(1+'DCF Base'!$C$6+$B51)^(-5)</f>
        <v>126462.22607578972</v>
      </c>
      <c r="L51" s="75">
        <f t="shared" si="1"/>
        <v>337777.25625299843</v>
      </c>
      <c r="M51" s="16">
        <f>SUMPRODUCT('DCF Bull'!$D$73:$H$73,(1+'DCF Bull'!$C$6+$B51)^(-'DCF Bull'!$D$19:$H$19))+'DCF Bull'!$I$58*(1-'DCF Bull'!$I$57/'DCF Bull'!$I$59)/((1+'DCF Bull'!$C$6+$B51)*IF(RateConv=1,1,1+IPCALT)-1-'DCF Bull'!$I$57)/'DCF Bull'!$H$23*(1+'DCF Bull'!$C$6+$B51)^(-5)</f>
        <v>153463.68585946341</v>
      </c>
      <c r="N51" s="16">
        <f>SUMPRODUCT('DCF Bull'!$D$102:$H$102,(1+'DCF Bull'!$C$6+$B51)^(-'DCF Bull'!$D$19:$H$19))+'DCF Bull'!$I$87*(1-'DCF Bull'!$I$86/'DCF Bull'!$I$88)/((1+'DCF Bull'!$C$6+$B51)*IF(RateConv=1,1,1+IPCALT)-1-'DCF Bull'!$I$86)/'DCF Bull'!$H$23*(1+'DCF Bull'!$C$6+$B51)^(-5)</f>
        <v>91406.589153839144</v>
      </c>
      <c r="O51" s="16">
        <f>SUMPRODUCT('DCF Bull'!$D$131:$H$131,(1+'DCF Bull'!$C$6+$B51)^(-'DCF Bull'!$D$19:$H$19))+'DCF Bull'!$I$116*(1-'DCF Bull'!$I$115/'DCF Bull'!$I$117)/((1+'DCF Bull'!$C$6+$B51)*IF(RateConv=1,1,1+IPCALT)-1-'DCF Bull'!$I$115)/'DCF Bull'!$H$23*(1+'DCF Bull'!$C$6+$B51)^(-5)</f>
        <v>55189.1112999205</v>
      </c>
      <c r="P51" s="16">
        <f>SUMPRODUCT('DCF Bull'!$D$160:$H$160,(1+'DCF Bull'!$C$6+$B51)^(-'DCF Bull'!$D$19:$H$19))+'DCF Bull'!$I$145*(1-'DCF Bull'!$I$144/'DCF Bull'!$I$146)/((1+'DCF Bull'!$C$6+$B51)*IF(RateConv=1,1,1+IPCALT)-1-'DCF Bull'!$I$144)/'DCF Bull'!$H$23*(1+'DCF Bull'!$C$6+$B51)^(-5)</f>
        <v>173085.90786924917</v>
      </c>
      <c r="Q51" s="75">
        <f t="shared" si="2"/>
        <v>473145.29418247222</v>
      </c>
      <c r="R51" s="16">
        <f>SUMPRODUCT('DCF Custom'!$D$73:$H$73,(1+'DCF Custom'!$C$6+$B51)^(-'DCF Custom'!$D$19:$H$19))+'DCF Custom'!$I$58*(1-'DCF Custom'!$I$57/'DCF Custom'!$I$59)/((1+'DCF Custom'!$C$6+$B51)*IF(RateConv=1,1,1+IPCALT)-1-'DCF Custom'!$I$57)/'DCF Custom'!$H$23*(1+'DCF Custom'!$C$6+$B51)^(-5)</f>
        <v>107403.91602405372</v>
      </c>
      <c r="S51" s="16">
        <f>SUMPRODUCT('DCF Custom'!$D$102:$H$102,(1+'DCF Custom'!$C$6+$B51)^(-'DCF Custom'!$D$19:$H$19))+'DCF Custom'!$I$87*(1-'DCF Custom'!$I$86/'DCF Custom'!$I$88)/((1+'DCF Custom'!$C$6+$B51)*IF(RateConv=1,1,1+IPCALT)-1-'DCF Custom'!$I$86)/'DCF Custom'!$H$23*(1+'DCF Custom'!$C$6+$B51)^(-5)</f>
        <v>65560.643536822128</v>
      </c>
      <c r="T51" s="16">
        <f>SUMPRODUCT('DCF Custom'!$D$131:$H$131,(1+'DCF Custom'!$C$6+$B51)^(-'DCF Custom'!$D$19:$H$19))+'DCF Custom'!$I$116*(1-'DCF Custom'!$I$115/'DCF Custom'!$I$117)/((1+'DCF Custom'!$C$6+$B51)*IF(RateConv=1,1,1+IPCALT)-1-'DCF Custom'!$I$115)/'DCF Custom'!$H$23*(1+'DCF Custom'!$C$6+$B51)^(-5)</f>
        <v>38350.470616332866</v>
      </c>
      <c r="U51" s="16">
        <f>SUMPRODUCT('DCF Custom'!$D$160:$H$160,(1+'DCF Custom'!$C$6+$B51)^(-'DCF Custom'!$D$19:$H$19))+'DCF Custom'!$I$145*(1-'DCF Custom'!$I$144/'DCF Custom'!$I$146)/((1+'DCF Custom'!$C$6+$B51)*IF(RateConv=1,1,1+IPCALT)-1-'DCF Custom'!$I$144)/'DCF Custom'!$H$23*(1+'DCF Custom'!$C$6+$B51)^(-5)</f>
        <v>126462.22607578972</v>
      </c>
      <c r="V51" s="75">
        <f t="shared" si="3"/>
        <v>337777.25625299843</v>
      </c>
    </row>
    <row r="52" spans="2:22" ht="13.95" customHeight="1" x14ac:dyDescent="0.3">
      <c r="B52" s="80">
        <v>3.1E-2</v>
      </c>
      <c r="C52" s="16">
        <f>SUMPRODUCT('DCF Bear'!$D$73:$H$73,(1+'DCF Bear'!$C$6+$B52)^(-'DCF Bear'!$D$19:$H$19))+'DCF Bear'!$I$58*(1-'DCF Bear'!$I$57/'DCF Bear'!$I$59)/((1+'DCF Bear'!$C$6+$B52)*IF(RateConv=1,1,1+IPCALT)-1-'DCF Bear'!$I$57)/'DCF Bear'!$H$23*(1+'DCF Bear'!$C$6+$B52)^(-5)</f>
        <v>69301.165161548415</v>
      </c>
      <c r="D52" s="16">
        <f>SUMPRODUCT('DCF Bear'!$D$102:$H$102,(1+'DCF Bear'!$C$6+$B52)^(-'DCF Bear'!$D$19:$H$19))+'DCF Bear'!$I$87*(1-'DCF Bear'!$I$86/'DCF Bear'!$I$88)/((1+'DCF Bear'!$C$6+$B52)*IF(RateConv=1,1,1+IPCALT)-1-'DCF Bear'!$I$86)/'DCF Bear'!$H$23*(1+'DCF Bear'!$C$6+$B52)^(-5)</f>
        <v>43009.614541346353</v>
      </c>
      <c r="E52" s="16">
        <f>SUMPRODUCT('DCF Bear'!$D$131:$H$131,(1+'DCF Bear'!$C$6+$B52)^(-'DCF Bear'!$D$19:$H$19))+'DCF Bear'!$I$116*(1-'DCF Bear'!$I$115/'DCF Bear'!$I$117)/((1+'DCF Bear'!$C$6+$B52)*IF(RateConv=1,1,1+IPCALT)-1-'DCF Bear'!$I$115)/'DCF Bear'!$H$23*(1+'DCF Bear'!$C$6+$B52)^(-5)</f>
        <v>24468.458166404667</v>
      </c>
      <c r="F52" s="16">
        <f>SUMPRODUCT('DCF Bear'!$D$160:$H$160,(1+'DCF Bear'!$C$6+$B52)^(-'DCF Bear'!$D$19:$H$19))+'DCF Bear'!$I$145*(1-'DCF Bear'!$I$144/'DCF Bear'!$I$146)/((1+'DCF Bear'!$C$6+$B52)*IF(RateConv=1,1,1+IPCALT)-1-'DCF Bear'!$I$144)/'DCF Bear'!$H$23*(1+'DCF Bear'!$C$6+$B52)^(-5)</f>
        <v>86042.137690530348</v>
      </c>
      <c r="G52" s="75">
        <f t="shared" ref="G52:G83" si="4">C52+D52+E52+F52</f>
        <v>222821.37555982976</v>
      </c>
      <c r="H52" s="16">
        <f>SUMPRODUCT('DCF Base'!$D$73:$H$73,(1+'DCF Base'!$C$6+$B52)^(-'DCF Base'!$D$19:$H$19))+'DCF Base'!$I$58*(1-'DCF Base'!$I$57/'DCF Base'!$I$59)/((1+'DCF Base'!$C$6+$B52)*IF(RateConv=1,1,1+IPCALT)-1-'DCF Base'!$I$57)/'DCF Base'!$H$23*(1+'DCF Base'!$C$6+$B52)^(-5)</f>
        <v>105245.95257739848</v>
      </c>
      <c r="I52" s="16">
        <f>SUMPRODUCT('DCF Base'!$D$102:$H$102,(1+'DCF Base'!$C$6+$B52)^(-'DCF Base'!$D$19:$H$19))+'DCF Base'!$I$87*(1-'DCF Base'!$I$86/'DCF Base'!$I$88)/((1+'DCF Base'!$C$6+$B52)*IF(RateConv=1,1,1+IPCALT)-1-'DCF Base'!$I$86)/'DCF Base'!$H$23*(1+'DCF Base'!$C$6+$B52)^(-5)</f>
        <v>64169.361683929594</v>
      </c>
      <c r="J52" s="16">
        <f>SUMPRODUCT('DCF Base'!$D$131:$H$131,(1+'DCF Base'!$C$6+$B52)^(-'DCF Base'!$D$19:$H$19))+'DCF Base'!$I$116*(1-'DCF Base'!$I$115/'DCF Base'!$I$117)/((1+'DCF Base'!$C$6+$B52)*IF(RateConv=1,1,1+IPCALT)-1-'DCF Base'!$I$115)/'DCF Base'!$H$23*(1+'DCF Base'!$C$6+$B52)^(-5)</f>
        <v>37558.355891491272</v>
      </c>
      <c r="K52" s="16">
        <f>SUMPRODUCT('DCF Base'!$D$160:$H$160,(1+'DCF Base'!$C$6+$B52)^(-'DCF Base'!$D$19:$H$19))+'DCF Base'!$I$145*(1-'DCF Base'!$I$144/'DCF Base'!$I$146)/((1+'DCF Base'!$C$6+$B52)*IF(RateConv=1,1,1+IPCALT)-1-'DCF Base'!$I$144)/'DCF Base'!$H$23*(1+'DCF Base'!$C$6+$B52)^(-5)</f>
        <v>124051.52372999689</v>
      </c>
      <c r="L52" s="75">
        <f t="shared" ref="L52:L83" si="5">H52+I52+J52+K52</f>
        <v>331025.19388281624</v>
      </c>
      <c r="M52" s="16">
        <f>SUMPRODUCT('DCF Bull'!$D$73:$H$73,(1+'DCF Bull'!$C$6+$B52)^(-'DCF Bull'!$D$19:$H$19))+'DCF Bull'!$I$58*(1-'DCF Bull'!$I$57/'DCF Bull'!$I$59)/((1+'DCF Bull'!$C$6+$B52)*IF(RateConv=1,1,1+IPCALT)-1-'DCF Bull'!$I$57)/'DCF Bull'!$H$23*(1+'DCF Bull'!$C$6+$B52)^(-5)</f>
        <v>149343.28745191396</v>
      </c>
      <c r="N52" s="16">
        <f>SUMPRODUCT('DCF Bull'!$D$102:$H$102,(1+'DCF Bull'!$C$6+$B52)^(-'DCF Bull'!$D$19:$H$19))+'DCF Bull'!$I$87*(1-'DCF Bull'!$I$86/'DCF Bull'!$I$88)/((1+'DCF Bull'!$C$6+$B52)*IF(RateConv=1,1,1+IPCALT)-1-'DCF Bull'!$I$86)/'DCF Bull'!$H$23*(1+'DCF Bull'!$C$6+$B52)^(-5)</f>
        <v>88827.58323031824</v>
      </c>
      <c r="O52" s="16">
        <f>SUMPRODUCT('DCF Bull'!$D$131:$H$131,(1+'DCF Bull'!$C$6+$B52)^(-'DCF Bull'!$D$19:$H$19))+'DCF Bull'!$I$116*(1-'DCF Bull'!$I$115/'DCF Bull'!$I$117)/((1+'DCF Bull'!$C$6+$B52)*IF(RateConv=1,1,1+IPCALT)-1-'DCF Bull'!$I$115)/'DCF Bull'!$H$23*(1+'DCF Bull'!$C$6+$B52)^(-5)</f>
        <v>53672.834210739682</v>
      </c>
      <c r="P52" s="16">
        <f>SUMPRODUCT('DCF Bull'!$D$160:$H$160,(1+'DCF Bull'!$C$6+$B52)^(-'DCF Bull'!$D$19:$H$19))+'DCF Bull'!$I$145*(1-'DCF Bull'!$I$144/'DCF Bull'!$I$146)/((1+'DCF Bull'!$C$6+$B52)*IF(RateConv=1,1,1+IPCALT)-1-'DCF Bull'!$I$144)/'DCF Bull'!$H$23*(1+'DCF Bull'!$C$6+$B52)^(-5)</f>
        <v>168606.53182147053</v>
      </c>
      <c r="Q52" s="75">
        <f t="shared" ref="Q52:Q83" si="6">M52+N52+O52+P52</f>
        <v>460450.23671444244</v>
      </c>
      <c r="R52" s="16">
        <f>SUMPRODUCT('DCF Custom'!$D$73:$H$73,(1+'DCF Custom'!$C$6+$B52)^(-'DCF Custom'!$D$19:$H$19))+'DCF Custom'!$I$58*(1-'DCF Custom'!$I$57/'DCF Custom'!$I$59)/((1+'DCF Custom'!$C$6+$B52)*IF(RateConv=1,1,1+IPCALT)-1-'DCF Custom'!$I$57)/'DCF Custom'!$H$23*(1+'DCF Custom'!$C$6+$B52)^(-5)</f>
        <v>105245.95257739848</v>
      </c>
      <c r="S52" s="16">
        <f>SUMPRODUCT('DCF Custom'!$D$102:$H$102,(1+'DCF Custom'!$C$6+$B52)^(-'DCF Custom'!$D$19:$H$19))+'DCF Custom'!$I$87*(1-'DCF Custom'!$I$86/'DCF Custom'!$I$88)/((1+'DCF Custom'!$C$6+$B52)*IF(RateConv=1,1,1+IPCALT)-1-'DCF Custom'!$I$86)/'DCF Custom'!$H$23*(1+'DCF Custom'!$C$6+$B52)^(-5)</f>
        <v>64169.361683929594</v>
      </c>
      <c r="T52" s="16">
        <f>SUMPRODUCT('DCF Custom'!$D$131:$H$131,(1+'DCF Custom'!$C$6+$B52)^(-'DCF Custom'!$D$19:$H$19))+'DCF Custom'!$I$116*(1-'DCF Custom'!$I$115/'DCF Custom'!$I$117)/((1+'DCF Custom'!$C$6+$B52)*IF(RateConv=1,1,1+IPCALT)-1-'DCF Custom'!$I$115)/'DCF Custom'!$H$23*(1+'DCF Custom'!$C$6+$B52)^(-5)</f>
        <v>37558.355891491272</v>
      </c>
      <c r="U52" s="16">
        <f>SUMPRODUCT('DCF Custom'!$D$160:$H$160,(1+'DCF Custom'!$C$6+$B52)^(-'DCF Custom'!$D$19:$H$19))+'DCF Custom'!$I$145*(1-'DCF Custom'!$I$144/'DCF Custom'!$I$146)/((1+'DCF Custom'!$C$6+$B52)*IF(RateConv=1,1,1+IPCALT)-1-'DCF Custom'!$I$144)/'DCF Custom'!$H$23*(1+'DCF Custom'!$C$6+$B52)^(-5)</f>
        <v>124051.52372999689</v>
      </c>
      <c r="V52" s="75">
        <f t="shared" ref="V52:V83" si="7">R52+S52+T52+U52</f>
        <v>331025.19388281624</v>
      </c>
    </row>
    <row r="53" spans="2:22" ht="13.95" customHeight="1" x14ac:dyDescent="0.3">
      <c r="B53" s="80">
        <v>3.2000000000000001E-2</v>
      </c>
      <c r="C53" s="16">
        <f>SUMPRODUCT('DCF Bear'!$D$73:$H$73,(1+'DCF Bear'!$C$6+$B53)^(-'DCF Bear'!$D$19:$H$19))+'DCF Bear'!$I$58*(1-'DCF Bear'!$I$57/'DCF Bear'!$I$59)/((1+'DCF Bear'!$C$6+$B53)*IF(RateConv=1,1,1+IPCALT)-1-'DCF Bear'!$I$57)/'DCF Bear'!$H$23*(1+'DCF Bear'!$C$6+$B53)^(-5)</f>
        <v>68359.800719999854</v>
      </c>
      <c r="D53" s="16">
        <f>SUMPRODUCT('DCF Bear'!$D$102:$H$102,(1+'DCF Bear'!$C$6+$B53)^(-'DCF Bear'!$D$19:$H$19))+'DCF Bear'!$I$87*(1-'DCF Bear'!$I$86/'DCF Bear'!$I$88)/((1+'DCF Bear'!$C$6+$B53)*IF(RateConv=1,1,1+IPCALT)-1-'DCF Bear'!$I$86)/'DCF Bear'!$H$23*(1+'DCF Bear'!$C$6+$B53)^(-5)</f>
        <v>42387.030077475109</v>
      </c>
      <c r="E53" s="16">
        <f>SUMPRODUCT('DCF Bear'!$D$131:$H$131,(1+'DCF Bear'!$C$6+$B53)^(-'DCF Bear'!$D$19:$H$19))+'DCF Bear'!$I$116*(1-'DCF Bear'!$I$115/'DCF Bear'!$I$117)/((1+'DCF Bear'!$C$6+$B53)*IF(RateConv=1,1,1+IPCALT)-1-'DCF Bear'!$I$115)/'DCF Bear'!$H$23*(1+'DCF Bear'!$C$6+$B53)^(-5)</f>
        <v>24124.21488450138</v>
      </c>
      <c r="F53" s="16">
        <f>SUMPRODUCT('DCF Bear'!$D$160:$H$160,(1+'DCF Bear'!$C$6+$B53)^(-'DCF Bear'!$D$19:$H$19))+'DCF Bear'!$I$145*(1-'DCF Bear'!$I$144/'DCF Bear'!$I$146)/((1+'DCF Bear'!$C$6+$B53)*IF(RateConv=1,1,1+IPCALT)-1-'DCF Bear'!$I$144)/'DCF Bear'!$H$23*(1+'DCF Bear'!$C$6+$B53)^(-5)</f>
        <v>84959.536554050821</v>
      </c>
      <c r="G53" s="75">
        <f t="shared" si="4"/>
        <v>219830.58223602717</v>
      </c>
      <c r="H53" s="16">
        <f>SUMPRODUCT('DCF Base'!$D$73:$H$73,(1+'DCF Base'!$C$6+$B53)^(-'DCF Base'!$D$19:$H$19))+'DCF Base'!$I$58*(1-'DCF Base'!$I$57/'DCF Base'!$I$59)/((1+'DCF Base'!$C$6+$B53)*IF(RateConv=1,1,1+IPCALT)-1-'DCF Base'!$I$57)/'DCF Base'!$H$23*(1+'DCF Base'!$C$6+$B53)^(-5)</f>
        <v>103170.2853563385</v>
      </c>
      <c r="I53" s="16">
        <f>SUMPRODUCT('DCF Base'!$D$102:$H$102,(1+'DCF Base'!$C$6+$B53)^(-'DCF Base'!$D$19:$H$19))+'DCF Base'!$I$87*(1-'DCF Base'!$I$86/'DCF Base'!$I$88)/((1+'DCF Base'!$C$6+$B53)*IF(RateConv=1,1,1+IPCALT)-1-'DCF Base'!$I$86)/'DCF Base'!$H$23*(1+'DCF Base'!$C$6+$B53)^(-5)</f>
        <v>62831.419146013919</v>
      </c>
      <c r="J53" s="16">
        <f>SUMPRODUCT('DCF Base'!$D$131:$H$131,(1+'DCF Base'!$C$6+$B53)^(-'DCF Base'!$D$19:$H$19))+'DCF Base'!$I$116*(1-'DCF Base'!$I$115/'DCF Base'!$I$117)/((1+'DCF Base'!$C$6+$B53)*IF(RateConv=1,1,1+IPCALT)-1-'DCF Base'!$I$115)/'DCF Base'!$H$23*(1+'DCF Base'!$C$6+$B53)^(-5)</f>
        <v>36796.533542821271</v>
      </c>
      <c r="K53" s="16">
        <f>SUMPRODUCT('DCF Base'!$D$160:$H$160,(1+'DCF Base'!$C$6+$B53)^(-'DCF Base'!$D$19:$H$19))+'DCF Base'!$I$145*(1-'DCF Base'!$I$144/'DCF Base'!$I$146)/((1+'DCF Base'!$C$6+$B53)*IF(RateConv=1,1,1+IPCALT)-1-'DCF Base'!$I$144)/'DCF Base'!$H$23*(1+'DCF Base'!$C$6+$B53)^(-5)</f>
        <v>121732.23673113108</v>
      </c>
      <c r="L53" s="75">
        <f t="shared" si="5"/>
        <v>324530.47477630479</v>
      </c>
      <c r="M53" s="16">
        <f>SUMPRODUCT('DCF Bull'!$D$73:$H$73,(1+'DCF Bull'!$C$6+$B53)^(-'DCF Bull'!$D$19:$H$19))+'DCF Bull'!$I$58*(1-'DCF Bull'!$I$57/'DCF Bull'!$I$59)/((1+'DCF Bull'!$C$6+$B53)*IF(RateConv=1,1,1+IPCALT)-1-'DCF Bull'!$I$57)/'DCF Bull'!$H$23*(1+'DCF Bull'!$C$6+$B53)^(-5)</f>
        <v>145429.60099043912</v>
      </c>
      <c r="N53" s="16">
        <f>SUMPRODUCT('DCF Bull'!$D$102:$H$102,(1+'DCF Bull'!$C$6+$B53)^(-'DCF Bull'!$D$19:$H$19))+'DCF Bull'!$I$87*(1-'DCF Bull'!$I$86/'DCF Bull'!$I$88)/((1+'DCF Bull'!$C$6+$B53)*IF(RateConv=1,1,1+IPCALT)-1-'DCF Bull'!$I$86)/'DCF Bull'!$H$23*(1+'DCF Bull'!$C$6+$B53)^(-5)</f>
        <v>86378.450483204942</v>
      </c>
      <c r="O53" s="16">
        <f>SUMPRODUCT('DCF Bull'!$D$131:$H$131,(1+'DCF Bull'!$C$6+$B53)^(-'DCF Bull'!$D$19:$H$19))+'DCF Bull'!$I$116*(1-'DCF Bull'!$I$115/'DCF Bull'!$I$117)/((1+'DCF Bull'!$C$6+$B53)*IF(RateConv=1,1,1+IPCALT)-1-'DCF Bull'!$I$115)/'DCF Bull'!$H$23*(1+'DCF Bull'!$C$6+$B53)^(-5)</f>
        <v>52232.762945696028</v>
      </c>
      <c r="P53" s="16">
        <f>SUMPRODUCT('DCF Bull'!$D$160:$H$160,(1+'DCF Bull'!$C$6+$B53)^(-'DCF Bull'!$D$19:$H$19))+'DCF Bull'!$I$145*(1-'DCF Bull'!$I$144/'DCF Bull'!$I$146)/((1+'DCF Bull'!$C$6+$B53)*IF(RateConv=1,1,1+IPCALT)-1-'DCF Bull'!$I$144)/'DCF Bull'!$H$23*(1+'DCF Bull'!$C$6+$B53)^(-5)</f>
        <v>164351.20576404518</v>
      </c>
      <c r="Q53" s="75">
        <f t="shared" si="6"/>
        <v>448392.02018338529</v>
      </c>
      <c r="R53" s="16">
        <f>SUMPRODUCT('DCF Custom'!$D$73:$H$73,(1+'DCF Custom'!$C$6+$B53)^(-'DCF Custom'!$D$19:$H$19))+'DCF Custom'!$I$58*(1-'DCF Custom'!$I$57/'DCF Custom'!$I$59)/((1+'DCF Custom'!$C$6+$B53)*IF(RateConv=1,1,1+IPCALT)-1-'DCF Custom'!$I$57)/'DCF Custom'!$H$23*(1+'DCF Custom'!$C$6+$B53)^(-5)</f>
        <v>103170.2853563385</v>
      </c>
      <c r="S53" s="16">
        <f>SUMPRODUCT('DCF Custom'!$D$102:$H$102,(1+'DCF Custom'!$C$6+$B53)^(-'DCF Custom'!$D$19:$H$19))+'DCF Custom'!$I$87*(1-'DCF Custom'!$I$86/'DCF Custom'!$I$88)/((1+'DCF Custom'!$C$6+$B53)*IF(RateConv=1,1,1+IPCALT)-1-'DCF Custom'!$I$86)/'DCF Custom'!$H$23*(1+'DCF Custom'!$C$6+$B53)^(-5)</f>
        <v>62831.419146013919</v>
      </c>
      <c r="T53" s="16">
        <f>SUMPRODUCT('DCF Custom'!$D$131:$H$131,(1+'DCF Custom'!$C$6+$B53)^(-'DCF Custom'!$D$19:$H$19))+'DCF Custom'!$I$116*(1-'DCF Custom'!$I$115/'DCF Custom'!$I$117)/((1+'DCF Custom'!$C$6+$B53)*IF(RateConv=1,1,1+IPCALT)-1-'DCF Custom'!$I$115)/'DCF Custom'!$H$23*(1+'DCF Custom'!$C$6+$B53)^(-5)</f>
        <v>36796.533542821271</v>
      </c>
      <c r="U53" s="16">
        <f>SUMPRODUCT('DCF Custom'!$D$160:$H$160,(1+'DCF Custom'!$C$6+$B53)^(-'DCF Custom'!$D$19:$H$19))+'DCF Custom'!$I$145*(1-'DCF Custom'!$I$144/'DCF Custom'!$I$146)/((1+'DCF Custom'!$C$6+$B53)*IF(RateConv=1,1,1+IPCALT)-1-'DCF Custom'!$I$144)/'DCF Custom'!$H$23*(1+'DCF Custom'!$C$6+$B53)^(-5)</f>
        <v>121732.23673113108</v>
      </c>
      <c r="V53" s="75">
        <f t="shared" si="7"/>
        <v>324530.47477630479</v>
      </c>
    </row>
    <row r="54" spans="2:22" ht="13.95" customHeight="1" x14ac:dyDescent="0.3">
      <c r="B54" s="80">
        <v>3.3000000000000002E-2</v>
      </c>
      <c r="C54" s="16">
        <f>SUMPRODUCT('DCF Bear'!$D$73:$H$73,(1+'DCF Bear'!$C$6+$B54)^(-'DCF Bear'!$D$19:$H$19))+'DCF Bear'!$I$58*(1-'DCF Bear'!$I$57/'DCF Bear'!$I$59)/((1+'DCF Bear'!$C$6+$B54)*IF(RateConv=1,1,1+IPCALT)-1-'DCF Bear'!$I$57)/'DCF Bear'!$H$23*(1+'DCF Bear'!$C$6+$B54)^(-5)</f>
        <v>67443.227265286245</v>
      </c>
      <c r="D54" s="16">
        <f>SUMPRODUCT('DCF Bear'!$D$102:$H$102,(1+'DCF Bear'!$C$6+$B54)^(-'DCF Bear'!$D$19:$H$19))+'DCF Bear'!$I$87*(1-'DCF Bear'!$I$86/'DCF Bear'!$I$88)/((1+'DCF Bear'!$C$6+$B54)*IF(RateConv=1,1,1+IPCALT)-1-'DCF Bear'!$I$86)/'DCF Bear'!$H$23*(1+'DCF Bear'!$C$6+$B54)^(-5)</f>
        <v>41780.981368788016</v>
      </c>
      <c r="E54" s="16">
        <f>SUMPRODUCT('DCF Bear'!$D$131:$H$131,(1+'DCF Bear'!$C$6+$B54)^(-'DCF Bear'!$D$19:$H$19))+'DCF Bear'!$I$116*(1-'DCF Bear'!$I$115/'DCF Bear'!$I$117)/((1+'DCF Bear'!$C$6+$B54)*IF(RateConv=1,1,1+IPCALT)-1-'DCF Bear'!$I$115)/'DCF Bear'!$H$23*(1+'DCF Bear'!$C$6+$B54)^(-5)</f>
        <v>23789.08269393495</v>
      </c>
      <c r="F54" s="16">
        <f>SUMPRODUCT('DCF Bear'!$D$160:$H$160,(1+'DCF Bear'!$C$6+$B54)^(-'DCF Bear'!$D$19:$H$19))+'DCF Bear'!$I$145*(1-'DCF Bear'!$I$144/'DCF Bear'!$I$146)/((1+'DCF Bear'!$C$6+$B54)*IF(RateConv=1,1,1+IPCALT)-1-'DCF Bear'!$I$144)/'DCF Bear'!$H$23*(1+'DCF Bear'!$C$6+$B54)^(-5)</f>
        <v>83905.102989183331</v>
      </c>
      <c r="G54" s="75">
        <f t="shared" si="4"/>
        <v>216918.39431719255</v>
      </c>
      <c r="H54" s="16">
        <f>SUMPRODUCT('DCF Base'!$D$73:$H$73,(1+'DCF Base'!$C$6+$B54)^(-'DCF Base'!$D$19:$H$19))+'DCF Base'!$I$58*(1-'DCF Base'!$I$57/'DCF Base'!$I$59)/((1+'DCF Base'!$C$6+$B54)*IF(RateConv=1,1,1+IPCALT)-1-'DCF Base'!$I$57)/'DCF Base'!$H$23*(1+'DCF Base'!$C$6+$B54)^(-5)</f>
        <v>101172.30721644932</v>
      </c>
      <c r="I54" s="16">
        <f>SUMPRODUCT('DCF Base'!$D$102:$H$102,(1+'DCF Base'!$C$6+$B54)^(-'DCF Base'!$D$19:$H$19))+'DCF Base'!$I$87*(1-'DCF Base'!$I$86/'DCF Base'!$I$88)/((1+'DCF Base'!$C$6+$B54)*IF(RateConv=1,1,1+IPCALT)-1-'DCF Base'!$I$86)/'DCF Base'!$H$23*(1+'DCF Base'!$C$6+$B54)^(-5)</f>
        <v>61543.828591319922</v>
      </c>
      <c r="J54" s="16">
        <f>SUMPRODUCT('DCF Base'!$D$131:$H$131,(1+'DCF Base'!$C$6+$B54)^(-'DCF Base'!$D$19:$H$19))+'DCF Base'!$I$116*(1-'DCF Base'!$I$115/'DCF Base'!$I$117)/((1+'DCF Base'!$C$6+$B54)*IF(RateConv=1,1,1+IPCALT)-1-'DCF Base'!$I$115)/'DCF Base'!$H$23*(1+'DCF Base'!$C$6+$B54)^(-5)</f>
        <v>36063.30734655165</v>
      </c>
      <c r="K54" s="16">
        <f>SUMPRODUCT('DCF Base'!$D$160:$H$160,(1+'DCF Base'!$C$6+$B54)^(-'DCF Base'!$D$19:$H$19))+'DCF Base'!$I$145*(1-'DCF Base'!$I$144/'DCF Base'!$I$146)/((1+'DCF Base'!$C$6+$B54)*IF(RateConv=1,1,1+IPCALT)-1-'DCF Base'!$I$144)/'DCF Base'!$H$23*(1+'DCF Base'!$C$6+$B54)^(-5)</f>
        <v>119499.24978350147</v>
      </c>
      <c r="L54" s="75">
        <f t="shared" si="5"/>
        <v>318278.69293782237</v>
      </c>
      <c r="M54" s="16">
        <f>SUMPRODUCT('DCF Bull'!$D$73:$H$73,(1+'DCF Bull'!$C$6+$B54)^(-'DCF Bull'!$D$19:$H$19))+'DCF Bull'!$I$58*(1-'DCF Bull'!$I$57/'DCF Bull'!$I$59)/((1+'DCF Bull'!$C$6+$B54)*IF(RateConv=1,1,1+IPCALT)-1-'DCF Bull'!$I$57)/'DCF Bull'!$H$23*(1+'DCF Bull'!$C$6+$B54)^(-5)</f>
        <v>141707.49792677068</v>
      </c>
      <c r="N54" s="16">
        <f>SUMPRODUCT('DCF Bull'!$D$102:$H$102,(1+'DCF Bull'!$C$6+$B54)^(-'DCF Bull'!$D$19:$H$19))+'DCF Bull'!$I$87*(1-'DCF Bull'!$I$86/'DCF Bull'!$I$88)/((1+'DCF Bull'!$C$6+$B54)*IF(RateConv=1,1,1+IPCALT)-1-'DCF Bull'!$I$86)/'DCF Bull'!$H$23*(1+'DCF Bull'!$C$6+$B54)^(-5)</f>
        <v>84049.683630713902</v>
      </c>
      <c r="O54" s="16">
        <f>SUMPRODUCT('DCF Bull'!$D$131:$H$131,(1+'DCF Bull'!$C$6+$B54)^(-'DCF Bull'!$D$19:$H$19))+'DCF Bull'!$I$116*(1-'DCF Bull'!$I$115/'DCF Bull'!$I$117)/((1+'DCF Bull'!$C$6+$B54)*IF(RateConv=1,1,1+IPCALT)-1-'DCF Bull'!$I$115)/'DCF Bull'!$H$23*(1+'DCF Bull'!$C$6+$B54)^(-5)</f>
        <v>50863.319616948451</v>
      </c>
      <c r="P54" s="16">
        <f>SUMPRODUCT('DCF Bull'!$D$160:$H$160,(1+'DCF Bull'!$C$6+$B54)^(-'DCF Bull'!$D$19:$H$19))+'DCF Bull'!$I$145*(1-'DCF Bull'!$I$144/'DCF Bull'!$I$146)/((1+'DCF Bull'!$C$6+$B54)*IF(RateConv=1,1,1+IPCALT)-1-'DCF Bull'!$I$144)/'DCF Bull'!$H$23*(1+'DCF Bull'!$C$6+$B54)^(-5)</f>
        <v>160303.53526329121</v>
      </c>
      <c r="Q54" s="75">
        <f t="shared" si="6"/>
        <v>436924.03643772425</v>
      </c>
      <c r="R54" s="16">
        <f>SUMPRODUCT('DCF Custom'!$D$73:$H$73,(1+'DCF Custom'!$C$6+$B54)^(-'DCF Custom'!$D$19:$H$19))+'DCF Custom'!$I$58*(1-'DCF Custom'!$I$57/'DCF Custom'!$I$59)/((1+'DCF Custom'!$C$6+$B54)*IF(RateConv=1,1,1+IPCALT)-1-'DCF Custom'!$I$57)/'DCF Custom'!$H$23*(1+'DCF Custom'!$C$6+$B54)^(-5)</f>
        <v>101172.30721644932</v>
      </c>
      <c r="S54" s="16">
        <f>SUMPRODUCT('DCF Custom'!$D$102:$H$102,(1+'DCF Custom'!$C$6+$B54)^(-'DCF Custom'!$D$19:$H$19))+'DCF Custom'!$I$87*(1-'DCF Custom'!$I$86/'DCF Custom'!$I$88)/((1+'DCF Custom'!$C$6+$B54)*IF(RateConv=1,1,1+IPCALT)-1-'DCF Custom'!$I$86)/'DCF Custom'!$H$23*(1+'DCF Custom'!$C$6+$B54)^(-5)</f>
        <v>61543.828591319922</v>
      </c>
      <c r="T54" s="16">
        <f>SUMPRODUCT('DCF Custom'!$D$131:$H$131,(1+'DCF Custom'!$C$6+$B54)^(-'DCF Custom'!$D$19:$H$19))+'DCF Custom'!$I$116*(1-'DCF Custom'!$I$115/'DCF Custom'!$I$117)/((1+'DCF Custom'!$C$6+$B54)*IF(RateConv=1,1,1+IPCALT)-1-'DCF Custom'!$I$115)/'DCF Custom'!$H$23*(1+'DCF Custom'!$C$6+$B54)^(-5)</f>
        <v>36063.30734655165</v>
      </c>
      <c r="U54" s="16">
        <f>SUMPRODUCT('DCF Custom'!$D$160:$H$160,(1+'DCF Custom'!$C$6+$B54)^(-'DCF Custom'!$D$19:$H$19))+'DCF Custom'!$I$145*(1-'DCF Custom'!$I$144/'DCF Custom'!$I$146)/((1+'DCF Custom'!$C$6+$B54)*IF(RateConv=1,1,1+IPCALT)-1-'DCF Custom'!$I$144)/'DCF Custom'!$H$23*(1+'DCF Custom'!$C$6+$B54)^(-5)</f>
        <v>119499.24978350147</v>
      </c>
      <c r="V54" s="75">
        <f t="shared" si="7"/>
        <v>318278.69293782237</v>
      </c>
    </row>
    <row r="55" spans="2:22" ht="13.95" customHeight="1" x14ac:dyDescent="0.3">
      <c r="B55" s="80">
        <v>3.4000000000000002E-2</v>
      </c>
      <c r="C55" s="16">
        <f>SUMPRODUCT('DCF Bear'!$D$73:$H$73,(1+'DCF Bear'!$C$6+$B55)^(-'DCF Bear'!$D$19:$H$19))+'DCF Bear'!$I$58*(1-'DCF Bear'!$I$57/'DCF Bear'!$I$59)/((1+'DCF Bear'!$C$6+$B55)*IF(RateConv=1,1,1+IPCALT)-1-'DCF Bear'!$I$57)/'DCF Bear'!$H$23*(1+'DCF Bear'!$C$6+$B55)^(-5)</f>
        <v>66550.478991259704</v>
      </c>
      <c r="D55" s="16">
        <f>SUMPRODUCT('DCF Bear'!$D$102:$H$102,(1+'DCF Bear'!$C$6+$B55)^(-'DCF Bear'!$D$19:$H$19))+'DCF Bear'!$I$87*(1-'DCF Bear'!$I$86/'DCF Bear'!$I$88)/((1+'DCF Bear'!$C$6+$B55)*IF(RateConv=1,1,1+IPCALT)-1-'DCF Bear'!$I$86)/'DCF Bear'!$H$23*(1+'DCF Bear'!$C$6+$B55)^(-5)</f>
        <v>41190.823625641293</v>
      </c>
      <c r="E55" s="16">
        <f>SUMPRODUCT('DCF Bear'!$D$131:$H$131,(1+'DCF Bear'!$C$6+$B55)^(-'DCF Bear'!$D$19:$H$19))+'DCF Bear'!$I$116*(1-'DCF Bear'!$I$115/'DCF Bear'!$I$117)/((1+'DCF Bear'!$C$6+$B55)*IF(RateConv=1,1,1+IPCALT)-1-'DCF Bear'!$I$115)/'DCF Bear'!$H$23*(1+'DCF Bear'!$C$6+$B55)^(-5)</f>
        <v>23462.706446928474</v>
      </c>
      <c r="F55" s="16">
        <f>SUMPRODUCT('DCF Bear'!$D$160:$H$160,(1+'DCF Bear'!$C$6+$B55)^(-'DCF Bear'!$D$19:$H$19))+'DCF Bear'!$I$145*(1-'DCF Bear'!$I$144/'DCF Bear'!$I$146)/((1+'DCF Bear'!$C$6+$B55)*IF(RateConv=1,1,1+IPCALT)-1-'DCF Bear'!$I$144)/'DCF Bear'!$H$23*(1+'DCF Bear'!$C$6+$B55)^(-5)</f>
        <v>82877.741196712057</v>
      </c>
      <c r="G55" s="75">
        <f t="shared" si="4"/>
        <v>214081.75026054151</v>
      </c>
      <c r="H55" s="16">
        <f>SUMPRODUCT('DCF Base'!$D$73:$H$73,(1+'DCF Base'!$C$6+$B55)^(-'DCF Base'!$D$19:$H$19))+'DCF Base'!$I$58*(1-'DCF Base'!$I$57/'DCF Base'!$I$59)/((1+'DCF Base'!$C$6+$B55)*IF(RateConv=1,1,1+IPCALT)-1-'DCF Base'!$I$57)/'DCF Base'!$H$23*(1+'DCF Base'!$C$6+$B55)^(-5)</f>
        <v>99247.748538179323</v>
      </c>
      <c r="I55" s="16">
        <f>SUMPRODUCT('DCF Base'!$D$102:$H$102,(1+'DCF Base'!$C$6+$B55)^(-'DCF Base'!$D$19:$H$19))+'DCF Base'!$I$87*(1-'DCF Base'!$I$86/'DCF Base'!$I$88)/((1+'DCF Base'!$C$6+$B55)*IF(RateConv=1,1,1+IPCALT)-1-'DCF Base'!$I$86)/'DCF Base'!$H$23*(1+'DCF Base'!$C$6+$B55)^(-5)</f>
        <v>60303.821550290231</v>
      </c>
      <c r="J55" s="16">
        <f>SUMPRODUCT('DCF Base'!$D$131:$H$131,(1+'DCF Base'!$C$6+$B55)^(-'DCF Base'!$D$19:$H$19))+'DCF Base'!$I$116*(1-'DCF Base'!$I$115/'DCF Base'!$I$117)/((1+'DCF Base'!$C$6+$B55)*IF(RateConv=1,1,1+IPCALT)-1-'DCF Base'!$I$115)/'DCF Base'!$H$23*(1+'DCF Base'!$C$6+$B55)^(-5)</f>
        <v>35357.105348317054</v>
      </c>
      <c r="K55" s="16">
        <f>SUMPRODUCT('DCF Base'!$D$160:$H$160,(1+'DCF Base'!$C$6+$B55)^(-'DCF Base'!$D$19:$H$19))+'DCF Base'!$I$145*(1-'DCF Base'!$I$144/'DCF Base'!$I$146)/((1+'DCF Base'!$C$6+$B55)*IF(RateConv=1,1,1+IPCALT)-1-'DCF Base'!$I$144)/'DCF Base'!$H$23*(1+'DCF Base'!$C$6+$B55)^(-5)</f>
        <v>117347.82233151156</v>
      </c>
      <c r="L55" s="75">
        <f t="shared" si="5"/>
        <v>312256.49776829814</v>
      </c>
      <c r="M55" s="16">
        <f>SUMPRODUCT('DCF Bull'!$D$73:$H$73,(1+'DCF Bull'!$C$6+$B55)^(-'DCF Bull'!$D$19:$H$19))+'DCF Bull'!$I$58*(1-'DCF Bull'!$I$57/'DCF Bull'!$I$59)/((1+'DCF Bull'!$C$6+$B55)*IF(RateConv=1,1,1+IPCALT)-1-'DCF Bull'!$I$57)/'DCF Bull'!$H$23*(1+'DCF Bull'!$C$6+$B55)^(-5)</f>
        <v>138163.29054555908</v>
      </c>
      <c r="N55" s="16">
        <f>SUMPRODUCT('DCF Bull'!$D$102:$H$102,(1+'DCF Bull'!$C$6+$B55)^(-'DCF Bull'!$D$19:$H$19))+'DCF Bull'!$I$87*(1-'DCF Bull'!$I$86/'DCF Bull'!$I$88)/((1+'DCF Bull'!$C$6+$B55)*IF(RateConv=1,1,1+IPCALT)-1-'DCF Bull'!$I$86)/'DCF Bull'!$H$23*(1+'DCF Bull'!$C$6+$B55)^(-5)</f>
        <v>81832.680871064324</v>
      </c>
      <c r="O55" s="16">
        <f>SUMPRODUCT('DCF Bull'!$D$131:$H$131,(1+'DCF Bull'!$C$6+$B55)^(-'DCF Bull'!$D$19:$H$19))+'DCF Bull'!$I$116*(1-'DCF Bull'!$I$115/'DCF Bull'!$I$117)/((1+'DCF Bull'!$C$6+$B55)*IF(RateConv=1,1,1+IPCALT)-1-'DCF Bull'!$I$115)/'DCF Bull'!$H$23*(1+'DCF Bull'!$C$6+$B55)^(-5)</f>
        <v>49559.457574517932</v>
      </c>
      <c r="P55" s="16">
        <f>SUMPRODUCT('DCF Bull'!$D$160:$H$160,(1+'DCF Bull'!$C$6+$B55)^(-'DCF Bull'!$D$19:$H$19))+'DCF Bull'!$I$145*(1-'DCF Bull'!$I$144/'DCF Bull'!$I$146)/((1+'DCF Bull'!$C$6+$B55)*IF(RateConv=1,1,1+IPCALT)-1-'DCF Bull'!$I$144)/'DCF Bull'!$H$23*(1+'DCF Bull'!$C$6+$B55)^(-5)</f>
        <v>156448.68726462877</v>
      </c>
      <c r="Q55" s="75">
        <f t="shared" si="6"/>
        <v>426004.11625577009</v>
      </c>
      <c r="R55" s="16">
        <f>SUMPRODUCT('DCF Custom'!$D$73:$H$73,(1+'DCF Custom'!$C$6+$B55)^(-'DCF Custom'!$D$19:$H$19))+'DCF Custom'!$I$58*(1-'DCF Custom'!$I$57/'DCF Custom'!$I$59)/((1+'DCF Custom'!$C$6+$B55)*IF(RateConv=1,1,1+IPCALT)-1-'DCF Custom'!$I$57)/'DCF Custom'!$H$23*(1+'DCF Custom'!$C$6+$B55)^(-5)</f>
        <v>99247.748538179323</v>
      </c>
      <c r="S55" s="16">
        <f>SUMPRODUCT('DCF Custom'!$D$102:$H$102,(1+'DCF Custom'!$C$6+$B55)^(-'DCF Custom'!$D$19:$H$19))+'DCF Custom'!$I$87*(1-'DCF Custom'!$I$86/'DCF Custom'!$I$88)/((1+'DCF Custom'!$C$6+$B55)*IF(RateConv=1,1,1+IPCALT)-1-'DCF Custom'!$I$86)/'DCF Custom'!$H$23*(1+'DCF Custom'!$C$6+$B55)^(-5)</f>
        <v>60303.821550290231</v>
      </c>
      <c r="T55" s="16">
        <f>SUMPRODUCT('DCF Custom'!$D$131:$H$131,(1+'DCF Custom'!$C$6+$B55)^(-'DCF Custom'!$D$19:$H$19))+'DCF Custom'!$I$116*(1-'DCF Custom'!$I$115/'DCF Custom'!$I$117)/((1+'DCF Custom'!$C$6+$B55)*IF(RateConv=1,1,1+IPCALT)-1-'DCF Custom'!$I$115)/'DCF Custom'!$H$23*(1+'DCF Custom'!$C$6+$B55)^(-5)</f>
        <v>35357.105348317054</v>
      </c>
      <c r="U55" s="16">
        <f>SUMPRODUCT('DCF Custom'!$D$160:$H$160,(1+'DCF Custom'!$C$6+$B55)^(-'DCF Custom'!$D$19:$H$19))+'DCF Custom'!$I$145*(1-'DCF Custom'!$I$144/'DCF Custom'!$I$146)/((1+'DCF Custom'!$C$6+$B55)*IF(RateConv=1,1,1+IPCALT)-1-'DCF Custom'!$I$144)/'DCF Custom'!$H$23*(1+'DCF Custom'!$C$6+$B55)^(-5)</f>
        <v>117347.82233151156</v>
      </c>
      <c r="V55" s="75">
        <f t="shared" si="7"/>
        <v>312256.49776829814</v>
      </c>
    </row>
    <row r="56" spans="2:22" ht="13.95" customHeight="1" x14ac:dyDescent="0.3">
      <c r="B56" s="80">
        <v>3.5000000000000003E-2</v>
      </c>
      <c r="C56" s="16">
        <f>SUMPRODUCT('DCF Bear'!$D$73:$H$73,(1+'DCF Bear'!$C$6+$B56)^(-'DCF Bear'!$D$19:$H$19))+'DCF Bear'!$I$58*(1-'DCF Bear'!$I$57/'DCF Bear'!$I$59)/((1+'DCF Bear'!$C$6+$B56)*IF(RateConv=1,1,1+IPCALT)-1-'DCF Bear'!$I$57)/'DCF Bear'!$H$23*(1+'DCF Bear'!$C$6+$B56)^(-5)</f>
        <v>65680.639619145775</v>
      </c>
      <c r="D56" s="16">
        <f>SUMPRODUCT('DCF Bear'!$D$102:$H$102,(1+'DCF Bear'!$C$6+$B56)^(-'DCF Bear'!$D$19:$H$19))+'DCF Bear'!$I$87*(1-'DCF Bear'!$I$86/'DCF Bear'!$I$88)/((1+'DCF Bear'!$C$6+$B56)*IF(RateConv=1,1,1+IPCALT)-1-'DCF Bear'!$I$86)/'DCF Bear'!$H$23*(1+'DCF Bear'!$C$6+$B56)^(-5)</f>
        <v>40615.945126679973</v>
      </c>
      <c r="E56" s="16">
        <f>SUMPRODUCT('DCF Bear'!$D$131:$H$131,(1+'DCF Bear'!$C$6+$B56)^(-'DCF Bear'!$D$19:$H$19))+'DCF Bear'!$I$116*(1-'DCF Bear'!$I$115/'DCF Bear'!$I$117)/((1+'DCF Bear'!$C$6+$B56)*IF(RateConv=1,1,1+IPCALT)-1-'DCF Bear'!$I$115)/'DCF Bear'!$H$23*(1+'DCF Bear'!$C$6+$B56)^(-5)</f>
        <v>23144.749209003781</v>
      </c>
      <c r="F56" s="16">
        <f>SUMPRODUCT('DCF Bear'!$D$160:$H$160,(1+'DCF Bear'!$C$6+$B56)^(-'DCF Bear'!$D$19:$H$19))+'DCF Bear'!$I$145*(1-'DCF Bear'!$I$144/'DCF Bear'!$I$146)/((1+'DCF Bear'!$C$6+$B56)*IF(RateConv=1,1,1+IPCALT)-1-'DCF Bear'!$I$144)/'DCF Bear'!$H$23*(1+'DCF Bear'!$C$6+$B56)^(-5)</f>
        <v>81876.411562721041</v>
      </c>
      <c r="G56" s="75">
        <f t="shared" si="4"/>
        <v>211317.74551755056</v>
      </c>
      <c r="H56" s="16">
        <f>SUMPRODUCT('DCF Base'!$D$73:$H$73,(1+'DCF Base'!$C$6+$B56)^(-'DCF Base'!$D$19:$H$19))+'DCF Base'!$I$58*(1-'DCF Base'!$I$57/'DCF Base'!$I$59)/((1+'DCF Base'!$C$6+$B56)*IF(RateConv=1,1,1+IPCALT)-1-'DCF Base'!$I$57)/'DCF Base'!$H$23*(1+'DCF Base'!$C$6+$B56)^(-5)</f>
        <v>97392.646873865859</v>
      </c>
      <c r="I56" s="16">
        <f>SUMPRODUCT('DCF Base'!$D$102:$H$102,(1+'DCF Base'!$C$6+$B56)^(-'DCF Base'!$D$19:$H$19))+'DCF Base'!$I$87*(1-'DCF Base'!$I$86/'DCF Base'!$I$88)/((1+'DCF Base'!$C$6+$B56)*IF(RateConv=1,1,1+IPCALT)-1-'DCF Base'!$I$86)/'DCF Base'!$H$23*(1+'DCF Base'!$C$6+$B56)^(-5)</f>
        <v>59108.828733653725</v>
      </c>
      <c r="J56" s="16">
        <f>SUMPRODUCT('DCF Base'!$D$131:$H$131,(1+'DCF Base'!$C$6+$B56)^(-'DCF Base'!$D$19:$H$19))+'DCF Base'!$I$116*(1-'DCF Base'!$I$115/'DCF Base'!$I$117)/((1+'DCF Base'!$C$6+$B56)*IF(RateConv=1,1,1+IPCALT)-1-'DCF Base'!$I$115)/'DCF Base'!$H$23*(1+'DCF Base'!$C$6+$B56)^(-5)</f>
        <v>34676.468687829081</v>
      </c>
      <c r="K56" s="16">
        <f>SUMPRODUCT('DCF Base'!$D$160:$H$160,(1+'DCF Base'!$C$6+$B56)^(-'DCF Base'!$D$19:$H$19))+'DCF Base'!$I$145*(1-'DCF Base'!$I$144/'DCF Base'!$I$146)/((1+'DCF Base'!$C$6+$B56)*IF(RateConv=1,1,1+IPCALT)-1-'DCF Base'!$I$144)/'DCF Base'!$H$23*(1+'DCF Base'!$C$6+$B56)^(-5)</f>
        <v>115273.55486005725</v>
      </c>
      <c r="L56" s="75">
        <f t="shared" si="5"/>
        <v>306451.49915540591</v>
      </c>
      <c r="M56" s="16">
        <f>SUMPRODUCT('DCF Bull'!$D$73:$H$73,(1+'DCF Bull'!$C$6+$B56)^(-'DCF Bull'!$D$19:$H$19))+'DCF Bull'!$I$58*(1-'DCF Bull'!$I$57/'DCF Bull'!$I$59)/((1+'DCF Bull'!$C$6+$B56)*IF(RateConv=1,1,1+IPCALT)-1-'DCF Bull'!$I$57)/'DCF Bull'!$H$23*(1+'DCF Bull'!$C$6+$B56)^(-5)</f>
        <v>134784.56442554278</v>
      </c>
      <c r="N56" s="16">
        <f>SUMPRODUCT('DCF Bull'!$D$102:$H$102,(1+'DCF Bull'!$C$6+$B56)^(-'DCF Bull'!$D$19:$H$19))+'DCF Bull'!$I$87*(1-'DCF Bull'!$I$86/'DCF Bull'!$I$88)/((1+'DCF Bull'!$C$6+$B56)*IF(RateConv=1,1,1+IPCALT)-1-'DCF Bull'!$I$86)/'DCF Bull'!$H$23*(1+'DCF Bull'!$C$6+$B56)^(-5)</f>
        <v>79719.640593950084</v>
      </c>
      <c r="O56" s="16">
        <f>SUMPRODUCT('DCF Bull'!$D$131:$H$131,(1+'DCF Bull'!$C$6+$B56)^(-'DCF Bull'!$D$19:$H$19))+'DCF Bull'!$I$116*(1-'DCF Bull'!$I$115/'DCF Bull'!$I$117)/((1+'DCF Bull'!$C$6+$B56)*IF(RateConv=1,1,1+IPCALT)-1-'DCF Bull'!$I$115)/'DCF Bull'!$H$23*(1+'DCF Bull'!$C$6+$B56)^(-5)</f>
        <v>48316.599634376827</v>
      </c>
      <c r="P56" s="16">
        <f>SUMPRODUCT('DCF Bull'!$D$160:$H$160,(1+'DCF Bull'!$C$6+$B56)^(-'DCF Bull'!$D$19:$H$19))+'DCF Bull'!$I$145*(1-'DCF Bull'!$I$144/'DCF Bull'!$I$146)/((1+'DCF Bull'!$C$6+$B56)*IF(RateConv=1,1,1+IPCALT)-1-'DCF Bull'!$I$144)/'DCF Bull'!$H$23*(1+'DCF Bull'!$C$6+$B56)^(-5)</f>
        <v>152773.20853683806</v>
      </c>
      <c r="Q56" s="75">
        <f t="shared" si="6"/>
        <v>415594.01319070777</v>
      </c>
      <c r="R56" s="16">
        <f>SUMPRODUCT('DCF Custom'!$D$73:$H$73,(1+'DCF Custom'!$C$6+$B56)^(-'DCF Custom'!$D$19:$H$19))+'DCF Custom'!$I$58*(1-'DCF Custom'!$I$57/'DCF Custom'!$I$59)/((1+'DCF Custom'!$C$6+$B56)*IF(RateConv=1,1,1+IPCALT)-1-'DCF Custom'!$I$57)/'DCF Custom'!$H$23*(1+'DCF Custom'!$C$6+$B56)^(-5)</f>
        <v>97392.646873865859</v>
      </c>
      <c r="S56" s="16">
        <f>SUMPRODUCT('DCF Custom'!$D$102:$H$102,(1+'DCF Custom'!$C$6+$B56)^(-'DCF Custom'!$D$19:$H$19))+'DCF Custom'!$I$87*(1-'DCF Custom'!$I$86/'DCF Custom'!$I$88)/((1+'DCF Custom'!$C$6+$B56)*IF(RateConv=1,1,1+IPCALT)-1-'DCF Custom'!$I$86)/'DCF Custom'!$H$23*(1+'DCF Custom'!$C$6+$B56)^(-5)</f>
        <v>59108.828733653725</v>
      </c>
      <c r="T56" s="16">
        <f>SUMPRODUCT('DCF Custom'!$D$131:$H$131,(1+'DCF Custom'!$C$6+$B56)^(-'DCF Custom'!$D$19:$H$19))+'DCF Custom'!$I$116*(1-'DCF Custom'!$I$115/'DCF Custom'!$I$117)/((1+'DCF Custom'!$C$6+$B56)*IF(RateConv=1,1,1+IPCALT)-1-'DCF Custom'!$I$115)/'DCF Custom'!$H$23*(1+'DCF Custom'!$C$6+$B56)^(-5)</f>
        <v>34676.468687829081</v>
      </c>
      <c r="U56" s="16">
        <f>SUMPRODUCT('DCF Custom'!$D$160:$H$160,(1+'DCF Custom'!$C$6+$B56)^(-'DCF Custom'!$D$19:$H$19))+'DCF Custom'!$I$145*(1-'DCF Custom'!$I$144/'DCF Custom'!$I$146)/((1+'DCF Custom'!$C$6+$B56)*IF(RateConv=1,1,1+IPCALT)-1-'DCF Custom'!$I$144)/'DCF Custom'!$H$23*(1+'DCF Custom'!$C$6+$B56)^(-5)</f>
        <v>115273.55486005725</v>
      </c>
      <c r="V56" s="75">
        <f t="shared" si="7"/>
        <v>306451.49915540591</v>
      </c>
    </row>
    <row r="57" spans="2:22" ht="13.95" customHeight="1" x14ac:dyDescent="0.3">
      <c r="B57" s="80">
        <v>3.5999999999999997E-2</v>
      </c>
      <c r="C57" s="16">
        <f>SUMPRODUCT('DCF Bear'!$D$73:$H$73,(1+'DCF Bear'!$C$6+$B57)^(-'DCF Bear'!$D$19:$H$19))+'DCF Bear'!$I$58*(1-'DCF Bear'!$I$57/'DCF Bear'!$I$59)/((1+'DCF Bear'!$C$6+$B57)*IF(RateConv=1,1,1+IPCALT)-1-'DCF Bear'!$I$57)/'DCF Bear'!$H$23*(1+'DCF Bear'!$C$6+$B57)^(-5)</f>
        <v>64832.83926290946</v>
      </c>
      <c r="D57" s="16">
        <f>SUMPRODUCT('DCF Bear'!$D$102:$H$102,(1+'DCF Bear'!$C$6+$B57)^(-'DCF Bear'!$D$19:$H$19))+'DCF Bear'!$I$87*(1-'DCF Bear'!$I$86/'DCF Bear'!$I$88)/((1+'DCF Bear'!$C$6+$B57)*IF(RateConv=1,1,1+IPCALT)-1-'DCF Bear'!$I$86)/'DCF Bear'!$H$23*(1+'DCF Bear'!$C$6+$B57)^(-5)</f>
        <v>40055.765125898106</v>
      </c>
      <c r="E57" s="16">
        <f>SUMPRODUCT('DCF Bear'!$D$131:$H$131,(1+'DCF Bear'!$C$6+$B57)^(-'DCF Bear'!$D$19:$H$19))+'DCF Bear'!$I$116*(1-'DCF Bear'!$I$115/'DCF Bear'!$I$117)/((1+'DCF Bear'!$C$6+$B57)*IF(RateConv=1,1,1+IPCALT)-1-'DCF Bear'!$I$115)/'DCF Bear'!$H$23*(1+'DCF Bear'!$C$6+$B57)^(-5)</f>
        <v>22834.891106238614</v>
      </c>
      <c r="F57" s="16">
        <f>SUMPRODUCT('DCF Bear'!$D$160:$H$160,(1+'DCF Bear'!$C$6+$B57)^(-'DCF Bear'!$D$19:$H$19))+'DCF Bear'!$I$145*(1-'DCF Bear'!$I$144/'DCF Bear'!$I$146)/((1+'DCF Bear'!$C$6+$B57)*IF(RateConv=1,1,1+IPCALT)-1-'DCF Bear'!$I$144)/'DCF Bear'!$H$23*(1+'DCF Bear'!$C$6+$B57)^(-5)</f>
        <v>80900.127102624247</v>
      </c>
      <c r="G57" s="75">
        <f t="shared" si="4"/>
        <v>208623.62259767042</v>
      </c>
      <c r="H57" s="16">
        <f>SUMPRODUCT('DCF Base'!$D$73:$H$73,(1+'DCF Base'!$C$6+$B57)^(-'DCF Base'!$D$19:$H$19))+'DCF Base'!$I$58*(1-'DCF Base'!$I$57/'DCF Base'!$I$59)/((1+'DCF Base'!$C$6+$B57)*IF(RateConv=1,1,1+IPCALT)-1-'DCF Base'!$I$57)/'DCF Base'!$H$23*(1+'DCF Base'!$C$6+$B57)^(-5)</f>
        <v>95603.319812376285</v>
      </c>
      <c r="I57" s="16">
        <f>SUMPRODUCT('DCF Base'!$D$102:$H$102,(1+'DCF Base'!$C$6+$B57)^(-'DCF Base'!$D$19:$H$19))+'DCF Base'!$I$87*(1-'DCF Base'!$I$86/'DCF Base'!$I$88)/((1+'DCF Base'!$C$6+$B57)*IF(RateConv=1,1,1+IPCALT)-1-'DCF Base'!$I$86)/'DCF Base'!$H$23*(1+'DCF Base'!$C$6+$B57)^(-5)</f>
        <v>57956.462436931834</v>
      </c>
      <c r="J57" s="16">
        <f>SUMPRODUCT('DCF Base'!$D$131:$H$131,(1+'DCF Base'!$C$6+$B57)^(-'DCF Base'!$D$19:$H$19))+'DCF Base'!$I$116*(1-'DCF Base'!$I$115/'DCF Base'!$I$117)/((1+'DCF Base'!$C$6+$B57)*IF(RateConv=1,1,1+IPCALT)-1-'DCF Base'!$I$115)/'DCF Base'!$H$23*(1+'DCF Base'!$C$6+$B57)^(-5)</f>
        <v>34020.041608208834</v>
      </c>
      <c r="K57" s="16">
        <f>SUMPRODUCT('DCF Base'!$D$160:$H$160,(1+'DCF Base'!$C$6+$B57)^(-'DCF Base'!$D$19:$H$19))+'DCF Base'!$I$145*(1-'DCF Base'!$I$144/'DCF Base'!$I$146)/((1+'DCF Base'!$C$6+$B57)*IF(RateConv=1,1,1+IPCALT)-1-'DCF Base'!$I$144)/'DCF Base'!$H$23*(1+'DCF Base'!$C$6+$B57)^(-5)</f>
        <v>113272.35876731308</v>
      </c>
      <c r="L57" s="75">
        <f t="shared" si="5"/>
        <v>300852.18262483005</v>
      </c>
      <c r="M57" s="16">
        <f>SUMPRODUCT('DCF Bull'!$D$73:$H$73,(1+'DCF Bull'!$C$6+$B57)^(-'DCF Bull'!$D$19:$H$19))+'DCF Bull'!$I$58*(1-'DCF Bull'!$I$57/'DCF Bull'!$I$59)/((1+'DCF Bull'!$C$6+$B57)*IF(RateConv=1,1,1+IPCALT)-1-'DCF Bull'!$I$57)/'DCF Bull'!$H$23*(1+'DCF Bull'!$C$6+$B57)^(-5)</f>
        <v>131560.0337469104</v>
      </c>
      <c r="N57" s="16">
        <f>SUMPRODUCT('DCF Bull'!$D$102:$H$102,(1+'DCF Bull'!$C$6+$B57)^(-'DCF Bull'!$D$19:$H$19))+'DCF Bull'!$I$87*(1-'DCF Bull'!$I$86/'DCF Bull'!$I$88)/((1+'DCF Bull'!$C$6+$B57)*IF(RateConv=1,1,1+IPCALT)-1-'DCF Bull'!$I$86)/'DCF Bull'!$H$23*(1+'DCF Bull'!$C$6+$B57)^(-5)</f>
        <v>77703.470449530229</v>
      </c>
      <c r="O57" s="16">
        <f>SUMPRODUCT('DCF Bull'!$D$131:$H$131,(1+'DCF Bull'!$C$6+$B57)^(-'DCF Bull'!$D$19:$H$19))+'DCF Bull'!$I$116*(1-'DCF Bull'!$I$115/'DCF Bull'!$I$117)/((1+'DCF Bull'!$C$6+$B57)*IF(RateConv=1,1,1+IPCALT)-1-'DCF Bull'!$I$115)/'DCF Bull'!$H$23*(1+'DCF Bull'!$C$6+$B57)^(-5)</f>
        <v>47130.584729976486</v>
      </c>
      <c r="P57" s="16">
        <f>SUMPRODUCT('DCF Bull'!$D$160:$H$160,(1+'DCF Bull'!$C$6+$B57)^(-'DCF Bull'!$D$19:$H$19))+'DCF Bull'!$I$145*(1-'DCF Bull'!$I$144/'DCF Bull'!$I$146)/((1+'DCF Bull'!$C$6+$B57)*IF(RateConv=1,1,1+IPCALT)-1-'DCF Bull'!$I$144)/'DCF Bull'!$H$23*(1+'DCF Bull'!$C$6+$B57)^(-5)</f>
        <v>149264.86887390539</v>
      </c>
      <c r="Q57" s="75">
        <f t="shared" si="6"/>
        <v>405658.9578003225</v>
      </c>
      <c r="R57" s="16">
        <f>SUMPRODUCT('DCF Custom'!$D$73:$H$73,(1+'DCF Custom'!$C$6+$B57)^(-'DCF Custom'!$D$19:$H$19))+'DCF Custom'!$I$58*(1-'DCF Custom'!$I$57/'DCF Custom'!$I$59)/((1+'DCF Custom'!$C$6+$B57)*IF(RateConv=1,1,1+IPCALT)-1-'DCF Custom'!$I$57)/'DCF Custom'!$H$23*(1+'DCF Custom'!$C$6+$B57)^(-5)</f>
        <v>95603.319812376285</v>
      </c>
      <c r="S57" s="16">
        <f>SUMPRODUCT('DCF Custom'!$D$102:$H$102,(1+'DCF Custom'!$C$6+$B57)^(-'DCF Custom'!$D$19:$H$19))+'DCF Custom'!$I$87*(1-'DCF Custom'!$I$86/'DCF Custom'!$I$88)/((1+'DCF Custom'!$C$6+$B57)*IF(RateConv=1,1,1+IPCALT)-1-'DCF Custom'!$I$86)/'DCF Custom'!$H$23*(1+'DCF Custom'!$C$6+$B57)^(-5)</f>
        <v>57956.462436931834</v>
      </c>
      <c r="T57" s="16">
        <f>SUMPRODUCT('DCF Custom'!$D$131:$H$131,(1+'DCF Custom'!$C$6+$B57)^(-'DCF Custom'!$D$19:$H$19))+'DCF Custom'!$I$116*(1-'DCF Custom'!$I$115/'DCF Custom'!$I$117)/((1+'DCF Custom'!$C$6+$B57)*IF(RateConv=1,1,1+IPCALT)-1-'DCF Custom'!$I$115)/'DCF Custom'!$H$23*(1+'DCF Custom'!$C$6+$B57)^(-5)</f>
        <v>34020.041608208834</v>
      </c>
      <c r="U57" s="16">
        <f>SUMPRODUCT('DCF Custom'!$D$160:$H$160,(1+'DCF Custom'!$C$6+$B57)^(-'DCF Custom'!$D$19:$H$19))+'DCF Custom'!$I$145*(1-'DCF Custom'!$I$144/'DCF Custom'!$I$146)/((1+'DCF Custom'!$C$6+$B57)*IF(RateConv=1,1,1+IPCALT)-1-'DCF Custom'!$I$144)/'DCF Custom'!$H$23*(1+'DCF Custom'!$C$6+$B57)^(-5)</f>
        <v>113272.35876731308</v>
      </c>
      <c r="V57" s="75">
        <f t="shared" si="7"/>
        <v>300852.18262483005</v>
      </c>
    </row>
    <row r="58" spans="2:22" ht="13.95" customHeight="1" x14ac:dyDescent="0.3">
      <c r="B58" s="80">
        <v>3.6999999999999998E-2</v>
      </c>
      <c r="C58" s="16">
        <f>SUMPRODUCT('DCF Bear'!$D$73:$H$73,(1+'DCF Bear'!$C$6+$B58)^(-'DCF Bear'!$D$19:$H$19))+'DCF Bear'!$I$58*(1-'DCF Bear'!$I$57/'DCF Bear'!$I$59)/((1+'DCF Bear'!$C$6+$B58)*IF(RateConv=1,1,1+IPCALT)-1-'DCF Bear'!$I$57)/'DCF Bear'!$H$23*(1+'DCF Bear'!$C$6+$B58)^(-5)</f>
        <v>64006.2515297215</v>
      </c>
      <c r="D58" s="16">
        <f>SUMPRODUCT('DCF Bear'!$D$102:$H$102,(1+'DCF Bear'!$C$6+$B58)^(-'DCF Bear'!$D$19:$H$19))+'DCF Bear'!$I$87*(1-'DCF Bear'!$I$86/'DCF Bear'!$I$88)/((1+'DCF Bear'!$C$6+$B58)*IF(RateConv=1,1,1+IPCALT)-1-'DCF Bear'!$I$86)/'DCF Bear'!$H$23*(1+'DCF Bear'!$C$6+$B58)^(-5)</f>
        <v>39509.731916671568</v>
      </c>
      <c r="E58" s="16">
        <f>SUMPRODUCT('DCF Bear'!$D$131:$H$131,(1+'DCF Bear'!$C$6+$B58)^(-'DCF Bear'!$D$19:$H$19))+'DCF Bear'!$I$116*(1-'DCF Bear'!$I$115/'DCF Bear'!$I$117)/((1+'DCF Bear'!$C$6+$B58)*IF(RateConv=1,1,1+IPCALT)-1-'DCF Bear'!$I$115)/'DCF Bear'!$H$23*(1+'DCF Bear'!$C$6+$B58)^(-5)</f>
        <v>22532.828258980673</v>
      </c>
      <c r="F58" s="16">
        <f>SUMPRODUCT('DCF Bear'!$D$160:$H$160,(1+'DCF Bear'!$C$6+$B58)^(-'DCF Bear'!$D$19:$H$19))+'DCF Bear'!$I$145*(1-'DCF Bear'!$I$144/'DCF Bear'!$I$146)/((1+'DCF Bear'!$C$6+$B58)*IF(RateConv=1,1,1+IPCALT)-1-'DCF Bear'!$I$144)/'DCF Bear'!$H$23*(1+'DCF Bear'!$C$6+$B58)^(-5)</f>
        <v>79947.95017189646</v>
      </c>
      <c r="G58" s="75">
        <f t="shared" si="4"/>
        <v>205996.76187727021</v>
      </c>
      <c r="H58" s="16">
        <f>SUMPRODUCT('DCF Base'!$D$73:$H$73,(1+'DCF Base'!$C$6+$B58)^(-'DCF Base'!$D$19:$H$19))+'DCF Base'!$I$58*(1-'DCF Base'!$I$57/'DCF Base'!$I$59)/((1+'DCF Base'!$C$6+$B58)*IF(RateConv=1,1,1+IPCALT)-1-'DCF Base'!$I$57)/'DCF Base'!$H$23*(1+'DCF Base'!$C$6+$B58)^(-5)</f>
        <v>93876.340670355217</v>
      </c>
      <c r="I58" s="16">
        <f>SUMPRODUCT('DCF Base'!$D$102:$H$102,(1+'DCF Base'!$C$6+$B58)^(-'DCF Base'!$D$19:$H$19))+'DCF Base'!$I$87*(1-'DCF Base'!$I$86/'DCF Base'!$I$88)/((1+'DCF Base'!$C$6+$B58)*IF(RateConv=1,1,1+IPCALT)-1-'DCF Base'!$I$86)/'DCF Base'!$H$23*(1+'DCF Base'!$C$6+$B58)^(-5)</f>
        <v>56844.500777813366</v>
      </c>
      <c r="J58" s="16">
        <f>SUMPRODUCT('DCF Base'!$D$131:$H$131,(1+'DCF Base'!$C$6+$B58)^(-'DCF Base'!$D$19:$H$19))+'DCF Base'!$I$116*(1-'DCF Base'!$I$115/'DCF Base'!$I$117)/((1+'DCF Base'!$C$6+$B58)*IF(RateConv=1,1,1+IPCALT)-1-'DCF Base'!$I$115)/'DCF Base'!$H$23*(1+'DCF Base'!$C$6+$B58)^(-5)</f>
        <v>33386.562506016635</v>
      </c>
      <c r="K58" s="16">
        <f>SUMPRODUCT('DCF Base'!$D$160:$H$160,(1+'DCF Base'!$C$6+$B58)^(-'DCF Base'!$D$19:$H$19))+'DCF Base'!$I$145*(1-'DCF Base'!$I$144/'DCF Base'!$I$146)/((1+'DCF Base'!$C$6+$B58)*IF(RateConv=1,1,1+IPCALT)-1-'DCF Base'!$I$144)/'DCF Base'!$H$23*(1+'DCF Base'!$C$6+$B58)^(-5)</f>
        <v>111340.4293757769</v>
      </c>
      <c r="L58" s="75">
        <f t="shared" si="5"/>
        <v>295447.8333299621</v>
      </c>
      <c r="M58" s="16">
        <f>SUMPRODUCT('DCF Bull'!$D$73:$H$73,(1+'DCF Bull'!$C$6+$B58)^(-'DCF Bull'!$D$19:$H$19))+'DCF Bull'!$I$58*(1-'DCF Bull'!$I$57/'DCF Bull'!$I$59)/((1+'DCF Bull'!$C$6+$B58)*IF(RateConv=1,1,1+IPCALT)-1-'DCF Bull'!$I$57)/'DCF Bull'!$H$23*(1+'DCF Bull'!$C$6+$B58)^(-5)</f>
        <v>128479.41589102717</v>
      </c>
      <c r="N58" s="16">
        <f>SUMPRODUCT('DCF Bull'!$D$102:$H$102,(1+'DCF Bull'!$C$6+$B58)^(-'DCF Bull'!$D$19:$H$19))+'DCF Bull'!$I$87*(1-'DCF Bull'!$I$86/'DCF Bull'!$I$88)/((1+'DCF Bull'!$C$6+$B58)*IF(RateConv=1,1,1+IPCALT)-1-'DCF Bull'!$I$86)/'DCF Bull'!$H$23*(1+'DCF Bull'!$C$6+$B58)^(-5)</f>
        <v>75777.708541562533</v>
      </c>
      <c r="O58" s="16">
        <f>SUMPRODUCT('DCF Bull'!$D$131:$H$131,(1+'DCF Bull'!$C$6+$B58)^(-'DCF Bull'!$D$19:$H$19))+'DCF Bull'!$I$116*(1-'DCF Bull'!$I$115/'DCF Bull'!$I$117)/((1+'DCF Bull'!$C$6+$B58)*IF(RateConv=1,1,1+IPCALT)-1-'DCF Bull'!$I$115)/'DCF Bull'!$H$23*(1+'DCF Bull'!$C$6+$B58)^(-5)</f>
        <v>45997.62167690925</v>
      </c>
      <c r="P58" s="16">
        <f>SUMPRODUCT('DCF Bull'!$D$160:$H$160,(1+'DCF Bull'!$C$6+$B58)^(-'DCF Bull'!$D$19:$H$19))+'DCF Bull'!$I$145*(1-'DCF Bull'!$I$144/'DCF Bull'!$I$146)/((1+'DCF Bull'!$C$6+$B58)*IF(RateConv=1,1,1+IPCALT)-1-'DCF Bull'!$I$144)/'DCF Bull'!$H$23*(1+'DCF Bull'!$C$6+$B58)^(-5)</f>
        <v>145912.5252033025</v>
      </c>
      <c r="Q58" s="75">
        <f t="shared" si="6"/>
        <v>396167.2713128014</v>
      </c>
      <c r="R58" s="16">
        <f>SUMPRODUCT('DCF Custom'!$D$73:$H$73,(1+'DCF Custom'!$C$6+$B58)^(-'DCF Custom'!$D$19:$H$19))+'DCF Custom'!$I$58*(1-'DCF Custom'!$I$57/'DCF Custom'!$I$59)/((1+'DCF Custom'!$C$6+$B58)*IF(RateConv=1,1,1+IPCALT)-1-'DCF Custom'!$I$57)/'DCF Custom'!$H$23*(1+'DCF Custom'!$C$6+$B58)^(-5)</f>
        <v>93876.340670355217</v>
      </c>
      <c r="S58" s="16">
        <f>SUMPRODUCT('DCF Custom'!$D$102:$H$102,(1+'DCF Custom'!$C$6+$B58)^(-'DCF Custom'!$D$19:$H$19))+'DCF Custom'!$I$87*(1-'DCF Custom'!$I$86/'DCF Custom'!$I$88)/((1+'DCF Custom'!$C$6+$B58)*IF(RateConv=1,1,1+IPCALT)-1-'DCF Custom'!$I$86)/'DCF Custom'!$H$23*(1+'DCF Custom'!$C$6+$B58)^(-5)</f>
        <v>56844.500777813366</v>
      </c>
      <c r="T58" s="16">
        <f>SUMPRODUCT('DCF Custom'!$D$131:$H$131,(1+'DCF Custom'!$C$6+$B58)^(-'DCF Custom'!$D$19:$H$19))+'DCF Custom'!$I$116*(1-'DCF Custom'!$I$115/'DCF Custom'!$I$117)/((1+'DCF Custom'!$C$6+$B58)*IF(RateConv=1,1,1+IPCALT)-1-'DCF Custom'!$I$115)/'DCF Custom'!$H$23*(1+'DCF Custom'!$C$6+$B58)^(-5)</f>
        <v>33386.562506016635</v>
      </c>
      <c r="U58" s="16">
        <f>SUMPRODUCT('DCF Custom'!$D$160:$H$160,(1+'DCF Custom'!$C$6+$B58)^(-'DCF Custom'!$D$19:$H$19))+'DCF Custom'!$I$145*(1-'DCF Custom'!$I$144/'DCF Custom'!$I$146)/((1+'DCF Custom'!$C$6+$B58)*IF(RateConv=1,1,1+IPCALT)-1-'DCF Custom'!$I$144)/'DCF Custom'!$H$23*(1+'DCF Custom'!$C$6+$B58)^(-5)</f>
        <v>111340.4293757769</v>
      </c>
      <c r="V58" s="75">
        <f t="shared" si="7"/>
        <v>295447.8333299621</v>
      </c>
    </row>
    <row r="59" spans="2:22" ht="13.95" customHeight="1" x14ac:dyDescent="0.3">
      <c r="B59" s="80">
        <v>3.7999999999999999E-2</v>
      </c>
      <c r="C59" s="16">
        <f>SUMPRODUCT('DCF Bear'!$D$73:$H$73,(1+'DCF Bear'!$C$6+$B59)^(-'DCF Bear'!$D$19:$H$19))+'DCF Bear'!$I$58*(1-'DCF Bear'!$I$57/'DCF Bear'!$I$59)/((1+'DCF Bear'!$C$6+$B59)*IF(RateConv=1,1,1+IPCALT)-1-'DCF Bear'!$I$57)/'DCF Bear'!$H$23*(1+'DCF Bear'!$C$6+$B59)^(-5)</f>
        <v>63200.090835202107</v>
      </c>
      <c r="D59" s="16">
        <f>SUMPRODUCT('DCF Bear'!$D$102:$H$102,(1+'DCF Bear'!$C$6+$B59)^(-'DCF Bear'!$D$19:$H$19))+'DCF Bear'!$I$87*(1-'DCF Bear'!$I$86/'DCF Bear'!$I$88)/((1+'DCF Bear'!$C$6+$B59)*IF(RateConv=1,1,1+IPCALT)-1-'DCF Bear'!$I$86)/'DCF Bear'!$H$23*(1+'DCF Bear'!$C$6+$B59)^(-5)</f>
        <v>38977.32103919379</v>
      </c>
      <c r="E59" s="16">
        <f>SUMPRODUCT('DCF Bear'!$D$131:$H$131,(1+'DCF Bear'!$C$6+$B59)^(-'DCF Bear'!$D$19:$H$19))+'DCF Bear'!$I$116*(1-'DCF Bear'!$I$115/'DCF Bear'!$I$117)/((1+'DCF Bear'!$C$6+$B59)*IF(RateConv=1,1,1+IPCALT)-1-'DCF Bear'!$I$115)/'DCF Bear'!$H$23*(1+'DCF Bear'!$C$6+$B59)^(-5)</f>
        <v>22238.271794544653</v>
      </c>
      <c r="F59" s="16">
        <f>SUMPRODUCT('DCF Bear'!$D$160:$H$160,(1+'DCF Bear'!$C$6+$B59)^(-'DCF Bear'!$D$19:$H$19))+'DCF Bear'!$I$145*(1-'DCF Bear'!$I$144/'DCF Bear'!$I$146)/((1+'DCF Bear'!$C$6+$B59)*IF(RateConv=1,1,1+IPCALT)-1-'DCF Bear'!$I$144)/'DCF Bear'!$H$23*(1+'DCF Bear'!$C$6+$B59)^(-5)</f>
        <v>79018.98942044971</v>
      </c>
      <c r="G59" s="75">
        <f t="shared" si="4"/>
        <v>203434.67308939027</v>
      </c>
      <c r="H59" s="16">
        <f>SUMPRODUCT('DCF Base'!$D$73:$H$73,(1+'DCF Base'!$C$6+$B59)^(-'DCF Base'!$D$19:$H$19))+'DCF Base'!$I$58*(1-'DCF Base'!$I$57/'DCF Base'!$I$59)/((1+'DCF Base'!$C$6+$B59)*IF(RateConv=1,1,1+IPCALT)-1-'DCF Base'!$I$57)/'DCF Base'!$H$23*(1+'DCF Base'!$C$6+$B59)^(-5)</f>
        <v>92208.516672416605</v>
      </c>
      <c r="I59" s="16">
        <f>SUMPRODUCT('DCF Base'!$D$102:$H$102,(1+'DCF Base'!$C$6+$B59)^(-'DCF Base'!$D$19:$H$19))+'DCF Base'!$I$87*(1-'DCF Base'!$I$86/'DCF Base'!$I$88)/((1+'DCF Base'!$C$6+$B59)*IF(RateConv=1,1,1+IPCALT)-1-'DCF Base'!$I$86)/'DCF Base'!$H$23*(1+'DCF Base'!$C$6+$B59)^(-5)</f>
        <v>55770.873547446405</v>
      </c>
      <c r="J59" s="16">
        <f>SUMPRODUCT('DCF Base'!$D$131:$H$131,(1+'DCF Base'!$C$6+$B59)^(-'DCF Base'!$D$19:$H$19))+'DCF Base'!$I$116*(1-'DCF Base'!$I$115/'DCF Base'!$I$117)/((1+'DCF Base'!$C$6+$B59)*IF(RateConv=1,1,1+IPCALT)-1-'DCF Base'!$I$115)/'DCF Base'!$H$23*(1+'DCF Base'!$C$6+$B59)^(-5)</f>
        <v>32774.855897658781</v>
      </c>
      <c r="K59" s="16">
        <f>SUMPRODUCT('DCF Base'!$D$160:$H$160,(1+'DCF Base'!$C$6+$B59)^(-'DCF Base'!$D$19:$H$19))+'DCF Base'!$I$145*(1-'DCF Base'!$I$144/'DCF Base'!$I$146)/((1+'DCF Base'!$C$6+$B59)*IF(RateConv=1,1,1+IPCALT)-1-'DCF Base'!$I$144)/'DCF Base'!$H$23*(1+'DCF Base'!$C$6+$B59)^(-5)</f>
        <v>109474.22170668162</v>
      </c>
      <c r="L59" s="75">
        <f t="shared" si="5"/>
        <v>290228.46782420343</v>
      </c>
      <c r="M59" s="16">
        <f>SUMPRODUCT('DCF Bull'!$D$73:$H$73,(1+'DCF Bull'!$C$6+$B59)^(-'DCF Bull'!$D$19:$H$19))+'DCF Bull'!$I$58*(1-'DCF Bull'!$I$57/'DCF Bull'!$I$59)/((1+'DCF Bull'!$C$6+$B59)*IF(RateConv=1,1,1+IPCALT)-1-'DCF Bull'!$I$57)/'DCF Bull'!$H$23*(1+'DCF Bull'!$C$6+$B59)^(-5)</f>
        <v>125533.32239670842</v>
      </c>
      <c r="N59" s="16">
        <f>SUMPRODUCT('DCF Bull'!$D$102:$H$102,(1+'DCF Bull'!$C$6+$B59)^(-'DCF Bull'!$D$19:$H$19))+'DCF Bull'!$I$87*(1-'DCF Bull'!$I$86/'DCF Bull'!$I$88)/((1+'DCF Bull'!$C$6+$B59)*IF(RateConv=1,1,1+IPCALT)-1-'DCF Bull'!$I$86)/'DCF Bull'!$H$23*(1+'DCF Bull'!$C$6+$B59)^(-5)</f>
        <v>73936.454899687582</v>
      </c>
      <c r="O59" s="16">
        <f>SUMPRODUCT('DCF Bull'!$D$131:$H$131,(1+'DCF Bull'!$C$6+$B59)^(-'DCF Bull'!$D$19:$H$19))+'DCF Bull'!$I$116*(1-'DCF Bull'!$I$115/'DCF Bull'!$I$117)/((1+'DCF Bull'!$C$6+$B59)*IF(RateConv=1,1,1+IPCALT)-1-'DCF Bull'!$I$115)/'DCF Bull'!$H$23*(1+'DCF Bull'!$C$6+$B59)^(-5)</f>
        <v>44914.248968263179</v>
      </c>
      <c r="P59" s="16">
        <f>SUMPRODUCT('DCF Bull'!$D$160:$H$160,(1+'DCF Bull'!$C$6+$B59)^(-'DCF Bull'!$D$19:$H$19))+'DCF Bull'!$I$145*(1-'DCF Bull'!$I$144/'DCF Bull'!$I$146)/((1+'DCF Bull'!$C$6+$B59)*IF(RateConv=1,1,1+IPCALT)-1-'DCF Bull'!$I$144)/'DCF Bull'!$H$23*(1+'DCF Bull'!$C$6+$B59)^(-5)</f>
        <v>142706.00341926145</v>
      </c>
      <c r="Q59" s="75">
        <f t="shared" si="6"/>
        <v>387090.02968392067</v>
      </c>
      <c r="R59" s="16">
        <f>SUMPRODUCT('DCF Custom'!$D$73:$H$73,(1+'DCF Custom'!$C$6+$B59)^(-'DCF Custom'!$D$19:$H$19))+'DCF Custom'!$I$58*(1-'DCF Custom'!$I$57/'DCF Custom'!$I$59)/((1+'DCF Custom'!$C$6+$B59)*IF(RateConv=1,1,1+IPCALT)-1-'DCF Custom'!$I$57)/'DCF Custom'!$H$23*(1+'DCF Custom'!$C$6+$B59)^(-5)</f>
        <v>92208.516672416605</v>
      </c>
      <c r="S59" s="16">
        <f>SUMPRODUCT('DCF Custom'!$D$102:$H$102,(1+'DCF Custom'!$C$6+$B59)^(-'DCF Custom'!$D$19:$H$19))+'DCF Custom'!$I$87*(1-'DCF Custom'!$I$86/'DCF Custom'!$I$88)/((1+'DCF Custom'!$C$6+$B59)*IF(RateConv=1,1,1+IPCALT)-1-'DCF Custom'!$I$86)/'DCF Custom'!$H$23*(1+'DCF Custom'!$C$6+$B59)^(-5)</f>
        <v>55770.873547446405</v>
      </c>
      <c r="T59" s="16">
        <f>SUMPRODUCT('DCF Custom'!$D$131:$H$131,(1+'DCF Custom'!$C$6+$B59)^(-'DCF Custom'!$D$19:$H$19))+'DCF Custom'!$I$116*(1-'DCF Custom'!$I$115/'DCF Custom'!$I$117)/((1+'DCF Custom'!$C$6+$B59)*IF(RateConv=1,1,1+IPCALT)-1-'DCF Custom'!$I$115)/'DCF Custom'!$H$23*(1+'DCF Custom'!$C$6+$B59)^(-5)</f>
        <v>32774.855897658781</v>
      </c>
      <c r="U59" s="16">
        <f>SUMPRODUCT('DCF Custom'!$D$160:$H$160,(1+'DCF Custom'!$C$6+$B59)^(-'DCF Custom'!$D$19:$H$19))+'DCF Custom'!$I$145*(1-'DCF Custom'!$I$144/'DCF Custom'!$I$146)/((1+'DCF Custom'!$C$6+$B59)*IF(RateConv=1,1,1+IPCALT)-1-'DCF Custom'!$I$144)/'DCF Custom'!$H$23*(1+'DCF Custom'!$C$6+$B59)^(-5)</f>
        <v>109474.22170668162</v>
      </c>
      <c r="V59" s="75">
        <f t="shared" si="7"/>
        <v>290228.46782420343</v>
      </c>
    </row>
    <row r="60" spans="2:22" ht="13.95" customHeight="1" x14ac:dyDescent="0.3">
      <c r="B60" s="80">
        <v>3.9E-2</v>
      </c>
      <c r="C60" s="16">
        <f>SUMPRODUCT('DCF Bear'!$D$73:$H$73,(1+'DCF Bear'!$C$6+$B60)^(-'DCF Bear'!$D$19:$H$19))+'DCF Bear'!$I$58*(1-'DCF Bear'!$I$57/'DCF Bear'!$I$59)/((1+'DCF Bear'!$C$6+$B60)*IF(RateConv=1,1,1+IPCALT)-1-'DCF Bear'!$I$57)/'DCF Bear'!$H$23*(1+'DCF Bear'!$C$6+$B60)^(-5)</f>
        <v>62413.609915112771</v>
      </c>
      <c r="D60" s="16">
        <f>SUMPRODUCT('DCF Bear'!$D$102:$H$102,(1+'DCF Bear'!$C$6+$B60)^(-'DCF Bear'!$D$19:$H$19))+'DCF Bear'!$I$87*(1-'DCF Bear'!$I$86/'DCF Bear'!$I$88)/((1+'DCF Bear'!$C$6+$B60)*IF(RateConv=1,1,1+IPCALT)-1-'DCF Bear'!$I$86)/'DCF Bear'!$H$23*(1+'DCF Bear'!$C$6+$B60)^(-5)</f>
        <v>38458.033619076799</v>
      </c>
      <c r="E60" s="16">
        <f>SUMPRODUCT('DCF Bear'!$D$131:$H$131,(1+'DCF Bear'!$C$6+$B60)^(-'DCF Bear'!$D$19:$H$19))+'DCF Bear'!$I$116*(1-'DCF Bear'!$I$115/'DCF Bear'!$I$117)/((1+'DCF Bear'!$C$6+$B60)*IF(RateConv=1,1,1+IPCALT)-1-'DCF Bear'!$I$115)/'DCF Bear'!$H$23*(1+'DCF Bear'!$C$6+$B60)^(-5)</f>
        <v>21950.946932152045</v>
      </c>
      <c r="F60" s="16">
        <f>SUMPRODUCT('DCF Bear'!$D$160:$H$160,(1+'DCF Bear'!$C$6+$B60)^(-'DCF Bear'!$D$19:$H$19))+'DCF Bear'!$I$145*(1-'DCF Bear'!$I$144/'DCF Bear'!$I$146)/((1+'DCF Bear'!$C$6+$B60)*IF(RateConv=1,1,1+IPCALT)-1-'DCF Bear'!$I$144)/'DCF Bear'!$H$23*(1+'DCF Bear'!$C$6+$B60)^(-5)</f>
        <v>78112.39696986317</v>
      </c>
      <c r="G60" s="75">
        <f t="shared" si="4"/>
        <v>200934.9874362048</v>
      </c>
      <c r="H60" s="16">
        <f>SUMPRODUCT('DCF Base'!$D$73:$H$73,(1+'DCF Base'!$C$6+$B60)^(-'DCF Base'!$D$19:$H$19))+'DCF Base'!$I$58*(1-'DCF Base'!$I$57/'DCF Base'!$I$59)/((1+'DCF Base'!$C$6+$B60)*IF(RateConv=1,1,1+IPCALT)-1-'DCF Base'!$I$57)/'DCF Base'!$H$23*(1+'DCF Base'!$C$6+$B60)^(-5)</f>
        <v>90596.86932796691</v>
      </c>
      <c r="I60" s="16">
        <f>SUMPRODUCT('DCF Base'!$D$102:$H$102,(1+'DCF Base'!$C$6+$B60)^(-'DCF Base'!$D$19:$H$19))+'DCF Base'!$I$87*(1-'DCF Base'!$I$86/'DCF Base'!$I$88)/((1+'DCF Base'!$C$6+$B60)*IF(RateConv=1,1,1+IPCALT)-1-'DCF Base'!$I$86)/'DCF Base'!$H$23*(1+'DCF Base'!$C$6+$B60)^(-5)</f>
        <v>54733.649486100934</v>
      </c>
      <c r="J60" s="16">
        <f>SUMPRODUCT('DCF Base'!$D$131:$H$131,(1+'DCF Base'!$C$6+$B60)^(-'DCF Base'!$D$19:$H$19))+'DCF Base'!$I$116*(1-'DCF Base'!$I$115/'DCF Base'!$I$117)/((1+'DCF Base'!$C$6+$B60)*IF(RateConv=1,1,1+IPCALT)-1-'DCF Base'!$I$115)/'DCF Base'!$H$23*(1+'DCF Base'!$C$6+$B60)^(-5)</f>
        <v>32183.825194547608</v>
      </c>
      <c r="K60" s="16">
        <f>SUMPRODUCT('DCF Base'!$D$160:$H$160,(1+'DCF Base'!$C$6+$B60)^(-'DCF Base'!$D$19:$H$19))+'DCF Base'!$I$145*(1-'DCF Base'!$I$144/'DCF Base'!$I$146)/((1+'DCF Base'!$C$6+$B60)*IF(RateConv=1,1,1+IPCALT)-1-'DCF Base'!$I$144)/'DCF Base'!$H$23*(1+'DCF Base'!$C$6+$B60)^(-5)</f>
        <v>107670.42869323055</v>
      </c>
      <c r="L60" s="75">
        <f t="shared" si="5"/>
        <v>285184.77270184603</v>
      </c>
      <c r="M60" s="16">
        <f>SUMPRODUCT('DCF Bull'!$D$73:$H$73,(1+'DCF Bull'!$C$6+$B60)^(-'DCF Bull'!$D$19:$H$19))+'DCF Bull'!$I$58*(1-'DCF Bull'!$I$57/'DCF Bull'!$I$59)/((1+'DCF Bull'!$C$6+$B60)*IF(RateConv=1,1,1+IPCALT)-1-'DCF Bull'!$I$57)/'DCF Bull'!$H$23*(1+'DCF Bull'!$C$6+$B60)^(-5)</f>
        <v>122713.16383698056</v>
      </c>
      <c r="N60" s="16">
        <f>SUMPRODUCT('DCF Bull'!$D$102:$H$102,(1+'DCF Bull'!$C$6+$B60)^(-'DCF Bull'!$D$19:$H$19))+'DCF Bull'!$I$87*(1-'DCF Bull'!$I$86/'DCF Bull'!$I$88)/((1+'DCF Bull'!$C$6+$B60)*IF(RateConv=1,1,1+IPCALT)-1-'DCF Bull'!$I$86)/'DCF Bull'!$H$23*(1+'DCF Bull'!$C$6+$B60)^(-5)</f>
        <v>72174.311699939863</v>
      </c>
      <c r="O60" s="16">
        <f>SUMPRODUCT('DCF Bull'!$D$131:$H$131,(1+'DCF Bull'!$C$6+$B60)^(-'DCF Bull'!$D$19:$H$19))+'DCF Bull'!$I$116*(1-'DCF Bull'!$I$115/'DCF Bull'!$I$117)/((1+'DCF Bull'!$C$6+$B60)*IF(RateConv=1,1,1+IPCALT)-1-'DCF Bull'!$I$115)/'DCF Bull'!$H$23*(1+'DCF Bull'!$C$6+$B60)^(-5)</f>
        <v>43877.29970248905</v>
      </c>
      <c r="P60" s="16">
        <f>SUMPRODUCT('DCF Bull'!$D$160:$H$160,(1+'DCF Bull'!$C$6+$B60)^(-'DCF Bull'!$D$19:$H$19))+'DCF Bull'!$I$145*(1-'DCF Bull'!$I$144/'DCF Bull'!$I$146)/((1+'DCF Bull'!$C$6+$B60)*IF(RateConv=1,1,1+IPCALT)-1-'DCF Bull'!$I$144)/'DCF Bull'!$H$23*(1+'DCF Bull'!$C$6+$B60)^(-5)</f>
        <v>139635.99530117537</v>
      </c>
      <c r="Q60" s="75">
        <f t="shared" si="6"/>
        <v>378400.77054058481</v>
      </c>
      <c r="R60" s="16">
        <f>SUMPRODUCT('DCF Custom'!$D$73:$H$73,(1+'DCF Custom'!$C$6+$B60)^(-'DCF Custom'!$D$19:$H$19))+'DCF Custom'!$I$58*(1-'DCF Custom'!$I$57/'DCF Custom'!$I$59)/((1+'DCF Custom'!$C$6+$B60)*IF(RateConv=1,1,1+IPCALT)-1-'DCF Custom'!$I$57)/'DCF Custom'!$H$23*(1+'DCF Custom'!$C$6+$B60)^(-5)</f>
        <v>90596.86932796691</v>
      </c>
      <c r="S60" s="16">
        <f>SUMPRODUCT('DCF Custom'!$D$102:$H$102,(1+'DCF Custom'!$C$6+$B60)^(-'DCF Custom'!$D$19:$H$19))+'DCF Custom'!$I$87*(1-'DCF Custom'!$I$86/'DCF Custom'!$I$88)/((1+'DCF Custom'!$C$6+$B60)*IF(RateConv=1,1,1+IPCALT)-1-'DCF Custom'!$I$86)/'DCF Custom'!$H$23*(1+'DCF Custom'!$C$6+$B60)^(-5)</f>
        <v>54733.649486100934</v>
      </c>
      <c r="T60" s="16">
        <f>SUMPRODUCT('DCF Custom'!$D$131:$H$131,(1+'DCF Custom'!$C$6+$B60)^(-'DCF Custom'!$D$19:$H$19))+'DCF Custom'!$I$116*(1-'DCF Custom'!$I$115/'DCF Custom'!$I$117)/((1+'DCF Custom'!$C$6+$B60)*IF(RateConv=1,1,1+IPCALT)-1-'DCF Custom'!$I$115)/'DCF Custom'!$H$23*(1+'DCF Custom'!$C$6+$B60)^(-5)</f>
        <v>32183.825194547608</v>
      </c>
      <c r="U60" s="16">
        <f>SUMPRODUCT('DCF Custom'!$D$160:$H$160,(1+'DCF Custom'!$C$6+$B60)^(-'DCF Custom'!$D$19:$H$19))+'DCF Custom'!$I$145*(1-'DCF Custom'!$I$144/'DCF Custom'!$I$146)/((1+'DCF Custom'!$C$6+$B60)*IF(RateConv=1,1,1+IPCALT)-1-'DCF Custom'!$I$144)/'DCF Custom'!$H$23*(1+'DCF Custom'!$C$6+$B60)^(-5)</f>
        <v>107670.42869323055</v>
      </c>
      <c r="V60" s="75">
        <f t="shared" si="7"/>
        <v>285184.77270184603</v>
      </c>
    </row>
    <row r="61" spans="2:22" ht="13.95" customHeight="1" x14ac:dyDescent="0.3">
      <c r="B61" s="80">
        <v>0.04</v>
      </c>
      <c r="C61" s="16">
        <f>SUMPRODUCT('DCF Bear'!$D$73:$H$73,(1+'DCF Bear'!$C$6+$B61)^(-'DCF Bear'!$D$19:$H$19))+'DCF Bear'!$I$58*(1-'DCF Bear'!$I$57/'DCF Bear'!$I$59)/((1+'DCF Bear'!$C$6+$B61)*IF(RateConv=1,1,1+IPCALT)-1-'DCF Bear'!$I$57)/'DCF Bear'!$H$23*(1+'DCF Bear'!$C$6+$B61)^(-5)</f>
        <v>61646.097516923212</v>
      </c>
      <c r="D61" s="16">
        <f>SUMPRODUCT('DCF Bear'!$D$102:$H$102,(1+'DCF Bear'!$C$6+$B61)^(-'DCF Bear'!$D$19:$H$19))+'DCF Bear'!$I$87*(1-'DCF Bear'!$I$86/'DCF Bear'!$I$88)/((1+'DCF Bear'!$C$6+$B61)*IF(RateConv=1,1,1+IPCALT)-1-'DCF Bear'!$I$86)/'DCF Bear'!$H$23*(1+'DCF Bear'!$C$6+$B61)^(-5)</f>
        <v>37951.394826051546</v>
      </c>
      <c r="E61" s="16">
        <f>SUMPRODUCT('DCF Bear'!$D$131:$H$131,(1+'DCF Bear'!$C$6+$B61)^(-'DCF Bear'!$D$19:$H$19))+'DCF Bear'!$I$116*(1-'DCF Bear'!$I$115/'DCF Bear'!$I$117)/((1+'DCF Bear'!$C$6+$B61)*IF(RateConv=1,1,1+IPCALT)-1-'DCF Bear'!$I$115)/'DCF Bear'!$H$23*(1+'DCF Bear'!$C$6+$B61)^(-5)</f>
        <v>21670.592134018887</v>
      </c>
      <c r="F61" s="16">
        <f>SUMPRODUCT('DCF Bear'!$D$160:$H$160,(1+'DCF Bear'!$C$6+$B61)^(-'DCF Bear'!$D$19:$H$19))+'DCF Bear'!$I$145*(1-'DCF Bear'!$I$144/'DCF Bear'!$I$146)/((1+'DCF Bear'!$C$6+$B61)*IF(RateConv=1,1,1+IPCALT)-1-'DCF Bear'!$I$144)/'DCF Bear'!$H$23*(1+'DCF Bear'!$C$6+$B61)^(-5)</f>
        <v>77227.365794665166</v>
      </c>
      <c r="G61" s="75">
        <f t="shared" si="4"/>
        <v>198495.45027165883</v>
      </c>
      <c r="H61" s="16">
        <f>SUMPRODUCT('DCF Base'!$D$73:$H$73,(1+'DCF Base'!$C$6+$B61)^(-'DCF Base'!$D$19:$H$19))+'DCF Base'!$I$58*(1-'DCF Base'!$I$57/'DCF Base'!$I$59)/((1+'DCF Base'!$C$6+$B61)*IF(RateConv=1,1,1+IPCALT)-1-'DCF Base'!$I$57)/'DCF Base'!$H$23*(1+'DCF Base'!$C$6+$B61)^(-5)</f>
        <v>89038.616750911839</v>
      </c>
      <c r="I61" s="16">
        <f>SUMPRODUCT('DCF Base'!$D$102:$H$102,(1+'DCF Base'!$C$6+$B61)^(-'DCF Base'!$D$19:$H$19))+'DCF Base'!$I$87*(1-'DCF Base'!$I$86/'DCF Base'!$I$88)/((1+'DCF Base'!$C$6+$B61)*IF(RateConv=1,1,1+IPCALT)-1-'DCF Base'!$I$86)/'DCF Base'!$H$23*(1+'DCF Base'!$C$6+$B61)^(-5)</f>
        <v>53731.024818663784</v>
      </c>
      <c r="J61" s="16">
        <f>SUMPRODUCT('DCF Base'!$D$131:$H$131,(1+'DCF Base'!$C$6+$B61)^(-'DCF Base'!$D$19:$H$19))+'DCF Base'!$I$116*(1-'DCF Base'!$I$115/'DCF Base'!$I$117)/((1+'DCF Base'!$C$6+$B61)*IF(RateConv=1,1,1+IPCALT)-1-'DCF Base'!$I$115)/'DCF Base'!$H$23*(1+'DCF Base'!$C$6+$B61)^(-5)</f>
        <v>31612.446193590371</v>
      </c>
      <c r="K61" s="16">
        <f>SUMPRODUCT('DCF Base'!$D$160:$H$160,(1+'DCF Base'!$C$6+$B61)^(-'DCF Base'!$D$19:$H$19))+'DCF Base'!$I$145*(1-'DCF Base'!$I$144/'DCF Base'!$I$146)/((1+'DCF Base'!$C$6+$B61)*IF(RateConv=1,1,1+IPCALT)-1-'DCF Base'!$I$144)/'DCF Base'!$H$23*(1+'DCF Base'!$C$6+$B61)^(-5)</f>
        <v>105925.96155093223</v>
      </c>
      <c r="L61" s="75">
        <f t="shared" si="5"/>
        <v>280308.0493140982</v>
      </c>
      <c r="M61" s="16">
        <f>SUMPRODUCT('DCF Bull'!$D$73:$H$73,(1+'DCF Bull'!$C$6+$B61)^(-'DCF Bull'!$D$19:$H$19))+'DCF Bull'!$I$58*(1-'DCF Bull'!$I$57/'DCF Bull'!$I$59)/((1+'DCF Bull'!$C$6+$B61)*IF(RateConv=1,1,1+IPCALT)-1-'DCF Bull'!$I$57)/'DCF Bull'!$H$23*(1+'DCF Bull'!$C$6+$B61)^(-5)</f>
        <v>120011.06658623762</v>
      </c>
      <c r="N61" s="16">
        <f>SUMPRODUCT('DCF Bull'!$D$102:$H$102,(1+'DCF Bull'!$C$6+$B61)^(-'DCF Bull'!$D$19:$H$19))+'DCF Bull'!$I$87*(1-'DCF Bull'!$I$86/'DCF Bull'!$I$88)/((1+'DCF Bull'!$C$6+$B61)*IF(RateConv=1,1,1+IPCALT)-1-'DCF Bull'!$I$86)/'DCF Bull'!$H$23*(1+'DCF Bull'!$C$6+$B61)^(-5)</f>
        <v>70486.330957689555</v>
      </c>
      <c r="O61" s="16">
        <f>SUMPRODUCT('DCF Bull'!$D$131:$H$131,(1+'DCF Bull'!$C$6+$B61)^(-'DCF Bull'!$D$19:$H$19))+'DCF Bull'!$I$116*(1-'DCF Bull'!$I$115/'DCF Bull'!$I$117)/((1+'DCF Bull'!$C$6+$B61)*IF(RateConv=1,1,1+IPCALT)-1-'DCF Bull'!$I$115)/'DCF Bull'!$H$23*(1+'DCF Bull'!$C$6+$B61)^(-5)</f>
        <v>42883.870895280728</v>
      </c>
      <c r="P61" s="16">
        <f>SUMPRODUCT('DCF Bull'!$D$160:$H$160,(1+'DCF Bull'!$C$6+$B61)^(-'DCF Bull'!$D$19:$H$19))+'DCF Bull'!$I$145*(1-'DCF Bull'!$I$144/'DCF Bull'!$I$146)/((1+'DCF Bull'!$C$6+$B61)*IF(RateConv=1,1,1+IPCALT)-1-'DCF Bull'!$I$144)/'DCF Bull'!$H$23*(1+'DCF Bull'!$C$6+$B61)^(-5)</f>
        <v>136693.96831718809</v>
      </c>
      <c r="Q61" s="75">
        <f t="shared" si="6"/>
        <v>370075.23675639601</v>
      </c>
      <c r="R61" s="16">
        <f>SUMPRODUCT('DCF Custom'!$D$73:$H$73,(1+'DCF Custom'!$C$6+$B61)^(-'DCF Custom'!$D$19:$H$19))+'DCF Custom'!$I$58*(1-'DCF Custom'!$I$57/'DCF Custom'!$I$59)/((1+'DCF Custom'!$C$6+$B61)*IF(RateConv=1,1,1+IPCALT)-1-'DCF Custom'!$I$57)/'DCF Custom'!$H$23*(1+'DCF Custom'!$C$6+$B61)^(-5)</f>
        <v>89038.616750911839</v>
      </c>
      <c r="S61" s="16">
        <f>SUMPRODUCT('DCF Custom'!$D$102:$H$102,(1+'DCF Custom'!$C$6+$B61)^(-'DCF Custom'!$D$19:$H$19))+'DCF Custom'!$I$87*(1-'DCF Custom'!$I$86/'DCF Custom'!$I$88)/((1+'DCF Custom'!$C$6+$B61)*IF(RateConv=1,1,1+IPCALT)-1-'DCF Custom'!$I$86)/'DCF Custom'!$H$23*(1+'DCF Custom'!$C$6+$B61)^(-5)</f>
        <v>53731.024818663784</v>
      </c>
      <c r="T61" s="16">
        <f>SUMPRODUCT('DCF Custom'!$D$131:$H$131,(1+'DCF Custom'!$C$6+$B61)^(-'DCF Custom'!$D$19:$H$19))+'DCF Custom'!$I$116*(1-'DCF Custom'!$I$115/'DCF Custom'!$I$117)/((1+'DCF Custom'!$C$6+$B61)*IF(RateConv=1,1,1+IPCALT)-1-'DCF Custom'!$I$115)/'DCF Custom'!$H$23*(1+'DCF Custom'!$C$6+$B61)^(-5)</f>
        <v>31612.446193590371</v>
      </c>
      <c r="U61" s="16">
        <f>SUMPRODUCT('DCF Custom'!$D$160:$H$160,(1+'DCF Custom'!$C$6+$B61)^(-'DCF Custom'!$D$19:$H$19))+'DCF Custom'!$I$145*(1-'DCF Custom'!$I$144/'DCF Custom'!$I$146)/((1+'DCF Custom'!$C$6+$B61)*IF(RateConv=1,1,1+IPCALT)-1-'DCF Custom'!$I$144)/'DCF Custom'!$H$23*(1+'DCF Custom'!$C$6+$B61)^(-5)</f>
        <v>105925.96155093223</v>
      </c>
      <c r="V61" s="75">
        <f t="shared" si="7"/>
        <v>280308.0493140982</v>
      </c>
    </row>
    <row r="62" spans="2:22" ht="13.95" customHeight="1" x14ac:dyDescent="0.3">
      <c r="B62" s="80">
        <v>4.1000000000000002E-2</v>
      </c>
      <c r="C62" s="16">
        <f>SUMPRODUCT('DCF Bear'!$D$73:$H$73,(1+'DCF Bear'!$C$6+$B62)^(-'DCF Bear'!$D$19:$H$19))+'DCF Bear'!$I$58*(1-'DCF Bear'!$I$57/'DCF Bear'!$I$59)/((1+'DCF Bear'!$C$6+$B62)*IF(RateConv=1,1,1+IPCALT)-1-'DCF Bear'!$I$57)/'DCF Bear'!$H$23*(1+'DCF Bear'!$C$6+$B62)^(-5)</f>
        <v>60896.876256268639</v>
      </c>
      <c r="D62" s="16">
        <f>SUMPRODUCT('DCF Bear'!$D$102:$H$102,(1+'DCF Bear'!$C$6+$B62)^(-'DCF Bear'!$D$19:$H$19))+'DCF Bear'!$I$87*(1-'DCF Bear'!$I$86/'DCF Bear'!$I$88)/((1+'DCF Bear'!$C$6+$B62)*IF(RateConv=1,1,1+IPCALT)-1-'DCF Bear'!$I$86)/'DCF Bear'!$H$23*(1+'DCF Bear'!$C$6+$B62)^(-5)</f>
        <v>37456.952442762769</v>
      </c>
      <c r="E62" s="16">
        <f>SUMPRODUCT('DCF Bear'!$D$131:$H$131,(1+'DCF Bear'!$C$6+$B62)^(-'DCF Bear'!$D$19:$H$19))+'DCF Bear'!$I$116*(1-'DCF Bear'!$I$115/'DCF Bear'!$I$117)/((1+'DCF Bear'!$C$6+$B62)*IF(RateConv=1,1,1+IPCALT)-1-'DCF Bear'!$I$115)/'DCF Bear'!$H$23*(1+'DCF Bear'!$C$6+$B62)^(-5)</f>
        <v>21396.958317081011</v>
      </c>
      <c r="F62" s="16">
        <f>SUMPRODUCT('DCF Bear'!$D$160:$H$160,(1+'DCF Bear'!$C$6+$B62)^(-'DCF Bear'!$D$19:$H$19))+'DCF Bear'!$I$145*(1-'DCF Bear'!$I$144/'DCF Bear'!$I$146)/((1+'DCF Bear'!$C$6+$B62)*IF(RateConv=1,1,1+IPCALT)-1-'DCF Bear'!$I$144)/'DCF Bear'!$H$23*(1+'DCF Bear'!$C$6+$B62)^(-5)</f>
        <v>76363.127290668781</v>
      </c>
      <c r="G62" s="75">
        <f t="shared" si="4"/>
        <v>196113.9143067812</v>
      </c>
      <c r="H62" s="16">
        <f>SUMPRODUCT('DCF Base'!$D$73:$H$73,(1+'DCF Base'!$C$6+$B62)^(-'DCF Base'!$D$19:$H$19))+'DCF Base'!$I$58*(1-'DCF Base'!$I$57/'DCF Base'!$I$59)/((1+'DCF Base'!$C$6+$B62)*IF(RateConv=1,1,1+IPCALT)-1-'DCF Base'!$I$57)/'DCF Base'!$H$23*(1+'DCF Base'!$C$6+$B62)^(-5)</f>
        <v>87531.157701474833</v>
      </c>
      <c r="I62" s="16">
        <f>SUMPRODUCT('DCF Base'!$D$102:$H$102,(1+'DCF Base'!$C$6+$B62)^(-'DCF Base'!$D$19:$H$19))+'DCF Base'!$I$87*(1-'DCF Base'!$I$86/'DCF Base'!$I$88)/((1+'DCF Base'!$C$6+$B62)*IF(RateConv=1,1,1+IPCALT)-1-'DCF Base'!$I$86)/'DCF Base'!$H$23*(1+'DCF Base'!$C$6+$B62)^(-5)</f>
        <v>52761.312906809791</v>
      </c>
      <c r="J62" s="16">
        <f>SUMPRODUCT('DCF Base'!$D$131:$H$131,(1+'DCF Base'!$C$6+$B62)^(-'DCF Base'!$D$19:$H$19))+'DCF Base'!$I$116*(1-'DCF Base'!$I$115/'DCF Base'!$I$117)/((1+'DCF Base'!$C$6+$B62)*IF(RateConv=1,1,1+IPCALT)-1-'DCF Base'!$I$115)/'DCF Base'!$H$23*(1+'DCF Base'!$C$6+$B62)^(-5)</f>
        <v>31059.76120172353</v>
      </c>
      <c r="K62" s="16">
        <f>SUMPRODUCT('DCF Base'!$D$160:$H$160,(1+'DCF Base'!$C$6+$B62)^(-'DCF Base'!$D$19:$H$19))+'DCF Base'!$I$145*(1-'DCF Base'!$I$144/'DCF Base'!$I$146)/((1+'DCF Base'!$C$6+$B62)*IF(RateConv=1,1,1+IPCALT)-1-'DCF Base'!$I$144)/'DCF Base'!$H$23*(1+'DCF Base'!$C$6+$B62)^(-5)</f>
        <v>104237.9320599208</v>
      </c>
      <c r="L62" s="75">
        <f t="shared" si="5"/>
        <v>275590.16386992898</v>
      </c>
      <c r="M62" s="16">
        <f>SUMPRODUCT('DCF Bull'!$D$73:$H$73,(1+'DCF Bull'!$C$6+$B62)^(-'DCF Bull'!$D$19:$H$19))+'DCF Bull'!$I$58*(1-'DCF Bull'!$I$57/'DCF Bull'!$I$59)/((1+'DCF Bull'!$C$6+$B62)*IF(RateConv=1,1,1+IPCALT)-1-'DCF Bull'!$I$57)/'DCF Bull'!$H$23*(1+'DCF Bull'!$C$6+$B62)^(-5)</f>
        <v>117419.79977918472</v>
      </c>
      <c r="N62" s="16">
        <f>SUMPRODUCT('DCF Bull'!$D$102:$H$102,(1+'DCF Bull'!$C$6+$B62)^(-'DCF Bull'!$D$19:$H$19))+'DCF Bull'!$I$87*(1-'DCF Bull'!$I$86/'DCF Bull'!$I$88)/((1+'DCF Bull'!$C$6+$B62)*IF(RateConv=1,1,1+IPCALT)-1-'DCF Bull'!$I$86)/'DCF Bull'!$H$23*(1+'DCF Bull'!$C$6+$B62)^(-5)</f>
        <v>68867.968625537425</v>
      </c>
      <c r="O62" s="16">
        <f>SUMPRODUCT('DCF Bull'!$D$131:$H$131,(1+'DCF Bull'!$C$6+$B62)^(-'DCF Bull'!$D$19:$H$19))+'DCF Bull'!$I$116*(1-'DCF Bull'!$I$115/'DCF Bull'!$I$117)/((1+'DCF Bull'!$C$6+$B62)*IF(RateConv=1,1,1+IPCALT)-1-'DCF Bull'!$I$115)/'DCF Bull'!$H$23*(1+'DCF Bull'!$C$6+$B62)^(-5)</f>
        <v>41931.29654918841</v>
      </c>
      <c r="P62" s="16">
        <f>SUMPRODUCT('DCF Bull'!$D$160:$H$160,(1+'DCF Bull'!$C$6+$B62)^(-'DCF Bull'!$D$19:$H$19))+'DCF Bull'!$I$145*(1-'DCF Bull'!$I$144/'DCF Bull'!$I$146)/((1+'DCF Bull'!$C$6+$B62)*IF(RateConv=1,1,1+IPCALT)-1-'DCF Bull'!$I$144)/'DCF Bull'!$H$23*(1+'DCF Bull'!$C$6+$B62)^(-5)</f>
        <v>133872.0864722532</v>
      </c>
      <c r="Q62" s="75">
        <f t="shared" si="6"/>
        <v>362091.15142616373</v>
      </c>
      <c r="R62" s="16">
        <f>SUMPRODUCT('DCF Custom'!$D$73:$H$73,(1+'DCF Custom'!$C$6+$B62)^(-'DCF Custom'!$D$19:$H$19))+'DCF Custom'!$I$58*(1-'DCF Custom'!$I$57/'DCF Custom'!$I$59)/((1+'DCF Custom'!$C$6+$B62)*IF(RateConv=1,1,1+IPCALT)-1-'DCF Custom'!$I$57)/'DCF Custom'!$H$23*(1+'DCF Custom'!$C$6+$B62)^(-5)</f>
        <v>87531.157701474833</v>
      </c>
      <c r="S62" s="16">
        <f>SUMPRODUCT('DCF Custom'!$D$102:$H$102,(1+'DCF Custom'!$C$6+$B62)^(-'DCF Custom'!$D$19:$H$19))+'DCF Custom'!$I$87*(1-'DCF Custom'!$I$86/'DCF Custom'!$I$88)/((1+'DCF Custom'!$C$6+$B62)*IF(RateConv=1,1,1+IPCALT)-1-'DCF Custom'!$I$86)/'DCF Custom'!$H$23*(1+'DCF Custom'!$C$6+$B62)^(-5)</f>
        <v>52761.312906809791</v>
      </c>
      <c r="T62" s="16">
        <f>SUMPRODUCT('DCF Custom'!$D$131:$H$131,(1+'DCF Custom'!$C$6+$B62)^(-'DCF Custom'!$D$19:$H$19))+'DCF Custom'!$I$116*(1-'DCF Custom'!$I$115/'DCF Custom'!$I$117)/((1+'DCF Custom'!$C$6+$B62)*IF(RateConv=1,1,1+IPCALT)-1-'DCF Custom'!$I$115)/'DCF Custom'!$H$23*(1+'DCF Custom'!$C$6+$B62)^(-5)</f>
        <v>31059.76120172353</v>
      </c>
      <c r="U62" s="16">
        <f>SUMPRODUCT('DCF Custom'!$D$160:$H$160,(1+'DCF Custom'!$C$6+$B62)^(-'DCF Custom'!$D$19:$H$19))+'DCF Custom'!$I$145*(1-'DCF Custom'!$I$144/'DCF Custom'!$I$146)/((1+'DCF Custom'!$C$6+$B62)*IF(RateConv=1,1,1+IPCALT)-1-'DCF Custom'!$I$144)/'DCF Custom'!$H$23*(1+'DCF Custom'!$C$6+$B62)^(-5)</f>
        <v>104237.9320599208</v>
      </c>
      <c r="V62" s="75">
        <f t="shared" si="7"/>
        <v>275590.16386992898</v>
      </c>
    </row>
    <row r="63" spans="2:22" ht="13.95" customHeight="1" x14ac:dyDescent="0.3">
      <c r="B63" s="80">
        <v>4.2000000000000003E-2</v>
      </c>
      <c r="C63" s="16">
        <f>SUMPRODUCT('DCF Bear'!$D$73:$H$73,(1+'DCF Bear'!$C$6+$B63)^(-'DCF Bear'!$D$19:$H$19))+'DCF Bear'!$I$58*(1-'DCF Bear'!$I$57/'DCF Bear'!$I$59)/((1+'DCF Bear'!$C$6+$B63)*IF(RateConv=1,1,1+IPCALT)-1-'DCF Bear'!$I$57)/'DCF Bear'!$H$23*(1+'DCF Bear'!$C$6+$B63)^(-5)</f>
        <v>60165.300624713491</v>
      </c>
      <c r="D63" s="16">
        <f>SUMPRODUCT('DCF Bear'!$D$102:$H$102,(1+'DCF Bear'!$C$6+$B63)^(-'DCF Bear'!$D$19:$H$19))+'DCF Bear'!$I$87*(1-'DCF Bear'!$I$86/'DCF Bear'!$I$88)/((1+'DCF Bear'!$C$6+$B63)*IF(RateConv=1,1,1+IPCALT)-1-'DCF Bear'!$I$86)/'DCF Bear'!$H$23*(1+'DCF Bear'!$C$6+$B63)^(-5)</f>
        <v>36974.275534588589</v>
      </c>
      <c r="E63" s="16">
        <f>SUMPRODUCT('DCF Bear'!$D$131:$H$131,(1+'DCF Bear'!$C$6+$B63)^(-'DCF Bear'!$D$19:$H$19))+'DCF Bear'!$I$116*(1-'DCF Bear'!$I$115/'DCF Bear'!$I$117)/((1+'DCF Bear'!$C$6+$B63)*IF(RateConv=1,1,1+IPCALT)-1-'DCF Bear'!$I$115)/'DCF Bear'!$H$23*(1+'DCF Bear'!$C$6+$B63)^(-5)</f>
        <v>21129.808120361326</v>
      </c>
      <c r="F63" s="16">
        <f>SUMPRODUCT('DCF Bear'!$D$160:$H$160,(1+'DCF Bear'!$C$6+$B63)^(-'DCF Bear'!$D$19:$H$19))+'DCF Bear'!$I$145*(1-'DCF Bear'!$I$144/'DCF Bear'!$I$146)/((1+'DCF Bear'!$C$6+$B63)*IF(RateConv=1,1,1+IPCALT)-1-'DCF Bear'!$I$144)/'DCF Bear'!$H$23*(1+'DCF Bear'!$C$6+$B63)^(-5)</f>
        <v>75518.9490149513</v>
      </c>
      <c r="G63" s="75">
        <f t="shared" si="4"/>
        <v>193788.33329461471</v>
      </c>
      <c r="H63" s="16">
        <f>SUMPRODUCT('DCF Base'!$D$73:$H$73,(1+'DCF Base'!$C$6+$B63)^(-'DCF Base'!$D$19:$H$19))+'DCF Base'!$I$58*(1-'DCF Base'!$I$57/'DCF Base'!$I$59)/((1+'DCF Base'!$C$6+$B63)*IF(RateConv=1,1,1+IPCALT)-1-'DCF Base'!$I$57)/'DCF Base'!$H$23*(1+'DCF Base'!$C$6+$B63)^(-5)</f>
        <v>86072.057157548799</v>
      </c>
      <c r="I63" s="16">
        <f>SUMPRODUCT('DCF Base'!$D$102:$H$102,(1+'DCF Base'!$C$6+$B63)^(-'DCF Base'!$D$19:$H$19))+'DCF Base'!$I$87*(1-'DCF Base'!$I$86/'DCF Base'!$I$88)/((1+'DCF Base'!$C$6+$B63)*IF(RateConv=1,1,1+IPCALT)-1-'DCF Base'!$I$86)/'DCF Base'!$H$23*(1+'DCF Base'!$C$6+$B63)^(-5)</f>
        <v>51822.934892974808</v>
      </c>
      <c r="J63" s="16">
        <f>SUMPRODUCT('DCF Base'!$D$131:$H$131,(1+'DCF Base'!$C$6+$B63)^(-'DCF Base'!$D$19:$H$19))+'DCF Base'!$I$116*(1-'DCF Base'!$I$115/'DCF Base'!$I$117)/((1+'DCF Base'!$C$6+$B63)*IF(RateConv=1,1,1+IPCALT)-1-'DCF Base'!$I$115)/'DCF Base'!$H$23*(1+'DCF Base'!$C$6+$B63)^(-5)</f>
        <v>30524.87372358892</v>
      </c>
      <c r="K63" s="16">
        <f>SUMPRODUCT('DCF Base'!$D$160:$H$160,(1+'DCF Base'!$C$6+$B63)^(-'DCF Base'!$D$19:$H$19))+'DCF Base'!$I$145*(1-'DCF Base'!$I$144/'DCF Base'!$I$146)/((1+'DCF Base'!$C$6+$B63)*IF(RateConv=1,1,1+IPCALT)-1-'DCF Base'!$I$144)/'DCF Base'!$H$23*(1+'DCF Base'!$C$6+$B63)^(-5)</f>
        <v>102603.63654545072</v>
      </c>
      <c r="L63" s="75">
        <f t="shared" si="5"/>
        <v>271023.50231956324</v>
      </c>
      <c r="M63" s="16">
        <f>SUMPRODUCT('DCF Bull'!$D$73:$H$73,(1+'DCF Bull'!$C$6+$B63)^(-'DCF Bull'!$D$19:$H$19))+'DCF Bull'!$I$58*(1-'DCF Bull'!$I$57/'DCF Bull'!$I$59)/((1+'DCF Bull'!$C$6+$B63)*IF(RateConv=1,1,1+IPCALT)-1-'DCF Bull'!$I$57)/'DCF Bull'!$H$23*(1+'DCF Bull'!$C$6+$B63)^(-5)</f>
        <v>114932.71103470023</v>
      </c>
      <c r="N63" s="16">
        <f>SUMPRODUCT('DCF Bull'!$D$102:$H$102,(1+'DCF Bull'!$C$6+$B63)^(-'DCF Bull'!$D$19:$H$19))+'DCF Bull'!$I$87*(1-'DCF Bull'!$I$86/'DCF Bull'!$I$88)/((1+'DCF Bull'!$C$6+$B63)*IF(RateConv=1,1,1+IPCALT)-1-'DCF Bull'!$I$86)/'DCF Bull'!$H$23*(1+'DCF Bull'!$C$6+$B63)^(-5)</f>
        <v>67315.044199457378</v>
      </c>
      <c r="O63" s="16">
        <f>SUMPRODUCT('DCF Bull'!$D$131:$H$131,(1+'DCF Bull'!$C$6+$B63)^(-'DCF Bull'!$D$19:$H$19))+'DCF Bull'!$I$116*(1-'DCF Bull'!$I$115/'DCF Bull'!$I$117)/((1+'DCF Bull'!$C$6+$B63)*IF(RateConv=1,1,1+IPCALT)-1-'DCF Bull'!$I$115)/'DCF Bull'!$H$23*(1+'DCF Bull'!$C$6+$B63)^(-5)</f>
        <v>41017.123954875351</v>
      </c>
      <c r="P63" s="16">
        <f>SUMPRODUCT('DCF Bull'!$D$160:$H$160,(1+'DCF Bull'!$C$6+$B63)^(-'DCF Bull'!$D$19:$H$19))+'DCF Bull'!$I$145*(1-'DCF Bull'!$I$144/'DCF Bull'!$I$146)/((1+'DCF Bull'!$C$6+$B63)*IF(RateConv=1,1,1+IPCALT)-1-'DCF Bull'!$I$144)/'DCF Bull'!$H$23*(1+'DCF Bull'!$C$6+$B63)^(-5)</f>
        <v>131163.14065441632</v>
      </c>
      <c r="Q63" s="75">
        <f t="shared" si="6"/>
        <v>354428.01984344923</v>
      </c>
      <c r="R63" s="16">
        <f>SUMPRODUCT('DCF Custom'!$D$73:$H$73,(1+'DCF Custom'!$C$6+$B63)^(-'DCF Custom'!$D$19:$H$19))+'DCF Custom'!$I$58*(1-'DCF Custom'!$I$57/'DCF Custom'!$I$59)/((1+'DCF Custom'!$C$6+$B63)*IF(RateConv=1,1,1+IPCALT)-1-'DCF Custom'!$I$57)/'DCF Custom'!$H$23*(1+'DCF Custom'!$C$6+$B63)^(-5)</f>
        <v>86072.057157548799</v>
      </c>
      <c r="S63" s="16">
        <f>SUMPRODUCT('DCF Custom'!$D$102:$H$102,(1+'DCF Custom'!$C$6+$B63)^(-'DCF Custom'!$D$19:$H$19))+'DCF Custom'!$I$87*(1-'DCF Custom'!$I$86/'DCF Custom'!$I$88)/((1+'DCF Custom'!$C$6+$B63)*IF(RateConv=1,1,1+IPCALT)-1-'DCF Custom'!$I$86)/'DCF Custom'!$H$23*(1+'DCF Custom'!$C$6+$B63)^(-5)</f>
        <v>51822.934892974808</v>
      </c>
      <c r="T63" s="16">
        <f>SUMPRODUCT('DCF Custom'!$D$131:$H$131,(1+'DCF Custom'!$C$6+$B63)^(-'DCF Custom'!$D$19:$H$19))+'DCF Custom'!$I$116*(1-'DCF Custom'!$I$115/'DCF Custom'!$I$117)/((1+'DCF Custom'!$C$6+$B63)*IF(RateConv=1,1,1+IPCALT)-1-'DCF Custom'!$I$115)/'DCF Custom'!$H$23*(1+'DCF Custom'!$C$6+$B63)^(-5)</f>
        <v>30524.87372358892</v>
      </c>
      <c r="U63" s="16">
        <f>SUMPRODUCT('DCF Custom'!$D$160:$H$160,(1+'DCF Custom'!$C$6+$B63)^(-'DCF Custom'!$D$19:$H$19))+'DCF Custom'!$I$145*(1-'DCF Custom'!$I$144/'DCF Custom'!$I$146)/((1+'DCF Custom'!$C$6+$B63)*IF(RateConv=1,1,1+IPCALT)-1-'DCF Custom'!$I$144)/'DCF Custom'!$H$23*(1+'DCF Custom'!$C$6+$B63)^(-5)</f>
        <v>102603.63654545072</v>
      </c>
      <c r="V63" s="75">
        <f t="shared" si="7"/>
        <v>271023.50231956324</v>
      </c>
    </row>
    <row r="64" spans="2:22" ht="13.95" customHeight="1" x14ac:dyDescent="0.3">
      <c r="B64" s="80">
        <v>4.2999999999999997E-2</v>
      </c>
      <c r="C64" s="16">
        <f>SUMPRODUCT('DCF Bear'!$D$73:$H$73,(1+'DCF Bear'!$C$6+$B64)^(-'DCF Bear'!$D$19:$H$19))+'DCF Bear'!$I$58*(1-'DCF Bear'!$I$57/'DCF Bear'!$I$59)/((1+'DCF Bear'!$C$6+$B64)*IF(RateConv=1,1,1+IPCALT)-1-'DCF Bear'!$I$57)/'DCF Bear'!$H$23*(1+'DCF Bear'!$C$6+$B64)^(-5)</f>
        <v>59450.755136510721</v>
      </c>
      <c r="D64" s="16">
        <f>SUMPRODUCT('DCF Bear'!$D$102:$H$102,(1+'DCF Bear'!$C$6+$B64)^(-'DCF Bear'!$D$19:$H$19))+'DCF Bear'!$I$87*(1-'DCF Bear'!$I$86/'DCF Bear'!$I$88)/((1+'DCF Bear'!$C$6+$B64)*IF(RateConv=1,1,1+IPCALT)-1-'DCF Bear'!$I$86)/'DCF Bear'!$H$23*(1+'DCF Bear'!$C$6+$B64)^(-5)</f>
        <v>36502.953212264976</v>
      </c>
      <c r="E64" s="16">
        <f>SUMPRODUCT('DCF Bear'!$D$131:$H$131,(1+'DCF Bear'!$C$6+$B64)^(-'DCF Bear'!$D$19:$H$19))+'DCF Bear'!$I$116*(1-'DCF Bear'!$I$115/'DCF Bear'!$I$117)/((1+'DCF Bear'!$C$6+$B64)*IF(RateConv=1,1,1+IPCALT)-1-'DCF Bear'!$I$115)/'DCF Bear'!$H$23*(1+'DCF Bear'!$C$6+$B64)^(-5)</f>
        <v>20868.915223451913</v>
      </c>
      <c r="F64" s="16">
        <f>SUMPRODUCT('DCF Bear'!$D$160:$H$160,(1+'DCF Bear'!$C$6+$B64)^(-'DCF Bear'!$D$19:$H$19))+'DCF Bear'!$I$145*(1-'DCF Bear'!$I$144/'DCF Bear'!$I$146)/((1+'DCF Bear'!$C$6+$B64)*IF(RateConv=1,1,1+IPCALT)-1-'DCF Bear'!$I$144)/'DCF Bear'!$H$23*(1+'DCF Bear'!$C$6+$B64)^(-5)</f>
        <v>74694.132583511906</v>
      </c>
      <c r="G64" s="75">
        <f t="shared" si="4"/>
        <v>191516.75615573951</v>
      </c>
      <c r="H64" s="16">
        <f>SUMPRODUCT('DCF Base'!$D$73:$H$73,(1+'DCF Base'!$C$6+$B64)^(-'DCF Base'!$D$19:$H$19))+'DCF Base'!$I$58*(1-'DCF Base'!$I$57/'DCF Base'!$I$59)/((1+'DCF Base'!$C$6+$B64)*IF(RateConv=1,1,1+IPCALT)-1-'DCF Base'!$I$57)/'DCF Base'!$H$23*(1+'DCF Base'!$C$6+$B64)^(-5)</f>
        <v>84659.033247246436</v>
      </c>
      <c r="I64" s="16">
        <f>SUMPRODUCT('DCF Base'!$D$102:$H$102,(1+'DCF Base'!$C$6+$B64)^(-'DCF Base'!$D$19:$H$19))+'DCF Base'!$I$87*(1-'DCF Base'!$I$86/'DCF Base'!$I$88)/((1+'DCF Base'!$C$6+$B64)*IF(RateConv=1,1,1+IPCALT)-1-'DCF Base'!$I$86)/'DCF Base'!$H$23*(1+'DCF Base'!$C$6+$B64)^(-5)</f>
        <v>50914.411226976285</v>
      </c>
      <c r="J64" s="16">
        <f>SUMPRODUCT('DCF Base'!$D$131:$H$131,(1+'DCF Base'!$C$6+$B64)^(-'DCF Base'!$D$19:$H$19))+'DCF Base'!$I$116*(1-'DCF Base'!$I$115/'DCF Base'!$I$117)/((1+'DCF Base'!$C$6+$B64)*IF(RateConv=1,1,1+IPCALT)-1-'DCF Base'!$I$115)/'DCF Base'!$H$23*(1+'DCF Base'!$C$6+$B64)^(-5)</f>
        <v>30006.943650374567</v>
      </c>
      <c r="K64" s="16">
        <f>SUMPRODUCT('DCF Base'!$D$160:$H$160,(1+'DCF Base'!$C$6+$B64)^(-'DCF Base'!$D$19:$H$19))+'DCF Base'!$I$145*(1-'DCF Base'!$I$144/'DCF Base'!$I$146)/((1+'DCF Base'!$C$6+$B64)*IF(RateConv=1,1,1+IPCALT)-1-'DCF Base'!$I$144)/'DCF Base'!$H$23*(1+'DCF Base'!$C$6+$B64)^(-5)</f>
        <v>101020.54136967086</v>
      </c>
      <c r="L64" s="75">
        <f t="shared" si="5"/>
        <v>266600.92949426814</v>
      </c>
      <c r="M64" s="16">
        <f>SUMPRODUCT('DCF Bull'!$D$73:$H$73,(1+'DCF Bull'!$C$6+$B64)^(-'DCF Bull'!$D$19:$H$19))+'DCF Bull'!$I$58*(1-'DCF Bull'!$I$57/'DCF Bull'!$I$59)/((1+'DCF Bull'!$C$6+$B64)*IF(RateConv=1,1,1+IPCALT)-1-'DCF Bull'!$I$57)/'DCF Bull'!$H$23*(1+'DCF Bull'!$C$6+$B64)^(-5)</f>
        <v>112543.66974160603</v>
      </c>
      <c r="N64" s="16">
        <f>SUMPRODUCT('DCF Bull'!$D$102:$H$102,(1+'DCF Bull'!$C$6+$B64)^(-'DCF Bull'!$D$19:$H$19))+'DCF Bull'!$I$87*(1-'DCF Bull'!$I$86/'DCF Bull'!$I$88)/((1+'DCF Bull'!$C$6+$B64)*IF(RateConv=1,1,1+IPCALT)-1-'DCF Bull'!$I$86)/'DCF Bull'!$H$23*(1+'DCF Bull'!$C$6+$B64)^(-5)</f>
        <v>65823.705077164253</v>
      </c>
      <c r="O64" s="16">
        <f>SUMPRODUCT('DCF Bull'!$D$131:$H$131,(1+'DCF Bull'!$C$6+$B64)^(-'DCF Bull'!$D$19:$H$19))+'DCF Bull'!$I$116*(1-'DCF Bull'!$I$115/'DCF Bull'!$I$117)/((1+'DCF Bull'!$C$6+$B64)*IF(RateConv=1,1,1+IPCALT)-1-'DCF Bull'!$I$115)/'DCF Bull'!$H$23*(1+'DCF Bull'!$C$6+$B64)^(-5)</f>
        <v>40139.092780465733</v>
      </c>
      <c r="P64" s="16">
        <f>SUMPRODUCT('DCF Bull'!$D$160:$H$160,(1+'DCF Bull'!$C$6+$B64)^(-'DCF Bull'!$D$19:$H$19))+'DCF Bull'!$I$145*(1-'DCF Bull'!$I$144/'DCF Bull'!$I$146)/((1+'DCF Bull'!$C$6+$B64)*IF(RateConv=1,1,1+IPCALT)-1-'DCF Bull'!$I$144)/'DCF Bull'!$H$23*(1+'DCF Bull'!$C$6+$B64)^(-5)</f>
        <v>128560.48717566213</v>
      </c>
      <c r="Q64" s="75">
        <f t="shared" si="6"/>
        <v>347066.95477489813</v>
      </c>
      <c r="R64" s="16">
        <f>SUMPRODUCT('DCF Custom'!$D$73:$H$73,(1+'DCF Custom'!$C$6+$B64)^(-'DCF Custom'!$D$19:$H$19))+'DCF Custom'!$I$58*(1-'DCF Custom'!$I$57/'DCF Custom'!$I$59)/((1+'DCF Custom'!$C$6+$B64)*IF(RateConv=1,1,1+IPCALT)-1-'DCF Custom'!$I$57)/'DCF Custom'!$H$23*(1+'DCF Custom'!$C$6+$B64)^(-5)</f>
        <v>84659.033247246436</v>
      </c>
      <c r="S64" s="16">
        <f>SUMPRODUCT('DCF Custom'!$D$102:$H$102,(1+'DCF Custom'!$C$6+$B64)^(-'DCF Custom'!$D$19:$H$19))+'DCF Custom'!$I$87*(1-'DCF Custom'!$I$86/'DCF Custom'!$I$88)/((1+'DCF Custom'!$C$6+$B64)*IF(RateConv=1,1,1+IPCALT)-1-'DCF Custom'!$I$86)/'DCF Custom'!$H$23*(1+'DCF Custom'!$C$6+$B64)^(-5)</f>
        <v>50914.411226976285</v>
      </c>
      <c r="T64" s="16">
        <f>SUMPRODUCT('DCF Custom'!$D$131:$H$131,(1+'DCF Custom'!$C$6+$B64)^(-'DCF Custom'!$D$19:$H$19))+'DCF Custom'!$I$116*(1-'DCF Custom'!$I$115/'DCF Custom'!$I$117)/((1+'DCF Custom'!$C$6+$B64)*IF(RateConv=1,1,1+IPCALT)-1-'DCF Custom'!$I$115)/'DCF Custom'!$H$23*(1+'DCF Custom'!$C$6+$B64)^(-5)</f>
        <v>30006.943650374567</v>
      </c>
      <c r="U64" s="16">
        <f>SUMPRODUCT('DCF Custom'!$D$160:$H$160,(1+'DCF Custom'!$C$6+$B64)^(-'DCF Custom'!$D$19:$H$19))+'DCF Custom'!$I$145*(1-'DCF Custom'!$I$144/'DCF Custom'!$I$146)/((1+'DCF Custom'!$C$6+$B64)*IF(RateConv=1,1,1+IPCALT)-1-'DCF Custom'!$I$144)/'DCF Custom'!$H$23*(1+'DCF Custom'!$C$6+$B64)^(-5)</f>
        <v>101020.54136967086</v>
      </c>
      <c r="V64" s="75">
        <f t="shared" si="7"/>
        <v>266600.92949426814</v>
      </c>
    </row>
    <row r="65" spans="2:22" ht="13.95" customHeight="1" x14ac:dyDescent="0.3">
      <c r="B65" s="80">
        <v>4.3999999999999997E-2</v>
      </c>
      <c r="C65" s="16">
        <f>SUMPRODUCT('DCF Bear'!$D$73:$H$73,(1+'DCF Bear'!$C$6+$B65)^(-'DCF Bear'!$D$19:$H$19))+'DCF Bear'!$I$58*(1-'DCF Bear'!$I$57/'DCF Bear'!$I$59)/((1+'DCF Bear'!$C$6+$B65)*IF(RateConv=1,1,1+IPCALT)-1-'DCF Bear'!$I$57)/'DCF Bear'!$H$23*(1+'DCF Bear'!$C$6+$B65)^(-5)</f>
        <v>58752.652603168215</v>
      </c>
      <c r="D65" s="16">
        <f>SUMPRODUCT('DCF Bear'!$D$102:$H$102,(1+'DCF Bear'!$C$6+$B65)^(-'DCF Bear'!$D$19:$H$19))+'DCF Bear'!$I$87*(1-'DCF Bear'!$I$86/'DCF Bear'!$I$88)/((1+'DCF Bear'!$C$6+$B65)*IF(RateConv=1,1,1+IPCALT)-1-'DCF Bear'!$I$86)/'DCF Bear'!$H$23*(1+'DCF Bear'!$C$6+$B65)^(-5)</f>
        <v>36042.593479844887</v>
      </c>
      <c r="E65" s="16">
        <f>SUMPRODUCT('DCF Bear'!$D$131:$H$131,(1+'DCF Bear'!$C$6+$B65)^(-'DCF Bear'!$D$19:$H$19))+'DCF Bear'!$I$116*(1-'DCF Bear'!$I$115/'DCF Bear'!$I$117)/((1+'DCF Bear'!$C$6+$B65)*IF(RateConv=1,1,1+IPCALT)-1-'DCF Bear'!$I$115)/'DCF Bear'!$H$23*(1+'DCF Bear'!$C$6+$B65)^(-5)</f>
        <v>20614.063711996459</v>
      </c>
      <c r="F65" s="16">
        <f>SUMPRODUCT('DCF Bear'!$D$160:$H$160,(1+'DCF Bear'!$C$6+$B65)^(-'DCF Bear'!$D$19:$H$19))+'DCF Bear'!$I$145*(1-'DCF Bear'!$I$144/'DCF Bear'!$I$146)/((1+'DCF Bear'!$C$6+$B65)*IF(RateConv=1,1,1+IPCALT)-1-'DCF Bear'!$I$144)/'DCF Bear'!$H$23*(1+'DCF Bear'!$C$6+$B65)^(-5)</f>
        <v>73888.011713915024</v>
      </c>
      <c r="G65" s="75">
        <f t="shared" si="4"/>
        <v>189297.32150892459</v>
      </c>
      <c r="H65" s="16">
        <f>SUMPRODUCT('DCF Base'!$D$73:$H$73,(1+'DCF Base'!$C$6+$B65)^(-'DCF Base'!$D$19:$H$19))+'DCF Base'!$I$58*(1-'DCF Base'!$I$57/'DCF Base'!$I$59)/((1+'DCF Base'!$C$6+$B65)*IF(RateConv=1,1,1+IPCALT)-1-'DCF Base'!$I$57)/'DCF Base'!$H$23*(1+'DCF Base'!$C$6+$B65)^(-5)</f>
        <v>83289.945395140632</v>
      </c>
      <c r="I65" s="16">
        <f>SUMPRODUCT('DCF Base'!$D$102:$H$102,(1+'DCF Base'!$C$6+$B65)^(-'DCF Base'!$D$19:$H$19))+'DCF Base'!$I$87*(1-'DCF Base'!$I$86/'DCF Base'!$I$88)/((1+'DCF Base'!$C$6+$B65)*IF(RateConv=1,1,1+IPCALT)-1-'DCF Base'!$I$86)/'DCF Base'!$H$23*(1+'DCF Base'!$C$6+$B65)^(-5)</f>
        <v>50034.353979632244</v>
      </c>
      <c r="J65" s="16">
        <f>SUMPRODUCT('DCF Base'!$D$131:$H$131,(1+'DCF Base'!$C$6+$B65)^(-'DCF Base'!$D$19:$H$19))+'DCF Base'!$I$116*(1-'DCF Base'!$I$115/'DCF Base'!$I$117)/((1+'DCF Base'!$C$6+$B65)*IF(RateConv=1,1,1+IPCALT)-1-'DCF Base'!$I$115)/'DCF Base'!$H$23*(1+'DCF Base'!$C$6+$B65)^(-5)</f>
        <v>29505.182895510672</v>
      </c>
      <c r="K65" s="16">
        <f>SUMPRODUCT('DCF Base'!$D$160:$H$160,(1+'DCF Base'!$C$6+$B65)^(-'DCF Base'!$D$19:$H$19))+'DCF Base'!$I$145*(1-'DCF Base'!$I$144/'DCF Base'!$I$146)/((1+'DCF Base'!$C$6+$B65)*IF(RateConv=1,1,1+IPCALT)-1-'DCF Base'!$I$144)/'DCF Base'!$H$23*(1+'DCF Base'!$C$6+$B65)^(-5)</f>
        <v>99486.269770906103</v>
      </c>
      <c r="L65" s="75">
        <f t="shared" si="5"/>
        <v>262315.75204118964</v>
      </c>
      <c r="M65" s="16">
        <f>SUMPRODUCT('DCF Bull'!$D$73:$H$73,(1+'DCF Bull'!$C$6+$B65)^(-'DCF Bull'!$D$19:$H$19))+'DCF Bull'!$I$58*(1-'DCF Bull'!$I$57/'DCF Bull'!$I$59)/((1+'DCF Bull'!$C$6+$B65)*IF(RateConv=1,1,1+IPCALT)-1-'DCF Bull'!$I$57)/'DCF Bull'!$H$23*(1+'DCF Bull'!$C$6+$B65)^(-5)</f>
        <v>110247.01688837956</v>
      </c>
      <c r="N65" s="16">
        <f>SUMPRODUCT('DCF Bull'!$D$102:$H$102,(1+'DCF Bull'!$C$6+$B65)^(-'DCF Bull'!$D$19:$H$19))+'DCF Bull'!$I$87*(1-'DCF Bull'!$I$86/'DCF Bull'!$I$88)/((1+'DCF Bull'!$C$6+$B65)*IF(RateConv=1,1,1+IPCALT)-1-'DCF Bull'!$I$86)/'DCF Bull'!$H$23*(1+'DCF Bull'!$C$6+$B65)^(-5)</f>
        <v>64390.395028973187</v>
      </c>
      <c r="O65" s="16">
        <f>SUMPRODUCT('DCF Bull'!$D$131:$H$131,(1+'DCF Bull'!$C$6+$B65)^(-'DCF Bull'!$D$19:$H$19))+'DCF Bull'!$I$116*(1-'DCF Bull'!$I$115/'DCF Bull'!$I$117)/((1+'DCF Bull'!$C$6+$B65)*IF(RateConv=1,1,1+IPCALT)-1-'DCF Bull'!$I$115)/'DCF Bull'!$H$23*(1+'DCF Bull'!$C$6+$B65)^(-5)</f>
        <v>39295.116573657288</v>
      </c>
      <c r="P65" s="16">
        <f>SUMPRODUCT('DCF Bull'!$D$160:$H$160,(1+'DCF Bull'!$C$6+$B65)^(-'DCF Bull'!$D$19:$H$19))+'DCF Bull'!$I$145*(1-'DCF Bull'!$I$144/'DCF Bull'!$I$146)/((1+'DCF Bull'!$C$6+$B65)*IF(RateConv=1,1,1+IPCALT)-1-'DCF Bull'!$I$144)/'DCF Bull'!$H$23*(1+'DCF Bull'!$C$6+$B65)^(-5)</f>
        <v>126057.99340419349</v>
      </c>
      <c r="Q65" s="75">
        <f t="shared" si="6"/>
        <v>339990.52189520351</v>
      </c>
      <c r="R65" s="16">
        <f>SUMPRODUCT('DCF Custom'!$D$73:$H$73,(1+'DCF Custom'!$C$6+$B65)^(-'DCF Custom'!$D$19:$H$19))+'DCF Custom'!$I$58*(1-'DCF Custom'!$I$57/'DCF Custom'!$I$59)/((1+'DCF Custom'!$C$6+$B65)*IF(RateConv=1,1,1+IPCALT)-1-'DCF Custom'!$I$57)/'DCF Custom'!$H$23*(1+'DCF Custom'!$C$6+$B65)^(-5)</f>
        <v>83289.945395140632</v>
      </c>
      <c r="S65" s="16">
        <f>SUMPRODUCT('DCF Custom'!$D$102:$H$102,(1+'DCF Custom'!$C$6+$B65)^(-'DCF Custom'!$D$19:$H$19))+'DCF Custom'!$I$87*(1-'DCF Custom'!$I$86/'DCF Custom'!$I$88)/((1+'DCF Custom'!$C$6+$B65)*IF(RateConv=1,1,1+IPCALT)-1-'DCF Custom'!$I$86)/'DCF Custom'!$H$23*(1+'DCF Custom'!$C$6+$B65)^(-5)</f>
        <v>50034.353979632244</v>
      </c>
      <c r="T65" s="16">
        <f>SUMPRODUCT('DCF Custom'!$D$131:$H$131,(1+'DCF Custom'!$C$6+$B65)^(-'DCF Custom'!$D$19:$H$19))+'DCF Custom'!$I$116*(1-'DCF Custom'!$I$115/'DCF Custom'!$I$117)/((1+'DCF Custom'!$C$6+$B65)*IF(RateConv=1,1,1+IPCALT)-1-'DCF Custom'!$I$115)/'DCF Custom'!$H$23*(1+'DCF Custom'!$C$6+$B65)^(-5)</f>
        <v>29505.182895510672</v>
      </c>
      <c r="U65" s="16">
        <f>SUMPRODUCT('DCF Custom'!$D$160:$H$160,(1+'DCF Custom'!$C$6+$B65)^(-'DCF Custom'!$D$19:$H$19))+'DCF Custom'!$I$145*(1-'DCF Custom'!$I$144/'DCF Custom'!$I$146)/((1+'DCF Custom'!$C$6+$B65)*IF(RateConv=1,1,1+IPCALT)-1-'DCF Custom'!$I$144)/'DCF Custom'!$H$23*(1+'DCF Custom'!$C$6+$B65)^(-5)</f>
        <v>99486.269770906103</v>
      </c>
      <c r="V65" s="75">
        <f t="shared" si="7"/>
        <v>262315.75204118964</v>
      </c>
    </row>
    <row r="66" spans="2:22" ht="13.95" customHeight="1" x14ac:dyDescent="0.3">
      <c r="B66" s="80">
        <v>4.4999999999999998E-2</v>
      </c>
      <c r="C66" s="16">
        <f>SUMPRODUCT('DCF Bear'!$D$73:$H$73,(1+'DCF Bear'!$C$6+$B66)^(-'DCF Bear'!$D$19:$H$19))+'DCF Bear'!$I$58*(1-'DCF Bear'!$I$57/'DCF Bear'!$I$59)/((1+'DCF Bear'!$C$6+$B66)*IF(RateConv=1,1,1+IPCALT)-1-'DCF Bear'!$I$57)/'DCF Bear'!$H$23*(1+'DCF Bear'!$C$6+$B66)^(-5)</f>
        <v>58070.432525660763</v>
      </c>
      <c r="D66" s="16">
        <f>SUMPRODUCT('DCF Bear'!$D$102:$H$102,(1+'DCF Bear'!$C$6+$B66)^(-'DCF Bear'!$D$19:$H$19))+'DCF Bear'!$I$87*(1-'DCF Bear'!$I$86/'DCF Bear'!$I$88)/((1+'DCF Bear'!$C$6+$B66)*IF(RateConv=1,1,1+IPCALT)-1-'DCF Bear'!$I$86)/'DCF Bear'!$H$23*(1+'DCF Bear'!$C$6+$B66)^(-5)</f>
        <v>35592.822161207288</v>
      </c>
      <c r="E66" s="16">
        <f>SUMPRODUCT('DCF Bear'!$D$131:$H$131,(1+'DCF Bear'!$C$6+$B66)^(-'DCF Bear'!$D$19:$H$19))+'DCF Bear'!$I$116*(1-'DCF Bear'!$I$115/'DCF Bear'!$I$117)/((1+'DCF Bear'!$C$6+$B66)*IF(RateConv=1,1,1+IPCALT)-1-'DCF Bear'!$I$115)/'DCF Bear'!$H$23*(1+'DCF Bear'!$C$6+$B66)^(-5)</f>
        <v>20365.047486436124</v>
      </c>
      <c r="F66" s="16">
        <f>SUMPRODUCT('DCF Bear'!$D$160:$H$160,(1+'DCF Bear'!$C$6+$B66)^(-'DCF Bear'!$D$19:$H$19))+'DCF Bear'!$I$145*(1-'DCF Bear'!$I$144/'DCF Bear'!$I$146)/((1+'DCF Bear'!$C$6+$B66)*IF(RateConv=1,1,1+IPCALT)-1-'DCF Bear'!$I$144)/'DCF Bear'!$H$23*(1+'DCF Bear'!$C$6+$B66)^(-5)</f>
        <v>73099.950401392474</v>
      </c>
      <c r="G66" s="75">
        <f t="shared" si="4"/>
        <v>187128.25257469664</v>
      </c>
      <c r="H66" s="16">
        <f>SUMPRODUCT('DCF Base'!$D$73:$H$73,(1+'DCF Base'!$C$6+$B66)^(-'DCF Base'!$D$19:$H$19))+'DCF Base'!$I$58*(1-'DCF Base'!$I$57/'DCF Base'!$I$59)/((1+'DCF Base'!$C$6+$B66)*IF(RateConv=1,1,1+IPCALT)-1-'DCF Base'!$I$57)/'DCF Base'!$H$23*(1+'DCF Base'!$C$6+$B66)^(-5)</f>
        <v>81962.783552695415</v>
      </c>
      <c r="I66" s="16">
        <f>SUMPRODUCT('DCF Base'!$D$102:$H$102,(1+'DCF Base'!$C$6+$B66)^(-'DCF Base'!$D$19:$H$19))+'DCF Base'!$I$87*(1-'DCF Base'!$I$86/'DCF Base'!$I$88)/((1+'DCF Base'!$C$6+$B66)*IF(RateConv=1,1,1+IPCALT)-1-'DCF Base'!$I$86)/'DCF Base'!$H$23*(1+'DCF Base'!$C$6+$B66)^(-5)</f>
        <v>49181.459859406525</v>
      </c>
      <c r="J66" s="16">
        <f>SUMPRODUCT('DCF Base'!$D$131:$H$131,(1+'DCF Base'!$C$6+$B66)^(-'DCF Base'!$D$19:$H$19))+'DCF Base'!$I$116*(1-'DCF Base'!$I$115/'DCF Base'!$I$117)/((1+'DCF Base'!$C$6+$B66)*IF(RateConv=1,1,1+IPCALT)-1-'DCF Base'!$I$115)/'DCF Base'!$H$23*(1+'DCF Base'!$C$6+$B66)^(-5)</f>
        <v>29018.851429541795</v>
      </c>
      <c r="K66" s="16">
        <f>SUMPRODUCT('DCF Base'!$D$160:$H$160,(1+'DCF Base'!$C$6+$B66)^(-'DCF Base'!$D$19:$H$19))+'DCF Base'!$I$145*(1-'DCF Base'!$I$144/'DCF Base'!$I$146)/((1+'DCF Base'!$C$6+$B66)*IF(RateConv=1,1,1+IPCALT)-1-'DCF Base'!$I$144)/'DCF Base'!$H$23*(1+'DCF Base'!$C$6+$B66)^(-5)</f>
        <v>97998.589906668523</v>
      </c>
      <c r="L66" s="75">
        <f t="shared" si="5"/>
        <v>258161.68474831225</v>
      </c>
      <c r="M66" s="16">
        <f>SUMPRODUCT('DCF Bull'!$D$73:$H$73,(1+'DCF Bull'!$C$6+$B66)^(-'DCF Bull'!$D$19:$H$19))+'DCF Bull'!$I$58*(1-'DCF Bull'!$I$57/'DCF Bull'!$I$59)/((1+'DCF Bull'!$C$6+$B66)*IF(RateConv=1,1,1+IPCALT)-1-'DCF Bull'!$I$57)/'DCF Bull'!$H$23*(1+'DCF Bull'!$C$6+$B66)^(-5)</f>
        <v>108037.52057252987</v>
      </c>
      <c r="N66" s="16">
        <f>SUMPRODUCT('DCF Bull'!$D$102:$H$102,(1+'DCF Bull'!$C$6+$B66)^(-'DCF Bull'!$D$19:$H$19))+'DCF Bull'!$I$87*(1-'DCF Bull'!$I$86/'DCF Bull'!$I$88)/((1+'DCF Bull'!$C$6+$B66)*IF(RateConv=1,1,1+IPCALT)-1-'DCF Bull'!$I$86)/'DCF Bull'!$H$23*(1+'DCF Bull'!$C$6+$B66)^(-5)</f>
        <v>63011.826238001588</v>
      </c>
      <c r="O66" s="16">
        <f>SUMPRODUCT('DCF Bull'!$D$131:$H$131,(1+'DCF Bull'!$C$6+$B66)^(-'DCF Bull'!$D$19:$H$19))+'DCF Bull'!$I$116*(1-'DCF Bull'!$I$115/'DCF Bull'!$I$117)/((1+'DCF Bull'!$C$6+$B66)*IF(RateConv=1,1,1+IPCALT)-1-'DCF Bull'!$I$115)/'DCF Bull'!$H$23*(1+'DCF Bull'!$C$6+$B66)^(-5)</f>
        <v>38483.266357937864</v>
      </c>
      <c r="P66" s="16">
        <f>SUMPRODUCT('DCF Bull'!$D$160:$H$160,(1+'DCF Bull'!$C$6+$B66)^(-'DCF Bull'!$D$19:$H$19))+'DCF Bull'!$I$145*(1-'DCF Bull'!$I$144/'DCF Bull'!$I$146)/((1+'DCF Bull'!$C$6+$B66)*IF(RateConv=1,1,1+IPCALT)-1-'DCF Bull'!$I$144)/'DCF Bull'!$H$23*(1+'DCF Bull'!$C$6+$B66)^(-5)</f>
        <v>123649.98955155557</v>
      </c>
      <c r="Q66" s="75">
        <f t="shared" si="6"/>
        <v>333182.60272002488</v>
      </c>
      <c r="R66" s="16">
        <f>SUMPRODUCT('DCF Custom'!$D$73:$H$73,(1+'DCF Custom'!$C$6+$B66)^(-'DCF Custom'!$D$19:$H$19))+'DCF Custom'!$I$58*(1-'DCF Custom'!$I$57/'DCF Custom'!$I$59)/((1+'DCF Custom'!$C$6+$B66)*IF(RateConv=1,1,1+IPCALT)-1-'DCF Custom'!$I$57)/'DCF Custom'!$H$23*(1+'DCF Custom'!$C$6+$B66)^(-5)</f>
        <v>81962.783552695415</v>
      </c>
      <c r="S66" s="16">
        <f>SUMPRODUCT('DCF Custom'!$D$102:$H$102,(1+'DCF Custom'!$C$6+$B66)^(-'DCF Custom'!$D$19:$H$19))+'DCF Custom'!$I$87*(1-'DCF Custom'!$I$86/'DCF Custom'!$I$88)/((1+'DCF Custom'!$C$6+$B66)*IF(RateConv=1,1,1+IPCALT)-1-'DCF Custom'!$I$86)/'DCF Custom'!$H$23*(1+'DCF Custom'!$C$6+$B66)^(-5)</f>
        <v>49181.459859406525</v>
      </c>
      <c r="T66" s="16">
        <f>SUMPRODUCT('DCF Custom'!$D$131:$H$131,(1+'DCF Custom'!$C$6+$B66)^(-'DCF Custom'!$D$19:$H$19))+'DCF Custom'!$I$116*(1-'DCF Custom'!$I$115/'DCF Custom'!$I$117)/((1+'DCF Custom'!$C$6+$B66)*IF(RateConv=1,1,1+IPCALT)-1-'DCF Custom'!$I$115)/'DCF Custom'!$H$23*(1+'DCF Custom'!$C$6+$B66)^(-5)</f>
        <v>29018.851429541795</v>
      </c>
      <c r="U66" s="16">
        <f>SUMPRODUCT('DCF Custom'!$D$160:$H$160,(1+'DCF Custom'!$C$6+$B66)^(-'DCF Custom'!$D$19:$H$19))+'DCF Custom'!$I$145*(1-'DCF Custom'!$I$144/'DCF Custom'!$I$146)/((1+'DCF Custom'!$C$6+$B66)*IF(RateConv=1,1,1+IPCALT)-1-'DCF Custom'!$I$144)/'DCF Custom'!$H$23*(1+'DCF Custom'!$C$6+$B66)^(-5)</f>
        <v>97998.589906668523</v>
      </c>
      <c r="V66" s="75">
        <f t="shared" si="7"/>
        <v>258161.68474831225</v>
      </c>
    </row>
    <row r="67" spans="2:22" ht="13.95" customHeight="1" x14ac:dyDescent="0.3">
      <c r="B67" s="80">
        <v>4.5999999999999999E-2</v>
      </c>
      <c r="C67" s="16">
        <f>SUMPRODUCT('DCF Bear'!$D$73:$H$73,(1+'DCF Bear'!$C$6+$B67)^(-'DCF Bear'!$D$19:$H$19))+'DCF Bear'!$I$58*(1-'DCF Bear'!$I$57/'DCF Bear'!$I$59)/((1+'DCF Bear'!$C$6+$B67)*IF(RateConv=1,1,1+IPCALT)-1-'DCF Bear'!$I$57)/'DCF Bear'!$H$23*(1+'DCF Bear'!$C$6+$B67)^(-5)</f>
        <v>57403.559595029772</v>
      </c>
      <c r="D67" s="16">
        <f>SUMPRODUCT('DCF Bear'!$D$102:$H$102,(1+'DCF Bear'!$C$6+$B67)^(-'DCF Bear'!$D$19:$H$19))+'DCF Bear'!$I$87*(1-'DCF Bear'!$I$86/'DCF Bear'!$I$88)/((1+'DCF Bear'!$C$6+$B67)*IF(RateConv=1,1,1+IPCALT)-1-'DCF Bear'!$I$86)/'DCF Bear'!$H$23*(1+'DCF Bear'!$C$6+$B67)^(-5)</f>
        <v>35153.281898934802</v>
      </c>
      <c r="E67" s="16">
        <f>SUMPRODUCT('DCF Bear'!$D$131:$H$131,(1+'DCF Bear'!$C$6+$B67)^(-'DCF Bear'!$D$19:$H$19))+'DCF Bear'!$I$116*(1-'DCF Bear'!$I$115/'DCF Bear'!$I$117)/((1+'DCF Bear'!$C$6+$B67)*IF(RateConv=1,1,1+IPCALT)-1-'DCF Bear'!$I$115)/'DCF Bear'!$H$23*(1+'DCF Bear'!$C$6+$B67)^(-5)</f>
        <v>20121.669710614398</v>
      </c>
      <c r="F67" s="16">
        <f>SUMPRODUCT('DCF Bear'!$D$160:$H$160,(1+'DCF Bear'!$C$6+$B67)^(-'DCF Bear'!$D$19:$H$19))+'DCF Bear'!$I$145*(1-'DCF Bear'!$I$144/'DCF Bear'!$I$146)/((1+'DCF Bear'!$C$6+$B67)*IF(RateConv=1,1,1+IPCALT)-1-'DCF Bear'!$I$144)/'DCF Bear'!$H$23*(1+'DCF Bear'!$C$6+$B67)^(-5)</f>
        <v>72329.341217901761</v>
      </c>
      <c r="G67" s="75">
        <f t="shared" si="4"/>
        <v>185007.85242248073</v>
      </c>
      <c r="H67" s="16">
        <f>SUMPRODUCT('DCF Base'!$D$73:$H$73,(1+'DCF Base'!$C$6+$B67)^(-'DCF Base'!$D$19:$H$19))+'DCF Base'!$I$58*(1-'DCF Base'!$I$57/'DCF Base'!$I$59)/((1+'DCF Base'!$C$6+$B67)*IF(RateConv=1,1,1+IPCALT)-1-'DCF Base'!$I$57)/'DCF Base'!$H$23*(1+'DCF Base'!$C$6+$B67)^(-5)</f>
        <v>80675.658398923493</v>
      </c>
      <c r="I67" s="16">
        <f>SUMPRODUCT('DCF Base'!$D$102:$H$102,(1+'DCF Base'!$C$6+$B67)^(-'DCF Base'!$D$19:$H$19))+'DCF Base'!$I$87*(1-'DCF Base'!$I$86/'DCF Base'!$I$88)/((1+'DCF Base'!$C$6+$B67)*IF(RateConv=1,1,1+IPCALT)-1-'DCF Base'!$I$86)/'DCF Base'!$H$23*(1+'DCF Base'!$C$6+$B67)^(-5)</f>
        <v>48354.503858182004</v>
      </c>
      <c r="J67" s="16">
        <f>SUMPRODUCT('DCF Base'!$D$131:$H$131,(1+'DCF Base'!$C$6+$B67)^(-'DCF Base'!$D$19:$H$19))+'DCF Base'!$I$116*(1-'DCF Base'!$I$115/'DCF Base'!$I$117)/((1+'DCF Base'!$C$6+$B67)*IF(RateConv=1,1,1+IPCALT)-1-'DCF Base'!$I$115)/'DCF Base'!$H$23*(1+'DCF Base'!$C$6+$B67)^(-5)</f>
        <v>28547.253672215942</v>
      </c>
      <c r="K67" s="16">
        <f>SUMPRODUCT('DCF Base'!$D$160:$H$160,(1+'DCF Base'!$C$6+$B67)^(-'DCF Base'!$D$19:$H$19))+'DCF Base'!$I$145*(1-'DCF Base'!$I$144/'DCF Base'!$I$146)/((1+'DCF Base'!$C$6+$B67)*IF(RateConv=1,1,1+IPCALT)-1-'DCF Base'!$I$144)/'DCF Base'!$H$23*(1+'DCF Base'!$C$6+$B67)^(-5)</f>
        <v>96555.403973868873</v>
      </c>
      <c r="L67" s="75">
        <f t="shared" si="5"/>
        <v>254132.81990319031</v>
      </c>
      <c r="M67" s="16">
        <f>SUMPRODUCT('DCF Bull'!$D$73:$H$73,(1+'DCF Bull'!$C$6+$B67)^(-'DCF Bull'!$D$19:$H$19))+'DCF Bull'!$I$58*(1-'DCF Bull'!$I$57/'DCF Bull'!$I$59)/((1+'DCF Bull'!$C$6+$B67)*IF(RateConv=1,1,1+IPCALT)-1-'DCF Bull'!$I$57)/'DCF Bull'!$H$23*(1+'DCF Bull'!$C$6+$B67)^(-5)</f>
        <v>105910.33645336975</v>
      </c>
      <c r="N67" s="16">
        <f>SUMPRODUCT('DCF Bull'!$D$102:$H$102,(1+'DCF Bull'!$C$6+$B67)^(-'DCF Bull'!$D$19:$H$19))+'DCF Bull'!$I$87*(1-'DCF Bull'!$I$86/'DCF Bull'!$I$88)/((1+'DCF Bull'!$C$6+$B67)*IF(RateConv=1,1,1+IPCALT)-1-'DCF Bull'!$I$86)/'DCF Bull'!$H$23*(1+'DCF Bull'!$C$6+$B67)^(-5)</f>
        <v>61684.954447011587</v>
      </c>
      <c r="O67" s="16">
        <f>SUMPRODUCT('DCF Bull'!$D$131:$H$131,(1+'DCF Bull'!$C$6+$B67)^(-'DCF Bull'!$D$19:$H$19))+'DCF Bull'!$I$116*(1-'DCF Bull'!$I$115/'DCF Bull'!$I$117)/((1+'DCF Bull'!$C$6+$B67)*IF(RateConv=1,1,1+IPCALT)-1-'DCF Bull'!$I$115)/'DCF Bull'!$H$23*(1+'DCF Bull'!$C$6+$B67)^(-5)</f>
        <v>37701.756051442077</v>
      </c>
      <c r="P67" s="16">
        <f>SUMPRODUCT('DCF Bull'!$D$160:$H$160,(1+'DCF Bull'!$C$6+$B67)^(-'DCF Bull'!$D$19:$H$19))+'DCF Bull'!$I$145*(1-'DCF Bull'!$I$144/'DCF Bull'!$I$146)/((1+'DCF Bull'!$C$6+$B67)*IF(RateConv=1,1,1+IPCALT)-1-'DCF Bull'!$I$144)/'DCF Bull'!$H$23*(1+'DCF Bull'!$C$6+$B67)^(-5)</f>
        <v>121331.22581673859</v>
      </c>
      <c r="Q67" s="75">
        <f t="shared" si="6"/>
        <v>326628.27276856196</v>
      </c>
      <c r="R67" s="16">
        <f>SUMPRODUCT('DCF Custom'!$D$73:$H$73,(1+'DCF Custom'!$C$6+$B67)^(-'DCF Custom'!$D$19:$H$19))+'DCF Custom'!$I$58*(1-'DCF Custom'!$I$57/'DCF Custom'!$I$59)/((1+'DCF Custom'!$C$6+$B67)*IF(RateConv=1,1,1+IPCALT)-1-'DCF Custom'!$I$57)/'DCF Custom'!$H$23*(1+'DCF Custom'!$C$6+$B67)^(-5)</f>
        <v>80675.658398923493</v>
      </c>
      <c r="S67" s="16">
        <f>SUMPRODUCT('DCF Custom'!$D$102:$H$102,(1+'DCF Custom'!$C$6+$B67)^(-'DCF Custom'!$D$19:$H$19))+'DCF Custom'!$I$87*(1-'DCF Custom'!$I$86/'DCF Custom'!$I$88)/((1+'DCF Custom'!$C$6+$B67)*IF(RateConv=1,1,1+IPCALT)-1-'DCF Custom'!$I$86)/'DCF Custom'!$H$23*(1+'DCF Custom'!$C$6+$B67)^(-5)</f>
        <v>48354.503858182004</v>
      </c>
      <c r="T67" s="16">
        <f>SUMPRODUCT('DCF Custom'!$D$131:$H$131,(1+'DCF Custom'!$C$6+$B67)^(-'DCF Custom'!$D$19:$H$19))+'DCF Custom'!$I$116*(1-'DCF Custom'!$I$115/'DCF Custom'!$I$117)/((1+'DCF Custom'!$C$6+$B67)*IF(RateConv=1,1,1+IPCALT)-1-'DCF Custom'!$I$115)/'DCF Custom'!$H$23*(1+'DCF Custom'!$C$6+$B67)^(-5)</f>
        <v>28547.253672215942</v>
      </c>
      <c r="U67" s="16">
        <f>SUMPRODUCT('DCF Custom'!$D$160:$H$160,(1+'DCF Custom'!$C$6+$B67)^(-'DCF Custom'!$D$19:$H$19))+'DCF Custom'!$I$145*(1-'DCF Custom'!$I$144/'DCF Custom'!$I$146)/((1+'DCF Custom'!$C$6+$B67)*IF(RateConv=1,1,1+IPCALT)-1-'DCF Custom'!$I$144)/'DCF Custom'!$H$23*(1+'DCF Custom'!$C$6+$B67)^(-5)</f>
        <v>96555.403973868873</v>
      </c>
      <c r="V67" s="75">
        <f t="shared" si="7"/>
        <v>254132.81990319031</v>
      </c>
    </row>
    <row r="68" spans="2:22" ht="13.95" customHeight="1" x14ac:dyDescent="0.3">
      <c r="B68" s="80">
        <v>4.7E-2</v>
      </c>
      <c r="C68" s="16">
        <f>SUMPRODUCT('DCF Bear'!$D$73:$H$73,(1+'DCF Bear'!$C$6+$B68)^(-'DCF Bear'!$D$19:$H$19))+'DCF Bear'!$I$58*(1-'DCF Bear'!$I$57/'DCF Bear'!$I$59)/((1+'DCF Bear'!$C$6+$B68)*IF(RateConv=1,1,1+IPCALT)-1-'DCF Bear'!$I$57)/'DCF Bear'!$H$23*(1+'DCF Bear'!$C$6+$B68)^(-5)</f>
        <v>56751.522292945272</v>
      </c>
      <c r="D68" s="16">
        <f>SUMPRODUCT('DCF Bear'!$D$102:$H$102,(1+'DCF Bear'!$C$6+$B68)^(-'DCF Bear'!$D$19:$H$19))+'DCF Bear'!$I$87*(1-'DCF Bear'!$I$86/'DCF Bear'!$I$88)/((1+'DCF Bear'!$C$6+$B68)*IF(RateConv=1,1,1+IPCALT)-1-'DCF Bear'!$I$86)/'DCF Bear'!$H$23*(1+'DCF Bear'!$C$6+$B68)^(-5)</f>
        <v>34723.631219934425</v>
      </c>
      <c r="E68" s="16">
        <f>SUMPRODUCT('DCF Bear'!$D$131:$H$131,(1+'DCF Bear'!$C$6+$B68)^(-'DCF Bear'!$D$19:$H$19))+'DCF Bear'!$I$116*(1-'DCF Bear'!$I$115/'DCF Bear'!$I$117)/((1+'DCF Bear'!$C$6+$B68)*IF(RateConv=1,1,1+IPCALT)-1-'DCF Bear'!$I$115)/'DCF Bear'!$H$23*(1+'DCF Bear'!$C$6+$B68)^(-5)</f>
        <v>19883.742297142457</v>
      </c>
      <c r="F68" s="16">
        <f>SUMPRODUCT('DCF Bear'!$D$160:$H$160,(1+'DCF Bear'!$C$6+$B68)^(-'DCF Bear'!$D$19:$H$19))+'DCF Bear'!$I$145*(1-'DCF Bear'!$I$144/'DCF Bear'!$I$146)/((1+'DCF Bear'!$C$6+$B68)*IF(RateConv=1,1,1+IPCALT)-1-'DCF Bear'!$I$144)/'DCF Bear'!$H$23*(1+'DCF Bear'!$C$6+$B68)^(-5)</f>
        <v>71575.603724582703</v>
      </c>
      <c r="G68" s="75">
        <f t="shared" si="4"/>
        <v>182934.49953460484</v>
      </c>
      <c r="H68" s="16">
        <f>SUMPRODUCT('DCF Base'!$D$73:$H$73,(1+'DCF Base'!$C$6+$B68)^(-'DCF Base'!$D$19:$H$19))+'DCF Base'!$I$58*(1-'DCF Base'!$I$57/'DCF Base'!$I$59)/((1+'DCF Base'!$C$6+$B68)*IF(RateConv=1,1,1+IPCALT)-1-'DCF Base'!$I$57)/'DCF Base'!$H$23*(1+'DCF Base'!$C$6+$B68)^(-5)</f>
        <v>79426.792410812966</v>
      </c>
      <c r="I68" s="16">
        <f>SUMPRODUCT('DCF Base'!$D$102:$H$102,(1+'DCF Base'!$C$6+$B68)^(-'DCF Base'!$D$19:$H$19))+'DCF Base'!$I$87*(1-'DCF Base'!$I$86/'DCF Base'!$I$88)/((1+'DCF Base'!$C$6+$B68)*IF(RateConv=1,1,1+IPCALT)-1-'DCF Base'!$I$86)/'DCF Base'!$H$23*(1+'DCF Base'!$C$6+$B68)^(-5)</f>
        <v>47552.333461022121</v>
      </c>
      <c r="J68" s="16">
        <f>SUMPRODUCT('DCF Base'!$D$131:$H$131,(1+'DCF Base'!$C$6+$B68)^(-'DCF Base'!$D$19:$H$19))+'DCF Base'!$I$116*(1-'DCF Base'!$I$115/'DCF Base'!$I$117)/((1+'DCF Base'!$C$6+$B68)*IF(RateConv=1,1,1+IPCALT)-1-'DCF Base'!$I$115)/'DCF Base'!$H$23*(1+'DCF Base'!$C$6+$B68)^(-5)</f>
        <v>28089.735204804412</v>
      </c>
      <c r="K68" s="16">
        <f>SUMPRODUCT('DCF Base'!$D$160:$H$160,(1+'DCF Base'!$C$6+$B68)^(-'DCF Base'!$D$19:$H$19))+'DCF Base'!$I$145*(1-'DCF Base'!$I$144/'DCF Base'!$I$146)/((1+'DCF Base'!$C$6+$B68)*IF(RateConv=1,1,1+IPCALT)-1-'DCF Base'!$I$144)/'DCF Base'!$H$23*(1+'DCF Base'!$C$6+$B68)^(-5)</f>
        <v>95154.738294694951</v>
      </c>
      <c r="L68" s="75">
        <f t="shared" si="5"/>
        <v>250223.59937133445</v>
      </c>
      <c r="M68" s="16">
        <f>SUMPRODUCT('DCF Bull'!$D$73:$H$73,(1+'DCF Bull'!$C$6+$B68)^(-'DCF Bull'!$D$19:$H$19))+'DCF Bull'!$I$58*(1-'DCF Bull'!$I$57/'DCF Bull'!$I$59)/((1+'DCF Bull'!$C$6+$B68)*IF(RateConv=1,1,1+IPCALT)-1-'DCF Bull'!$I$57)/'DCF Bull'!$H$23*(1+'DCF Bull'!$C$6+$B68)^(-5)</f>
        <v>103860.97251903827</v>
      </c>
      <c r="N68" s="16">
        <f>SUMPRODUCT('DCF Bull'!$D$102:$H$102,(1+'DCF Bull'!$C$6+$B68)^(-'DCF Bull'!$D$19:$H$19))+'DCF Bull'!$I$87*(1-'DCF Bull'!$I$86/'DCF Bull'!$I$88)/((1+'DCF Bull'!$C$6+$B68)*IF(RateConv=1,1,1+IPCALT)-1-'DCF Bull'!$I$86)/'DCF Bull'!$H$23*(1+'DCF Bull'!$C$6+$B68)^(-5)</f>
        <v>60406.956816511316</v>
      </c>
      <c r="O68" s="16">
        <f>SUMPRODUCT('DCF Bull'!$D$131:$H$131,(1+'DCF Bull'!$C$6+$B68)^(-'DCF Bull'!$D$19:$H$19))+'DCF Bull'!$I$116*(1-'DCF Bull'!$I$115/'DCF Bull'!$I$117)/((1+'DCF Bull'!$C$6+$B68)*IF(RateConv=1,1,1+IPCALT)-1-'DCF Bull'!$I$115)/'DCF Bull'!$H$23*(1+'DCF Bull'!$C$6+$B68)^(-5)</f>
        <v>36948.929476481222</v>
      </c>
      <c r="P68" s="16">
        <f>SUMPRODUCT('DCF Bull'!$D$160:$H$160,(1+'DCF Bull'!$C$6+$B68)^(-'DCF Bull'!$D$19:$H$19))+'DCF Bull'!$I$145*(1-'DCF Bull'!$I$144/'DCF Bull'!$I$146)/((1+'DCF Bull'!$C$6+$B68)*IF(RateConv=1,1,1+IPCALT)-1-'DCF Bull'!$I$144)/'DCF Bull'!$H$23*(1+'DCF Bull'!$C$6+$B68)^(-5)</f>
        <v>119096.83420547703</v>
      </c>
      <c r="Q68" s="75">
        <f t="shared" si="6"/>
        <v>320313.69301750785</v>
      </c>
      <c r="R68" s="16">
        <f>SUMPRODUCT('DCF Custom'!$D$73:$H$73,(1+'DCF Custom'!$C$6+$B68)^(-'DCF Custom'!$D$19:$H$19))+'DCF Custom'!$I$58*(1-'DCF Custom'!$I$57/'DCF Custom'!$I$59)/((1+'DCF Custom'!$C$6+$B68)*IF(RateConv=1,1,1+IPCALT)-1-'DCF Custom'!$I$57)/'DCF Custom'!$H$23*(1+'DCF Custom'!$C$6+$B68)^(-5)</f>
        <v>79426.792410812966</v>
      </c>
      <c r="S68" s="16">
        <f>SUMPRODUCT('DCF Custom'!$D$102:$H$102,(1+'DCF Custom'!$C$6+$B68)^(-'DCF Custom'!$D$19:$H$19))+'DCF Custom'!$I$87*(1-'DCF Custom'!$I$86/'DCF Custom'!$I$88)/((1+'DCF Custom'!$C$6+$B68)*IF(RateConv=1,1,1+IPCALT)-1-'DCF Custom'!$I$86)/'DCF Custom'!$H$23*(1+'DCF Custom'!$C$6+$B68)^(-5)</f>
        <v>47552.333461022121</v>
      </c>
      <c r="T68" s="16">
        <f>SUMPRODUCT('DCF Custom'!$D$131:$H$131,(1+'DCF Custom'!$C$6+$B68)^(-'DCF Custom'!$D$19:$H$19))+'DCF Custom'!$I$116*(1-'DCF Custom'!$I$115/'DCF Custom'!$I$117)/((1+'DCF Custom'!$C$6+$B68)*IF(RateConv=1,1,1+IPCALT)-1-'DCF Custom'!$I$115)/'DCF Custom'!$H$23*(1+'DCF Custom'!$C$6+$B68)^(-5)</f>
        <v>28089.735204804412</v>
      </c>
      <c r="U68" s="16">
        <f>SUMPRODUCT('DCF Custom'!$D$160:$H$160,(1+'DCF Custom'!$C$6+$B68)^(-'DCF Custom'!$D$19:$H$19))+'DCF Custom'!$I$145*(1-'DCF Custom'!$I$144/'DCF Custom'!$I$146)/((1+'DCF Custom'!$C$6+$B68)*IF(RateConv=1,1,1+IPCALT)-1-'DCF Custom'!$I$144)/'DCF Custom'!$H$23*(1+'DCF Custom'!$C$6+$B68)^(-5)</f>
        <v>95154.738294694951</v>
      </c>
      <c r="V68" s="75">
        <f t="shared" si="7"/>
        <v>250223.59937133445</v>
      </c>
    </row>
    <row r="69" spans="2:22" ht="13.95" customHeight="1" x14ac:dyDescent="0.3">
      <c r="B69" s="80">
        <v>4.8000000000000001E-2</v>
      </c>
      <c r="C69" s="16">
        <f>SUMPRODUCT('DCF Bear'!$D$73:$H$73,(1+'DCF Bear'!$C$6+$B69)^(-'DCF Bear'!$D$19:$H$19))+'DCF Bear'!$I$58*(1-'DCF Bear'!$I$57/'DCF Bear'!$I$59)/((1+'DCF Bear'!$C$6+$B69)*IF(RateConv=1,1,1+IPCALT)-1-'DCF Bear'!$I$57)/'DCF Bear'!$H$23*(1+'DCF Bear'!$C$6+$B69)^(-5)</f>
        <v>56113.831584536063</v>
      </c>
      <c r="D69" s="16">
        <f>SUMPRODUCT('DCF Bear'!$D$102:$H$102,(1+'DCF Bear'!$C$6+$B69)^(-'DCF Bear'!$D$19:$H$19))+'DCF Bear'!$I$87*(1-'DCF Bear'!$I$86/'DCF Bear'!$I$88)/((1+'DCF Bear'!$C$6+$B69)*IF(RateConv=1,1,1+IPCALT)-1-'DCF Bear'!$I$86)/'DCF Bear'!$H$23*(1+'DCF Bear'!$C$6+$B69)^(-5)</f>
        <v>34303.543662664197</v>
      </c>
      <c r="E69" s="16">
        <f>SUMPRODUCT('DCF Bear'!$D$131:$H$131,(1+'DCF Bear'!$C$6+$B69)^(-'DCF Bear'!$D$19:$H$19))+'DCF Bear'!$I$116*(1-'DCF Bear'!$I$115/'DCF Bear'!$I$117)/((1+'DCF Bear'!$C$6+$B69)*IF(RateConv=1,1,1+IPCALT)-1-'DCF Bear'!$I$115)/'DCF Bear'!$H$23*(1+'DCF Bear'!$C$6+$B69)^(-5)</f>
        <v>19651.085426695652</v>
      </c>
      <c r="F69" s="16">
        <f>SUMPRODUCT('DCF Bear'!$D$160:$H$160,(1+'DCF Bear'!$C$6+$B69)^(-'DCF Bear'!$D$19:$H$19))+'DCF Bear'!$I$145*(1-'DCF Bear'!$I$144/'DCF Bear'!$I$146)/((1+'DCF Bear'!$C$6+$B69)*IF(RateConv=1,1,1+IPCALT)-1-'DCF Bear'!$I$144)/'DCF Bear'!$H$23*(1+'DCF Bear'!$C$6+$B69)^(-5)</f>
        <v>70838.182988884364</v>
      </c>
      <c r="G69" s="75">
        <f t="shared" si="4"/>
        <v>180906.64366278026</v>
      </c>
      <c r="H69" s="16">
        <f>SUMPRODUCT('DCF Base'!$D$73:$H$73,(1+'DCF Base'!$C$6+$B69)^(-'DCF Base'!$D$19:$H$19))+'DCF Base'!$I$58*(1-'DCF Base'!$I$57/'DCF Base'!$I$59)/((1+'DCF Base'!$C$6+$B69)*IF(RateConv=1,1,1+IPCALT)-1-'DCF Base'!$I$57)/'DCF Base'!$H$23*(1+'DCF Base'!$C$6+$B69)^(-5)</f>
        <v>78214.511714761844</v>
      </c>
      <c r="I69" s="16">
        <f>SUMPRODUCT('DCF Base'!$D$102:$H$102,(1+'DCF Base'!$C$6+$B69)^(-'DCF Base'!$D$19:$H$19))+'DCF Base'!$I$87*(1-'DCF Base'!$I$86/'DCF Base'!$I$88)/((1+'DCF Base'!$C$6+$B69)*IF(RateConv=1,1,1+IPCALT)-1-'DCF Base'!$I$86)/'DCF Base'!$H$23*(1+'DCF Base'!$C$6+$B69)^(-5)</f>
        <v>46773.863362364515</v>
      </c>
      <c r="J69" s="16">
        <f>SUMPRODUCT('DCF Base'!$D$131:$H$131,(1+'DCF Base'!$C$6+$B69)^(-'DCF Base'!$D$19:$H$19))+'DCF Base'!$I$116*(1-'DCF Base'!$I$115/'DCF Base'!$I$117)/((1+'DCF Base'!$C$6+$B69)*IF(RateConv=1,1,1+IPCALT)-1-'DCF Base'!$I$115)/'DCF Base'!$H$23*(1+'DCF Base'!$C$6+$B69)^(-5)</f>
        <v>27645.679769972281</v>
      </c>
      <c r="K69" s="16">
        <f>SUMPRODUCT('DCF Base'!$D$160:$H$160,(1+'DCF Base'!$C$6+$B69)^(-'DCF Base'!$D$19:$H$19))+'DCF Base'!$I$145*(1-'DCF Base'!$I$144/'DCF Base'!$I$146)/((1+'DCF Base'!$C$6+$B69)*IF(RateConv=1,1,1+IPCALT)-1-'DCF Base'!$I$144)/'DCF Base'!$H$23*(1+'DCF Base'!$C$6+$B69)^(-5)</f>
        <v>93794.734269609064</v>
      </c>
      <c r="L69" s="75">
        <f t="shared" si="5"/>
        <v>246428.78911670772</v>
      </c>
      <c r="M69" s="16">
        <f>SUMPRODUCT('DCF Bull'!$D$73:$H$73,(1+'DCF Bull'!$C$6+$B69)^(-'DCF Bull'!$D$19:$H$19))+'DCF Bull'!$I$58*(1-'DCF Bull'!$I$57/'DCF Bull'!$I$59)/((1+'DCF Bull'!$C$6+$B69)*IF(RateConv=1,1,1+IPCALT)-1-'DCF Bull'!$I$57)/'DCF Bull'!$H$23*(1+'DCF Bull'!$C$6+$B69)^(-5)</f>
        <v>101885.25762847951</v>
      </c>
      <c r="N69" s="16">
        <f>SUMPRODUCT('DCF Bull'!$D$102:$H$102,(1+'DCF Bull'!$C$6+$B69)^(-'DCF Bull'!$D$19:$H$19))+'DCF Bull'!$I$87*(1-'DCF Bull'!$I$86/'DCF Bull'!$I$88)/((1+'DCF Bull'!$C$6+$B69)*IF(RateConv=1,1,1+IPCALT)-1-'DCF Bull'!$I$86)/'DCF Bull'!$H$23*(1+'DCF Bull'!$C$6+$B69)^(-5)</f>
        <v>59175.212155199086</v>
      </c>
      <c r="O69" s="16">
        <f>SUMPRODUCT('DCF Bull'!$D$131:$H$131,(1+'DCF Bull'!$C$6+$B69)^(-'DCF Bull'!$D$19:$H$19))+'DCF Bull'!$I$116*(1-'DCF Bull'!$I$115/'DCF Bull'!$I$117)/((1+'DCF Bull'!$C$6+$B69)*IF(RateConv=1,1,1+IPCALT)-1-'DCF Bull'!$I$115)/'DCF Bull'!$H$23*(1+'DCF Bull'!$C$6+$B69)^(-5)</f>
        <v>36223.248760907059</v>
      </c>
      <c r="P69" s="16">
        <f>SUMPRODUCT('DCF Bull'!$D$160:$H$160,(1+'DCF Bull'!$C$6+$B69)^(-'DCF Bull'!$D$19:$H$19))+'DCF Bull'!$I$145*(1-'DCF Bull'!$I$144/'DCF Bull'!$I$146)/((1+'DCF Bull'!$C$6+$B69)*IF(RateConv=1,1,1+IPCALT)-1-'DCF Bull'!$I$144)/'DCF Bull'!$H$23*(1+'DCF Bull'!$C$6+$B69)^(-5)</f>
        <v>116942.29444033137</v>
      </c>
      <c r="Q69" s="75">
        <f t="shared" si="6"/>
        <v>314226.01298491703</v>
      </c>
      <c r="R69" s="16">
        <f>SUMPRODUCT('DCF Custom'!$D$73:$H$73,(1+'DCF Custom'!$C$6+$B69)^(-'DCF Custom'!$D$19:$H$19))+'DCF Custom'!$I$58*(1-'DCF Custom'!$I$57/'DCF Custom'!$I$59)/((1+'DCF Custom'!$C$6+$B69)*IF(RateConv=1,1,1+IPCALT)-1-'DCF Custom'!$I$57)/'DCF Custom'!$H$23*(1+'DCF Custom'!$C$6+$B69)^(-5)</f>
        <v>78214.511714761844</v>
      </c>
      <c r="S69" s="16">
        <f>SUMPRODUCT('DCF Custom'!$D$102:$H$102,(1+'DCF Custom'!$C$6+$B69)^(-'DCF Custom'!$D$19:$H$19))+'DCF Custom'!$I$87*(1-'DCF Custom'!$I$86/'DCF Custom'!$I$88)/((1+'DCF Custom'!$C$6+$B69)*IF(RateConv=1,1,1+IPCALT)-1-'DCF Custom'!$I$86)/'DCF Custom'!$H$23*(1+'DCF Custom'!$C$6+$B69)^(-5)</f>
        <v>46773.863362364515</v>
      </c>
      <c r="T69" s="16">
        <f>SUMPRODUCT('DCF Custom'!$D$131:$H$131,(1+'DCF Custom'!$C$6+$B69)^(-'DCF Custom'!$D$19:$H$19))+'DCF Custom'!$I$116*(1-'DCF Custom'!$I$115/'DCF Custom'!$I$117)/((1+'DCF Custom'!$C$6+$B69)*IF(RateConv=1,1,1+IPCALT)-1-'DCF Custom'!$I$115)/'DCF Custom'!$H$23*(1+'DCF Custom'!$C$6+$B69)^(-5)</f>
        <v>27645.679769972281</v>
      </c>
      <c r="U69" s="16">
        <f>SUMPRODUCT('DCF Custom'!$D$160:$H$160,(1+'DCF Custom'!$C$6+$B69)^(-'DCF Custom'!$D$19:$H$19))+'DCF Custom'!$I$145*(1-'DCF Custom'!$I$144/'DCF Custom'!$I$146)/((1+'DCF Custom'!$C$6+$B69)*IF(RateConv=1,1,1+IPCALT)-1-'DCF Custom'!$I$144)/'DCF Custom'!$H$23*(1+'DCF Custom'!$C$6+$B69)^(-5)</f>
        <v>93794.734269609064</v>
      </c>
      <c r="V69" s="75">
        <f t="shared" si="7"/>
        <v>246428.78911670772</v>
      </c>
    </row>
    <row r="70" spans="2:22" ht="13.95" customHeight="1" x14ac:dyDescent="0.3">
      <c r="B70" s="80">
        <v>4.9000000000000002E-2</v>
      </c>
      <c r="C70" s="16">
        <f>SUMPRODUCT('DCF Bear'!$D$73:$H$73,(1+'DCF Bear'!$C$6+$B70)^(-'DCF Bear'!$D$19:$H$19))+'DCF Bear'!$I$58*(1-'DCF Bear'!$I$57/'DCF Bear'!$I$59)/((1+'DCF Bear'!$C$6+$B70)*IF(RateConv=1,1,1+IPCALT)-1-'DCF Bear'!$I$57)/'DCF Bear'!$H$23*(1+'DCF Bear'!$C$6+$B70)^(-5)</f>
        <v>55490.019696472431</v>
      </c>
      <c r="D70" s="16">
        <f>SUMPRODUCT('DCF Bear'!$D$102:$H$102,(1+'DCF Bear'!$C$6+$B70)^(-'DCF Bear'!$D$19:$H$19))+'DCF Bear'!$I$87*(1-'DCF Bear'!$I$86/'DCF Bear'!$I$88)/((1+'DCF Bear'!$C$6+$B70)*IF(RateConv=1,1,1+IPCALT)-1-'DCF Bear'!$I$86)/'DCF Bear'!$H$23*(1+'DCF Bear'!$C$6+$B70)^(-5)</f>
        <v>33892.706961281365</v>
      </c>
      <c r="E70" s="16">
        <f>SUMPRODUCT('DCF Bear'!$D$131:$H$131,(1+'DCF Bear'!$C$6+$B70)^(-'DCF Bear'!$D$19:$H$19))+'DCF Bear'!$I$116*(1-'DCF Bear'!$I$115/'DCF Bear'!$I$117)/((1+'DCF Bear'!$C$6+$B70)*IF(RateConv=1,1,1+IPCALT)-1-'DCF Bear'!$I$115)/'DCF Bear'!$H$23*(1+'DCF Bear'!$C$6+$B70)^(-5)</f>
        <v>19423.527098661067</v>
      </c>
      <c r="F70" s="16">
        <f>SUMPRODUCT('DCF Bear'!$D$160:$H$160,(1+'DCF Bear'!$C$6+$B70)^(-'DCF Bear'!$D$19:$H$19))+'DCF Bear'!$I$145*(1-'DCF Bear'!$I$144/'DCF Bear'!$I$146)/((1+'DCF Bear'!$C$6+$B70)*IF(RateConv=1,1,1+IPCALT)-1-'DCF Bear'!$I$144)/'DCF Bear'!$H$23*(1+'DCF Bear'!$C$6+$B70)^(-5)</f>
        <v>70116.54819840331</v>
      </c>
      <c r="G70" s="75">
        <f t="shared" si="4"/>
        <v>178922.80195481819</v>
      </c>
      <c r="H70" s="16">
        <f>SUMPRODUCT('DCF Base'!$D$73:$H$73,(1+'DCF Base'!$C$6+$B70)^(-'DCF Base'!$D$19:$H$19))+'DCF Base'!$I$58*(1-'DCF Base'!$I$57/'DCF Base'!$I$59)/((1+'DCF Base'!$C$6+$B70)*IF(RateConv=1,1,1+IPCALT)-1-'DCF Base'!$I$57)/'DCF Base'!$H$23*(1+'DCF Base'!$C$6+$B70)^(-5)</f>
        <v>77037.238640479569</v>
      </c>
      <c r="I70" s="16">
        <f>SUMPRODUCT('DCF Base'!$D$102:$H$102,(1+'DCF Base'!$C$6+$B70)^(-'DCF Base'!$D$19:$H$19))+'DCF Base'!$I$87*(1-'DCF Base'!$I$86/'DCF Base'!$I$88)/((1+'DCF Base'!$C$6+$B70)*IF(RateConv=1,1,1+IPCALT)-1-'DCF Base'!$I$86)/'DCF Base'!$H$23*(1+'DCF Base'!$C$6+$B70)^(-5)</f>
        <v>46018.070637718338</v>
      </c>
      <c r="J70" s="16">
        <f>SUMPRODUCT('DCF Base'!$D$131:$H$131,(1+'DCF Base'!$C$6+$B70)^(-'DCF Base'!$D$19:$H$19))+'DCF Base'!$I$116*(1-'DCF Base'!$I$115/'DCF Base'!$I$117)/((1+'DCF Base'!$C$6+$B70)*IF(RateConv=1,1,1+IPCALT)-1-'DCF Base'!$I$115)/'DCF Base'!$H$23*(1+'DCF Base'!$C$6+$B70)^(-5)</f>
        <v>27214.506530282459</v>
      </c>
      <c r="K70" s="16">
        <f>SUMPRODUCT('DCF Base'!$D$160:$H$160,(1+'DCF Base'!$C$6+$B70)^(-'DCF Base'!$D$19:$H$19))+'DCF Base'!$I$145*(1-'DCF Base'!$I$144/'DCF Base'!$I$146)/((1+'DCF Base'!$C$6+$B70)*IF(RateConv=1,1,1+IPCALT)-1-'DCF Base'!$I$144)/'DCF Base'!$H$23*(1+'DCF Base'!$C$6+$B70)^(-5)</f>
        <v>92473.64011026411</v>
      </c>
      <c r="L70" s="75">
        <f t="shared" si="5"/>
        <v>242743.4559187445</v>
      </c>
      <c r="M70" s="16">
        <f>SUMPRODUCT('DCF Bull'!$D$73:$H$73,(1+'DCF Bull'!$C$6+$B70)^(-'DCF Bull'!$D$19:$H$19))+'DCF Bull'!$I$58*(1-'DCF Bull'!$I$57/'DCF Bull'!$I$59)/((1+'DCF Bull'!$C$6+$B70)*IF(RateConv=1,1,1+IPCALT)-1-'DCF Bull'!$I$57)/'DCF Bull'!$H$23*(1+'DCF Bull'!$C$6+$B70)^(-5)</f>
        <v>99979.313364798931</v>
      </c>
      <c r="N70" s="16">
        <f>SUMPRODUCT('DCF Bull'!$D$102:$H$102,(1+'DCF Bull'!$C$6+$B70)^(-'DCF Bull'!$D$19:$H$19))+'DCF Bull'!$I$87*(1-'DCF Bull'!$I$86/'DCF Bull'!$I$88)/((1+'DCF Bull'!$C$6+$B70)*IF(RateConv=1,1,1+IPCALT)-1-'DCF Bull'!$I$86)/'DCF Bull'!$H$23*(1+'DCF Bull'!$C$6+$B70)^(-5)</f>
        <v>57987.283231418449</v>
      </c>
      <c r="O70" s="16">
        <f>SUMPRODUCT('DCF Bull'!$D$131:$H$131,(1+'DCF Bull'!$C$6+$B70)^(-'DCF Bull'!$D$19:$H$19))+'DCF Bull'!$I$116*(1-'DCF Bull'!$I$115/'DCF Bull'!$I$117)/((1+'DCF Bull'!$C$6+$B70)*IF(RateConv=1,1,1+IPCALT)-1-'DCF Bull'!$I$115)/'DCF Bull'!$H$23*(1+'DCF Bull'!$C$6+$B70)^(-5)</f>
        <v>35523.283960387569</v>
      </c>
      <c r="P70" s="16">
        <f>SUMPRODUCT('DCF Bull'!$D$160:$H$160,(1+'DCF Bull'!$C$6+$B70)^(-'DCF Bull'!$D$19:$H$19))+'DCF Bull'!$I$145*(1-'DCF Bull'!$I$144/'DCF Bull'!$I$146)/((1+'DCF Bull'!$C$6+$B70)*IF(RateConv=1,1,1+IPCALT)-1-'DCF Bull'!$I$144)/'DCF Bull'!$H$23*(1+'DCF Bull'!$C$6+$B70)^(-5)</f>
        <v>114863.40345918947</v>
      </c>
      <c r="Q70" s="75">
        <f t="shared" si="6"/>
        <v>308353.2840157944</v>
      </c>
      <c r="R70" s="16">
        <f>SUMPRODUCT('DCF Custom'!$D$73:$H$73,(1+'DCF Custom'!$C$6+$B70)^(-'DCF Custom'!$D$19:$H$19))+'DCF Custom'!$I$58*(1-'DCF Custom'!$I$57/'DCF Custom'!$I$59)/((1+'DCF Custom'!$C$6+$B70)*IF(RateConv=1,1,1+IPCALT)-1-'DCF Custom'!$I$57)/'DCF Custom'!$H$23*(1+'DCF Custom'!$C$6+$B70)^(-5)</f>
        <v>77037.238640479569</v>
      </c>
      <c r="S70" s="16">
        <f>SUMPRODUCT('DCF Custom'!$D$102:$H$102,(1+'DCF Custom'!$C$6+$B70)^(-'DCF Custom'!$D$19:$H$19))+'DCF Custom'!$I$87*(1-'DCF Custom'!$I$86/'DCF Custom'!$I$88)/((1+'DCF Custom'!$C$6+$B70)*IF(RateConv=1,1,1+IPCALT)-1-'DCF Custom'!$I$86)/'DCF Custom'!$H$23*(1+'DCF Custom'!$C$6+$B70)^(-5)</f>
        <v>46018.070637718338</v>
      </c>
      <c r="T70" s="16">
        <f>SUMPRODUCT('DCF Custom'!$D$131:$H$131,(1+'DCF Custom'!$C$6+$B70)^(-'DCF Custom'!$D$19:$H$19))+'DCF Custom'!$I$116*(1-'DCF Custom'!$I$115/'DCF Custom'!$I$117)/((1+'DCF Custom'!$C$6+$B70)*IF(RateConv=1,1,1+IPCALT)-1-'DCF Custom'!$I$115)/'DCF Custom'!$H$23*(1+'DCF Custom'!$C$6+$B70)^(-5)</f>
        <v>27214.506530282459</v>
      </c>
      <c r="U70" s="16">
        <f>SUMPRODUCT('DCF Custom'!$D$160:$H$160,(1+'DCF Custom'!$C$6+$B70)^(-'DCF Custom'!$D$19:$H$19))+'DCF Custom'!$I$145*(1-'DCF Custom'!$I$144/'DCF Custom'!$I$146)/((1+'DCF Custom'!$C$6+$B70)*IF(RateConv=1,1,1+IPCALT)-1-'DCF Custom'!$I$144)/'DCF Custom'!$H$23*(1+'DCF Custom'!$C$6+$B70)^(-5)</f>
        <v>92473.64011026411</v>
      </c>
      <c r="V70" s="75">
        <f t="shared" si="7"/>
        <v>242743.4559187445</v>
      </c>
    </row>
    <row r="71" spans="2:22" ht="13.95" customHeight="1" x14ac:dyDescent="0.3">
      <c r="B71" s="80">
        <v>0.05</v>
      </c>
      <c r="C71" s="16">
        <f>SUMPRODUCT('DCF Bear'!$D$73:$H$73,(1+'DCF Bear'!$C$6+$B71)^(-'DCF Bear'!$D$19:$H$19))+'DCF Bear'!$I$58*(1-'DCF Bear'!$I$57/'DCF Bear'!$I$59)/((1+'DCF Bear'!$C$6+$B71)*IF(RateConv=1,1,1+IPCALT)-1-'DCF Bear'!$I$57)/'DCF Bear'!$H$23*(1+'DCF Bear'!$C$6+$B71)^(-5)</f>
        <v>54879.63897387973</v>
      </c>
      <c r="D71" s="16">
        <f>SUMPRODUCT('DCF Bear'!$D$102:$H$102,(1+'DCF Bear'!$C$6+$B71)^(-'DCF Bear'!$D$19:$H$19))+'DCF Bear'!$I$87*(1-'DCF Bear'!$I$86/'DCF Bear'!$I$88)/((1+'DCF Bear'!$C$6+$B71)*IF(RateConv=1,1,1+IPCALT)-1-'DCF Bear'!$I$86)/'DCF Bear'!$H$23*(1+'DCF Bear'!$C$6+$B71)^(-5)</f>
        <v>33490.822282424728</v>
      </c>
      <c r="E71" s="16">
        <f>SUMPRODUCT('DCF Bear'!$D$131:$H$131,(1+'DCF Bear'!$C$6+$B71)^(-'DCF Bear'!$D$19:$H$19))+'DCF Bear'!$I$116*(1-'DCF Bear'!$I$115/'DCF Bear'!$I$117)/((1+'DCF Bear'!$C$6+$B71)*IF(RateConv=1,1,1+IPCALT)-1-'DCF Bear'!$I$115)/'DCF Bear'!$H$23*(1+'DCF Bear'!$C$6+$B71)^(-5)</f>
        <v>19200.902710774713</v>
      </c>
      <c r="F71" s="16">
        <f>SUMPRODUCT('DCF Bear'!$D$160:$H$160,(1+'DCF Bear'!$C$6+$B71)^(-'DCF Bear'!$D$19:$H$19))+'DCF Bear'!$I$145*(1-'DCF Bear'!$I$144/'DCF Bear'!$I$146)/((1+'DCF Bear'!$C$6+$B71)*IF(RateConv=1,1,1+IPCALT)-1-'DCF Bear'!$I$144)/'DCF Bear'!$H$23*(1+'DCF Bear'!$C$6+$B71)^(-5)</f>
        <v>69410.191364148573</v>
      </c>
      <c r="G71" s="75">
        <f t="shared" si="4"/>
        <v>176981.55533122775</v>
      </c>
      <c r="H71" s="16">
        <f>SUMPRODUCT('DCF Base'!$D$73:$H$73,(1+'DCF Base'!$C$6+$B71)^(-'DCF Base'!$D$19:$H$19))+'DCF Base'!$I$58*(1-'DCF Base'!$I$57/'DCF Base'!$I$59)/((1+'DCF Base'!$C$6+$B71)*IF(RateConv=1,1,1+IPCALT)-1-'DCF Base'!$I$57)/'DCF Base'!$H$23*(1+'DCF Base'!$C$6+$B71)^(-5)</f>
        <v>75893.484907697421</v>
      </c>
      <c r="I71" s="16">
        <f>SUMPRODUCT('DCF Base'!$D$102:$H$102,(1+'DCF Base'!$C$6+$B71)^(-'DCF Base'!$D$19:$H$19))+'DCF Base'!$I$87*(1-'DCF Base'!$I$86/'DCF Base'!$I$88)/((1+'DCF Base'!$C$6+$B71)*IF(RateConv=1,1,1+IPCALT)-1-'DCF Base'!$I$86)/'DCF Base'!$H$23*(1+'DCF Base'!$C$6+$B71)^(-5)</f>
        <v>45283.990325696483</v>
      </c>
      <c r="J71" s="16">
        <f>SUMPRODUCT('DCF Base'!$D$131:$H$131,(1+'DCF Base'!$C$6+$B71)^(-'DCF Base'!$D$19:$H$19))+'DCF Base'!$I$116*(1-'DCF Base'!$I$115/'DCF Base'!$I$117)/((1+'DCF Base'!$C$6+$B71)*IF(RateConv=1,1,1+IPCALT)-1-'DCF Base'!$I$115)/'DCF Base'!$H$23*(1+'DCF Base'!$C$6+$B71)^(-5)</f>
        <v>26795.667559686586</v>
      </c>
      <c r="K71" s="16">
        <f>SUMPRODUCT('DCF Base'!$D$160:$H$160,(1+'DCF Base'!$C$6+$B71)^(-'DCF Base'!$D$19:$H$19))+'DCF Base'!$I$145*(1-'DCF Base'!$I$144/'DCF Base'!$I$146)/((1+'DCF Base'!$C$6+$B71)*IF(RateConv=1,1,1+IPCALT)-1-'DCF Base'!$I$144)/'DCF Base'!$H$23*(1+'DCF Base'!$C$6+$B71)^(-5)</f>
        <v>91189.803274999576</v>
      </c>
      <c r="L71" s="75">
        <f t="shared" si="5"/>
        <v>239162.94606808005</v>
      </c>
      <c r="M71" s="16">
        <f>SUMPRODUCT('DCF Bull'!$D$73:$H$73,(1+'DCF Bull'!$C$6+$B71)^(-'DCF Bull'!$D$19:$H$19))+'DCF Bull'!$I$58*(1-'DCF Bull'!$I$57/'DCF Bull'!$I$59)/((1+'DCF Bull'!$C$6+$B71)*IF(RateConv=1,1,1+IPCALT)-1-'DCF Bull'!$I$57)/'DCF Bull'!$H$23*(1+'DCF Bull'!$C$6+$B71)^(-5)</f>
        <v>98139.528800335684</v>
      </c>
      <c r="N71" s="16">
        <f>SUMPRODUCT('DCF Bull'!$D$102:$H$102,(1+'DCF Bull'!$C$6+$B71)^(-'DCF Bull'!$D$19:$H$19))+'DCF Bull'!$I$87*(1-'DCF Bull'!$I$86/'DCF Bull'!$I$88)/((1+'DCF Bull'!$C$6+$B71)*IF(RateConv=1,1,1+IPCALT)-1-'DCF Bull'!$I$86)/'DCF Bull'!$H$23*(1+'DCF Bull'!$C$6+$B71)^(-5)</f>
        <v>56840.900914459373</v>
      </c>
      <c r="O71" s="16">
        <f>SUMPRODUCT('DCF Bull'!$D$131:$H$131,(1+'DCF Bull'!$C$6+$B71)^(-'DCF Bull'!$D$19:$H$19))+'DCF Bull'!$I$116*(1-'DCF Bull'!$I$115/'DCF Bull'!$I$117)/((1+'DCF Bull'!$C$6+$B71)*IF(RateConv=1,1,1+IPCALT)-1-'DCF Bull'!$I$115)/'DCF Bull'!$H$23*(1+'DCF Bull'!$C$6+$B71)^(-5)</f>
        <v>34847.703754238159</v>
      </c>
      <c r="P71" s="16">
        <f>SUMPRODUCT('DCF Bull'!$D$160:$H$160,(1+'DCF Bull'!$C$6+$B71)^(-'DCF Bull'!$D$19:$H$19))+'DCF Bull'!$I$145*(1-'DCF Bull'!$I$144/'DCF Bull'!$I$146)/((1+'DCF Bull'!$C$6+$B71)*IF(RateConv=1,1,1+IPCALT)-1-'DCF Bull'!$I$144)/'DCF Bull'!$H$23*(1+'DCF Bull'!$C$6+$B71)^(-5)</f>
        <v>112856.24806908869</v>
      </c>
      <c r="Q71" s="75">
        <f t="shared" si="6"/>
        <v>302684.3815381219</v>
      </c>
      <c r="R71" s="16">
        <f>SUMPRODUCT('DCF Custom'!$D$73:$H$73,(1+'DCF Custom'!$C$6+$B71)^(-'DCF Custom'!$D$19:$H$19))+'DCF Custom'!$I$58*(1-'DCF Custom'!$I$57/'DCF Custom'!$I$59)/((1+'DCF Custom'!$C$6+$B71)*IF(RateConv=1,1,1+IPCALT)-1-'DCF Custom'!$I$57)/'DCF Custom'!$H$23*(1+'DCF Custom'!$C$6+$B71)^(-5)</f>
        <v>75893.484907697421</v>
      </c>
      <c r="S71" s="16">
        <f>SUMPRODUCT('DCF Custom'!$D$102:$H$102,(1+'DCF Custom'!$C$6+$B71)^(-'DCF Custom'!$D$19:$H$19))+'DCF Custom'!$I$87*(1-'DCF Custom'!$I$86/'DCF Custom'!$I$88)/((1+'DCF Custom'!$C$6+$B71)*IF(RateConv=1,1,1+IPCALT)-1-'DCF Custom'!$I$86)/'DCF Custom'!$H$23*(1+'DCF Custom'!$C$6+$B71)^(-5)</f>
        <v>45283.990325696483</v>
      </c>
      <c r="T71" s="16">
        <f>SUMPRODUCT('DCF Custom'!$D$131:$H$131,(1+'DCF Custom'!$C$6+$B71)^(-'DCF Custom'!$D$19:$H$19))+'DCF Custom'!$I$116*(1-'DCF Custom'!$I$115/'DCF Custom'!$I$117)/((1+'DCF Custom'!$C$6+$B71)*IF(RateConv=1,1,1+IPCALT)-1-'DCF Custom'!$I$115)/'DCF Custom'!$H$23*(1+'DCF Custom'!$C$6+$B71)^(-5)</f>
        <v>26795.667559686586</v>
      </c>
      <c r="U71" s="16">
        <f>SUMPRODUCT('DCF Custom'!$D$160:$H$160,(1+'DCF Custom'!$C$6+$B71)^(-'DCF Custom'!$D$19:$H$19))+'DCF Custom'!$I$145*(1-'DCF Custom'!$I$144/'DCF Custom'!$I$146)/((1+'DCF Custom'!$C$6+$B71)*IF(RateConv=1,1,1+IPCALT)-1-'DCF Custom'!$I$144)/'DCF Custom'!$H$23*(1+'DCF Custom'!$C$6+$B71)^(-5)</f>
        <v>91189.803274999576</v>
      </c>
      <c r="V71" s="75">
        <f t="shared" si="7"/>
        <v>239162.94606808005</v>
      </c>
    </row>
    <row r="72" spans="2:22" ht="13.95" customHeight="1" x14ac:dyDescent="0.3">
      <c r="B72" s="80">
        <v>5.0999999999999997E-2</v>
      </c>
      <c r="C72" s="16">
        <f>SUMPRODUCT('DCF Bear'!$D$73:$H$73,(1+'DCF Bear'!$C$6+$B72)^(-'DCF Bear'!$D$19:$H$19))+'DCF Bear'!$I$58*(1-'DCF Bear'!$I$57/'DCF Bear'!$I$59)/((1+'DCF Bear'!$C$6+$B72)*IF(RateConv=1,1,1+IPCALT)-1-'DCF Bear'!$I$57)/'DCF Bear'!$H$23*(1+'DCF Bear'!$C$6+$B72)^(-5)</f>
        <v>54282.260810217151</v>
      </c>
      <c r="D72" s="16">
        <f>SUMPRODUCT('DCF Bear'!$D$102:$H$102,(1+'DCF Bear'!$C$6+$B72)^(-'DCF Bear'!$D$19:$H$19))+'DCF Bear'!$I$87*(1-'DCF Bear'!$I$86/'DCF Bear'!$I$88)/((1+'DCF Bear'!$C$6+$B72)*IF(RateConv=1,1,1+IPCALT)-1-'DCF Bear'!$I$86)/'DCF Bear'!$H$23*(1+'DCF Bear'!$C$6+$B72)^(-5)</f>
        <v>33097.603510714442</v>
      </c>
      <c r="E72" s="16">
        <f>SUMPRODUCT('DCF Bear'!$D$131:$H$131,(1+'DCF Bear'!$C$6+$B72)^(-'DCF Bear'!$D$19:$H$19))+'DCF Bear'!$I$116*(1-'DCF Bear'!$I$115/'DCF Bear'!$I$117)/((1+'DCF Bear'!$C$6+$B72)*IF(RateConv=1,1,1+IPCALT)-1-'DCF Bear'!$I$115)/'DCF Bear'!$H$23*(1+'DCF Bear'!$C$6+$B72)^(-5)</f>
        <v>18983.054665591208</v>
      </c>
      <c r="F72" s="16">
        <f>SUMPRODUCT('DCF Bear'!$D$160:$H$160,(1+'DCF Bear'!$C$6+$B72)^(-'DCF Bear'!$D$19:$H$19))+'DCF Bear'!$I$145*(1-'DCF Bear'!$I$144/'DCF Bear'!$I$146)/((1+'DCF Bear'!$C$6+$B72)*IF(RateConv=1,1,1+IPCALT)-1-'DCF Bear'!$I$144)/'DCF Bear'!$H$23*(1+'DCF Bear'!$C$6+$B72)^(-5)</f>
        <v>68718.626106579235</v>
      </c>
      <c r="G72" s="75">
        <f t="shared" si="4"/>
        <v>175081.54509310203</v>
      </c>
      <c r="H72" s="16">
        <f>SUMPRODUCT('DCF Base'!$D$73:$H$73,(1+'DCF Base'!$C$6+$B72)^(-'DCF Base'!$D$19:$H$19))+'DCF Base'!$I$58*(1-'DCF Base'!$I$57/'DCF Base'!$I$59)/((1+'DCF Base'!$C$6+$B72)*IF(RateConv=1,1,1+IPCALT)-1-'DCF Base'!$I$57)/'DCF Base'!$H$23*(1+'DCF Base'!$C$6+$B72)^(-5)</f>
        <v>74781.845383829292</v>
      </c>
      <c r="I72" s="16">
        <f>SUMPRODUCT('DCF Base'!$D$102:$H$102,(1+'DCF Base'!$C$6+$B72)^(-'DCF Base'!$D$19:$H$19))+'DCF Base'!$I$87*(1-'DCF Base'!$I$86/'DCF Base'!$I$88)/((1+'DCF Base'!$C$6+$B72)*IF(RateConv=1,1,1+IPCALT)-1-'DCF Base'!$I$86)/'DCF Base'!$H$23*(1+'DCF Base'!$C$6+$B72)^(-5)</f>
        <v>44570.71138027159</v>
      </c>
      <c r="J72" s="16">
        <f>SUMPRODUCT('DCF Base'!$D$131:$H$131,(1+'DCF Base'!$C$6+$B72)^(-'DCF Base'!$D$19:$H$19))+'DCF Base'!$I$116*(1-'DCF Base'!$I$115/'DCF Base'!$I$117)/((1+'DCF Base'!$C$6+$B72)*IF(RateConv=1,1,1+IPCALT)-1-'DCF Base'!$I$115)/'DCF Base'!$H$23*(1+'DCF Base'!$C$6+$B72)^(-5)</f>
        <v>26388.645545227919</v>
      </c>
      <c r="K72" s="16">
        <f>SUMPRODUCT('DCF Base'!$D$160:$H$160,(1+'DCF Base'!$C$6+$B72)^(-'DCF Base'!$D$19:$H$19))+'DCF Base'!$I$145*(1-'DCF Base'!$I$144/'DCF Base'!$I$146)/((1+'DCF Base'!$C$6+$B72)*IF(RateConv=1,1,1+IPCALT)-1-'DCF Base'!$I$144)/'DCF Base'!$H$23*(1+'DCF Base'!$C$6+$B72)^(-5)</f>
        <v>89941.663538239271</v>
      </c>
      <c r="L72" s="75">
        <f t="shared" si="5"/>
        <v>235682.86584756809</v>
      </c>
      <c r="M72" s="16">
        <f>SUMPRODUCT('DCF Bull'!$D$73:$H$73,(1+'DCF Bull'!$C$6+$B72)^(-'DCF Bull'!$D$19:$H$19))+'DCF Bull'!$I$58*(1-'DCF Bull'!$I$57/'DCF Bull'!$I$59)/((1+'DCF Bull'!$C$6+$B72)*IF(RateConv=1,1,1+IPCALT)-1-'DCF Bull'!$I$57)/'DCF Bull'!$H$23*(1+'DCF Bull'!$C$6+$B72)^(-5)</f>
        <v>96362.537828006039</v>
      </c>
      <c r="N72" s="16">
        <f>SUMPRODUCT('DCF Bull'!$D$102:$H$102,(1+'DCF Bull'!$C$6+$B72)^(-'DCF Bull'!$D$19:$H$19))+'DCF Bull'!$I$87*(1-'DCF Bull'!$I$86/'DCF Bull'!$I$88)/((1+'DCF Bull'!$C$6+$B72)*IF(RateConv=1,1,1+IPCALT)-1-'DCF Bull'!$I$86)/'DCF Bull'!$H$23*(1+'DCF Bull'!$C$6+$B72)^(-5)</f>
        <v>55733.949928613409</v>
      </c>
      <c r="O72" s="16">
        <f>SUMPRODUCT('DCF Bull'!$D$131:$H$131,(1+'DCF Bull'!$C$6+$B72)^(-'DCF Bull'!$D$19:$H$19))+'DCF Bull'!$I$116*(1-'DCF Bull'!$I$115/'DCF Bull'!$I$117)/((1+'DCF Bull'!$C$6+$B72)*IF(RateConv=1,1,1+IPCALT)-1-'DCF Bull'!$I$115)/'DCF Bull'!$H$23*(1+'DCF Bull'!$C$6+$B72)^(-5)</f>
        <v>34195.267087442458</v>
      </c>
      <c r="P72" s="16">
        <f>SUMPRODUCT('DCF Bull'!$D$160:$H$160,(1+'DCF Bull'!$C$6+$B72)^(-'DCF Bull'!$D$19:$H$19))+'DCF Bull'!$I$145*(1-'DCF Bull'!$I$144/'DCF Bull'!$I$146)/((1+'DCF Bull'!$C$6+$B72)*IF(RateConv=1,1,1+IPCALT)-1-'DCF Bull'!$I$144)/'DCF Bull'!$H$23*(1+'DCF Bull'!$C$6+$B72)^(-5)</f>
        <v>110917.18038101247</v>
      </c>
      <c r="Q72" s="75">
        <f t="shared" si="6"/>
        <v>297208.93522507441</v>
      </c>
      <c r="R72" s="16">
        <f>SUMPRODUCT('DCF Custom'!$D$73:$H$73,(1+'DCF Custom'!$C$6+$B72)^(-'DCF Custom'!$D$19:$H$19))+'DCF Custom'!$I$58*(1-'DCF Custom'!$I$57/'DCF Custom'!$I$59)/((1+'DCF Custom'!$C$6+$B72)*IF(RateConv=1,1,1+IPCALT)-1-'DCF Custom'!$I$57)/'DCF Custom'!$H$23*(1+'DCF Custom'!$C$6+$B72)^(-5)</f>
        <v>74781.845383829292</v>
      </c>
      <c r="S72" s="16">
        <f>SUMPRODUCT('DCF Custom'!$D$102:$H$102,(1+'DCF Custom'!$C$6+$B72)^(-'DCF Custom'!$D$19:$H$19))+'DCF Custom'!$I$87*(1-'DCF Custom'!$I$86/'DCF Custom'!$I$88)/((1+'DCF Custom'!$C$6+$B72)*IF(RateConv=1,1,1+IPCALT)-1-'DCF Custom'!$I$86)/'DCF Custom'!$H$23*(1+'DCF Custom'!$C$6+$B72)^(-5)</f>
        <v>44570.71138027159</v>
      </c>
      <c r="T72" s="16">
        <f>SUMPRODUCT('DCF Custom'!$D$131:$H$131,(1+'DCF Custom'!$C$6+$B72)^(-'DCF Custom'!$D$19:$H$19))+'DCF Custom'!$I$116*(1-'DCF Custom'!$I$115/'DCF Custom'!$I$117)/((1+'DCF Custom'!$C$6+$B72)*IF(RateConv=1,1,1+IPCALT)-1-'DCF Custom'!$I$115)/'DCF Custom'!$H$23*(1+'DCF Custom'!$C$6+$B72)^(-5)</f>
        <v>26388.645545227919</v>
      </c>
      <c r="U72" s="16">
        <f>SUMPRODUCT('DCF Custom'!$D$160:$H$160,(1+'DCF Custom'!$C$6+$B72)^(-'DCF Custom'!$D$19:$H$19))+'DCF Custom'!$I$145*(1-'DCF Custom'!$I$144/'DCF Custom'!$I$146)/((1+'DCF Custom'!$C$6+$B72)*IF(RateConv=1,1,1+IPCALT)-1-'DCF Custom'!$I$144)/'DCF Custom'!$H$23*(1+'DCF Custom'!$C$6+$B72)^(-5)</f>
        <v>89941.663538239271</v>
      </c>
      <c r="V72" s="75">
        <f t="shared" si="7"/>
        <v>235682.86584756809</v>
      </c>
    </row>
    <row r="73" spans="2:22" ht="13.95" customHeight="1" x14ac:dyDescent="0.3">
      <c r="B73" s="80">
        <v>5.1999999999999998E-2</v>
      </c>
      <c r="C73" s="16">
        <f>SUMPRODUCT('DCF Bear'!$D$73:$H$73,(1+'DCF Bear'!$C$6+$B73)^(-'DCF Bear'!$D$19:$H$19))+'DCF Bear'!$I$58*(1-'DCF Bear'!$I$57/'DCF Bear'!$I$59)/((1+'DCF Bear'!$C$6+$B73)*IF(RateConv=1,1,1+IPCALT)-1-'DCF Bear'!$I$57)/'DCF Bear'!$H$23*(1+'DCF Bear'!$C$6+$B73)^(-5)</f>
        <v>53697.474644740942</v>
      </c>
      <c r="D73" s="16">
        <f>SUMPRODUCT('DCF Bear'!$D$102:$H$102,(1+'DCF Bear'!$C$6+$B73)^(-'DCF Bear'!$D$19:$H$19))+'DCF Bear'!$I$87*(1-'DCF Bear'!$I$86/'DCF Bear'!$I$88)/((1+'DCF Bear'!$C$6+$B73)*IF(RateConv=1,1,1+IPCALT)-1-'DCF Bear'!$I$86)/'DCF Bear'!$H$23*(1+'DCF Bear'!$C$6+$B73)^(-5)</f>
        <v>32712.77657937687</v>
      </c>
      <c r="E73" s="16">
        <f>SUMPRODUCT('DCF Bear'!$D$131:$H$131,(1+'DCF Bear'!$C$6+$B73)^(-'DCF Bear'!$D$19:$H$19))+'DCF Bear'!$I$116*(1-'DCF Bear'!$I$115/'DCF Bear'!$I$117)/((1+'DCF Bear'!$C$6+$B73)*IF(RateConv=1,1,1+IPCALT)-1-'DCF Bear'!$I$115)/'DCF Bear'!$H$23*(1+'DCF Bear'!$C$6+$B73)^(-5)</f>
        <v>18769.832001807237</v>
      </c>
      <c r="F73" s="16">
        <f>SUMPRODUCT('DCF Bear'!$D$160:$H$160,(1+'DCF Bear'!$C$6+$B73)^(-'DCF Bear'!$D$19:$H$19))+'DCF Bear'!$I$145*(1-'DCF Bear'!$I$144/'DCF Bear'!$I$146)/((1+'DCF Bear'!$C$6+$B73)*IF(RateConv=1,1,1+IPCALT)-1-'DCF Bear'!$I$144)/'DCF Bear'!$H$23*(1+'DCF Bear'!$C$6+$B73)^(-5)</f>
        <v>68041.386518310523</v>
      </c>
      <c r="G73" s="75">
        <f t="shared" si="4"/>
        <v>173221.46974423557</v>
      </c>
      <c r="H73" s="16">
        <f>SUMPRODUCT('DCF Base'!$D$73:$H$73,(1+'DCF Base'!$C$6+$B73)^(-'DCF Base'!$D$19:$H$19))+'DCF Base'!$I$58*(1-'DCF Base'!$I$57/'DCF Base'!$I$59)/((1+'DCF Base'!$C$6+$B73)*IF(RateConv=1,1,1+IPCALT)-1-'DCF Base'!$I$57)/'DCF Base'!$H$23*(1+'DCF Base'!$C$6+$B73)^(-5)</f>
        <v>73700.992357524228</v>
      </c>
      <c r="I73" s="16">
        <f>SUMPRODUCT('DCF Base'!$D$102:$H$102,(1+'DCF Base'!$C$6+$B73)^(-'DCF Base'!$D$19:$H$19))+'DCF Base'!$I$87*(1-'DCF Base'!$I$86/'DCF Base'!$I$88)/((1+'DCF Base'!$C$6+$B73)*IF(RateConv=1,1,1+IPCALT)-1-'DCF Base'!$I$86)/'DCF Base'!$H$23*(1+'DCF Base'!$C$6+$B73)^(-5)</f>
        <v>43877.372957553984</v>
      </c>
      <c r="J73" s="16">
        <f>SUMPRODUCT('DCF Base'!$D$131:$H$131,(1+'DCF Base'!$C$6+$B73)^(-'DCF Base'!$D$19:$H$19))+'DCF Base'!$I$116*(1-'DCF Base'!$I$115/'DCF Base'!$I$117)/((1+'DCF Base'!$C$6+$B73)*IF(RateConv=1,1,1+IPCALT)-1-'DCF Base'!$I$115)/'DCF Base'!$H$23*(1+'DCF Base'!$C$6+$B73)^(-5)</f>
        <v>25992.951678684687</v>
      </c>
      <c r="K73" s="16">
        <f>SUMPRODUCT('DCF Base'!$D$160:$H$160,(1+'DCF Base'!$C$6+$B73)^(-'DCF Base'!$D$19:$H$19))+'DCF Base'!$I$145*(1-'DCF Base'!$I$144/'DCF Base'!$I$146)/((1+'DCF Base'!$C$6+$B73)*IF(RateConv=1,1,1+IPCALT)-1-'DCF Base'!$I$144)/'DCF Base'!$H$23*(1+'DCF Base'!$C$6+$B73)^(-5)</f>
        <v>88727.746632661045</v>
      </c>
      <c r="L73" s="75">
        <f t="shared" si="5"/>
        <v>232299.06362642394</v>
      </c>
      <c r="M73" s="16">
        <f>SUMPRODUCT('DCF Bull'!$D$73:$H$73,(1+'DCF Bull'!$C$6+$B73)^(-'DCF Bull'!$D$19:$H$19))+'DCF Bull'!$I$58*(1-'DCF Bull'!$I$57/'DCF Bull'!$I$59)/((1+'DCF Bull'!$C$6+$B73)*IF(RateConv=1,1,1+IPCALT)-1-'DCF Bull'!$I$57)/'DCF Bull'!$H$23*(1+'DCF Bull'!$C$6+$B73)^(-5)</f>
        <v>94645.198759506369</v>
      </c>
      <c r="N73" s="16">
        <f>SUMPRODUCT('DCF Bull'!$D$102:$H$102,(1+'DCF Bull'!$C$6+$B73)^(-'DCF Bull'!$D$19:$H$19))+'DCF Bull'!$I$87*(1-'DCF Bull'!$I$86/'DCF Bull'!$I$88)/((1+'DCF Bull'!$C$6+$B73)*IF(RateConv=1,1,1+IPCALT)-1-'DCF Bull'!$I$86)/'DCF Bull'!$H$23*(1+'DCF Bull'!$C$6+$B73)^(-5)</f>
        <v>54664.456031820038</v>
      </c>
      <c r="O73" s="16">
        <f>SUMPRODUCT('DCF Bull'!$D$131:$H$131,(1+'DCF Bull'!$C$6+$B73)^(-'DCF Bull'!$D$19:$H$19))+'DCF Bull'!$I$116*(1-'DCF Bull'!$I$115/'DCF Bull'!$I$117)/((1+'DCF Bull'!$C$6+$B73)*IF(RateConv=1,1,1+IPCALT)-1-'DCF Bull'!$I$115)/'DCF Bull'!$H$23*(1+'DCF Bull'!$C$6+$B73)^(-5)</f>
        <v>33564.815648468866</v>
      </c>
      <c r="P73" s="16">
        <f>SUMPRODUCT('DCF Bull'!$D$160:$H$160,(1+'DCF Bull'!$C$6+$B73)^(-'DCF Bull'!$D$19:$H$19))+'DCF Bull'!$I$145*(1-'DCF Bull'!$I$144/'DCF Bull'!$I$146)/((1+'DCF Bull'!$C$6+$B73)*IF(RateConv=1,1,1+IPCALT)-1-'DCF Bull'!$I$144)/'DCF Bull'!$H$23*(1+'DCF Bull'!$C$6+$B73)^(-5)</f>
        <v>109042.7957012007</v>
      </c>
      <c r="Q73" s="75">
        <f t="shared" si="6"/>
        <v>291917.26614099601</v>
      </c>
      <c r="R73" s="16">
        <f>SUMPRODUCT('DCF Custom'!$D$73:$H$73,(1+'DCF Custom'!$C$6+$B73)^(-'DCF Custom'!$D$19:$H$19))+'DCF Custom'!$I$58*(1-'DCF Custom'!$I$57/'DCF Custom'!$I$59)/((1+'DCF Custom'!$C$6+$B73)*IF(RateConv=1,1,1+IPCALT)-1-'DCF Custom'!$I$57)/'DCF Custom'!$H$23*(1+'DCF Custom'!$C$6+$B73)^(-5)</f>
        <v>73700.992357524228</v>
      </c>
      <c r="S73" s="16">
        <f>SUMPRODUCT('DCF Custom'!$D$102:$H$102,(1+'DCF Custom'!$C$6+$B73)^(-'DCF Custom'!$D$19:$H$19))+'DCF Custom'!$I$87*(1-'DCF Custom'!$I$86/'DCF Custom'!$I$88)/((1+'DCF Custom'!$C$6+$B73)*IF(RateConv=1,1,1+IPCALT)-1-'DCF Custom'!$I$86)/'DCF Custom'!$H$23*(1+'DCF Custom'!$C$6+$B73)^(-5)</f>
        <v>43877.372957553984</v>
      </c>
      <c r="T73" s="16">
        <f>SUMPRODUCT('DCF Custom'!$D$131:$H$131,(1+'DCF Custom'!$C$6+$B73)^(-'DCF Custom'!$D$19:$H$19))+'DCF Custom'!$I$116*(1-'DCF Custom'!$I$115/'DCF Custom'!$I$117)/((1+'DCF Custom'!$C$6+$B73)*IF(RateConv=1,1,1+IPCALT)-1-'DCF Custom'!$I$115)/'DCF Custom'!$H$23*(1+'DCF Custom'!$C$6+$B73)^(-5)</f>
        <v>25992.951678684687</v>
      </c>
      <c r="U73" s="16">
        <f>SUMPRODUCT('DCF Custom'!$D$160:$H$160,(1+'DCF Custom'!$C$6+$B73)^(-'DCF Custom'!$D$19:$H$19))+'DCF Custom'!$I$145*(1-'DCF Custom'!$I$144/'DCF Custom'!$I$146)/((1+'DCF Custom'!$C$6+$B73)*IF(RateConv=1,1,1+IPCALT)-1-'DCF Custom'!$I$144)/'DCF Custom'!$H$23*(1+'DCF Custom'!$C$6+$B73)^(-5)</f>
        <v>88727.746632661045</v>
      </c>
      <c r="V73" s="75">
        <f t="shared" si="7"/>
        <v>232299.06362642394</v>
      </c>
    </row>
    <row r="74" spans="2:22" ht="13.95" customHeight="1" x14ac:dyDescent="0.3">
      <c r="B74" s="80">
        <v>5.2999999999999999E-2</v>
      </c>
      <c r="C74" s="16">
        <f>SUMPRODUCT('DCF Bear'!$D$73:$H$73,(1+'DCF Bear'!$C$6+$B74)^(-'DCF Bear'!$D$19:$H$19))+'DCF Bear'!$I$58*(1-'DCF Bear'!$I$57/'DCF Bear'!$I$59)/((1+'DCF Bear'!$C$6+$B74)*IF(RateConv=1,1,1+IPCALT)-1-'DCF Bear'!$I$57)/'DCF Bear'!$H$23*(1+'DCF Bear'!$C$6+$B74)^(-5)</f>
        <v>53124.887022627983</v>
      </c>
      <c r="D74" s="16">
        <f>SUMPRODUCT('DCF Bear'!$D$102:$H$102,(1+'DCF Bear'!$C$6+$B74)^(-'DCF Bear'!$D$19:$H$19))+'DCF Bear'!$I$87*(1-'DCF Bear'!$I$86/'DCF Bear'!$I$88)/((1+'DCF Bear'!$C$6+$B74)*IF(RateConv=1,1,1+IPCALT)-1-'DCF Bear'!$I$86)/'DCF Bear'!$H$23*(1+'DCF Bear'!$C$6+$B74)^(-5)</f>
        <v>32336.078842706647</v>
      </c>
      <c r="E74" s="16">
        <f>SUMPRODUCT('DCF Bear'!$D$131:$H$131,(1+'DCF Bear'!$C$6+$B74)^(-'DCF Bear'!$D$19:$H$19))+'DCF Bear'!$I$116*(1-'DCF Bear'!$I$115/'DCF Bear'!$I$117)/((1+'DCF Bear'!$C$6+$B74)*IF(RateConv=1,1,1+IPCALT)-1-'DCF Bear'!$I$115)/'DCF Bear'!$H$23*(1+'DCF Bear'!$C$6+$B74)^(-5)</f>
        <v>18561.090048628044</v>
      </c>
      <c r="F74" s="16">
        <f>SUMPRODUCT('DCF Bear'!$D$160:$H$160,(1+'DCF Bear'!$C$6+$B74)^(-'DCF Bear'!$D$19:$H$19))+'DCF Bear'!$I$145*(1-'DCF Bear'!$I$144/'DCF Bear'!$I$146)/((1+'DCF Bear'!$C$6+$B74)*IF(RateConv=1,1,1+IPCALT)-1-'DCF Bear'!$I$144)/'DCF Bear'!$H$23*(1+'DCF Bear'!$C$6+$B74)^(-5)</f>
        <v>67378.026097902752</v>
      </c>
      <c r="G74" s="75">
        <f t="shared" si="4"/>
        <v>171400.08201186542</v>
      </c>
      <c r="H74" s="16">
        <f>SUMPRODUCT('DCF Base'!$D$73:$H$73,(1+'DCF Base'!$C$6+$B74)^(-'DCF Base'!$D$19:$H$19))+'DCF Base'!$I$58*(1-'DCF Base'!$I$57/'DCF Base'!$I$59)/((1+'DCF Base'!$C$6+$B74)*IF(RateConv=1,1,1+IPCALT)-1-'DCF Base'!$I$57)/'DCF Base'!$H$23*(1+'DCF Base'!$C$6+$B74)^(-5)</f>
        <v>72649.670279053214</v>
      </c>
      <c r="I74" s="16">
        <f>SUMPRODUCT('DCF Base'!$D$102:$H$102,(1+'DCF Base'!$C$6+$B74)^(-'DCF Base'!$D$19:$H$19))+'DCF Base'!$I$87*(1-'DCF Base'!$I$86/'DCF Base'!$I$88)/((1+'DCF Base'!$C$6+$B74)*IF(RateConv=1,1,1+IPCALT)-1-'DCF Base'!$I$86)/'DCF Base'!$H$23*(1+'DCF Base'!$C$6+$B74)^(-5)</f>
        <v>43203.161005280817</v>
      </c>
      <c r="J74" s="16">
        <f>SUMPRODUCT('DCF Base'!$D$131:$H$131,(1+'DCF Base'!$C$6+$B74)^(-'DCF Base'!$D$19:$H$19))+'DCF Base'!$I$116*(1-'DCF Base'!$I$115/'DCF Base'!$I$117)/((1+'DCF Base'!$C$6+$B74)*IF(RateConv=1,1,1+IPCALT)-1-'DCF Base'!$I$115)/'DCF Base'!$H$23*(1+'DCF Base'!$C$6+$B74)^(-5)</f>
        <v>25608.123720091942</v>
      </c>
      <c r="K74" s="16">
        <f>SUMPRODUCT('DCF Base'!$D$160:$H$160,(1+'DCF Base'!$C$6+$B74)^(-'DCF Base'!$D$19:$H$19))+'DCF Base'!$I$145*(1-'DCF Base'!$I$144/'DCF Base'!$I$146)/((1+'DCF Base'!$C$6+$B74)*IF(RateConv=1,1,1+IPCALT)-1-'DCF Base'!$I$144)/'DCF Base'!$H$23*(1+'DCF Base'!$C$6+$B74)^(-5)</f>
        <v>87546.658409672295</v>
      </c>
      <c r="L74" s="75">
        <f t="shared" si="5"/>
        <v>229007.61341409828</v>
      </c>
      <c r="M74" s="16">
        <f>SUMPRODUCT('DCF Bull'!$D$73:$H$73,(1+'DCF Bull'!$C$6+$B74)^(-'DCF Bull'!$D$19:$H$19))+'DCF Bull'!$I$58*(1-'DCF Bull'!$I$57/'DCF Bull'!$I$59)/((1+'DCF Bull'!$C$6+$B74)*IF(RateConv=1,1,1+IPCALT)-1-'DCF Bull'!$I$57)/'DCF Bull'!$H$23*(1+'DCF Bull'!$C$6+$B74)^(-5)</f>
        <v>92984.575930257401</v>
      </c>
      <c r="N74" s="16">
        <f>SUMPRODUCT('DCF Bull'!$D$102:$H$102,(1+'DCF Bull'!$C$6+$B74)^(-'DCF Bull'!$D$19:$H$19))+'DCF Bull'!$I$87*(1-'DCF Bull'!$I$86/'DCF Bull'!$I$88)/((1+'DCF Bull'!$C$6+$B74)*IF(RateConv=1,1,1+IPCALT)-1-'DCF Bull'!$I$86)/'DCF Bull'!$H$23*(1+'DCF Bull'!$C$6+$B74)^(-5)</f>
        <v>53630.574455434456</v>
      </c>
      <c r="O74" s="16">
        <f>SUMPRODUCT('DCF Bull'!$D$131:$H$131,(1+'DCF Bull'!$C$6+$B74)^(-'DCF Bull'!$D$19:$H$19))+'DCF Bull'!$I$116*(1-'DCF Bull'!$I$115/'DCF Bull'!$I$117)/((1+'DCF Bull'!$C$6+$B74)*IF(RateConv=1,1,1+IPCALT)-1-'DCF Bull'!$I$115)/'DCF Bull'!$H$23*(1+'DCF Bull'!$C$6+$B74)^(-5)</f>
        <v>32955.267086976652</v>
      </c>
      <c r="P74" s="16">
        <f>SUMPRODUCT('DCF Bull'!$D$160:$H$160,(1+'DCF Bull'!$C$6+$B74)^(-'DCF Bull'!$D$19:$H$19))+'DCF Bull'!$I$145*(1-'DCF Bull'!$I$144/'DCF Bull'!$I$146)/((1+'DCF Bull'!$C$6+$B74)*IF(RateConv=1,1,1+IPCALT)-1-'DCF Bull'!$I$144)/'DCF Bull'!$H$23*(1+'DCF Bull'!$C$6+$B74)^(-5)</f>
        <v>107229.9125970919</v>
      </c>
      <c r="Q74" s="75">
        <f t="shared" si="6"/>
        <v>286800.33006976038</v>
      </c>
      <c r="R74" s="16">
        <f>SUMPRODUCT('DCF Custom'!$D$73:$H$73,(1+'DCF Custom'!$C$6+$B74)^(-'DCF Custom'!$D$19:$H$19))+'DCF Custom'!$I$58*(1-'DCF Custom'!$I$57/'DCF Custom'!$I$59)/((1+'DCF Custom'!$C$6+$B74)*IF(RateConv=1,1,1+IPCALT)-1-'DCF Custom'!$I$57)/'DCF Custom'!$H$23*(1+'DCF Custom'!$C$6+$B74)^(-5)</f>
        <v>72649.670279053214</v>
      </c>
      <c r="S74" s="16">
        <f>SUMPRODUCT('DCF Custom'!$D$102:$H$102,(1+'DCF Custom'!$C$6+$B74)^(-'DCF Custom'!$D$19:$H$19))+'DCF Custom'!$I$87*(1-'DCF Custom'!$I$86/'DCF Custom'!$I$88)/((1+'DCF Custom'!$C$6+$B74)*IF(RateConv=1,1,1+IPCALT)-1-'DCF Custom'!$I$86)/'DCF Custom'!$H$23*(1+'DCF Custom'!$C$6+$B74)^(-5)</f>
        <v>43203.161005280817</v>
      </c>
      <c r="T74" s="16">
        <f>SUMPRODUCT('DCF Custom'!$D$131:$H$131,(1+'DCF Custom'!$C$6+$B74)^(-'DCF Custom'!$D$19:$H$19))+'DCF Custom'!$I$116*(1-'DCF Custom'!$I$115/'DCF Custom'!$I$117)/((1+'DCF Custom'!$C$6+$B74)*IF(RateConv=1,1,1+IPCALT)-1-'DCF Custom'!$I$115)/'DCF Custom'!$H$23*(1+'DCF Custom'!$C$6+$B74)^(-5)</f>
        <v>25608.123720091942</v>
      </c>
      <c r="U74" s="16">
        <f>SUMPRODUCT('DCF Custom'!$D$160:$H$160,(1+'DCF Custom'!$C$6+$B74)^(-'DCF Custom'!$D$19:$H$19))+'DCF Custom'!$I$145*(1-'DCF Custom'!$I$144/'DCF Custom'!$I$146)/((1+'DCF Custom'!$C$6+$B74)*IF(RateConv=1,1,1+IPCALT)-1-'DCF Custom'!$I$144)/'DCF Custom'!$H$23*(1+'DCF Custom'!$C$6+$B74)^(-5)</f>
        <v>87546.658409672295</v>
      </c>
      <c r="V74" s="75">
        <f t="shared" si="7"/>
        <v>229007.61341409828</v>
      </c>
    </row>
    <row r="75" spans="2:22" ht="13.95" customHeight="1" x14ac:dyDescent="0.3">
      <c r="B75" s="80">
        <v>5.3999999999999999E-2</v>
      </c>
      <c r="C75" s="16">
        <f>SUMPRODUCT('DCF Bear'!$D$73:$H$73,(1+'DCF Bear'!$C$6+$B75)^(-'DCF Bear'!$D$19:$H$19))+'DCF Bear'!$I$58*(1-'DCF Bear'!$I$57/'DCF Bear'!$I$59)/((1+'DCF Bear'!$C$6+$B75)*IF(RateConv=1,1,1+IPCALT)-1-'DCF Bear'!$I$57)/'DCF Bear'!$H$23*(1+'DCF Bear'!$C$6+$B75)^(-5)</f>
        <v>52564.120713234144</v>
      </c>
      <c r="D75" s="16">
        <f>SUMPRODUCT('DCF Bear'!$D$102:$H$102,(1+'DCF Bear'!$C$6+$B75)^(-'DCF Bear'!$D$19:$H$19))+'DCF Bear'!$I$87*(1-'DCF Bear'!$I$86/'DCF Bear'!$I$88)/((1+'DCF Bear'!$C$6+$B75)*IF(RateConv=1,1,1+IPCALT)-1-'DCF Bear'!$I$86)/'DCF Bear'!$H$23*(1+'DCF Bear'!$C$6+$B75)^(-5)</f>
        <v>31967.258487344308</v>
      </c>
      <c r="E75" s="16">
        <f>SUMPRODUCT('DCF Bear'!$D$131:$H$131,(1+'DCF Bear'!$C$6+$B75)^(-'DCF Bear'!$D$19:$H$19))+'DCF Bear'!$I$116*(1-'DCF Bear'!$I$115/'DCF Bear'!$I$117)/((1+'DCF Bear'!$C$6+$B75)*IF(RateConv=1,1,1+IPCALT)-1-'DCF Bear'!$I$115)/'DCF Bear'!$H$23*(1+'DCF Bear'!$C$6+$B75)^(-5)</f>
        <v>18356.690101512566</v>
      </c>
      <c r="F75" s="16">
        <f>SUMPRODUCT('DCF Bear'!$D$160:$H$160,(1+'DCF Bear'!$C$6+$B75)^(-'DCF Bear'!$D$19:$H$19))+'DCF Bear'!$I$145*(1-'DCF Bear'!$I$144/'DCF Bear'!$I$146)/((1+'DCF Bear'!$C$6+$B75)*IF(RateConv=1,1,1+IPCALT)-1-'DCF Bear'!$I$144)/'DCF Bear'!$H$23*(1+'DCF Bear'!$C$6+$B75)^(-5)</f>
        <v>66728.116749598732</v>
      </c>
      <c r="G75" s="75">
        <f t="shared" si="4"/>
        <v>169616.18605168973</v>
      </c>
      <c r="H75" s="16">
        <f>SUMPRODUCT('DCF Base'!$D$73:$H$73,(1+'DCF Base'!$C$6+$B75)^(-'DCF Base'!$D$19:$H$19))+'DCF Base'!$I$58*(1-'DCF Base'!$I$57/'DCF Base'!$I$59)/((1+'DCF Base'!$C$6+$B75)*IF(RateConv=1,1,1+IPCALT)-1-'DCF Base'!$I$57)/'DCF Base'!$H$23*(1+'DCF Base'!$C$6+$B75)^(-5)</f>
        <v>71626.69092371728</v>
      </c>
      <c r="I75" s="16">
        <f>SUMPRODUCT('DCF Base'!$D$102:$H$102,(1+'DCF Base'!$C$6+$B75)^(-'DCF Base'!$D$19:$H$19))+'DCF Base'!$I$87*(1-'DCF Base'!$I$86/'DCF Base'!$I$88)/((1+'DCF Base'!$C$6+$B75)*IF(RateConv=1,1,1+IPCALT)-1-'DCF Base'!$I$86)/'DCF Base'!$H$23*(1+'DCF Base'!$C$6+$B75)^(-5)</f>
        <v>42547.305126606734</v>
      </c>
      <c r="J75" s="16">
        <f>SUMPRODUCT('DCF Base'!$D$131:$H$131,(1+'DCF Base'!$C$6+$B75)^(-'DCF Base'!$D$19:$H$19))+'DCF Base'!$I$116*(1-'DCF Base'!$I$115/'DCF Base'!$I$117)/((1+'DCF Base'!$C$6+$B75)*IF(RateConv=1,1,1+IPCALT)-1-'DCF Base'!$I$115)/'DCF Base'!$H$23*(1+'DCF Base'!$C$6+$B75)^(-5)</f>
        <v>25233.724217010957</v>
      </c>
      <c r="K75" s="16">
        <f>SUMPRODUCT('DCF Base'!$D$160:$H$160,(1+'DCF Base'!$C$6+$B75)^(-'DCF Base'!$D$19:$H$19))+'DCF Base'!$I$145*(1-'DCF Base'!$I$144/'DCF Base'!$I$146)/((1+'DCF Base'!$C$6+$B75)*IF(RateConv=1,1,1+IPCALT)-1-'DCF Base'!$I$144)/'DCF Base'!$H$23*(1+'DCF Base'!$C$6+$B75)^(-5)</f>
        <v>86397.07946954768</v>
      </c>
      <c r="L75" s="75">
        <f t="shared" si="5"/>
        <v>225804.79973688268</v>
      </c>
      <c r="M75" s="16">
        <f>SUMPRODUCT('DCF Bull'!$D$73:$H$73,(1+'DCF Bull'!$C$6+$B75)^(-'DCF Bull'!$D$19:$H$19))+'DCF Bull'!$I$58*(1-'DCF Bull'!$I$57/'DCF Bull'!$I$59)/((1+'DCF Bull'!$C$6+$B75)*IF(RateConv=1,1,1+IPCALT)-1-'DCF Bull'!$I$57)/'DCF Bull'!$H$23*(1+'DCF Bull'!$C$6+$B75)^(-5)</f>
        <v>91377.923084509443</v>
      </c>
      <c r="N75" s="16">
        <f>SUMPRODUCT('DCF Bull'!$D$102:$H$102,(1+'DCF Bull'!$C$6+$B75)^(-'DCF Bull'!$D$19:$H$19))+'DCF Bull'!$I$87*(1-'DCF Bull'!$I$86/'DCF Bull'!$I$88)/((1+'DCF Bull'!$C$6+$B75)*IF(RateConv=1,1,1+IPCALT)-1-'DCF Bull'!$I$86)/'DCF Bull'!$H$23*(1+'DCF Bull'!$C$6+$B75)^(-5)</f>
        <v>52630.579462724432</v>
      </c>
      <c r="O75" s="16">
        <f>SUMPRODUCT('DCF Bull'!$D$131:$H$131,(1+'DCF Bull'!$C$6+$B75)^(-'DCF Bull'!$D$19:$H$19))+'DCF Bull'!$I$116*(1-'DCF Bull'!$I$115/'DCF Bull'!$I$117)/((1+'DCF Bull'!$C$6+$B75)*IF(RateConv=1,1,1+IPCALT)-1-'DCF Bull'!$I$115)/'DCF Bull'!$H$23*(1+'DCF Bull'!$C$6+$B75)^(-5)</f>
        <v>32365.608887871156</v>
      </c>
      <c r="P75" s="16">
        <f>SUMPRODUCT('DCF Bull'!$D$160:$H$160,(1+'DCF Bull'!$C$6+$B75)^(-'DCF Bull'!$D$19:$H$19))+'DCF Bull'!$I$145*(1-'DCF Bull'!$I$144/'DCF Bull'!$I$146)/((1+'DCF Bull'!$C$6+$B75)*IF(RateConv=1,1,1+IPCALT)-1-'DCF Bull'!$I$144)/'DCF Bull'!$H$23*(1+'DCF Bull'!$C$6+$B75)^(-5)</f>
        <v>105475.55489236194</v>
      </c>
      <c r="Q75" s="75">
        <f t="shared" si="6"/>
        <v>281849.66632746696</v>
      </c>
      <c r="R75" s="16">
        <f>SUMPRODUCT('DCF Custom'!$D$73:$H$73,(1+'DCF Custom'!$C$6+$B75)^(-'DCF Custom'!$D$19:$H$19))+'DCF Custom'!$I$58*(1-'DCF Custom'!$I$57/'DCF Custom'!$I$59)/((1+'DCF Custom'!$C$6+$B75)*IF(RateConv=1,1,1+IPCALT)-1-'DCF Custom'!$I$57)/'DCF Custom'!$H$23*(1+'DCF Custom'!$C$6+$B75)^(-5)</f>
        <v>71626.69092371728</v>
      </c>
      <c r="S75" s="16">
        <f>SUMPRODUCT('DCF Custom'!$D$102:$H$102,(1+'DCF Custom'!$C$6+$B75)^(-'DCF Custom'!$D$19:$H$19))+'DCF Custom'!$I$87*(1-'DCF Custom'!$I$86/'DCF Custom'!$I$88)/((1+'DCF Custom'!$C$6+$B75)*IF(RateConv=1,1,1+IPCALT)-1-'DCF Custom'!$I$86)/'DCF Custom'!$H$23*(1+'DCF Custom'!$C$6+$B75)^(-5)</f>
        <v>42547.305126606734</v>
      </c>
      <c r="T75" s="16">
        <f>SUMPRODUCT('DCF Custom'!$D$131:$H$131,(1+'DCF Custom'!$C$6+$B75)^(-'DCF Custom'!$D$19:$H$19))+'DCF Custom'!$I$116*(1-'DCF Custom'!$I$115/'DCF Custom'!$I$117)/((1+'DCF Custom'!$C$6+$B75)*IF(RateConv=1,1,1+IPCALT)-1-'DCF Custom'!$I$115)/'DCF Custom'!$H$23*(1+'DCF Custom'!$C$6+$B75)^(-5)</f>
        <v>25233.724217010957</v>
      </c>
      <c r="U75" s="16">
        <f>SUMPRODUCT('DCF Custom'!$D$160:$H$160,(1+'DCF Custom'!$C$6+$B75)^(-'DCF Custom'!$D$19:$H$19))+'DCF Custom'!$I$145*(1-'DCF Custom'!$I$144/'DCF Custom'!$I$146)/((1+'DCF Custom'!$C$6+$B75)*IF(RateConv=1,1,1+IPCALT)-1-'DCF Custom'!$I$144)/'DCF Custom'!$H$23*(1+'DCF Custom'!$C$6+$B75)^(-5)</f>
        <v>86397.07946954768</v>
      </c>
      <c r="V75" s="75">
        <f t="shared" si="7"/>
        <v>225804.79973688268</v>
      </c>
    </row>
    <row r="76" spans="2:22" ht="13.95" customHeight="1" x14ac:dyDescent="0.3">
      <c r="B76" s="80">
        <v>5.5E-2</v>
      </c>
      <c r="C76" s="16">
        <f>SUMPRODUCT('DCF Bear'!$D$73:$H$73,(1+'DCF Bear'!$C$6+$B76)^(-'DCF Bear'!$D$19:$H$19))+'DCF Bear'!$I$58*(1-'DCF Bear'!$I$57/'DCF Bear'!$I$59)/((1+'DCF Bear'!$C$6+$B76)*IF(RateConv=1,1,1+IPCALT)-1-'DCF Bear'!$I$57)/'DCF Bear'!$H$23*(1+'DCF Bear'!$C$6+$B76)^(-5)</f>
        <v>52014.813882338523</v>
      </c>
      <c r="D76" s="16">
        <f>SUMPRODUCT('DCF Bear'!$D$102:$H$102,(1+'DCF Bear'!$C$6+$B76)^(-'DCF Bear'!$D$19:$H$19))+'DCF Bear'!$I$87*(1-'DCF Bear'!$I$86/'DCF Bear'!$I$88)/((1+'DCF Bear'!$C$6+$B76)*IF(RateConv=1,1,1+IPCALT)-1-'DCF Bear'!$I$86)/'DCF Bear'!$H$23*(1+'DCF Bear'!$C$6+$B76)^(-5)</f>
        <v>31606.073979599416</v>
      </c>
      <c r="E76" s="16">
        <f>SUMPRODUCT('DCF Bear'!$D$131:$H$131,(1+'DCF Bear'!$C$6+$B76)^(-'DCF Bear'!$D$19:$H$19))+'DCF Bear'!$I$116*(1-'DCF Bear'!$I$115/'DCF Bear'!$I$117)/((1+'DCF Bear'!$C$6+$B76)*IF(RateConv=1,1,1+IPCALT)-1-'DCF Bear'!$I$115)/'DCF Bear'!$H$23*(1+'DCF Bear'!$C$6+$B76)^(-5)</f>
        <v>18156.499117771644</v>
      </c>
      <c r="F76" s="16">
        <f>SUMPRODUCT('DCF Bear'!$D$160:$H$160,(1+'DCF Bear'!$C$6+$B76)^(-'DCF Bear'!$D$19:$H$19))+'DCF Bear'!$I$145*(1-'DCF Bear'!$I$144/'DCF Bear'!$I$146)/((1+'DCF Bear'!$C$6+$B76)*IF(RateConv=1,1,1+IPCALT)-1-'DCF Bear'!$I$144)/'DCF Bear'!$H$23*(1+'DCF Bear'!$C$6+$B76)^(-5)</f>
        <v>66091.247844303827</v>
      </c>
      <c r="G76" s="75">
        <f t="shared" si="4"/>
        <v>167868.6348240134</v>
      </c>
      <c r="H76" s="16">
        <f>SUMPRODUCT('DCF Base'!$D$73:$H$73,(1+'DCF Base'!$C$6+$B76)^(-'DCF Base'!$D$19:$H$19))+'DCF Base'!$I$58*(1-'DCF Base'!$I$57/'DCF Base'!$I$59)/((1+'DCF Base'!$C$6+$B76)*IF(RateConv=1,1,1+IPCALT)-1-'DCF Base'!$I$57)/'DCF Base'!$H$23*(1+'DCF Base'!$C$6+$B76)^(-5)</f>
        <v>70630.928939116071</v>
      </c>
      <c r="I76" s="16">
        <f>SUMPRODUCT('DCF Base'!$D$102:$H$102,(1+'DCF Base'!$C$6+$B76)^(-'DCF Base'!$D$19:$H$19))+'DCF Base'!$I$87*(1-'DCF Base'!$I$86/'DCF Base'!$I$88)/((1+'DCF Base'!$C$6+$B76)*IF(RateConv=1,1,1+IPCALT)-1-'DCF Base'!$I$86)/'DCF Base'!$H$23*(1+'DCF Base'!$C$6+$B76)^(-5)</f>
        <v>41909.07569280293</v>
      </c>
      <c r="J76" s="16">
        <f>SUMPRODUCT('DCF Base'!$D$131:$H$131,(1+'DCF Base'!$C$6+$B76)^(-'DCF Base'!$D$19:$H$19))+'DCF Base'!$I$116*(1-'DCF Base'!$I$115/'DCF Base'!$I$117)/((1+'DCF Base'!$C$6+$B76)*IF(RateConv=1,1,1+IPCALT)-1-'DCF Base'!$I$115)/'DCF Base'!$H$23*(1+'DCF Base'!$C$6+$B76)^(-5)</f>
        <v>24869.338865128077</v>
      </c>
      <c r="K76" s="16">
        <f>SUMPRODUCT('DCF Base'!$D$160:$H$160,(1+'DCF Base'!$C$6+$B76)^(-'DCF Base'!$D$19:$H$19))+'DCF Base'!$I$145*(1-'DCF Base'!$I$144/'DCF Base'!$I$146)/((1+'DCF Base'!$C$6+$B76)*IF(RateConv=1,1,1+IPCALT)-1-'DCF Base'!$I$144)/'DCF Base'!$H$23*(1+'DCF Base'!$C$6+$B76)^(-5)</f>
        <v>85277.760217750634</v>
      </c>
      <c r="L76" s="75">
        <f t="shared" si="5"/>
        <v>222687.1037147977</v>
      </c>
      <c r="M76" s="16">
        <f>SUMPRODUCT('DCF Bull'!$D$73:$H$73,(1+'DCF Bull'!$C$6+$B76)^(-'DCF Bull'!$D$19:$H$19))+'DCF Bull'!$I$58*(1-'DCF Bull'!$I$57/'DCF Bull'!$I$59)/((1+'DCF Bull'!$C$6+$B76)*IF(RateConv=1,1,1+IPCALT)-1-'DCF Bull'!$I$57)/'DCF Bull'!$H$23*(1+'DCF Bull'!$C$6+$B76)^(-5)</f>
        <v>89822.668342825069</v>
      </c>
      <c r="N76" s="16">
        <f>SUMPRODUCT('DCF Bull'!$D$102:$H$102,(1+'DCF Bull'!$C$6+$B76)^(-'DCF Bull'!$D$19:$H$19))+'DCF Bull'!$I$87*(1-'DCF Bull'!$I$86/'DCF Bull'!$I$88)/((1+'DCF Bull'!$C$6+$B76)*IF(RateConv=1,1,1+IPCALT)-1-'DCF Bull'!$I$86)/'DCF Bull'!$H$23*(1+'DCF Bull'!$C$6+$B76)^(-5)</f>
        <v>51662.854901800391</v>
      </c>
      <c r="O76" s="16">
        <f>SUMPRODUCT('DCF Bull'!$D$131:$H$131,(1+'DCF Bull'!$C$6+$B76)^(-'DCF Bull'!$D$19:$H$19))+'DCF Bull'!$I$116*(1-'DCF Bull'!$I$115/'DCF Bull'!$I$117)/((1+'DCF Bull'!$C$6+$B76)*IF(RateConv=1,1,1+IPCALT)-1-'DCF Bull'!$I$115)/'DCF Bull'!$H$23*(1+'DCF Bull'!$C$6+$B76)^(-5)</f>
        <v>31794.892828784788</v>
      </c>
      <c r="P76" s="16">
        <f>SUMPRODUCT('DCF Bull'!$D$160:$H$160,(1+'DCF Bull'!$C$6+$B76)^(-'DCF Bull'!$D$19:$H$19))+'DCF Bull'!$I$145*(1-'DCF Bull'!$I$144/'DCF Bull'!$I$146)/((1+'DCF Bull'!$C$6+$B76)*IF(RateConv=1,1,1+IPCALT)-1-'DCF Bull'!$I$144)/'DCF Bull'!$H$23*(1+'DCF Bull'!$C$6+$B76)^(-5)</f>
        <v>103776.93537672705</v>
      </c>
      <c r="Q76" s="75">
        <f t="shared" si="6"/>
        <v>277057.35145013733</v>
      </c>
      <c r="R76" s="16">
        <f>SUMPRODUCT('DCF Custom'!$D$73:$H$73,(1+'DCF Custom'!$C$6+$B76)^(-'DCF Custom'!$D$19:$H$19))+'DCF Custom'!$I$58*(1-'DCF Custom'!$I$57/'DCF Custom'!$I$59)/((1+'DCF Custom'!$C$6+$B76)*IF(RateConv=1,1,1+IPCALT)-1-'DCF Custom'!$I$57)/'DCF Custom'!$H$23*(1+'DCF Custom'!$C$6+$B76)^(-5)</f>
        <v>70630.928939116071</v>
      </c>
      <c r="S76" s="16">
        <f>SUMPRODUCT('DCF Custom'!$D$102:$H$102,(1+'DCF Custom'!$C$6+$B76)^(-'DCF Custom'!$D$19:$H$19))+'DCF Custom'!$I$87*(1-'DCF Custom'!$I$86/'DCF Custom'!$I$88)/((1+'DCF Custom'!$C$6+$B76)*IF(RateConv=1,1,1+IPCALT)-1-'DCF Custom'!$I$86)/'DCF Custom'!$H$23*(1+'DCF Custom'!$C$6+$B76)^(-5)</f>
        <v>41909.07569280293</v>
      </c>
      <c r="T76" s="16">
        <f>SUMPRODUCT('DCF Custom'!$D$131:$H$131,(1+'DCF Custom'!$C$6+$B76)^(-'DCF Custom'!$D$19:$H$19))+'DCF Custom'!$I$116*(1-'DCF Custom'!$I$115/'DCF Custom'!$I$117)/((1+'DCF Custom'!$C$6+$B76)*IF(RateConv=1,1,1+IPCALT)-1-'DCF Custom'!$I$115)/'DCF Custom'!$H$23*(1+'DCF Custom'!$C$6+$B76)^(-5)</f>
        <v>24869.338865128077</v>
      </c>
      <c r="U76" s="16">
        <f>SUMPRODUCT('DCF Custom'!$D$160:$H$160,(1+'DCF Custom'!$C$6+$B76)^(-'DCF Custom'!$D$19:$H$19))+'DCF Custom'!$I$145*(1-'DCF Custom'!$I$144/'DCF Custom'!$I$146)/((1+'DCF Custom'!$C$6+$B76)*IF(RateConv=1,1,1+IPCALT)-1-'DCF Custom'!$I$144)/'DCF Custom'!$H$23*(1+'DCF Custom'!$C$6+$B76)^(-5)</f>
        <v>85277.760217750634</v>
      </c>
      <c r="V76" s="75">
        <f t="shared" si="7"/>
        <v>222687.1037147977</v>
      </c>
    </row>
    <row r="77" spans="2:22" ht="13.95" customHeight="1" x14ac:dyDescent="0.3">
      <c r="B77" s="80">
        <v>5.6000000000000001E-2</v>
      </c>
      <c r="C77" s="16">
        <f>SUMPRODUCT('DCF Bear'!$D$73:$H$73,(1+'DCF Bear'!$C$6+$B77)^(-'DCF Bear'!$D$19:$H$19))+'DCF Bear'!$I$58*(1-'DCF Bear'!$I$57/'DCF Bear'!$I$59)/((1+'DCF Bear'!$C$6+$B77)*IF(RateConv=1,1,1+IPCALT)-1-'DCF Bear'!$I$57)/'DCF Bear'!$H$23*(1+'DCF Bear'!$C$6+$B77)^(-5)</f>
        <v>51476.619314553012</v>
      </c>
      <c r="D77" s="16">
        <f>SUMPRODUCT('DCF Bear'!$D$102:$H$102,(1+'DCF Bear'!$C$6+$B77)^(-'DCF Bear'!$D$19:$H$19))+'DCF Bear'!$I$87*(1-'DCF Bear'!$I$86/'DCF Bear'!$I$88)/((1+'DCF Bear'!$C$6+$B77)*IF(RateConv=1,1,1+IPCALT)-1-'DCF Bear'!$I$86)/'DCF Bear'!$H$23*(1+'DCF Bear'!$C$6+$B77)^(-5)</f>
        <v>31252.293546268127</v>
      </c>
      <c r="E77" s="16">
        <f>SUMPRODUCT('DCF Bear'!$D$131:$H$131,(1+'DCF Bear'!$C$6+$B77)^(-'DCF Bear'!$D$19:$H$19))+'DCF Bear'!$I$116*(1-'DCF Bear'!$I$115/'DCF Bear'!$I$117)/((1+'DCF Bear'!$C$6+$B77)*IF(RateConv=1,1,1+IPCALT)-1-'DCF Bear'!$I$115)/'DCF Bear'!$H$23*(1+'DCF Bear'!$C$6+$B77)^(-5)</f>
        <v>17960.389430614145</v>
      </c>
      <c r="F77" s="16">
        <f>SUMPRODUCT('DCF Bear'!$D$160:$H$160,(1+'DCF Bear'!$C$6+$B77)^(-'DCF Bear'!$D$19:$H$19))+'DCF Bear'!$I$145*(1-'DCF Bear'!$I$144/'DCF Bear'!$I$146)/((1+'DCF Bear'!$C$6+$B77)*IF(RateConv=1,1,1+IPCALT)-1-'DCF Bear'!$I$144)/'DCF Bear'!$H$23*(1+'DCF Bear'!$C$6+$B77)^(-5)</f>
        <v>65467.025337473795</v>
      </c>
      <c r="G77" s="75">
        <f t="shared" si="4"/>
        <v>166156.32762890909</v>
      </c>
      <c r="H77" s="16">
        <f>SUMPRODUCT('DCF Base'!$D$73:$H$73,(1+'DCF Base'!$C$6+$B77)^(-'DCF Base'!$D$19:$H$19))+'DCF Base'!$I$58*(1-'DCF Base'!$I$57/'DCF Base'!$I$59)/((1+'DCF Base'!$C$6+$B77)*IF(RateConv=1,1,1+IPCALT)-1-'DCF Base'!$I$57)/'DCF Base'!$H$23*(1+'DCF Base'!$C$6+$B77)^(-5)</f>
        <v>69661.317741190767</v>
      </c>
      <c r="I77" s="16">
        <f>SUMPRODUCT('DCF Base'!$D$102:$H$102,(1+'DCF Base'!$C$6+$B77)^(-'DCF Base'!$D$19:$H$19))+'DCF Base'!$I$87*(1-'DCF Base'!$I$86/'DCF Base'!$I$88)/((1+'DCF Base'!$C$6+$B77)*IF(RateConv=1,1,1+IPCALT)-1-'DCF Base'!$I$86)/'DCF Base'!$H$23*(1+'DCF Base'!$C$6+$B77)^(-5)</f>
        <v>41287.781182113191</v>
      </c>
      <c r="J77" s="16">
        <f>SUMPRODUCT('DCF Base'!$D$131:$H$131,(1+'DCF Base'!$C$6+$B77)^(-'DCF Base'!$D$19:$H$19))+'DCF Base'!$I$116*(1-'DCF Base'!$I$115/'DCF Base'!$I$117)/((1+'DCF Base'!$C$6+$B77)*IF(RateConv=1,1,1+IPCALT)-1-'DCF Base'!$I$115)/'DCF Base'!$H$23*(1+'DCF Base'!$C$6+$B77)^(-5)</f>
        <v>24514.574997264775</v>
      </c>
      <c r="K77" s="16">
        <f>SUMPRODUCT('DCF Base'!$D$160:$H$160,(1+'DCF Base'!$C$6+$B77)^(-'DCF Base'!$D$19:$H$19))+'DCF Base'!$I$145*(1-'DCF Base'!$I$144/'DCF Base'!$I$146)/((1+'DCF Base'!$C$6+$B77)*IF(RateConv=1,1,1+IPCALT)-1-'DCF Base'!$I$144)/'DCF Base'!$H$23*(1+'DCF Base'!$C$6+$B77)^(-5)</f>
        <v>84187.516308483508</v>
      </c>
      <c r="L77" s="75">
        <f t="shared" si="5"/>
        <v>219651.19022905221</v>
      </c>
      <c r="M77" s="16">
        <f>SUMPRODUCT('DCF Bull'!$D$73:$H$73,(1+'DCF Bull'!$C$6+$B77)^(-'DCF Bull'!$D$19:$H$19))+'DCF Bull'!$I$58*(1-'DCF Bull'!$I$57/'DCF Bull'!$I$59)/((1+'DCF Bull'!$C$6+$B77)*IF(RateConv=1,1,1+IPCALT)-1-'DCF Bull'!$I$57)/'DCF Bull'!$H$23*(1+'DCF Bull'!$C$6+$B77)^(-5)</f>
        <v>88316.40057885545</v>
      </c>
      <c r="N77" s="16">
        <f>SUMPRODUCT('DCF Bull'!$D$102:$H$102,(1+'DCF Bull'!$C$6+$B77)^(-'DCF Bull'!$D$19:$H$19))+'DCF Bull'!$I$87*(1-'DCF Bull'!$I$86/'DCF Bull'!$I$88)/((1+'DCF Bull'!$C$6+$B77)*IF(RateConv=1,1,1+IPCALT)-1-'DCF Bull'!$I$86)/'DCF Bull'!$H$23*(1+'DCF Bull'!$C$6+$B77)^(-5)</f>
        <v>50725.885644205657</v>
      </c>
      <c r="O77" s="16">
        <f>SUMPRODUCT('DCF Bull'!$D$131:$H$131,(1+'DCF Bull'!$C$6+$B77)^(-'DCF Bull'!$D$19:$H$19))+'DCF Bull'!$I$116*(1-'DCF Bull'!$I$115/'DCF Bull'!$I$117)/((1+'DCF Bull'!$C$6+$B77)*IF(RateConv=1,1,1+IPCALT)-1-'DCF Bull'!$I$115)/'DCF Bull'!$H$23*(1+'DCF Bull'!$C$6+$B77)^(-5)</f>
        <v>31242.22995716743</v>
      </c>
      <c r="P77" s="16">
        <f>SUMPRODUCT('DCF Bull'!$D$160:$H$160,(1+'DCF Bull'!$C$6+$B77)^(-'DCF Bull'!$D$19:$H$19))+'DCF Bull'!$I$145*(1-'DCF Bull'!$I$144/'DCF Bull'!$I$146)/((1+'DCF Bull'!$C$6+$B77)*IF(RateConv=1,1,1+IPCALT)-1-'DCF Bull'!$I$144)/'DCF Bull'!$H$23*(1+'DCF Bull'!$C$6+$B77)^(-5)</f>
        <v>102131.44104294738</v>
      </c>
      <c r="Q77" s="75">
        <f t="shared" si="6"/>
        <v>272415.95722317591</v>
      </c>
      <c r="R77" s="16">
        <f>SUMPRODUCT('DCF Custom'!$D$73:$H$73,(1+'DCF Custom'!$C$6+$B77)^(-'DCF Custom'!$D$19:$H$19))+'DCF Custom'!$I$58*(1-'DCF Custom'!$I$57/'DCF Custom'!$I$59)/((1+'DCF Custom'!$C$6+$B77)*IF(RateConv=1,1,1+IPCALT)-1-'DCF Custom'!$I$57)/'DCF Custom'!$H$23*(1+'DCF Custom'!$C$6+$B77)^(-5)</f>
        <v>69661.317741190767</v>
      </c>
      <c r="S77" s="16">
        <f>SUMPRODUCT('DCF Custom'!$D$102:$H$102,(1+'DCF Custom'!$C$6+$B77)^(-'DCF Custom'!$D$19:$H$19))+'DCF Custom'!$I$87*(1-'DCF Custom'!$I$86/'DCF Custom'!$I$88)/((1+'DCF Custom'!$C$6+$B77)*IF(RateConv=1,1,1+IPCALT)-1-'DCF Custom'!$I$86)/'DCF Custom'!$H$23*(1+'DCF Custom'!$C$6+$B77)^(-5)</f>
        <v>41287.781182113191</v>
      </c>
      <c r="T77" s="16">
        <f>SUMPRODUCT('DCF Custom'!$D$131:$H$131,(1+'DCF Custom'!$C$6+$B77)^(-'DCF Custom'!$D$19:$H$19))+'DCF Custom'!$I$116*(1-'DCF Custom'!$I$115/'DCF Custom'!$I$117)/((1+'DCF Custom'!$C$6+$B77)*IF(RateConv=1,1,1+IPCALT)-1-'DCF Custom'!$I$115)/'DCF Custom'!$H$23*(1+'DCF Custom'!$C$6+$B77)^(-5)</f>
        <v>24514.574997264775</v>
      </c>
      <c r="U77" s="16">
        <f>SUMPRODUCT('DCF Custom'!$D$160:$H$160,(1+'DCF Custom'!$C$6+$B77)^(-'DCF Custom'!$D$19:$H$19))+'DCF Custom'!$I$145*(1-'DCF Custom'!$I$144/'DCF Custom'!$I$146)/((1+'DCF Custom'!$C$6+$B77)*IF(RateConv=1,1,1+IPCALT)-1-'DCF Custom'!$I$144)/'DCF Custom'!$H$23*(1+'DCF Custom'!$C$6+$B77)^(-5)</f>
        <v>84187.516308483508</v>
      </c>
      <c r="V77" s="75">
        <f t="shared" si="7"/>
        <v>219651.19022905221</v>
      </c>
    </row>
    <row r="78" spans="2:22" ht="13.95" customHeight="1" x14ac:dyDescent="0.3">
      <c r="B78" s="80">
        <v>5.7000000000000002E-2</v>
      </c>
      <c r="C78" s="16">
        <f>SUMPRODUCT('DCF Bear'!$D$73:$H$73,(1+'DCF Bear'!$C$6+$B78)^(-'DCF Bear'!$D$19:$H$19))+'DCF Bear'!$I$58*(1-'DCF Bear'!$I$57/'DCF Bear'!$I$59)/((1+'DCF Bear'!$C$6+$B78)*IF(RateConv=1,1,1+IPCALT)-1-'DCF Bear'!$I$57)/'DCF Bear'!$H$23*(1+'DCF Bear'!$C$6+$B78)^(-5)</f>
        <v>50949.20368238871</v>
      </c>
      <c r="D78" s="16">
        <f>SUMPRODUCT('DCF Bear'!$D$102:$H$102,(1+'DCF Bear'!$C$6+$B78)^(-'DCF Bear'!$D$19:$H$19))+'DCF Bear'!$I$87*(1-'DCF Bear'!$I$86/'DCF Bear'!$I$88)/((1+'DCF Bear'!$C$6+$B78)*IF(RateConv=1,1,1+IPCALT)-1-'DCF Bear'!$I$86)/'DCF Bear'!$H$23*(1+'DCF Bear'!$C$6+$B78)^(-5)</f>
        <v>30905.694686602754</v>
      </c>
      <c r="E78" s="16">
        <f>SUMPRODUCT('DCF Bear'!$D$131:$H$131,(1+'DCF Bear'!$C$6+$B78)^(-'DCF Bear'!$D$19:$H$19))+'DCF Bear'!$I$116*(1-'DCF Bear'!$I$115/'DCF Bear'!$I$117)/((1+'DCF Bear'!$C$6+$B78)*IF(RateConv=1,1,1+IPCALT)-1-'DCF Bear'!$I$115)/'DCF Bear'!$H$23*(1+'DCF Bear'!$C$6+$B78)^(-5)</f>
        <v>17768.238480350941</v>
      </c>
      <c r="F78" s="16">
        <f>SUMPRODUCT('DCF Bear'!$D$160:$H$160,(1+'DCF Bear'!$C$6+$B78)^(-'DCF Bear'!$D$19:$H$19))+'DCF Bear'!$I$145*(1-'DCF Bear'!$I$144/'DCF Bear'!$I$146)/((1+'DCF Bear'!$C$6+$B78)*IF(RateConv=1,1,1+IPCALT)-1-'DCF Bear'!$I$144)/'DCF Bear'!$H$23*(1+'DCF Bear'!$C$6+$B78)^(-5)</f>
        <v>64855.070939930854</v>
      </c>
      <c r="G78" s="75">
        <f t="shared" si="4"/>
        <v>164478.20778927326</v>
      </c>
      <c r="H78" s="16">
        <f>SUMPRODUCT('DCF Base'!$D$73:$H$73,(1+'DCF Base'!$C$6+$B78)^(-'DCF Base'!$D$19:$H$19))+'DCF Base'!$I$58*(1-'DCF Base'!$I$57/'DCF Base'!$I$59)/((1+'DCF Base'!$C$6+$B78)*IF(RateConv=1,1,1+IPCALT)-1-'DCF Base'!$I$57)/'DCF Base'!$H$23*(1+'DCF Base'!$C$6+$B78)^(-5)</f>
        <v>68716.845727587046</v>
      </c>
      <c r="I78" s="16">
        <f>SUMPRODUCT('DCF Base'!$D$102:$H$102,(1+'DCF Base'!$C$6+$B78)^(-'DCF Base'!$D$19:$H$19))+'DCF Base'!$I$87*(1-'DCF Base'!$I$86/'DCF Base'!$I$88)/((1+'DCF Base'!$C$6+$B78)*IF(RateConv=1,1,1+IPCALT)-1-'DCF Base'!$I$86)/'DCF Base'!$H$23*(1+'DCF Base'!$C$6+$B78)^(-5)</f>
        <v>40682.765724371347</v>
      </c>
      <c r="J78" s="16">
        <f>SUMPRODUCT('DCF Base'!$D$131:$H$131,(1+'DCF Base'!$C$6+$B78)^(-'DCF Base'!$D$19:$H$19))+'DCF Base'!$I$116*(1-'DCF Base'!$I$115/'DCF Base'!$I$117)/((1+'DCF Base'!$C$6+$B78)*IF(RateConv=1,1,1+IPCALT)-1-'DCF Base'!$I$115)/'DCF Base'!$H$23*(1+'DCF Base'!$C$6+$B78)^(-5)</f>
        <v>24169.060189218377</v>
      </c>
      <c r="K78" s="16">
        <f>SUMPRODUCT('DCF Base'!$D$160:$H$160,(1+'DCF Base'!$C$6+$B78)^(-'DCF Base'!$D$19:$H$19))+'DCF Base'!$I$145*(1-'DCF Base'!$I$144/'DCF Base'!$I$146)/((1+'DCF Base'!$C$6+$B78)*IF(RateConv=1,1,1+IPCALT)-1-'DCF Base'!$I$144)/'DCF Base'!$H$23*(1+'DCF Base'!$C$6+$B78)^(-5)</f>
        <v>83125.22444054464</v>
      </c>
      <c r="L78" s="75">
        <f t="shared" si="5"/>
        <v>216693.89608172141</v>
      </c>
      <c r="M78" s="16">
        <f>SUMPRODUCT('DCF Bull'!$D$73:$H$73,(1+'DCF Bull'!$C$6+$B78)^(-'DCF Bull'!$D$19:$H$19))+'DCF Bull'!$I$58*(1-'DCF Bull'!$I$57/'DCF Bull'!$I$59)/((1+'DCF Bull'!$C$6+$B78)*IF(RateConv=1,1,1+IPCALT)-1-'DCF Bull'!$I$57)/'DCF Bull'!$H$23*(1+'DCF Bull'!$C$6+$B78)^(-5)</f>
        <v>86856.857053650398</v>
      </c>
      <c r="N78" s="16">
        <f>SUMPRODUCT('DCF Bull'!$D$102:$H$102,(1+'DCF Bull'!$C$6+$B78)^(-'DCF Bull'!$D$19:$H$19))+'DCF Bull'!$I$87*(1-'DCF Bull'!$I$86/'DCF Bull'!$I$88)/((1+'DCF Bull'!$C$6+$B78)*IF(RateConv=1,1,1+IPCALT)-1-'DCF Bull'!$I$86)/'DCF Bull'!$H$23*(1+'DCF Bull'!$C$6+$B78)^(-5)</f>
        <v>49818.249813794369</v>
      </c>
      <c r="O78" s="16">
        <f>SUMPRODUCT('DCF Bull'!$D$131:$H$131,(1+'DCF Bull'!$C$6+$B78)^(-'DCF Bull'!$D$19:$H$19))+'DCF Bull'!$I$116*(1-'DCF Bull'!$I$115/'DCF Bull'!$I$117)/((1+'DCF Bull'!$C$6+$B78)*IF(RateConv=1,1,1+IPCALT)-1-'DCF Bull'!$I$115)/'DCF Bull'!$H$23*(1+'DCF Bull'!$C$6+$B78)^(-5)</f>
        <v>30706.786031032199</v>
      </c>
      <c r="P78" s="16">
        <f>SUMPRODUCT('DCF Bull'!$D$160:$H$160,(1+'DCF Bull'!$C$6+$B78)^(-'DCF Bull'!$D$19:$H$19))+'DCF Bull'!$I$145*(1-'DCF Bull'!$I$144/'DCF Bull'!$I$146)/((1+'DCF Bull'!$C$6+$B78)*IF(RateConv=1,1,1+IPCALT)-1-'DCF Bull'!$I$144)/'DCF Bull'!$H$23*(1+'DCF Bull'!$C$6+$B78)^(-5)</f>
        <v>100536.61968657428</v>
      </c>
      <c r="Q78" s="75">
        <f t="shared" si="6"/>
        <v>267918.51258505124</v>
      </c>
      <c r="R78" s="16">
        <f>SUMPRODUCT('DCF Custom'!$D$73:$H$73,(1+'DCF Custom'!$C$6+$B78)^(-'DCF Custom'!$D$19:$H$19))+'DCF Custom'!$I$58*(1-'DCF Custom'!$I$57/'DCF Custom'!$I$59)/((1+'DCF Custom'!$C$6+$B78)*IF(RateConv=1,1,1+IPCALT)-1-'DCF Custom'!$I$57)/'DCF Custom'!$H$23*(1+'DCF Custom'!$C$6+$B78)^(-5)</f>
        <v>68716.845727587046</v>
      </c>
      <c r="S78" s="16">
        <f>SUMPRODUCT('DCF Custom'!$D$102:$H$102,(1+'DCF Custom'!$C$6+$B78)^(-'DCF Custom'!$D$19:$H$19))+'DCF Custom'!$I$87*(1-'DCF Custom'!$I$86/'DCF Custom'!$I$88)/((1+'DCF Custom'!$C$6+$B78)*IF(RateConv=1,1,1+IPCALT)-1-'DCF Custom'!$I$86)/'DCF Custom'!$H$23*(1+'DCF Custom'!$C$6+$B78)^(-5)</f>
        <v>40682.765724371347</v>
      </c>
      <c r="T78" s="16">
        <f>SUMPRODUCT('DCF Custom'!$D$131:$H$131,(1+'DCF Custom'!$C$6+$B78)^(-'DCF Custom'!$D$19:$H$19))+'DCF Custom'!$I$116*(1-'DCF Custom'!$I$115/'DCF Custom'!$I$117)/((1+'DCF Custom'!$C$6+$B78)*IF(RateConv=1,1,1+IPCALT)-1-'DCF Custom'!$I$115)/'DCF Custom'!$H$23*(1+'DCF Custom'!$C$6+$B78)^(-5)</f>
        <v>24169.060189218377</v>
      </c>
      <c r="U78" s="16">
        <f>SUMPRODUCT('DCF Custom'!$D$160:$H$160,(1+'DCF Custom'!$C$6+$B78)^(-'DCF Custom'!$D$19:$H$19))+'DCF Custom'!$I$145*(1-'DCF Custom'!$I$144/'DCF Custom'!$I$146)/((1+'DCF Custom'!$C$6+$B78)*IF(RateConv=1,1,1+IPCALT)-1-'DCF Custom'!$I$144)/'DCF Custom'!$H$23*(1+'DCF Custom'!$C$6+$B78)^(-5)</f>
        <v>83125.22444054464</v>
      </c>
      <c r="V78" s="75">
        <f t="shared" si="7"/>
        <v>216693.89608172141</v>
      </c>
    </row>
    <row r="79" spans="2:22" ht="13.95" customHeight="1" x14ac:dyDescent="0.3">
      <c r="B79" s="80">
        <v>5.8000000000000003E-2</v>
      </c>
      <c r="C79" s="16">
        <f>SUMPRODUCT('DCF Bear'!$D$73:$H$73,(1+'DCF Bear'!$C$6+$B79)^(-'DCF Bear'!$D$19:$H$19))+'DCF Bear'!$I$58*(1-'DCF Bear'!$I$57/'DCF Bear'!$I$59)/((1+'DCF Bear'!$C$6+$B79)*IF(RateConv=1,1,1+IPCALT)-1-'DCF Bear'!$I$57)/'DCF Bear'!$H$23*(1+'DCF Bear'!$C$6+$B79)^(-5)</f>
        <v>50432.246858742539</v>
      </c>
      <c r="D79" s="16">
        <f>SUMPRODUCT('DCF Bear'!$D$102:$H$102,(1+'DCF Bear'!$C$6+$B79)^(-'DCF Bear'!$D$19:$H$19))+'DCF Bear'!$I$87*(1-'DCF Bear'!$I$86/'DCF Bear'!$I$88)/((1+'DCF Bear'!$C$6+$B79)*IF(RateConv=1,1,1+IPCALT)-1-'DCF Bear'!$I$86)/'DCF Bear'!$H$23*(1+'DCF Bear'!$C$6+$B79)^(-5)</f>
        <v>30566.063713272306</v>
      </c>
      <c r="E79" s="16">
        <f>SUMPRODUCT('DCF Bear'!$D$131:$H$131,(1+'DCF Bear'!$C$6+$B79)^(-'DCF Bear'!$D$19:$H$19))+'DCF Bear'!$I$116*(1-'DCF Bear'!$I$115/'DCF Bear'!$I$117)/((1+'DCF Bear'!$C$6+$B79)*IF(RateConv=1,1,1+IPCALT)-1-'DCF Bear'!$I$115)/'DCF Bear'!$H$23*(1+'DCF Bear'!$C$6+$B79)^(-5)</f>
        <v>17579.928561566387</v>
      </c>
      <c r="F79" s="16">
        <f>SUMPRODUCT('DCF Bear'!$D$160:$H$160,(1+'DCF Bear'!$C$6+$B79)^(-'DCF Bear'!$D$19:$H$19))+'DCF Bear'!$I$145*(1-'DCF Bear'!$I$144/'DCF Bear'!$I$146)/((1+'DCF Bear'!$C$6+$B79)*IF(RateConv=1,1,1+IPCALT)-1-'DCF Bear'!$I$144)/'DCF Bear'!$H$23*(1+'DCF Bear'!$C$6+$B79)^(-5)</f>
        <v>64255.021337936283</v>
      </c>
      <c r="G79" s="75">
        <f t="shared" si="4"/>
        <v>162833.26047151751</v>
      </c>
      <c r="H79" s="16">
        <f>SUMPRODUCT('DCF Base'!$D$73:$H$73,(1+'DCF Base'!$C$6+$B79)^(-'DCF Base'!$D$19:$H$19))+'DCF Base'!$I$58*(1-'DCF Base'!$I$57/'DCF Base'!$I$59)/((1+'DCF Base'!$C$6+$B79)*IF(RateConv=1,1,1+IPCALT)-1-'DCF Base'!$I$57)/'DCF Base'!$H$23*(1+'DCF Base'!$C$6+$B79)^(-5)</f>
        <v>67796.552780070866</v>
      </c>
      <c r="I79" s="16">
        <f>SUMPRODUCT('DCF Base'!$D$102:$H$102,(1+'DCF Base'!$C$6+$B79)^(-'DCF Base'!$D$19:$H$19))+'DCF Base'!$I$87*(1-'DCF Base'!$I$86/'DCF Base'!$I$88)/((1+'DCF Base'!$C$6+$B79)*IF(RateConv=1,1,1+IPCALT)-1-'DCF Base'!$I$86)/'DCF Base'!$H$23*(1+'DCF Base'!$C$6+$B79)^(-5)</f>
        <v>40093.406833050256</v>
      </c>
      <c r="J79" s="16">
        <f>SUMPRODUCT('DCF Base'!$D$131:$H$131,(1+'DCF Base'!$C$6+$B79)^(-'DCF Base'!$D$19:$H$19))+'DCF Base'!$I$116*(1-'DCF Base'!$I$115/'DCF Base'!$I$117)/((1+'DCF Base'!$C$6+$B79)*IF(RateConv=1,1,1+IPCALT)-1-'DCF Base'!$I$115)/'DCF Base'!$H$23*(1+'DCF Base'!$C$6+$B79)^(-5)</f>
        <v>23832.440972025895</v>
      </c>
      <c r="K79" s="16">
        <f>SUMPRODUCT('DCF Base'!$D$160:$H$160,(1+'DCF Base'!$C$6+$B79)^(-'DCF Base'!$D$19:$H$19))+'DCF Base'!$I$145*(1-'DCF Base'!$I$144/'DCF Base'!$I$146)/((1+'DCF Base'!$C$6+$B79)*IF(RateConv=1,1,1+IPCALT)-1-'DCF Base'!$I$144)/'DCF Base'!$H$23*(1+'DCF Base'!$C$6+$B79)^(-5)</f>
        <v>82089.818474108251</v>
      </c>
      <c r="L79" s="75">
        <f t="shared" si="5"/>
        <v>213812.21905925527</v>
      </c>
      <c r="M79" s="16">
        <f>SUMPRODUCT('DCF Bull'!$D$73:$H$73,(1+'DCF Bull'!$C$6+$B79)^(-'DCF Bull'!$D$19:$H$19))+'DCF Bull'!$I$58*(1-'DCF Bull'!$I$57/'DCF Bull'!$I$59)/((1+'DCF Bull'!$C$6+$B79)*IF(RateConv=1,1,1+IPCALT)-1-'DCF Bull'!$I$57)/'DCF Bull'!$H$23*(1+'DCF Bull'!$C$6+$B79)^(-5)</f>
        <v>85441.912174117955</v>
      </c>
      <c r="N79" s="16">
        <f>SUMPRODUCT('DCF Bull'!$D$102:$H$102,(1+'DCF Bull'!$C$6+$B79)^(-'DCF Bull'!$D$19:$H$19))+'DCF Bull'!$I$87*(1-'DCF Bull'!$I$86/'DCF Bull'!$I$88)/((1+'DCF Bull'!$C$6+$B79)*IF(RateConv=1,1,1+IPCALT)-1-'DCF Bull'!$I$86)/'DCF Bull'!$H$23*(1+'DCF Bull'!$C$6+$B79)^(-5)</f>
        <v>48938.611722072877</v>
      </c>
      <c r="O79" s="16">
        <f>SUMPRODUCT('DCF Bull'!$D$131:$H$131,(1+'DCF Bull'!$C$6+$B79)^(-'DCF Bull'!$D$19:$H$19))+'DCF Bull'!$I$116*(1-'DCF Bull'!$I$115/'DCF Bull'!$I$117)/((1+'DCF Bull'!$C$6+$B79)*IF(RateConv=1,1,1+IPCALT)-1-'DCF Bull'!$I$115)/'DCF Bull'!$H$23*(1+'DCF Bull'!$C$6+$B79)^(-5)</f>
        <v>30187.777374177382</v>
      </c>
      <c r="P79" s="16">
        <f>SUMPRODUCT('DCF Bull'!$D$160:$H$160,(1+'DCF Bull'!$C$6+$B79)^(-'DCF Bull'!$D$19:$H$19))+'DCF Bull'!$I$145*(1-'DCF Bull'!$I$144/'DCF Bull'!$I$146)/((1+'DCF Bull'!$C$6+$B79)*IF(RateConv=1,1,1+IPCALT)-1-'DCF Bull'!$I$144)/'DCF Bull'!$H$23*(1+'DCF Bull'!$C$6+$B79)^(-5)</f>
        <v>98990.167723897204</v>
      </c>
      <c r="Q79" s="75">
        <f t="shared" si="6"/>
        <v>263558.46899426542</v>
      </c>
      <c r="R79" s="16">
        <f>SUMPRODUCT('DCF Custom'!$D$73:$H$73,(1+'DCF Custom'!$C$6+$B79)^(-'DCF Custom'!$D$19:$H$19))+'DCF Custom'!$I$58*(1-'DCF Custom'!$I$57/'DCF Custom'!$I$59)/((1+'DCF Custom'!$C$6+$B79)*IF(RateConv=1,1,1+IPCALT)-1-'DCF Custom'!$I$57)/'DCF Custom'!$H$23*(1+'DCF Custom'!$C$6+$B79)^(-5)</f>
        <v>67796.552780070866</v>
      </c>
      <c r="S79" s="16">
        <f>SUMPRODUCT('DCF Custom'!$D$102:$H$102,(1+'DCF Custom'!$C$6+$B79)^(-'DCF Custom'!$D$19:$H$19))+'DCF Custom'!$I$87*(1-'DCF Custom'!$I$86/'DCF Custom'!$I$88)/((1+'DCF Custom'!$C$6+$B79)*IF(RateConv=1,1,1+IPCALT)-1-'DCF Custom'!$I$86)/'DCF Custom'!$H$23*(1+'DCF Custom'!$C$6+$B79)^(-5)</f>
        <v>40093.406833050256</v>
      </c>
      <c r="T79" s="16">
        <f>SUMPRODUCT('DCF Custom'!$D$131:$H$131,(1+'DCF Custom'!$C$6+$B79)^(-'DCF Custom'!$D$19:$H$19))+'DCF Custom'!$I$116*(1-'DCF Custom'!$I$115/'DCF Custom'!$I$117)/((1+'DCF Custom'!$C$6+$B79)*IF(RateConv=1,1,1+IPCALT)-1-'DCF Custom'!$I$115)/'DCF Custom'!$H$23*(1+'DCF Custom'!$C$6+$B79)^(-5)</f>
        <v>23832.440972025895</v>
      </c>
      <c r="U79" s="16">
        <f>SUMPRODUCT('DCF Custom'!$D$160:$H$160,(1+'DCF Custom'!$C$6+$B79)^(-'DCF Custom'!$D$19:$H$19))+'DCF Custom'!$I$145*(1-'DCF Custom'!$I$144/'DCF Custom'!$I$146)/((1+'DCF Custom'!$C$6+$B79)*IF(RateConv=1,1,1+IPCALT)-1-'DCF Custom'!$I$144)/'DCF Custom'!$H$23*(1+'DCF Custom'!$C$6+$B79)^(-5)</f>
        <v>82089.818474108251</v>
      </c>
      <c r="V79" s="75">
        <f t="shared" si="7"/>
        <v>213812.21905925527</v>
      </c>
    </row>
    <row r="80" spans="2:22" ht="13.95" customHeight="1" x14ac:dyDescent="0.3">
      <c r="B80" s="80">
        <v>5.8999999999999997E-2</v>
      </c>
      <c r="C80" s="16">
        <f>SUMPRODUCT('DCF Bear'!$D$73:$H$73,(1+'DCF Bear'!$C$6+$B80)^(-'DCF Bear'!$D$19:$H$19))+'DCF Bear'!$I$58*(1-'DCF Bear'!$I$57/'DCF Bear'!$I$59)/((1+'DCF Bear'!$C$6+$B80)*IF(RateConv=1,1,1+IPCALT)-1-'DCF Bear'!$I$57)/'DCF Bear'!$H$23*(1+'DCF Bear'!$C$6+$B80)^(-5)</f>
        <v>49925.441269827388</v>
      </c>
      <c r="D80" s="16">
        <f>SUMPRODUCT('DCF Bear'!$D$102:$H$102,(1+'DCF Bear'!$C$6+$B80)^(-'DCF Bear'!$D$19:$H$19))+'DCF Bear'!$I$87*(1-'DCF Bear'!$I$86/'DCF Bear'!$I$88)/((1+'DCF Bear'!$C$6+$B80)*IF(RateConv=1,1,1+IPCALT)-1-'DCF Bear'!$I$86)/'DCF Bear'!$H$23*(1+'DCF Bear'!$C$6+$B80)^(-5)</f>
        <v>30233.195320326373</v>
      </c>
      <c r="E80" s="16">
        <f>SUMPRODUCT('DCF Bear'!$D$131:$H$131,(1+'DCF Bear'!$C$6+$B80)^(-'DCF Bear'!$D$19:$H$19))+'DCF Bear'!$I$116*(1-'DCF Bear'!$I$115/'DCF Bear'!$I$117)/((1+'DCF Bear'!$C$6+$B80)*IF(RateConv=1,1,1+IPCALT)-1-'DCF Bear'!$I$115)/'DCF Bear'!$H$23*(1+'DCF Bear'!$C$6+$B80)^(-5)</f>
        <v>17395.346585162635</v>
      </c>
      <c r="F80" s="16">
        <f>SUMPRODUCT('DCF Bear'!$D$160:$H$160,(1+'DCF Bear'!$C$6+$B80)^(-'DCF Bear'!$D$19:$H$19))+'DCF Bear'!$I$145*(1-'DCF Bear'!$I$144/'DCF Bear'!$I$146)/((1+'DCF Bear'!$C$6+$B80)*IF(RateConv=1,1,1+IPCALT)-1-'DCF Bear'!$I$144)/'DCF Bear'!$H$23*(1+'DCF Bear'!$C$6+$B80)^(-5)</f>
        <v>63666.52745914238</v>
      </c>
      <c r="G80" s="75">
        <f t="shared" si="4"/>
        <v>161220.5106344588</v>
      </c>
      <c r="H80" s="16">
        <f>SUMPRODUCT('DCF Base'!$D$73:$H$73,(1+'DCF Base'!$C$6+$B80)^(-'DCF Base'!$D$19:$H$19))+'DCF Base'!$I$58*(1-'DCF Base'!$I$57/'DCF Base'!$I$59)/((1+'DCF Base'!$C$6+$B80)*IF(RateConv=1,1,1+IPCALT)-1-'DCF Base'!$I$57)/'DCF Base'!$H$23*(1+'DCF Base'!$C$6+$B80)^(-5)</f>
        <v>66899.527030584897</v>
      </c>
      <c r="I80" s="16">
        <f>SUMPRODUCT('DCF Base'!$D$102:$H$102,(1+'DCF Base'!$C$6+$B80)^(-'DCF Base'!$D$19:$H$19))+'DCF Base'!$I$87*(1-'DCF Base'!$I$86/'DCF Base'!$I$88)/((1+'DCF Base'!$C$6+$B80)*IF(RateConv=1,1,1+IPCALT)-1-'DCF Base'!$I$86)/'DCF Base'!$H$23*(1+'DCF Base'!$C$6+$B80)^(-5)</f>
        <v>39519.113308264547</v>
      </c>
      <c r="J80" s="16">
        <f>SUMPRODUCT('DCF Base'!$D$131:$H$131,(1+'DCF Base'!$C$6+$B80)^(-'DCF Base'!$D$19:$H$19))+'DCF Base'!$I$116*(1-'DCF Base'!$I$115/'DCF Base'!$I$117)/((1+'DCF Base'!$C$6+$B80)*IF(RateConv=1,1,1+IPCALT)-1-'DCF Base'!$I$115)/'DCF Base'!$H$23*(1+'DCF Base'!$C$6+$B80)^(-5)</f>
        <v>23504.381641294847</v>
      </c>
      <c r="K80" s="16">
        <f>SUMPRODUCT('DCF Base'!$D$160:$H$160,(1+'DCF Base'!$C$6+$B80)^(-'DCF Base'!$D$19:$H$19))+'DCF Base'!$I$145*(1-'DCF Base'!$I$144/'DCF Base'!$I$146)/((1+'DCF Base'!$C$6+$B80)*IF(RateConv=1,1,1+IPCALT)-1-'DCF Base'!$I$144)/'DCF Base'!$H$23*(1+'DCF Base'!$C$6+$B80)^(-5)</f>
        <v>81080.28584021292</v>
      </c>
      <c r="L80" s="75">
        <f t="shared" si="5"/>
        <v>211003.30782035721</v>
      </c>
      <c r="M80" s="16">
        <f>SUMPRODUCT('DCF Bull'!$D$73:$H$73,(1+'DCF Bull'!$C$6+$B80)^(-'DCF Bull'!$D$19:$H$19))+'DCF Bull'!$I$58*(1-'DCF Bull'!$I$57/'DCF Bull'!$I$59)/((1+'DCF Bull'!$C$6+$B80)*IF(RateConv=1,1,1+IPCALT)-1-'DCF Bull'!$I$57)/'DCF Bull'!$H$23*(1+'DCF Bull'!$C$6+$B80)^(-5)</f>
        <v>84069.567258194264</v>
      </c>
      <c r="N80" s="16">
        <f>SUMPRODUCT('DCF Bull'!$D$102:$H$102,(1+'DCF Bull'!$C$6+$B80)^(-'DCF Bull'!$D$19:$H$19))+'DCF Bull'!$I$87*(1-'DCF Bull'!$I$86/'DCF Bull'!$I$88)/((1+'DCF Bull'!$C$6+$B80)*IF(RateConv=1,1,1+IPCALT)-1-'DCF Bull'!$I$86)/'DCF Bull'!$H$23*(1+'DCF Bull'!$C$6+$B80)^(-5)</f>
        <v>48085.715436200626</v>
      </c>
      <c r="O80" s="16">
        <f>SUMPRODUCT('DCF Bull'!$D$131:$H$131,(1+'DCF Bull'!$C$6+$B80)^(-'DCF Bull'!$D$19:$H$19))+'DCF Bull'!$I$116*(1-'DCF Bull'!$I$115/'DCF Bull'!$I$117)/((1+'DCF Bull'!$C$6+$B80)*IF(RateConv=1,1,1+IPCALT)-1-'DCF Bull'!$I$115)/'DCF Bull'!$H$23*(1+'DCF Bull'!$C$6+$B80)^(-5)</f>
        <v>29684.467102584549</v>
      </c>
      <c r="P80" s="16">
        <f>SUMPRODUCT('DCF Bull'!$D$160:$H$160,(1+'DCF Bull'!$C$6+$B80)^(-'DCF Bull'!$D$19:$H$19))+'DCF Bull'!$I$145*(1-'DCF Bull'!$I$144/'DCF Bull'!$I$146)/((1+'DCF Bull'!$C$6+$B80)*IF(RateConv=1,1,1+IPCALT)-1-'DCF Bull'!$I$144)/'DCF Bull'!$H$23*(1+'DCF Bull'!$C$6+$B80)^(-5)</f>
        <v>97489.919100826432</v>
      </c>
      <c r="Q80" s="75">
        <f t="shared" si="6"/>
        <v>259329.66889780585</v>
      </c>
      <c r="R80" s="16">
        <f>SUMPRODUCT('DCF Custom'!$D$73:$H$73,(1+'DCF Custom'!$C$6+$B80)^(-'DCF Custom'!$D$19:$H$19))+'DCF Custom'!$I$58*(1-'DCF Custom'!$I$57/'DCF Custom'!$I$59)/((1+'DCF Custom'!$C$6+$B80)*IF(RateConv=1,1,1+IPCALT)-1-'DCF Custom'!$I$57)/'DCF Custom'!$H$23*(1+'DCF Custom'!$C$6+$B80)^(-5)</f>
        <v>66899.527030584897</v>
      </c>
      <c r="S80" s="16">
        <f>SUMPRODUCT('DCF Custom'!$D$102:$H$102,(1+'DCF Custom'!$C$6+$B80)^(-'DCF Custom'!$D$19:$H$19))+'DCF Custom'!$I$87*(1-'DCF Custom'!$I$86/'DCF Custom'!$I$88)/((1+'DCF Custom'!$C$6+$B80)*IF(RateConv=1,1,1+IPCALT)-1-'DCF Custom'!$I$86)/'DCF Custom'!$H$23*(1+'DCF Custom'!$C$6+$B80)^(-5)</f>
        <v>39519.113308264547</v>
      </c>
      <c r="T80" s="16">
        <f>SUMPRODUCT('DCF Custom'!$D$131:$H$131,(1+'DCF Custom'!$C$6+$B80)^(-'DCF Custom'!$D$19:$H$19))+'DCF Custom'!$I$116*(1-'DCF Custom'!$I$115/'DCF Custom'!$I$117)/((1+'DCF Custom'!$C$6+$B80)*IF(RateConv=1,1,1+IPCALT)-1-'DCF Custom'!$I$115)/'DCF Custom'!$H$23*(1+'DCF Custom'!$C$6+$B80)^(-5)</f>
        <v>23504.381641294847</v>
      </c>
      <c r="U80" s="16">
        <f>SUMPRODUCT('DCF Custom'!$D$160:$H$160,(1+'DCF Custom'!$C$6+$B80)^(-'DCF Custom'!$D$19:$H$19))+'DCF Custom'!$I$145*(1-'DCF Custom'!$I$144/'DCF Custom'!$I$146)/((1+'DCF Custom'!$C$6+$B80)*IF(RateConv=1,1,1+IPCALT)-1-'DCF Custom'!$I$144)/'DCF Custom'!$H$23*(1+'DCF Custom'!$C$6+$B80)^(-5)</f>
        <v>81080.28584021292</v>
      </c>
      <c r="V80" s="75">
        <f t="shared" si="7"/>
        <v>211003.30782035721</v>
      </c>
    </row>
    <row r="81" spans="2:22" ht="13.95" customHeight="1" x14ac:dyDescent="0.3">
      <c r="B81" s="80">
        <v>0.06</v>
      </c>
      <c r="C81" s="16">
        <f>SUMPRODUCT('DCF Bear'!$D$73:$H$73,(1+'DCF Bear'!$C$6+$B81)^(-'DCF Bear'!$D$19:$H$19))+'DCF Bear'!$I$58*(1-'DCF Bear'!$I$57/'DCF Bear'!$I$59)/((1+'DCF Bear'!$C$6+$B81)*IF(RateConv=1,1,1+IPCALT)-1-'DCF Bear'!$I$57)/'DCF Bear'!$H$23*(1+'DCF Bear'!$C$6+$B81)^(-5)</f>
        <v>49428.491285793854</v>
      </c>
      <c r="D81" s="16">
        <f>SUMPRODUCT('DCF Bear'!$D$102:$H$102,(1+'DCF Bear'!$C$6+$B81)^(-'DCF Bear'!$D$19:$H$19))+'DCF Bear'!$I$87*(1-'DCF Bear'!$I$86/'DCF Bear'!$I$88)/((1+'DCF Bear'!$C$6+$B81)*IF(RateConv=1,1,1+IPCALT)-1-'DCF Bear'!$I$86)/'DCF Bear'!$H$23*(1+'DCF Bear'!$C$6+$B81)^(-5)</f>
        <v>29906.892176325095</v>
      </c>
      <c r="E81" s="16">
        <f>SUMPRODUCT('DCF Bear'!$D$131:$H$131,(1+'DCF Bear'!$C$6+$B81)^(-'DCF Bear'!$D$19:$H$19))+'DCF Bear'!$I$116*(1-'DCF Bear'!$I$115/'DCF Bear'!$I$117)/((1+'DCF Bear'!$C$6+$B81)*IF(RateConv=1,1,1+IPCALT)-1-'DCF Bear'!$I$115)/'DCF Bear'!$H$23*(1+'DCF Bear'!$C$6+$B81)^(-5)</f>
        <v>17214.383854264866</v>
      </c>
      <c r="F81" s="16">
        <f>SUMPRODUCT('DCF Bear'!$D$160:$H$160,(1+'DCF Bear'!$C$6+$B81)^(-'DCF Bear'!$D$19:$H$19))+'DCF Bear'!$I$145*(1-'DCF Bear'!$I$144/'DCF Bear'!$I$146)/((1+'DCF Bear'!$C$6+$B81)*IF(RateConv=1,1,1+IPCALT)-1-'DCF Bear'!$I$144)/'DCF Bear'!$H$23*(1+'DCF Bear'!$C$6+$B81)^(-5)</f>
        <v>63089.253781302526</v>
      </c>
      <c r="G81" s="75">
        <f t="shared" si="4"/>
        <v>159639.02109768632</v>
      </c>
      <c r="H81" s="16">
        <f>SUMPRODUCT('DCF Base'!$D$73:$H$73,(1+'DCF Base'!$C$6+$B81)^(-'DCF Base'!$D$19:$H$19))+'DCF Base'!$I$58*(1-'DCF Base'!$I$57/'DCF Base'!$I$59)/((1+'DCF Base'!$C$6+$B81)*IF(RateConv=1,1,1+IPCALT)-1-'DCF Base'!$I$57)/'DCF Base'!$H$23*(1+'DCF Base'!$C$6+$B81)^(-5)</f>
        <v>66024.901868041721</v>
      </c>
      <c r="I81" s="16">
        <f>SUMPRODUCT('DCF Base'!$D$102:$H$102,(1+'DCF Base'!$C$6+$B81)^(-'DCF Base'!$D$19:$H$19))+'DCF Base'!$I$87*(1-'DCF Base'!$I$86/'DCF Base'!$I$88)/((1+'DCF Base'!$C$6+$B81)*IF(RateConv=1,1,1+IPCALT)-1-'DCF Base'!$I$86)/'DCF Base'!$H$23*(1+'DCF Base'!$C$6+$B81)^(-5)</f>
        <v>38959.323295875249</v>
      </c>
      <c r="J81" s="16">
        <f>SUMPRODUCT('DCF Base'!$D$131:$H$131,(1+'DCF Base'!$C$6+$B81)^(-'DCF Base'!$D$19:$H$19))+'DCF Base'!$I$116*(1-'DCF Base'!$I$115/'DCF Base'!$I$117)/((1+'DCF Base'!$C$6+$B81)*IF(RateConv=1,1,1+IPCALT)-1-'DCF Base'!$I$115)/'DCF Base'!$H$23*(1+'DCF Base'!$C$6+$B81)^(-5)</f>
        <v>23184.563155168227</v>
      </c>
      <c r="K81" s="16">
        <f>SUMPRODUCT('DCF Base'!$D$160:$H$160,(1+'DCF Base'!$C$6+$B81)^(-'DCF Base'!$D$19:$H$19))+'DCF Base'!$I$145*(1-'DCF Base'!$I$144/'DCF Base'!$I$146)/((1+'DCF Base'!$C$6+$B81)*IF(RateConv=1,1,1+IPCALT)-1-'DCF Base'!$I$144)/'DCF Base'!$H$23*(1+'DCF Base'!$C$6+$B81)^(-5)</f>
        <v>80095.664217529789</v>
      </c>
      <c r="L81" s="75">
        <f t="shared" si="5"/>
        <v>208264.45253661499</v>
      </c>
      <c r="M81" s="16">
        <f>SUMPRODUCT('DCF Bull'!$D$73:$H$73,(1+'DCF Bull'!$C$6+$B81)^(-'DCF Bull'!$D$19:$H$19))+'DCF Bull'!$I$58*(1-'DCF Bull'!$I$57/'DCF Bull'!$I$59)/((1+'DCF Bull'!$C$6+$B81)*IF(RateConv=1,1,1+IPCALT)-1-'DCF Bull'!$I$57)/'DCF Bull'!$H$23*(1+'DCF Bull'!$C$6+$B81)^(-5)</f>
        <v>82737.941203082577</v>
      </c>
      <c r="N81" s="16">
        <f>SUMPRODUCT('DCF Bull'!$D$102:$H$102,(1+'DCF Bull'!$C$6+$B81)^(-'DCF Bull'!$D$19:$H$19))+'DCF Bull'!$I$87*(1-'DCF Bull'!$I$86/'DCF Bull'!$I$88)/((1+'DCF Bull'!$C$6+$B81)*IF(RateConv=1,1,1+IPCALT)-1-'DCF Bull'!$I$86)/'DCF Bull'!$H$23*(1+'DCF Bull'!$C$6+$B81)^(-5)</f>
        <v>47258.378914518107</v>
      </c>
      <c r="O81" s="16">
        <f>SUMPRODUCT('DCF Bull'!$D$131:$H$131,(1+'DCF Bull'!$C$6+$B81)^(-'DCF Bull'!$D$19:$H$19))+'DCF Bull'!$I$116*(1-'DCF Bull'!$I$115/'DCF Bull'!$I$117)/((1+'DCF Bull'!$C$6+$B81)*IF(RateConv=1,1,1+IPCALT)-1-'DCF Bull'!$I$115)/'DCF Bull'!$H$23*(1+'DCF Bull'!$C$6+$B81)^(-5)</f>
        <v>29196.161683780094</v>
      </c>
      <c r="P81" s="16">
        <f>SUMPRODUCT('DCF Bull'!$D$160:$H$160,(1+'DCF Bull'!$C$6+$B81)^(-'DCF Bull'!$D$19:$H$19))+'DCF Bull'!$I$145*(1-'DCF Bull'!$I$144/'DCF Bull'!$I$146)/((1+'DCF Bull'!$C$6+$B81)*IF(RateConv=1,1,1+IPCALT)-1-'DCF Bull'!$I$144)/'DCF Bull'!$H$23*(1+'DCF Bull'!$C$6+$B81)^(-5)</f>
        <v>96033.835180398513</v>
      </c>
      <c r="Q81" s="75">
        <f t="shared" si="6"/>
        <v>255226.3169817793</v>
      </c>
      <c r="R81" s="16">
        <f>SUMPRODUCT('DCF Custom'!$D$73:$H$73,(1+'DCF Custom'!$C$6+$B81)^(-'DCF Custom'!$D$19:$H$19))+'DCF Custom'!$I$58*(1-'DCF Custom'!$I$57/'DCF Custom'!$I$59)/((1+'DCF Custom'!$C$6+$B81)*IF(RateConv=1,1,1+IPCALT)-1-'DCF Custom'!$I$57)/'DCF Custom'!$H$23*(1+'DCF Custom'!$C$6+$B81)^(-5)</f>
        <v>66024.901868041721</v>
      </c>
      <c r="S81" s="16">
        <f>SUMPRODUCT('DCF Custom'!$D$102:$H$102,(1+'DCF Custom'!$C$6+$B81)^(-'DCF Custom'!$D$19:$H$19))+'DCF Custom'!$I$87*(1-'DCF Custom'!$I$86/'DCF Custom'!$I$88)/((1+'DCF Custom'!$C$6+$B81)*IF(RateConv=1,1,1+IPCALT)-1-'DCF Custom'!$I$86)/'DCF Custom'!$H$23*(1+'DCF Custom'!$C$6+$B81)^(-5)</f>
        <v>38959.323295875249</v>
      </c>
      <c r="T81" s="16">
        <f>SUMPRODUCT('DCF Custom'!$D$131:$H$131,(1+'DCF Custom'!$C$6+$B81)^(-'DCF Custom'!$D$19:$H$19))+'DCF Custom'!$I$116*(1-'DCF Custom'!$I$115/'DCF Custom'!$I$117)/((1+'DCF Custom'!$C$6+$B81)*IF(RateConv=1,1,1+IPCALT)-1-'DCF Custom'!$I$115)/'DCF Custom'!$H$23*(1+'DCF Custom'!$C$6+$B81)^(-5)</f>
        <v>23184.563155168227</v>
      </c>
      <c r="U81" s="16">
        <f>SUMPRODUCT('DCF Custom'!$D$160:$H$160,(1+'DCF Custom'!$C$6+$B81)^(-'DCF Custom'!$D$19:$H$19))+'DCF Custom'!$I$145*(1-'DCF Custom'!$I$144/'DCF Custom'!$I$146)/((1+'DCF Custom'!$C$6+$B81)*IF(RateConv=1,1,1+IPCALT)-1-'DCF Custom'!$I$144)/'DCF Custom'!$H$23*(1+'DCF Custom'!$C$6+$B81)^(-5)</f>
        <v>80095.664217529789</v>
      </c>
      <c r="V81" s="75">
        <f t="shared" si="7"/>
        <v>208264.45253661499</v>
      </c>
    </row>
    <row r="82" spans="2:22" ht="13.95" customHeight="1" x14ac:dyDescent="0.3">
      <c r="B82" s="80">
        <v>6.0999999999999999E-2</v>
      </c>
      <c r="C82" s="16">
        <f>SUMPRODUCT('DCF Bear'!$D$73:$H$73,(1+'DCF Bear'!$C$6+$B82)^(-'DCF Bear'!$D$19:$H$19))+'DCF Bear'!$I$58*(1-'DCF Bear'!$I$57/'DCF Bear'!$I$59)/((1+'DCF Bear'!$C$6+$B82)*IF(RateConv=1,1,1+IPCALT)-1-'DCF Bear'!$I$57)/'DCF Bear'!$H$23*(1+'DCF Bear'!$C$6+$B82)^(-5)</f>
        <v>48941.112646510184</v>
      </c>
      <c r="D82" s="16">
        <f>SUMPRODUCT('DCF Bear'!$D$102:$H$102,(1+'DCF Bear'!$C$6+$B82)^(-'DCF Bear'!$D$19:$H$19))+'DCF Bear'!$I$87*(1-'DCF Bear'!$I$86/'DCF Bear'!$I$88)/((1+'DCF Bear'!$C$6+$B82)*IF(RateConv=1,1,1+IPCALT)-1-'DCF Bear'!$I$86)/'DCF Bear'!$H$23*(1+'DCF Bear'!$C$6+$B82)^(-5)</f>
        <v>29586.964540943623</v>
      </c>
      <c r="E82" s="16">
        <f>SUMPRODUCT('DCF Bear'!$D$131:$H$131,(1+'DCF Bear'!$C$6+$B82)^(-'DCF Bear'!$D$19:$H$19))+'DCF Bear'!$I$116*(1-'DCF Bear'!$I$115/'DCF Bear'!$I$117)/((1+'DCF Bear'!$C$6+$B82)*IF(RateConv=1,1,1+IPCALT)-1-'DCF Bear'!$I$115)/'DCF Bear'!$H$23*(1+'DCF Bear'!$C$6+$B82)^(-5)</f>
        <v>17036.935853055693</v>
      </c>
      <c r="F82" s="16">
        <f>SUMPRODUCT('DCF Bear'!$D$160:$H$160,(1+'DCF Bear'!$C$6+$B82)^(-'DCF Bear'!$D$19:$H$19))+'DCF Bear'!$I$145*(1-'DCF Bear'!$I$144/'DCF Bear'!$I$146)/((1+'DCF Bear'!$C$6+$B82)*IF(RateConv=1,1,1+IPCALT)-1-'DCF Bear'!$I$144)/'DCF Bear'!$H$23*(1+'DCF Bear'!$C$6+$B82)^(-5)</f>
        <v>62522.877680864884</v>
      </c>
      <c r="G82" s="75">
        <f t="shared" si="4"/>
        <v>158087.89072137437</v>
      </c>
      <c r="H82" s="16">
        <f>SUMPRODUCT('DCF Base'!$D$73:$H$73,(1+'DCF Base'!$C$6+$B82)^(-'DCF Base'!$D$19:$H$19))+'DCF Base'!$I$58*(1-'DCF Base'!$I$57/'DCF Base'!$I$59)/((1+'DCF Base'!$C$6+$B82)*IF(RateConv=1,1,1+IPCALT)-1-'DCF Base'!$I$57)/'DCF Base'!$H$23*(1+'DCF Base'!$C$6+$B82)^(-5)</f>
        <v>65171.853165209512</v>
      </c>
      <c r="I82" s="16">
        <f>SUMPRODUCT('DCF Base'!$D$102:$H$102,(1+'DCF Base'!$C$6+$B82)^(-'DCF Base'!$D$19:$H$19))+'DCF Base'!$I$87*(1-'DCF Base'!$I$86/'DCF Base'!$I$88)/((1+'DCF Base'!$C$6+$B82)*IF(RateConv=1,1,1+IPCALT)-1-'DCF Base'!$I$86)/'DCF Base'!$H$23*(1+'DCF Base'!$C$6+$B82)^(-5)</f>
        <v>38413.502489309889</v>
      </c>
      <c r="J82" s="16">
        <f>SUMPRODUCT('DCF Base'!$D$131:$H$131,(1+'DCF Base'!$C$6+$B82)^(-'DCF Base'!$D$19:$H$19))+'DCF Base'!$I$116*(1-'DCF Base'!$I$115/'DCF Base'!$I$117)/((1+'DCF Base'!$C$6+$B82)*IF(RateConv=1,1,1+IPCALT)-1-'DCF Base'!$I$115)/'DCF Base'!$H$23*(1+'DCF Base'!$C$6+$B82)^(-5)</f>
        <v>22872.682113322913</v>
      </c>
      <c r="K82" s="16">
        <f>SUMPRODUCT('DCF Base'!$D$160:$H$160,(1+'DCF Base'!$C$6+$B82)^(-'DCF Base'!$D$19:$H$19))+'DCF Base'!$I$145*(1-'DCF Base'!$I$144/'DCF Base'!$I$146)/((1+'DCF Base'!$C$6+$B82)*IF(RateConv=1,1,1+IPCALT)-1-'DCF Base'!$I$144)/'DCF Base'!$H$23*(1+'DCF Base'!$C$6+$B82)^(-5)</f>
        <v>79135.038453489818</v>
      </c>
      <c r="L82" s="75">
        <f t="shared" si="5"/>
        <v>205593.07622133213</v>
      </c>
      <c r="M82" s="16">
        <f>SUMPRODUCT('DCF Bull'!$D$73:$H$73,(1+'DCF Bull'!$C$6+$B82)^(-'DCF Bull'!$D$19:$H$19))+'DCF Bull'!$I$58*(1-'DCF Bull'!$I$57/'DCF Bull'!$I$59)/((1+'DCF Bull'!$C$6+$B82)*IF(RateConv=1,1,1+IPCALT)-1-'DCF Bull'!$I$57)/'DCF Bull'!$H$23*(1+'DCF Bull'!$C$6+$B82)^(-5)</f>
        <v>81445.26196495464</v>
      </c>
      <c r="N82" s="16">
        <f>SUMPRODUCT('DCF Bull'!$D$102:$H$102,(1+'DCF Bull'!$C$6+$B82)^(-'DCF Bull'!$D$19:$H$19))+'DCF Bull'!$I$87*(1-'DCF Bull'!$I$86/'DCF Bull'!$I$88)/((1+'DCF Bull'!$C$6+$B82)*IF(RateConv=1,1,1+IPCALT)-1-'DCF Bull'!$I$86)/'DCF Bull'!$H$23*(1+'DCF Bull'!$C$6+$B82)^(-5)</f>
        <v>46455.488652032385</v>
      </c>
      <c r="O82" s="16">
        <f>SUMPRODUCT('DCF Bull'!$D$131:$H$131,(1+'DCF Bull'!$C$6+$B82)^(-'DCF Bull'!$D$19:$H$19))+'DCF Bull'!$I$116*(1-'DCF Bull'!$I$115/'DCF Bull'!$I$117)/((1+'DCF Bull'!$C$6+$B82)*IF(RateConv=1,1,1+IPCALT)-1-'DCF Bull'!$I$115)/'DCF Bull'!$H$23*(1+'DCF Bull'!$C$6+$B82)^(-5)</f>
        <v>28722.207795384642</v>
      </c>
      <c r="P82" s="16">
        <f>SUMPRODUCT('DCF Bull'!$D$160:$H$160,(1+'DCF Bull'!$C$6+$B82)^(-'DCF Bull'!$D$19:$H$19))+'DCF Bull'!$I$145*(1-'DCF Bull'!$I$144/'DCF Bull'!$I$146)/((1+'DCF Bull'!$C$6+$B82)*IF(RateConv=1,1,1+IPCALT)-1-'DCF Bull'!$I$144)/'DCF Bull'!$H$23*(1+'DCF Bull'!$C$6+$B82)^(-5)</f>
        <v>94619.995509634435</v>
      </c>
      <c r="Q82" s="75">
        <f t="shared" si="6"/>
        <v>251242.9539220061</v>
      </c>
      <c r="R82" s="16">
        <f>SUMPRODUCT('DCF Custom'!$D$73:$H$73,(1+'DCF Custom'!$C$6+$B82)^(-'DCF Custom'!$D$19:$H$19))+'DCF Custom'!$I$58*(1-'DCF Custom'!$I$57/'DCF Custom'!$I$59)/((1+'DCF Custom'!$C$6+$B82)*IF(RateConv=1,1,1+IPCALT)-1-'DCF Custom'!$I$57)/'DCF Custom'!$H$23*(1+'DCF Custom'!$C$6+$B82)^(-5)</f>
        <v>65171.853165209512</v>
      </c>
      <c r="S82" s="16">
        <f>SUMPRODUCT('DCF Custom'!$D$102:$H$102,(1+'DCF Custom'!$C$6+$B82)^(-'DCF Custom'!$D$19:$H$19))+'DCF Custom'!$I$87*(1-'DCF Custom'!$I$86/'DCF Custom'!$I$88)/((1+'DCF Custom'!$C$6+$B82)*IF(RateConv=1,1,1+IPCALT)-1-'DCF Custom'!$I$86)/'DCF Custom'!$H$23*(1+'DCF Custom'!$C$6+$B82)^(-5)</f>
        <v>38413.502489309889</v>
      </c>
      <c r="T82" s="16">
        <f>SUMPRODUCT('DCF Custom'!$D$131:$H$131,(1+'DCF Custom'!$C$6+$B82)^(-'DCF Custom'!$D$19:$H$19))+'DCF Custom'!$I$116*(1-'DCF Custom'!$I$115/'DCF Custom'!$I$117)/((1+'DCF Custom'!$C$6+$B82)*IF(RateConv=1,1,1+IPCALT)-1-'DCF Custom'!$I$115)/'DCF Custom'!$H$23*(1+'DCF Custom'!$C$6+$B82)^(-5)</f>
        <v>22872.682113322913</v>
      </c>
      <c r="U82" s="16">
        <f>SUMPRODUCT('DCF Custom'!$D$160:$H$160,(1+'DCF Custom'!$C$6+$B82)^(-'DCF Custom'!$D$19:$H$19))+'DCF Custom'!$I$145*(1-'DCF Custom'!$I$144/'DCF Custom'!$I$146)/((1+'DCF Custom'!$C$6+$B82)*IF(RateConv=1,1,1+IPCALT)-1-'DCF Custom'!$I$144)/'DCF Custom'!$H$23*(1+'DCF Custom'!$C$6+$B82)^(-5)</f>
        <v>79135.038453489818</v>
      </c>
      <c r="V82" s="75">
        <f t="shared" si="7"/>
        <v>205593.07622133213</v>
      </c>
    </row>
    <row r="83" spans="2:22" ht="13.95" customHeight="1" x14ac:dyDescent="0.3">
      <c r="B83" s="80">
        <v>6.2E-2</v>
      </c>
      <c r="C83" s="16">
        <f>SUMPRODUCT('DCF Bear'!$D$73:$H$73,(1+'DCF Bear'!$C$6+$B83)^(-'DCF Bear'!$D$19:$H$19))+'DCF Bear'!$I$58*(1-'DCF Bear'!$I$57/'DCF Bear'!$I$59)/((1+'DCF Bear'!$C$6+$B83)*IF(RateConv=1,1,1+IPCALT)-1-'DCF Bear'!$I$57)/'DCF Bear'!$H$23*(1+'DCF Bear'!$C$6+$B83)^(-5)</f>
        <v>48463.031920152789</v>
      </c>
      <c r="D83" s="16">
        <f>SUMPRODUCT('DCF Bear'!$D$102:$H$102,(1+'DCF Bear'!$C$6+$B83)^(-'DCF Bear'!$D$19:$H$19))+'DCF Bear'!$I$87*(1-'DCF Bear'!$I$86/'DCF Bear'!$I$88)/((1+'DCF Bear'!$C$6+$B83)*IF(RateConv=1,1,1+IPCALT)-1-'DCF Bear'!$I$86)/'DCF Bear'!$H$23*(1+'DCF Bear'!$C$6+$B83)^(-5)</f>
        <v>29273.229903483669</v>
      </c>
      <c r="E83" s="16">
        <f>SUMPRODUCT('DCF Bear'!$D$131:$H$131,(1+'DCF Bear'!$C$6+$B83)^(-'DCF Bear'!$D$19:$H$19))+'DCF Bear'!$I$116*(1-'DCF Bear'!$I$115/'DCF Bear'!$I$117)/((1+'DCF Bear'!$C$6+$B83)*IF(RateConv=1,1,1+IPCALT)-1-'DCF Bear'!$I$115)/'DCF Bear'!$H$23*(1+'DCF Bear'!$C$6+$B83)^(-5)</f>
        <v>16862.902047675489</v>
      </c>
      <c r="F83" s="16">
        <f>SUMPRODUCT('DCF Bear'!$D$160:$H$160,(1+'DCF Bear'!$C$6+$B83)^(-'DCF Bear'!$D$19:$H$19))+'DCF Bear'!$I$145*(1-'DCF Bear'!$I$144/'DCF Bear'!$I$146)/((1+'DCF Bear'!$C$6+$B83)*IF(RateConv=1,1,1+IPCALT)-1-'DCF Bear'!$I$144)/'DCF Bear'!$H$23*(1+'DCF Bear'!$C$6+$B83)^(-5)</f>
        <v>61967.08881878703</v>
      </c>
      <c r="G83" s="75">
        <f t="shared" si="4"/>
        <v>156566.25269009895</v>
      </c>
      <c r="H83" s="16">
        <f>SUMPRODUCT('DCF Base'!$D$73:$H$73,(1+'DCF Base'!$C$6+$B83)^(-'DCF Base'!$D$19:$H$19))+'DCF Base'!$I$58*(1-'DCF Base'!$I$57/'DCF Base'!$I$59)/((1+'DCF Base'!$C$6+$B83)*IF(RateConv=1,1,1+IPCALT)-1-'DCF Base'!$I$57)/'DCF Base'!$H$23*(1+'DCF Base'!$C$6+$B83)^(-5)</f>
        <v>64339.596707031233</v>
      </c>
      <c r="I83" s="16">
        <f>SUMPRODUCT('DCF Base'!$D$102:$H$102,(1+'DCF Base'!$C$6+$B83)^(-'DCF Base'!$D$19:$H$19))+'DCF Base'!$I$87*(1-'DCF Base'!$I$86/'DCF Base'!$I$88)/((1+'DCF Base'!$C$6+$B83)*IF(RateConv=1,1,1+IPCALT)-1-'DCF Base'!$I$86)/'DCF Base'!$H$23*(1+'DCF Base'!$C$6+$B83)^(-5)</f>
        <v>37881.142461999058</v>
      </c>
      <c r="J83" s="16">
        <f>SUMPRODUCT('DCF Base'!$D$131:$H$131,(1+'DCF Base'!$C$6+$B83)^(-'DCF Base'!$D$19:$H$19))+'DCF Base'!$I$116*(1-'DCF Base'!$I$115/'DCF Base'!$I$117)/((1+'DCF Base'!$C$6+$B83)*IF(RateConv=1,1,1+IPCALT)-1-'DCF Base'!$I$115)/'DCF Base'!$H$23*(1+'DCF Base'!$C$6+$B83)^(-5)</f>
        <v>22568.449810131657</v>
      </c>
      <c r="K83" s="16">
        <f>SUMPRODUCT('DCF Base'!$D$160:$H$160,(1+'DCF Base'!$C$6+$B83)^(-'DCF Base'!$D$19:$H$19))+'DCF Base'!$I$145*(1-'DCF Base'!$I$144/'DCF Base'!$I$146)/((1+'DCF Base'!$C$6+$B83)*IF(RateConv=1,1,1+IPCALT)-1-'DCF Base'!$I$144)/'DCF Base'!$H$23*(1+'DCF Base'!$C$6+$B83)^(-5)</f>
        <v>78197.537709054071</v>
      </c>
      <c r="L83" s="75">
        <f t="shared" si="5"/>
        <v>202986.72668821603</v>
      </c>
      <c r="M83" s="16">
        <f>SUMPRODUCT('DCF Bull'!$D$73:$H$73,(1+'DCF Bull'!$C$6+$B83)^(-'DCF Bull'!$D$19:$H$19))+'DCF Bull'!$I$58*(1-'DCF Bull'!$I$57/'DCF Bull'!$I$59)/((1+'DCF Bull'!$C$6+$B83)*IF(RateConv=1,1,1+IPCALT)-1-'DCF Bull'!$I$57)/'DCF Bull'!$H$23*(1+'DCF Bull'!$C$6+$B83)^(-5)</f>
        <v>80189.858768959704</v>
      </c>
      <c r="N83" s="16">
        <f>SUMPRODUCT('DCF Bull'!$D$102:$H$102,(1+'DCF Bull'!$C$6+$B83)^(-'DCF Bull'!$D$19:$H$19))+'DCF Bull'!$I$87*(1-'DCF Bull'!$I$86/'DCF Bull'!$I$88)/((1+'DCF Bull'!$C$6+$B83)*IF(RateConv=1,1,1+IPCALT)-1-'DCF Bull'!$I$86)/'DCF Bull'!$H$23*(1+'DCF Bull'!$C$6+$B83)^(-5)</f>
        <v>45675.994784858834</v>
      </c>
      <c r="O83" s="16">
        <f>SUMPRODUCT('DCF Bull'!$D$131:$H$131,(1+'DCF Bull'!$C$6+$B83)^(-'DCF Bull'!$D$19:$H$19))+'DCF Bull'!$I$116*(1-'DCF Bull'!$I$115/'DCF Bull'!$I$117)/((1+'DCF Bull'!$C$6+$B83)*IF(RateConv=1,1,1+IPCALT)-1-'DCF Bull'!$I$115)/'DCF Bull'!$H$23*(1+'DCF Bull'!$C$6+$B83)^(-5)</f>
        <v>28261.989452928323</v>
      </c>
      <c r="P83" s="16">
        <f>SUMPRODUCT('DCF Bull'!$D$160:$H$160,(1+'DCF Bull'!$C$6+$B83)^(-'DCF Bull'!$D$19:$H$19))+'DCF Bull'!$I$145*(1-'DCF Bull'!$I$144/'DCF Bull'!$I$146)/((1+'DCF Bull'!$C$6+$B83)*IF(RateConv=1,1,1+IPCALT)-1-'DCF Bull'!$I$144)/'DCF Bull'!$H$23*(1+'DCF Bull'!$C$6+$B83)^(-5)</f>
        <v>93246.589377805256</v>
      </c>
      <c r="Q83" s="75">
        <f t="shared" si="6"/>
        <v>247374.43238455214</v>
      </c>
      <c r="R83" s="16">
        <f>SUMPRODUCT('DCF Custom'!$D$73:$H$73,(1+'DCF Custom'!$C$6+$B83)^(-'DCF Custom'!$D$19:$H$19))+'DCF Custom'!$I$58*(1-'DCF Custom'!$I$57/'DCF Custom'!$I$59)/((1+'DCF Custom'!$C$6+$B83)*IF(RateConv=1,1,1+IPCALT)-1-'DCF Custom'!$I$57)/'DCF Custom'!$H$23*(1+'DCF Custom'!$C$6+$B83)^(-5)</f>
        <v>64339.596707031233</v>
      </c>
      <c r="S83" s="16">
        <f>SUMPRODUCT('DCF Custom'!$D$102:$H$102,(1+'DCF Custom'!$C$6+$B83)^(-'DCF Custom'!$D$19:$H$19))+'DCF Custom'!$I$87*(1-'DCF Custom'!$I$86/'DCF Custom'!$I$88)/((1+'DCF Custom'!$C$6+$B83)*IF(RateConv=1,1,1+IPCALT)-1-'DCF Custom'!$I$86)/'DCF Custom'!$H$23*(1+'DCF Custom'!$C$6+$B83)^(-5)</f>
        <v>37881.142461999058</v>
      </c>
      <c r="T83" s="16">
        <f>SUMPRODUCT('DCF Custom'!$D$131:$H$131,(1+'DCF Custom'!$C$6+$B83)^(-'DCF Custom'!$D$19:$H$19))+'DCF Custom'!$I$116*(1-'DCF Custom'!$I$115/'DCF Custom'!$I$117)/((1+'DCF Custom'!$C$6+$B83)*IF(RateConv=1,1,1+IPCALT)-1-'DCF Custom'!$I$115)/'DCF Custom'!$H$23*(1+'DCF Custom'!$C$6+$B83)^(-5)</f>
        <v>22568.449810131657</v>
      </c>
      <c r="U83" s="16">
        <f>SUMPRODUCT('DCF Custom'!$D$160:$H$160,(1+'DCF Custom'!$C$6+$B83)^(-'DCF Custom'!$D$19:$H$19))+'DCF Custom'!$I$145*(1-'DCF Custom'!$I$144/'DCF Custom'!$I$146)/((1+'DCF Custom'!$C$6+$B83)*IF(RateConv=1,1,1+IPCALT)-1-'DCF Custom'!$I$144)/'DCF Custom'!$H$23*(1+'DCF Custom'!$C$6+$B83)^(-5)</f>
        <v>78197.537709054071</v>
      </c>
      <c r="V83" s="75">
        <f t="shared" si="7"/>
        <v>202986.72668821603</v>
      </c>
    </row>
    <row r="84" spans="2:22" ht="13.95" customHeight="1" x14ac:dyDescent="0.3">
      <c r="B84" s="80">
        <v>6.3E-2</v>
      </c>
      <c r="C84" s="16">
        <f>SUMPRODUCT('DCF Bear'!$D$73:$H$73,(1+'DCF Bear'!$C$6+$B84)^(-'DCF Bear'!$D$19:$H$19))+'DCF Bear'!$I$58*(1-'DCF Bear'!$I$57/'DCF Bear'!$I$59)/((1+'DCF Bear'!$C$6+$B84)*IF(RateConv=1,1,1+IPCALT)-1-'DCF Bear'!$I$57)/'DCF Bear'!$H$23*(1+'DCF Bear'!$C$6+$B84)^(-5)</f>
        <v>47993.985992444505</v>
      </c>
      <c r="D84" s="16">
        <f>SUMPRODUCT('DCF Bear'!$D$102:$H$102,(1+'DCF Bear'!$C$6+$B84)^(-'DCF Bear'!$D$19:$H$19))+'DCF Bear'!$I$87*(1-'DCF Bear'!$I$86/'DCF Bear'!$I$88)/((1+'DCF Bear'!$C$6+$B84)*IF(RateConv=1,1,1+IPCALT)-1-'DCF Bear'!$I$86)/'DCF Bear'!$H$23*(1+'DCF Bear'!$C$6+$B84)^(-5)</f>
        <v>28965.512641847923</v>
      </c>
      <c r="E84" s="16">
        <f>SUMPRODUCT('DCF Bear'!$D$131:$H$131,(1+'DCF Bear'!$C$6+$B84)^(-'DCF Bear'!$D$19:$H$19))+'DCF Bear'!$I$116*(1-'DCF Bear'!$I$115/'DCF Bear'!$I$117)/((1+'DCF Bear'!$C$6+$B84)*IF(RateConv=1,1,1+IPCALT)-1-'DCF Bear'!$I$115)/'DCF Bear'!$H$23*(1+'DCF Bear'!$C$6+$B84)^(-5)</f>
        <v>16692.185698393216</v>
      </c>
      <c r="F84" s="16">
        <f>SUMPRODUCT('DCF Bear'!$D$160:$H$160,(1+'DCF Bear'!$C$6+$B84)^(-'DCF Bear'!$D$19:$H$19))+'DCF Bear'!$I$145*(1-'DCF Bear'!$I$144/'DCF Bear'!$I$146)/((1+'DCF Bear'!$C$6+$B84)*IF(RateConv=1,1,1+IPCALT)-1-'DCF Bear'!$I$144)/'DCF Bear'!$H$23*(1+'DCF Bear'!$C$6+$B84)^(-5)</f>
        <v>61421.588561117547</v>
      </c>
      <c r="G84" s="75">
        <f t="shared" ref="G84:G115" si="8">C84+D84+E84+F84</f>
        <v>155073.27289380319</v>
      </c>
      <c r="H84" s="16">
        <f>SUMPRODUCT('DCF Base'!$D$73:$H$73,(1+'DCF Base'!$C$6+$B84)^(-'DCF Base'!$D$19:$H$19))+'DCF Base'!$I$58*(1-'DCF Base'!$I$57/'DCF Base'!$I$59)/((1+'DCF Base'!$C$6+$B84)*IF(RateConv=1,1,1+IPCALT)-1-'DCF Base'!$I$57)/'DCF Base'!$H$23*(1+'DCF Base'!$C$6+$B84)^(-5)</f>
        <v>63527.385803517434</v>
      </c>
      <c r="I84" s="16">
        <f>SUMPRODUCT('DCF Base'!$D$102:$H$102,(1+'DCF Base'!$C$6+$B84)^(-'DCF Base'!$D$19:$H$19))+'DCF Base'!$I$87*(1-'DCF Base'!$I$86/'DCF Base'!$I$88)/((1+'DCF Base'!$C$6+$B84)*IF(RateConv=1,1,1+IPCALT)-1-'DCF Base'!$I$86)/'DCF Base'!$H$23*(1+'DCF Base'!$C$6+$B84)^(-5)</f>
        <v>37361.759119496703</v>
      </c>
      <c r="J84" s="16">
        <f>SUMPRODUCT('DCF Base'!$D$131:$H$131,(1+'DCF Base'!$C$6+$B84)^(-'DCF Base'!$D$19:$H$19))+'DCF Base'!$I$116*(1-'DCF Base'!$I$115/'DCF Base'!$I$117)/((1+'DCF Base'!$C$6+$B84)*IF(RateConv=1,1,1+IPCALT)-1-'DCF Base'!$I$115)/'DCF Base'!$H$23*(1+'DCF Base'!$C$6+$B84)^(-5)</f>
        <v>22271.591355781213</v>
      </c>
      <c r="K84" s="16">
        <f>SUMPRODUCT('DCF Base'!$D$160:$H$160,(1+'DCF Base'!$C$6+$B84)^(-'DCF Base'!$D$19:$H$19))+'DCF Base'!$I$145*(1-'DCF Base'!$I$144/'DCF Base'!$I$146)/((1+'DCF Base'!$C$6+$B84)*IF(RateConv=1,1,1+IPCALT)-1-'DCF Base'!$I$144)/'DCF Base'!$H$23*(1+'DCF Base'!$C$6+$B84)^(-5)</f>
        <v>77282.332808407897</v>
      </c>
      <c r="L84" s="75">
        <f t="shared" ref="L84:L115" si="9">H84+I84+J84+K84</f>
        <v>200443.06908720324</v>
      </c>
      <c r="M84" s="16">
        <f>SUMPRODUCT('DCF Bull'!$D$73:$H$73,(1+'DCF Bull'!$C$6+$B84)^(-'DCF Bull'!$D$19:$H$19))+'DCF Bull'!$I$58*(1-'DCF Bull'!$I$57/'DCF Bull'!$I$59)/((1+'DCF Bull'!$C$6+$B84)*IF(RateConv=1,1,1+IPCALT)-1-'DCF Bull'!$I$57)/'DCF Bull'!$H$23*(1+'DCF Bull'!$C$6+$B84)^(-5)</f>
        <v>78970.15497754715</v>
      </c>
      <c r="N84" s="16">
        <f>SUMPRODUCT('DCF Bull'!$D$102:$H$102,(1+'DCF Bull'!$C$6+$B84)^(-'DCF Bull'!$D$19:$H$19))+'DCF Bull'!$I$87*(1-'DCF Bull'!$I$86/'DCF Bull'!$I$88)/((1+'DCF Bull'!$C$6+$B84)*IF(RateConv=1,1,1+IPCALT)-1-'DCF Bull'!$I$86)/'DCF Bull'!$H$23*(1+'DCF Bull'!$C$6+$B84)^(-5)</f>
        <v>44918.906608375422</v>
      </c>
      <c r="O84" s="16">
        <f>SUMPRODUCT('DCF Bull'!$D$131:$H$131,(1+'DCF Bull'!$C$6+$B84)^(-'DCF Bull'!$D$19:$H$19))+'DCF Bull'!$I$116*(1-'DCF Bull'!$I$115/'DCF Bull'!$I$117)/((1+'DCF Bull'!$C$6+$B84)*IF(RateConv=1,1,1+IPCALT)-1-'DCF Bull'!$I$115)/'DCF Bull'!$H$23*(1+'DCF Bull'!$C$6+$B84)^(-5)</f>
        <v>27814.925380387715</v>
      </c>
      <c r="P84" s="16">
        <f>SUMPRODUCT('DCF Bull'!$D$160:$H$160,(1+'DCF Bull'!$C$6+$B84)^(-'DCF Bull'!$D$19:$H$19))+'DCF Bull'!$I$145*(1-'DCF Bull'!$I$144/'DCF Bull'!$I$146)/((1+'DCF Bull'!$C$6+$B84)*IF(RateConv=1,1,1+IPCALT)-1-'DCF Bull'!$I$144)/'DCF Bull'!$H$23*(1+'DCF Bull'!$C$6+$B84)^(-5)</f>
        <v>91911.908088088618</v>
      </c>
      <c r="Q84" s="75">
        <f t="shared" ref="Q84:Q115" si="10">M84+N84+O84+P84</f>
        <v>243615.89505439892</v>
      </c>
      <c r="R84" s="16">
        <f>SUMPRODUCT('DCF Custom'!$D$73:$H$73,(1+'DCF Custom'!$C$6+$B84)^(-'DCF Custom'!$D$19:$H$19))+'DCF Custom'!$I$58*(1-'DCF Custom'!$I$57/'DCF Custom'!$I$59)/((1+'DCF Custom'!$C$6+$B84)*IF(RateConv=1,1,1+IPCALT)-1-'DCF Custom'!$I$57)/'DCF Custom'!$H$23*(1+'DCF Custom'!$C$6+$B84)^(-5)</f>
        <v>63527.385803517434</v>
      </c>
      <c r="S84" s="16">
        <f>SUMPRODUCT('DCF Custom'!$D$102:$H$102,(1+'DCF Custom'!$C$6+$B84)^(-'DCF Custom'!$D$19:$H$19))+'DCF Custom'!$I$87*(1-'DCF Custom'!$I$86/'DCF Custom'!$I$88)/((1+'DCF Custom'!$C$6+$B84)*IF(RateConv=1,1,1+IPCALT)-1-'DCF Custom'!$I$86)/'DCF Custom'!$H$23*(1+'DCF Custom'!$C$6+$B84)^(-5)</f>
        <v>37361.759119496703</v>
      </c>
      <c r="T84" s="16">
        <f>SUMPRODUCT('DCF Custom'!$D$131:$H$131,(1+'DCF Custom'!$C$6+$B84)^(-'DCF Custom'!$D$19:$H$19))+'DCF Custom'!$I$116*(1-'DCF Custom'!$I$115/'DCF Custom'!$I$117)/((1+'DCF Custom'!$C$6+$B84)*IF(RateConv=1,1,1+IPCALT)-1-'DCF Custom'!$I$115)/'DCF Custom'!$H$23*(1+'DCF Custom'!$C$6+$B84)^(-5)</f>
        <v>22271.591355781213</v>
      </c>
      <c r="U84" s="16">
        <f>SUMPRODUCT('DCF Custom'!$D$160:$H$160,(1+'DCF Custom'!$C$6+$B84)^(-'DCF Custom'!$D$19:$H$19))+'DCF Custom'!$I$145*(1-'DCF Custom'!$I$144/'DCF Custom'!$I$146)/((1+'DCF Custom'!$C$6+$B84)*IF(RateConv=1,1,1+IPCALT)-1-'DCF Custom'!$I$144)/'DCF Custom'!$H$23*(1+'DCF Custom'!$C$6+$B84)^(-5)</f>
        <v>77282.332808407897</v>
      </c>
      <c r="V84" s="75">
        <f t="shared" ref="V84:V115" si="11">R84+S84+T84+U84</f>
        <v>200443.06908720324</v>
      </c>
    </row>
    <row r="85" spans="2:22" ht="13.95" customHeight="1" x14ac:dyDescent="0.3">
      <c r="B85" s="80">
        <v>6.4000000000000001E-2</v>
      </c>
      <c r="C85" s="16">
        <f>SUMPRODUCT('DCF Bear'!$D$73:$H$73,(1+'DCF Bear'!$C$6+$B85)^(-'DCF Bear'!$D$19:$H$19))+'DCF Bear'!$I$58*(1-'DCF Bear'!$I$57/'DCF Bear'!$I$59)/((1+'DCF Bear'!$C$6+$B85)*IF(RateConv=1,1,1+IPCALT)-1-'DCF Bear'!$I$57)/'DCF Bear'!$H$23*(1+'DCF Bear'!$C$6+$B85)^(-5)</f>
        <v>47533.721584531675</v>
      </c>
      <c r="D85" s="16">
        <f>SUMPRODUCT('DCF Bear'!$D$102:$H$102,(1+'DCF Bear'!$C$6+$B85)^(-'DCF Bear'!$D$19:$H$19))+'DCF Bear'!$I$87*(1-'DCF Bear'!$I$86/'DCF Bear'!$I$88)/((1+'DCF Bear'!$C$6+$B85)*IF(RateConv=1,1,1+IPCALT)-1-'DCF Bear'!$I$86)/'DCF Bear'!$H$23*(1+'DCF Bear'!$C$6+$B85)^(-5)</f>
        <v>28663.643700636261</v>
      </c>
      <c r="E85" s="16">
        <f>SUMPRODUCT('DCF Bear'!$D$131:$H$131,(1+'DCF Bear'!$C$6+$B85)^(-'DCF Bear'!$D$19:$H$19))+'DCF Bear'!$I$116*(1-'DCF Bear'!$I$115/'DCF Bear'!$I$117)/((1+'DCF Bear'!$C$6+$B85)*IF(RateConv=1,1,1+IPCALT)-1-'DCF Bear'!$I$115)/'DCF Bear'!$H$23*(1+'DCF Bear'!$C$6+$B85)^(-5)</f>
        <v>16524.693682309055</v>
      </c>
      <c r="F85" s="16">
        <f>SUMPRODUCT('DCF Bear'!$D$160:$H$160,(1+'DCF Bear'!$C$6+$B85)^(-'DCF Bear'!$D$19:$H$19))+'DCF Bear'!$I$145*(1-'DCF Bear'!$I$144/'DCF Bear'!$I$146)/((1+'DCF Bear'!$C$6+$B85)*IF(RateConv=1,1,1+IPCALT)-1-'DCF Bear'!$I$144)/'DCF Bear'!$H$23*(1+'DCF Bear'!$C$6+$B85)^(-5)</f>
        <v>60886.08943206611</v>
      </c>
      <c r="G85" s="75">
        <f t="shared" si="8"/>
        <v>153608.1483995431</v>
      </c>
      <c r="H85" s="16">
        <f>SUMPRODUCT('DCF Base'!$D$73:$H$73,(1+'DCF Base'!$C$6+$B85)^(-'DCF Base'!$D$19:$H$19))+'DCF Base'!$I$58*(1-'DCF Base'!$I$57/'DCF Base'!$I$59)/((1+'DCF Base'!$C$6+$B85)*IF(RateConv=1,1,1+IPCALT)-1-'DCF Base'!$I$57)/'DCF Base'!$H$23*(1+'DCF Base'!$C$6+$B85)^(-5)</f>
        <v>62734.509071934874</v>
      </c>
      <c r="I85" s="16">
        <f>SUMPRODUCT('DCF Base'!$D$102:$H$102,(1+'DCF Base'!$C$6+$B85)^(-'DCF Base'!$D$19:$H$19))+'DCF Base'!$I$87*(1-'DCF Base'!$I$86/'DCF Base'!$I$88)/((1+'DCF Base'!$C$6+$B85)*IF(RateConv=1,1,1+IPCALT)-1-'DCF Base'!$I$86)/'DCF Base'!$H$23*(1+'DCF Base'!$C$6+$B85)^(-5)</f>
        <v>36854.891261377634</v>
      </c>
      <c r="J85" s="16">
        <f>SUMPRODUCT('DCF Base'!$D$131:$H$131,(1+'DCF Base'!$C$6+$B85)^(-'DCF Base'!$D$19:$H$19))+'DCF Base'!$I$116*(1-'DCF Base'!$I$115/'DCF Base'!$I$117)/((1+'DCF Base'!$C$6+$B85)*IF(RateConv=1,1,1+IPCALT)-1-'DCF Base'!$I$115)/'DCF Base'!$H$23*(1+'DCF Base'!$C$6+$B85)^(-5)</f>
        <v>21981.844859721517</v>
      </c>
      <c r="K85" s="16">
        <f>SUMPRODUCT('DCF Base'!$D$160:$H$160,(1+'DCF Base'!$C$6+$B85)^(-'DCF Base'!$D$19:$H$19))+'DCF Base'!$I$145*(1-'DCF Base'!$I$144/'DCF Base'!$I$146)/((1+'DCF Base'!$C$6+$B85)*IF(RateConv=1,1,1+IPCALT)-1-'DCF Base'!$I$144)/'DCF Base'!$H$23*(1+'DCF Base'!$C$6+$B85)^(-5)</f>
        <v>76388.633776616989</v>
      </c>
      <c r="L85" s="75">
        <f t="shared" si="9"/>
        <v>197959.87896965101</v>
      </c>
      <c r="M85" s="16">
        <f>SUMPRODUCT('DCF Bull'!$D$73:$H$73,(1+'DCF Bull'!$C$6+$B85)^(-'DCF Bull'!$D$19:$H$19))+'DCF Bull'!$I$58*(1-'DCF Bull'!$I$57/'DCF Bull'!$I$59)/((1+'DCF Bull'!$C$6+$B85)*IF(RateConv=1,1,1+IPCALT)-1-'DCF Bull'!$I$57)/'DCF Bull'!$H$23*(1+'DCF Bull'!$C$6+$B85)^(-5)</f>
        <v>77784.661553091893</v>
      </c>
      <c r="N85" s="16">
        <f>SUMPRODUCT('DCF Bull'!$D$102:$H$102,(1+'DCF Bull'!$C$6+$B85)^(-'DCF Bull'!$D$19:$H$19))+'DCF Bull'!$I$87*(1-'DCF Bull'!$I$86/'DCF Bull'!$I$88)/((1+'DCF Bull'!$C$6+$B85)*IF(RateConv=1,1,1+IPCALT)-1-'DCF Bull'!$I$86)/'DCF Bull'!$H$23*(1+'DCF Bull'!$C$6+$B85)^(-5)</f>
        <v>44183.288468861785</v>
      </c>
      <c r="O85" s="16">
        <f>SUMPRODUCT('DCF Bull'!$D$131:$H$131,(1+'DCF Bull'!$C$6+$B85)^(-'DCF Bull'!$D$19:$H$19))+'DCF Bull'!$I$116*(1-'DCF Bull'!$I$115/'DCF Bull'!$I$117)/((1+'DCF Bull'!$C$6+$B85)*IF(RateConv=1,1,1+IPCALT)-1-'DCF Bull'!$I$115)/'DCF Bull'!$H$23*(1+'DCF Bull'!$C$6+$B85)^(-5)</f>
        <v>27380.466599843348</v>
      </c>
      <c r="P85" s="16">
        <f>SUMPRODUCT('DCF Bull'!$D$160:$H$160,(1+'DCF Bull'!$C$6+$B85)^(-'DCF Bull'!$D$19:$H$19))+'DCF Bull'!$I$145*(1-'DCF Bull'!$I$144/'DCF Bull'!$I$146)/((1+'DCF Bull'!$C$6+$B85)*IF(RateConv=1,1,1+IPCALT)-1-'DCF Bull'!$I$144)/'DCF Bull'!$H$23*(1+'DCF Bull'!$C$6+$B85)^(-5)</f>
        <v>90614.337873249315</v>
      </c>
      <c r="Q85" s="75">
        <f t="shared" si="10"/>
        <v>239962.75449504633</v>
      </c>
      <c r="R85" s="16">
        <f>SUMPRODUCT('DCF Custom'!$D$73:$H$73,(1+'DCF Custom'!$C$6+$B85)^(-'DCF Custom'!$D$19:$H$19))+'DCF Custom'!$I$58*(1-'DCF Custom'!$I$57/'DCF Custom'!$I$59)/((1+'DCF Custom'!$C$6+$B85)*IF(RateConv=1,1,1+IPCALT)-1-'DCF Custom'!$I$57)/'DCF Custom'!$H$23*(1+'DCF Custom'!$C$6+$B85)^(-5)</f>
        <v>62734.509071934874</v>
      </c>
      <c r="S85" s="16">
        <f>SUMPRODUCT('DCF Custom'!$D$102:$H$102,(1+'DCF Custom'!$C$6+$B85)^(-'DCF Custom'!$D$19:$H$19))+'DCF Custom'!$I$87*(1-'DCF Custom'!$I$86/'DCF Custom'!$I$88)/((1+'DCF Custom'!$C$6+$B85)*IF(RateConv=1,1,1+IPCALT)-1-'DCF Custom'!$I$86)/'DCF Custom'!$H$23*(1+'DCF Custom'!$C$6+$B85)^(-5)</f>
        <v>36854.891261377634</v>
      </c>
      <c r="T85" s="16">
        <f>SUMPRODUCT('DCF Custom'!$D$131:$H$131,(1+'DCF Custom'!$C$6+$B85)^(-'DCF Custom'!$D$19:$H$19))+'DCF Custom'!$I$116*(1-'DCF Custom'!$I$115/'DCF Custom'!$I$117)/((1+'DCF Custom'!$C$6+$B85)*IF(RateConv=1,1,1+IPCALT)-1-'DCF Custom'!$I$115)/'DCF Custom'!$H$23*(1+'DCF Custom'!$C$6+$B85)^(-5)</f>
        <v>21981.844859721517</v>
      </c>
      <c r="U85" s="16">
        <f>SUMPRODUCT('DCF Custom'!$D$160:$H$160,(1+'DCF Custom'!$C$6+$B85)^(-'DCF Custom'!$D$19:$H$19))+'DCF Custom'!$I$145*(1-'DCF Custom'!$I$144/'DCF Custom'!$I$146)/((1+'DCF Custom'!$C$6+$B85)*IF(RateConv=1,1,1+IPCALT)-1-'DCF Custom'!$I$144)/'DCF Custom'!$H$23*(1+'DCF Custom'!$C$6+$B85)^(-5)</f>
        <v>76388.633776616989</v>
      </c>
      <c r="V85" s="75">
        <f t="shared" si="11"/>
        <v>197959.87896965101</v>
      </c>
    </row>
    <row r="86" spans="2:22" ht="13.95" customHeight="1" x14ac:dyDescent="0.3">
      <c r="B86" s="80">
        <v>6.5000000000000002E-2</v>
      </c>
      <c r="C86" s="16">
        <f>SUMPRODUCT('DCF Bear'!$D$73:$H$73,(1+'DCF Bear'!$C$6+$B86)^(-'DCF Bear'!$D$19:$H$19))+'DCF Bear'!$I$58*(1-'DCF Bear'!$I$57/'DCF Bear'!$I$59)/((1+'DCF Bear'!$C$6+$B86)*IF(RateConv=1,1,1+IPCALT)-1-'DCF Bear'!$I$57)/'DCF Bear'!$H$23*(1+'DCF Bear'!$C$6+$B86)^(-5)</f>
        <v>47081.99479764764</v>
      </c>
      <c r="D86" s="16">
        <f>SUMPRODUCT('DCF Bear'!$D$102:$H$102,(1+'DCF Bear'!$C$6+$B86)^(-'DCF Bear'!$D$19:$H$19))+'DCF Bear'!$I$87*(1-'DCF Bear'!$I$86/'DCF Bear'!$I$88)/((1+'DCF Bear'!$C$6+$B86)*IF(RateConv=1,1,1+IPCALT)-1-'DCF Bear'!$I$86)/'DCF Bear'!$H$23*(1+'DCF Bear'!$C$6+$B86)^(-5)</f>
        <v>28367.460287126625</v>
      </c>
      <c r="E86" s="16">
        <f>SUMPRODUCT('DCF Bear'!$D$131:$H$131,(1+'DCF Bear'!$C$6+$B86)^(-'DCF Bear'!$D$19:$H$19))+'DCF Bear'!$I$116*(1-'DCF Bear'!$I$115/'DCF Bear'!$I$117)/((1+'DCF Bear'!$C$6+$B86)*IF(RateConv=1,1,1+IPCALT)-1-'DCF Bear'!$I$115)/'DCF Bear'!$H$23*(1+'DCF Bear'!$C$6+$B86)^(-5)</f>
        <v>16360.336325907509</v>
      </c>
      <c r="F86" s="16">
        <f>SUMPRODUCT('DCF Bear'!$D$160:$H$160,(1+'DCF Bear'!$C$6+$B86)^(-'DCF Bear'!$D$19:$H$19))+'DCF Bear'!$I$145*(1-'DCF Bear'!$I$144/'DCF Bear'!$I$146)/((1+'DCF Bear'!$C$6+$B86)*IF(RateConv=1,1,1+IPCALT)-1-'DCF Bear'!$I$144)/'DCF Bear'!$H$23*(1+'DCF Bear'!$C$6+$B86)^(-5)</f>
        <v>60360.314597460121</v>
      </c>
      <c r="G86" s="75">
        <f t="shared" si="8"/>
        <v>152170.10600814188</v>
      </c>
      <c r="H86" s="16">
        <f>SUMPRODUCT('DCF Base'!$D$73:$H$73,(1+'DCF Base'!$C$6+$B86)^(-'DCF Base'!$D$19:$H$19))+'DCF Base'!$I$58*(1-'DCF Base'!$I$57/'DCF Base'!$I$59)/((1+'DCF Base'!$C$6+$B86)*IF(RateConv=1,1,1+IPCALT)-1-'DCF Base'!$I$57)/'DCF Base'!$H$23*(1+'DCF Base'!$C$6+$B86)^(-5)</f>
        <v>61960.288374451775</v>
      </c>
      <c r="I86" s="16">
        <f>SUMPRODUCT('DCF Base'!$D$102:$H$102,(1+'DCF Base'!$C$6+$B86)^(-'DCF Base'!$D$19:$H$19))+'DCF Base'!$I$87*(1-'DCF Base'!$I$86/'DCF Base'!$I$88)/((1+'DCF Base'!$C$6+$B86)*IF(RateConv=1,1,1+IPCALT)-1-'DCF Base'!$I$86)/'DCF Base'!$H$23*(1+'DCF Base'!$C$6+$B86)^(-5)</f>
        <v>36360.099243938508</v>
      </c>
      <c r="J86" s="16">
        <f>SUMPRODUCT('DCF Base'!$D$131:$H$131,(1+'DCF Base'!$C$6+$B86)^(-'DCF Base'!$D$19:$H$19))+'DCF Base'!$I$116*(1-'DCF Base'!$I$115/'DCF Base'!$I$117)/((1+'DCF Base'!$C$6+$B86)*IF(RateConv=1,1,1+IPCALT)-1-'DCF Base'!$I$115)/'DCF Base'!$H$23*(1+'DCF Base'!$C$6+$B86)^(-5)</f>
        <v>21698.960671350891</v>
      </c>
      <c r="K86" s="16">
        <f>SUMPRODUCT('DCF Base'!$D$160:$H$160,(1+'DCF Base'!$C$6+$B86)^(-'DCF Base'!$D$19:$H$19))+'DCF Base'!$I$145*(1-'DCF Base'!$I$144/'DCF Base'!$I$146)/((1+'DCF Base'!$C$6+$B86)*IF(RateConv=1,1,1+IPCALT)-1-'DCF Base'!$I$144)/'DCF Base'!$H$23*(1+'DCF Base'!$C$6+$B86)^(-5)</f>
        <v>75515.687549880284</v>
      </c>
      <c r="L86" s="75">
        <f t="shared" si="9"/>
        <v>195535.03583962144</v>
      </c>
      <c r="M86" s="16">
        <f>SUMPRODUCT('DCF Bull'!$D$73:$H$73,(1+'DCF Bull'!$C$6+$B86)^(-'DCF Bull'!$D$19:$H$19))+'DCF Bull'!$I$58*(1-'DCF Bull'!$I$57/'DCF Bull'!$I$59)/((1+'DCF Bull'!$C$6+$B86)*IF(RateConv=1,1,1+IPCALT)-1-'DCF Bull'!$I$57)/'DCF Bull'!$H$23*(1+'DCF Bull'!$C$6+$B86)^(-5)</f>
        <v>76631.971057842893</v>
      </c>
      <c r="N86" s="16">
        <f>SUMPRODUCT('DCF Bull'!$D$102:$H$102,(1+'DCF Bull'!$C$6+$B86)^(-'DCF Bull'!$D$19:$H$19))+'DCF Bull'!$I$87*(1-'DCF Bull'!$I$86/'DCF Bull'!$I$88)/((1+'DCF Bull'!$C$6+$B86)*IF(RateConv=1,1,1+IPCALT)-1-'DCF Bull'!$I$86)/'DCF Bull'!$H$23*(1+'DCF Bull'!$C$6+$B86)^(-5)</f>
        <v>43468.255992815371</v>
      </c>
      <c r="O86" s="16">
        <f>SUMPRODUCT('DCF Bull'!$D$131:$H$131,(1+'DCF Bull'!$C$6+$B86)^(-'DCF Bull'!$D$19:$H$19))+'DCF Bull'!$I$116*(1-'DCF Bull'!$I$115/'DCF Bull'!$I$117)/((1+'DCF Bull'!$C$6+$B86)*IF(RateConv=1,1,1+IPCALT)-1-'DCF Bull'!$I$115)/'DCF Bull'!$H$23*(1+'DCF Bull'!$C$6+$B86)^(-5)</f>
        <v>26958.094219249404</v>
      </c>
      <c r="P86" s="16">
        <f>SUMPRODUCT('DCF Bull'!$D$160:$H$160,(1+'DCF Bull'!$C$6+$B86)^(-'DCF Bull'!$D$19:$H$19))+'DCF Bull'!$I$145*(1-'DCF Bull'!$I$144/'DCF Bull'!$I$146)/((1+'DCF Bull'!$C$6+$B86)*IF(RateConv=1,1,1+IPCALT)-1-'DCF Bull'!$I$144)/'DCF Bull'!$H$23*(1+'DCF Bull'!$C$6+$B86)^(-5)</f>
        <v>89352.353393597703</v>
      </c>
      <c r="Q86" s="75">
        <f t="shared" si="10"/>
        <v>236410.67466350537</v>
      </c>
      <c r="R86" s="16">
        <f>SUMPRODUCT('DCF Custom'!$D$73:$H$73,(1+'DCF Custom'!$C$6+$B86)^(-'DCF Custom'!$D$19:$H$19))+'DCF Custom'!$I$58*(1-'DCF Custom'!$I$57/'DCF Custom'!$I$59)/((1+'DCF Custom'!$C$6+$B86)*IF(RateConv=1,1,1+IPCALT)-1-'DCF Custom'!$I$57)/'DCF Custom'!$H$23*(1+'DCF Custom'!$C$6+$B86)^(-5)</f>
        <v>61960.288374451775</v>
      </c>
      <c r="S86" s="16">
        <f>SUMPRODUCT('DCF Custom'!$D$102:$H$102,(1+'DCF Custom'!$C$6+$B86)^(-'DCF Custom'!$D$19:$H$19))+'DCF Custom'!$I$87*(1-'DCF Custom'!$I$86/'DCF Custom'!$I$88)/((1+'DCF Custom'!$C$6+$B86)*IF(RateConv=1,1,1+IPCALT)-1-'DCF Custom'!$I$86)/'DCF Custom'!$H$23*(1+'DCF Custom'!$C$6+$B86)^(-5)</f>
        <v>36360.099243938508</v>
      </c>
      <c r="T86" s="16">
        <f>SUMPRODUCT('DCF Custom'!$D$131:$H$131,(1+'DCF Custom'!$C$6+$B86)^(-'DCF Custom'!$D$19:$H$19))+'DCF Custom'!$I$116*(1-'DCF Custom'!$I$115/'DCF Custom'!$I$117)/((1+'DCF Custom'!$C$6+$B86)*IF(RateConv=1,1,1+IPCALT)-1-'DCF Custom'!$I$115)/'DCF Custom'!$H$23*(1+'DCF Custom'!$C$6+$B86)^(-5)</f>
        <v>21698.960671350891</v>
      </c>
      <c r="U86" s="16">
        <f>SUMPRODUCT('DCF Custom'!$D$160:$H$160,(1+'DCF Custom'!$C$6+$B86)^(-'DCF Custom'!$D$19:$H$19))+'DCF Custom'!$I$145*(1-'DCF Custom'!$I$144/'DCF Custom'!$I$146)/((1+'DCF Custom'!$C$6+$B86)*IF(RateConv=1,1,1+IPCALT)-1-'DCF Custom'!$I$144)/'DCF Custom'!$H$23*(1+'DCF Custom'!$C$6+$B86)^(-5)</f>
        <v>75515.687549880284</v>
      </c>
      <c r="V86" s="75">
        <f t="shared" si="11"/>
        <v>195535.03583962144</v>
      </c>
    </row>
    <row r="87" spans="2:22" ht="13.95" customHeight="1" x14ac:dyDescent="0.3">
      <c r="B87" s="80">
        <v>6.6000000000000003E-2</v>
      </c>
      <c r="C87" s="16">
        <f>SUMPRODUCT('DCF Bear'!$D$73:$H$73,(1+'DCF Bear'!$C$6+$B87)^(-'DCF Bear'!$D$19:$H$19))+'DCF Bear'!$I$58*(1-'DCF Bear'!$I$57/'DCF Bear'!$I$59)/((1+'DCF Bear'!$C$6+$B87)*IF(RateConv=1,1,1+IPCALT)-1-'DCF Bear'!$I$57)/'DCF Bear'!$H$23*(1+'DCF Bear'!$C$6+$B87)^(-5)</f>
        <v>46638.57068283885</v>
      </c>
      <c r="D87" s="16">
        <f>SUMPRODUCT('DCF Bear'!$D$102:$H$102,(1+'DCF Bear'!$C$6+$B87)^(-'DCF Bear'!$D$19:$H$19))+'DCF Bear'!$I$87*(1-'DCF Bear'!$I$86/'DCF Bear'!$I$88)/((1+'DCF Bear'!$C$6+$B87)*IF(RateConv=1,1,1+IPCALT)-1-'DCF Bear'!$I$86)/'DCF Bear'!$H$23*(1+'DCF Bear'!$C$6+$B87)^(-5)</f>
        <v>28076.805583989873</v>
      </c>
      <c r="E87" s="16">
        <f>SUMPRODUCT('DCF Bear'!$D$131:$H$131,(1+'DCF Bear'!$C$6+$B87)^(-'DCF Bear'!$D$19:$H$19))+'DCF Bear'!$I$116*(1-'DCF Bear'!$I$115/'DCF Bear'!$I$117)/((1+'DCF Bear'!$C$6+$B87)*IF(RateConv=1,1,1+IPCALT)-1-'DCF Bear'!$I$115)/'DCF Bear'!$H$23*(1+'DCF Bear'!$C$6+$B87)^(-5)</f>
        <v>16199.027246827212</v>
      </c>
      <c r="F87" s="16">
        <f>SUMPRODUCT('DCF Bear'!$D$160:$H$160,(1+'DCF Bear'!$C$6+$B87)^(-'DCF Bear'!$D$19:$H$19))+'DCF Bear'!$I$145*(1-'DCF Bear'!$I$144/'DCF Bear'!$I$146)/((1+'DCF Bear'!$C$6+$B87)*IF(RateConv=1,1,1+IPCALT)-1-'DCF Bear'!$I$144)/'DCF Bear'!$H$23*(1+'DCF Bear'!$C$6+$B87)^(-5)</f>
        <v>59843.997376633008</v>
      </c>
      <c r="G87" s="75">
        <f t="shared" si="8"/>
        <v>150758.40089028893</v>
      </c>
      <c r="H87" s="16">
        <f>SUMPRODUCT('DCF Base'!$D$73:$H$73,(1+'DCF Base'!$C$6+$B87)^(-'DCF Base'!$D$19:$H$19))+'DCF Base'!$I$58*(1-'DCF Base'!$I$57/'DCF Base'!$I$59)/((1+'DCF Base'!$C$6+$B87)*IF(RateConv=1,1,1+IPCALT)-1-'DCF Base'!$I$57)/'DCF Base'!$H$23*(1+'DCF Base'!$C$6+$B87)^(-5)</f>
        <v>61204.07689866906</v>
      </c>
      <c r="I87" s="16">
        <f>SUMPRODUCT('DCF Base'!$D$102:$H$102,(1+'DCF Base'!$C$6+$B87)^(-'DCF Base'!$D$19:$H$19))+'DCF Base'!$I$87*(1-'DCF Base'!$I$86/'DCF Base'!$I$88)/((1+'DCF Base'!$C$6+$B87)*IF(RateConv=1,1,1+IPCALT)-1-'DCF Base'!$I$86)/'DCF Base'!$H$23*(1+'DCF Base'!$C$6+$B87)^(-5)</f>
        <v>35876.963735550868</v>
      </c>
      <c r="J87" s="16">
        <f>SUMPRODUCT('DCF Base'!$D$131:$H$131,(1+'DCF Base'!$C$6+$B87)^(-'DCF Base'!$D$19:$H$19))+'DCF Base'!$I$116*(1-'DCF Base'!$I$115/'DCF Base'!$I$117)/((1+'DCF Base'!$C$6+$B87)*IF(RateConv=1,1,1+IPCALT)-1-'DCF Base'!$I$115)/'DCF Base'!$H$23*(1+'DCF Base'!$C$6+$B87)^(-5)</f>
        <v>21422.700673308667</v>
      </c>
      <c r="K87" s="16">
        <f>SUMPRODUCT('DCF Base'!$D$160:$H$160,(1+'DCF Base'!$C$6+$B87)^(-'DCF Base'!$D$19:$H$19))+'DCF Base'!$I$145*(1-'DCF Base'!$I$144/'DCF Base'!$I$146)/((1+'DCF Base'!$C$6+$B87)*IF(RateConv=1,1,1+IPCALT)-1-'DCF Base'!$I$144)/'DCF Base'!$H$23*(1+'DCF Base'!$C$6+$B87)^(-5)</f>
        <v>74662.775844422853</v>
      </c>
      <c r="L87" s="75">
        <f t="shared" si="9"/>
        <v>193166.51715195144</v>
      </c>
      <c r="M87" s="16">
        <f>SUMPRODUCT('DCF Bull'!$D$73:$H$73,(1+'DCF Bull'!$C$6+$B87)^(-'DCF Bull'!$D$19:$H$19))+'DCF Bull'!$I$58*(1-'DCF Bull'!$I$57/'DCF Bull'!$I$59)/((1+'DCF Bull'!$C$6+$B87)*IF(RateConv=1,1,1+IPCALT)-1-'DCF Bull'!$I$57)/'DCF Bull'!$H$23*(1+'DCF Bull'!$C$6+$B87)^(-5)</f>
        <v>75510.752140358731</v>
      </c>
      <c r="N87" s="16">
        <f>SUMPRODUCT('DCF Bull'!$D$102:$H$102,(1+'DCF Bull'!$C$6+$B87)^(-'DCF Bull'!$D$19:$H$19))+'DCF Bull'!$I$87*(1-'DCF Bull'!$I$86/'DCF Bull'!$I$88)/((1+'DCF Bull'!$C$6+$B87)*IF(RateConv=1,1,1+IPCALT)-1-'DCF Bull'!$I$86)/'DCF Bull'!$H$23*(1+'DCF Bull'!$C$6+$B87)^(-5)</f>
        <v>42772.97262199637</v>
      </c>
      <c r="O87" s="16">
        <f>SUMPRODUCT('DCF Bull'!$D$131:$H$131,(1+'DCF Bull'!$C$6+$B87)^(-'DCF Bull'!$D$19:$H$19))+'DCF Bull'!$I$116*(1-'DCF Bull'!$I$115/'DCF Bull'!$I$117)/((1+'DCF Bull'!$C$6+$B87)*IF(RateConv=1,1,1+IPCALT)-1-'DCF Bull'!$I$115)/'DCF Bull'!$H$23*(1+'DCF Bull'!$C$6+$B87)^(-5)</f>
        <v>26547.317399572104</v>
      </c>
      <c r="P87" s="16">
        <f>SUMPRODUCT('DCF Bull'!$D$160:$H$160,(1+'DCF Bull'!$C$6+$B87)^(-'DCF Bull'!$D$19:$H$19))+'DCF Bull'!$I$145*(1-'DCF Bull'!$I$144/'DCF Bull'!$I$146)/((1+'DCF Bull'!$C$6+$B87)*IF(RateConv=1,1,1+IPCALT)-1-'DCF Bull'!$I$144)/'DCF Bull'!$H$23*(1+'DCF Bull'!$C$6+$B87)^(-5)</f>
        <v>88124.51176213604</v>
      </c>
      <c r="Q87" s="75">
        <f t="shared" si="10"/>
        <v>232955.55392406325</v>
      </c>
      <c r="R87" s="16">
        <f>SUMPRODUCT('DCF Custom'!$D$73:$H$73,(1+'DCF Custom'!$C$6+$B87)^(-'DCF Custom'!$D$19:$H$19))+'DCF Custom'!$I$58*(1-'DCF Custom'!$I$57/'DCF Custom'!$I$59)/((1+'DCF Custom'!$C$6+$B87)*IF(RateConv=1,1,1+IPCALT)-1-'DCF Custom'!$I$57)/'DCF Custom'!$H$23*(1+'DCF Custom'!$C$6+$B87)^(-5)</f>
        <v>61204.07689866906</v>
      </c>
      <c r="S87" s="16">
        <f>SUMPRODUCT('DCF Custom'!$D$102:$H$102,(1+'DCF Custom'!$C$6+$B87)^(-'DCF Custom'!$D$19:$H$19))+'DCF Custom'!$I$87*(1-'DCF Custom'!$I$86/'DCF Custom'!$I$88)/((1+'DCF Custom'!$C$6+$B87)*IF(RateConv=1,1,1+IPCALT)-1-'DCF Custom'!$I$86)/'DCF Custom'!$H$23*(1+'DCF Custom'!$C$6+$B87)^(-5)</f>
        <v>35876.963735550868</v>
      </c>
      <c r="T87" s="16">
        <f>SUMPRODUCT('DCF Custom'!$D$131:$H$131,(1+'DCF Custom'!$C$6+$B87)^(-'DCF Custom'!$D$19:$H$19))+'DCF Custom'!$I$116*(1-'DCF Custom'!$I$115/'DCF Custom'!$I$117)/((1+'DCF Custom'!$C$6+$B87)*IF(RateConv=1,1,1+IPCALT)-1-'DCF Custom'!$I$115)/'DCF Custom'!$H$23*(1+'DCF Custom'!$C$6+$B87)^(-5)</f>
        <v>21422.700673308667</v>
      </c>
      <c r="U87" s="16">
        <f>SUMPRODUCT('DCF Custom'!$D$160:$H$160,(1+'DCF Custom'!$C$6+$B87)^(-'DCF Custom'!$D$19:$H$19))+'DCF Custom'!$I$145*(1-'DCF Custom'!$I$144/'DCF Custom'!$I$146)/((1+'DCF Custom'!$C$6+$B87)*IF(RateConv=1,1,1+IPCALT)-1-'DCF Custom'!$I$144)/'DCF Custom'!$H$23*(1+'DCF Custom'!$C$6+$B87)^(-5)</f>
        <v>74662.775844422853</v>
      </c>
      <c r="V87" s="75">
        <f t="shared" si="11"/>
        <v>193166.51715195144</v>
      </c>
    </row>
    <row r="88" spans="2:22" ht="13.95" customHeight="1" x14ac:dyDescent="0.3">
      <c r="B88" s="80">
        <v>6.7000000000000004E-2</v>
      </c>
      <c r="C88" s="16">
        <f>SUMPRODUCT('DCF Bear'!$D$73:$H$73,(1+'DCF Bear'!$C$6+$B88)^(-'DCF Bear'!$D$19:$H$19))+'DCF Bear'!$I$58*(1-'DCF Bear'!$I$57/'DCF Bear'!$I$59)/((1+'DCF Bear'!$C$6+$B88)*IF(RateConv=1,1,1+IPCALT)-1-'DCF Bear'!$I$57)/'DCF Bear'!$H$23*(1+'DCF Bear'!$C$6+$B88)^(-5)</f>
        <v>46203.222834161992</v>
      </c>
      <c r="D88" s="16">
        <f>SUMPRODUCT('DCF Bear'!$D$102:$H$102,(1+'DCF Bear'!$C$6+$B88)^(-'DCF Bear'!$D$19:$H$19))+'DCF Bear'!$I$87*(1-'DCF Bear'!$I$86/'DCF Bear'!$I$88)/((1+'DCF Bear'!$C$6+$B88)*IF(RateConv=1,1,1+IPCALT)-1-'DCF Bear'!$I$86)/'DCF Bear'!$H$23*(1+'DCF Bear'!$C$6+$B88)^(-5)</f>
        <v>27791.528477675765</v>
      </c>
      <c r="E88" s="16">
        <f>SUMPRODUCT('DCF Bear'!$D$131:$H$131,(1+'DCF Bear'!$C$6+$B88)^(-'DCF Bear'!$D$19:$H$19))+'DCF Bear'!$I$116*(1-'DCF Bear'!$I$115/'DCF Bear'!$I$117)/((1+'DCF Bear'!$C$6+$B88)*IF(RateConv=1,1,1+IPCALT)-1-'DCF Bear'!$I$115)/'DCF Bear'!$H$23*(1+'DCF Bear'!$C$6+$B88)^(-5)</f>
        <v>16040.683204261999</v>
      </c>
      <c r="F88" s="16">
        <f>SUMPRODUCT('DCF Bear'!$D$160:$H$160,(1+'DCF Bear'!$C$6+$B88)^(-'DCF Bear'!$D$19:$H$19))+'DCF Bear'!$I$145*(1-'DCF Bear'!$I$144/'DCF Bear'!$I$146)/((1+'DCF Bear'!$C$6+$B88)*IF(RateConv=1,1,1+IPCALT)-1-'DCF Bear'!$I$144)/'DCF Bear'!$H$23*(1+'DCF Bear'!$C$6+$B88)^(-5)</f>
        <v>59336.880780938023</v>
      </c>
      <c r="G88" s="75">
        <f t="shared" si="8"/>
        <v>149372.31529703777</v>
      </c>
      <c r="H88" s="16">
        <f>SUMPRODUCT('DCF Base'!$D$73:$H$73,(1+'DCF Base'!$C$6+$B88)^(-'DCF Base'!$D$19:$H$19))+'DCF Base'!$I$58*(1-'DCF Base'!$I$57/'DCF Base'!$I$59)/((1+'DCF Base'!$C$6+$B88)*IF(RateConv=1,1,1+IPCALT)-1-'DCF Base'!$I$57)/'DCF Base'!$H$23*(1+'DCF Base'!$C$6+$B88)^(-5)</f>
        <v>60465.25736962464</v>
      </c>
      <c r="I88" s="16">
        <f>SUMPRODUCT('DCF Base'!$D$102:$H$102,(1+'DCF Base'!$C$6+$B88)^(-'DCF Base'!$D$19:$H$19))+'DCF Base'!$I$87*(1-'DCF Base'!$I$86/'DCF Base'!$I$88)/((1+'DCF Base'!$C$6+$B88)*IF(RateConv=1,1,1+IPCALT)-1-'DCF Base'!$I$86)/'DCF Base'!$H$23*(1+'DCF Base'!$C$6+$B88)^(-5)</f>
        <v>35405.084557265829</v>
      </c>
      <c r="J88" s="16">
        <f>SUMPRODUCT('DCF Base'!$D$131:$H$131,(1+'DCF Base'!$C$6+$B88)^(-'DCF Base'!$D$19:$H$19))+'DCF Base'!$I$116*(1-'DCF Base'!$I$115/'DCF Base'!$I$117)/((1+'DCF Base'!$C$6+$B88)*IF(RateConv=1,1,1+IPCALT)-1-'DCF Base'!$I$115)/'DCF Base'!$H$23*(1+'DCF Base'!$C$6+$B88)^(-5)</f>
        <v>21152.837623173571</v>
      </c>
      <c r="K88" s="16">
        <f>SUMPRODUCT('DCF Base'!$D$160:$H$160,(1+'DCF Base'!$C$6+$B88)^(-'DCF Base'!$D$19:$H$19))+'DCF Base'!$I$145*(1-'DCF Base'!$I$144/'DCF Base'!$I$146)/((1+'DCF Base'!$C$6+$B88)*IF(RateConv=1,1,1+IPCALT)-1-'DCF Base'!$I$144)/'DCF Base'!$H$23*(1+'DCF Base'!$C$6+$B88)^(-5)</f>
        <v>73829.213171357755</v>
      </c>
      <c r="L88" s="75">
        <f t="shared" si="9"/>
        <v>190852.39272142178</v>
      </c>
      <c r="M88" s="16">
        <f>SUMPRODUCT('DCF Bull'!$D$73:$H$73,(1+'DCF Bull'!$C$6+$B88)^(-'DCF Bull'!$D$19:$H$19))+'DCF Bull'!$I$58*(1-'DCF Bull'!$I$57/'DCF Bull'!$I$59)/((1+'DCF Bull'!$C$6+$B88)*IF(RateConv=1,1,1+IPCALT)-1-'DCF Bull'!$I$57)/'DCF Bull'!$H$23*(1+'DCF Bull'!$C$6+$B88)^(-5)</f>
        <v>74419.74446303249</v>
      </c>
      <c r="N88" s="16">
        <f>SUMPRODUCT('DCF Bull'!$D$102:$H$102,(1+'DCF Bull'!$C$6+$B88)^(-'DCF Bull'!$D$19:$H$19))+'DCF Bull'!$I$87*(1-'DCF Bull'!$I$86/'DCF Bull'!$I$88)/((1+'DCF Bull'!$C$6+$B88)*IF(RateConv=1,1,1+IPCALT)-1-'DCF Bull'!$I$86)/'DCF Bull'!$H$23*(1+'DCF Bull'!$C$6+$B88)^(-5)</f>
        <v>42096.646425672247</v>
      </c>
      <c r="O88" s="16">
        <f>SUMPRODUCT('DCF Bull'!$D$131:$H$131,(1+'DCF Bull'!$C$6+$B88)^(-'DCF Bull'!$D$19:$H$19))+'DCF Bull'!$I$116*(1-'DCF Bull'!$I$115/'DCF Bull'!$I$117)/((1+'DCF Bull'!$C$6+$B88)*IF(RateConv=1,1,1+IPCALT)-1-'DCF Bull'!$I$115)/'DCF Bull'!$H$23*(1+'DCF Bull'!$C$6+$B88)^(-5)</f>
        <v>26147.671484558756</v>
      </c>
      <c r="P88" s="16">
        <f>SUMPRODUCT('DCF Bull'!$D$160:$H$160,(1+'DCF Bull'!$C$6+$B88)^(-'DCF Bull'!$D$19:$H$19))+'DCF Bull'!$I$145*(1-'DCF Bull'!$I$144/'DCF Bull'!$I$146)/((1+'DCF Bull'!$C$6+$B88)*IF(RateConv=1,1,1+IPCALT)-1-'DCF Bull'!$I$144)/'DCF Bull'!$H$23*(1+'DCF Bull'!$C$6+$B88)^(-5)</f>
        <v>86929.447047697788</v>
      </c>
      <c r="Q88" s="75">
        <f t="shared" si="10"/>
        <v>229593.50942096129</v>
      </c>
      <c r="R88" s="16">
        <f>SUMPRODUCT('DCF Custom'!$D$73:$H$73,(1+'DCF Custom'!$C$6+$B88)^(-'DCF Custom'!$D$19:$H$19))+'DCF Custom'!$I$58*(1-'DCF Custom'!$I$57/'DCF Custom'!$I$59)/((1+'DCF Custom'!$C$6+$B88)*IF(RateConv=1,1,1+IPCALT)-1-'DCF Custom'!$I$57)/'DCF Custom'!$H$23*(1+'DCF Custom'!$C$6+$B88)^(-5)</f>
        <v>60465.25736962464</v>
      </c>
      <c r="S88" s="16">
        <f>SUMPRODUCT('DCF Custom'!$D$102:$H$102,(1+'DCF Custom'!$C$6+$B88)^(-'DCF Custom'!$D$19:$H$19))+'DCF Custom'!$I$87*(1-'DCF Custom'!$I$86/'DCF Custom'!$I$88)/((1+'DCF Custom'!$C$6+$B88)*IF(RateConv=1,1,1+IPCALT)-1-'DCF Custom'!$I$86)/'DCF Custom'!$H$23*(1+'DCF Custom'!$C$6+$B88)^(-5)</f>
        <v>35405.084557265829</v>
      </c>
      <c r="T88" s="16">
        <f>SUMPRODUCT('DCF Custom'!$D$131:$H$131,(1+'DCF Custom'!$C$6+$B88)^(-'DCF Custom'!$D$19:$H$19))+'DCF Custom'!$I$116*(1-'DCF Custom'!$I$115/'DCF Custom'!$I$117)/((1+'DCF Custom'!$C$6+$B88)*IF(RateConv=1,1,1+IPCALT)-1-'DCF Custom'!$I$115)/'DCF Custom'!$H$23*(1+'DCF Custom'!$C$6+$B88)^(-5)</f>
        <v>21152.837623173571</v>
      </c>
      <c r="U88" s="16">
        <f>SUMPRODUCT('DCF Custom'!$D$160:$H$160,(1+'DCF Custom'!$C$6+$B88)^(-'DCF Custom'!$D$19:$H$19))+'DCF Custom'!$I$145*(1-'DCF Custom'!$I$144/'DCF Custom'!$I$146)/((1+'DCF Custom'!$C$6+$B88)*IF(RateConv=1,1,1+IPCALT)-1-'DCF Custom'!$I$144)/'DCF Custom'!$H$23*(1+'DCF Custom'!$C$6+$B88)^(-5)</f>
        <v>73829.213171357755</v>
      </c>
      <c r="V88" s="75">
        <f t="shared" si="11"/>
        <v>190852.39272142178</v>
      </c>
    </row>
    <row r="89" spans="2:22" ht="13.95" customHeight="1" x14ac:dyDescent="0.3">
      <c r="B89" s="80">
        <v>6.8000000000000005E-2</v>
      </c>
      <c r="C89" s="16">
        <f>SUMPRODUCT('DCF Bear'!$D$73:$H$73,(1+'DCF Bear'!$C$6+$B89)^(-'DCF Bear'!$D$19:$H$19))+'DCF Bear'!$I$58*(1-'DCF Bear'!$I$57/'DCF Bear'!$I$59)/((1+'DCF Bear'!$C$6+$B89)*IF(RateConv=1,1,1+IPCALT)-1-'DCF Bear'!$I$57)/'DCF Bear'!$H$23*(1+'DCF Bear'!$C$6+$B89)^(-5)</f>
        <v>45775.733003868852</v>
      </c>
      <c r="D89" s="16">
        <f>SUMPRODUCT('DCF Bear'!$D$102:$H$102,(1+'DCF Bear'!$C$6+$B89)^(-'DCF Bear'!$D$19:$H$19))+'DCF Bear'!$I$87*(1-'DCF Bear'!$I$86/'DCF Bear'!$I$88)/((1+'DCF Bear'!$C$6+$B89)*IF(RateConv=1,1,1+IPCALT)-1-'DCF Bear'!$I$86)/'DCF Bear'!$H$23*(1+'DCF Bear'!$C$6+$B89)^(-5)</f>
        <v>27511.483301479806</v>
      </c>
      <c r="E89" s="16">
        <f>SUMPRODUCT('DCF Bear'!$D$131:$H$131,(1+'DCF Bear'!$C$6+$B89)^(-'DCF Bear'!$D$19:$H$19))+'DCF Bear'!$I$116*(1-'DCF Bear'!$I$115/'DCF Bear'!$I$117)/((1+'DCF Bear'!$C$6+$B89)*IF(RateConv=1,1,1+IPCALT)-1-'DCF Bear'!$I$115)/'DCF Bear'!$H$23*(1+'DCF Bear'!$C$6+$B89)^(-5)</f>
        <v>15885.223957447877</v>
      </c>
      <c r="F89" s="16">
        <f>SUMPRODUCT('DCF Bear'!$D$160:$H$160,(1+'DCF Bear'!$C$6+$B89)^(-'DCF Bear'!$D$19:$H$19))+'DCF Bear'!$I$145*(1-'DCF Bear'!$I$144/'DCF Bear'!$I$146)/((1+'DCF Bear'!$C$6+$B89)*IF(RateConv=1,1,1+IPCALT)-1-'DCF Bear'!$I$144)/'DCF Bear'!$H$23*(1+'DCF Bear'!$C$6+$B89)^(-5)</f>
        <v>58838.717077205467</v>
      </c>
      <c r="G89" s="75">
        <f t="shared" si="8"/>
        <v>148011.15734000201</v>
      </c>
      <c r="H89" s="16">
        <f>SUMPRODUCT('DCF Base'!$D$73:$H$73,(1+'DCF Base'!$C$6+$B89)^(-'DCF Base'!$D$19:$H$19))+'DCF Base'!$I$58*(1-'DCF Base'!$I$57/'DCF Base'!$I$59)/((1+'DCF Base'!$C$6+$B89)*IF(RateConv=1,1,1+IPCALT)-1-'DCF Base'!$I$57)/'DCF Base'!$H$23*(1+'DCF Base'!$C$6+$B89)^(-5)</f>
        <v>59743.240382878648</v>
      </c>
      <c r="I89" s="16">
        <f>SUMPRODUCT('DCF Base'!$D$102:$H$102,(1+'DCF Base'!$C$6+$B89)^(-'DCF Base'!$D$19:$H$19))+'DCF Base'!$I$87*(1-'DCF Base'!$I$86/'DCF Base'!$I$88)/((1+'DCF Base'!$C$6+$B89)*IF(RateConv=1,1,1+IPCALT)-1-'DCF Base'!$I$86)/'DCF Base'!$H$23*(1+'DCF Base'!$C$6+$B89)^(-5)</f>
        <v>34944.079601931779</v>
      </c>
      <c r="J89" s="16">
        <f>SUMPRODUCT('DCF Base'!$D$131:$H$131,(1+'DCF Base'!$C$6+$B89)^(-'DCF Base'!$D$19:$H$19))+'DCF Base'!$I$116*(1-'DCF Base'!$I$115/'DCF Base'!$I$117)/((1+'DCF Base'!$C$6+$B89)*IF(RateConv=1,1,1+IPCALT)-1-'DCF Base'!$I$115)/'DCF Base'!$H$23*(1+'DCF Base'!$C$6+$B89)^(-5)</f>
        <v>20889.154539741467</v>
      </c>
      <c r="K89" s="16">
        <f>SUMPRODUCT('DCF Base'!$D$160:$H$160,(1+'DCF Base'!$C$6+$B89)^(-'DCF Base'!$D$19:$H$19))+'DCF Base'!$I$145*(1-'DCF Base'!$I$144/'DCF Base'!$I$146)/((1+'DCF Base'!$C$6+$B89)*IF(RateConv=1,1,1+IPCALT)-1-'DCF Base'!$I$144)/'DCF Base'!$H$23*(1+'DCF Base'!$C$6+$B89)^(-5)</f>
        <v>73014.344985978649</v>
      </c>
      <c r="L89" s="75">
        <f t="shared" si="9"/>
        <v>188590.81951053053</v>
      </c>
      <c r="M89" s="16">
        <f>SUMPRODUCT('DCF Bull'!$D$73:$H$73,(1+'DCF Bull'!$C$6+$B89)^(-'DCF Bull'!$D$19:$H$19))+'DCF Bull'!$I$58*(1-'DCF Bull'!$I$57/'DCF Bull'!$I$59)/((1+'DCF Bull'!$C$6+$B89)*IF(RateConv=1,1,1+IPCALT)-1-'DCF Bull'!$I$57)/'DCF Bull'!$H$23*(1+'DCF Bull'!$C$6+$B89)^(-5)</f>
        <v>73357.754030072159</v>
      </c>
      <c r="N89" s="16">
        <f>SUMPRODUCT('DCF Bull'!$D$102:$H$102,(1+'DCF Bull'!$C$6+$B89)^(-'DCF Bull'!$D$19:$H$19))+'DCF Bull'!$I$87*(1-'DCF Bull'!$I$86/'DCF Bull'!$I$88)/((1+'DCF Bull'!$C$6+$B89)*IF(RateConv=1,1,1+IPCALT)-1-'DCF Bull'!$I$86)/'DCF Bull'!$H$23*(1+'DCF Bull'!$C$6+$B89)^(-5)</f>
        <v>41438.527164525294</v>
      </c>
      <c r="O89" s="16">
        <f>SUMPRODUCT('DCF Bull'!$D$131:$H$131,(1+'DCF Bull'!$C$6+$B89)^(-'DCF Bull'!$D$19:$H$19))+'DCF Bull'!$I$116*(1-'DCF Bull'!$I$115/'DCF Bull'!$I$117)/((1+'DCF Bull'!$C$6+$B89)*IF(RateConv=1,1,1+IPCALT)-1-'DCF Bull'!$I$115)/'DCF Bull'!$H$23*(1+'DCF Bull'!$C$6+$B89)^(-5)</f>
        <v>25758.716278155458</v>
      </c>
      <c r="P89" s="16">
        <f>SUMPRODUCT('DCF Bull'!$D$160:$H$160,(1+'DCF Bull'!$C$6+$B89)^(-'DCF Bull'!$D$19:$H$19))+'DCF Bull'!$I$145*(1-'DCF Bull'!$I$144/'DCF Bull'!$I$146)/((1+'DCF Bull'!$C$6+$B89)*IF(RateConv=1,1,1+IPCALT)-1-'DCF Bull'!$I$144)/'DCF Bull'!$H$23*(1+'DCF Bull'!$C$6+$B89)^(-5)</f>
        <v>85765.86521204561</v>
      </c>
      <c r="Q89" s="75">
        <f t="shared" si="10"/>
        <v>226320.86268479851</v>
      </c>
      <c r="R89" s="16">
        <f>SUMPRODUCT('DCF Custom'!$D$73:$H$73,(1+'DCF Custom'!$C$6+$B89)^(-'DCF Custom'!$D$19:$H$19))+'DCF Custom'!$I$58*(1-'DCF Custom'!$I$57/'DCF Custom'!$I$59)/((1+'DCF Custom'!$C$6+$B89)*IF(RateConv=1,1,1+IPCALT)-1-'DCF Custom'!$I$57)/'DCF Custom'!$H$23*(1+'DCF Custom'!$C$6+$B89)^(-5)</f>
        <v>59743.240382878648</v>
      </c>
      <c r="S89" s="16">
        <f>SUMPRODUCT('DCF Custom'!$D$102:$H$102,(1+'DCF Custom'!$C$6+$B89)^(-'DCF Custom'!$D$19:$H$19))+'DCF Custom'!$I$87*(1-'DCF Custom'!$I$86/'DCF Custom'!$I$88)/((1+'DCF Custom'!$C$6+$B89)*IF(RateConv=1,1,1+IPCALT)-1-'DCF Custom'!$I$86)/'DCF Custom'!$H$23*(1+'DCF Custom'!$C$6+$B89)^(-5)</f>
        <v>34944.079601931779</v>
      </c>
      <c r="T89" s="16">
        <f>SUMPRODUCT('DCF Custom'!$D$131:$H$131,(1+'DCF Custom'!$C$6+$B89)^(-'DCF Custom'!$D$19:$H$19))+'DCF Custom'!$I$116*(1-'DCF Custom'!$I$115/'DCF Custom'!$I$117)/((1+'DCF Custom'!$C$6+$B89)*IF(RateConv=1,1,1+IPCALT)-1-'DCF Custom'!$I$115)/'DCF Custom'!$H$23*(1+'DCF Custom'!$C$6+$B89)^(-5)</f>
        <v>20889.154539741467</v>
      </c>
      <c r="U89" s="16">
        <f>SUMPRODUCT('DCF Custom'!$D$160:$H$160,(1+'DCF Custom'!$C$6+$B89)^(-'DCF Custom'!$D$19:$H$19))+'DCF Custom'!$I$145*(1-'DCF Custom'!$I$144/'DCF Custom'!$I$146)/((1+'DCF Custom'!$C$6+$B89)*IF(RateConv=1,1,1+IPCALT)-1-'DCF Custom'!$I$144)/'DCF Custom'!$H$23*(1+'DCF Custom'!$C$6+$B89)^(-5)</f>
        <v>73014.344985978649</v>
      </c>
      <c r="V89" s="75">
        <f t="shared" si="11"/>
        <v>188590.81951053053</v>
      </c>
    </row>
    <row r="90" spans="2:22" ht="13.95" customHeight="1" x14ac:dyDescent="0.3">
      <c r="B90" s="80">
        <v>6.9000000000000006E-2</v>
      </c>
      <c r="C90" s="16">
        <f>SUMPRODUCT('DCF Bear'!$D$73:$H$73,(1+'DCF Bear'!$C$6+$B90)^(-'DCF Bear'!$D$19:$H$19))+'DCF Bear'!$I$58*(1-'DCF Bear'!$I$57/'DCF Bear'!$I$59)/((1+'DCF Bear'!$C$6+$B90)*IF(RateConv=1,1,1+IPCALT)-1-'DCF Bear'!$I$57)/'DCF Bear'!$H$23*(1+'DCF Bear'!$C$6+$B90)^(-5)</f>
        <v>45355.890738207803</v>
      </c>
      <c r="D90" s="16">
        <f>SUMPRODUCT('DCF Bear'!$D$102:$H$102,(1+'DCF Bear'!$C$6+$B90)^(-'DCF Bear'!$D$19:$H$19))+'DCF Bear'!$I$87*(1-'DCF Bear'!$I$86/'DCF Bear'!$I$88)/((1+'DCF Bear'!$C$6+$B90)*IF(RateConv=1,1,1+IPCALT)-1-'DCF Bear'!$I$86)/'DCF Bear'!$H$23*(1+'DCF Bear'!$C$6+$B90)^(-5)</f>
        <v>27236.529592375377</v>
      </c>
      <c r="E90" s="16">
        <f>SUMPRODUCT('DCF Bear'!$D$131:$H$131,(1+'DCF Bear'!$C$6+$B90)^(-'DCF Bear'!$D$19:$H$19))+'DCF Bear'!$I$116*(1-'DCF Bear'!$I$115/'DCF Bear'!$I$117)/((1+'DCF Bear'!$C$6+$B90)*IF(RateConv=1,1,1+IPCALT)-1-'DCF Bear'!$I$115)/'DCF Bear'!$H$23*(1+'DCF Bear'!$C$6+$B90)^(-5)</f>
        <v>15732.572131731617</v>
      </c>
      <c r="F90" s="16">
        <f>SUMPRODUCT('DCF Bear'!$D$160:$H$160,(1+'DCF Bear'!$C$6+$B90)^(-'DCF Bear'!$D$19:$H$19))+'DCF Bear'!$I$145*(1-'DCF Bear'!$I$144/'DCF Bear'!$I$146)/((1+'DCF Bear'!$C$6+$B90)*IF(RateConv=1,1,1+IPCALT)-1-'DCF Bear'!$I$144)/'DCF Bear'!$H$23*(1+'DCF Bear'!$C$6+$B90)^(-5)</f>
        <v>58349.267374587507</v>
      </c>
      <c r="G90" s="75">
        <f t="shared" si="8"/>
        <v>146674.25983690232</v>
      </c>
      <c r="H90" s="16">
        <f>SUMPRODUCT('DCF Base'!$D$73:$H$73,(1+'DCF Base'!$C$6+$B90)^(-'DCF Base'!$D$19:$H$19))+'DCF Base'!$I$58*(1-'DCF Base'!$I$57/'DCF Base'!$I$59)/((1+'DCF Base'!$C$6+$B90)*IF(RateConv=1,1,1+IPCALT)-1-'DCF Base'!$I$57)/'DCF Base'!$H$23*(1+'DCF Base'!$C$6+$B90)^(-5)</f>
        <v>59037.462849224743</v>
      </c>
      <c r="I90" s="16">
        <f>SUMPRODUCT('DCF Base'!$D$102:$H$102,(1+'DCF Base'!$C$6+$B90)^(-'DCF Base'!$D$19:$H$19))+'DCF Base'!$I$87*(1-'DCF Base'!$I$86/'DCF Base'!$I$88)/((1+'DCF Base'!$C$6+$B90)*IF(RateConv=1,1,1+IPCALT)-1-'DCF Base'!$I$86)/'DCF Base'!$H$23*(1+'DCF Base'!$C$6+$B90)^(-5)</f>
        <v>34493.583825694252</v>
      </c>
      <c r="J90" s="16">
        <f>SUMPRODUCT('DCF Base'!$D$131:$H$131,(1+'DCF Base'!$C$6+$B90)^(-'DCF Base'!$D$19:$H$19))+'DCF Base'!$I$116*(1-'DCF Base'!$I$115/'DCF Base'!$I$117)/((1+'DCF Base'!$C$6+$B90)*IF(RateConv=1,1,1+IPCALT)-1-'DCF Base'!$I$115)/'DCF Base'!$H$23*(1+'DCF Base'!$C$6+$B90)^(-5)</f>
        <v>20631.444130401505</v>
      </c>
      <c r="K90" s="16">
        <f>SUMPRODUCT('DCF Base'!$D$160:$H$160,(1+'DCF Base'!$C$6+$B90)^(-'DCF Base'!$D$19:$H$19))+'DCF Base'!$I$145*(1-'DCF Base'!$I$144/'DCF Base'!$I$146)/((1+'DCF Base'!$C$6+$B90)*IF(RateConv=1,1,1+IPCALT)-1-'DCF Base'!$I$144)/'DCF Base'!$H$23*(1+'DCF Base'!$C$6+$B90)^(-5)</f>
        <v>72217.545960986274</v>
      </c>
      <c r="L90" s="75">
        <f t="shared" si="9"/>
        <v>186380.03676630679</v>
      </c>
      <c r="M90" s="16">
        <f>SUMPRODUCT('DCF Bull'!$D$73:$H$73,(1+'DCF Bull'!$C$6+$B90)^(-'DCF Bull'!$D$19:$H$19))+'DCF Bull'!$I$58*(1-'DCF Bull'!$I$57/'DCF Bull'!$I$59)/((1+'DCF Bull'!$C$6+$B90)*IF(RateConv=1,1,1+IPCALT)-1-'DCF Bull'!$I$57)/'DCF Bull'!$H$23*(1+'DCF Bull'!$C$6+$B90)^(-5)</f>
        <v>72323.64887953829</v>
      </c>
      <c r="N90" s="16">
        <f>SUMPRODUCT('DCF Bull'!$D$102:$H$102,(1+'DCF Bull'!$C$6+$B90)^(-'DCF Bull'!$D$19:$H$19))+'DCF Bull'!$I$87*(1-'DCF Bull'!$I$86/'DCF Bull'!$I$88)/((1+'DCF Bull'!$C$6+$B90)*IF(RateConv=1,1,1+IPCALT)-1-'DCF Bull'!$I$86)/'DCF Bull'!$H$23*(1+'DCF Bull'!$C$6+$B90)^(-5)</f>
        <v>40797.903583349391</v>
      </c>
      <c r="O90" s="16">
        <f>SUMPRODUCT('DCF Bull'!$D$131:$H$131,(1+'DCF Bull'!$C$6+$B90)^(-'DCF Bull'!$D$19:$H$19))+'DCF Bull'!$I$116*(1-'DCF Bull'!$I$115/'DCF Bull'!$I$117)/((1+'DCF Bull'!$C$6+$B90)*IF(RateConv=1,1,1+IPCALT)-1-'DCF Bull'!$I$115)/'DCF Bull'!$H$23*(1+'DCF Bull'!$C$6+$B90)^(-5)</f>
        <v>25380.034456153473</v>
      </c>
      <c r="P90" s="16">
        <f>SUMPRODUCT('DCF Bull'!$D$160:$H$160,(1+'DCF Bull'!$C$6+$B90)^(-'DCF Bull'!$D$19:$H$19))+'DCF Bull'!$I$145*(1-'DCF Bull'!$I$144/'DCF Bull'!$I$146)/((1+'DCF Bull'!$C$6+$B90)*IF(RateConv=1,1,1+IPCALT)-1-'DCF Bull'!$I$144)/'DCF Bull'!$H$23*(1+'DCF Bull'!$C$6+$B90)^(-5)</f>
        <v>84632.539441485249</v>
      </c>
      <c r="Q90" s="75">
        <f t="shared" si="10"/>
        <v>223134.12636052642</v>
      </c>
      <c r="R90" s="16">
        <f>SUMPRODUCT('DCF Custom'!$D$73:$H$73,(1+'DCF Custom'!$C$6+$B90)^(-'DCF Custom'!$D$19:$H$19))+'DCF Custom'!$I$58*(1-'DCF Custom'!$I$57/'DCF Custom'!$I$59)/((1+'DCF Custom'!$C$6+$B90)*IF(RateConv=1,1,1+IPCALT)-1-'DCF Custom'!$I$57)/'DCF Custom'!$H$23*(1+'DCF Custom'!$C$6+$B90)^(-5)</f>
        <v>59037.462849224743</v>
      </c>
      <c r="S90" s="16">
        <f>SUMPRODUCT('DCF Custom'!$D$102:$H$102,(1+'DCF Custom'!$C$6+$B90)^(-'DCF Custom'!$D$19:$H$19))+'DCF Custom'!$I$87*(1-'DCF Custom'!$I$86/'DCF Custom'!$I$88)/((1+'DCF Custom'!$C$6+$B90)*IF(RateConv=1,1,1+IPCALT)-1-'DCF Custom'!$I$86)/'DCF Custom'!$H$23*(1+'DCF Custom'!$C$6+$B90)^(-5)</f>
        <v>34493.583825694252</v>
      </c>
      <c r="T90" s="16">
        <f>SUMPRODUCT('DCF Custom'!$D$131:$H$131,(1+'DCF Custom'!$C$6+$B90)^(-'DCF Custom'!$D$19:$H$19))+'DCF Custom'!$I$116*(1-'DCF Custom'!$I$115/'DCF Custom'!$I$117)/((1+'DCF Custom'!$C$6+$B90)*IF(RateConv=1,1,1+IPCALT)-1-'DCF Custom'!$I$115)/'DCF Custom'!$H$23*(1+'DCF Custom'!$C$6+$B90)^(-5)</f>
        <v>20631.444130401505</v>
      </c>
      <c r="U90" s="16">
        <f>SUMPRODUCT('DCF Custom'!$D$160:$H$160,(1+'DCF Custom'!$C$6+$B90)^(-'DCF Custom'!$D$19:$H$19))+'DCF Custom'!$I$145*(1-'DCF Custom'!$I$144/'DCF Custom'!$I$146)/((1+'DCF Custom'!$C$6+$B90)*IF(RateConv=1,1,1+IPCALT)-1-'DCF Custom'!$I$144)/'DCF Custom'!$H$23*(1+'DCF Custom'!$C$6+$B90)^(-5)</f>
        <v>72217.545960986274</v>
      </c>
      <c r="V90" s="75">
        <f t="shared" si="11"/>
        <v>186380.03676630679</v>
      </c>
    </row>
    <row r="91" spans="2:22" ht="13.95" customHeight="1" x14ac:dyDescent="0.3">
      <c r="B91" s="80">
        <v>7.0000000000000007E-2</v>
      </c>
      <c r="C91" s="16">
        <f>SUMPRODUCT('DCF Bear'!$D$73:$H$73,(1+'DCF Bear'!$C$6+$B91)^(-'DCF Bear'!$D$19:$H$19))+'DCF Bear'!$I$58*(1-'DCF Bear'!$I$57/'DCF Bear'!$I$59)/((1+'DCF Bear'!$C$6+$B91)*IF(RateConv=1,1,1+IPCALT)-1-'DCF Bear'!$I$57)/'DCF Bear'!$H$23*(1+'DCF Bear'!$C$6+$B91)^(-5)</f>
        <v>44943.493032561601</v>
      </c>
      <c r="D91" s="16">
        <f>SUMPRODUCT('DCF Bear'!$D$102:$H$102,(1+'DCF Bear'!$C$6+$B91)^(-'DCF Bear'!$D$19:$H$19))+'DCF Bear'!$I$87*(1-'DCF Bear'!$I$86/'DCF Bear'!$I$88)/((1+'DCF Bear'!$C$6+$B91)*IF(RateConv=1,1,1+IPCALT)-1-'DCF Bear'!$I$86)/'DCF Bear'!$H$23*(1+'DCF Bear'!$C$6+$B91)^(-5)</f>
        <v>26966.53186075655</v>
      </c>
      <c r="E91" s="16">
        <f>SUMPRODUCT('DCF Bear'!$D$131:$H$131,(1+'DCF Bear'!$C$6+$B91)^(-'DCF Bear'!$D$19:$H$19))+'DCF Bear'!$I$116*(1-'DCF Bear'!$I$115/'DCF Bear'!$I$117)/((1+'DCF Bear'!$C$6+$B91)*IF(RateConv=1,1,1+IPCALT)-1-'DCF Bear'!$I$115)/'DCF Bear'!$H$23*(1+'DCF Bear'!$C$6+$B91)^(-5)</f>
        <v>15582.653091750173</v>
      </c>
      <c r="F91" s="16">
        <f>SUMPRODUCT('DCF Bear'!$D$160:$H$160,(1+'DCF Bear'!$C$6+$B91)^(-'DCF Bear'!$D$19:$H$19))+'DCF Bear'!$I$145*(1-'DCF Bear'!$I$144/'DCF Bear'!$I$146)/((1+'DCF Bear'!$C$6+$B91)*IF(RateConv=1,1,1+IPCALT)-1-'DCF Bear'!$I$144)/'DCF Bear'!$H$23*(1+'DCF Bear'!$C$6+$B91)^(-5)</f>
        <v>57868.301233338483</v>
      </c>
      <c r="G91" s="75">
        <f t="shared" si="8"/>
        <v>145360.97921840681</v>
      </c>
      <c r="H91" s="16">
        <f>SUMPRODUCT('DCF Base'!$D$73:$H$73,(1+'DCF Base'!$C$6+$B91)^(-'DCF Base'!$D$19:$H$19))+'DCF Base'!$I$58*(1-'DCF Base'!$I$57/'DCF Base'!$I$59)/((1+'DCF Base'!$C$6+$B91)*IF(RateConv=1,1,1+IPCALT)-1-'DCF Base'!$I$57)/'DCF Base'!$H$23*(1+'DCF Base'!$C$6+$B91)^(-5)</f>
        <v>58347.386542398599</v>
      </c>
      <c r="I91" s="16">
        <f>SUMPRODUCT('DCF Base'!$D$102:$H$102,(1+'DCF Base'!$C$6+$B91)^(-'DCF Base'!$D$19:$H$19))+'DCF Base'!$I$87*(1-'DCF Base'!$I$86/'DCF Base'!$I$88)/((1+'DCF Base'!$C$6+$B91)*IF(RateConv=1,1,1+IPCALT)-1-'DCF Base'!$I$86)/'DCF Base'!$H$23*(1+'DCF Base'!$C$6+$B91)^(-5)</f>
        <v>34053.248306282687</v>
      </c>
      <c r="J91" s="16">
        <f>SUMPRODUCT('DCF Base'!$D$131:$H$131,(1+'DCF Base'!$C$6+$B91)^(-'DCF Base'!$D$19:$H$19))+'DCF Base'!$I$116*(1-'DCF Base'!$I$115/'DCF Base'!$I$117)/((1+'DCF Base'!$C$6+$B91)*IF(RateConv=1,1,1+IPCALT)-1-'DCF Base'!$I$115)/'DCF Base'!$H$23*(1+'DCF Base'!$C$6+$B91)^(-5)</f>
        <v>20379.508256433663</v>
      </c>
      <c r="K91" s="16">
        <f>SUMPRODUCT('DCF Base'!$D$160:$H$160,(1+'DCF Base'!$C$6+$B91)^(-'DCF Base'!$D$19:$H$19))+'DCF Base'!$I$145*(1-'DCF Base'!$I$144/'DCF Base'!$I$146)/((1+'DCF Base'!$C$6+$B91)*IF(RateConv=1,1,1+IPCALT)-1-'DCF Base'!$I$144)/'DCF Base'!$H$23*(1+'DCF Base'!$C$6+$B91)^(-5)</f>
        <v>71438.218374067932</v>
      </c>
      <c r="L91" s="75">
        <f t="shared" si="9"/>
        <v>184218.36147918287</v>
      </c>
      <c r="M91" s="16">
        <f>SUMPRODUCT('DCF Bull'!$D$73:$H$73,(1+'DCF Bull'!$C$6+$B91)^(-'DCF Bull'!$D$19:$H$19))+'DCF Bull'!$I$58*(1-'DCF Bull'!$I$57/'DCF Bull'!$I$59)/((1+'DCF Bull'!$C$6+$B91)*IF(RateConv=1,1,1+IPCALT)-1-'DCF Bull'!$I$57)/'DCF Bull'!$H$23*(1+'DCF Bull'!$C$6+$B91)^(-5)</f>
        <v>71316.355106760282</v>
      </c>
      <c r="N91" s="16">
        <f>SUMPRODUCT('DCF Bull'!$D$102:$H$102,(1+'DCF Bull'!$C$6+$B91)^(-'DCF Bull'!$D$19:$H$19))+'DCF Bull'!$I$87*(1-'DCF Bull'!$I$86/'DCF Bull'!$I$88)/((1+'DCF Bull'!$C$6+$B91)*IF(RateConv=1,1,1+IPCALT)-1-'DCF Bull'!$I$86)/'DCF Bull'!$H$23*(1+'DCF Bull'!$C$6+$B91)^(-5)</f>
        <v>40174.100911999165</v>
      </c>
      <c r="O91" s="16">
        <f>SUMPRODUCT('DCF Bull'!$D$131:$H$131,(1+'DCF Bull'!$C$6+$B91)^(-'DCF Bull'!$D$19:$H$19))+'DCF Bull'!$I$116*(1-'DCF Bull'!$I$115/'DCF Bull'!$I$117)/((1+'DCF Bull'!$C$6+$B91)*IF(RateConv=1,1,1+IPCALT)-1-'DCF Bull'!$I$115)/'DCF Bull'!$H$23*(1+'DCF Bull'!$C$6+$B91)^(-5)</f>
        <v>25011.230100015673</v>
      </c>
      <c r="P91" s="16">
        <f>SUMPRODUCT('DCF Bull'!$D$160:$H$160,(1+'DCF Bull'!$C$6+$B91)^(-'DCF Bull'!$D$19:$H$19))+'DCF Bull'!$I$145*(1-'DCF Bull'!$I$144/'DCF Bull'!$I$146)/((1+'DCF Bull'!$C$6+$B91)*IF(RateConv=1,1,1+IPCALT)-1-'DCF Bull'!$I$144)/'DCF Bull'!$H$23*(1+'DCF Bull'!$C$6+$B91)^(-5)</f>
        <v>83528.305837582317</v>
      </c>
      <c r="Q91" s="75">
        <f t="shared" si="10"/>
        <v>220029.99195635744</v>
      </c>
      <c r="R91" s="16">
        <f>SUMPRODUCT('DCF Custom'!$D$73:$H$73,(1+'DCF Custom'!$C$6+$B91)^(-'DCF Custom'!$D$19:$H$19))+'DCF Custom'!$I$58*(1-'DCF Custom'!$I$57/'DCF Custom'!$I$59)/((1+'DCF Custom'!$C$6+$B91)*IF(RateConv=1,1,1+IPCALT)-1-'DCF Custom'!$I$57)/'DCF Custom'!$H$23*(1+'DCF Custom'!$C$6+$B91)^(-5)</f>
        <v>58347.386542398599</v>
      </c>
      <c r="S91" s="16">
        <f>SUMPRODUCT('DCF Custom'!$D$102:$H$102,(1+'DCF Custom'!$C$6+$B91)^(-'DCF Custom'!$D$19:$H$19))+'DCF Custom'!$I$87*(1-'DCF Custom'!$I$86/'DCF Custom'!$I$88)/((1+'DCF Custom'!$C$6+$B91)*IF(RateConv=1,1,1+IPCALT)-1-'DCF Custom'!$I$86)/'DCF Custom'!$H$23*(1+'DCF Custom'!$C$6+$B91)^(-5)</f>
        <v>34053.248306282687</v>
      </c>
      <c r="T91" s="16">
        <f>SUMPRODUCT('DCF Custom'!$D$131:$H$131,(1+'DCF Custom'!$C$6+$B91)^(-'DCF Custom'!$D$19:$H$19))+'DCF Custom'!$I$116*(1-'DCF Custom'!$I$115/'DCF Custom'!$I$117)/((1+'DCF Custom'!$C$6+$B91)*IF(RateConv=1,1,1+IPCALT)-1-'DCF Custom'!$I$115)/'DCF Custom'!$H$23*(1+'DCF Custom'!$C$6+$B91)^(-5)</f>
        <v>20379.508256433663</v>
      </c>
      <c r="U91" s="16">
        <f>SUMPRODUCT('DCF Custom'!$D$160:$H$160,(1+'DCF Custom'!$C$6+$B91)^(-'DCF Custom'!$D$19:$H$19))+'DCF Custom'!$I$145*(1-'DCF Custom'!$I$144/'DCF Custom'!$I$146)/((1+'DCF Custom'!$C$6+$B91)*IF(RateConv=1,1,1+IPCALT)-1-'DCF Custom'!$I$144)/'DCF Custom'!$H$23*(1+'DCF Custom'!$C$6+$B91)^(-5)</f>
        <v>71438.218374067932</v>
      </c>
      <c r="V91" s="75">
        <f t="shared" si="11"/>
        <v>184218.36147918287</v>
      </c>
    </row>
    <row r="92" spans="2:22" ht="13.95" customHeight="1" x14ac:dyDescent="0.3">
      <c r="B92" s="80">
        <v>7.0999999999999994E-2</v>
      </c>
      <c r="C92" s="16">
        <f>SUMPRODUCT('DCF Bear'!$D$73:$H$73,(1+'DCF Bear'!$C$6+$B92)^(-'DCF Bear'!$D$19:$H$19))+'DCF Bear'!$I$58*(1-'DCF Bear'!$I$57/'DCF Bear'!$I$59)/((1+'DCF Bear'!$C$6+$B92)*IF(RateConv=1,1,1+IPCALT)-1-'DCF Bear'!$I$57)/'DCF Bear'!$H$23*(1+'DCF Bear'!$C$6+$B92)^(-5)</f>
        <v>44538.344004737315</v>
      </c>
      <c r="D92" s="16">
        <f>SUMPRODUCT('DCF Bear'!$D$102:$H$102,(1+'DCF Bear'!$C$6+$B92)^(-'DCF Bear'!$D$19:$H$19))+'DCF Bear'!$I$87*(1-'DCF Bear'!$I$86/'DCF Bear'!$I$88)/((1+'DCF Bear'!$C$6+$B92)*IF(RateConv=1,1,1+IPCALT)-1-'DCF Bear'!$I$86)/'DCF Bear'!$H$23*(1+'DCF Bear'!$C$6+$B92)^(-5)</f>
        <v>26701.359372300525</v>
      </c>
      <c r="E92" s="16">
        <f>SUMPRODUCT('DCF Bear'!$D$131:$H$131,(1+'DCF Bear'!$C$6+$B92)^(-'DCF Bear'!$D$19:$H$19))+'DCF Bear'!$I$116*(1-'DCF Bear'!$I$115/'DCF Bear'!$I$117)/((1+'DCF Bear'!$C$6+$B92)*IF(RateConv=1,1,1+IPCALT)-1-'DCF Bear'!$I$115)/'DCF Bear'!$H$23*(1+'DCF Bear'!$C$6+$B92)^(-5)</f>
        <v>15435.39482128541</v>
      </c>
      <c r="F92" s="16">
        <f>SUMPRODUCT('DCF Bear'!$D$160:$H$160,(1+'DCF Bear'!$C$6+$B92)^(-'DCF Bear'!$D$19:$H$19))+'DCF Bear'!$I$145*(1-'DCF Bear'!$I$144/'DCF Bear'!$I$146)/((1+'DCF Bear'!$C$6+$B92)*IF(RateConv=1,1,1+IPCALT)-1-'DCF Bear'!$I$144)/'DCF Bear'!$H$23*(1+'DCF Bear'!$C$6+$B92)^(-5)</f>
        <v>57395.596294187126</v>
      </c>
      <c r="G92" s="75">
        <f t="shared" si="8"/>
        <v>144070.69449251037</v>
      </c>
      <c r="H92" s="16">
        <f>SUMPRODUCT('DCF Base'!$D$73:$H$73,(1+'DCF Base'!$C$6+$B92)^(-'DCF Base'!$D$19:$H$19))+'DCF Base'!$I$58*(1-'DCF Base'!$I$57/'DCF Base'!$I$59)/((1+'DCF Base'!$C$6+$B92)*IF(RateConv=1,1,1+IPCALT)-1-'DCF Base'!$I$57)/'DCF Base'!$H$23*(1+'DCF Base'!$C$6+$B92)^(-5)</f>
        <v>57672.496741917188</v>
      </c>
      <c r="I92" s="16">
        <f>SUMPRODUCT('DCF Base'!$D$102:$H$102,(1+'DCF Base'!$C$6+$B92)^(-'DCF Base'!$D$19:$H$19))+'DCF Base'!$I$87*(1-'DCF Base'!$I$86/'DCF Base'!$I$88)/((1+'DCF Base'!$C$6+$B92)*IF(RateConv=1,1,1+IPCALT)-1-'DCF Base'!$I$86)/'DCF Base'!$H$23*(1+'DCF Base'!$C$6+$B92)^(-5)</f>
        <v>33622.739362983157</v>
      </c>
      <c r="J92" s="16">
        <f>SUMPRODUCT('DCF Base'!$D$131:$H$131,(1+'DCF Base'!$C$6+$B92)^(-'DCF Base'!$D$19:$H$19))+'DCF Base'!$I$116*(1-'DCF Base'!$I$115/'DCF Base'!$I$117)/((1+'DCF Base'!$C$6+$B92)*IF(RateConv=1,1,1+IPCALT)-1-'DCF Base'!$I$115)/'DCF Base'!$H$23*(1+'DCF Base'!$C$6+$B92)^(-5)</f>
        <v>20133.157433331395</v>
      </c>
      <c r="K92" s="16">
        <f>SUMPRODUCT('DCF Base'!$D$160:$H$160,(1+'DCF Base'!$C$6+$B92)^(-'DCF Base'!$D$19:$H$19))+'DCF Base'!$I$145*(1-'DCF Base'!$I$144/'DCF Base'!$I$146)/((1+'DCF Base'!$C$6+$B92)*IF(RateConv=1,1,1+IPCALT)-1-'DCF Base'!$I$144)/'DCF Base'!$H$23*(1+'DCF Base'!$C$6+$B92)^(-5)</f>
        <v>70675.790601096814</v>
      </c>
      <c r="L92" s="75">
        <f t="shared" si="9"/>
        <v>182104.18413932854</v>
      </c>
      <c r="M92" s="16">
        <f>SUMPRODUCT('DCF Bull'!$D$73:$H$73,(1+'DCF Bull'!$C$6+$B92)^(-'DCF Bull'!$D$19:$H$19))+'DCF Bull'!$I$58*(1-'DCF Bull'!$I$57/'DCF Bull'!$I$59)/((1+'DCF Bull'!$C$6+$B92)*IF(RateConv=1,1,1+IPCALT)-1-'DCF Bull'!$I$57)/'DCF Bull'!$H$23*(1+'DCF Bull'!$C$6+$B92)^(-5)</f>
        <v>70334.85318977588</v>
      </c>
      <c r="N92" s="16">
        <f>SUMPRODUCT('DCF Bull'!$D$102:$H$102,(1+'DCF Bull'!$C$6+$B92)^(-'DCF Bull'!$D$19:$H$19))+'DCF Bull'!$I$87*(1-'DCF Bull'!$I$86/'DCF Bull'!$I$88)/((1+'DCF Bull'!$C$6+$B92)*IF(RateConv=1,1,1+IPCALT)-1-'DCF Bull'!$I$86)/'DCF Bull'!$H$23*(1+'DCF Bull'!$C$6+$B92)^(-5)</f>
        <v>39566.478556143258</v>
      </c>
      <c r="O92" s="16">
        <f>SUMPRODUCT('DCF Bull'!$D$131:$H$131,(1+'DCF Bull'!$C$6+$B92)^(-'DCF Bull'!$D$19:$H$19))+'DCF Bull'!$I$116*(1-'DCF Bull'!$I$115/'DCF Bull'!$I$117)/((1+'DCF Bull'!$C$6+$B92)*IF(RateConv=1,1,1+IPCALT)-1-'DCF Bull'!$I$115)/'DCF Bull'!$H$23*(1+'DCF Bull'!$C$6+$B92)^(-5)</f>
        <v>24651.927342059411</v>
      </c>
      <c r="P92" s="16">
        <f>SUMPRODUCT('DCF Bull'!$D$160:$H$160,(1+'DCF Bull'!$C$6+$B92)^(-'DCF Bull'!$D$19:$H$19))+'DCF Bull'!$I$145*(1-'DCF Bull'!$I$144/'DCF Bull'!$I$146)/((1+'DCF Bull'!$C$6+$B92)*IF(RateConv=1,1,1+IPCALT)-1-'DCF Bull'!$I$144)/'DCF Bull'!$H$23*(1+'DCF Bull'!$C$6+$B92)^(-5)</f>
        <v>82452.059435170711</v>
      </c>
      <c r="Q92" s="75">
        <f t="shared" si="10"/>
        <v>217005.31852314924</v>
      </c>
      <c r="R92" s="16">
        <f>SUMPRODUCT('DCF Custom'!$D$73:$H$73,(1+'DCF Custom'!$C$6+$B92)^(-'DCF Custom'!$D$19:$H$19))+'DCF Custom'!$I$58*(1-'DCF Custom'!$I$57/'DCF Custom'!$I$59)/((1+'DCF Custom'!$C$6+$B92)*IF(RateConv=1,1,1+IPCALT)-1-'DCF Custom'!$I$57)/'DCF Custom'!$H$23*(1+'DCF Custom'!$C$6+$B92)^(-5)</f>
        <v>57672.496741917188</v>
      </c>
      <c r="S92" s="16">
        <f>SUMPRODUCT('DCF Custom'!$D$102:$H$102,(1+'DCF Custom'!$C$6+$B92)^(-'DCF Custom'!$D$19:$H$19))+'DCF Custom'!$I$87*(1-'DCF Custom'!$I$86/'DCF Custom'!$I$88)/((1+'DCF Custom'!$C$6+$B92)*IF(RateConv=1,1,1+IPCALT)-1-'DCF Custom'!$I$86)/'DCF Custom'!$H$23*(1+'DCF Custom'!$C$6+$B92)^(-5)</f>
        <v>33622.739362983157</v>
      </c>
      <c r="T92" s="16">
        <f>SUMPRODUCT('DCF Custom'!$D$131:$H$131,(1+'DCF Custom'!$C$6+$B92)^(-'DCF Custom'!$D$19:$H$19))+'DCF Custom'!$I$116*(1-'DCF Custom'!$I$115/'DCF Custom'!$I$117)/((1+'DCF Custom'!$C$6+$B92)*IF(RateConv=1,1,1+IPCALT)-1-'DCF Custom'!$I$115)/'DCF Custom'!$H$23*(1+'DCF Custom'!$C$6+$B92)^(-5)</f>
        <v>20133.157433331395</v>
      </c>
      <c r="U92" s="16">
        <f>SUMPRODUCT('DCF Custom'!$D$160:$H$160,(1+'DCF Custom'!$C$6+$B92)^(-'DCF Custom'!$D$19:$H$19))+'DCF Custom'!$I$145*(1-'DCF Custom'!$I$144/'DCF Custom'!$I$146)/((1+'DCF Custom'!$C$6+$B92)*IF(RateConv=1,1,1+IPCALT)-1-'DCF Custom'!$I$144)/'DCF Custom'!$H$23*(1+'DCF Custom'!$C$6+$B92)^(-5)</f>
        <v>70675.790601096814</v>
      </c>
      <c r="V92" s="75">
        <f t="shared" si="11"/>
        <v>182104.18413932854</v>
      </c>
    </row>
    <row r="93" spans="2:22" ht="13.95" customHeight="1" x14ac:dyDescent="0.3">
      <c r="B93" s="80">
        <v>7.1999999999999995E-2</v>
      </c>
      <c r="C93" s="16">
        <f>SUMPRODUCT('DCF Bear'!$D$73:$H$73,(1+'DCF Bear'!$C$6+$B93)^(-'DCF Bear'!$D$19:$H$19))+'DCF Bear'!$I$58*(1-'DCF Bear'!$I$57/'DCF Bear'!$I$59)/((1+'DCF Bear'!$C$6+$B93)*IF(RateConv=1,1,1+IPCALT)-1-'DCF Bear'!$I$57)/'DCF Bear'!$H$23*(1+'DCF Bear'!$C$6+$B93)^(-5)</f>
        <v>44140.254585300543</v>
      </c>
      <c r="D93" s="16">
        <f>SUMPRODUCT('DCF Bear'!$D$102:$H$102,(1+'DCF Bear'!$C$6+$B93)^(-'DCF Bear'!$D$19:$H$19))+'DCF Bear'!$I$87*(1-'DCF Bear'!$I$86/'DCF Bear'!$I$88)/((1+'DCF Bear'!$C$6+$B93)*IF(RateConv=1,1,1+IPCALT)-1-'DCF Bear'!$I$86)/'DCF Bear'!$H$23*(1+'DCF Bear'!$C$6+$B93)^(-5)</f>
        <v>26440.885941210439</v>
      </c>
      <c r="E93" s="16">
        <f>SUMPRODUCT('DCF Bear'!$D$131:$H$131,(1+'DCF Bear'!$C$6+$B93)^(-'DCF Bear'!$D$19:$H$19))+'DCF Bear'!$I$116*(1-'DCF Bear'!$I$115/'DCF Bear'!$I$117)/((1+'DCF Bear'!$C$6+$B93)*IF(RateConv=1,1,1+IPCALT)-1-'DCF Bear'!$I$115)/'DCF Bear'!$H$23*(1+'DCF Bear'!$C$6+$B93)^(-5)</f>
        <v>15290.727809386804</v>
      </c>
      <c r="F93" s="16">
        <f>SUMPRODUCT('DCF Bear'!$D$160:$H$160,(1+'DCF Bear'!$C$6+$B93)^(-'DCF Bear'!$D$19:$H$19))+'DCF Bear'!$I$145*(1-'DCF Bear'!$I$144/'DCF Bear'!$I$146)/((1+'DCF Bear'!$C$6+$B93)*IF(RateConv=1,1,1+IPCALT)-1-'DCF Bear'!$I$144)/'DCF Bear'!$H$23*(1+'DCF Bear'!$C$6+$B93)^(-5)</f>
        <v>56930.937927044011</v>
      </c>
      <c r="G93" s="75">
        <f t="shared" si="8"/>
        <v>142802.8062629418</v>
      </c>
      <c r="H93" s="16">
        <f>SUMPRODUCT('DCF Base'!$D$73:$H$73,(1+'DCF Base'!$C$6+$B93)^(-'DCF Base'!$D$19:$H$19))+'DCF Base'!$I$58*(1-'DCF Base'!$I$57/'DCF Base'!$I$59)/((1+'DCF Base'!$C$6+$B93)*IF(RateConv=1,1,1+IPCALT)-1-'DCF Base'!$I$57)/'DCF Base'!$H$23*(1+'DCF Base'!$C$6+$B93)^(-5)</f>
        <v>57012.300963852336</v>
      </c>
      <c r="I93" s="16">
        <f>SUMPRODUCT('DCF Base'!$D$102:$H$102,(1+'DCF Base'!$C$6+$B93)^(-'DCF Base'!$D$19:$H$19))+'DCF Base'!$I$87*(1-'DCF Base'!$I$86/'DCF Base'!$I$88)/((1+'DCF Base'!$C$6+$B93)*IF(RateConv=1,1,1+IPCALT)-1-'DCF Base'!$I$86)/'DCF Base'!$H$23*(1+'DCF Base'!$C$6+$B93)^(-5)</f>
        <v>33201.737733630835</v>
      </c>
      <c r="J93" s="16">
        <f>SUMPRODUCT('DCF Base'!$D$131:$H$131,(1+'DCF Base'!$C$6+$B93)^(-'DCF Base'!$D$19:$H$19))+'DCF Base'!$I$116*(1-'DCF Base'!$I$115/'DCF Base'!$I$117)/((1+'DCF Base'!$C$6+$B93)*IF(RateConv=1,1,1+IPCALT)-1-'DCF Base'!$I$115)/'DCF Base'!$H$23*(1+'DCF Base'!$C$6+$B93)^(-5)</f>
        <v>19892.210363499882</v>
      </c>
      <c r="K93" s="16">
        <f>SUMPRODUCT('DCF Base'!$D$160:$H$160,(1+'DCF Base'!$C$6+$B93)^(-'DCF Base'!$D$19:$H$19))+'DCF Base'!$I$145*(1-'DCF Base'!$I$144/'DCF Base'!$I$146)/((1+'DCF Base'!$C$6+$B93)*IF(RateConv=1,1,1+IPCALT)-1-'DCF Base'!$I$144)/'DCF Base'!$H$23*(1+'DCF Base'!$C$6+$B93)^(-5)</f>
        <v>69929.715706960866</v>
      </c>
      <c r="L93" s="75">
        <f t="shared" si="9"/>
        <v>180035.96476794389</v>
      </c>
      <c r="M93" s="16">
        <f>SUMPRODUCT('DCF Bull'!$D$73:$H$73,(1+'DCF Bull'!$C$6+$B93)^(-'DCF Bull'!$D$19:$H$19))+'DCF Bull'!$I$58*(1-'DCF Bull'!$I$57/'DCF Bull'!$I$59)/((1+'DCF Bull'!$C$6+$B93)*IF(RateConv=1,1,1+IPCALT)-1-'DCF Bull'!$I$57)/'DCF Bull'!$H$23*(1+'DCF Bull'!$C$6+$B93)^(-5)</f>
        <v>69378.174590359005</v>
      </c>
      <c r="N93" s="16">
        <f>SUMPRODUCT('DCF Bull'!$D$102:$H$102,(1+'DCF Bull'!$C$6+$B93)^(-'DCF Bull'!$D$19:$H$19))+'DCF Bull'!$I$87*(1-'DCF Bull'!$I$86/'DCF Bull'!$I$88)/((1+'DCF Bull'!$C$6+$B93)*IF(RateConv=1,1,1+IPCALT)-1-'DCF Bull'!$I$86)/'DCF Bull'!$H$23*(1+'DCF Bull'!$C$6+$B93)^(-5)</f>
        <v>38974.42796120912</v>
      </c>
      <c r="O93" s="16">
        <f>SUMPRODUCT('DCF Bull'!$D$131:$H$131,(1+'DCF Bull'!$C$6+$B93)^(-'DCF Bull'!$D$19:$H$19))+'DCF Bull'!$I$116*(1-'DCF Bull'!$I$115/'DCF Bull'!$I$117)/((1+'DCF Bull'!$C$6+$B93)*IF(RateConv=1,1,1+IPCALT)-1-'DCF Bull'!$I$115)/'DCF Bull'!$H$23*(1+'DCF Bull'!$C$6+$B93)^(-5)</f>
        <v>24301.769112249483</v>
      </c>
      <c r="P93" s="16">
        <f>SUMPRODUCT('DCF Bull'!$D$160:$H$160,(1+'DCF Bull'!$C$6+$B93)^(-'DCF Bull'!$D$19:$H$19))+'DCF Bull'!$I$145*(1-'DCF Bull'!$I$144/'DCF Bull'!$I$146)/((1+'DCF Bull'!$C$6+$B93)*IF(RateConv=1,1,1+IPCALT)-1-'DCF Bull'!$I$144)/'DCF Bull'!$H$23*(1+'DCF Bull'!$C$6+$B93)^(-5)</f>
        <v>81402.750519006018</v>
      </c>
      <c r="Q93" s="75">
        <f t="shared" si="10"/>
        <v>214057.12218282363</v>
      </c>
      <c r="R93" s="16">
        <f>SUMPRODUCT('DCF Custom'!$D$73:$H$73,(1+'DCF Custom'!$C$6+$B93)^(-'DCF Custom'!$D$19:$H$19))+'DCF Custom'!$I$58*(1-'DCF Custom'!$I$57/'DCF Custom'!$I$59)/((1+'DCF Custom'!$C$6+$B93)*IF(RateConv=1,1,1+IPCALT)-1-'DCF Custom'!$I$57)/'DCF Custom'!$H$23*(1+'DCF Custom'!$C$6+$B93)^(-5)</f>
        <v>57012.300963852336</v>
      </c>
      <c r="S93" s="16">
        <f>SUMPRODUCT('DCF Custom'!$D$102:$H$102,(1+'DCF Custom'!$C$6+$B93)^(-'DCF Custom'!$D$19:$H$19))+'DCF Custom'!$I$87*(1-'DCF Custom'!$I$86/'DCF Custom'!$I$88)/((1+'DCF Custom'!$C$6+$B93)*IF(RateConv=1,1,1+IPCALT)-1-'DCF Custom'!$I$86)/'DCF Custom'!$H$23*(1+'DCF Custom'!$C$6+$B93)^(-5)</f>
        <v>33201.737733630835</v>
      </c>
      <c r="T93" s="16">
        <f>SUMPRODUCT('DCF Custom'!$D$131:$H$131,(1+'DCF Custom'!$C$6+$B93)^(-'DCF Custom'!$D$19:$H$19))+'DCF Custom'!$I$116*(1-'DCF Custom'!$I$115/'DCF Custom'!$I$117)/((1+'DCF Custom'!$C$6+$B93)*IF(RateConv=1,1,1+IPCALT)-1-'DCF Custom'!$I$115)/'DCF Custom'!$H$23*(1+'DCF Custom'!$C$6+$B93)^(-5)</f>
        <v>19892.210363499882</v>
      </c>
      <c r="U93" s="16">
        <f>SUMPRODUCT('DCF Custom'!$D$160:$H$160,(1+'DCF Custom'!$C$6+$B93)^(-'DCF Custom'!$D$19:$H$19))+'DCF Custom'!$I$145*(1-'DCF Custom'!$I$144/'DCF Custom'!$I$146)/((1+'DCF Custom'!$C$6+$B93)*IF(RateConv=1,1,1+IPCALT)-1-'DCF Custom'!$I$144)/'DCF Custom'!$H$23*(1+'DCF Custom'!$C$6+$B93)^(-5)</f>
        <v>69929.715706960866</v>
      </c>
      <c r="V93" s="75">
        <f t="shared" si="11"/>
        <v>180035.96476794389</v>
      </c>
    </row>
    <row r="94" spans="2:22" ht="13.95" customHeight="1" x14ac:dyDescent="0.3">
      <c r="B94" s="80">
        <v>7.2999999999999995E-2</v>
      </c>
      <c r="C94" s="16">
        <f>SUMPRODUCT('DCF Bear'!$D$73:$H$73,(1+'DCF Bear'!$C$6+$B94)^(-'DCF Bear'!$D$19:$H$19))+'DCF Bear'!$I$58*(1-'DCF Bear'!$I$57/'DCF Bear'!$I$59)/((1+'DCF Bear'!$C$6+$B94)*IF(RateConv=1,1,1+IPCALT)-1-'DCF Bear'!$I$57)/'DCF Bear'!$H$23*(1+'DCF Bear'!$C$6+$B94)^(-5)</f>
        <v>43749.042223928074</v>
      </c>
      <c r="D94" s="16">
        <f>SUMPRODUCT('DCF Bear'!$D$102:$H$102,(1+'DCF Bear'!$C$6+$B94)^(-'DCF Bear'!$D$19:$H$19))+'DCF Bear'!$I$87*(1-'DCF Bear'!$I$86/'DCF Bear'!$I$88)/((1+'DCF Bear'!$C$6+$B94)*IF(RateConv=1,1,1+IPCALT)-1-'DCF Bear'!$I$86)/'DCF Bear'!$H$23*(1+'DCF Bear'!$C$6+$B94)^(-5)</f>
        <v>26184.989734153267</v>
      </c>
      <c r="E94" s="16">
        <f>SUMPRODUCT('DCF Bear'!$D$131:$H$131,(1+'DCF Bear'!$C$6+$B94)^(-'DCF Bear'!$D$19:$H$19))+'DCF Bear'!$I$116*(1-'DCF Bear'!$I$115/'DCF Bear'!$I$117)/((1+'DCF Bear'!$C$6+$B94)*IF(RateConv=1,1,1+IPCALT)-1-'DCF Bear'!$I$115)/'DCF Bear'!$H$23*(1+'DCF Bear'!$C$6+$B94)^(-5)</f>
        <v>15148.584942384792</v>
      </c>
      <c r="F94" s="16">
        <f>SUMPRODUCT('DCF Bear'!$D$160:$H$160,(1+'DCF Bear'!$C$6+$B94)^(-'DCF Bear'!$D$19:$H$19))+'DCF Bear'!$I$145*(1-'DCF Bear'!$I$144/'DCF Bear'!$I$146)/((1+'DCF Bear'!$C$6+$B94)*IF(RateConv=1,1,1+IPCALT)-1-'DCF Bear'!$I$144)/'DCF Bear'!$H$23*(1+'DCF Bear'!$C$6+$B94)^(-5)</f>
        <v>56474.118897880689</v>
      </c>
      <c r="G94" s="75">
        <f t="shared" si="8"/>
        <v>141556.73579834681</v>
      </c>
      <c r="H94" s="16">
        <f>SUMPRODUCT('DCF Base'!$D$73:$H$73,(1+'DCF Base'!$C$6+$B94)^(-'DCF Base'!$D$19:$H$19))+'DCF Base'!$I$58*(1-'DCF Base'!$I$57/'DCF Base'!$I$59)/((1+'DCF Base'!$C$6+$B94)*IF(RateConv=1,1,1+IPCALT)-1-'DCF Base'!$I$57)/'DCF Base'!$H$23*(1+'DCF Base'!$C$6+$B94)^(-5)</f>
        <v>56366.32777296799</v>
      </c>
      <c r="I94" s="16">
        <f>SUMPRODUCT('DCF Base'!$D$102:$H$102,(1+'DCF Base'!$C$6+$B94)^(-'DCF Base'!$D$19:$H$19))+'DCF Base'!$I$87*(1-'DCF Base'!$I$86/'DCF Base'!$I$88)/((1+'DCF Base'!$C$6+$B94)*IF(RateConv=1,1,1+IPCALT)-1-'DCF Base'!$I$86)/'DCF Base'!$H$23*(1+'DCF Base'!$C$6+$B94)^(-5)</f>
        <v>32789.937804361318</v>
      </c>
      <c r="J94" s="16">
        <f>SUMPRODUCT('DCF Base'!$D$131:$H$131,(1+'DCF Base'!$C$6+$B94)^(-'DCF Base'!$D$19:$H$19))+'DCF Base'!$I$116*(1-'DCF Base'!$I$115/'DCF Base'!$I$117)/((1+'DCF Base'!$C$6+$B94)*IF(RateConv=1,1,1+IPCALT)-1-'DCF Base'!$I$115)/'DCF Base'!$H$23*(1+'DCF Base'!$C$6+$B94)^(-5)</f>
        <v>19656.493498910662</v>
      </c>
      <c r="K94" s="16">
        <f>SUMPRODUCT('DCF Base'!$D$160:$H$160,(1+'DCF Base'!$C$6+$B94)^(-'DCF Base'!$D$19:$H$19))+'DCF Base'!$I$145*(1-'DCF Base'!$I$144/'DCF Base'!$I$146)/((1+'DCF Base'!$C$6+$B94)*IF(RateConv=1,1,1+IPCALT)-1-'DCF Base'!$I$144)/'DCF Base'!$H$23*(1+'DCF Base'!$C$6+$B94)^(-5)</f>
        <v>69199.470126726257</v>
      </c>
      <c r="L94" s="75">
        <f t="shared" si="9"/>
        <v>178012.22920296623</v>
      </c>
      <c r="M94" s="16">
        <f>SUMPRODUCT('DCF Bull'!$D$73:$H$73,(1+'DCF Bull'!$C$6+$B94)^(-'DCF Bull'!$D$19:$H$19))+'DCF Bull'!$I$58*(1-'DCF Bull'!$I$57/'DCF Bull'!$I$59)/((1+'DCF Bull'!$C$6+$B94)*IF(RateConv=1,1,1+IPCALT)-1-'DCF Bull'!$I$57)/'DCF Bull'!$H$23*(1+'DCF Bull'!$C$6+$B94)^(-5)</f>
        <v>68445.398606827745</v>
      </c>
      <c r="N94" s="16">
        <f>SUMPRODUCT('DCF Bull'!$D$102:$H$102,(1+'DCF Bull'!$C$6+$B94)^(-'DCF Bull'!$D$19:$H$19))+'DCF Bull'!$I$87*(1-'DCF Bull'!$I$86/'DCF Bull'!$I$88)/((1+'DCF Bull'!$C$6+$B94)*IF(RateConv=1,1,1+IPCALT)-1-'DCF Bull'!$I$86)/'DCF Bull'!$H$23*(1+'DCF Bull'!$C$6+$B94)^(-5)</f>
        <v>38397.370634557206</v>
      </c>
      <c r="O94" s="16">
        <f>SUMPRODUCT('DCF Bull'!$D$131:$H$131,(1+'DCF Bull'!$C$6+$B94)^(-'DCF Bull'!$D$19:$H$19))+'DCF Bull'!$I$116*(1-'DCF Bull'!$I$115/'DCF Bull'!$I$117)/((1+'DCF Bull'!$C$6+$B94)*IF(RateConv=1,1,1+IPCALT)-1-'DCF Bull'!$I$115)/'DCF Bull'!$H$23*(1+'DCF Bull'!$C$6+$B94)^(-5)</f>
        <v>23960.415977822922</v>
      </c>
      <c r="P94" s="16">
        <f>SUMPRODUCT('DCF Bull'!$D$160:$H$160,(1+'DCF Bull'!$C$6+$B94)^(-'DCF Bull'!$D$19:$H$19))+'DCF Bull'!$I$145*(1-'DCF Bull'!$I$144/'DCF Bull'!$I$146)/((1+'DCF Bull'!$C$6+$B94)*IF(RateConv=1,1,1+IPCALT)-1-'DCF Bull'!$I$144)/'DCF Bull'!$H$23*(1+'DCF Bull'!$C$6+$B94)^(-5)</f>
        <v>80379.381213264132</v>
      </c>
      <c r="Q94" s="75">
        <f t="shared" si="10"/>
        <v>211182.56643247203</v>
      </c>
      <c r="R94" s="16">
        <f>SUMPRODUCT('DCF Custom'!$D$73:$H$73,(1+'DCF Custom'!$C$6+$B94)^(-'DCF Custom'!$D$19:$H$19))+'DCF Custom'!$I$58*(1-'DCF Custom'!$I$57/'DCF Custom'!$I$59)/((1+'DCF Custom'!$C$6+$B94)*IF(RateConv=1,1,1+IPCALT)-1-'DCF Custom'!$I$57)/'DCF Custom'!$H$23*(1+'DCF Custom'!$C$6+$B94)^(-5)</f>
        <v>56366.32777296799</v>
      </c>
      <c r="S94" s="16">
        <f>SUMPRODUCT('DCF Custom'!$D$102:$H$102,(1+'DCF Custom'!$C$6+$B94)^(-'DCF Custom'!$D$19:$H$19))+'DCF Custom'!$I$87*(1-'DCF Custom'!$I$86/'DCF Custom'!$I$88)/((1+'DCF Custom'!$C$6+$B94)*IF(RateConv=1,1,1+IPCALT)-1-'DCF Custom'!$I$86)/'DCF Custom'!$H$23*(1+'DCF Custom'!$C$6+$B94)^(-5)</f>
        <v>32789.937804361318</v>
      </c>
      <c r="T94" s="16">
        <f>SUMPRODUCT('DCF Custom'!$D$131:$H$131,(1+'DCF Custom'!$C$6+$B94)^(-'DCF Custom'!$D$19:$H$19))+'DCF Custom'!$I$116*(1-'DCF Custom'!$I$115/'DCF Custom'!$I$117)/((1+'DCF Custom'!$C$6+$B94)*IF(RateConv=1,1,1+IPCALT)-1-'DCF Custom'!$I$115)/'DCF Custom'!$H$23*(1+'DCF Custom'!$C$6+$B94)^(-5)</f>
        <v>19656.493498910662</v>
      </c>
      <c r="U94" s="16">
        <f>SUMPRODUCT('DCF Custom'!$D$160:$H$160,(1+'DCF Custom'!$C$6+$B94)^(-'DCF Custom'!$D$19:$H$19))+'DCF Custom'!$I$145*(1-'DCF Custom'!$I$144/'DCF Custom'!$I$146)/((1+'DCF Custom'!$C$6+$B94)*IF(RateConv=1,1,1+IPCALT)-1-'DCF Custom'!$I$144)/'DCF Custom'!$H$23*(1+'DCF Custom'!$C$6+$B94)^(-5)</f>
        <v>69199.470126726257</v>
      </c>
      <c r="V94" s="75">
        <f t="shared" si="11"/>
        <v>178012.22920296623</v>
      </c>
    </row>
    <row r="95" spans="2:22" ht="13.95" customHeight="1" x14ac:dyDescent="0.3">
      <c r="B95" s="80">
        <v>7.3999999999999996E-2</v>
      </c>
      <c r="C95" s="16">
        <f>SUMPRODUCT('DCF Bear'!$D$73:$H$73,(1+'DCF Bear'!$C$6+$B95)^(-'DCF Bear'!$D$19:$H$19))+'DCF Bear'!$I$58*(1-'DCF Bear'!$I$57/'DCF Bear'!$I$59)/((1+'DCF Bear'!$C$6+$B95)*IF(RateConv=1,1,1+IPCALT)-1-'DCF Bear'!$I$57)/'DCF Bear'!$H$23*(1+'DCF Bear'!$C$6+$B95)^(-5)</f>
        <v>43364.530610818052</v>
      </c>
      <c r="D95" s="16">
        <f>SUMPRODUCT('DCF Bear'!$D$102:$H$102,(1+'DCF Bear'!$C$6+$B95)^(-'DCF Bear'!$D$19:$H$19))+'DCF Bear'!$I$87*(1-'DCF Bear'!$I$86/'DCF Bear'!$I$88)/((1+'DCF Bear'!$C$6+$B95)*IF(RateConv=1,1,1+IPCALT)-1-'DCF Bear'!$I$86)/'DCF Bear'!$H$23*(1+'DCF Bear'!$C$6+$B95)^(-5)</f>
        <v>25933.553084251485</v>
      </c>
      <c r="E95" s="16">
        <f>SUMPRODUCT('DCF Bear'!$D$131:$H$131,(1+'DCF Bear'!$C$6+$B95)^(-'DCF Bear'!$D$19:$H$19))+'DCF Bear'!$I$116*(1-'DCF Bear'!$I$115/'DCF Bear'!$I$117)/((1+'DCF Bear'!$C$6+$B95)*IF(RateConv=1,1,1+IPCALT)-1-'DCF Bear'!$I$115)/'DCF Bear'!$H$23*(1+'DCF Bear'!$C$6+$B95)^(-5)</f>
        <v>15008.901401441468</v>
      </c>
      <c r="F95" s="16">
        <f>SUMPRODUCT('DCF Bear'!$D$160:$H$160,(1+'DCF Bear'!$C$6+$B95)^(-'DCF Bear'!$D$19:$H$19))+'DCF Bear'!$I$145*(1-'DCF Bear'!$I$144/'DCF Bear'!$I$146)/((1+'DCF Bear'!$C$6+$B95)*IF(RateConv=1,1,1+IPCALT)-1-'DCF Bear'!$I$144)/'DCF Bear'!$H$23*(1+'DCF Bear'!$C$6+$B95)^(-5)</f>
        <v>56024.939052690162</v>
      </c>
      <c r="G95" s="75">
        <f t="shared" si="8"/>
        <v>140331.92414920116</v>
      </c>
      <c r="H95" s="16">
        <f>SUMPRODUCT('DCF Base'!$D$73:$H$73,(1+'DCF Base'!$C$6+$B95)^(-'DCF Base'!$D$19:$H$19))+'DCF Base'!$I$58*(1-'DCF Base'!$I$57/'DCF Base'!$I$59)/((1+'DCF Base'!$C$6+$B95)*IF(RateConv=1,1,1+IPCALT)-1-'DCF Base'!$I$57)/'DCF Base'!$H$23*(1+'DCF Base'!$C$6+$B95)^(-5)</f>
        <v>55734.125670194931</v>
      </c>
      <c r="I95" s="16">
        <f>SUMPRODUCT('DCF Base'!$D$102:$H$102,(1+'DCF Base'!$C$6+$B95)^(-'DCF Base'!$D$19:$H$19))+'DCF Base'!$I$87*(1-'DCF Base'!$I$86/'DCF Base'!$I$88)/((1+'DCF Base'!$C$6+$B95)*IF(RateConv=1,1,1+IPCALT)-1-'DCF Base'!$I$86)/'DCF Base'!$H$23*(1+'DCF Base'!$C$6+$B95)^(-5)</f>
        <v>32387.046888213368</v>
      </c>
      <c r="J95" s="16">
        <f>SUMPRODUCT('DCF Base'!$D$131:$H$131,(1+'DCF Base'!$C$6+$B95)^(-'DCF Base'!$D$19:$H$19))+'DCF Base'!$I$116*(1-'DCF Base'!$I$115/'DCF Base'!$I$117)/((1+'DCF Base'!$C$6+$B95)*IF(RateConv=1,1,1+IPCALT)-1-'DCF Base'!$I$115)/'DCF Base'!$H$23*(1+'DCF Base'!$C$6+$B95)^(-5)</f>
        <v>19425.840631493909</v>
      </c>
      <c r="K95" s="16">
        <f>SUMPRODUCT('DCF Base'!$D$160:$H$160,(1+'DCF Base'!$C$6+$B95)^(-'DCF Base'!$D$19:$H$19))+'DCF Base'!$I$145*(1-'DCF Base'!$I$144/'DCF Base'!$I$146)/((1+'DCF Base'!$C$6+$B95)*IF(RateConv=1,1,1+IPCALT)-1-'DCF Base'!$I$144)/'DCF Base'!$H$23*(1+'DCF Base'!$C$6+$B95)^(-5)</f>
        <v>68484.552430444746</v>
      </c>
      <c r="L95" s="75">
        <f t="shared" si="9"/>
        <v>176031.56562034696</v>
      </c>
      <c r="M95" s="16">
        <f>SUMPRODUCT('DCF Bull'!$D$73:$H$73,(1+'DCF Bull'!$C$6+$B95)^(-'DCF Bull'!$D$19:$H$19))+'DCF Bull'!$I$58*(1-'DCF Bull'!$I$57/'DCF Bull'!$I$59)/((1+'DCF Bull'!$C$6+$B95)*IF(RateConv=1,1,1+IPCALT)-1-'DCF Bull'!$I$57)/'DCF Bull'!$H$23*(1+'DCF Bull'!$C$6+$B95)^(-5)</f>
        <v>67535.649457131396</v>
      </c>
      <c r="N95" s="16">
        <f>SUMPRODUCT('DCF Bull'!$D$102:$H$102,(1+'DCF Bull'!$C$6+$B95)^(-'DCF Bull'!$D$19:$H$19))+'DCF Bull'!$I$87*(1-'DCF Bull'!$I$86/'DCF Bull'!$I$88)/((1+'DCF Bull'!$C$6+$B95)*IF(RateConv=1,1,1+IPCALT)-1-'DCF Bull'!$I$86)/'DCF Bull'!$H$23*(1+'DCF Bull'!$C$6+$B95)^(-5)</f>
        <v>37834.756312372047</v>
      </c>
      <c r="O95" s="16">
        <f>SUMPRODUCT('DCF Bull'!$D$131:$H$131,(1+'DCF Bull'!$C$6+$B95)^(-'DCF Bull'!$D$19:$H$19))+'DCF Bull'!$I$116*(1-'DCF Bull'!$I$115/'DCF Bull'!$I$117)/((1+'DCF Bull'!$C$6+$B95)*IF(RateConv=1,1,1+IPCALT)-1-'DCF Bull'!$I$115)/'DCF Bull'!$H$23*(1+'DCF Bull'!$C$6+$B95)^(-5)</f>
        <v>23627.545067818075</v>
      </c>
      <c r="P95" s="16">
        <f>SUMPRODUCT('DCF Bull'!$D$160:$H$160,(1+'DCF Bull'!$C$6+$B95)^(-'DCF Bull'!$D$19:$H$19))+'DCF Bull'!$I$145*(1-'DCF Bull'!$I$144/'DCF Bull'!$I$146)/((1+'DCF Bull'!$C$6+$B95)*IF(RateConv=1,1,1+IPCALT)-1-'DCF Bull'!$I$144)/'DCF Bull'!$H$23*(1+'DCF Bull'!$C$6+$B95)^(-5)</f>
        <v>79381.002320584608</v>
      </c>
      <c r="Q95" s="75">
        <f t="shared" si="10"/>
        <v>208378.95315790613</v>
      </c>
      <c r="R95" s="16">
        <f>SUMPRODUCT('DCF Custom'!$D$73:$H$73,(1+'DCF Custom'!$C$6+$B95)^(-'DCF Custom'!$D$19:$H$19))+'DCF Custom'!$I$58*(1-'DCF Custom'!$I$57/'DCF Custom'!$I$59)/((1+'DCF Custom'!$C$6+$B95)*IF(RateConv=1,1,1+IPCALT)-1-'DCF Custom'!$I$57)/'DCF Custom'!$H$23*(1+'DCF Custom'!$C$6+$B95)^(-5)</f>
        <v>55734.125670194931</v>
      </c>
      <c r="S95" s="16">
        <f>SUMPRODUCT('DCF Custom'!$D$102:$H$102,(1+'DCF Custom'!$C$6+$B95)^(-'DCF Custom'!$D$19:$H$19))+'DCF Custom'!$I$87*(1-'DCF Custom'!$I$86/'DCF Custom'!$I$88)/((1+'DCF Custom'!$C$6+$B95)*IF(RateConv=1,1,1+IPCALT)-1-'DCF Custom'!$I$86)/'DCF Custom'!$H$23*(1+'DCF Custom'!$C$6+$B95)^(-5)</f>
        <v>32387.046888213368</v>
      </c>
      <c r="T95" s="16">
        <f>SUMPRODUCT('DCF Custom'!$D$131:$H$131,(1+'DCF Custom'!$C$6+$B95)^(-'DCF Custom'!$D$19:$H$19))+'DCF Custom'!$I$116*(1-'DCF Custom'!$I$115/'DCF Custom'!$I$117)/((1+'DCF Custom'!$C$6+$B95)*IF(RateConv=1,1,1+IPCALT)-1-'DCF Custom'!$I$115)/'DCF Custom'!$H$23*(1+'DCF Custom'!$C$6+$B95)^(-5)</f>
        <v>19425.840631493909</v>
      </c>
      <c r="U95" s="16">
        <f>SUMPRODUCT('DCF Custom'!$D$160:$H$160,(1+'DCF Custom'!$C$6+$B95)^(-'DCF Custom'!$D$19:$H$19))+'DCF Custom'!$I$145*(1-'DCF Custom'!$I$144/'DCF Custom'!$I$146)/((1+'DCF Custom'!$C$6+$B95)*IF(RateConv=1,1,1+IPCALT)-1-'DCF Custom'!$I$144)/'DCF Custom'!$H$23*(1+'DCF Custom'!$C$6+$B95)^(-5)</f>
        <v>68484.552430444746</v>
      </c>
      <c r="V95" s="75">
        <f t="shared" si="11"/>
        <v>176031.56562034696</v>
      </c>
    </row>
    <row r="96" spans="2:22" ht="13.95" customHeight="1" x14ac:dyDescent="0.3">
      <c r="B96" s="80">
        <v>7.4999999999999997E-2</v>
      </c>
      <c r="C96" s="16">
        <f>SUMPRODUCT('DCF Bear'!$D$73:$H$73,(1+'DCF Bear'!$C$6+$B96)^(-'DCF Bear'!$D$19:$H$19))+'DCF Bear'!$I$58*(1-'DCF Bear'!$I$57/'DCF Bear'!$I$59)/((1+'DCF Bear'!$C$6+$B96)*IF(RateConv=1,1,1+IPCALT)-1-'DCF Bear'!$I$57)/'DCF Bear'!$H$23*(1+'DCF Bear'!$C$6+$B96)^(-5)</f>
        <v>42986.549412266948</v>
      </c>
      <c r="D96" s="16">
        <f>SUMPRODUCT('DCF Bear'!$D$102:$H$102,(1+'DCF Bear'!$C$6+$B96)^(-'DCF Bear'!$D$19:$H$19))+'DCF Bear'!$I$87*(1-'DCF Bear'!$I$86/'DCF Bear'!$I$88)/((1+'DCF Bear'!$C$6+$B96)*IF(RateConv=1,1,1+IPCALT)-1-'DCF Bear'!$I$86)/'DCF Bear'!$H$23*(1+'DCF Bear'!$C$6+$B96)^(-5)</f>
        <v>25686.462314533535</v>
      </c>
      <c r="E96" s="16">
        <f>SUMPRODUCT('DCF Bear'!$D$131:$H$131,(1+'DCF Bear'!$C$6+$B96)^(-'DCF Bear'!$D$19:$H$19))+'DCF Bear'!$I$116*(1-'DCF Bear'!$I$115/'DCF Bear'!$I$117)/((1+'DCF Bear'!$C$6+$B96)*IF(RateConv=1,1,1+IPCALT)-1-'DCF Bear'!$I$115)/'DCF Bear'!$H$23*(1+'DCF Bear'!$C$6+$B96)^(-5)</f>
        <v>14871.614565310996</v>
      </c>
      <c r="F96" s="16">
        <f>SUMPRODUCT('DCF Bear'!$D$160:$H$160,(1+'DCF Bear'!$C$6+$B96)^(-'DCF Bear'!$D$19:$H$19))+'DCF Bear'!$I$145*(1-'DCF Bear'!$I$144/'DCF Bear'!$I$146)/((1+'DCF Bear'!$C$6+$B96)*IF(RateConv=1,1,1+IPCALT)-1-'DCF Bear'!$I$144)/'DCF Bear'!$H$23*(1+'DCF Bear'!$C$6+$B96)^(-5)</f>
        <v>55583.205017518332</v>
      </c>
      <c r="G96" s="75">
        <f t="shared" si="8"/>
        <v>139127.83130962981</v>
      </c>
      <c r="H96" s="16">
        <f>SUMPRODUCT('DCF Base'!$D$73:$H$73,(1+'DCF Base'!$C$6+$B96)^(-'DCF Base'!$D$19:$H$19))+'DCF Base'!$I$58*(1-'DCF Base'!$I$57/'DCF Base'!$I$59)/((1+'DCF Base'!$C$6+$B96)*IF(RateConv=1,1,1+IPCALT)-1-'DCF Base'!$I$57)/'DCF Base'!$H$23*(1+'DCF Base'!$C$6+$B96)^(-5)</f>
        <v>55115.262049931829</v>
      </c>
      <c r="I96" s="16">
        <f>SUMPRODUCT('DCF Base'!$D$102:$H$102,(1+'DCF Base'!$C$6+$B96)^(-'DCF Base'!$D$19:$H$19))+'DCF Base'!$I$87*(1-'DCF Base'!$I$86/'DCF Base'!$I$88)/((1+'DCF Base'!$C$6+$B96)*IF(RateConv=1,1,1+IPCALT)-1-'DCF Base'!$I$86)/'DCF Base'!$H$23*(1+'DCF Base'!$C$6+$B96)^(-5)</f>
        <v>31992.784549009484</v>
      </c>
      <c r="J96" s="16">
        <f>SUMPRODUCT('DCF Base'!$D$131:$H$131,(1+'DCF Base'!$C$6+$B96)^(-'DCF Base'!$D$19:$H$19))+'DCF Base'!$I$116*(1-'DCF Base'!$I$115/'DCF Base'!$I$117)/((1+'DCF Base'!$C$6+$B96)*IF(RateConv=1,1,1+IPCALT)-1-'DCF Base'!$I$115)/'DCF Base'!$H$23*(1+'DCF Base'!$C$6+$B96)^(-5)</f>
        <v>19200.092509239301</v>
      </c>
      <c r="K96" s="16">
        <f>SUMPRODUCT('DCF Base'!$D$160:$H$160,(1+'DCF Base'!$C$6+$B96)^(-'DCF Base'!$D$19:$H$19))+'DCF Base'!$I$145*(1-'DCF Base'!$I$144/'DCF Base'!$I$146)/((1+'DCF Base'!$C$6+$B96)*IF(RateConv=1,1,1+IPCALT)-1-'DCF Base'!$I$144)/'DCF Base'!$H$23*(1+'DCF Base'!$C$6+$B96)^(-5)</f>
        <v>67784.482165486377</v>
      </c>
      <c r="L96" s="75">
        <f t="shared" si="9"/>
        <v>174092.621273667</v>
      </c>
      <c r="M96" s="16">
        <f>SUMPRODUCT('DCF Bull'!$D$73:$H$73,(1+'DCF Bull'!$C$6+$B96)^(-'DCF Bull'!$D$19:$H$19))+'DCF Bull'!$I$58*(1-'DCF Bull'!$I$57/'DCF Bull'!$I$59)/((1+'DCF Bull'!$C$6+$B96)*IF(RateConv=1,1,1+IPCALT)-1-'DCF Bull'!$I$57)/'DCF Bull'!$H$23*(1+'DCF Bull'!$C$6+$B96)^(-5)</f>
        <v>66648.09357280223</v>
      </c>
      <c r="N96" s="16">
        <f>SUMPRODUCT('DCF Bull'!$D$102:$H$102,(1+'DCF Bull'!$C$6+$B96)^(-'DCF Bull'!$D$19:$H$19))+'DCF Bull'!$I$87*(1-'DCF Bull'!$I$86/'DCF Bull'!$I$88)/((1+'DCF Bull'!$C$6+$B96)*IF(RateConv=1,1,1+IPCALT)-1-'DCF Bull'!$I$86)/'DCF Bull'!$H$23*(1+'DCF Bull'!$C$6+$B96)^(-5)</f>
        <v>37286.061259070004</v>
      </c>
      <c r="O96" s="16">
        <f>SUMPRODUCT('DCF Bull'!$D$131:$H$131,(1+'DCF Bull'!$C$6+$B96)^(-'DCF Bull'!$D$19:$H$19))+'DCF Bull'!$I$116*(1-'DCF Bull'!$I$115/'DCF Bull'!$I$117)/((1+'DCF Bull'!$C$6+$B96)*IF(RateConv=1,1,1+IPCALT)-1-'DCF Bull'!$I$115)/'DCF Bull'!$H$23*(1+'DCF Bull'!$C$6+$B96)^(-5)</f>
        <v>23302.849075350063</v>
      </c>
      <c r="P96" s="16">
        <f>SUMPRODUCT('DCF Bull'!$D$160:$H$160,(1+'DCF Bull'!$C$6+$B96)^(-'DCF Bull'!$D$19:$H$19))+'DCF Bull'!$I$145*(1-'DCF Bull'!$I$144/'DCF Bull'!$I$146)/((1+'DCF Bull'!$C$6+$B96)*IF(RateConv=1,1,1+IPCALT)-1-'DCF Bull'!$I$144)/'DCF Bull'!$H$23*(1+'DCF Bull'!$C$6+$B96)^(-5)</f>
        <v>78406.710389620886</v>
      </c>
      <c r="Q96" s="75">
        <f t="shared" si="10"/>
        <v>205643.71429684319</v>
      </c>
      <c r="R96" s="16">
        <f>SUMPRODUCT('DCF Custom'!$D$73:$H$73,(1+'DCF Custom'!$C$6+$B96)^(-'DCF Custom'!$D$19:$H$19))+'DCF Custom'!$I$58*(1-'DCF Custom'!$I$57/'DCF Custom'!$I$59)/((1+'DCF Custom'!$C$6+$B96)*IF(RateConv=1,1,1+IPCALT)-1-'DCF Custom'!$I$57)/'DCF Custom'!$H$23*(1+'DCF Custom'!$C$6+$B96)^(-5)</f>
        <v>55115.262049931829</v>
      </c>
      <c r="S96" s="16">
        <f>SUMPRODUCT('DCF Custom'!$D$102:$H$102,(1+'DCF Custom'!$C$6+$B96)^(-'DCF Custom'!$D$19:$H$19))+'DCF Custom'!$I$87*(1-'DCF Custom'!$I$86/'DCF Custom'!$I$88)/((1+'DCF Custom'!$C$6+$B96)*IF(RateConv=1,1,1+IPCALT)-1-'DCF Custom'!$I$86)/'DCF Custom'!$H$23*(1+'DCF Custom'!$C$6+$B96)^(-5)</f>
        <v>31992.784549009484</v>
      </c>
      <c r="T96" s="16">
        <f>SUMPRODUCT('DCF Custom'!$D$131:$H$131,(1+'DCF Custom'!$C$6+$B96)^(-'DCF Custom'!$D$19:$H$19))+'DCF Custom'!$I$116*(1-'DCF Custom'!$I$115/'DCF Custom'!$I$117)/((1+'DCF Custom'!$C$6+$B96)*IF(RateConv=1,1,1+IPCALT)-1-'DCF Custom'!$I$115)/'DCF Custom'!$H$23*(1+'DCF Custom'!$C$6+$B96)^(-5)</f>
        <v>19200.092509239301</v>
      </c>
      <c r="U96" s="16">
        <f>SUMPRODUCT('DCF Custom'!$D$160:$H$160,(1+'DCF Custom'!$C$6+$B96)^(-'DCF Custom'!$D$19:$H$19))+'DCF Custom'!$I$145*(1-'DCF Custom'!$I$144/'DCF Custom'!$I$146)/((1+'DCF Custom'!$C$6+$B96)*IF(RateConv=1,1,1+IPCALT)-1-'DCF Custom'!$I$144)/'DCF Custom'!$H$23*(1+'DCF Custom'!$C$6+$B96)^(-5)</f>
        <v>67784.482165486377</v>
      </c>
      <c r="V96" s="75">
        <f t="shared" si="11"/>
        <v>174092.621273667</v>
      </c>
    </row>
    <row r="97" spans="2:22" ht="13.95" customHeight="1" x14ac:dyDescent="0.3">
      <c r="B97" s="80">
        <v>7.5999999999999998E-2</v>
      </c>
      <c r="C97" s="16">
        <f>SUMPRODUCT('DCF Bear'!$D$73:$H$73,(1+'DCF Bear'!$C$6+$B97)^(-'DCF Bear'!$D$19:$H$19))+'DCF Bear'!$I$58*(1-'DCF Bear'!$I$57/'DCF Bear'!$I$59)/((1+'DCF Bear'!$C$6+$B97)*IF(RateConv=1,1,1+IPCALT)-1-'DCF Bear'!$I$57)/'DCF Bear'!$H$23*(1+'DCF Bear'!$C$6+$B97)^(-5)</f>
        <v>42614.934019577493</v>
      </c>
      <c r="D97" s="16">
        <f>SUMPRODUCT('DCF Bear'!$D$102:$H$102,(1+'DCF Bear'!$C$6+$B97)^(-'DCF Bear'!$D$19:$H$19))+'DCF Bear'!$I$87*(1-'DCF Bear'!$I$86/'DCF Bear'!$I$88)/((1+'DCF Bear'!$C$6+$B97)*IF(RateConv=1,1,1+IPCALT)-1-'DCF Bear'!$I$86)/'DCF Bear'!$H$23*(1+'DCF Bear'!$C$6+$B97)^(-5)</f>
        <v>25443.607570285207</v>
      </c>
      <c r="E97" s="16">
        <f>SUMPRODUCT('DCF Bear'!$D$131:$H$131,(1+'DCF Bear'!$C$6+$B97)^(-'DCF Bear'!$D$19:$H$19))+'DCF Bear'!$I$116*(1-'DCF Bear'!$I$115/'DCF Bear'!$I$117)/((1+'DCF Bear'!$C$6+$B97)*IF(RateConv=1,1,1+IPCALT)-1-'DCF Bear'!$I$115)/'DCF Bear'!$H$23*(1+'DCF Bear'!$C$6+$B97)^(-5)</f>
        <v>14736.663918002429</v>
      </c>
      <c r="F97" s="16">
        <f>SUMPRODUCT('DCF Bear'!$D$160:$H$160,(1+'DCF Bear'!$C$6+$B97)^(-'DCF Bear'!$D$19:$H$19))+'DCF Bear'!$I$145*(1-'DCF Bear'!$I$144/'DCF Bear'!$I$146)/((1+'DCF Bear'!$C$6+$B97)*IF(RateConv=1,1,1+IPCALT)-1-'DCF Bear'!$I$144)/'DCF Bear'!$H$23*(1+'DCF Bear'!$C$6+$B97)^(-5)</f>
        <v>55148.729913618336</v>
      </c>
      <c r="G97" s="75">
        <f t="shared" si="8"/>
        <v>137943.93542148345</v>
      </c>
      <c r="H97" s="16">
        <f>SUMPRODUCT('DCF Base'!$D$73:$H$73,(1+'DCF Base'!$C$6+$B97)^(-'DCF Base'!$D$19:$H$19))+'DCF Base'!$I$58*(1-'DCF Base'!$I$57/'DCF Base'!$I$59)/((1+'DCF Base'!$C$6+$B97)*IF(RateConv=1,1,1+IPCALT)-1-'DCF Base'!$I$57)/'DCF Base'!$H$23*(1+'DCF Base'!$C$6+$B97)^(-5)</f>
        <v>54509.322222108094</v>
      </c>
      <c r="I97" s="16">
        <f>SUMPRODUCT('DCF Base'!$D$102:$H$102,(1+'DCF Base'!$C$6+$B97)^(-'DCF Base'!$D$19:$H$19))+'DCF Base'!$I$87*(1-'DCF Base'!$I$86/'DCF Base'!$I$88)/((1+'DCF Base'!$C$6+$B97)*IF(RateConv=1,1,1+IPCALT)-1-'DCF Base'!$I$86)/'DCF Base'!$H$23*(1+'DCF Base'!$C$6+$B97)^(-5)</f>
        <v>31606.881967230118</v>
      </c>
      <c r="J97" s="16">
        <f>SUMPRODUCT('DCF Base'!$D$131:$H$131,(1+'DCF Base'!$C$6+$B97)^(-'DCF Base'!$D$19:$H$19))+'DCF Base'!$I$116*(1-'DCF Base'!$I$115/'DCF Base'!$I$117)/((1+'DCF Base'!$C$6+$B97)*IF(RateConv=1,1,1+IPCALT)-1-'DCF Base'!$I$115)/'DCF Base'!$H$23*(1+'DCF Base'!$C$6+$B97)^(-5)</f>
        <v>18979.096476140818</v>
      </c>
      <c r="K97" s="16">
        <f>SUMPRODUCT('DCF Base'!$D$160:$H$160,(1+'DCF Base'!$C$6+$B97)^(-'DCF Base'!$D$19:$H$19))+'DCF Base'!$I$145*(1-'DCF Base'!$I$144/'DCF Base'!$I$146)/((1+'DCF Base'!$C$6+$B97)*IF(RateConv=1,1,1+IPCALT)-1-'DCF Base'!$I$144)/'DCF Base'!$H$23*(1+'DCF Base'!$C$6+$B97)^(-5)</f>
        <v>67098.798770774156</v>
      </c>
      <c r="L97" s="75">
        <f t="shared" si="9"/>
        <v>172194.09943625319</v>
      </c>
      <c r="M97" s="16">
        <f>SUMPRODUCT('DCF Bull'!$D$73:$H$73,(1+'DCF Bull'!$C$6+$B97)^(-'DCF Bull'!$D$19:$H$19))+'DCF Bull'!$I$58*(1-'DCF Bull'!$I$57/'DCF Bull'!$I$59)/((1+'DCF Bull'!$C$6+$B97)*IF(RateConv=1,1,1+IPCALT)-1-'DCF Bull'!$I$57)/'DCF Bull'!$H$23*(1+'DCF Bull'!$C$6+$B97)^(-5)</f>
        <v>65781.937086193793</v>
      </c>
      <c r="N97" s="16">
        <f>SUMPRODUCT('DCF Bull'!$D$102:$H$102,(1+'DCF Bull'!$C$6+$B97)^(-'DCF Bull'!$D$19:$H$19))+'DCF Bull'!$I$87*(1-'DCF Bull'!$I$86/'DCF Bull'!$I$88)/((1+'DCF Bull'!$C$6+$B97)*IF(RateConv=1,1,1+IPCALT)-1-'DCF Bull'!$I$86)/'DCF Bull'!$H$23*(1+'DCF Bull'!$C$6+$B97)^(-5)</f>
        <v>36750.786688176224</v>
      </c>
      <c r="O97" s="16">
        <f>SUMPRODUCT('DCF Bull'!$D$131:$H$131,(1+'DCF Bull'!$C$6+$B97)^(-'DCF Bull'!$D$19:$H$19))+'DCF Bull'!$I$116*(1-'DCF Bull'!$I$115/'DCF Bull'!$I$117)/((1+'DCF Bull'!$C$6+$B97)*IF(RateConv=1,1,1+IPCALT)-1-'DCF Bull'!$I$115)/'DCF Bull'!$H$23*(1+'DCF Bull'!$C$6+$B97)^(-5)</f>
        <v>22986.035331151263</v>
      </c>
      <c r="P97" s="16">
        <f>SUMPRODUCT('DCF Bull'!$D$160:$H$160,(1+'DCF Bull'!$C$6+$B97)^(-'DCF Bull'!$D$19:$H$19))+'DCF Bull'!$I$145*(1-'DCF Bull'!$I$144/'DCF Bull'!$I$146)/((1+'DCF Bull'!$C$6+$B97)*IF(RateConv=1,1,1+IPCALT)-1-'DCF Bull'!$I$144)/'DCF Bull'!$H$23*(1+'DCF Bull'!$C$6+$B97)^(-5)</f>
        <v>77455.644992047848</v>
      </c>
      <c r="Q97" s="75">
        <f t="shared" si="10"/>
        <v>202974.40409756912</v>
      </c>
      <c r="R97" s="16">
        <f>SUMPRODUCT('DCF Custom'!$D$73:$H$73,(1+'DCF Custom'!$C$6+$B97)^(-'DCF Custom'!$D$19:$H$19))+'DCF Custom'!$I$58*(1-'DCF Custom'!$I$57/'DCF Custom'!$I$59)/((1+'DCF Custom'!$C$6+$B97)*IF(RateConv=1,1,1+IPCALT)-1-'DCF Custom'!$I$57)/'DCF Custom'!$H$23*(1+'DCF Custom'!$C$6+$B97)^(-5)</f>
        <v>54509.322222108094</v>
      </c>
      <c r="S97" s="16">
        <f>SUMPRODUCT('DCF Custom'!$D$102:$H$102,(1+'DCF Custom'!$C$6+$B97)^(-'DCF Custom'!$D$19:$H$19))+'DCF Custom'!$I$87*(1-'DCF Custom'!$I$86/'DCF Custom'!$I$88)/((1+'DCF Custom'!$C$6+$B97)*IF(RateConv=1,1,1+IPCALT)-1-'DCF Custom'!$I$86)/'DCF Custom'!$H$23*(1+'DCF Custom'!$C$6+$B97)^(-5)</f>
        <v>31606.881967230118</v>
      </c>
      <c r="T97" s="16">
        <f>SUMPRODUCT('DCF Custom'!$D$131:$H$131,(1+'DCF Custom'!$C$6+$B97)^(-'DCF Custom'!$D$19:$H$19))+'DCF Custom'!$I$116*(1-'DCF Custom'!$I$115/'DCF Custom'!$I$117)/((1+'DCF Custom'!$C$6+$B97)*IF(RateConv=1,1,1+IPCALT)-1-'DCF Custom'!$I$115)/'DCF Custom'!$H$23*(1+'DCF Custom'!$C$6+$B97)^(-5)</f>
        <v>18979.096476140818</v>
      </c>
      <c r="U97" s="16">
        <f>SUMPRODUCT('DCF Custom'!$D$160:$H$160,(1+'DCF Custom'!$C$6+$B97)^(-'DCF Custom'!$D$19:$H$19))+'DCF Custom'!$I$145*(1-'DCF Custom'!$I$144/'DCF Custom'!$I$146)/((1+'DCF Custom'!$C$6+$B97)*IF(RateConv=1,1,1+IPCALT)-1-'DCF Custom'!$I$144)/'DCF Custom'!$H$23*(1+'DCF Custom'!$C$6+$B97)^(-5)</f>
        <v>67098.798770774156</v>
      </c>
      <c r="V97" s="75">
        <f t="shared" si="11"/>
        <v>172194.09943625319</v>
      </c>
    </row>
    <row r="98" spans="2:22" ht="13.95" customHeight="1" x14ac:dyDescent="0.3">
      <c r="B98" s="80">
        <v>7.6999999999999999E-2</v>
      </c>
      <c r="C98" s="16">
        <f>SUMPRODUCT('DCF Bear'!$D$73:$H$73,(1+'DCF Bear'!$C$6+$B98)^(-'DCF Bear'!$D$19:$H$19))+'DCF Bear'!$I$58*(1-'DCF Bear'!$I$57/'DCF Bear'!$I$59)/((1+'DCF Bear'!$C$6+$B98)*IF(RateConv=1,1,1+IPCALT)-1-'DCF Bear'!$I$57)/'DCF Bear'!$H$23*(1+'DCF Bear'!$C$6+$B98)^(-5)</f>
        <v>42249.525310522411</v>
      </c>
      <c r="D98" s="16">
        <f>SUMPRODUCT('DCF Bear'!$D$102:$H$102,(1+'DCF Bear'!$C$6+$B98)^(-'DCF Bear'!$D$19:$H$19))+'DCF Bear'!$I$87*(1-'DCF Bear'!$I$86/'DCF Bear'!$I$88)/((1+'DCF Bear'!$C$6+$B98)*IF(RateConv=1,1,1+IPCALT)-1-'DCF Bear'!$I$86)/'DCF Bear'!$H$23*(1+'DCF Bear'!$C$6+$B98)^(-5)</f>
        <v>25204.882659784264</v>
      </c>
      <c r="E98" s="16">
        <f>SUMPRODUCT('DCF Bear'!$D$131:$H$131,(1+'DCF Bear'!$C$6+$B98)^(-'DCF Bear'!$D$19:$H$19))+'DCF Bear'!$I$116*(1-'DCF Bear'!$I$115/'DCF Bear'!$I$117)/((1+'DCF Bear'!$C$6+$B98)*IF(RateConv=1,1,1+IPCALT)-1-'DCF Bear'!$I$115)/'DCF Bear'!$H$23*(1+'DCF Bear'!$C$6+$B98)^(-5)</f>
        <v>14603.990961059833</v>
      </c>
      <c r="F98" s="16">
        <f>SUMPRODUCT('DCF Bear'!$D$160:$H$160,(1+'DCF Bear'!$C$6+$B98)^(-'DCF Bear'!$D$19:$H$19))+'DCF Bear'!$I$145*(1-'DCF Bear'!$I$144/'DCF Bear'!$I$146)/((1+'DCF Bear'!$C$6+$B98)*IF(RateConv=1,1,1+IPCALT)-1-'DCF Bear'!$I$144)/'DCF Bear'!$H$23*(1+'DCF Bear'!$C$6+$B98)^(-5)</f>
        <v>54721.333086848317</v>
      </c>
      <c r="G98" s="75">
        <f t="shared" si="8"/>
        <v>136779.73201821483</v>
      </c>
      <c r="H98" s="16">
        <f>SUMPRODUCT('DCF Base'!$D$73:$H$73,(1+'DCF Base'!$C$6+$B98)^(-'DCF Base'!$D$19:$H$19))+'DCF Base'!$I$58*(1-'DCF Base'!$I$57/'DCF Base'!$I$59)/((1+'DCF Base'!$C$6+$B98)*IF(RateConv=1,1,1+IPCALT)-1-'DCF Base'!$I$57)/'DCF Base'!$H$23*(1+'DCF Base'!$C$6+$B98)^(-5)</f>
        <v>53915.90849436789</v>
      </c>
      <c r="I98" s="16">
        <f>SUMPRODUCT('DCF Base'!$D$102:$H$102,(1+'DCF Base'!$C$6+$B98)^(-'DCF Base'!$D$19:$H$19))+'DCF Base'!$I$87*(1-'DCF Base'!$I$86/'DCF Base'!$I$88)/((1+'DCF Base'!$C$6+$B98)*IF(RateConv=1,1,1+IPCALT)-1-'DCF Base'!$I$86)/'DCF Base'!$H$23*(1+'DCF Base'!$C$6+$B98)^(-5)</f>
        <v>31229.081344872578</v>
      </c>
      <c r="J98" s="16">
        <f>SUMPRODUCT('DCF Base'!$D$131:$H$131,(1+'DCF Base'!$C$6+$B98)^(-'DCF Base'!$D$19:$H$19))+'DCF Base'!$I$116*(1-'DCF Base'!$I$115/'DCF Base'!$I$117)/((1+'DCF Base'!$C$6+$B98)*IF(RateConv=1,1,1+IPCALT)-1-'DCF Base'!$I$115)/'DCF Base'!$H$23*(1+'DCF Base'!$C$6+$B98)^(-5)</f>
        <v>18762.706134276883</v>
      </c>
      <c r="K98" s="16">
        <f>SUMPRODUCT('DCF Base'!$D$160:$H$160,(1+'DCF Base'!$C$6+$B98)^(-'DCF Base'!$D$19:$H$19))+'DCF Base'!$I$145*(1-'DCF Base'!$I$144/'DCF Base'!$I$146)/((1+'DCF Base'!$C$6+$B98)*IF(RateConv=1,1,1+IPCALT)-1-'DCF Base'!$I$144)/'DCF Base'!$H$23*(1+'DCF Base'!$C$6+$B98)^(-5)</f>
        <v>66427.060557768869</v>
      </c>
      <c r="L98" s="75">
        <f t="shared" si="9"/>
        <v>170334.75653128623</v>
      </c>
      <c r="M98" s="16">
        <f>SUMPRODUCT('DCF Bull'!$D$73:$H$73,(1+'DCF Bull'!$C$6+$B98)^(-'DCF Bull'!$D$19:$H$19))+'DCF Bull'!$I$58*(1-'DCF Bull'!$I$57/'DCF Bull'!$I$59)/((1+'DCF Bull'!$C$6+$B98)*IF(RateConv=1,1,1+IPCALT)-1-'DCF Bull'!$I$57)/'DCF Bull'!$H$23*(1+'DCF Bull'!$C$6+$B98)^(-5)</f>
        <v>64936.423495094001</v>
      </c>
      <c r="N98" s="16">
        <f>SUMPRODUCT('DCF Bull'!$D$102:$H$102,(1+'DCF Bull'!$C$6+$B98)^(-'DCF Bull'!$D$19:$H$19))+'DCF Bull'!$I$87*(1-'DCF Bull'!$I$86/'DCF Bull'!$I$88)/((1+'DCF Bull'!$C$6+$B98)*IF(RateConv=1,1,1+IPCALT)-1-'DCF Bull'!$I$86)/'DCF Bull'!$H$23*(1+'DCF Bull'!$C$6+$B98)^(-5)</f>
        <v>36228.457294671593</v>
      </c>
      <c r="O98" s="16">
        <f>SUMPRODUCT('DCF Bull'!$D$131:$H$131,(1+'DCF Bull'!$C$6+$B98)^(-'DCF Bull'!$D$19:$H$19))+'DCF Bull'!$I$116*(1-'DCF Bull'!$I$115/'DCF Bull'!$I$117)/((1+'DCF Bull'!$C$6+$B98)*IF(RateConv=1,1,1+IPCALT)-1-'DCF Bull'!$I$115)/'DCF Bull'!$H$23*(1+'DCF Bull'!$C$6+$B98)^(-5)</f>
        <v>22676.824942510295</v>
      </c>
      <c r="P98" s="16">
        <f>SUMPRODUCT('DCF Bull'!$D$160:$H$160,(1+'DCF Bull'!$C$6+$B98)^(-'DCF Bull'!$D$19:$H$19))+'DCF Bull'!$I$145*(1-'DCF Bull'!$I$144/'DCF Bull'!$I$146)/((1+'DCF Bull'!$C$6+$B98)*IF(RateConv=1,1,1+IPCALT)-1-'DCF Bull'!$I$144)/'DCF Bull'!$H$23*(1+'DCF Bull'!$C$6+$B98)^(-5)</f>
        <v>76526.986191784017</v>
      </c>
      <c r="Q98" s="75">
        <f t="shared" si="10"/>
        <v>200368.69192405991</v>
      </c>
      <c r="R98" s="16">
        <f>SUMPRODUCT('DCF Custom'!$D$73:$H$73,(1+'DCF Custom'!$C$6+$B98)^(-'DCF Custom'!$D$19:$H$19))+'DCF Custom'!$I$58*(1-'DCF Custom'!$I$57/'DCF Custom'!$I$59)/((1+'DCF Custom'!$C$6+$B98)*IF(RateConv=1,1,1+IPCALT)-1-'DCF Custom'!$I$57)/'DCF Custom'!$H$23*(1+'DCF Custom'!$C$6+$B98)^(-5)</f>
        <v>53915.90849436789</v>
      </c>
      <c r="S98" s="16">
        <f>SUMPRODUCT('DCF Custom'!$D$102:$H$102,(1+'DCF Custom'!$C$6+$B98)^(-'DCF Custom'!$D$19:$H$19))+'DCF Custom'!$I$87*(1-'DCF Custom'!$I$86/'DCF Custom'!$I$88)/((1+'DCF Custom'!$C$6+$B98)*IF(RateConv=1,1,1+IPCALT)-1-'DCF Custom'!$I$86)/'DCF Custom'!$H$23*(1+'DCF Custom'!$C$6+$B98)^(-5)</f>
        <v>31229.081344872578</v>
      </c>
      <c r="T98" s="16">
        <f>SUMPRODUCT('DCF Custom'!$D$131:$H$131,(1+'DCF Custom'!$C$6+$B98)^(-'DCF Custom'!$D$19:$H$19))+'DCF Custom'!$I$116*(1-'DCF Custom'!$I$115/'DCF Custom'!$I$117)/((1+'DCF Custom'!$C$6+$B98)*IF(RateConv=1,1,1+IPCALT)-1-'DCF Custom'!$I$115)/'DCF Custom'!$H$23*(1+'DCF Custom'!$C$6+$B98)^(-5)</f>
        <v>18762.706134276883</v>
      </c>
      <c r="U98" s="16">
        <f>SUMPRODUCT('DCF Custom'!$D$160:$H$160,(1+'DCF Custom'!$C$6+$B98)^(-'DCF Custom'!$D$19:$H$19))+'DCF Custom'!$I$145*(1-'DCF Custom'!$I$144/'DCF Custom'!$I$146)/((1+'DCF Custom'!$C$6+$B98)*IF(RateConv=1,1,1+IPCALT)-1-'DCF Custom'!$I$144)/'DCF Custom'!$H$23*(1+'DCF Custom'!$C$6+$B98)^(-5)</f>
        <v>66427.060557768869</v>
      </c>
      <c r="V98" s="75">
        <f t="shared" si="11"/>
        <v>170334.75653128623</v>
      </c>
    </row>
    <row r="99" spans="2:22" ht="13.95" customHeight="1" x14ac:dyDescent="0.3">
      <c r="B99" s="80">
        <v>7.8E-2</v>
      </c>
      <c r="C99" s="16">
        <f>SUMPRODUCT('DCF Bear'!$D$73:$H$73,(1+'DCF Bear'!$C$6+$B99)^(-'DCF Bear'!$D$19:$H$19))+'DCF Bear'!$I$58*(1-'DCF Bear'!$I$57/'DCF Bear'!$I$59)/((1+'DCF Bear'!$C$6+$B99)*IF(RateConv=1,1,1+IPCALT)-1-'DCF Bear'!$I$57)/'DCF Bear'!$H$23*(1+'DCF Bear'!$C$6+$B99)^(-5)</f>
        <v>41890.169422635023</v>
      </c>
      <c r="D99" s="16">
        <f>SUMPRODUCT('DCF Bear'!$D$102:$H$102,(1+'DCF Bear'!$C$6+$B99)^(-'DCF Bear'!$D$19:$H$19))+'DCF Bear'!$I$87*(1-'DCF Bear'!$I$86/'DCF Bear'!$I$88)/((1+'DCF Bear'!$C$6+$B99)*IF(RateConv=1,1,1+IPCALT)-1-'DCF Bear'!$I$86)/'DCF Bear'!$H$23*(1+'DCF Bear'!$C$6+$B99)^(-5)</f>
        <v>24970.184902931738</v>
      </c>
      <c r="E99" s="16">
        <f>SUMPRODUCT('DCF Bear'!$D$131:$H$131,(1+'DCF Bear'!$C$6+$B99)^(-'DCF Bear'!$D$19:$H$19))+'DCF Bear'!$I$116*(1-'DCF Bear'!$I$115/'DCF Bear'!$I$117)/((1+'DCF Bear'!$C$6+$B99)*IF(RateConv=1,1,1+IPCALT)-1-'DCF Bear'!$I$115)/'DCF Bear'!$H$23*(1+'DCF Bear'!$C$6+$B99)^(-5)</f>
        <v>14473.539130191708</v>
      </c>
      <c r="F99" s="16">
        <f>SUMPRODUCT('DCF Bear'!$D$160:$H$160,(1+'DCF Bear'!$C$6+$B99)^(-'DCF Bear'!$D$19:$H$19))+'DCF Bear'!$I$145*(1-'DCF Bear'!$I$144/'DCF Bear'!$I$146)/((1+'DCF Bear'!$C$6+$B99)*IF(RateConv=1,1,1+IPCALT)-1-'DCF Bear'!$I$144)/'DCF Bear'!$H$23*(1+'DCF Bear'!$C$6+$B99)^(-5)</f>
        <v>54300.839850485805</v>
      </c>
      <c r="G99" s="75">
        <f t="shared" si="8"/>
        <v>135634.73330624428</v>
      </c>
      <c r="H99" s="16">
        <f>SUMPRODUCT('DCF Base'!$D$73:$H$73,(1+'DCF Base'!$C$6+$B99)^(-'DCF Base'!$D$19:$H$19))+'DCF Base'!$I$58*(1-'DCF Base'!$I$57/'DCF Base'!$I$59)/((1+'DCF Base'!$C$6+$B99)*IF(RateConv=1,1,1+IPCALT)-1-'DCF Base'!$I$57)/'DCF Base'!$H$23*(1+'DCF Base'!$C$6+$B99)^(-5)</f>
        <v>53334.63931010323</v>
      </c>
      <c r="I99" s="16">
        <f>SUMPRODUCT('DCF Base'!$D$102:$H$102,(1+'DCF Base'!$C$6+$B99)^(-'DCF Base'!$D$19:$H$19))+'DCF Base'!$I$87*(1-'DCF Base'!$I$86/'DCF Base'!$I$88)/((1+'DCF Base'!$C$6+$B99)*IF(RateConv=1,1,1+IPCALT)-1-'DCF Base'!$I$86)/'DCF Base'!$H$23*(1+'DCF Base'!$C$6+$B99)^(-5)</f>
        <v>30859.135346524388</v>
      </c>
      <c r="J99" s="16">
        <f>SUMPRODUCT('DCF Base'!$D$131:$H$131,(1+'DCF Base'!$C$6+$B99)^(-'DCF Base'!$D$19:$H$19))+'DCF Base'!$I$116*(1-'DCF Base'!$I$115/'DCF Base'!$I$117)/((1+'DCF Base'!$C$6+$B99)*IF(RateConv=1,1,1+IPCALT)-1-'DCF Base'!$I$115)/'DCF Base'!$H$23*(1+'DCF Base'!$C$6+$B99)^(-5)</f>
        <v>18550.781026452962</v>
      </c>
      <c r="K99" s="16">
        <f>SUMPRODUCT('DCF Base'!$D$160:$H$160,(1+'DCF Base'!$C$6+$B99)^(-'DCF Base'!$D$19:$H$19))+'DCF Base'!$I$145*(1-'DCF Base'!$I$144/'DCF Base'!$I$146)/((1+'DCF Base'!$C$6+$B99)*IF(RateConv=1,1,1+IPCALT)-1-'DCF Base'!$I$144)/'DCF Base'!$H$23*(1+'DCF Base'!$C$6+$B99)^(-5)</f>
        <v>65768.84375346062</v>
      </c>
      <c r="L99" s="75">
        <f t="shared" si="9"/>
        <v>168513.39943654119</v>
      </c>
      <c r="M99" s="16">
        <f>SUMPRODUCT('DCF Bull'!$D$73:$H$73,(1+'DCF Bull'!$C$6+$B99)^(-'DCF Bull'!$D$19:$H$19))+'DCF Bull'!$I$58*(1-'DCF Bull'!$I$57/'DCF Bull'!$I$59)/((1+'DCF Bull'!$C$6+$B99)*IF(RateConv=1,1,1+IPCALT)-1-'DCF Bull'!$I$57)/'DCF Bull'!$H$23*(1+'DCF Bull'!$C$6+$B99)^(-5)</f>
        <v>64110.831490269484</v>
      </c>
      <c r="N99" s="16">
        <f>SUMPRODUCT('DCF Bull'!$D$102:$H$102,(1+'DCF Bull'!$C$6+$B99)^(-'DCF Bull'!$D$19:$H$19))+'DCF Bull'!$I$87*(1-'DCF Bull'!$I$86/'DCF Bull'!$I$88)/((1+'DCF Bull'!$C$6+$B99)*IF(RateConv=1,1,1+IPCALT)-1-'DCF Bull'!$I$86)/'DCF Bull'!$H$23*(1+'DCF Bull'!$C$6+$B99)^(-5)</f>
        <v>35718.619889732552</v>
      </c>
      <c r="O99" s="16">
        <f>SUMPRODUCT('DCF Bull'!$D$131:$H$131,(1+'DCF Bull'!$C$6+$B99)^(-'DCF Bull'!$D$19:$H$19))+'DCF Bull'!$I$116*(1-'DCF Bull'!$I$115/'DCF Bull'!$I$117)/((1+'DCF Bull'!$C$6+$B99)*IF(RateConv=1,1,1+IPCALT)-1-'DCF Bull'!$I$115)/'DCF Bull'!$H$23*(1+'DCF Bull'!$C$6+$B99)^(-5)</f>
        <v>22374.951992284063</v>
      </c>
      <c r="P99" s="16">
        <f>SUMPRODUCT('DCF Bull'!$D$160:$H$160,(1+'DCF Bull'!$C$6+$B99)^(-'DCF Bull'!$D$19:$H$19))+'DCF Bull'!$I$145*(1-'DCF Bull'!$I$144/'DCF Bull'!$I$146)/((1+'DCF Bull'!$C$6+$B99)*IF(RateConv=1,1,1+IPCALT)-1-'DCF Bull'!$I$144)/'DCF Bull'!$H$23*(1+'DCF Bull'!$C$6+$B99)^(-5)</f>
        <v>75619.952190776676</v>
      </c>
      <c r="Q99" s="75">
        <f t="shared" si="10"/>
        <v>197824.35556306277</v>
      </c>
      <c r="R99" s="16">
        <f>SUMPRODUCT('DCF Custom'!$D$73:$H$73,(1+'DCF Custom'!$C$6+$B99)^(-'DCF Custom'!$D$19:$H$19))+'DCF Custom'!$I$58*(1-'DCF Custom'!$I$57/'DCF Custom'!$I$59)/((1+'DCF Custom'!$C$6+$B99)*IF(RateConv=1,1,1+IPCALT)-1-'DCF Custom'!$I$57)/'DCF Custom'!$H$23*(1+'DCF Custom'!$C$6+$B99)^(-5)</f>
        <v>53334.63931010323</v>
      </c>
      <c r="S99" s="16">
        <f>SUMPRODUCT('DCF Custom'!$D$102:$H$102,(1+'DCF Custom'!$C$6+$B99)^(-'DCF Custom'!$D$19:$H$19))+'DCF Custom'!$I$87*(1-'DCF Custom'!$I$86/'DCF Custom'!$I$88)/((1+'DCF Custom'!$C$6+$B99)*IF(RateConv=1,1,1+IPCALT)-1-'DCF Custom'!$I$86)/'DCF Custom'!$H$23*(1+'DCF Custom'!$C$6+$B99)^(-5)</f>
        <v>30859.135346524388</v>
      </c>
      <c r="T99" s="16">
        <f>SUMPRODUCT('DCF Custom'!$D$131:$H$131,(1+'DCF Custom'!$C$6+$B99)^(-'DCF Custom'!$D$19:$H$19))+'DCF Custom'!$I$116*(1-'DCF Custom'!$I$115/'DCF Custom'!$I$117)/((1+'DCF Custom'!$C$6+$B99)*IF(RateConv=1,1,1+IPCALT)-1-'DCF Custom'!$I$115)/'DCF Custom'!$H$23*(1+'DCF Custom'!$C$6+$B99)^(-5)</f>
        <v>18550.781026452962</v>
      </c>
      <c r="U99" s="16">
        <f>SUMPRODUCT('DCF Custom'!$D$160:$H$160,(1+'DCF Custom'!$C$6+$B99)^(-'DCF Custom'!$D$19:$H$19))+'DCF Custom'!$I$145*(1-'DCF Custom'!$I$144/'DCF Custom'!$I$146)/((1+'DCF Custom'!$C$6+$B99)*IF(RateConv=1,1,1+IPCALT)-1-'DCF Custom'!$I$144)/'DCF Custom'!$H$23*(1+'DCF Custom'!$C$6+$B99)^(-5)</f>
        <v>65768.84375346062</v>
      </c>
      <c r="V99" s="75">
        <f t="shared" si="11"/>
        <v>168513.39943654119</v>
      </c>
    </row>
    <row r="100" spans="2:22" ht="13.95" customHeight="1" x14ac:dyDescent="0.3">
      <c r="B100" s="80">
        <v>7.9000000000000001E-2</v>
      </c>
      <c r="C100" s="16">
        <f>SUMPRODUCT('DCF Bear'!$D$73:$H$73,(1+'DCF Bear'!$C$6+$B100)^(-'DCF Bear'!$D$19:$H$19))+'DCF Bear'!$I$58*(1-'DCF Bear'!$I$57/'DCF Bear'!$I$59)/((1+'DCF Bear'!$C$6+$B100)*IF(RateConv=1,1,1+IPCALT)-1-'DCF Bear'!$I$57)/'DCF Bear'!$H$23*(1+'DCF Bear'!$C$6+$B100)^(-5)</f>
        <v>41536.717537650897</v>
      </c>
      <c r="D100" s="16">
        <f>SUMPRODUCT('DCF Bear'!$D$102:$H$102,(1+'DCF Bear'!$C$6+$B100)^(-'DCF Bear'!$D$19:$H$19))+'DCF Bear'!$I$87*(1-'DCF Bear'!$I$86/'DCF Bear'!$I$88)/((1+'DCF Bear'!$C$6+$B100)*IF(RateConv=1,1,1+IPCALT)-1-'DCF Bear'!$I$86)/'DCF Bear'!$H$23*(1+'DCF Bear'!$C$6+$B100)^(-5)</f>
        <v>24739.414987328462</v>
      </c>
      <c r="E100" s="16">
        <f>SUMPRODUCT('DCF Bear'!$D$131:$H$131,(1+'DCF Bear'!$C$6+$B100)^(-'DCF Bear'!$D$19:$H$19))+'DCF Bear'!$I$116*(1-'DCF Bear'!$I$115/'DCF Bear'!$I$117)/((1+'DCF Bear'!$C$6+$B100)*IF(RateConv=1,1,1+IPCALT)-1-'DCF Bear'!$I$115)/'DCF Bear'!$H$23*(1+'DCF Bear'!$C$6+$B100)^(-5)</f>
        <v>14345.253716001062</v>
      </c>
      <c r="F100" s="16">
        <f>SUMPRODUCT('DCF Bear'!$D$160:$H$160,(1+'DCF Bear'!$C$6+$B100)^(-'DCF Bear'!$D$19:$H$19))+'DCF Bear'!$I$145*(1-'DCF Bear'!$I$144/'DCF Bear'!$I$146)/((1+'DCF Bear'!$C$6+$B100)*IF(RateConv=1,1,1+IPCALT)-1-'DCF Bear'!$I$144)/'DCF Bear'!$H$23*(1+'DCF Bear'!$C$6+$B100)^(-5)</f>
        <v>53887.081240691929</v>
      </c>
      <c r="G100" s="75">
        <f t="shared" si="8"/>
        <v>134508.46748167236</v>
      </c>
      <c r="H100" s="16">
        <f>SUMPRODUCT('DCF Base'!$D$73:$H$73,(1+'DCF Base'!$C$6+$B100)^(-'DCF Base'!$D$19:$H$19))+'DCF Base'!$I$58*(1-'DCF Base'!$I$57/'DCF Base'!$I$59)/((1+'DCF Base'!$C$6+$B100)*IF(RateConv=1,1,1+IPCALT)-1-'DCF Base'!$I$57)/'DCF Base'!$H$23*(1+'DCF Base'!$C$6+$B100)^(-5)</f>
        <v>52765.148438414733</v>
      </c>
      <c r="I100" s="16">
        <f>SUMPRODUCT('DCF Base'!$D$102:$H$102,(1+'DCF Base'!$C$6+$B100)^(-'DCF Base'!$D$19:$H$19))+'DCF Base'!$I$87*(1-'DCF Base'!$I$86/'DCF Base'!$I$88)/((1+'DCF Base'!$C$6+$B100)*IF(RateConv=1,1,1+IPCALT)-1-'DCF Base'!$I$86)/'DCF Base'!$H$23*(1+'DCF Base'!$C$6+$B100)^(-5)</f>
        <v>30496.806574108228</v>
      </c>
      <c r="J100" s="16">
        <f>SUMPRODUCT('DCF Base'!$D$131:$H$131,(1+'DCF Base'!$C$6+$B100)^(-'DCF Base'!$D$19:$H$19))+'DCF Base'!$I$116*(1-'DCF Base'!$I$115/'DCF Base'!$I$117)/((1+'DCF Base'!$C$6+$B100)*IF(RateConv=1,1,1+IPCALT)-1-'DCF Base'!$I$115)/'DCF Base'!$H$23*(1+'DCF Base'!$C$6+$B100)^(-5)</f>
        <v>18343.186337962798</v>
      </c>
      <c r="K100" s="16">
        <f>SUMPRODUCT('DCF Base'!$D$160:$H$160,(1+'DCF Base'!$C$6+$B100)^(-'DCF Base'!$D$19:$H$19))+'DCF Base'!$I$145*(1-'DCF Base'!$I$144/'DCF Base'!$I$146)/((1+'DCF Base'!$C$6+$B100)*IF(RateConv=1,1,1+IPCALT)-1-'DCF Base'!$I$144)/'DCF Base'!$H$23*(1+'DCF Base'!$C$6+$B100)^(-5)</f>
        <v>65123.741601013535</v>
      </c>
      <c r="L100" s="75">
        <f t="shared" si="9"/>
        <v>166728.88295149931</v>
      </c>
      <c r="M100" s="16">
        <f>SUMPRODUCT('DCF Bull'!$D$73:$H$73,(1+'DCF Bull'!$C$6+$B100)^(-'DCF Bull'!$D$19:$H$19))+'DCF Bull'!$I$58*(1-'DCF Bull'!$I$57/'DCF Bull'!$I$59)/((1+'DCF Bull'!$C$6+$B100)*IF(RateConv=1,1,1+IPCALT)-1-'DCF Bull'!$I$57)/'DCF Bull'!$H$23*(1+'DCF Bull'!$C$6+$B100)^(-5)</f>
        <v>63304.472932837758</v>
      </c>
      <c r="N100" s="16">
        <f>SUMPRODUCT('DCF Bull'!$D$102:$H$102,(1+'DCF Bull'!$C$6+$B100)^(-'DCF Bull'!$D$19:$H$19))+'DCF Bull'!$I$87*(1-'DCF Bull'!$I$86/'DCF Bull'!$I$88)/((1+'DCF Bull'!$C$6+$B100)*IF(RateConv=1,1,1+IPCALT)-1-'DCF Bull'!$I$86)/'DCF Bull'!$H$23*(1+'DCF Bull'!$C$6+$B100)^(-5)</f>
        <v>35220.842129629033</v>
      </c>
      <c r="O100" s="16">
        <f>SUMPRODUCT('DCF Bull'!$D$131:$H$131,(1+'DCF Bull'!$C$6+$B100)^(-'DCF Bull'!$D$19:$H$19))+'DCF Bull'!$I$116*(1-'DCF Bull'!$I$115/'DCF Bull'!$I$117)/((1+'DCF Bull'!$C$6+$B100)*IF(RateConv=1,1,1+IPCALT)-1-'DCF Bull'!$I$115)/'DCF Bull'!$H$23*(1+'DCF Bull'!$C$6+$B100)^(-5)</f>
        <v>22080.162793151634</v>
      </c>
      <c r="P100" s="16">
        <f>SUMPRODUCT('DCF Bull'!$D$160:$H$160,(1+'DCF Bull'!$C$6+$B100)^(-'DCF Bull'!$D$19:$H$19))+'DCF Bull'!$I$145*(1-'DCF Bull'!$I$144/'DCF Bull'!$I$146)/((1+'DCF Bull'!$C$6+$B100)*IF(RateConv=1,1,1+IPCALT)-1-'DCF Bull'!$I$144)/'DCF Bull'!$H$23*(1+'DCF Bull'!$C$6+$B100)^(-5)</f>
        <v>74733.797137149639</v>
      </c>
      <c r="Q100" s="75">
        <f t="shared" si="10"/>
        <v>195339.27499276807</v>
      </c>
      <c r="R100" s="16">
        <f>SUMPRODUCT('DCF Custom'!$D$73:$H$73,(1+'DCF Custom'!$C$6+$B100)^(-'DCF Custom'!$D$19:$H$19))+'DCF Custom'!$I$58*(1-'DCF Custom'!$I$57/'DCF Custom'!$I$59)/((1+'DCF Custom'!$C$6+$B100)*IF(RateConv=1,1,1+IPCALT)-1-'DCF Custom'!$I$57)/'DCF Custom'!$H$23*(1+'DCF Custom'!$C$6+$B100)^(-5)</f>
        <v>52765.148438414733</v>
      </c>
      <c r="S100" s="16">
        <f>SUMPRODUCT('DCF Custom'!$D$102:$H$102,(1+'DCF Custom'!$C$6+$B100)^(-'DCF Custom'!$D$19:$H$19))+'DCF Custom'!$I$87*(1-'DCF Custom'!$I$86/'DCF Custom'!$I$88)/((1+'DCF Custom'!$C$6+$B100)*IF(RateConv=1,1,1+IPCALT)-1-'DCF Custom'!$I$86)/'DCF Custom'!$H$23*(1+'DCF Custom'!$C$6+$B100)^(-5)</f>
        <v>30496.806574108228</v>
      </c>
      <c r="T100" s="16">
        <f>SUMPRODUCT('DCF Custom'!$D$131:$H$131,(1+'DCF Custom'!$C$6+$B100)^(-'DCF Custom'!$D$19:$H$19))+'DCF Custom'!$I$116*(1-'DCF Custom'!$I$115/'DCF Custom'!$I$117)/((1+'DCF Custom'!$C$6+$B100)*IF(RateConv=1,1,1+IPCALT)-1-'DCF Custom'!$I$115)/'DCF Custom'!$H$23*(1+'DCF Custom'!$C$6+$B100)^(-5)</f>
        <v>18343.186337962798</v>
      </c>
      <c r="U100" s="16">
        <f>SUMPRODUCT('DCF Custom'!$D$160:$H$160,(1+'DCF Custom'!$C$6+$B100)^(-'DCF Custom'!$D$19:$H$19))+'DCF Custom'!$I$145*(1-'DCF Custom'!$I$144/'DCF Custom'!$I$146)/((1+'DCF Custom'!$C$6+$B100)*IF(RateConv=1,1,1+IPCALT)-1-'DCF Custom'!$I$144)/'DCF Custom'!$H$23*(1+'DCF Custom'!$C$6+$B100)^(-5)</f>
        <v>65123.741601013535</v>
      </c>
      <c r="V100" s="75">
        <f t="shared" si="11"/>
        <v>166728.88295149931</v>
      </c>
    </row>
    <row r="101" spans="2:22" ht="13.95" customHeight="1" x14ac:dyDescent="0.3">
      <c r="B101" s="80">
        <v>0.08</v>
      </c>
      <c r="C101" s="16">
        <f>SUMPRODUCT('DCF Bear'!$D$73:$H$73,(1+'DCF Bear'!$C$6+$B101)^(-'DCF Bear'!$D$19:$H$19))+'DCF Bear'!$I$58*(1-'DCF Bear'!$I$57/'DCF Bear'!$I$59)/((1+'DCF Bear'!$C$6+$B101)*IF(RateConv=1,1,1+IPCALT)-1-'DCF Bear'!$I$57)/'DCF Bear'!$H$23*(1+'DCF Bear'!$C$6+$B101)^(-5)</f>
        <v>41189.025676462996</v>
      </c>
      <c r="D101" s="16">
        <f>SUMPRODUCT('DCF Bear'!$D$102:$H$102,(1+'DCF Bear'!$C$6+$B101)^(-'DCF Bear'!$D$19:$H$19))+'DCF Bear'!$I$87*(1-'DCF Bear'!$I$86/'DCF Bear'!$I$88)/((1+'DCF Bear'!$C$6+$B101)*IF(RateConv=1,1,1+IPCALT)-1-'DCF Bear'!$I$86)/'DCF Bear'!$H$23*(1+'DCF Bear'!$C$6+$B101)^(-5)</f>
        <v>24512.476831371379</v>
      </c>
      <c r="E101" s="16">
        <f>SUMPRODUCT('DCF Bear'!$D$131:$H$131,(1+'DCF Bear'!$C$6+$B101)^(-'DCF Bear'!$D$19:$H$19))+'DCF Bear'!$I$116*(1-'DCF Bear'!$I$115/'DCF Bear'!$I$117)/((1+'DCF Bear'!$C$6+$B101)*IF(RateConv=1,1,1+IPCALT)-1-'DCF Bear'!$I$115)/'DCF Bear'!$H$23*(1+'DCF Bear'!$C$6+$B101)^(-5)</f>
        <v>14219.081788581849</v>
      </c>
      <c r="F101" s="16">
        <f>SUMPRODUCT('DCF Bear'!$D$160:$H$160,(1+'DCF Bear'!$C$6+$B101)^(-'DCF Bear'!$D$19:$H$19))+'DCF Bear'!$I$145*(1-'DCF Bear'!$I$144/'DCF Bear'!$I$146)/((1+'DCF Bear'!$C$6+$B101)*IF(RateConv=1,1,1+IPCALT)-1-'DCF Bear'!$I$144)/'DCF Bear'!$H$23*(1+'DCF Bear'!$C$6+$B101)^(-5)</f>
        <v>53479.893783902327</v>
      </c>
      <c r="G101" s="75">
        <f t="shared" si="8"/>
        <v>133400.47808031854</v>
      </c>
      <c r="H101" s="16">
        <f>SUMPRODUCT('DCF Base'!$D$73:$H$73,(1+'DCF Base'!$C$6+$B101)^(-'DCF Base'!$D$19:$H$19))+'DCF Base'!$I$58*(1-'DCF Base'!$I$57/'DCF Base'!$I$59)/((1+'DCF Base'!$C$6+$B101)*IF(RateConv=1,1,1+IPCALT)-1-'DCF Base'!$I$57)/'DCF Base'!$H$23*(1+'DCF Base'!$C$6+$B101)^(-5)</f>
        <v>52207.084212383124</v>
      </c>
      <c r="I101" s="16">
        <f>SUMPRODUCT('DCF Base'!$D$102:$H$102,(1+'DCF Base'!$C$6+$B101)^(-'DCF Base'!$D$19:$H$19))+'DCF Base'!$I$87*(1-'DCF Base'!$I$86/'DCF Base'!$I$88)/((1+'DCF Base'!$C$6+$B101)*IF(RateConv=1,1,1+IPCALT)-1-'DCF Base'!$I$86)/'DCF Base'!$H$23*(1+'DCF Base'!$C$6+$B101)^(-5)</f>
        <v>30141.867072953246</v>
      </c>
      <c r="J101" s="16">
        <f>SUMPRODUCT('DCF Base'!$D$131:$H$131,(1+'DCF Base'!$C$6+$B101)^(-'DCF Base'!$D$19:$H$19))+'DCF Base'!$I$116*(1-'DCF Base'!$I$115/'DCF Base'!$I$117)/((1+'DCF Base'!$C$6+$B101)*IF(RateConv=1,1,1+IPCALT)-1-'DCF Base'!$I$115)/'DCF Base'!$H$23*(1+'DCF Base'!$C$6+$B101)^(-5)</f>
        <v>18139.7926161367</v>
      </c>
      <c r="K101" s="16">
        <f>SUMPRODUCT('DCF Base'!$D$160:$H$160,(1+'DCF Base'!$C$6+$B101)^(-'DCF Base'!$D$19:$H$19))+'DCF Base'!$I$145*(1-'DCF Base'!$I$144/'DCF Base'!$I$146)/((1+'DCF Base'!$C$6+$B101)*IF(RateConv=1,1,1+IPCALT)-1-'DCF Base'!$I$144)/'DCF Base'!$H$23*(1+'DCF Base'!$C$6+$B101)^(-5)</f>
        <v>64491.363514047582</v>
      </c>
      <c r="L101" s="75">
        <f t="shared" si="9"/>
        <v>164980.10741552064</v>
      </c>
      <c r="M101" s="16">
        <f>SUMPRODUCT('DCF Bull'!$D$73:$H$73,(1+'DCF Bull'!$C$6+$B101)^(-'DCF Bull'!$D$19:$H$19))+'DCF Bull'!$I$58*(1-'DCF Bull'!$I$57/'DCF Bull'!$I$59)/((1+'DCF Bull'!$C$6+$B101)*IF(RateConv=1,1,1+IPCALT)-1-'DCF Bull'!$I$57)/'DCF Bull'!$H$23*(1+'DCF Bull'!$C$6+$B101)^(-5)</f>
        <v>62516.690969543277</v>
      </c>
      <c r="N101" s="16">
        <f>SUMPRODUCT('DCF Bull'!$D$102:$H$102,(1+'DCF Bull'!$C$6+$B101)^(-'DCF Bull'!$D$19:$H$19))+'DCF Bull'!$I$87*(1-'DCF Bull'!$I$86/'DCF Bull'!$I$88)/((1+'DCF Bull'!$C$6+$B101)*IF(RateConv=1,1,1+IPCALT)-1-'DCF Bull'!$I$86)/'DCF Bull'!$H$23*(1+'DCF Bull'!$C$6+$B101)^(-5)</f>
        <v>34734.711331287101</v>
      </c>
      <c r="O101" s="16">
        <f>SUMPRODUCT('DCF Bull'!$D$131:$H$131,(1+'DCF Bull'!$C$6+$B101)^(-'DCF Bull'!$D$19:$H$19))+'DCF Bull'!$I$116*(1-'DCF Bull'!$I$115/'DCF Bull'!$I$117)/((1+'DCF Bull'!$C$6+$B101)*IF(RateConv=1,1,1+IPCALT)-1-'DCF Bull'!$I$115)/'DCF Bull'!$H$23*(1+'DCF Bull'!$C$6+$B101)^(-5)</f>
        <v>21792.215192713542</v>
      </c>
      <c r="P101" s="16">
        <f>SUMPRODUCT('DCF Bull'!$D$160:$H$160,(1+'DCF Bull'!$C$6+$B101)^(-'DCF Bull'!$D$19:$H$19))+'DCF Bull'!$I$145*(1-'DCF Bull'!$I$144/'DCF Bull'!$I$146)/((1+'DCF Bull'!$C$6+$B101)*IF(RateConv=1,1,1+IPCALT)-1-'DCF Bull'!$I$144)/'DCF Bull'!$H$23*(1+'DCF Bull'!$C$6+$B101)^(-5)</f>
        <v>73867.809082792752</v>
      </c>
      <c r="Q101" s="75">
        <f t="shared" si="10"/>
        <v>192911.42657633667</v>
      </c>
      <c r="R101" s="16">
        <f>SUMPRODUCT('DCF Custom'!$D$73:$H$73,(1+'DCF Custom'!$C$6+$B101)^(-'DCF Custom'!$D$19:$H$19))+'DCF Custom'!$I$58*(1-'DCF Custom'!$I$57/'DCF Custom'!$I$59)/((1+'DCF Custom'!$C$6+$B101)*IF(RateConv=1,1,1+IPCALT)-1-'DCF Custom'!$I$57)/'DCF Custom'!$H$23*(1+'DCF Custom'!$C$6+$B101)^(-5)</f>
        <v>52207.084212383124</v>
      </c>
      <c r="S101" s="16">
        <f>SUMPRODUCT('DCF Custom'!$D$102:$H$102,(1+'DCF Custom'!$C$6+$B101)^(-'DCF Custom'!$D$19:$H$19))+'DCF Custom'!$I$87*(1-'DCF Custom'!$I$86/'DCF Custom'!$I$88)/((1+'DCF Custom'!$C$6+$B101)*IF(RateConv=1,1,1+IPCALT)-1-'DCF Custom'!$I$86)/'DCF Custom'!$H$23*(1+'DCF Custom'!$C$6+$B101)^(-5)</f>
        <v>30141.867072953246</v>
      </c>
      <c r="T101" s="16">
        <f>SUMPRODUCT('DCF Custom'!$D$131:$H$131,(1+'DCF Custom'!$C$6+$B101)^(-'DCF Custom'!$D$19:$H$19))+'DCF Custom'!$I$116*(1-'DCF Custom'!$I$115/'DCF Custom'!$I$117)/((1+'DCF Custom'!$C$6+$B101)*IF(RateConv=1,1,1+IPCALT)-1-'DCF Custom'!$I$115)/'DCF Custom'!$H$23*(1+'DCF Custom'!$C$6+$B101)^(-5)</f>
        <v>18139.7926161367</v>
      </c>
      <c r="U101" s="16">
        <f>SUMPRODUCT('DCF Custom'!$D$160:$H$160,(1+'DCF Custom'!$C$6+$B101)^(-'DCF Custom'!$D$19:$H$19))+'DCF Custom'!$I$145*(1-'DCF Custom'!$I$144/'DCF Custom'!$I$146)/((1+'DCF Custom'!$C$6+$B101)*IF(RateConv=1,1,1+IPCALT)-1-'DCF Custom'!$I$144)/'DCF Custom'!$H$23*(1+'DCF Custom'!$C$6+$B101)^(-5)</f>
        <v>64491.363514047582</v>
      </c>
      <c r="V101" s="75">
        <f t="shared" si="11"/>
        <v>164980.10741552064</v>
      </c>
    </row>
    <row r="102" spans="2:22" ht="13.95" customHeight="1" x14ac:dyDescent="0.3">
      <c r="B102" s="80">
        <v>8.1000000000000003E-2</v>
      </c>
      <c r="C102" s="16">
        <f>SUMPRODUCT('DCF Bear'!$D$73:$H$73,(1+'DCF Bear'!$C$6+$B102)^(-'DCF Bear'!$D$19:$H$19))+'DCF Bear'!$I$58*(1-'DCF Bear'!$I$57/'DCF Bear'!$I$59)/((1+'DCF Bear'!$C$6+$B102)*IF(RateConv=1,1,1+IPCALT)-1-'DCF Bear'!$I$57)/'DCF Bear'!$H$23*(1+'DCF Bear'!$C$6+$B102)^(-5)</f>
        <v>40846.954503999732</v>
      </c>
      <c r="D102" s="16">
        <f>SUMPRODUCT('DCF Bear'!$D$102:$H$102,(1+'DCF Bear'!$C$6+$B102)^(-'DCF Bear'!$D$19:$H$19))+'DCF Bear'!$I$87*(1-'DCF Bear'!$I$86/'DCF Bear'!$I$88)/((1+'DCF Bear'!$C$6+$B102)*IF(RateConv=1,1,1+IPCALT)-1-'DCF Bear'!$I$86)/'DCF Bear'!$H$23*(1+'DCF Bear'!$C$6+$B102)^(-5)</f>
        <v>24289.277453975141</v>
      </c>
      <c r="E102" s="16">
        <f>SUMPRODUCT('DCF Bear'!$D$131:$H$131,(1+'DCF Bear'!$C$6+$B102)^(-'DCF Bear'!$D$19:$H$19))+'DCF Bear'!$I$116*(1-'DCF Bear'!$I$115/'DCF Bear'!$I$117)/((1+'DCF Bear'!$C$6+$B102)*IF(RateConv=1,1,1+IPCALT)-1-'DCF Bear'!$I$115)/'DCF Bear'!$H$23*(1+'DCF Bear'!$C$6+$B102)^(-5)</f>
        <v>14094.97212576442</v>
      </c>
      <c r="F102" s="16">
        <f>SUMPRODUCT('DCF Bear'!$D$160:$H$160,(1+'DCF Bear'!$C$6+$B102)^(-'DCF Bear'!$D$19:$H$19))+'DCF Bear'!$I$145*(1-'DCF Bear'!$I$144/'DCF Bear'!$I$146)/((1+'DCF Bear'!$C$6+$B102)*IF(RateConv=1,1,1+IPCALT)-1-'DCF Bear'!$I$144)/'DCF Bear'!$H$23*(1+'DCF Bear'!$C$6+$B102)^(-5)</f>
        <v>53079.119275474746</v>
      </c>
      <c r="G102" s="75">
        <f t="shared" si="8"/>
        <v>132310.32335921403</v>
      </c>
      <c r="H102" s="16">
        <f>SUMPRODUCT('DCF Base'!$D$73:$H$73,(1+'DCF Base'!$C$6+$B102)^(-'DCF Base'!$D$19:$H$19))+'DCF Base'!$I$58*(1-'DCF Base'!$I$57/'DCF Base'!$I$59)/((1+'DCF Base'!$C$6+$B102)*IF(RateConv=1,1,1+IPCALT)-1-'DCF Base'!$I$57)/'DCF Base'!$H$23*(1+'DCF Base'!$C$6+$B102)^(-5)</f>
        <v>51660.108812326522</v>
      </c>
      <c r="I102" s="16">
        <f>SUMPRODUCT('DCF Base'!$D$102:$H$102,(1+'DCF Base'!$C$6+$B102)^(-'DCF Base'!$D$19:$H$19))+'DCF Base'!$I$87*(1-'DCF Base'!$I$86/'DCF Base'!$I$88)/((1+'DCF Base'!$C$6+$B102)*IF(RateConv=1,1,1+IPCALT)-1-'DCF Base'!$I$86)/'DCF Base'!$H$23*(1+'DCF Base'!$C$6+$B102)^(-5)</f>
        <v>29794.097867036711</v>
      </c>
      <c r="J102" s="16">
        <f>SUMPRODUCT('DCF Base'!$D$131:$H$131,(1+'DCF Base'!$C$6+$B102)^(-'DCF Base'!$D$19:$H$19))+'DCF Base'!$I$116*(1-'DCF Base'!$I$115/'DCF Base'!$I$117)/((1+'DCF Base'!$C$6+$B102)*IF(RateConv=1,1,1+IPCALT)-1-'DCF Base'!$I$115)/'DCF Base'!$H$23*(1+'DCF Base'!$C$6+$B102)^(-5)</f>
        <v>17940.475506452574</v>
      </c>
      <c r="K102" s="16">
        <f>SUMPRODUCT('DCF Base'!$D$160:$H$160,(1+'DCF Base'!$C$6+$B102)^(-'DCF Base'!$D$19:$H$19))+'DCF Base'!$I$145*(1-'DCF Base'!$I$144/'DCF Base'!$I$146)/((1+'DCF Base'!$C$6+$B102)*IF(RateConv=1,1,1+IPCALT)-1-'DCF Base'!$I$144)/'DCF Base'!$H$23*(1+'DCF Base'!$C$6+$B102)^(-5)</f>
        <v>63871.334280866489</v>
      </c>
      <c r="L102" s="75">
        <f t="shared" si="9"/>
        <v>163266.01646668231</v>
      </c>
      <c r="M102" s="16">
        <f>SUMPRODUCT('DCF Bull'!$D$73:$H$73,(1+'DCF Bull'!$C$6+$B102)^(-'DCF Bull'!$D$19:$H$19))+'DCF Bull'!$I$58*(1-'DCF Bull'!$I$57/'DCF Bull'!$I$59)/((1+'DCF Bull'!$C$6+$B102)*IF(RateConv=1,1,1+IPCALT)-1-'DCF Bull'!$I$57)/'DCF Bull'!$H$23*(1+'DCF Bull'!$C$6+$B102)^(-5)</f>
        <v>61746.858275096762</v>
      </c>
      <c r="N102" s="16">
        <f>SUMPRODUCT('DCF Bull'!$D$102:$H$102,(1+'DCF Bull'!$C$6+$B102)^(-'DCF Bull'!$D$19:$H$19))+'DCF Bull'!$I$87*(1-'DCF Bull'!$I$86/'DCF Bull'!$I$88)/((1+'DCF Bull'!$C$6+$B102)*IF(RateConv=1,1,1+IPCALT)-1-'DCF Bull'!$I$86)/'DCF Bull'!$H$23*(1+'DCF Bull'!$C$6+$B102)^(-5)</f>
        <v>34259.833367703548</v>
      </c>
      <c r="O102" s="16">
        <f>SUMPRODUCT('DCF Bull'!$D$131:$H$131,(1+'DCF Bull'!$C$6+$B102)^(-'DCF Bull'!$D$19:$H$19))+'DCF Bull'!$I$116*(1-'DCF Bull'!$I$115/'DCF Bull'!$I$117)/((1+'DCF Bull'!$C$6+$B102)*IF(RateConv=1,1,1+IPCALT)-1-'DCF Bull'!$I$115)/'DCF Bull'!$H$23*(1+'DCF Bull'!$C$6+$B102)^(-5)</f>
        <v>21510.877925439614</v>
      </c>
      <c r="P102" s="16">
        <f>SUMPRODUCT('DCF Bull'!$D$160:$H$160,(1+'DCF Bull'!$C$6+$B102)^(-'DCF Bull'!$D$19:$H$19))+'DCF Bull'!$I$145*(1-'DCF Bull'!$I$144/'DCF Bull'!$I$146)/((1+'DCF Bull'!$C$6+$B102)*IF(RateConv=1,1,1+IPCALT)-1-'DCF Bull'!$I$144)/'DCF Bull'!$H$23*(1+'DCF Bull'!$C$6+$B102)^(-5)</f>
        <v>73021.308078645176</v>
      </c>
      <c r="Q102" s="75">
        <f t="shared" si="10"/>
        <v>190538.87764688511</v>
      </c>
      <c r="R102" s="16">
        <f>SUMPRODUCT('DCF Custom'!$D$73:$H$73,(1+'DCF Custom'!$C$6+$B102)^(-'DCF Custom'!$D$19:$H$19))+'DCF Custom'!$I$58*(1-'DCF Custom'!$I$57/'DCF Custom'!$I$59)/((1+'DCF Custom'!$C$6+$B102)*IF(RateConv=1,1,1+IPCALT)-1-'DCF Custom'!$I$57)/'DCF Custom'!$H$23*(1+'DCF Custom'!$C$6+$B102)^(-5)</f>
        <v>51660.108812326522</v>
      </c>
      <c r="S102" s="16">
        <f>SUMPRODUCT('DCF Custom'!$D$102:$H$102,(1+'DCF Custom'!$C$6+$B102)^(-'DCF Custom'!$D$19:$H$19))+'DCF Custom'!$I$87*(1-'DCF Custom'!$I$86/'DCF Custom'!$I$88)/((1+'DCF Custom'!$C$6+$B102)*IF(RateConv=1,1,1+IPCALT)-1-'DCF Custom'!$I$86)/'DCF Custom'!$H$23*(1+'DCF Custom'!$C$6+$B102)^(-5)</f>
        <v>29794.097867036711</v>
      </c>
      <c r="T102" s="16">
        <f>SUMPRODUCT('DCF Custom'!$D$131:$H$131,(1+'DCF Custom'!$C$6+$B102)^(-'DCF Custom'!$D$19:$H$19))+'DCF Custom'!$I$116*(1-'DCF Custom'!$I$115/'DCF Custom'!$I$117)/((1+'DCF Custom'!$C$6+$B102)*IF(RateConv=1,1,1+IPCALT)-1-'DCF Custom'!$I$115)/'DCF Custom'!$H$23*(1+'DCF Custom'!$C$6+$B102)^(-5)</f>
        <v>17940.475506452574</v>
      </c>
      <c r="U102" s="16">
        <f>SUMPRODUCT('DCF Custom'!$D$160:$H$160,(1+'DCF Custom'!$C$6+$B102)^(-'DCF Custom'!$D$19:$H$19))+'DCF Custom'!$I$145*(1-'DCF Custom'!$I$144/'DCF Custom'!$I$146)/((1+'DCF Custom'!$C$6+$B102)*IF(RateConv=1,1,1+IPCALT)-1-'DCF Custom'!$I$144)/'DCF Custom'!$H$23*(1+'DCF Custom'!$C$6+$B102)^(-5)</f>
        <v>63871.334280866489</v>
      </c>
      <c r="V102" s="75">
        <f t="shared" si="11"/>
        <v>163266.01646668231</v>
      </c>
    </row>
    <row r="103" spans="2:22" ht="13.95" customHeight="1" x14ac:dyDescent="0.3">
      <c r="B103" s="80">
        <v>8.2000000000000003E-2</v>
      </c>
      <c r="C103" s="16">
        <f>SUMPRODUCT('DCF Bear'!$D$73:$H$73,(1+'DCF Bear'!$C$6+$B103)^(-'DCF Bear'!$D$19:$H$19))+'DCF Bear'!$I$58*(1-'DCF Bear'!$I$57/'DCF Bear'!$I$59)/((1+'DCF Bear'!$C$6+$B103)*IF(RateConv=1,1,1+IPCALT)-1-'DCF Bear'!$I$57)/'DCF Bear'!$H$23*(1+'DCF Bear'!$C$6+$B103)^(-5)</f>
        <v>40510.369143467477</v>
      </c>
      <c r="D103" s="16">
        <f>SUMPRODUCT('DCF Bear'!$D$102:$H$102,(1+'DCF Bear'!$C$6+$B103)^(-'DCF Bear'!$D$19:$H$19))+'DCF Bear'!$I$87*(1-'DCF Bear'!$I$86/'DCF Bear'!$I$88)/((1+'DCF Bear'!$C$6+$B103)*IF(RateConv=1,1,1+IPCALT)-1-'DCF Bear'!$I$86)/'DCF Bear'!$H$23*(1+'DCF Bear'!$C$6+$B103)^(-5)</f>
        <v>24069.726850546213</v>
      </c>
      <c r="E103" s="16">
        <f>SUMPRODUCT('DCF Bear'!$D$131:$H$131,(1+'DCF Bear'!$C$6+$B103)^(-'DCF Bear'!$D$19:$H$19))+'DCF Bear'!$I$116*(1-'DCF Bear'!$I$115/'DCF Bear'!$I$117)/((1+'DCF Bear'!$C$6+$B103)*IF(RateConv=1,1,1+IPCALT)-1-'DCF Bear'!$I$115)/'DCF Bear'!$H$23*(1+'DCF Bear'!$C$6+$B103)^(-5)</f>
        <v>13972.875144804757</v>
      </c>
      <c r="F103" s="16">
        <f>SUMPRODUCT('DCF Bear'!$D$160:$H$160,(1+'DCF Bear'!$C$6+$B103)^(-'DCF Bear'!$D$19:$H$19))+'DCF Bear'!$I$145*(1-'DCF Bear'!$I$144/'DCF Bear'!$I$146)/((1+'DCF Bear'!$C$6+$B103)*IF(RateConv=1,1,1+IPCALT)-1-'DCF Bear'!$I$144)/'DCF Bear'!$H$23*(1+'DCF Bear'!$C$6+$B103)^(-5)</f>
        <v>52684.604568959803</v>
      </c>
      <c r="G103" s="75">
        <f t="shared" si="8"/>
        <v>131237.57570777825</v>
      </c>
      <c r="H103" s="16">
        <f>SUMPRODUCT('DCF Base'!$D$73:$H$73,(1+'DCF Base'!$C$6+$B103)^(-'DCF Base'!$D$19:$H$19))+'DCF Base'!$I$58*(1-'DCF Base'!$I$57/'DCF Base'!$I$59)/((1+'DCF Base'!$C$6+$B103)*IF(RateConv=1,1,1+IPCALT)-1-'DCF Base'!$I$57)/'DCF Base'!$H$23*(1+'DCF Base'!$C$6+$B103)^(-5)</f>
        <v>51123.897590970868</v>
      </c>
      <c r="I103" s="16">
        <f>SUMPRODUCT('DCF Base'!$D$102:$H$102,(1+'DCF Base'!$C$6+$B103)^(-'DCF Base'!$D$19:$H$19))+'DCF Base'!$I$87*(1-'DCF Base'!$I$86/'DCF Base'!$I$88)/((1+'DCF Base'!$C$6+$B103)*IF(RateConv=1,1,1+IPCALT)-1-'DCF Base'!$I$86)/'DCF Base'!$H$23*(1+'DCF Base'!$C$6+$B103)^(-5)</f>
        <v>29453.288521403556</v>
      </c>
      <c r="J103" s="16">
        <f>SUMPRODUCT('DCF Base'!$D$131:$H$131,(1+'DCF Base'!$C$6+$B103)^(-'DCF Base'!$D$19:$H$19))+'DCF Base'!$I$116*(1-'DCF Base'!$I$115/'DCF Base'!$I$117)/((1+'DCF Base'!$C$6+$B103)*IF(RateConv=1,1,1+IPCALT)-1-'DCF Base'!$I$115)/'DCF Base'!$H$23*(1+'DCF Base'!$C$6+$B103)^(-5)</f>
        <v>17745.115504078578</v>
      </c>
      <c r="K103" s="16">
        <f>SUMPRODUCT('DCF Base'!$D$160:$H$160,(1+'DCF Base'!$C$6+$B103)^(-'DCF Base'!$D$19:$H$19))+'DCF Base'!$I$145*(1-'DCF Base'!$I$144/'DCF Base'!$I$146)/((1+'DCF Base'!$C$6+$B103)*IF(RateConv=1,1,1+IPCALT)-1-'DCF Base'!$I$144)/'DCF Base'!$H$23*(1+'DCF Base'!$C$6+$B103)^(-5)</f>
        <v>63263.293315219809</v>
      </c>
      <c r="L103" s="75">
        <f t="shared" si="9"/>
        <v>161585.59493167279</v>
      </c>
      <c r="M103" s="16">
        <f>SUMPRODUCT('DCF Bull'!$D$73:$H$73,(1+'DCF Bull'!$C$6+$B103)^(-'DCF Bull'!$D$19:$H$19))+'DCF Bull'!$I$58*(1-'DCF Bull'!$I$57/'DCF Bull'!$I$59)/((1+'DCF Bull'!$C$6+$B103)*IF(RateConv=1,1,1+IPCALT)-1-'DCF Bull'!$I$57)/'DCF Bull'!$H$23*(1+'DCF Bull'!$C$6+$B103)^(-5)</f>
        <v>60994.375411689311</v>
      </c>
      <c r="N103" s="16">
        <f>SUMPRODUCT('DCF Bull'!$D$102:$H$102,(1+'DCF Bull'!$C$6+$B103)^(-'DCF Bull'!$D$19:$H$19))+'DCF Bull'!$I$87*(1-'DCF Bull'!$I$86/'DCF Bull'!$I$88)/((1+'DCF Bull'!$C$6+$B103)*IF(RateConv=1,1,1+IPCALT)-1-'DCF Bull'!$I$86)/'DCF Bull'!$H$23*(1+'DCF Bull'!$C$6+$B103)^(-5)</f>
        <v>33795.831636998031</v>
      </c>
      <c r="O103" s="16">
        <f>SUMPRODUCT('DCF Bull'!$D$131:$H$131,(1+'DCF Bull'!$C$6+$B103)^(-'DCF Bull'!$D$19:$H$19))+'DCF Bull'!$I$116*(1-'DCF Bull'!$I$115/'DCF Bull'!$I$117)/((1+'DCF Bull'!$C$6+$B103)*IF(RateConv=1,1,1+IPCALT)-1-'DCF Bull'!$I$115)/'DCF Bull'!$H$23*(1+'DCF Bull'!$C$6+$B103)^(-5)</f>
        <v>21235.93000781929</v>
      </c>
      <c r="P103" s="16">
        <f>SUMPRODUCT('DCF Bull'!$D$160:$H$160,(1+'DCF Bull'!$C$6+$B103)^(-'DCF Bull'!$D$19:$H$19))+'DCF Bull'!$I$145*(1-'DCF Bull'!$I$144/'DCF Bull'!$I$146)/((1+'DCF Bull'!$C$6+$B103)*IF(RateConv=1,1,1+IPCALT)-1-'DCF Bull'!$I$144)/'DCF Bull'!$H$23*(1+'DCF Bull'!$C$6+$B103)^(-5)</f>
        <v>72193.644396956704</v>
      </c>
      <c r="Q103" s="75">
        <f t="shared" si="10"/>
        <v>188219.78145346334</v>
      </c>
      <c r="R103" s="16">
        <f>SUMPRODUCT('DCF Custom'!$D$73:$H$73,(1+'DCF Custom'!$C$6+$B103)^(-'DCF Custom'!$D$19:$H$19))+'DCF Custom'!$I$58*(1-'DCF Custom'!$I$57/'DCF Custom'!$I$59)/((1+'DCF Custom'!$C$6+$B103)*IF(RateConv=1,1,1+IPCALT)-1-'DCF Custom'!$I$57)/'DCF Custom'!$H$23*(1+'DCF Custom'!$C$6+$B103)^(-5)</f>
        <v>51123.897590970868</v>
      </c>
      <c r="S103" s="16">
        <f>SUMPRODUCT('DCF Custom'!$D$102:$H$102,(1+'DCF Custom'!$C$6+$B103)^(-'DCF Custom'!$D$19:$H$19))+'DCF Custom'!$I$87*(1-'DCF Custom'!$I$86/'DCF Custom'!$I$88)/((1+'DCF Custom'!$C$6+$B103)*IF(RateConv=1,1,1+IPCALT)-1-'DCF Custom'!$I$86)/'DCF Custom'!$H$23*(1+'DCF Custom'!$C$6+$B103)^(-5)</f>
        <v>29453.288521403556</v>
      </c>
      <c r="T103" s="16">
        <f>SUMPRODUCT('DCF Custom'!$D$131:$H$131,(1+'DCF Custom'!$C$6+$B103)^(-'DCF Custom'!$D$19:$H$19))+'DCF Custom'!$I$116*(1-'DCF Custom'!$I$115/'DCF Custom'!$I$117)/((1+'DCF Custom'!$C$6+$B103)*IF(RateConv=1,1,1+IPCALT)-1-'DCF Custom'!$I$115)/'DCF Custom'!$H$23*(1+'DCF Custom'!$C$6+$B103)^(-5)</f>
        <v>17745.115504078578</v>
      </c>
      <c r="U103" s="16">
        <f>SUMPRODUCT('DCF Custom'!$D$160:$H$160,(1+'DCF Custom'!$C$6+$B103)^(-'DCF Custom'!$D$19:$H$19))+'DCF Custom'!$I$145*(1-'DCF Custom'!$I$144/'DCF Custom'!$I$146)/((1+'DCF Custom'!$C$6+$B103)*IF(RateConv=1,1,1+IPCALT)-1-'DCF Custom'!$I$144)/'DCF Custom'!$H$23*(1+'DCF Custom'!$C$6+$B103)^(-5)</f>
        <v>63263.293315219809</v>
      </c>
      <c r="V103" s="75">
        <f t="shared" si="11"/>
        <v>161585.59493167279</v>
      </c>
    </row>
    <row r="104" spans="2:22" ht="13.95" customHeight="1" x14ac:dyDescent="0.3">
      <c r="B104" s="80">
        <v>8.3000000000000004E-2</v>
      </c>
      <c r="C104" s="16">
        <f>SUMPRODUCT('DCF Bear'!$D$73:$H$73,(1+'DCF Bear'!$C$6+$B104)^(-'DCF Bear'!$D$19:$H$19))+'DCF Bear'!$I$58*(1-'DCF Bear'!$I$57/'DCF Bear'!$I$59)/((1+'DCF Bear'!$C$6+$B104)*IF(RateConv=1,1,1+IPCALT)-1-'DCF Bear'!$I$57)/'DCF Bear'!$H$23*(1+'DCF Bear'!$C$6+$B104)^(-5)</f>
        <v>40179.13899943998</v>
      </c>
      <c r="D104" s="16">
        <f>SUMPRODUCT('DCF Bear'!$D$102:$H$102,(1+'DCF Bear'!$C$6+$B104)^(-'DCF Bear'!$D$19:$H$19))+'DCF Bear'!$I$87*(1-'DCF Bear'!$I$86/'DCF Bear'!$I$88)/((1+'DCF Bear'!$C$6+$B104)*IF(RateConv=1,1,1+IPCALT)-1-'DCF Bear'!$I$86)/'DCF Bear'!$H$23*(1+'DCF Bear'!$C$6+$B104)^(-5)</f>
        <v>23853.73787486388</v>
      </c>
      <c r="E104" s="16">
        <f>SUMPRODUCT('DCF Bear'!$D$131:$H$131,(1+'DCF Bear'!$C$6+$B104)^(-'DCF Bear'!$D$19:$H$19))+'DCF Bear'!$I$116*(1-'DCF Bear'!$I$115/'DCF Bear'!$I$117)/((1+'DCF Bear'!$C$6+$B104)*IF(RateConv=1,1,1+IPCALT)-1-'DCF Bear'!$I$115)/'DCF Bear'!$H$23*(1+'DCF Bear'!$C$6+$B104)^(-5)</f>
        <v>13852.74283732705</v>
      </c>
      <c r="F104" s="16">
        <f>SUMPRODUCT('DCF Bear'!$D$160:$H$160,(1+'DCF Bear'!$C$6+$B104)^(-'DCF Bear'!$D$19:$H$19))+'DCF Bear'!$I$145*(1-'DCF Bear'!$I$144/'DCF Bear'!$I$146)/((1+'DCF Bear'!$C$6+$B104)*IF(RateConv=1,1,1+IPCALT)-1-'DCF Bear'!$I$144)/'DCF Bear'!$H$23*(1+'DCF Bear'!$C$6+$B104)^(-5)</f>
        <v>52296.201375407778</v>
      </c>
      <c r="G104" s="75">
        <f t="shared" si="8"/>
        <v>130181.82108703868</v>
      </c>
      <c r="H104" s="16">
        <f>SUMPRODUCT('DCF Base'!$D$73:$H$73,(1+'DCF Base'!$C$6+$B104)^(-'DCF Base'!$D$19:$H$19))+'DCF Base'!$I$58*(1-'DCF Base'!$I$57/'DCF Base'!$I$59)/((1+'DCF Base'!$C$6+$B104)*IF(RateConv=1,1,1+IPCALT)-1-'DCF Base'!$I$57)/'DCF Base'!$H$23*(1+'DCF Base'!$C$6+$B104)^(-5)</f>
        <v>50598.138437705042</v>
      </c>
      <c r="I104" s="16">
        <f>SUMPRODUCT('DCF Base'!$D$102:$H$102,(1+'DCF Base'!$C$6+$B104)^(-'DCF Base'!$D$19:$H$19))+'DCF Base'!$I$87*(1-'DCF Base'!$I$86/'DCF Base'!$I$88)/((1+'DCF Base'!$C$6+$B104)*IF(RateConv=1,1,1+IPCALT)-1-'DCF Base'!$I$86)/'DCF Base'!$H$23*(1+'DCF Base'!$C$6+$B104)^(-5)</f>
        <v>29119.236729929649</v>
      </c>
      <c r="J104" s="16">
        <f>SUMPRODUCT('DCF Base'!$D$131:$H$131,(1+'DCF Base'!$C$6+$B104)^(-'DCF Base'!$D$19:$H$19))+'DCF Base'!$I$116*(1-'DCF Base'!$I$115/'DCF Base'!$I$117)/((1+'DCF Base'!$C$6+$B104)*IF(RateConv=1,1,1+IPCALT)-1-'DCF Base'!$I$115)/'DCF Base'!$H$23*(1+'DCF Base'!$C$6+$B104)^(-5)</f>
        <v>17553.597719805814</v>
      </c>
      <c r="K104" s="16">
        <f>SUMPRODUCT('DCF Base'!$D$160:$H$160,(1+'DCF Base'!$C$6+$B104)^(-'DCF Base'!$D$19:$H$19))+'DCF Base'!$I$145*(1-'DCF Base'!$I$144/'DCF Base'!$I$146)/((1+'DCF Base'!$C$6+$B104)*IF(RateConv=1,1,1+IPCALT)-1-'DCF Base'!$I$144)/'DCF Base'!$H$23*(1+'DCF Base'!$C$6+$B104)^(-5)</f>
        <v>62666.893950459038</v>
      </c>
      <c r="L104" s="75">
        <f t="shared" si="9"/>
        <v>159937.86683789955</v>
      </c>
      <c r="M104" s="16">
        <f>SUMPRODUCT('DCF Bull'!$D$73:$H$73,(1+'DCF Bull'!$C$6+$B104)^(-'DCF Bull'!$D$19:$H$19))+'DCF Bull'!$I$58*(1-'DCF Bull'!$I$57/'DCF Bull'!$I$59)/((1+'DCF Bull'!$C$6+$B104)*IF(RateConv=1,1,1+IPCALT)-1-'DCF Bull'!$I$57)/'DCF Bull'!$H$23*(1+'DCF Bull'!$C$6+$B104)^(-5)</f>
        <v>60258.669296673535</v>
      </c>
      <c r="N104" s="16">
        <f>SUMPRODUCT('DCF Bull'!$D$102:$H$102,(1+'DCF Bull'!$C$6+$B104)^(-'DCF Bull'!$D$19:$H$19))+'DCF Bull'!$I$87*(1-'DCF Bull'!$I$86/'DCF Bull'!$I$88)/((1+'DCF Bull'!$C$6+$B104)*IF(RateConv=1,1,1+IPCALT)-1-'DCF Bull'!$I$86)/'DCF Bull'!$H$23*(1+'DCF Bull'!$C$6+$B104)^(-5)</f>
        <v>33342.346099442009</v>
      </c>
      <c r="O104" s="16">
        <f>SUMPRODUCT('DCF Bull'!$D$131:$H$131,(1+'DCF Bull'!$C$6+$B104)^(-'DCF Bull'!$D$19:$H$19))+'DCF Bull'!$I$116*(1-'DCF Bull'!$I$115/'DCF Bull'!$I$117)/((1+'DCF Bull'!$C$6+$B104)*IF(RateConv=1,1,1+IPCALT)-1-'DCF Bull'!$I$115)/'DCF Bull'!$H$23*(1+'DCF Bull'!$C$6+$B104)^(-5)</f>
        <v>20967.160173393455</v>
      </c>
      <c r="P104" s="16">
        <f>SUMPRODUCT('DCF Bull'!$D$160:$H$160,(1+'DCF Bull'!$C$6+$B104)^(-'DCF Bull'!$D$19:$H$19))+'DCF Bull'!$I$145*(1-'DCF Bull'!$I$144/'DCF Bull'!$I$146)/((1+'DCF Bull'!$C$6+$B104)*IF(RateConv=1,1,1+IPCALT)-1-'DCF Bull'!$I$144)/'DCF Bull'!$H$23*(1+'DCF Bull'!$C$6+$B104)^(-5)</f>
        <v>71384.196870765823</v>
      </c>
      <c r="Q104" s="75">
        <f t="shared" si="10"/>
        <v>185952.3724402748</v>
      </c>
      <c r="R104" s="16">
        <f>SUMPRODUCT('DCF Custom'!$D$73:$H$73,(1+'DCF Custom'!$C$6+$B104)^(-'DCF Custom'!$D$19:$H$19))+'DCF Custom'!$I$58*(1-'DCF Custom'!$I$57/'DCF Custom'!$I$59)/((1+'DCF Custom'!$C$6+$B104)*IF(RateConv=1,1,1+IPCALT)-1-'DCF Custom'!$I$57)/'DCF Custom'!$H$23*(1+'DCF Custom'!$C$6+$B104)^(-5)</f>
        <v>50598.138437705042</v>
      </c>
      <c r="S104" s="16">
        <f>SUMPRODUCT('DCF Custom'!$D$102:$H$102,(1+'DCF Custom'!$C$6+$B104)^(-'DCF Custom'!$D$19:$H$19))+'DCF Custom'!$I$87*(1-'DCF Custom'!$I$86/'DCF Custom'!$I$88)/((1+'DCF Custom'!$C$6+$B104)*IF(RateConv=1,1,1+IPCALT)-1-'DCF Custom'!$I$86)/'DCF Custom'!$H$23*(1+'DCF Custom'!$C$6+$B104)^(-5)</f>
        <v>29119.236729929649</v>
      </c>
      <c r="T104" s="16">
        <f>SUMPRODUCT('DCF Custom'!$D$131:$H$131,(1+'DCF Custom'!$C$6+$B104)^(-'DCF Custom'!$D$19:$H$19))+'DCF Custom'!$I$116*(1-'DCF Custom'!$I$115/'DCF Custom'!$I$117)/((1+'DCF Custom'!$C$6+$B104)*IF(RateConv=1,1,1+IPCALT)-1-'DCF Custom'!$I$115)/'DCF Custom'!$H$23*(1+'DCF Custom'!$C$6+$B104)^(-5)</f>
        <v>17553.597719805814</v>
      </c>
      <c r="U104" s="16">
        <f>SUMPRODUCT('DCF Custom'!$D$160:$H$160,(1+'DCF Custom'!$C$6+$B104)^(-'DCF Custom'!$D$19:$H$19))+'DCF Custom'!$I$145*(1-'DCF Custom'!$I$144/'DCF Custom'!$I$146)/((1+'DCF Custom'!$C$6+$B104)*IF(RateConv=1,1,1+IPCALT)-1-'DCF Custom'!$I$144)/'DCF Custom'!$H$23*(1+'DCF Custom'!$C$6+$B104)^(-5)</f>
        <v>62666.893950459038</v>
      </c>
      <c r="V104" s="75">
        <f t="shared" si="11"/>
        <v>159937.86683789955</v>
      </c>
    </row>
    <row r="105" spans="2:22" ht="13.95" customHeight="1" x14ac:dyDescent="0.3">
      <c r="B105" s="80">
        <v>8.4000000000000005E-2</v>
      </c>
      <c r="C105" s="16">
        <f>SUMPRODUCT('DCF Bear'!$D$73:$H$73,(1+'DCF Bear'!$C$6+$B105)^(-'DCF Bear'!$D$19:$H$19))+'DCF Bear'!$I$58*(1-'DCF Bear'!$I$57/'DCF Bear'!$I$59)/((1+'DCF Bear'!$C$6+$B105)*IF(RateConv=1,1,1+IPCALT)-1-'DCF Bear'!$I$57)/'DCF Bear'!$H$23*(1+'DCF Bear'!$C$6+$B105)^(-5)</f>
        <v>39853.137589304359</v>
      </c>
      <c r="D105" s="16">
        <f>SUMPRODUCT('DCF Bear'!$D$102:$H$102,(1+'DCF Bear'!$C$6+$B105)^(-'DCF Bear'!$D$19:$H$19))+'DCF Bear'!$I$87*(1-'DCF Bear'!$I$86/'DCF Bear'!$I$88)/((1+'DCF Bear'!$C$6+$B105)*IF(RateConv=1,1,1+IPCALT)-1-'DCF Bear'!$I$86)/'DCF Bear'!$H$23*(1+'DCF Bear'!$C$6+$B105)^(-5)</f>
        <v>23641.226126540805</v>
      </c>
      <c r="E105" s="16">
        <f>SUMPRODUCT('DCF Bear'!$D$131:$H$131,(1+'DCF Bear'!$C$6+$B105)^(-'DCF Bear'!$D$19:$H$19))+'DCF Bear'!$I$116*(1-'DCF Bear'!$I$115/'DCF Bear'!$I$117)/((1+'DCF Bear'!$C$6+$B105)*IF(RateConv=1,1,1+IPCALT)-1-'DCF Bear'!$I$115)/'DCF Bear'!$H$23*(1+'DCF Bear'!$C$6+$B105)^(-5)</f>
        <v>13734.528707339392</v>
      </c>
      <c r="F105" s="16">
        <f>SUMPRODUCT('DCF Bear'!$D$160:$H$160,(1+'DCF Bear'!$C$6+$B105)^(-'DCF Bear'!$D$19:$H$19))+'DCF Bear'!$I$145*(1-'DCF Bear'!$I$144/'DCF Bear'!$I$146)/((1+'DCF Bear'!$C$6+$B105)*IF(RateConv=1,1,1+IPCALT)-1-'DCF Bear'!$I$144)/'DCF Bear'!$H$23*(1+'DCF Bear'!$C$6+$B105)^(-5)</f>
        <v>51913.766072155238</v>
      </c>
      <c r="G105" s="75">
        <f t="shared" si="8"/>
        <v>129142.6584953398</v>
      </c>
      <c r="H105" s="16">
        <f>SUMPRODUCT('DCF Base'!$D$73:$H$73,(1+'DCF Base'!$C$6+$B105)^(-'DCF Base'!$D$19:$H$19))+'DCF Base'!$I$58*(1-'DCF Base'!$I$57/'DCF Base'!$I$59)/((1+'DCF Base'!$C$6+$B105)*IF(RateConv=1,1,1+IPCALT)-1-'DCF Base'!$I$57)/'DCF Base'!$H$23*(1+'DCF Base'!$C$6+$B105)^(-5)</f>
        <v>50082.531179301383</v>
      </c>
      <c r="I105" s="16">
        <f>SUMPRODUCT('DCF Base'!$D$102:$H$102,(1+'DCF Base'!$C$6+$B105)^(-'DCF Base'!$D$19:$H$19))+'DCF Base'!$I$87*(1-'DCF Base'!$I$86/'DCF Base'!$I$88)/((1+'DCF Base'!$C$6+$B105)*IF(RateConv=1,1,1+IPCALT)-1-'DCF Base'!$I$86)/'DCF Base'!$H$23*(1+'DCF Base'!$C$6+$B105)^(-5)</f>
        <v>28791.747926730663</v>
      </c>
      <c r="J105" s="16">
        <f>SUMPRODUCT('DCF Base'!$D$131:$H$131,(1+'DCF Base'!$C$6+$B105)^(-'DCF Base'!$D$19:$H$19))+'DCF Base'!$I$116*(1-'DCF Base'!$I$115/'DCF Base'!$I$117)/((1+'DCF Base'!$C$6+$B105)*IF(RateConv=1,1,1+IPCALT)-1-'DCF Base'!$I$115)/'DCF Base'!$H$23*(1+'DCF Base'!$C$6+$B105)^(-5)</f>
        <v>17365.811659406922</v>
      </c>
      <c r="K105" s="16">
        <f>SUMPRODUCT('DCF Base'!$D$160:$H$160,(1+'DCF Base'!$C$6+$B105)^(-'DCF Base'!$D$19:$H$19))+'DCF Base'!$I$145*(1-'DCF Base'!$I$144/'DCF Base'!$I$146)/((1+'DCF Base'!$C$6+$B105)*IF(RateConv=1,1,1+IPCALT)-1-'DCF Base'!$I$144)/'DCF Base'!$H$23*(1+'DCF Base'!$C$6+$B105)^(-5)</f>
        <v>62081.802774179814</v>
      </c>
      <c r="L105" s="75">
        <f t="shared" si="9"/>
        <v>158321.89353961879</v>
      </c>
      <c r="M105" s="16">
        <f>SUMPRODUCT('DCF Bull'!$D$73:$H$73,(1+'DCF Bull'!$C$6+$B105)^(-'DCF Bull'!$D$19:$H$19))+'DCF Bull'!$I$58*(1-'DCF Bull'!$I$57/'DCF Bull'!$I$59)/((1+'DCF Bull'!$C$6+$B105)*IF(RateConv=1,1,1+IPCALT)-1-'DCF Bull'!$I$57)/'DCF Bull'!$H$23*(1+'DCF Bull'!$C$6+$B105)^(-5)</f>
        <v>59539.191770176112</v>
      </c>
      <c r="N105" s="16">
        <f>SUMPRODUCT('DCF Bull'!$D$102:$H$102,(1+'DCF Bull'!$C$6+$B105)^(-'DCF Bull'!$D$19:$H$19))+'DCF Bull'!$I$87*(1-'DCF Bull'!$I$86/'DCF Bull'!$I$88)/((1+'DCF Bull'!$C$6+$B105)*IF(RateConv=1,1,1+IPCALT)-1-'DCF Bull'!$I$86)/'DCF Bull'!$H$23*(1+'DCF Bull'!$C$6+$B105)^(-5)</f>
        <v>32899.032377288764</v>
      </c>
      <c r="O105" s="16">
        <f>SUMPRODUCT('DCF Bull'!$D$131:$H$131,(1+'DCF Bull'!$C$6+$B105)^(-'DCF Bull'!$D$19:$H$19))+'DCF Bull'!$I$116*(1-'DCF Bull'!$I$115/'DCF Bull'!$I$117)/((1+'DCF Bull'!$C$6+$B105)*IF(RateConv=1,1,1+IPCALT)-1-'DCF Bull'!$I$115)/'DCF Bull'!$H$23*(1+'DCF Bull'!$C$6+$B105)^(-5)</f>
        <v>20704.366344631093</v>
      </c>
      <c r="P105" s="16">
        <f>SUMPRODUCT('DCF Bull'!$D$160:$H$160,(1+'DCF Bull'!$C$6+$B105)^(-'DCF Bull'!$D$19:$H$19))+'DCF Bull'!$I$145*(1-'DCF Bull'!$I$144/'DCF Bull'!$I$146)/((1+'DCF Bull'!$C$6+$B105)*IF(RateConv=1,1,1+IPCALT)-1-'DCF Bull'!$I$144)/'DCF Bull'!$H$23*(1+'DCF Bull'!$C$6+$B105)^(-5)</f>
        <v>70592.371341669816</v>
      </c>
      <c r="Q105" s="75">
        <f t="shared" si="10"/>
        <v>183734.96183376579</v>
      </c>
      <c r="R105" s="16">
        <f>SUMPRODUCT('DCF Custom'!$D$73:$H$73,(1+'DCF Custom'!$C$6+$B105)^(-'DCF Custom'!$D$19:$H$19))+'DCF Custom'!$I$58*(1-'DCF Custom'!$I$57/'DCF Custom'!$I$59)/((1+'DCF Custom'!$C$6+$B105)*IF(RateConv=1,1,1+IPCALT)-1-'DCF Custom'!$I$57)/'DCF Custom'!$H$23*(1+'DCF Custom'!$C$6+$B105)^(-5)</f>
        <v>50082.531179301383</v>
      </c>
      <c r="S105" s="16">
        <f>SUMPRODUCT('DCF Custom'!$D$102:$H$102,(1+'DCF Custom'!$C$6+$B105)^(-'DCF Custom'!$D$19:$H$19))+'DCF Custom'!$I$87*(1-'DCF Custom'!$I$86/'DCF Custom'!$I$88)/((1+'DCF Custom'!$C$6+$B105)*IF(RateConv=1,1,1+IPCALT)-1-'DCF Custom'!$I$86)/'DCF Custom'!$H$23*(1+'DCF Custom'!$C$6+$B105)^(-5)</f>
        <v>28791.747926730663</v>
      </c>
      <c r="T105" s="16">
        <f>SUMPRODUCT('DCF Custom'!$D$131:$H$131,(1+'DCF Custom'!$C$6+$B105)^(-'DCF Custom'!$D$19:$H$19))+'DCF Custom'!$I$116*(1-'DCF Custom'!$I$115/'DCF Custom'!$I$117)/((1+'DCF Custom'!$C$6+$B105)*IF(RateConv=1,1,1+IPCALT)-1-'DCF Custom'!$I$115)/'DCF Custom'!$H$23*(1+'DCF Custom'!$C$6+$B105)^(-5)</f>
        <v>17365.811659406922</v>
      </c>
      <c r="U105" s="16">
        <f>SUMPRODUCT('DCF Custom'!$D$160:$H$160,(1+'DCF Custom'!$C$6+$B105)^(-'DCF Custom'!$D$19:$H$19))+'DCF Custom'!$I$145*(1-'DCF Custom'!$I$144/'DCF Custom'!$I$146)/((1+'DCF Custom'!$C$6+$B105)*IF(RateConv=1,1,1+IPCALT)-1-'DCF Custom'!$I$144)/'DCF Custom'!$H$23*(1+'DCF Custom'!$C$6+$B105)^(-5)</f>
        <v>62081.802774179814</v>
      </c>
      <c r="V105" s="75">
        <f t="shared" si="11"/>
        <v>158321.89353961879</v>
      </c>
    </row>
    <row r="106" spans="2:22" ht="13.95" customHeight="1" x14ac:dyDescent="0.3">
      <c r="B106" s="80">
        <v>8.5000000000000006E-2</v>
      </c>
      <c r="C106" s="16">
        <f>SUMPRODUCT('DCF Bear'!$D$73:$H$73,(1+'DCF Bear'!$C$6+$B106)^(-'DCF Bear'!$D$19:$H$19))+'DCF Bear'!$I$58*(1-'DCF Bear'!$I$57/'DCF Bear'!$I$59)/((1+'DCF Bear'!$C$6+$B106)*IF(RateConv=1,1,1+IPCALT)-1-'DCF Bear'!$I$57)/'DCF Bear'!$H$23*(1+'DCF Bear'!$C$6+$B106)^(-5)</f>
        <v>39532.242382609315</v>
      </c>
      <c r="D106" s="16">
        <f>SUMPRODUCT('DCF Bear'!$D$102:$H$102,(1+'DCF Bear'!$C$6+$B106)^(-'DCF Bear'!$D$19:$H$19))+'DCF Bear'!$I$87*(1-'DCF Bear'!$I$86/'DCF Bear'!$I$88)/((1+'DCF Bear'!$C$6+$B106)*IF(RateConv=1,1,1+IPCALT)-1-'DCF Bear'!$I$86)/'DCF Bear'!$H$23*(1+'DCF Bear'!$C$6+$B106)^(-5)</f>
        <v>23432.10984375975</v>
      </c>
      <c r="E106" s="16">
        <f>SUMPRODUCT('DCF Bear'!$D$131:$H$131,(1+'DCF Bear'!$C$6+$B106)^(-'DCF Bear'!$D$19:$H$19))+'DCF Bear'!$I$116*(1-'DCF Bear'!$I$115/'DCF Bear'!$I$117)/((1+'DCF Bear'!$C$6+$B106)*IF(RateConv=1,1,1+IPCALT)-1-'DCF Bear'!$I$115)/'DCF Bear'!$H$23*(1+'DCF Bear'!$C$6+$B106)^(-5)</f>
        <v>13618.187712155443</v>
      </c>
      <c r="F106" s="16">
        <f>SUMPRODUCT('DCF Bear'!$D$160:$H$160,(1+'DCF Bear'!$C$6+$B106)^(-'DCF Bear'!$D$19:$H$19))+'DCF Bear'!$I$145*(1-'DCF Bear'!$I$144/'DCF Bear'!$I$146)/((1+'DCF Bear'!$C$6+$B106)*IF(RateConv=1,1,1+IPCALT)-1-'DCF Bear'!$I$144)/'DCF Bear'!$H$23*(1+'DCF Bear'!$C$6+$B106)^(-5)</f>
        <v>51537.159520576177</v>
      </c>
      <c r="G106" s="75">
        <f t="shared" si="8"/>
        <v>128119.6994591007</v>
      </c>
      <c r="H106" s="16">
        <f>SUMPRODUCT('DCF Base'!$D$73:$H$73,(1+'DCF Base'!$C$6+$B106)^(-'DCF Base'!$D$19:$H$19))+'DCF Base'!$I$58*(1-'DCF Base'!$I$57/'DCF Base'!$I$59)/((1+'DCF Base'!$C$6+$B106)*IF(RateConv=1,1,1+IPCALT)-1-'DCF Base'!$I$57)/'DCF Base'!$H$23*(1+'DCF Base'!$C$6+$B106)^(-5)</f>
        <v>49576.787014688045</v>
      </c>
      <c r="I106" s="16">
        <f>SUMPRODUCT('DCF Base'!$D$102:$H$102,(1+'DCF Base'!$C$6+$B106)^(-'DCF Base'!$D$19:$H$19))+'DCF Base'!$I$87*(1-'DCF Base'!$I$86/'DCF Base'!$I$88)/((1+'DCF Base'!$C$6+$B106)*IF(RateConv=1,1,1+IPCALT)-1-'DCF Base'!$I$86)/'DCF Base'!$H$23*(1+'DCF Base'!$C$6+$B106)^(-5)</f>
        <v>28470.634919651158</v>
      </c>
      <c r="J106" s="16">
        <f>SUMPRODUCT('DCF Base'!$D$131:$H$131,(1+'DCF Base'!$C$6+$B106)^(-'DCF Base'!$D$19:$H$19))+'DCF Base'!$I$116*(1-'DCF Base'!$I$115/'DCF Base'!$I$117)/((1+'DCF Base'!$C$6+$B106)*IF(RateConv=1,1,1+IPCALT)-1-'DCF Base'!$I$115)/'DCF Base'!$H$23*(1+'DCF Base'!$C$6+$B106)^(-5)</f>
        <v>17181.651015531788</v>
      </c>
      <c r="K106" s="16">
        <f>SUMPRODUCT('DCF Base'!$D$160:$H$160,(1+'DCF Base'!$C$6+$B106)^(-'DCF Base'!$D$19:$H$19))+'DCF Base'!$I$145*(1-'DCF Base'!$I$144/'DCF Base'!$I$146)/((1+'DCF Base'!$C$6+$B106)*IF(RateConv=1,1,1+IPCALT)-1-'DCF Base'!$I$144)/'DCF Base'!$H$23*(1+'DCF Base'!$C$6+$B106)^(-5)</f>
        <v>61507.699000670371</v>
      </c>
      <c r="L106" s="75">
        <f t="shared" si="9"/>
        <v>156736.77195054136</v>
      </c>
      <c r="M106" s="16">
        <f>SUMPRODUCT('DCF Bull'!$D$73:$H$73,(1+'DCF Bull'!$C$6+$B106)^(-'DCF Bull'!$D$19:$H$19))+'DCF Bull'!$I$58*(1-'DCF Bull'!$I$57/'DCF Bull'!$I$59)/((1+'DCF Bull'!$C$6+$B106)*IF(RateConv=1,1,1+IPCALT)-1-'DCF Bull'!$I$57)/'DCF Bull'!$H$23*(1+'DCF Bull'!$C$6+$B106)^(-5)</f>
        <v>58835.418255125449</v>
      </c>
      <c r="N106" s="16">
        <f>SUMPRODUCT('DCF Bull'!$D$102:$H$102,(1+'DCF Bull'!$C$6+$B106)^(-'DCF Bull'!$D$19:$H$19))+'DCF Bull'!$I$87*(1-'DCF Bull'!$I$86/'DCF Bull'!$I$88)/((1+'DCF Bull'!$C$6+$B106)*IF(RateConv=1,1,1+IPCALT)-1-'DCF Bull'!$I$86)/'DCF Bull'!$H$23*(1+'DCF Bull'!$C$6+$B106)^(-5)</f>
        <v>32465.560912681027</v>
      </c>
      <c r="O106" s="16">
        <f>SUMPRODUCT('DCF Bull'!$D$131:$H$131,(1+'DCF Bull'!$C$6+$B106)^(-'DCF Bull'!$D$19:$H$19))+'DCF Bull'!$I$116*(1-'DCF Bull'!$I$115/'DCF Bull'!$I$117)/((1+'DCF Bull'!$C$6+$B106)*IF(RateConv=1,1,1+IPCALT)-1-'DCF Bull'!$I$115)/'DCF Bull'!$H$23*(1+'DCF Bull'!$C$6+$B106)^(-5)</f>
        <v>20447.355138879611</v>
      </c>
      <c r="P106" s="16">
        <f>SUMPRODUCT('DCF Bull'!$D$160:$H$160,(1+'DCF Bull'!$C$6+$B106)^(-'DCF Bull'!$D$19:$H$19))+'DCF Bull'!$I$145*(1-'DCF Bull'!$I$144/'DCF Bull'!$I$146)/((1+'DCF Bull'!$C$6+$B106)*IF(RateConv=1,1,1+IPCALT)-1-'DCF Bull'!$I$144)/'DCF Bull'!$H$23*(1+'DCF Bull'!$C$6+$B106)^(-5)</f>
        <v>69817.599207741761</v>
      </c>
      <c r="Q106" s="75">
        <f t="shared" si="10"/>
        <v>181565.93351442786</v>
      </c>
      <c r="R106" s="16">
        <f>SUMPRODUCT('DCF Custom'!$D$73:$H$73,(1+'DCF Custom'!$C$6+$B106)^(-'DCF Custom'!$D$19:$H$19))+'DCF Custom'!$I$58*(1-'DCF Custom'!$I$57/'DCF Custom'!$I$59)/((1+'DCF Custom'!$C$6+$B106)*IF(RateConv=1,1,1+IPCALT)-1-'DCF Custom'!$I$57)/'DCF Custom'!$H$23*(1+'DCF Custom'!$C$6+$B106)^(-5)</f>
        <v>49576.787014688045</v>
      </c>
      <c r="S106" s="16">
        <f>SUMPRODUCT('DCF Custom'!$D$102:$H$102,(1+'DCF Custom'!$C$6+$B106)^(-'DCF Custom'!$D$19:$H$19))+'DCF Custom'!$I$87*(1-'DCF Custom'!$I$86/'DCF Custom'!$I$88)/((1+'DCF Custom'!$C$6+$B106)*IF(RateConv=1,1,1+IPCALT)-1-'DCF Custom'!$I$86)/'DCF Custom'!$H$23*(1+'DCF Custom'!$C$6+$B106)^(-5)</f>
        <v>28470.634919651158</v>
      </c>
      <c r="T106" s="16">
        <f>SUMPRODUCT('DCF Custom'!$D$131:$H$131,(1+'DCF Custom'!$C$6+$B106)^(-'DCF Custom'!$D$19:$H$19))+'DCF Custom'!$I$116*(1-'DCF Custom'!$I$115/'DCF Custom'!$I$117)/((1+'DCF Custom'!$C$6+$B106)*IF(RateConv=1,1,1+IPCALT)-1-'DCF Custom'!$I$115)/'DCF Custom'!$H$23*(1+'DCF Custom'!$C$6+$B106)^(-5)</f>
        <v>17181.651015531788</v>
      </c>
      <c r="U106" s="16">
        <f>SUMPRODUCT('DCF Custom'!$D$160:$H$160,(1+'DCF Custom'!$C$6+$B106)^(-'DCF Custom'!$D$19:$H$19))+'DCF Custom'!$I$145*(1-'DCF Custom'!$I$144/'DCF Custom'!$I$146)/((1+'DCF Custom'!$C$6+$B106)*IF(RateConv=1,1,1+IPCALT)-1-'DCF Custom'!$I$144)/'DCF Custom'!$H$23*(1+'DCF Custom'!$C$6+$B106)^(-5)</f>
        <v>61507.699000670371</v>
      </c>
      <c r="V106" s="75">
        <f t="shared" si="11"/>
        <v>156736.77195054136</v>
      </c>
    </row>
    <row r="107" spans="2:22" ht="13.95" customHeight="1" x14ac:dyDescent="0.3">
      <c r="B107" s="80">
        <v>8.5999999999999993E-2</v>
      </c>
      <c r="C107" s="16">
        <f>SUMPRODUCT('DCF Bear'!$D$73:$H$73,(1+'DCF Bear'!$C$6+$B107)^(-'DCF Bear'!$D$19:$H$19))+'DCF Bear'!$I$58*(1-'DCF Bear'!$I$57/'DCF Bear'!$I$59)/((1+'DCF Bear'!$C$6+$B107)*IF(RateConv=1,1,1+IPCALT)-1-'DCF Bear'!$I$57)/'DCF Bear'!$H$23*(1+'DCF Bear'!$C$6+$B107)^(-5)</f>
        <v>39216.334647884287</v>
      </c>
      <c r="D107" s="16">
        <f>SUMPRODUCT('DCF Bear'!$D$102:$H$102,(1+'DCF Bear'!$C$6+$B107)^(-'DCF Bear'!$D$19:$H$19))+'DCF Bear'!$I$87*(1-'DCF Bear'!$I$86/'DCF Bear'!$I$88)/((1+'DCF Bear'!$C$6+$B107)*IF(RateConv=1,1,1+IPCALT)-1-'DCF Bear'!$I$86)/'DCF Bear'!$H$23*(1+'DCF Bear'!$C$6+$B107)^(-5)</f>
        <v>23226.309800998511</v>
      </c>
      <c r="E107" s="16">
        <f>SUMPRODUCT('DCF Bear'!$D$131:$H$131,(1+'DCF Bear'!$C$6+$B107)^(-'DCF Bear'!$D$19:$H$19))+'DCF Bear'!$I$116*(1-'DCF Bear'!$I$115/'DCF Bear'!$I$117)/((1+'DCF Bear'!$C$6+$B107)*IF(RateConv=1,1,1+IPCALT)-1-'DCF Bear'!$I$115)/'DCF Bear'!$H$23*(1+'DCF Bear'!$C$6+$B107)^(-5)</f>
        <v>13503.676206063501</v>
      </c>
      <c r="F107" s="16">
        <f>SUMPRODUCT('DCF Bear'!$D$160:$H$160,(1+'DCF Bear'!$C$6+$B107)^(-'DCF Bear'!$D$19:$H$19))+'DCF Bear'!$I$145*(1-'DCF Bear'!$I$144/'DCF Bear'!$I$146)/((1+'DCF Bear'!$C$6+$B107)*IF(RateConv=1,1,1+IPCALT)-1-'DCF Bear'!$I$144)/'DCF Bear'!$H$23*(1+'DCF Bear'!$C$6+$B107)^(-5)</f>
        <v>51166.246892308001</v>
      </c>
      <c r="G107" s="75">
        <f t="shared" si="8"/>
        <v>127112.56754725429</v>
      </c>
      <c r="H107" s="16">
        <f>SUMPRODUCT('DCF Base'!$D$73:$H$73,(1+'DCF Base'!$C$6+$B107)^(-'DCF Base'!$D$19:$H$19))+'DCF Base'!$I$58*(1-'DCF Base'!$I$57/'DCF Base'!$I$59)/((1+'DCF Base'!$C$6+$B107)*IF(RateConv=1,1,1+IPCALT)-1-'DCF Base'!$I$57)/'DCF Base'!$H$23*(1+'DCF Base'!$C$6+$B107)^(-5)</f>
        <v>49080.627981533718</v>
      </c>
      <c r="I107" s="16">
        <f>SUMPRODUCT('DCF Base'!$D$102:$H$102,(1+'DCF Base'!$C$6+$B107)^(-'DCF Base'!$D$19:$H$19))+'DCF Base'!$I$87*(1-'DCF Base'!$I$86/'DCF Base'!$I$88)/((1+'DCF Base'!$C$6+$B107)*IF(RateConv=1,1,1+IPCALT)-1-'DCF Base'!$I$86)/'DCF Base'!$H$23*(1+'DCF Base'!$C$6+$B107)^(-5)</f>
        <v>28155.717544381914</v>
      </c>
      <c r="J107" s="16">
        <f>SUMPRODUCT('DCF Base'!$D$131:$H$131,(1+'DCF Base'!$C$6+$B107)^(-'DCF Base'!$D$19:$H$19))+'DCF Base'!$I$116*(1-'DCF Base'!$I$115/'DCF Base'!$I$117)/((1+'DCF Base'!$C$6+$B107)*IF(RateConv=1,1,1+IPCALT)-1-'DCF Base'!$I$115)/'DCF Base'!$H$23*(1+'DCF Base'!$C$6+$B107)^(-5)</f>
        <v>17001.013471315877</v>
      </c>
      <c r="K107" s="16">
        <f>SUMPRODUCT('DCF Base'!$D$160:$H$160,(1+'DCF Base'!$C$6+$B107)^(-'DCF Base'!$D$19:$H$19))+'DCF Base'!$I$145*(1-'DCF Base'!$I$144/'DCF Base'!$I$146)/((1+'DCF Base'!$C$6+$B107)*IF(RateConv=1,1,1+IPCALT)-1-'DCF Base'!$I$144)/'DCF Base'!$H$23*(1+'DCF Base'!$C$6+$B107)^(-5)</f>
        <v>60944.273878679902</v>
      </c>
      <c r="L107" s="75">
        <f t="shared" si="9"/>
        <v>155181.63287591143</v>
      </c>
      <c r="M107" s="16">
        <f>SUMPRODUCT('DCF Bull'!$D$73:$H$73,(1+'DCF Bull'!$C$6+$B107)^(-'DCF Bull'!$D$19:$H$19))+'DCF Bull'!$I$58*(1-'DCF Bull'!$I$57/'DCF Bull'!$I$59)/((1+'DCF Bull'!$C$6+$B107)*IF(RateConv=1,1,1+IPCALT)-1-'DCF Bull'!$I$57)/'DCF Bull'!$H$23*(1+'DCF Bull'!$C$6+$B107)^(-5)</f>
        <v>58146.846502807093</v>
      </c>
      <c r="N107" s="16">
        <f>SUMPRODUCT('DCF Bull'!$D$102:$H$102,(1+'DCF Bull'!$C$6+$B107)^(-'DCF Bull'!$D$19:$H$19))+'DCF Bull'!$I$87*(1-'DCF Bull'!$I$86/'DCF Bull'!$I$88)/((1+'DCF Bull'!$C$6+$B107)*IF(RateConv=1,1,1+IPCALT)-1-'DCF Bull'!$I$86)/'DCF Bull'!$H$23*(1+'DCF Bull'!$C$6+$B107)^(-5)</f>
        <v>32041.61617930785</v>
      </c>
      <c r="O107" s="16">
        <f>SUMPRODUCT('DCF Bull'!$D$131:$H$131,(1+'DCF Bull'!$C$6+$B107)^(-'DCF Bull'!$D$19:$H$19))+'DCF Bull'!$I$116*(1-'DCF Bull'!$I$115/'DCF Bull'!$I$117)/((1+'DCF Bull'!$C$6+$B107)*IF(RateConv=1,1,1+IPCALT)-1-'DCF Bull'!$I$115)/'DCF Bull'!$H$23*(1+'DCF Bull'!$C$6+$B107)^(-5)</f>
        <v>20195.941405849426</v>
      </c>
      <c r="P107" s="16">
        <f>SUMPRODUCT('DCF Bull'!$D$160:$H$160,(1+'DCF Bull'!$C$6+$B107)^(-'DCF Bull'!$D$19:$H$19))+'DCF Bull'!$I$145*(1-'DCF Bull'!$I$144/'DCF Bull'!$I$146)/((1+'DCF Bull'!$C$6+$B107)*IF(RateConv=1,1,1+IPCALT)-1-'DCF Bull'!$I$144)/'DCF Bull'!$H$23*(1+'DCF Bull'!$C$6+$B107)^(-5)</f>
        <v>69059.33606413097</v>
      </c>
      <c r="Q107" s="75">
        <f t="shared" si="10"/>
        <v>179443.74015209533</v>
      </c>
      <c r="R107" s="16">
        <f>SUMPRODUCT('DCF Custom'!$D$73:$H$73,(1+'DCF Custom'!$C$6+$B107)^(-'DCF Custom'!$D$19:$H$19))+'DCF Custom'!$I$58*(1-'DCF Custom'!$I$57/'DCF Custom'!$I$59)/((1+'DCF Custom'!$C$6+$B107)*IF(RateConv=1,1,1+IPCALT)-1-'DCF Custom'!$I$57)/'DCF Custom'!$H$23*(1+'DCF Custom'!$C$6+$B107)^(-5)</f>
        <v>49080.627981533718</v>
      </c>
      <c r="S107" s="16">
        <f>SUMPRODUCT('DCF Custom'!$D$102:$H$102,(1+'DCF Custom'!$C$6+$B107)^(-'DCF Custom'!$D$19:$H$19))+'DCF Custom'!$I$87*(1-'DCF Custom'!$I$86/'DCF Custom'!$I$88)/((1+'DCF Custom'!$C$6+$B107)*IF(RateConv=1,1,1+IPCALT)-1-'DCF Custom'!$I$86)/'DCF Custom'!$H$23*(1+'DCF Custom'!$C$6+$B107)^(-5)</f>
        <v>28155.717544381914</v>
      </c>
      <c r="T107" s="16">
        <f>SUMPRODUCT('DCF Custom'!$D$131:$H$131,(1+'DCF Custom'!$C$6+$B107)^(-'DCF Custom'!$D$19:$H$19))+'DCF Custom'!$I$116*(1-'DCF Custom'!$I$115/'DCF Custom'!$I$117)/((1+'DCF Custom'!$C$6+$B107)*IF(RateConv=1,1,1+IPCALT)-1-'DCF Custom'!$I$115)/'DCF Custom'!$H$23*(1+'DCF Custom'!$C$6+$B107)^(-5)</f>
        <v>17001.013471315877</v>
      </c>
      <c r="U107" s="16">
        <f>SUMPRODUCT('DCF Custom'!$D$160:$H$160,(1+'DCF Custom'!$C$6+$B107)^(-'DCF Custom'!$D$19:$H$19))+'DCF Custom'!$I$145*(1-'DCF Custom'!$I$144/'DCF Custom'!$I$146)/((1+'DCF Custom'!$C$6+$B107)*IF(RateConv=1,1,1+IPCALT)-1-'DCF Custom'!$I$144)/'DCF Custom'!$H$23*(1+'DCF Custom'!$C$6+$B107)^(-5)</f>
        <v>60944.273878679902</v>
      </c>
      <c r="V107" s="75">
        <f t="shared" si="11"/>
        <v>155181.63287591143</v>
      </c>
    </row>
    <row r="108" spans="2:22" ht="13.95" customHeight="1" x14ac:dyDescent="0.3">
      <c r="B108" s="80">
        <v>8.6999999999999994E-2</v>
      </c>
      <c r="C108" s="16">
        <f>SUMPRODUCT('DCF Bear'!$D$73:$H$73,(1+'DCF Bear'!$C$6+$B108)^(-'DCF Bear'!$D$19:$H$19))+'DCF Bear'!$I$58*(1-'DCF Bear'!$I$57/'DCF Bear'!$I$59)/((1+'DCF Bear'!$C$6+$B108)*IF(RateConv=1,1,1+IPCALT)-1-'DCF Bear'!$I$57)/'DCF Bear'!$H$23*(1+'DCF Bear'!$C$6+$B108)^(-5)</f>
        <v>38905.299306529603</v>
      </c>
      <c r="D108" s="16">
        <f>SUMPRODUCT('DCF Bear'!$D$102:$H$102,(1+'DCF Bear'!$C$6+$B108)^(-'DCF Bear'!$D$19:$H$19))+'DCF Bear'!$I$87*(1-'DCF Bear'!$I$86/'DCF Bear'!$I$88)/((1+'DCF Bear'!$C$6+$B108)*IF(RateConv=1,1,1+IPCALT)-1-'DCF Bear'!$I$86)/'DCF Bear'!$H$23*(1+'DCF Bear'!$C$6+$B108)^(-5)</f>
        <v>23023.749211476021</v>
      </c>
      <c r="E108" s="16">
        <f>SUMPRODUCT('DCF Bear'!$D$131:$H$131,(1+'DCF Bear'!$C$6+$B108)^(-'DCF Bear'!$D$19:$H$19))+'DCF Bear'!$I$116*(1-'DCF Bear'!$I$115/'DCF Bear'!$I$117)/((1+'DCF Bear'!$C$6+$B108)*IF(RateConv=1,1,1+IPCALT)-1-'DCF Bear'!$I$115)/'DCF Bear'!$H$23*(1+'DCF Bear'!$C$6+$B108)^(-5)</f>
        <v>13390.951886595878</v>
      </c>
      <c r="F108" s="16">
        <f>SUMPRODUCT('DCF Bear'!$D$160:$H$160,(1+'DCF Bear'!$C$6+$B108)^(-'DCF Bear'!$D$19:$H$19))+'DCF Bear'!$I$145*(1-'DCF Bear'!$I$144/'DCF Bear'!$I$146)/((1+'DCF Bear'!$C$6+$B108)*IF(RateConv=1,1,1+IPCALT)-1-'DCF Bear'!$I$144)/'DCF Bear'!$H$23*(1+'DCF Bear'!$C$6+$B108)^(-5)</f>
        <v>50800.897503499349</v>
      </c>
      <c r="G108" s="75">
        <f t="shared" si="8"/>
        <v>126120.89790810086</v>
      </c>
      <c r="H108" s="16">
        <f>SUMPRODUCT('DCF Base'!$D$73:$H$73,(1+'DCF Base'!$C$6+$B108)^(-'DCF Base'!$D$19:$H$19))+'DCF Base'!$I$58*(1-'DCF Base'!$I$57/'DCF Base'!$I$59)/((1+'DCF Base'!$C$6+$B108)*IF(RateConv=1,1,1+IPCALT)-1-'DCF Base'!$I$57)/'DCF Base'!$H$23*(1+'DCF Base'!$C$6+$B108)^(-5)</f>
        <v>48593.786452578381</v>
      </c>
      <c r="I108" s="16">
        <f>SUMPRODUCT('DCF Base'!$D$102:$H$102,(1+'DCF Base'!$C$6+$B108)^(-'DCF Base'!$D$19:$H$19))+'DCF Base'!$I$87*(1-'DCF Base'!$I$86/'DCF Base'!$I$88)/((1+'DCF Base'!$C$6+$B108)*IF(RateConv=1,1,1+IPCALT)-1-'DCF Base'!$I$86)/'DCF Base'!$H$23*(1+'DCF Base'!$C$6+$B108)^(-5)</f>
        <v>27846.822337865626</v>
      </c>
      <c r="J108" s="16">
        <f>SUMPRODUCT('DCF Base'!$D$131:$H$131,(1+'DCF Base'!$C$6+$B108)^(-'DCF Base'!$D$19:$H$19))+'DCF Base'!$I$116*(1-'DCF Base'!$I$115/'DCF Base'!$I$117)/((1+'DCF Base'!$C$6+$B108)*IF(RateConv=1,1,1+IPCALT)-1-'DCF Base'!$I$115)/'DCF Base'!$H$23*(1+'DCF Base'!$C$6+$B108)^(-5)</f>
        <v>16823.800514940456</v>
      </c>
      <c r="K108" s="16">
        <f>SUMPRODUCT('DCF Base'!$D$160:$H$160,(1+'DCF Base'!$C$6+$B108)^(-'DCF Base'!$D$19:$H$19))+'DCF Base'!$I$145*(1-'DCF Base'!$I$144/'DCF Base'!$I$146)/((1+'DCF Base'!$C$6+$B108)*IF(RateConv=1,1,1+IPCALT)-1-'DCF Base'!$I$144)/'DCF Base'!$H$23*(1+'DCF Base'!$C$6+$B108)^(-5)</f>
        <v>60391.2301322126</v>
      </c>
      <c r="L108" s="75">
        <f t="shared" si="9"/>
        <v>153655.63943759707</v>
      </c>
      <c r="M108" s="16">
        <f>SUMPRODUCT('DCF Bull'!$D$73:$H$73,(1+'DCF Bull'!$C$6+$B108)^(-'DCF Bull'!$D$19:$H$19))+'DCF Bull'!$I$58*(1-'DCF Bull'!$I$57/'DCF Bull'!$I$59)/((1+'DCF Bull'!$C$6+$B108)*IF(RateConv=1,1,1+IPCALT)-1-'DCF Bull'!$I$57)/'DCF Bull'!$H$23*(1+'DCF Bull'!$C$6+$B108)^(-5)</f>
        <v>57472.995417650091</v>
      </c>
      <c r="N108" s="16">
        <f>SUMPRODUCT('DCF Bull'!$D$102:$H$102,(1+'DCF Bull'!$C$6+$B108)^(-'DCF Bull'!$D$19:$H$19))+'DCF Bull'!$I$87*(1-'DCF Bull'!$I$86/'DCF Bull'!$I$88)/((1+'DCF Bull'!$C$6+$B108)*IF(RateConv=1,1,1+IPCALT)-1-'DCF Bull'!$I$86)/'DCF Bull'!$H$23*(1+'DCF Bull'!$C$6+$B108)^(-5)</f>
        <v>31626.895943853549</v>
      </c>
      <c r="O108" s="16">
        <f>SUMPRODUCT('DCF Bull'!$D$131:$H$131,(1+'DCF Bull'!$C$6+$B108)^(-'DCF Bull'!$D$19:$H$19))+'DCF Bull'!$I$116*(1-'DCF Bull'!$I$115/'DCF Bull'!$I$117)/((1+'DCF Bull'!$C$6+$B108)*IF(RateConv=1,1,1+IPCALT)-1-'DCF Bull'!$I$115)/'DCF Bull'!$H$23*(1+'DCF Bull'!$C$6+$B108)^(-5)</f>
        <v>19949.947794311134</v>
      </c>
      <c r="P108" s="16">
        <f>SUMPRODUCT('DCF Bull'!$D$160:$H$160,(1+'DCF Bull'!$C$6+$B108)^(-'DCF Bull'!$D$19:$H$19))+'DCF Bull'!$I$145*(1-'DCF Bull'!$I$144/'DCF Bull'!$I$146)/((1+'DCF Bull'!$C$6+$B108)*IF(RateConv=1,1,1+IPCALT)-1-'DCF Bull'!$I$144)/'DCF Bull'!$H$23*(1+'DCF Bull'!$C$6+$B108)^(-5)</f>
        <v>68317.060429523</v>
      </c>
      <c r="Q108" s="75">
        <f t="shared" si="10"/>
        <v>177366.89958533779</v>
      </c>
      <c r="R108" s="16">
        <f>SUMPRODUCT('DCF Custom'!$D$73:$H$73,(1+'DCF Custom'!$C$6+$B108)^(-'DCF Custom'!$D$19:$H$19))+'DCF Custom'!$I$58*(1-'DCF Custom'!$I$57/'DCF Custom'!$I$59)/((1+'DCF Custom'!$C$6+$B108)*IF(RateConv=1,1,1+IPCALT)-1-'DCF Custom'!$I$57)/'DCF Custom'!$H$23*(1+'DCF Custom'!$C$6+$B108)^(-5)</f>
        <v>48593.786452578381</v>
      </c>
      <c r="S108" s="16">
        <f>SUMPRODUCT('DCF Custom'!$D$102:$H$102,(1+'DCF Custom'!$C$6+$B108)^(-'DCF Custom'!$D$19:$H$19))+'DCF Custom'!$I$87*(1-'DCF Custom'!$I$86/'DCF Custom'!$I$88)/((1+'DCF Custom'!$C$6+$B108)*IF(RateConv=1,1,1+IPCALT)-1-'DCF Custom'!$I$86)/'DCF Custom'!$H$23*(1+'DCF Custom'!$C$6+$B108)^(-5)</f>
        <v>27846.822337865626</v>
      </c>
      <c r="T108" s="16">
        <f>SUMPRODUCT('DCF Custom'!$D$131:$H$131,(1+'DCF Custom'!$C$6+$B108)^(-'DCF Custom'!$D$19:$H$19))+'DCF Custom'!$I$116*(1-'DCF Custom'!$I$115/'DCF Custom'!$I$117)/((1+'DCF Custom'!$C$6+$B108)*IF(RateConv=1,1,1+IPCALT)-1-'DCF Custom'!$I$115)/'DCF Custom'!$H$23*(1+'DCF Custom'!$C$6+$B108)^(-5)</f>
        <v>16823.800514940456</v>
      </c>
      <c r="U108" s="16">
        <f>SUMPRODUCT('DCF Custom'!$D$160:$H$160,(1+'DCF Custom'!$C$6+$B108)^(-'DCF Custom'!$D$19:$H$19))+'DCF Custom'!$I$145*(1-'DCF Custom'!$I$144/'DCF Custom'!$I$146)/((1+'DCF Custom'!$C$6+$B108)*IF(RateConv=1,1,1+IPCALT)-1-'DCF Custom'!$I$144)/'DCF Custom'!$H$23*(1+'DCF Custom'!$C$6+$B108)^(-5)</f>
        <v>60391.2301322126</v>
      </c>
      <c r="V108" s="75">
        <f t="shared" si="11"/>
        <v>153655.63943759707</v>
      </c>
    </row>
    <row r="109" spans="2:22" ht="13.95" customHeight="1" x14ac:dyDescent="0.3">
      <c r="B109" s="80">
        <v>8.7999999999999995E-2</v>
      </c>
      <c r="C109" s="16">
        <f>SUMPRODUCT('DCF Bear'!$D$73:$H$73,(1+'DCF Bear'!$C$6+$B109)^(-'DCF Bear'!$D$19:$H$19))+'DCF Bear'!$I$58*(1-'DCF Bear'!$I$57/'DCF Bear'!$I$59)/((1+'DCF Bear'!$C$6+$B109)*IF(RateConv=1,1,1+IPCALT)-1-'DCF Bear'!$I$57)/'DCF Bear'!$H$23*(1+'DCF Bear'!$C$6+$B109)^(-5)</f>
        <v>38599.024793397453</v>
      </c>
      <c r="D109" s="16">
        <f>SUMPRODUCT('DCF Bear'!$D$102:$H$102,(1+'DCF Bear'!$C$6+$B109)^(-'DCF Bear'!$D$19:$H$19))+'DCF Bear'!$I$87*(1-'DCF Bear'!$I$86/'DCF Bear'!$I$88)/((1+'DCF Bear'!$C$6+$B109)*IF(RateConv=1,1,1+IPCALT)-1-'DCF Bear'!$I$86)/'DCF Bear'!$H$23*(1+'DCF Bear'!$C$6+$B109)^(-5)</f>
        <v>22824.353634065803</v>
      </c>
      <c r="E109" s="16">
        <f>SUMPRODUCT('DCF Bear'!$D$131:$H$131,(1+'DCF Bear'!$C$6+$B109)^(-'DCF Bear'!$D$19:$H$19))+'DCF Bear'!$I$116*(1-'DCF Bear'!$I$115/'DCF Bear'!$I$117)/((1+'DCF Bear'!$C$6+$B109)*IF(RateConv=1,1,1+IPCALT)-1-'DCF Bear'!$I$115)/'DCF Bear'!$H$23*(1+'DCF Bear'!$C$6+$B109)^(-5)</f>
        <v>13279.973743258794</v>
      </c>
      <c r="F109" s="16">
        <f>SUMPRODUCT('DCF Bear'!$D$160:$H$160,(1+'DCF Bear'!$C$6+$B109)^(-'DCF Bear'!$D$19:$H$19))+'DCF Bear'!$I$145*(1-'DCF Bear'!$I$144/'DCF Bear'!$I$146)/((1+'DCF Bear'!$C$6+$B109)*IF(RateConv=1,1,1+IPCALT)-1-'DCF Bear'!$I$144)/'DCF Bear'!$H$23*(1+'DCF Bear'!$C$6+$B109)^(-5)</f>
        <v>50440.984656647735</v>
      </c>
      <c r="G109" s="75">
        <f t="shared" si="8"/>
        <v>125144.33682736979</v>
      </c>
      <c r="H109" s="16">
        <f>SUMPRODUCT('DCF Base'!$D$73:$H$73,(1+'DCF Base'!$C$6+$B109)^(-'DCF Base'!$D$19:$H$19))+'DCF Base'!$I$58*(1-'DCF Base'!$I$57/'DCF Base'!$I$59)/((1+'DCF Base'!$C$6+$B109)*IF(RateConv=1,1,1+IPCALT)-1-'DCF Base'!$I$57)/'DCF Base'!$H$23*(1+'DCF Base'!$C$6+$B109)^(-5)</f>
        <v>48116.004659789542</v>
      </c>
      <c r="I109" s="16">
        <f>SUMPRODUCT('DCF Base'!$D$102:$H$102,(1+'DCF Base'!$C$6+$B109)^(-'DCF Base'!$D$19:$H$19))+'DCF Base'!$I$87*(1-'DCF Base'!$I$86/'DCF Base'!$I$88)/((1+'DCF Base'!$C$6+$B109)*IF(RateConv=1,1,1+IPCALT)-1-'DCF Base'!$I$86)/'DCF Base'!$H$23*(1+'DCF Base'!$C$6+$B109)^(-5)</f>
        <v>27543.782229745557</v>
      </c>
      <c r="J109" s="16">
        <f>SUMPRODUCT('DCF Base'!$D$131:$H$131,(1+'DCF Base'!$C$6+$B109)^(-'DCF Base'!$D$19:$H$19))+'DCF Base'!$I$116*(1-'DCF Base'!$I$115/'DCF Base'!$I$117)/((1+'DCF Base'!$C$6+$B109)*IF(RateConv=1,1,1+IPCALT)-1-'DCF Base'!$I$115)/'DCF Base'!$H$23*(1+'DCF Base'!$C$6+$B109)^(-5)</f>
        <v>16649.917264437558</v>
      </c>
      <c r="K109" s="16">
        <f>SUMPRODUCT('DCF Base'!$D$160:$H$160,(1+'DCF Base'!$C$6+$B109)^(-'DCF Base'!$D$19:$H$19))+'DCF Base'!$I$145*(1-'DCF Base'!$I$144/'DCF Base'!$I$146)/((1+'DCF Base'!$C$6+$B109)*IF(RateConv=1,1,1+IPCALT)-1-'DCF Base'!$I$144)/'DCF Base'!$H$23*(1+'DCF Base'!$C$6+$B109)^(-5)</f>
        <v>59848.281432215328</v>
      </c>
      <c r="L109" s="75">
        <f t="shared" si="9"/>
        <v>152157.98558618798</v>
      </c>
      <c r="M109" s="16">
        <f>SUMPRODUCT('DCF Bull'!$D$73:$H$73,(1+'DCF Bull'!$C$6+$B109)^(-'DCF Bull'!$D$19:$H$19))+'DCF Bull'!$I$58*(1-'DCF Bull'!$I$57/'DCF Bull'!$I$59)/((1+'DCF Bull'!$C$6+$B109)*IF(RateConv=1,1,1+IPCALT)-1-'DCF Bull'!$I$57)/'DCF Bull'!$H$23*(1+'DCF Bull'!$C$6+$B109)^(-5)</f>
        <v>56813.403955461996</v>
      </c>
      <c r="N109" s="16">
        <f>SUMPRODUCT('DCF Bull'!$D$102:$H$102,(1+'DCF Bull'!$C$6+$B109)^(-'DCF Bull'!$D$19:$H$19))+'DCF Bull'!$I$87*(1-'DCF Bull'!$I$86/'DCF Bull'!$I$88)/((1+'DCF Bull'!$C$6+$B109)*IF(RateConv=1,1,1+IPCALT)-1-'DCF Bull'!$I$86)/'DCF Bull'!$H$23*(1+'DCF Bull'!$C$6+$B109)^(-5)</f>
        <v>31221.110573604892</v>
      </c>
      <c r="O109" s="16">
        <f>SUMPRODUCT('DCF Bull'!$D$131:$H$131,(1+'DCF Bull'!$C$6+$B109)^(-'DCF Bull'!$D$19:$H$19))+'DCF Bull'!$I$116*(1-'DCF Bull'!$I$115/'DCF Bull'!$I$117)/((1+'DCF Bull'!$C$6+$B109)*IF(RateConv=1,1,1+IPCALT)-1-'DCF Bull'!$I$115)/'DCF Bull'!$H$23*(1+'DCF Bull'!$C$6+$B109)^(-5)</f>
        <v>19709.204345873361</v>
      </c>
      <c r="P109" s="16">
        <f>SUMPRODUCT('DCF Bull'!$D$160:$H$160,(1+'DCF Bull'!$C$6+$B109)^(-'DCF Bull'!$D$19:$H$19))+'DCF Bull'!$I$145*(1-'DCF Bull'!$I$144/'DCF Bull'!$I$146)/((1+'DCF Bull'!$C$6+$B109)*IF(RateConv=1,1,1+IPCALT)-1-'DCF Bull'!$I$144)/'DCF Bull'!$H$23*(1+'DCF Bull'!$C$6+$B109)^(-5)</f>
        <v>67590.272552193419</v>
      </c>
      <c r="Q109" s="75">
        <f t="shared" si="10"/>
        <v>175333.99142713367</v>
      </c>
      <c r="R109" s="16">
        <f>SUMPRODUCT('DCF Custom'!$D$73:$H$73,(1+'DCF Custom'!$C$6+$B109)^(-'DCF Custom'!$D$19:$H$19))+'DCF Custom'!$I$58*(1-'DCF Custom'!$I$57/'DCF Custom'!$I$59)/((1+'DCF Custom'!$C$6+$B109)*IF(RateConv=1,1,1+IPCALT)-1-'DCF Custom'!$I$57)/'DCF Custom'!$H$23*(1+'DCF Custom'!$C$6+$B109)^(-5)</f>
        <v>48116.004659789542</v>
      </c>
      <c r="S109" s="16">
        <f>SUMPRODUCT('DCF Custom'!$D$102:$H$102,(1+'DCF Custom'!$C$6+$B109)^(-'DCF Custom'!$D$19:$H$19))+'DCF Custom'!$I$87*(1-'DCF Custom'!$I$86/'DCF Custom'!$I$88)/((1+'DCF Custom'!$C$6+$B109)*IF(RateConv=1,1,1+IPCALT)-1-'DCF Custom'!$I$86)/'DCF Custom'!$H$23*(1+'DCF Custom'!$C$6+$B109)^(-5)</f>
        <v>27543.782229745557</v>
      </c>
      <c r="T109" s="16">
        <f>SUMPRODUCT('DCF Custom'!$D$131:$H$131,(1+'DCF Custom'!$C$6+$B109)^(-'DCF Custom'!$D$19:$H$19))+'DCF Custom'!$I$116*(1-'DCF Custom'!$I$115/'DCF Custom'!$I$117)/((1+'DCF Custom'!$C$6+$B109)*IF(RateConv=1,1,1+IPCALT)-1-'DCF Custom'!$I$115)/'DCF Custom'!$H$23*(1+'DCF Custom'!$C$6+$B109)^(-5)</f>
        <v>16649.917264437558</v>
      </c>
      <c r="U109" s="16">
        <f>SUMPRODUCT('DCF Custom'!$D$160:$H$160,(1+'DCF Custom'!$C$6+$B109)^(-'DCF Custom'!$D$19:$H$19))+'DCF Custom'!$I$145*(1-'DCF Custom'!$I$144/'DCF Custom'!$I$146)/((1+'DCF Custom'!$C$6+$B109)*IF(RateConv=1,1,1+IPCALT)-1-'DCF Custom'!$I$144)/'DCF Custom'!$H$23*(1+'DCF Custom'!$C$6+$B109)^(-5)</f>
        <v>59848.281432215328</v>
      </c>
      <c r="V109" s="75">
        <f t="shared" si="11"/>
        <v>152157.98558618798</v>
      </c>
    </row>
    <row r="110" spans="2:22" ht="13.95" customHeight="1" x14ac:dyDescent="0.3">
      <c r="B110" s="80">
        <v>8.8999999999999996E-2</v>
      </c>
      <c r="C110" s="16">
        <f>SUMPRODUCT('DCF Bear'!$D$73:$H$73,(1+'DCF Bear'!$C$6+$B110)^(-'DCF Bear'!$D$19:$H$19))+'DCF Bear'!$I$58*(1-'DCF Bear'!$I$57/'DCF Bear'!$I$59)/((1+'DCF Bear'!$C$6+$B110)*IF(RateConv=1,1,1+IPCALT)-1-'DCF Bear'!$I$57)/'DCF Bear'!$H$23*(1+'DCF Bear'!$C$6+$B110)^(-5)</f>
        <v>38297.402923711321</v>
      </c>
      <c r="D110" s="16">
        <f>SUMPRODUCT('DCF Bear'!$D$102:$H$102,(1+'DCF Bear'!$C$6+$B110)^(-'DCF Bear'!$D$19:$H$19))+'DCF Bear'!$I$87*(1-'DCF Bear'!$I$86/'DCF Bear'!$I$88)/((1+'DCF Bear'!$C$6+$B110)*IF(RateConv=1,1,1+IPCALT)-1-'DCF Bear'!$I$86)/'DCF Bear'!$H$23*(1+'DCF Bear'!$C$6+$B110)^(-5)</f>
        <v>22628.050884441484</v>
      </c>
      <c r="E110" s="16">
        <f>SUMPRODUCT('DCF Bear'!$D$131:$H$131,(1+'DCF Bear'!$C$6+$B110)^(-'DCF Bear'!$D$19:$H$19))+'DCF Bear'!$I$116*(1-'DCF Bear'!$I$115/'DCF Bear'!$I$117)/((1+'DCF Bear'!$C$6+$B110)*IF(RateConv=1,1,1+IPCALT)-1-'DCF Bear'!$I$115)/'DCF Bear'!$H$23*(1+'DCF Bear'!$C$6+$B110)^(-5)</f>
        <v>13170.702008593184</v>
      </c>
      <c r="F110" s="16">
        <f>SUMPRODUCT('DCF Bear'!$D$160:$H$160,(1+'DCF Bear'!$C$6+$B110)^(-'DCF Bear'!$D$19:$H$19))+'DCF Bear'!$I$145*(1-'DCF Bear'!$I$144/'DCF Bear'!$I$146)/((1+'DCF Bear'!$C$6+$B110)*IF(RateConv=1,1,1+IPCALT)-1-'DCF Bear'!$I$144)/'DCF Bear'!$H$23*(1+'DCF Bear'!$C$6+$B110)^(-5)</f>
        <v>50086.385489627806</v>
      </c>
      <c r="G110" s="75">
        <f t="shared" si="8"/>
        <v>124182.54130637379</v>
      </c>
      <c r="H110" s="16">
        <f>SUMPRODUCT('DCF Base'!$D$73:$H$73,(1+'DCF Base'!$C$6+$B110)^(-'DCF Base'!$D$19:$H$19))+'DCF Base'!$I$58*(1-'DCF Base'!$I$57/'DCF Base'!$I$59)/((1+'DCF Base'!$C$6+$B110)*IF(RateConv=1,1,1+IPCALT)-1-'DCF Base'!$I$57)/'DCF Base'!$H$23*(1+'DCF Base'!$C$6+$B110)^(-5)</f>
        <v>47647.034244569957</v>
      </c>
      <c r="I110" s="16">
        <f>SUMPRODUCT('DCF Base'!$D$102:$H$102,(1+'DCF Base'!$C$6+$B110)^(-'DCF Base'!$D$19:$H$19))+'DCF Base'!$I$87*(1-'DCF Base'!$I$86/'DCF Base'!$I$88)/((1+'DCF Base'!$C$6+$B110)*IF(RateConv=1,1,1+IPCALT)-1-'DCF Base'!$I$86)/'DCF Base'!$H$23*(1+'DCF Base'!$C$6+$B110)^(-5)</f>
        <v>27246.436250706858</v>
      </c>
      <c r="J110" s="16">
        <f>SUMPRODUCT('DCF Base'!$D$131:$H$131,(1+'DCF Base'!$C$6+$B110)^(-'DCF Base'!$D$19:$H$19))+'DCF Base'!$I$116*(1-'DCF Base'!$I$115/'DCF Base'!$I$117)/((1+'DCF Base'!$C$6+$B110)*IF(RateConv=1,1,1+IPCALT)-1-'DCF Base'!$I$115)/'DCF Base'!$H$23*(1+'DCF Base'!$C$6+$B110)^(-5)</f>
        <v>16479.272302086563</v>
      </c>
      <c r="K110" s="16">
        <f>SUMPRODUCT('DCF Base'!$D$160:$H$160,(1+'DCF Base'!$C$6+$B110)^(-'DCF Base'!$D$19:$H$19))+'DCF Base'!$I$145*(1-'DCF Base'!$I$144/'DCF Base'!$I$146)/((1+'DCF Base'!$C$6+$B110)*IF(RateConv=1,1,1+IPCALT)-1-'DCF Base'!$I$144)/'DCF Base'!$H$23*(1+'DCF Base'!$C$6+$B110)^(-5)</f>
        <v>59315.151897188909</v>
      </c>
      <c r="L110" s="75">
        <f t="shared" si="9"/>
        <v>150687.89469455229</v>
      </c>
      <c r="M110" s="16">
        <f>SUMPRODUCT('DCF Bull'!$D$73:$H$73,(1+'DCF Bull'!$C$6+$B110)^(-'DCF Bull'!$D$19:$H$19))+'DCF Bull'!$I$58*(1-'DCF Bull'!$I$57/'DCF Bull'!$I$59)/((1+'DCF Bull'!$C$6+$B110)*IF(RateConv=1,1,1+IPCALT)-1-'DCF Bull'!$I$57)/'DCF Bull'!$H$23*(1+'DCF Bull'!$C$6+$B110)^(-5)</f>
        <v>56167.630089817081</v>
      </c>
      <c r="N110" s="16">
        <f>SUMPRODUCT('DCF Bull'!$D$102:$H$102,(1+'DCF Bull'!$C$6+$B110)^(-'DCF Bull'!$D$19:$H$19))+'DCF Bull'!$I$87*(1-'DCF Bull'!$I$86/'DCF Bull'!$I$88)/((1+'DCF Bull'!$C$6+$B110)*IF(RateConv=1,1,1+IPCALT)-1-'DCF Bull'!$I$86)/'DCF Bull'!$H$23*(1+'DCF Bull'!$C$6+$B110)^(-5)</f>
        <v>30823.982386888609</v>
      </c>
      <c r="O110" s="16">
        <f>SUMPRODUCT('DCF Bull'!$D$131:$H$131,(1+'DCF Bull'!$C$6+$B110)^(-'DCF Bull'!$D$19:$H$19))+'DCF Bull'!$I$116*(1-'DCF Bull'!$I$115/'DCF Bull'!$I$117)/((1+'DCF Bull'!$C$6+$B110)*IF(RateConv=1,1,1+IPCALT)-1-'DCF Bull'!$I$115)/'DCF Bull'!$H$23*(1+'DCF Bull'!$C$6+$B110)^(-5)</f>
        <v>19473.548113888806</v>
      </c>
      <c r="P110" s="16">
        <f>SUMPRODUCT('DCF Bull'!$D$160:$H$160,(1+'DCF Bull'!$C$6+$B110)^(-'DCF Bull'!$D$19:$H$19))+'DCF Bull'!$I$145*(1-'DCF Bull'!$I$144/'DCF Bull'!$I$146)/((1+'DCF Bull'!$C$6+$B110)*IF(RateConv=1,1,1+IPCALT)-1-'DCF Bull'!$I$144)/'DCF Bull'!$H$23*(1+'DCF Bull'!$C$6+$B110)^(-5)</f>
        <v>66878.493289916703</v>
      </c>
      <c r="Q110" s="75">
        <f t="shared" si="10"/>
        <v>173343.65388051118</v>
      </c>
      <c r="R110" s="16">
        <f>SUMPRODUCT('DCF Custom'!$D$73:$H$73,(1+'DCF Custom'!$C$6+$B110)^(-'DCF Custom'!$D$19:$H$19))+'DCF Custom'!$I$58*(1-'DCF Custom'!$I$57/'DCF Custom'!$I$59)/((1+'DCF Custom'!$C$6+$B110)*IF(RateConv=1,1,1+IPCALT)-1-'DCF Custom'!$I$57)/'DCF Custom'!$H$23*(1+'DCF Custom'!$C$6+$B110)^(-5)</f>
        <v>47647.034244569957</v>
      </c>
      <c r="S110" s="16">
        <f>SUMPRODUCT('DCF Custom'!$D$102:$H$102,(1+'DCF Custom'!$C$6+$B110)^(-'DCF Custom'!$D$19:$H$19))+'DCF Custom'!$I$87*(1-'DCF Custom'!$I$86/'DCF Custom'!$I$88)/((1+'DCF Custom'!$C$6+$B110)*IF(RateConv=1,1,1+IPCALT)-1-'DCF Custom'!$I$86)/'DCF Custom'!$H$23*(1+'DCF Custom'!$C$6+$B110)^(-5)</f>
        <v>27246.436250706858</v>
      </c>
      <c r="T110" s="16">
        <f>SUMPRODUCT('DCF Custom'!$D$131:$H$131,(1+'DCF Custom'!$C$6+$B110)^(-'DCF Custom'!$D$19:$H$19))+'DCF Custom'!$I$116*(1-'DCF Custom'!$I$115/'DCF Custom'!$I$117)/((1+'DCF Custom'!$C$6+$B110)*IF(RateConv=1,1,1+IPCALT)-1-'DCF Custom'!$I$115)/'DCF Custom'!$H$23*(1+'DCF Custom'!$C$6+$B110)^(-5)</f>
        <v>16479.272302086563</v>
      </c>
      <c r="U110" s="16">
        <f>SUMPRODUCT('DCF Custom'!$D$160:$H$160,(1+'DCF Custom'!$C$6+$B110)^(-'DCF Custom'!$D$19:$H$19))+'DCF Custom'!$I$145*(1-'DCF Custom'!$I$144/'DCF Custom'!$I$146)/((1+'DCF Custom'!$C$6+$B110)*IF(RateConv=1,1,1+IPCALT)-1-'DCF Custom'!$I$144)/'DCF Custom'!$H$23*(1+'DCF Custom'!$C$6+$B110)^(-5)</f>
        <v>59315.151897188909</v>
      </c>
      <c r="V110" s="75">
        <f t="shared" si="11"/>
        <v>150687.89469455229</v>
      </c>
    </row>
    <row r="111" spans="2:22" ht="13.95" customHeight="1" x14ac:dyDescent="0.3">
      <c r="B111" s="80">
        <v>0.09</v>
      </c>
      <c r="C111" s="16">
        <f>SUMPRODUCT('DCF Bear'!$D$73:$H$73,(1+'DCF Bear'!$C$6+$B111)^(-'DCF Bear'!$D$19:$H$19))+'DCF Bear'!$I$58*(1-'DCF Bear'!$I$57/'DCF Bear'!$I$59)/((1+'DCF Bear'!$C$6+$B111)*IF(RateConv=1,1,1+IPCALT)-1-'DCF Bear'!$I$57)/'DCF Bear'!$H$23*(1+'DCF Bear'!$C$6+$B111)^(-5)</f>
        <v>38000.328765987681</v>
      </c>
      <c r="D111" s="16">
        <f>SUMPRODUCT('DCF Bear'!$D$102:$H$102,(1+'DCF Bear'!$C$6+$B111)^(-'DCF Bear'!$D$19:$H$19))+'DCF Bear'!$I$87*(1-'DCF Bear'!$I$86/'DCF Bear'!$I$88)/((1+'DCF Bear'!$C$6+$B111)*IF(RateConv=1,1,1+IPCALT)-1-'DCF Bear'!$I$86)/'DCF Bear'!$H$23*(1+'DCF Bear'!$C$6+$B111)^(-5)</f>
        <v>22434.77095022994</v>
      </c>
      <c r="E111" s="16">
        <f>SUMPRODUCT('DCF Bear'!$D$131:$H$131,(1+'DCF Bear'!$C$6+$B111)^(-'DCF Bear'!$D$19:$H$19))+'DCF Bear'!$I$116*(1-'DCF Bear'!$I$115/'DCF Bear'!$I$117)/((1+'DCF Bear'!$C$6+$B111)*IF(RateConv=1,1,1+IPCALT)-1-'DCF Bear'!$I$115)/'DCF Bear'!$H$23*(1+'DCF Bear'!$C$6+$B111)^(-5)</f>
        <v>13063.098111442821</v>
      </c>
      <c r="F111" s="16">
        <f>SUMPRODUCT('DCF Bear'!$D$160:$H$160,(1+'DCF Bear'!$C$6+$B111)^(-'DCF Bear'!$D$19:$H$19))+'DCF Bear'!$I$145*(1-'DCF Bear'!$I$144/'DCF Bear'!$I$146)/((1+'DCF Bear'!$C$6+$B111)*IF(RateConv=1,1,1+IPCALT)-1-'DCF Bear'!$I$144)/'DCF Bear'!$H$23*(1+'DCF Bear'!$C$6+$B111)^(-5)</f>
        <v>49736.980831528737</v>
      </c>
      <c r="G111" s="75">
        <f t="shared" si="8"/>
        <v>123235.17865918919</v>
      </c>
      <c r="H111" s="16">
        <f>SUMPRODUCT('DCF Base'!$D$73:$H$73,(1+'DCF Base'!$C$6+$B111)^(-'DCF Base'!$D$19:$H$19))+'DCF Base'!$I$58*(1-'DCF Base'!$I$57/'DCF Base'!$I$59)/((1+'DCF Base'!$C$6+$B111)*IF(RateConv=1,1,1+IPCALT)-1-'DCF Base'!$I$57)/'DCF Base'!$H$23*(1+'DCF Base'!$C$6+$B111)^(-5)</f>
        <v>47186.635832364933</v>
      </c>
      <c r="I111" s="16">
        <f>SUMPRODUCT('DCF Base'!$D$102:$H$102,(1+'DCF Base'!$C$6+$B111)^(-'DCF Base'!$D$19:$H$19))+'DCF Base'!$I$87*(1-'DCF Base'!$I$86/'DCF Base'!$I$88)/((1+'DCF Base'!$C$6+$B111)*IF(RateConv=1,1,1+IPCALT)-1-'DCF Base'!$I$86)/'DCF Base'!$H$23*(1+'DCF Base'!$C$6+$B111)^(-5)</f>
        <v>26954.629256639404</v>
      </c>
      <c r="J111" s="16">
        <f>SUMPRODUCT('DCF Base'!$D$131:$H$131,(1+'DCF Base'!$C$6+$B111)^(-'DCF Base'!$D$19:$H$19))+'DCF Base'!$I$116*(1-'DCF Base'!$I$115/'DCF Base'!$I$117)/((1+'DCF Base'!$C$6+$B111)*IF(RateConv=1,1,1+IPCALT)-1-'DCF Base'!$I$115)/'DCF Base'!$H$23*(1+'DCF Base'!$C$6+$B111)^(-5)</f>
        <v>16311.777517794148</v>
      </c>
      <c r="K111" s="16">
        <f>SUMPRODUCT('DCF Base'!$D$160:$H$160,(1+'DCF Base'!$C$6+$B111)^(-'DCF Base'!$D$19:$H$19))+'DCF Base'!$I$145*(1-'DCF Base'!$I$144/'DCF Base'!$I$146)/((1+'DCF Base'!$C$6+$B111)*IF(RateConv=1,1,1+IPCALT)-1-'DCF Base'!$I$144)/'DCF Base'!$H$23*(1+'DCF Base'!$C$6+$B111)^(-5)</f>
        <v>58791.57562088946</v>
      </c>
      <c r="L111" s="75">
        <f t="shared" si="9"/>
        <v>149244.61822768796</v>
      </c>
      <c r="M111" s="16">
        <f>SUMPRODUCT('DCF Bull'!$D$73:$H$73,(1+'DCF Bull'!$C$6+$B111)^(-'DCF Bull'!$D$19:$H$19))+'DCF Bull'!$I$58*(1-'DCF Bull'!$I$57/'DCF Bull'!$I$59)/((1+'DCF Bull'!$C$6+$B111)*IF(RateConv=1,1,1+IPCALT)-1-'DCF Bull'!$I$57)/'DCF Bull'!$H$23*(1+'DCF Bull'!$C$6+$B111)^(-5)</f>
        <v>55535.249841724537</v>
      </c>
      <c r="N111" s="16">
        <f>SUMPRODUCT('DCF Bull'!$D$102:$H$102,(1+'DCF Bull'!$C$6+$B111)^(-'DCF Bull'!$D$19:$H$19))+'DCF Bull'!$I$87*(1-'DCF Bull'!$I$86/'DCF Bull'!$I$88)/((1+'DCF Bull'!$C$6+$B111)*IF(RateConv=1,1,1+IPCALT)-1-'DCF Bull'!$I$86)/'DCF Bull'!$H$23*(1+'DCF Bull'!$C$6+$B111)^(-5)</f>
        <v>30435.24504327678</v>
      </c>
      <c r="O111" s="16">
        <f>SUMPRODUCT('DCF Bull'!$D$131:$H$131,(1+'DCF Bull'!$C$6+$B111)^(-'DCF Bull'!$D$19:$H$19))+'DCF Bull'!$I$116*(1-'DCF Bull'!$I$115/'DCF Bull'!$I$117)/((1+'DCF Bull'!$C$6+$B111)*IF(RateConv=1,1,1+IPCALT)-1-'DCF Bull'!$I$115)/'DCF Bull'!$H$23*(1+'DCF Bull'!$C$6+$B111)^(-5)</f>
        <v>19242.822805691794</v>
      </c>
      <c r="P111" s="16">
        <f>SUMPRODUCT('DCF Bull'!$D$160:$H$160,(1+'DCF Bull'!$C$6+$B111)^(-'DCF Bull'!$D$19:$H$19))+'DCF Bull'!$I$145*(1-'DCF Bull'!$I$144/'DCF Bull'!$I$146)/((1+'DCF Bull'!$C$6+$B111)*IF(RateConv=1,1,1+IPCALT)-1-'DCF Bull'!$I$144)/'DCF Bull'!$H$23*(1+'DCF Bull'!$C$6+$B111)^(-5)</f>
        <v>66181.263058449418</v>
      </c>
      <c r="Q111" s="75">
        <f t="shared" si="10"/>
        <v>171394.58074914251</v>
      </c>
      <c r="R111" s="16">
        <f>SUMPRODUCT('DCF Custom'!$D$73:$H$73,(1+'DCF Custom'!$C$6+$B111)^(-'DCF Custom'!$D$19:$H$19))+'DCF Custom'!$I$58*(1-'DCF Custom'!$I$57/'DCF Custom'!$I$59)/((1+'DCF Custom'!$C$6+$B111)*IF(RateConv=1,1,1+IPCALT)-1-'DCF Custom'!$I$57)/'DCF Custom'!$H$23*(1+'DCF Custom'!$C$6+$B111)^(-5)</f>
        <v>47186.635832364933</v>
      </c>
      <c r="S111" s="16">
        <f>SUMPRODUCT('DCF Custom'!$D$102:$H$102,(1+'DCF Custom'!$C$6+$B111)^(-'DCF Custom'!$D$19:$H$19))+'DCF Custom'!$I$87*(1-'DCF Custom'!$I$86/'DCF Custom'!$I$88)/((1+'DCF Custom'!$C$6+$B111)*IF(RateConv=1,1,1+IPCALT)-1-'DCF Custom'!$I$86)/'DCF Custom'!$H$23*(1+'DCF Custom'!$C$6+$B111)^(-5)</f>
        <v>26954.629256639404</v>
      </c>
      <c r="T111" s="16">
        <f>SUMPRODUCT('DCF Custom'!$D$131:$H$131,(1+'DCF Custom'!$C$6+$B111)^(-'DCF Custom'!$D$19:$H$19))+'DCF Custom'!$I$116*(1-'DCF Custom'!$I$115/'DCF Custom'!$I$117)/((1+'DCF Custom'!$C$6+$B111)*IF(RateConv=1,1,1+IPCALT)-1-'DCF Custom'!$I$115)/'DCF Custom'!$H$23*(1+'DCF Custom'!$C$6+$B111)^(-5)</f>
        <v>16311.777517794148</v>
      </c>
      <c r="U111" s="16">
        <f>SUMPRODUCT('DCF Custom'!$D$160:$H$160,(1+'DCF Custom'!$C$6+$B111)^(-'DCF Custom'!$D$19:$H$19))+'DCF Custom'!$I$145*(1-'DCF Custom'!$I$144/'DCF Custom'!$I$146)/((1+'DCF Custom'!$C$6+$B111)*IF(RateConv=1,1,1+IPCALT)-1-'DCF Custom'!$I$144)/'DCF Custom'!$H$23*(1+'DCF Custom'!$C$6+$B111)^(-5)</f>
        <v>58791.57562088946</v>
      </c>
      <c r="V111" s="75">
        <f t="shared" si="11"/>
        <v>149244.61822768796</v>
      </c>
    </row>
    <row r="112" spans="2:22" ht="13.95" customHeight="1" x14ac:dyDescent="0.3">
      <c r="B112" s="80">
        <v>9.0999999999999998E-2</v>
      </c>
      <c r="C112" s="16">
        <f>SUMPRODUCT('DCF Bear'!$D$73:$H$73,(1+'DCF Bear'!$C$6+$B112)^(-'DCF Bear'!$D$19:$H$19))+'DCF Bear'!$I$58*(1-'DCF Bear'!$I$57/'DCF Bear'!$I$59)/((1+'DCF Bear'!$C$6+$B112)*IF(RateConv=1,1,1+IPCALT)-1-'DCF Bear'!$I$57)/'DCF Bear'!$H$23*(1+'DCF Bear'!$C$6+$B112)^(-5)</f>
        <v>37707.700520649072</v>
      </c>
      <c r="D112" s="16">
        <f>SUMPRODUCT('DCF Bear'!$D$102:$H$102,(1+'DCF Bear'!$C$6+$B112)^(-'DCF Bear'!$D$19:$H$19))+'DCF Bear'!$I$87*(1-'DCF Bear'!$I$86/'DCF Bear'!$I$88)/((1+'DCF Bear'!$C$6+$B112)*IF(RateConv=1,1,1+IPCALT)-1-'DCF Bear'!$I$86)/'DCF Bear'!$H$23*(1+'DCF Bear'!$C$6+$B112)^(-5)</f>
        <v>22244.445909964437</v>
      </c>
      <c r="E112" s="16">
        <f>SUMPRODUCT('DCF Bear'!$D$131:$H$131,(1+'DCF Bear'!$C$6+$B112)^(-'DCF Bear'!$D$19:$H$19))+'DCF Bear'!$I$116*(1-'DCF Bear'!$I$115/'DCF Bear'!$I$117)/((1+'DCF Bear'!$C$6+$B112)*IF(RateConv=1,1,1+IPCALT)-1-'DCF Bear'!$I$115)/'DCF Bear'!$H$23*(1+'DCF Bear'!$C$6+$B112)^(-5)</f>
        <v>12957.12463231539</v>
      </c>
      <c r="F112" s="16">
        <f>SUMPRODUCT('DCF Bear'!$D$160:$H$160,(1+'DCF Bear'!$C$6+$B112)^(-'DCF Bear'!$D$19:$H$19))+'DCF Bear'!$I$145*(1-'DCF Bear'!$I$144/'DCF Bear'!$I$146)/((1+'DCF Bear'!$C$6+$B112)*IF(RateConv=1,1,1+IPCALT)-1-'DCF Bear'!$I$144)/'DCF Bear'!$H$23*(1+'DCF Bear'!$C$6+$B112)^(-5)</f>
        <v>49392.655064947794</v>
      </c>
      <c r="G112" s="75">
        <f t="shared" si="8"/>
        <v>122301.92612787668</v>
      </c>
      <c r="H112" s="16">
        <f>SUMPRODUCT('DCF Base'!$D$73:$H$73,(1+'DCF Base'!$C$6+$B112)^(-'DCF Base'!$D$19:$H$19))+'DCF Base'!$I$58*(1-'DCF Base'!$I$57/'DCF Base'!$I$59)/((1+'DCF Base'!$C$6+$B112)*IF(RateConv=1,1,1+IPCALT)-1-'DCF Base'!$I$57)/'DCF Base'!$H$23*(1+'DCF Base'!$C$6+$B112)^(-5)</f>
        <v>46734.578630141827</v>
      </c>
      <c r="I112" s="16">
        <f>SUMPRODUCT('DCF Base'!$D$102:$H$102,(1+'DCF Base'!$C$6+$B112)^(-'DCF Base'!$D$19:$H$19))+'DCF Base'!$I$87*(1-'DCF Base'!$I$86/'DCF Base'!$I$88)/((1+'DCF Base'!$C$6+$B112)*IF(RateConv=1,1,1+IPCALT)-1-'DCF Base'!$I$86)/'DCF Base'!$H$23*(1+'DCF Base'!$C$6+$B112)^(-5)</f>
        <v>26668.211667631702</v>
      </c>
      <c r="J112" s="16">
        <f>SUMPRODUCT('DCF Base'!$D$131:$H$131,(1+'DCF Base'!$C$6+$B112)^(-'DCF Base'!$D$19:$H$19))+'DCF Base'!$I$116*(1-'DCF Base'!$I$115/'DCF Base'!$I$117)/((1+'DCF Base'!$C$6+$B112)*IF(RateConv=1,1,1+IPCALT)-1-'DCF Base'!$I$115)/'DCF Base'!$H$23*(1+'DCF Base'!$C$6+$B112)^(-5)</f>
        <v>16147.347960895333</v>
      </c>
      <c r="K112" s="16">
        <f>SUMPRODUCT('DCF Base'!$D$160:$H$160,(1+'DCF Base'!$C$6+$B112)^(-'DCF Base'!$D$19:$H$19))+'DCF Base'!$I$145*(1-'DCF Base'!$I$144/'DCF Base'!$I$146)/((1+'DCF Base'!$C$6+$B112)*IF(RateConv=1,1,1+IPCALT)-1-'DCF Base'!$I$144)/'DCF Base'!$H$23*(1+'DCF Base'!$C$6+$B112)^(-5)</f>
        <v>58277.296225423561</v>
      </c>
      <c r="L112" s="75">
        <f t="shared" si="9"/>
        <v>147827.4344840924</v>
      </c>
      <c r="M112" s="16">
        <f>SUMPRODUCT('DCF Bull'!$D$73:$H$73,(1+'DCF Bull'!$C$6+$B112)^(-'DCF Bull'!$D$19:$H$19))+'DCF Bull'!$I$58*(1-'DCF Bull'!$I$57/'DCF Bull'!$I$59)/((1+'DCF Bull'!$C$6+$B112)*IF(RateConv=1,1,1+IPCALT)-1-'DCF Bull'!$I$57)/'DCF Bull'!$H$23*(1+'DCF Bull'!$C$6+$B112)^(-5)</f>
        <v>54915.856368107561</v>
      </c>
      <c r="N112" s="16">
        <f>SUMPRODUCT('DCF Bull'!$D$102:$H$102,(1+'DCF Bull'!$C$6+$B112)^(-'DCF Bull'!$D$19:$H$19))+'DCF Bull'!$I$87*(1-'DCF Bull'!$I$86/'DCF Bull'!$I$88)/((1+'DCF Bull'!$C$6+$B112)*IF(RateConv=1,1,1+IPCALT)-1-'DCF Bull'!$I$86)/'DCF Bull'!$H$23*(1+'DCF Bull'!$C$6+$B112)^(-5)</f>
        <v>30054.642970751414</v>
      </c>
      <c r="O112" s="16">
        <f>SUMPRODUCT('DCF Bull'!$D$131:$H$131,(1+'DCF Bull'!$C$6+$B112)^(-'DCF Bull'!$D$19:$H$19))+'DCF Bull'!$I$116*(1-'DCF Bull'!$I$115/'DCF Bull'!$I$117)/((1+'DCF Bull'!$C$6+$B112)*IF(RateConv=1,1,1+IPCALT)-1-'DCF Bull'!$I$115)/'DCF Bull'!$H$23*(1+'DCF Bull'!$C$6+$B112)^(-5)</f>
        <v>19016.878446519473</v>
      </c>
      <c r="P112" s="16">
        <f>SUMPRODUCT('DCF Bull'!$D$160:$H$160,(1+'DCF Bull'!$C$6+$B112)^(-'DCF Bull'!$D$19:$H$19))+'DCF Bull'!$I$145*(1-'DCF Bull'!$I$144/'DCF Bull'!$I$146)/((1+'DCF Bull'!$C$6+$B112)*IF(RateConv=1,1,1+IPCALT)-1-'DCF Bull'!$I$144)/'DCF Bull'!$H$23*(1+'DCF Bull'!$C$6+$B112)^(-5)</f>
        <v>65498.140843744579</v>
      </c>
      <c r="Q112" s="75">
        <f t="shared" si="10"/>
        <v>169485.51862912305</v>
      </c>
      <c r="R112" s="16">
        <f>SUMPRODUCT('DCF Custom'!$D$73:$H$73,(1+'DCF Custom'!$C$6+$B112)^(-'DCF Custom'!$D$19:$H$19))+'DCF Custom'!$I$58*(1-'DCF Custom'!$I$57/'DCF Custom'!$I$59)/((1+'DCF Custom'!$C$6+$B112)*IF(RateConv=1,1,1+IPCALT)-1-'DCF Custom'!$I$57)/'DCF Custom'!$H$23*(1+'DCF Custom'!$C$6+$B112)^(-5)</f>
        <v>46734.578630141827</v>
      </c>
      <c r="S112" s="16">
        <f>SUMPRODUCT('DCF Custom'!$D$102:$H$102,(1+'DCF Custom'!$C$6+$B112)^(-'DCF Custom'!$D$19:$H$19))+'DCF Custom'!$I$87*(1-'DCF Custom'!$I$86/'DCF Custom'!$I$88)/((1+'DCF Custom'!$C$6+$B112)*IF(RateConv=1,1,1+IPCALT)-1-'DCF Custom'!$I$86)/'DCF Custom'!$H$23*(1+'DCF Custom'!$C$6+$B112)^(-5)</f>
        <v>26668.211667631702</v>
      </c>
      <c r="T112" s="16">
        <f>SUMPRODUCT('DCF Custom'!$D$131:$H$131,(1+'DCF Custom'!$C$6+$B112)^(-'DCF Custom'!$D$19:$H$19))+'DCF Custom'!$I$116*(1-'DCF Custom'!$I$115/'DCF Custom'!$I$117)/((1+'DCF Custom'!$C$6+$B112)*IF(RateConv=1,1,1+IPCALT)-1-'DCF Custom'!$I$115)/'DCF Custom'!$H$23*(1+'DCF Custom'!$C$6+$B112)^(-5)</f>
        <v>16147.347960895333</v>
      </c>
      <c r="U112" s="16">
        <f>SUMPRODUCT('DCF Custom'!$D$160:$H$160,(1+'DCF Custom'!$C$6+$B112)^(-'DCF Custom'!$D$19:$H$19))+'DCF Custom'!$I$145*(1-'DCF Custom'!$I$144/'DCF Custom'!$I$146)/((1+'DCF Custom'!$C$6+$B112)*IF(RateConv=1,1,1+IPCALT)-1-'DCF Custom'!$I$144)/'DCF Custom'!$H$23*(1+'DCF Custom'!$C$6+$B112)^(-5)</f>
        <v>58277.296225423561</v>
      </c>
      <c r="V112" s="75">
        <f t="shared" si="11"/>
        <v>147827.4344840924</v>
      </c>
    </row>
    <row r="113" spans="2:22" ht="13.95" customHeight="1" x14ac:dyDescent="0.3">
      <c r="B113" s="80">
        <v>9.1999999999999998E-2</v>
      </c>
      <c r="C113" s="16">
        <f>SUMPRODUCT('DCF Bear'!$D$73:$H$73,(1+'DCF Bear'!$C$6+$B113)^(-'DCF Bear'!$D$19:$H$19))+'DCF Bear'!$I$58*(1-'DCF Bear'!$I$57/'DCF Bear'!$I$59)/((1+'DCF Bear'!$C$6+$B113)*IF(RateConv=1,1,1+IPCALT)-1-'DCF Bear'!$I$57)/'DCF Bear'!$H$23*(1+'DCF Bear'!$C$6+$B113)^(-5)</f>
        <v>37419.419404030807</v>
      </c>
      <c r="D113" s="16">
        <f>SUMPRODUCT('DCF Bear'!$D$102:$H$102,(1+'DCF Bear'!$C$6+$B113)^(-'DCF Bear'!$D$19:$H$19))+'DCF Bear'!$I$87*(1-'DCF Bear'!$I$86/'DCF Bear'!$I$88)/((1+'DCF Bear'!$C$6+$B113)*IF(RateConv=1,1,1+IPCALT)-1-'DCF Bear'!$I$86)/'DCF Bear'!$H$23*(1+'DCF Bear'!$C$6+$B113)^(-5)</f>
        <v>22057.009855639008</v>
      </c>
      <c r="E113" s="16">
        <f>SUMPRODUCT('DCF Bear'!$D$131:$H$131,(1+'DCF Bear'!$C$6+$B113)^(-'DCF Bear'!$D$19:$H$19))+'DCF Bear'!$I$116*(1-'DCF Bear'!$I$115/'DCF Bear'!$I$117)/((1+'DCF Bear'!$C$6+$B113)*IF(RateConv=1,1,1+IPCALT)-1-'DCF Bear'!$I$115)/'DCF Bear'!$H$23*(1+'DCF Bear'!$C$6+$B113)^(-5)</f>
        <v>12852.74526072705</v>
      </c>
      <c r="F113" s="16">
        <f>SUMPRODUCT('DCF Bear'!$D$160:$H$160,(1+'DCF Bear'!$C$6+$B113)^(-'DCF Bear'!$D$19:$H$19))+'DCF Bear'!$I$145*(1-'DCF Bear'!$I$144/'DCF Bear'!$I$146)/((1+'DCF Bear'!$C$6+$B113)*IF(RateConv=1,1,1+IPCALT)-1-'DCF Bear'!$I$144)/'DCF Bear'!$H$23*(1+'DCF Bear'!$C$6+$B113)^(-5)</f>
        <v>49053.295994402659</v>
      </c>
      <c r="G113" s="75">
        <f t="shared" si="8"/>
        <v>121382.47051479953</v>
      </c>
      <c r="H113" s="16">
        <f>SUMPRODUCT('DCF Base'!$D$73:$H$73,(1+'DCF Base'!$C$6+$B113)^(-'DCF Base'!$D$19:$H$19))+'DCF Base'!$I$58*(1-'DCF Base'!$I$57/'DCF Base'!$I$59)/((1+'DCF Base'!$C$6+$B113)*IF(RateConv=1,1,1+IPCALT)-1-'DCF Base'!$I$57)/'DCF Base'!$H$23*(1+'DCF Base'!$C$6+$B113)^(-5)</f>
        <v>46290.640045316701</v>
      </c>
      <c r="I113" s="16">
        <f>SUMPRODUCT('DCF Base'!$D$102:$H$102,(1+'DCF Base'!$C$6+$B113)^(-'DCF Base'!$D$19:$H$19))+'DCF Base'!$I$87*(1-'DCF Base'!$I$86/'DCF Base'!$I$88)/((1+'DCF Base'!$C$6+$B113)*IF(RateConv=1,1,1+IPCALT)-1-'DCF Base'!$I$86)/'DCF Base'!$H$23*(1+'DCF Base'!$C$6+$B113)^(-5)</f>
        <v>26387.039220871924</v>
      </c>
      <c r="J113" s="16">
        <f>SUMPRODUCT('DCF Base'!$D$131:$H$131,(1+'DCF Base'!$C$6+$B113)^(-'DCF Base'!$D$19:$H$19))+'DCF Base'!$I$116*(1-'DCF Base'!$I$115/'DCF Base'!$I$117)/((1+'DCF Base'!$C$6+$B113)*IF(RateConv=1,1,1+IPCALT)-1-'DCF Base'!$I$115)/'DCF Base'!$H$23*(1+'DCF Base'!$C$6+$B113)^(-5)</f>
        <v>15985.901699850912</v>
      </c>
      <c r="K113" s="16">
        <f>SUMPRODUCT('DCF Base'!$D$160:$H$160,(1+'DCF Base'!$C$6+$B113)^(-'DCF Base'!$D$19:$H$19))+'DCF Base'!$I$145*(1-'DCF Base'!$I$144/'DCF Base'!$I$146)/((1+'DCF Base'!$C$6+$B113)*IF(RateConv=1,1,1+IPCALT)-1-'DCF Base'!$I$144)/'DCF Base'!$H$23*(1+'DCF Base'!$C$6+$B113)^(-5)</f>
        <v>57772.066438155438</v>
      </c>
      <c r="L113" s="75">
        <f t="shared" si="9"/>
        <v>146435.64740419498</v>
      </c>
      <c r="M113" s="16">
        <f>SUMPRODUCT('DCF Bull'!$D$73:$H$73,(1+'DCF Bull'!$C$6+$B113)^(-'DCF Bull'!$D$19:$H$19))+'DCF Bull'!$I$58*(1-'DCF Bull'!$I$57/'DCF Bull'!$I$59)/((1+'DCF Bull'!$C$6+$B113)*IF(RateConv=1,1,1+IPCALT)-1-'DCF Bull'!$I$57)/'DCF Bull'!$H$23*(1+'DCF Bull'!$C$6+$B113)^(-5)</f>
        <v>54309.059104971588</v>
      </c>
      <c r="N113" s="16">
        <f>SUMPRODUCT('DCF Bull'!$D$102:$H$102,(1+'DCF Bull'!$C$6+$B113)^(-'DCF Bull'!$D$19:$H$19))+'DCF Bull'!$I$87*(1-'DCF Bull'!$I$86/'DCF Bull'!$I$88)/((1+'DCF Bull'!$C$6+$B113)*IF(RateConv=1,1,1+IPCALT)-1-'DCF Bull'!$I$86)/'DCF Bull'!$H$23*(1+'DCF Bull'!$C$6+$B113)^(-5)</f>
        <v>29681.930827238029</v>
      </c>
      <c r="O113" s="16">
        <f>SUMPRODUCT('DCF Bull'!$D$131:$H$131,(1+'DCF Bull'!$C$6+$B113)^(-'DCF Bull'!$D$19:$H$19))+'DCF Bull'!$I$116*(1-'DCF Bull'!$I$115/'DCF Bull'!$I$117)/((1+'DCF Bull'!$C$6+$B113)*IF(RateConv=1,1,1+IPCALT)-1-'DCF Bull'!$I$115)/'DCF Bull'!$H$23*(1+'DCF Bull'!$C$6+$B113)^(-5)</f>
        <v>18795.571063597003</v>
      </c>
      <c r="P113" s="16">
        <f>SUMPRODUCT('DCF Bull'!$D$160:$H$160,(1+'DCF Bull'!$C$6+$B113)^(-'DCF Bull'!$D$19:$H$19))+'DCF Bull'!$I$145*(1-'DCF Bull'!$I$144/'DCF Bull'!$I$146)/((1+'DCF Bull'!$C$6+$B113)*IF(RateConv=1,1,1+IPCALT)-1-'DCF Bull'!$I$144)/'DCF Bull'!$H$23*(1+'DCF Bull'!$C$6+$B113)^(-5)</f>
        <v>64828.703273430714</v>
      </c>
      <c r="Q113" s="75">
        <f t="shared" si="10"/>
        <v>167615.26426923735</v>
      </c>
      <c r="R113" s="16">
        <f>SUMPRODUCT('DCF Custom'!$D$73:$H$73,(1+'DCF Custom'!$C$6+$B113)^(-'DCF Custom'!$D$19:$H$19))+'DCF Custom'!$I$58*(1-'DCF Custom'!$I$57/'DCF Custom'!$I$59)/((1+'DCF Custom'!$C$6+$B113)*IF(RateConv=1,1,1+IPCALT)-1-'DCF Custom'!$I$57)/'DCF Custom'!$H$23*(1+'DCF Custom'!$C$6+$B113)^(-5)</f>
        <v>46290.640045316701</v>
      </c>
      <c r="S113" s="16">
        <f>SUMPRODUCT('DCF Custom'!$D$102:$H$102,(1+'DCF Custom'!$C$6+$B113)^(-'DCF Custom'!$D$19:$H$19))+'DCF Custom'!$I$87*(1-'DCF Custom'!$I$86/'DCF Custom'!$I$88)/((1+'DCF Custom'!$C$6+$B113)*IF(RateConv=1,1,1+IPCALT)-1-'DCF Custom'!$I$86)/'DCF Custom'!$H$23*(1+'DCF Custom'!$C$6+$B113)^(-5)</f>
        <v>26387.039220871924</v>
      </c>
      <c r="T113" s="16">
        <f>SUMPRODUCT('DCF Custom'!$D$131:$H$131,(1+'DCF Custom'!$C$6+$B113)^(-'DCF Custom'!$D$19:$H$19))+'DCF Custom'!$I$116*(1-'DCF Custom'!$I$115/'DCF Custom'!$I$117)/((1+'DCF Custom'!$C$6+$B113)*IF(RateConv=1,1,1+IPCALT)-1-'DCF Custom'!$I$115)/'DCF Custom'!$H$23*(1+'DCF Custom'!$C$6+$B113)^(-5)</f>
        <v>15985.901699850912</v>
      </c>
      <c r="U113" s="16">
        <f>SUMPRODUCT('DCF Custom'!$D$160:$H$160,(1+'DCF Custom'!$C$6+$B113)^(-'DCF Custom'!$D$19:$H$19))+'DCF Custom'!$I$145*(1-'DCF Custom'!$I$144/'DCF Custom'!$I$146)/((1+'DCF Custom'!$C$6+$B113)*IF(RateConv=1,1,1+IPCALT)-1-'DCF Custom'!$I$144)/'DCF Custom'!$H$23*(1+'DCF Custom'!$C$6+$B113)^(-5)</f>
        <v>57772.066438155438</v>
      </c>
      <c r="V113" s="75">
        <f t="shared" si="11"/>
        <v>146435.64740419498</v>
      </c>
    </row>
    <row r="114" spans="2:22" ht="13.95" customHeight="1" x14ac:dyDescent="0.3">
      <c r="B114" s="80">
        <v>9.2999999999999999E-2</v>
      </c>
      <c r="C114" s="16">
        <f>SUMPRODUCT('DCF Bear'!$D$73:$H$73,(1+'DCF Bear'!$C$6+$B114)^(-'DCF Bear'!$D$19:$H$19))+'DCF Bear'!$I$58*(1-'DCF Bear'!$I$57/'DCF Bear'!$I$59)/((1+'DCF Bear'!$C$6+$B114)*IF(RateConv=1,1,1+IPCALT)-1-'DCF Bear'!$I$57)/'DCF Bear'!$H$23*(1+'DCF Bear'!$C$6+$B114)^(-5)</f>
        <v>37135.389537506249</v>
      </c>
      <c r="D114" s="16">
        <f>SUMPRODUCT('DCF Bear'!$D$102:$H$102,(1+'DCF Bear'!$C$6+$B114)^(-'DCF Bear'!$D$19:$H$19))+'DCF Bear'!$I$87*(1-'DCF Bear'!$I$86/'DCF Bear'!$I$88)/((1+'DCF Bear'!$C$6+$B114)*IF(RateConv=1,1,1+IPCALT)-1-'DCF Bear'!$I$86)/'DCF Bear'!$H$23*(1+'DCF Bear'!$C$6+$B114)^(-5)</f>
        <v>21872.398818680413</v>
      </c>
      <c r="E114" s="16">
        <f>SUMPRODUCT('DCF Bear'!$D$131:$H$131,(1+'DCF Bear'!$C$6+$B114)^(-'DCF Bear'!$D$19:$H$19))+'DCF Bear'!$I$116*(1-'DCF Bear'!$I$115/'DCF Bear'!$I$117)/((1+'DCF Bear'!$C$6+$B114)*IF(RateConv=1,1,1+IPCALT)-1-'DCF Bear'!$I$115)/'DCF Bear'!$H$23*(1+'DCF Bear'!$C$6+$B114)^(-5)</f>
        <v>12749.924754429294</v>
      </c>
      <c r="F114" s="16">
        <f>SUMPRODUCT('DCF Bear'!$D$160:$H$160,(1+'DCF Bear'!$C$6+$B114)^(-'DCF Bear'!$D$19:$H$19))+'DCF Bear'!$I$145*(1-'DCF Bear'!$I$144/'DCF Bear'!$I$146)/((1+'DCF Bear'!$C$6+$B114)*IF(RateConv=1,1,1+IPCALT)-1-'DCF Bear'!$I$144)/'DCF Bear'!$H$23*(1+'DCF Bear'!$C$6+$B114)^(-5)</f>
        <v>48718.794720550359</v>
      </c>
      <c r="G114" s="75">
        <f t="shared" si="8"/>
        <v>120476.50783116631</v>
      </c>
      <c r="H114" s="16">
        <f>SUMPRODUCT('DCF Base'!$D$73:$H$73,(1+'DCF Base'!$C$6+$B114)^(-'DCF Base'!$D$19:$H$19))+'DCF Base'!$I$58*(1-'DCF Base'!$I$57/'DCF Base'!$I$59)/((1+'DCF Base'!$C$6+$B114)*IF(RateConv=1,1,1+IPCALT)-1-'DCF Base'!$I$57)/'DCF Base'!$H$23*(1+'DCF Base'!$C$6+$B114)^(-5)</f>
        <v>45854.605324809752</v>
      </c>
      <c r="I114" s="16">
        <f>SUMPRODUCT('DCF Base'!$D$102:$H$102,(1+'DCF Base'!$C$6+$B114)^(-'DCF Base'!$D$19:$H$19))+'DCF Base'!$I$87*(1-'DCF Base'!$I$86/'DCF Base'!$I$88)/((1+'DCF Base'!$C$6+$B114)*IF(RateConv=1,1,1+IPCALT)-1-'DCF Base'!$I$86)/'DCF Base'!$H$23*(1+'DCF Base'!$C$6+$B114)^(-5)</f>
        <v>26110.972736601048</v>
      </c>
      <c r="J114" s="16">
        <f>SUMPRODUCT('DCF Base'!$D$131:$H$131,(1+'DCF Base'!$C$6+$B114)^(-'DCF Base'!$D$19:$H$19))+'DCF Base'!$I$116*(1-'DCF Base'!$I$115/'DCF Base'!$I$117)/((1+'DCF Base'!$C$6+$B114)*IF(RateConv=1,1,1+IPCALT)-1-'DCF Base'!$I$115)/'DCF Base'!$H$23*(1+'DCF Base'!$C$6+$B114)^(-5)</f>
        <v>15827.359689355864</v>
      </c>
      <c r="K114" s="16">
        <f>SUMPRODUCT('DCF Base'!$D$160:$H$160,(1+'DCF Base'!$C$6+$B114)^(-'DCF Base'!$D$19:$H$19))+'DCF Base'!$I$145*(1-'DCF Base'!$I$144/'DCF Base'!$I$146)/((1+'DCF Base'!$C$6+$B114)*IF(RateConv=1,1,1+IPCALT)-1-'DCF Base'!$I$144)/'DCF Base'!$H$23*(1+'DCF Base'!$C$6+$B114)^(-5)</f>
        <v>57275.647690962243</v>
      </c>
      <c r="L114" s="75">
        <f t="shared" si="9"/>
        <v>145068.58544172891</v>
      </c>
      <c r="M114" s="16">
        <f>SUMPRODUCT('DCF Bull'!$D$73:$H$73,(1+'DCF Bull'!$C$6+$B114)^(-'DCF Bull'!$D$19:$H$19))+'DCF Bull'!$I$58*(1-'DCF Bull'!$I$57/'DCF Bull'!$I$59)/((1+'DCF Bull'!$C$6+$B114)*IF(RateConv=1,1,1+IPCALT)-1-'DCF Bull'!$I$57)/'DCF Bull'!$H$23*(1+'DCF Bull'!$C$6+$B114)^(-5)</f>
        <v>53714.482961475689</v>
      </c>
      <c r="N114" s="16">
        <f>SUMPRODUCT('DCF Bull'!$D$102:$H$102,(1+'DCF Bull'!$C$6+$B114)^(-'DCF Bull'!$D$19:$H$19))+'DCF Bull'!$I$87*(1-'DCF Bull'!$I$86/'DCF Bull'!$I$88)/((1+'DCF Bull'!$C$6+$B114)*IF(RateConv=1,1,1+IPCALT)-1-'DCF Bull'!$I$86)/'DCF Bull'!$H$23*(1+'DCF Bull'!$C$6+$B114)^(-5)</f>
        <v>29316.872994128858</v>
      </c>
      <c r="O114" s="16">
        <f>SUMPRODUCT('DCF Bull'!$D$131:$H$131,(1+'DCF Bull'!$C$6+$B114)^(-'DCF Bull'!$D$19:$H$19))+'DCF Bull'!$I$116*(1-'DCF Bull'!$I$115/'DCF Bull'!$I$117)/((1+'DCF Bull'!$C$6+$B114)*IF(RateConv=1,1,1+IPCALT)-1-'DCF Bull'!$I$115)/'DCF Bull'!$H$23*(1+'DCF Bull'!$C$6+$B114)^(-5)</f>
        <v>18578.762388990865</v>
      </c>
      <c r="P114" s="16">
        <f>SUMPRODUCT('DCF Bull'!$D$160:$H$160,(1+'DCF Bull'!$C$6+$B114)^(-'DCF Bull'!$D$19:$H$19))+'DCF Bull'!$I$145*(1-'DCF Bull'!$I$144/'DCF Bull'!$I$146)/((1+'DCF Bull'!$C$6+$B114)*IF(RateConv=1,1,1+IPCALT)-1-'DCF Bull'!$I$144)/'DCF Bull'!$H$23*(1+'DCF Bull'!$C$6+$B114)^(-5)</f>
        <v>64172.543743452843</v>
      </c>
      <c r="Q114" s="75">
        <f t="shared" si="10"/>
        <v>165782.66208804827</v>
      </c>
      <c r="R114" s="16">
        <f>SUMPRODUCT('DCF Custom'!$D$73:$H$73,(1+'DCF Custom'!$C$6+$B114)^(-'DCF Custom'!$D$19:$H$19))+'DCF Custom'!$I$58*(1-'DCF Custom'!$I$57/'DCF Custom'!$I$59)/((1+'DCF Custom'!$C$6+$B114)*IF(RateConv=1,1,1+IPCALT)-1-'DCF Custom'!$I$57)/'DCF Custom'!$H$23*(1+'DCF Custom'!$C$6+$B114)^(-5)</f>
        <v>45854.605324809752</v>
      </c>
      <c r="S114" s="16">
        <f>SUMPRODUCT('DCF Custom'!$D$102:$H$102,(1+'DCF Custom'!$C$6+$B114)^(-'DCF Custom'!$D$19:$H$19))+'DCF Custom'!$I$87*(1-'DCF Custom'!$I$86/'DCF Custom'!$I$88)/((1+'DCF Custom'!$C$6+$B114)*IF(RateConv=1,1,1+IPCALT)-1-'DCF Custom'!$I$86)/'DCF Custom'!$H$23*(1+'DCF Custom'!$C$6+$B114)^(-5)</f>
        <v>26110.972736601048</v>
      </c>
      <c r="T114" s="16">
        <f>SUMPRODUCT('DCF Custom'!$D$131:$H$131,(1+'DCF Custom'!$C$6+$B114)^(-'DCF Custom'!$D$19:$H$19))+'DCF Custom'!$I$116*(1-'DCF Custom'!$I$115/'DCF Custom'!$I$117)/((1+'DCF Custom'!$C$6+$B114)*IF(RateConv=1,1,1+IPCALT)-1-'DCF Custom'!$I$115)/'DCF Custom'!$H$23*(1+'DCF Custom'!$C$6+$B114)^(-5)</f>
        <v>15827.359689355864</v>
      </c>
      <c r="U114" s="16">
        <f>SUMPRODUCT('DCF Custom'!$D$160:$H$160,(1+'DCF Custom'!$C$6+$B114)^(-'DCF Custom'!$D$19:$H$19))+'DCF Custom'!$I$145*(1-'DCF Custom'!$I$144/'DCF Custom'!$I$146)/((1+'DCF Custom'!$C$6+$B114)*IF(RateConv=1,1,1+IPCALT)-1-'DCF Custom'!$I$144)/'DCF Custom'!$H$23*(1+'DCF Custom'!$C$6+$B114)^(-5)</f>
        <v>57275.647690962243</v>
      </c>
      <c r="V114" s="75">
        <f t="shared" si="11"/>
        <v>145068.58544172891</v>
      </c>
    </row>
    <row r="115" spans="2:22" ht="13.95" customHeight="1" x14ac:dyDescent="0.3">
      <c r="B115" s="80">
        <v>9.4E-2</v>
      </c>
      <c r="C115" s="16">
        <f>SUMPRODUCT('DCF Bear'!$D$73:$H$73,(1+'DCF Bear'!$C$6+$B115)^(-'DCF Bear'!$D$19:$H$19))+'DCF Bear'!$I$58*(1-'DCF Bear'!$I$57/'DCF Bear'!$I$59)/((1+'DCF Bear'!$C$6+$B115)*IF(RateConv=1,1,1+IPCALT)-1-'DCF Bear'!$I$57)/'DCF Bear'!$H$23*(1+'DCF Bear'!$C$6+$B115)^(-5)</f>
        <v>36855.517841466681</v>
      </c>
      <c r="D115" s="16">
        <f>SUMPRODUCT('DCF Bear'!$D$102:$H$102,(1+'DCF Bear'!$C$6+$B115)^(-'DCF Bear'!$D$19:$H$19))+'DCF Bear'!$I$87*(1-'DCF Bear'!$I$86/'DCF Bear'!$I$88)/((1+'DCF Bear'!$C$6+$B115)*IF(RateConv=1,1,1+IPCALT)-1-'DCF Bear'!$I$86)/'DCF Bear'!$H$23*(1+'DCF Bear'!$C$6+$B115)^(-5)</f>
        <v>21690.55069916142</v>
      </c>
      <c r="E115" s="16">
        <f>SUMPRODUCT('DCF Bear'!$D$131:$H$131,(1+'DCF Bear'!$C$6+$B115)^(-'DCF Bear'!$D$19:$H$19))+'DCF Bear'!$I$116*(1-'DCF Bear'!$I$115/'DCF Bear'!$I$117)/((1+'DCF Bear'!$C$6+$B115)*IF(RateConv=1,1,1+IPCALT)-1-'DCF Bear'!$I$115)/'DCF Bear'!$H$23*(1+'DCF Bear'!$C$6+$B115)^(-5)</f>
        <v>12648.628900421088</v>
      </c>
      <c r="F115" s="16">
        <f>SUMPRODUCT('DCF Bear'!$D$160:$H$160,(1+'DCF Bear'!$C$6+$B115)^(-'DCF Bear'!$D$19:$H$19))+'DCF Bear'!$I$145*(1-'DCF Bear'!$I$144/'DCF Bear'!$I$146)/((1+'DCF Bear'!$C$6+$B115)*IF(RateConv=1,1,1+IPCALT)-1-'DCF Bear'!$I$144)/'DCF Bear'!$H$23*(1+'DCF Bear'!$C$6+$B115)^(-5)</f>
        <v>48389.045519913292</v>
      </c>
      <c r="G115" s="75">
        <f t="shared" si="8"/>
        <v>119583.74296096247</v>
      </c>
      <c r="H115" s="16">
        <f>SUMPRODUCT('DCF Base'!$D$73:$H$73,(1+'DCF Base'!$C$6+$B115)^(-'DCF Base'!$D$19:$H$19))+'DCF Base'!$I$58*(1-'DCF Base'!$I$57/'DCF Base'!$I$59)/((1+'DCF Base'!$C$6+$B115)*IF(RateConv=1,1,1+IPCALT)-1-'DCF Base'!$I$57)/'DCF Base'!$H$23*(1+'DCF Base'!$C$6+$B115)^(-5)</f>
        <v>45426.267212996929</v>
      </c>
      <c r="I115" s="16">
        <f>SUMPRODUCT('DCF Base'!$D$102:$H$102,(1+'DCF Base'!$C$6+$B115)^(-'DCF Base'!$D$19:$H$19))+'DCF Base'!$I$87*(1-'DCF Base'!$I$86/'DCF Base'!$I$88)/((1+'DCF Base'!$C$6+$B115)*IF(RateConv=1,1,1+IPCALT)-1-'DCF Base'!$I$86)/'DCF Base'!$H$23*(1+'DCF Base'!$C$6+$B115)^(-5)</f>
        <v>25839.877896318925</v>
      </c>
      <c r="J115" s="16">
        <f>SUMPRODUCT('DCF Base'!$D$131:$H$131,(1+'DCF Base'!$C$6+$B115)^(-'DCF Base'!$D$19:$H$19))+'DCF Base'!$I$116*(1-'DCF Base'!$I$115/'DCF Base'!$I$117)/((1+'DCF Base'!$C$6+$B115)*IF(RateConv=1,1,1+IPCALT)-1-'DCF Base'!$I$115)/'DCF Base'!$H$23*(1+'DCF Base'!$C$6+$B115)^(-5)</f>
        <v>15671.645644404911</v>
      </c>
      <c r="K115" s="16">
        <f>SUMPRODUCT('DCF Base'!$D$160:$H$160,(1+'DCF Base'!$C$6+$B115)^(-'DCF Base'!$D$19:$H$19))+'DCF Base'!$I$145*(1-'DCF Base'!$I$144/'DCF Base'!$I$146)/((1+'DCF Base'!$C$6+$B115)*IF(RateConv=1,1,1+IPCALT)-1-'DCF Base'!$I$144)/'DCF Base'!$H$23*(1+'DCF Base'!$C$6+$B115)^(-5)</f>
        <v>56787.809740468801</v>
      </c>
      <c r="L115" s="75">
        <f t="shared" si="9"/>
        <v>143725.60049418957</v>
      </c>
      <c r="M115" s="16">
        <f>SUMPRODUCT('DCF Bull'!$D$73:$H$73,(1+'DCF Bull'!$C$6+$B115)^(-'DCF Bull'!$D$19:$H$19))+'DCF Bull'!$I$58*(1-'DCF Bull'!$I$57/'DCF Bull'!$I$59)/((1+'DCF Bull'!$C$6+$B115)*IF(RateConv=1,1,1+IPCALT)-1-'DCF Bull'!$I$57)/'DCF Bull'!$H$23*(1+'DCF Bull'!$C$6+$B115)^(-5)</f>
        <v>53131.767561409986</v>
      </c>
      <c r="N115" s="16">
        <f>SUMPRODUCT('DCF Bull'!$D$102:$H$102,(1+'DCF Bull'!$C$6+$B115)^(-'DCF Bull'!$D$19:$H$19))+'DCF Bull'!$I$87*(1-'DCF Bull'!$I$86/'DCF Bull'!$I$88)/((1+'DCF Bull'!$C$6+$B115)*IF(RateConv=1,1,1+IPCALT)-1-'DCF Bull'!$I$86)/'DCF Bull'!$H$23*(1+'DCF Bull'!$C$6+$B115)^(-5)</f>
        <v>28959.243099598112</v>
      </c>
      <c r="O115" s="16">
        <f>SUMPRODUCT('DCF Bull'!$D$131:$H$131,(1+'DCF Bull'!$C$6+$B115)^(-'DCF Bull'!$D$19:$H$19))+'DCF Bull'!$I$116*(1-'DCF Bull'!$I$115/'DCF Bull'!$I$117)/((1+'DCF Bull'!$C$6+$B115)*IF(RateConv=1,1,1+IPCALT)-1-'DCF Bull'!$I$115)/'DCF Bull'!$H$23*(1+'DCF Bull'!$C$6+$B115)^(-5)</f>
        <v>18366.319579940857</v>
      </c>
      <c r="P115" s="16">
        <f>SUMPRODUCT('DCF Bull'!$D$160:$H$160,(1+'DCF Bull'!$C$6+$B115)^(-'DCF Bull'!$D$19:$H$19))+'DCF Bull'!$I$145*(1-'DCF Bull'!$I$144/'DCF Bull'!$I$146)/((1+'DCF Bull'!$C$6+$B115)*IF(RateConv=1,1,1+IPCALT)-1-'DCF Bull'!$I$144)/'DCF Bull'!$H$23*(1+'DCF Bull'!$C$6+$B115)^(-5)</f>
        <v>63529.271596085688</v>
      </c>
      <c r="Q115" s="75">
        <f t="shared" si="10"/>
        <v>163986.60183703463</v>
      </c>
      <c r="R115" s="16">
        <f>SUMPRODUCT('DCF Custom'!$D$73:$H$73,(1+'DCF Custom'!$C$6+$B115)^(-'DCF Custom'!$D$19:$H$19))+'DCF Custom'!$I$58*(1-'DCF Custom'!$I$57/'DCF Custom'!$I$59)/((1+'DCF Custom'!$C$6+$B115)*IF(RateConv=1,1,1+IPCALT)-1-'DCF Custom'!$I$57)/'DCF Custom'!$H$23*(1+'DCF Custom'!$C$6+$B115)^(-5)</f>
        <v>45426.267212996929</v>
      </c>
      <c r="S115" s="16">
        <f>SUMPRODUCT('DCF Custom'!$D$102:$H$102,(1+'DCF Custom'!$C$6+$B115)^(-'DCF Custom'!$D$19:$H$19))+'DCF Custom'!$I$87*(1-'DCF Custom'!$I$86/'DCF Custom'!$I$88)/((1+'DCF Custom'!$C$6+$B115)*IF(RateConv=1,1,1+IPCALT)-1-'DCF Custom'!$I$86)/'DCF Custom'!$H$23*(1+'DCF Custom'!$C$6+$B115)^(-5)</f>
        <v>25839.877896318925</v>
      </c>
      <c r="T115" s="16">
        <f>SUMPRODUCT('DCF Custom'!$D$131:$H$131,(1+'DCF Custom'!$C$6+$B115)^(-'DCF Custom'!$D$19:$H$19))+'DCF Custom'!$I$116*(1-'DCF Custom'!$I$115/'DCF Custom'!$I$117)/((1+'DCF Custom'!$C$6+$B115)*IF(RateConv=1,1,1+IPCALT)-1-'DCF Custom'!$I$115)/'DCF Custom'!$H$23*(1+'DCF Custom'!$C$6+$B115)^(-5)</f>
        <v>15671.645644404911</v>
      </c>
      <c r="U115" s="16">
        <f>SUMPRODUCT('DCF Custom'!$D$160:$H$160,(1+'DCF Custom'!$C$6+$B115)^(-'DCF Custom'!$D$19:$H$19))+'DCF Custom'!$I$145*(1-'DCF Custom'!$I$144/'DCF Custom'!$I$146)/((1+'DCF Custom'!$C$6+$B115)*IF(RateConv=1,1,1+IPCALT)-1-'DCF Custom'!$I$144)/'DCF Custom'!$H$23*(1+'DCF Custom'!$C$6+$B115)^(-5)</f>
        <v>56787.809740468801</v>
      </c>
      <c r="V115" s="75">
        <f t="shared" si="11"/>
        <v>143725.60049418957</v>
      </c>
    </row>
    <row r="116" spans="2:22" ht="13.95" customHeight="1" x14ac:dyDescent="0.3">
      <c r="B116" s="80">
        <v>9.5000000000000001E-2</v>
      </c>
      <c r="C116" s="16">
        <f>SUMPRODUCT('DCF Bear'!$D$73:$H$73,(1+'DCF Bear'!$C$6+$B116)^(-'DCF Bear'!$D$19:$H$19))+'DCF Bear'!$I$58*(1-'DCF Bear'!$I$57/'DCF Bear'!$I$59)/((1+'DCF Bear'!$C$6+$B116)*IF(RateConv=1,1,1+IPCALT)-1-'DCF Bear'!$I$57)/'DCF Bear'!$H$23*(1+'DCF Bear'!$C$6+$B116)^(-5)</f>
        <v>36579.713933911822</v>
      </c>
      <c r="D116" s="16">
        <f>SUMPRODUCT('DCF Bear'!$D$102:$H$102,(1+'DCF Bear'!$C$6+$B116)^(-'DCF Bear'!$D$19:$H$19))+'DCF Bear'!$I$87*(1-'DCF Bear'!$I$86/'DCF Bear'!$I$88)/((1+'DCF Bear'!$C$6+$B116)*IF(RateConv=1,1,1+IPCALT)-1-'DCF Bear'!$I$86)/'DCF Bear'!$H$23*(1+'DCF Bear'!$C$6+$B116)^(-5)</f>
        <v>21511.405198092536</v>
      </c>
      <c r="E116" s="16">
        <f>SUMPRODUCT('DCF Bear'!$D$131:$H$131,(1+'DCF Bear'!$C$6+$B116)^(-'DCF Bear'!$D$19:$H$19))+'DCF Bear'!$I$116*(1-'DCF Bear'!$I$115/'DCF Bear'!$I$117)/((1+'DCF Bear'!$C$6+$B116)*IF(RateConv=1,1,1+IPCALT)-1-'DCF Bear'!$I$115)/'DCF Bear'!$H$23*(1+'DCF Bear'!$C$6+$B116)^(-5)</f>
        <v>12548.824477656533</v>
      </c>
      <c r="F116" s="16">
        <f>SUMPRODUCT('DCF Bear'!$D$160:$H$160,(1+'DCF Bear'!$C$6+$B116)^(-'DCF Bear'!$D$19:$H$19))+'DCF Bear'!$I$145*(1-'DCF Bear'!$I$144/'DCF Bear'!$I$146)/((1+'DCF Bear'!$C$6+$B116)*IF(RateConv=1,1,1+IPCALT)-1-'DCF Bear'!$I$144)/'DCF Bear'!$H$23*(1+'DCF Bear'!$C$6+$B116)^(-5)</f>
        <v>48063.945729835577</v>
      </c>
      <c r="G116" s="75">
        <f t="shared" ref="G116:G147" si="12">C116+D116+E116+F116</f>
        <v>118703.88933949647</v>
      </c>
      <c r="H116" s="16">
        <f>SUMPRODUCT('DCF Base'!$D$73:$H$73,(1+'DCF Base'!$C$6+$B116)^(-'DCF Base'!$D$19:$H$19))+'DCF Base'!$I$58*(1-'DCF Base'!$I$57/'DCF Base'!$I$59)/((1+'DCF Base'!$C$6+$B116)*IF(RateConv=1,1,1+IPCALT)-1-'DCF Base'!$I$57)/'DCF Base'!$H$23*(1+'DCF Base'!$C$6+$B116)^(-5)</f>
        <v>45005.425627416378</v>
      </c>
      <c r="I116" s="16">
        <f>SUMPRODUCT('DCF Base'!$D$102:$H$102,(1+'DCF Base'!$C$6+$B116)^(-'DCF Base'!$D$19:$H$19))+'DCF Base'!$I$87*(1-'DCF Base'!$I$86/'DCF Base'!$I$88)/((1+'DCF Base'!$C$6+$B116)*IF(RateConv=1,1,1+IPCALT)-1-'DCF Base'!$I$86)/'DCF Base'!$H$23*(1+'DCF Base'!$C$6+$B116)^(-5)</f>
        <v>25573.625032503245</v>
      </c>
      <c r="J116" s="16">
        <f>SUMPRODUCT('DCF Base'!$D$131:$H$131,(1+'DCF Base'!$C$6+$B116)^(-'DCF Base'!$D$19:$H$19))+'DCF Base'!$I$116*(1-'DCF Base'!$I$115/'DCF Base'!$I$117)/((1+'DCF Base'!$C$6+$B116)*IF(RateConv=1,1,1+IPCALT)-1-'DCF Base'!$I$115)/'DCF Base'!$H$23*(1+'DCF Base'!$C$6+$B116)^(-5)</f>
        <v>15518.685920895077</v>
      </c>
      <c r="K116" s="16">
        <f>SUMPRODUCT('DCF Base'!$D$160:$H$160,(1+'DCF Base'!$C$6+$B116)^(-'DCF Base'!$D$19:$H$19))+'DCF Base'!$I$145*(1-'DCF Base'!$I$144/'DCF Base'!$I$146)/((1+'DCF Base'!$C$6+$B116)*IF(RateConv=1,1,1+IPCALT)-1-'DCF Base'!$I$144)/'DCF Base'!$H$23*(1+'DCF Base'!$C$6+$B116)^(-5)</f>
        <v>56308.330307995144</v>
      </c>
      <c r="L116" s="75">
        <f t="shared" ref="L116:L147" si="13">H116+I116+J116+K116</f>
        <v>142406.06688880984</v>
      </c>
      <c r="M116" s="16">
        <f>SUMPRODUCT('DCF Bull'!$D$73:$H$73,(1+'DCF Bull'!$C$6+$B116)^(-'DCF Bull'!$D$19:$H$19))+'DCF Bull'!$I$58*(1-'DCF Bull'!$I$57/'DCF Bull'!$I$59)/((1+'DCF Bull'!$C$6+$B116)*IF(RateConv=1,1,1+IPCALT)-1-'DCF Bull'!$I$57)/'DCF Bull'!$H$23*(1+'DCF Bull'!$C$6+$B116)^(-5)</f>
        <v>52560.566528860872</v>
      </c>
      <c r="N116" s="16">
        <f>SUMPRODUCT('DCF Bull'!$D$102:$H$102,(1+'DCF Bull'!$C$6+$B116)^(-'DCF Bull'!$D$19:$H$19))+'DCF Bull'!$I$87*(1-'DCF Bull'!$I$86/'DCF Bull'!$I$88)/((1+'DCF Bull'!$C$6+$B116)*IF(RateConv=1,1,1+IPCALT)-1-'DCF Bull'!$I$86)/'DCF Bull'!$H$23*(1+'DCF Bull'!$C$6+$B116)^(-5)</f>
        <v>28608.823569686618</v>
      </c>
      <c r="O116" s="16">
        <f>SUMPRODUCT('DCF Bull'!$D$131:$H$131,(1+'DCF Bull'!$C$6+$B116)^(-'DCF Bull'!$D$19:$H$19))+'DCF Bull'!$I$116*(1-'DCF Bull'!$I$115/'DCF Bull'!$I$117)/((1+'DCF Bull'!$C$6+$B116)*IF(RateConv=1,1,1+IPCALT)-1-'DCF Bull'!$I$115)/'DCF Bull'!$H$23*(1+'DCF Bull'!$C$6+$B116)^(-5)</f>
        <v>18158.114955484227</v>
      </c>
      <c r="P116" s="16">
        <f>SUMPRODUCT('DCF Bull'!$D$160:$H$160,(1+'DCF Bull'!$C$6+$B116)^(-'DCF Bull'!$D$19:$H$19))+'DCF Bull'!$I$145*(1-'DCF Bull'!$I$144/'DCF Bull'!$I$146)/((1+'DCF Bull'!$C$6+$B116)*IF(RateConv=1,1,1+IPCALT)-1-'DCF Bull'!$I$144)/'DCF Bull'!$H$23*(1+'DCF Bull'!$C$6+$B116)^(-5)</f>
        <v>62898.51134583159</v>
      </c>
      <c r="Q116" s="75">
        <f t="shared" ref="Q116:Q147" si="14">M116+N116+O116+P116</f>
        <v>162226.01639986329</v>
      </c>
      <c r="R116" s="16">
        <f>SUMPRODUCT('DCF Custom'!$D$73:$H$73,(1+'DCF Custom'!$C$6+$B116)^(-'DCF Custom'!$D$19:$H$19))+'DCF Custom'!$I$58*(1-'DCF Custom'!$I$57/'DCF Custom'!$I$59)/((1+'DCF Custom'!$C$6+$B116)*IF(RateConv=1,1,1+IPCALT)-1-'DCF Custom'!$I$57)/'DCF Custom'!$H$23*(1+'DCF Custom'!$C$6+$B116)^(-5)</f>
        <v>45005.425627416378</v>
      </c>
      <c r="S116" s="16">
        <f>SUMPRODUCT('DCF Custom'!$D$102:$H$102,(1+'DCF Custom'!$C$6+$B116)^(-'DCF Custom'!$D$19:$H$19))+'DCF Custom'!$I$87*(1-'DCF Custom'!$I$86/'DCF Custom'!$I$88)/((1+'DCF Custom'!$C$6+$B116)*IF(RateConv=1,1,1+IPCALT)-1-'DCF Custom'!$I$86)/'DCF Custom'!$H$23*(1+'DCF Custom'!$C$6+$B116)^(-5)</f>
        <v>25573.625032503245</v>
      </c>
      <c r="T116" s="16">
        <f>SUMPRODUCT('DCF Custom'!$D$131:$H$131,(1+'DCF Custom'!$C$6+$B116)^(-'DCF Custom'!$D$19:$H$19))+'DCF Custom'!$I$116*(1-'DCF Custom'!$I$115/'DCF Custom'!$I$117)/((1+'DCF Custom'!$C$6+$B116)*IF(RateConv=1,1,1+IPCALT)-1-'DCF Custom'!$I$115)/'DCF Custom'!$H$23*(1+'DCF Custom'!$C$6+$B116)^(-5)</f>
        <v>15518.685920895077</v>
      </c>
      <c r="U116" s="16">
        <f>SUMPRODUCT('DCF Custom'!$D$160:$H$160,(1+'DCF Custom'!$C$6+$B116)^(-'DCF Custom'!$D$19:$H$19))+'DCF Custom'!$I$145*(1-'DCF Custom'!$I$144/'DCF Custom'!$I$146)/((1+'DCF Custom'!$C$6+$B116)*IF(RateConv=1,1,1+IPCALT)-1-'DCF Custom'!$I$144)/'DCF Custom'!$H$23*(1+'DCF Custom'!$C$6+$B116)^(-5)</f>
        <v>56308.330307995144</v>
      </c>
      <c r="V116" s="75">
        <f t="shared" ref="V116:V147" si="15">R116+S116+T116+U116</f>
        <v>142406.06688880984</v>
      </c>
    </row>
    <row r="117" spans="2:22" ht="13.95" customHeight="1" x14ac:dyDescent="0.3">
      <c r="B117" s="80">
        <v>9.6000000000000002E-2</v>
      </c>
      <c r="C117" s="16">
        <f>SUMPRODUCT('DCF Bear'!$D$73:$H$73,(1+'DCF Bear'!$C$6+$B117)^(-'DCF Bear'!$D$19:$H$19))+'DCF Bear'!$I$58*(1-'DCF Bear'!$I$57/'DCF Bear'!$I$59)/((1+'DCF Bear'!$C$6+$B117)*IF(RateConv=1,1,1+IPCALT)-1-'DCF Bear'!$I$57)/'DCF Bear'!$H$23*(1+'DCF Bear'!$C$6+$B117)^(-5)</f>
        <v>36307.890033416661</v>
      </c>
      <c r="D117" s="16">
        <f>SUMPRODUCT('DCF Bear'!$D$102:$H$102,(1+'DCF Bear'!$C$6+$B117)^(-'DCF Bear'!$D$19:$H$19))+'DCF Bear'!$I$87*(1-'DCF Bear'!$I$86/'DCF Bear'!$I$88)/((1+'DCF Bear'!$C$6+$B117)*IF(RateConv=1,1,1+IPCALT)-1-'DCF Bear'!$I$86)/'DCF Bear'!$H$23*(1+'DCF Bear'!$C$6+$B117)^(-5)</f>
        <v>21334.903752635706</v>
      </c>
      <c r="E117" s="16">
        <f>SUMPRODUCT('DCF Bear'!$D$131:$H$131,(1+'DCF Bear'!$C$6+$B117)^(-'DCF Bear'!$D$19:$H$19))+'DCF Bear'!$I$116*(1-'DCF Bear'!$I$115/'DCF Bear'!$I$117)/((1+'DCF Bear'!$C$6+$B117)*IF(RateConv=1,1,1+IPCALT)-1-'DCF Bear'!$I$115)/'DCF Bear'!$H$23*(1+'DCF Bear'!$C$6+$B117)^(-5)</f>
        <v>12450.479221361868</v>
      </c>
      <c r="F117" s="16">
        <f>SUMPRODUCT('DCF Bear'!$D$160:$H$160,(1+'DCF Bear'!$C$6+$B117)^(-'DCF Bear'!$D$19:$H$19))+'DCF Bear'!$I$145*(1-'DCF Bear'!$I$144/'DCF Bear'!$I$146)/((1+'DCF Bear'!$C$6+$B117)*IF(RateConv=1,1,1+IPCALT)-1-'DCF Bear'!$I$144)/'DCF Bear'!$H$23*(1+'DCF Bear'!$C$6+$B117)^(-5)</f>
        <v>47743.395638404094</v>
      </c>
      <c r="G117" s="75">
        <f t="shared" si="12"/>
        <v>117836.66864581832</v>
      </c>
      <c r="H117" s="16">
        <f>SUMPRODUCT('DCF Base'!$D$73:$H$73,(1+'DCF Base'!$C$6+$B117)^(-'DCF Base'!$D$19:$H$19))+'DCF Base'!$I$58*(1-'DCF Base'!$I$57/'DCF Base'!$I$59)/((1+'DCF Base'!$C$6+$B117)*IF(RateConv=1,1,1+IPCALT)-1-'DCF Base'!$I$57)/'DCF Base'!$H$23*(1+'DCF Base'!$C$6+$B117)^(-5)</f>
        <v>44591.887351161102</v>
      </c>
      <c r="I117" s="16">
        <f>SUMPRODUCT('DCF Base'!$D$102:$H$102,(1+'DCF Base'!$C$6+$B117)^(-'DCF Base'!$D$19:$H$19))+'DCF Base'!$I$87*(1-'DCF Base'!$I$86/'DCF Base'!$I$88)/((1+'DCF Base'!$C$6+$B117)*IF(RateConv=1,1,1+IPCALT)-1-'DCF Base'!$I$86)/'DCF Base'!$H$23*(1+'DCF Base'!$C$6+$B117)^(-5)</f>
        <v>25312.088929148293</v>
      </c>
      <c r="J117" s="16">
        <f>SUMPRODUCT('DCF Base'!$D$131:$H$131,(1+'DCF Base'!$C$6+$B117)^(-'DCF Base'!$D$19:$H$19))+'DCF Base'!$I$116*(1-'DCF Base'!$I$115/'DCF Base'!$I$117)/((1+'DCF Base'!$C$6+$B117)*IF(RateConv=1,1,1+IPCALT)-1-'DCF Base'!$I$115)/'DCF Base'!$H$23*(1+'DCF Base'!$C$6+$B117)^(-5)</f>
        <v>15368.409402371724</v>
      </c>
      <c r="K117" s="16">
        <f>SUMPRODUCT('DCF Base'!$D$160:$H$160,(1+'DCF Base'!$C$6+$B117)^(-'DCF Base'!$D$19:$H$19))+'DCF Base'!$I$145*(1-'DCF Base'!$I$144/'DCF Base'!$I$146)/((1+'DCF Base'!$C$6+$B117)*IF(RateConv=1,1,1+IPCALT)-1-'DCF Base'!$I$144)/'DCF Base'!$H$23*(1+'DCF Base'!$C$6+$B117)^(-5)</f>
        <v>55836.994738029651</v>
      </c>
      <c r="L117" s="75">
        <f t="shared" si="13"/>
        <v>141109.38042071078</v>
      </c>
      <c r="M117" s="16">
        <f>SUMPRODUCT('DCF Bull'!$D$73:$H$73,(1+'DCF Bull'!$C$6+$B117)^(-'DCF Bull'!$D$19:$H$19))+'DCF Bull'!$I$58*(1-'DCF Bull'!$I$57/'DCF Bull'!$I$59)/((1+'DCF Bull'!$C$6+$B117)*IF(RateConv=1,1,1+IPCALT)-1-'DCF Bull'!$I$57)/'DCF Bull'!$H$23*(1+'DCF Bull'!$C$6+$B117)^(-5)</f>
        <v>52000.546815086222</v>
      </c>
      <c r="N117" s="16">
        <f>SUMPRODUCT('DCF Bull'!$D$102:$H$102,(1+'DCF Bull'!$C$6+$B117)^(-'DCF Bull'!$D$19:$H$19))+'DCF Bull'!$I$87*(1-'DCF Bull'!$I$86/'DCF Bull'!$I$88)/((1+'DCF Bull'!$C$6+$B117)*IF(RateConv=1,1,1+IPCALT)-1-'DCF Bull'!$I$86)/'DCF Bull'!$H$23*(1+'DCF Bull'!$C$6+$B117)^(-5)</f>
        <v>28265.405205284565</v>
      </c>
      <c r="O117" s="16">
        <f>SUMPRODUCT('DCF Bull'!$D$131:$H$131,(1+'DCF Bull'!$C$6+$B117)^(-'DCF Bull'!$D$19:$H$19))+'DCF Bull'!$I$116*(1-'DCF Bull'!$I$115/'DCF Bull'!$I$117)/((1+'DCF Bull'!$C$6+$B117)*IF(RateConv=1,1,1+IPCALT)-1-'DCF Bull'!$I$115)/'DCF Bull'!$H$23*(1+'DCF Bull'!$C$6+$B117)^(-5)</f>
        <v>17954.025748273954</v>
      </c>
      <c r="P117" s="16">
        <f>SUMPRODUCT('DCF Bull'!$D$160:$H$160,(1+'DCF Bull'!$C$6+$B117)^(-'DCF Bull'!$D$19:$H$19))+'DCF Bull'!$I$145*(1-'DCF Bull'!$I$144/'DCF Bull'!$I$146)/((1+'DCF Bull'!$C$6+$B117)*IF(RateConv=1,1,1+IPCALT)-1-'DCF Bull'!$I$144)/'DCF Bull'!$H$23*(1+'DCF Bull'!$C$6+$B117)^(-5)</f>
        <v>62279.901949976207</v>
      </c>
      <c r="Q117" s="75">
        <f t="shared" si="14"/>
        <v>160499.87971862094</v>
      </c>
      <c r="R117" s="16">
        <f>SUMPRODUCT('DCF Custom'!$D$73:$H$73,(1+'DCF Custom'!$C$6+$B117)^(-'DCF Custom'!$D$19:$H$19))+'DCF Custom'!$I$58*(1-'DCF Custom'!$I$57/'DCF Custom'!$I$59)/((1+'DCF Custom'!$C$6+$B117)*IF(RateConv=1,1,1+IPCALT)-1-'DCF Custom'!$I$57)/'DCF Custom'!$H$23*(1+'DCF Custom'!$C$6+$B117)^(-5)</f>
        <v>44591.887351161102</v>
      </c>
      <c r="S117" s="16">
        <f>SUMPRODUCT('DCF Custom'!$D$102:$H$102,(1+'DCF Custom'!$C$6+$B117)^(-'DCF Custom'!$D$19:$H$19))+'DCF Custom'!$I$87*(1-'DCF Custom'!$I$86/'DCF Custom'!$I$88)/((1+'DCF Custom'!$C$6+$B117)*IF(RateConv=1,1,1+IPCALT)-1-'DCF Custom'!$I$86)/'DCF Custom'!$H$23*(1+'DCF Custom'!$C$6+$B117)^(-5)</f>
        <v>25312.088929148293</v>
      </c>
      <c r="T117" s="16">
        <f>SUMPRODUCT('DCF Custom'!$D$131:$H$131,(1+'DCF Custom'!$C$6+$B117)^(-'DCF Custom'!$D$19:$H$19))+'DCF Custom'!$I$116*(1-'DCF Custom'!$I$115/'DCF Custom'!$I$117)/((1+'DCF Custom'!$C$6+$B117)*IF(RateConv=1,1,1+IPCALT)-1-'DCF Custom'!$I$115)/'DCF Custom'!$H$23*(1+'DCF Custom'!$C$6+$B117)^(-5)</f>
        <v>15368.409402371724</v>
      </c>
      <c r="U117" s="16">
        <f>SUMPRODUCT('DCF Custom'!$D$160:$H$160,(1+'DCF Custom'!$C$6+$B117)^(-'DCF Custom'!$D$19:$H$19))+'DCF Custom'!$I$145*(1-'DCF Custom'!$I$144/'DCF Custom'!$I$146)/((1+'DCF Custom'!$C$6+$B117)*IF(RateConv=1,1,1+IPCALT)-1-'DCF Custom'!$I$144)/'DCF Custom'!$H$23*(1+'DCF Custom'!$C$6+$B117)^(-5)</f>
        <v>55836.994738029651</v>
      </c>
      <c r="V117" s="75">
        <f t="shared" si="15"/>
        <v>141109.38042071078</v>
      </c>
    </row>
    <row r="118" spans="2:22" ht="13.95" customHeight="1" x14ac:dyDescent="0.3">
      <c r="B118" s="80">
        <v>9.7000000000000003E-2</v>
      </c>
      <c r="C118" s="16">
        <f>SUMPRODUCT('DCF Bear'!$D$73:$H$73,(1+'DCF Bear'!$C$6+$B118)^(-'DCF Bear'!$D$19:$H$19))+'DCF Bear'!$I$58*(1-'DCF Bear'!$I$57/'DCF Bear'!$I$59)/((1+'DCF Bear'!$C$6+$B118)*IF(RateConv=1,1,1+IPCALT)-1-'DCF Bear'!$I$57)/'DCF Bear'!$H$23*(1+'DCF Bear'!$C$6+$B118)^(-5)</f>
        <v>36039.960866257847</v>
      </c>
      <c r="D118" s="16">
        <f>SUMPRODUCT('DCF Bear'!$D$102:$H$102,(1+'DCF Bear'!$C$6+$B118)^(-'DCF Bear'!$D$19:$H$19))+'DCF Bear'!$I$87*(1-'DCF Bear'!$I$86/'DCF Bear'!$I$88)/((1+'DCF Bear'!$C$6+$B118)*IF(RateConv=1,1,1+IPCALT)-1-'DCF Bear'!$I$86)/'DCF Bear'!$H$23*(1+'DCF Bear'!$C$6+$B118)^(-5)</f>
        <v>21160.98947409527</v>
      </c>
      <c r="E118" s="16">
        <f>SUMPRODUCT('DCF Bear'!$D$131:$H$131,(1+'DCF Bear'!$C$6+$B118)^(-'DCF Bear'!$D$19:$H$19))+'DCF Bear'!$I$116*(1-'DCF Bear'!$I$115/'DCF Bear'!$I$117)/((1+'DCF Bear'!$C$6+$B118)*IF(RateConv=1,1,1+IPCALT)-1-'DCF Bear'!$I$115)/'DCF Bear'!$H$23*(1+'DCF Bear'!$C$6+$B118)^(-5)</f>
        <v>12353.56178888214</v>
      </c>
      <c r="F118" s="16">
        <f>SUMPRODUCT('DCF Bear'!$D$160:$H$160,(1+'DCF Bear'!$C$6+$B118)^(-'DCF Bear'!$D$19:$H$19))+'DCF Bear'!$I$145*(1-'DCF Bear'!$I$144/'DCF Bear'!$I$146)/((1+'DCF Bear'!$C$6+$B118)*IF(RateConv=1,1,1+IPCALT)-1-'DCF Bear'!$I$144)/'DCF Bear'!$H$23*(1+'DCF Bear'!$C$6+$B118)^(-5)</f>
        <v>47427.298379088097</v>
      </c>
      <c r="G118" s="75">
        <f t="shared" si="12"/>
        <v>116981.81050832335</v>
      </c>
      <c r="H118" s="16">
        <f>SUMPRODUCT('DCF Base'!$D$73:$H$73,(1+'DCF Base'!$C$6+$B118)^(-'DCF Base'!$D$19:$H$19))+'DCF Base'!$I$58*(1-'DCF Base'!$I$57/'DCF Base'!$I$59)/((1+'DCF Base'!$C$6+$B118)*IF(RateConv=1,1,1+IPCALT)-1-'DCF Base'!$I$57)/'DCF Base'!$H$23*(1+'DCF Base'!$C$6+$B118)^(-5)</f>
        <v>44185.465740967338</v>
      </c>
      <c r="I118" s="16">
        <f>SUMPRODUCT('DCF Base'!$D$102:$H$102,(1+'DCF Base'!$C$6+$B118)^(-'DCF Base'!$D$19:$H$19))+'DCF Base'!$I$87*(1-'DCF Base'!$I$86/'DCF Base'!$I$88)/((1+'DCF Base'!$C$6+$B118)*IF(RateConv=1,1,1+IPCALT)-1-'DCF Base'!$I$86)/'DCF Base'!$H$23*(1+'DCF Base'!$C$6+$B118)^(-5)</f>
        <v>25055.14863248144</v>
      </c>
      <c r="J118" s="16">
        <f>SUMPRODUCT('DCF Base'!$D$131:$H$131,(1+'DCF Base'!$C$6+$B118)^(-'DCF Base'!$D$19:$H$19))+'DCF Base'!$I$116*(1-'DCF Base'!$I$115/'DCF Base'!$I$117)/((1+'DCF Base'!$C$6+$B118)*IF(RateConv=1,1,1+IPCALT)-1-'DCF Base'!$I$115)/'DCF Base'!$H$23*(1+'DCF Base'!$C$6+$B118)^(-5)</f>
        <v>15220.747392553425</v>
      </c>
      <c r="K118" s="16">
        <f>SUMPRODUCT('DCF Base'!$D$160:$H$160,(1+'DCF Base'!$C$6+$B118)^(-'DCF Base'!$D$19:$H$19))+'DCF Base'!$I$145*(1-'DCF Base'!$I$144/'DCF Base'!$I$146)/((1+'DCF Base'!$C$6+$B118)*IF(RateConv=1,1,1+IPCALT)-1-'DCF Base'!$I$144)/'DCF Base'!$H$23*(1+'DCF Base'!$C$6+$B118)^(-5)</f>
        <v>55373.595674128825</v>
      </c>
      <c r="L118" s="75">
        <f t="shared" si="13"/>
        <v>139834.95744013102</v>
      </c>
      <c r="M118" s="16">
        <f>SUMPRODUCT('DCF Bull'!$D$73:$H$73,(1+'DCF Bull'!$C$6+$B118)^(-'DCF Bull'!$D$19:$H$19))+'DCF Bull'!$I$58*(1-'DCF Bull'!$I$57/'DCF Bull'!$I$59)/((1+'DCF Bull'!$C$6+$B118)*IF(RateConv=1,1,1+IPCALT)-1-'DCF Bull'!$I$57)/'DCF Bull'!$H$23*(1+'DCF Bull'!$C$6+$B118)^(-5)</f>
        <v>51451.388063857121</v>
      </c>
      <c r="N118" s="16">
        <f>SUMPRODUCT('DCF Bull'!$D$102:$H$102,(1+'DCF Bull'!$C$6+$B118)^(-'DCF Bull'!$D$19:$H$19))+'DCF Bull'!$I$87*(1-'DCF Bull'!$I$86/'DCF Bull'!$I$88)/((1+'DCF Bull'!$C$6+$B118)*IF(RateConv=1,1,1+IPCALT)-1-'DCF Bull'!$I$86)/'DCF Bull'!$H$23*(1+'DCF Bull'!$C$6+$B118)^(-5)</f>
        <v>27928.786783288306</v>
      </c>
      <c r="O118" s="16">
        <f>SUMPRODUCT('DCF Bull'!$D$131:$H$131,(1+'DCF Bull'!$C$6+$B118)^(-'DCF Bull'!$D$19:$H$19))+'DCF Bull'!$I$116*(1-'DCF Bull'!$I$115/'DCF Bull'!$I$117)/((1+'DCF Bull'!$C$6+$B118)*IF(RateConv=1,1,1+IPCALT)-1-'DCF Bull'!$I$115)/'DCF Bull'!$H$23*(1+'DCF Bull'!$C$6+$B118)^(-5)</f>
        <v>17753.9338705798</v>
      </c>
      <c r="P118" s="16">
        <f>SUMPRODUCT('DCF Bull'!$D$160:$H$160,(1+'DCF Bull'!$C$6+$B118)^(-'DCF Bull'!$D$19:$H$19))+'DCF Bull'!$I$145*(1-'DCF Bull'!$I$144/'DCF Bull'!$I$146)/((1+'DCF Bull'!$C$6+$B118)*IF(RateConv=1,1,1+IPCALT)-1-'DCF Bull'!$I$144)/'DCF Bull'!$H$23*(1+'DCF Bull'!$C$6+$B118)^(-5)</f>
        <v>61673.096120829054</v>
      </c>
      <c r="Q118" s="75">
        <f t="shared" si="14"/>
        <v>158807.20483855426</v>
      </c>
      <c r="R118" s="16">
        <f>SUMPRODUCT('DCF Custom'!$D$73:$H$73,(1+'DCF Custom'!$C$6+$B118)^(-'DCF Custom'!$D$19:$H$19))+'DCF Custom'!$I$58*(1-'DCF Custom'!$I$57/'DCF Custom'!$I$59)/((1+'DCF Custom'!$C$6+$B118)*IF(RateConv=1,1,1+IPCALT)-1-'DCF Custom'!$I$57)/'DCF Custom'!$H$23*(1+'DCF Custom'!$C$6+$B118)^(-5)</f>
        <v>44185.465740967338</v>
      </c>
      <c r="S118" s="16">
        <f>SUMPRODUCT('DCF Custom'!$D$102:$H$102,(1+'DCF Custom'!$C$6+$B118)^(-'DCF Custom'!$D$19:$H$19))+'DCF Custom'!$I$87*(1-'DCF Custom'!$I$86/'DCF Custom'!$I$88)/((1+'DCF Custom'!$C$6+$B118)*IF(RateConv=1,1,1+IPCALT)-1-'DCF Custom'!$I$86)/'DCF Custom'!$H$23*(1+'DCF Custom'!$C$6+$B118)^(-5)</f>
        <v>25055.14863248144</v>
      </c>
      <c r="T118" s="16">
        <f>SUMPRODUCT('DCF Custom'!$D$131:$H$131,(1+'DCF Custom'!$C$6+$B118)^(-'DCF Custom'!$D$19:$H$19))+'DCF Custom'!$I$116*(1-'DCF Custom'!$I$115/'DCF Custom'!$I$117)/((1+'DCF Custom'!$C$6+$B118)*IF(RateConv=1,1,1+IPCALT)-1-'DCF Custom'!$I$115)/'DCF Custom'!$H$23*(1+'DCF Custom'!$C$6+$B118)^(-5)</f>
        <v>15220.747392553425</v>
      </c>
      <c r="U118" s="16">
        <f>SUMPRODUCT('DCF Custom'!$D$160:$H$160,(1+'DCF Custom'!$C$6+$B118)^(-'DCF Custom'!$D$19:$H$19))+'DCF Custom'!$I$145*(1-'DCF Custom'!$I$144/'DCF Custom'!$I$146)/((1+'DCF Custom'!$C$6+$B118)*IF(RateConv=1,1,1+IPCALT)-1-'DCF Custom'!$I$144)/'DCF Custom'!$H$23*(1+'DCF Custom'!$C$6+$B118)^(-5)</f>
        <v>55373.595674128825</v>
      </c>
      <c r="V118" s="75">
        <f t="shared" si="15"/>
        <v>139834.95744013102</v>
      </c>
    </row>
    <row r="119" spans="2:22" ht="13.95" customHeight="1" x14ac:dyDescent="0.3">
      <c r="B119" s="80">
        <v>9.8000000000000004E-2</v>
      </c>
      <c r="C119" s="16">
        <f>SUMPRODUCT('DCF Bear'!$D$73:$H$73,(1+'DCF Bear'!$C$6+$B119)^(-'DCF Bear'!$D$19:$H$19))+'DCF Bear'!$I$58*(1-'DCF Bear'!$I$57/'DCF Bear'!$I$59)/((1+'DCF Bear'!$C$6+$B119)*IF(RateConv=1,1,1+IPCALT)-1-'DCF Bear'!$I$57)/'DCF Bear'!$H$23*(1+'DCF Bear'!$C$6+$B119)^(-5)</f>
        <v>35775.843577491069</v>
      </c>
      <c r="D119" s="16">
        <f>SUMPRODUCT('DCF Bear'!$D$102:$H$102,(1+'DCF Bear'!$C$6+$B119)^(-'DCF Bear'!$D$19:$H$19))+'DCF Bear'!$I$87*(1-'DCF Bear'!$I$86/'DCF Bear'!$I$88)/((1+'DCF Bear'!$C$6+$B119)*IF(RateConv=1,1,1+IPCALT)-1-'DCF Bear'!$I$86)/'DCF Bear'!$H$23*(1+'DCF Bear'!$C$6+$B119)^(-5)</f>
        <v>20989.607088546938</v>
      </c>
      <c r="E119" s="16">
        <f>SUMPRODUCT('DCF Bear'!$D$131:$H$131,(1+'DCF Bear'!$C$6+$B119)^(-'DCF Bear'!$D$19:$H$19))+'DCF Bear'!$I$116*(1-'DCF Bear'!$I$115/'DCF Bear'!$I$117)/((1+'DCF Bear'!$C$6+$B119)*IF(RateConv=1,1,1+IPCALT)-1-'DCF Bear'!$I$115)/'DCF Bear'!$H$23*(1+'DCF Bear'!$C$6+$B119)^(-5)</f>
        <v>12258.041726980857</v>
      </c>
      <c r="F119" s="16">
        <f>SUMPRODUCT('DCF Bear'!$D$160:$H$160,(1+'DCF Bear'!$C$6+$B119)^(-'DCF Bear'!$D$19:$H$19))+'DCF Bear'!$I$145*(1-'DCF Bear'!$I$144/'DCF Bear'!$I$146)/((1+'DCF Bear'!$C$6+$B119)*IF(RateConv=1,1,1+IPCALT)-1-'DCF Bear'!$I$144)/'DCF Bear'!$H$23*(1+'DCF Bear'!$C$6+$B119)^(-5)</f>
        <v>47115.559829860969</v>
      </c>
      <c r="G119" s="75">
        <f t="shared" si="12"/>
        <v>116139.05222287984</v>
      </c>
      <c r="H119" s="16">
        <f>SUMPRODUCT('DCF Base'!$D$73:$H$73,(1+'DCF Base'!$C$6+$B119)^(-'DCF Base'!$D$19:$H$19))+'DCF Base'!$I$58*(1-'DCF Base'!$I$57/'DCF Base'!$I$59)/((1+'DCF Base'!$C$6+$B119)*IF(RateConv=1,1,1+IPCALT)-1-'DCF Base'!$I$57)/'DCF Base'!$H$23*(1+'DCF Base'!$C$6+$B119)^(-5)</f>
        <v>43785.980450069394</v>
      </c>
      <c r="I119" s="16">
        <f>SUMPRODUCT('DCF Base'!$D$102:$H$102,(1+'DCF Base'!$C$6+$B119)^(-'DCF Base'!$D$19:$H$19))+'DCF Base'!$I$87*(1-'DCF Base'!$I$86/'DCF Base'!$I$88)/((1+'DCF Base'!$C$6+$B119)*IF(RateConv=1,1,1+IPCALT)-1-'DCF Base'!$I$86)/'DCF Base'!$H$23*(1+'DCF Base'!$C$6+$B119)^(-5)</f>
        <v>24802.687271254603</v>
      </c>
      <c r="J119" s="16">
        <f>SUMPRODUCT('DCF Base'!$D$131:$H$131,(1+'DCF Base'!$C$6+$B119)^(-'DCF Base'!$D$19:$H$19))+'DCF Base'!$I$116*(1-'DCF Base'!$I$115/'DCF Base'!$I$117)/((1+'DCF Base'!$C$6+$B119)*IF(RateConv=1,1,1+IPCALT)-1-'DCF Base'!$I$115)/'DCF Base'!$H$23*(1+'DCF Base'!$C$6+$B119)^(-5)</f>
        <v>15075.633513293516</v>
      </c>
      <c r="K119" s="16">
        <f>SUMPRODUCT('DCF Base'!$D$160:$H$160,(1+'DCF Base'!$C$6+$B119)^(-'DCF Base'!$D$19:$H$19))+'DCF Base'!$I$145*(1-'DCF Base'!$I$144/'DCF Base'!$I$146)/((1+'DCF Base'!$C$6+$B119)*IF(RateConv=1,1,1+IPCALT)-1-'DCF Base'!$I$144)/'DCF Base'!$H$23*(1+'DCF Base'!$C$6+$B119)^(-5)</f>
        <v>54917.93275121136</v>
      </c>
      <c r="L119" s="75">
        <f t="shared" si="13"/>
        <v>138582.23398582888</v>
      </c>
      <c r="M119" s="16">
        <f>SUMPRODUCT('DCF Bull'!$D$73:$H$73,(1+'DCF Bull'!$C$6+$B119)^(-'DCF Bull'!$D$19:$H$19))+'DCF Bull'!$I$58*(1-'DCF Bull'!$I$57/'DCF Bull'!$I$59)/((1+'DCF Bull'!$C$6+$B119)*IF(RateConv=1,1,1+IPCALT)-1-'DCF Bull'!$I$57)/'DCF Bull'!$H$23*(1+'DCF Bull'!$C$6+$B119)^(-5)</f>
        <v>50912.782012721786</v>
      </c>
      <c r="N119" s="16">
        <f>SUMPRODUCT('DCF Bull'!$D$102:$H$102,(1+'DCF Bull'!$C$6+$B119)^(-'DCF Bull'!$D$19:$H$19))+'DCF Bull'!$I$87*(1-'DCF Bull'!$I$86/'DCF Bull'!$I$88)/((1+'DCF Bull'!$C$6+$B119)*IF(RateConv=1,1,1+IPCALT)-1-'DCF Bull'!$I$86)/'DCF Bull'!$H$23*(1+'DCF Bull'!$C$6+$B119)^(-5)</f>
        <v>27598.774680332044</v>
      </c>
      <c r="O119" s="16">
        <f>SUMPRODUCT('DCF Bull'!$D$131:$H$131,(1+'DCF Bull'!$C$6+$B119)^(-'DCF Bull'!$D$19:$H$19))+'DCF Bull'!$I$116*(1-'DCF Bull'!$I$115/'DCF Bull'!$I$117)/((1+'DCF Bull'!$C$6+$B119)*IF(RateConv=1,1,1+IPCALT)-1-'DCF Bull'!$I$115)/'DCF Bull'!$H$23*(1+'DCF Bull'!$C$6+$B119)^(-5)</f>
        <v>17557.725693533863</v>
      </c>
      <c r="P119" s="16">
        <f>SUMPRODUCT('DCF Bull'!$D$160:$H$160,(1+'DCF Bull'!$C$6+$B119)^(-'DCF Bull'!$D$19:$H$19))+'DCF Bull'!$I$145*(1-'DCF Bull'!$I$144/'DCF Bull'!$I$146)/((1+'DCF Bull'!$C$6+$B119)*IF(RateConv=1,1,1+IPCALT)-1-'DCF Bull'!$I$144)/'DCF Bull'!$H$23*(1+'DCF Bull'!$C$6+$B119)^(-5)</f>
        <v>61077.759676891554</v>
      </c>
      <c r="Q119" s="75">
        <f t="shared" si="14"/>
        <v>157147.04206347925</v>
      </c>
      <c r="R119" s="16">
        <f>SUMPRODUCT('DCF Custom'!$D$73:$H$73,(1+'DCF Custom'!$C$6+$B119)^(-'DCF Custom'!$D$19:$H$19))+'DCF Custom'!$I$58*(1-'DCF Custom'!$I$57/'DCF Custom'!$I$59)/((1+'DCF Custom'!$C$6+$B119)*IF(RateConv=1,1,1+IPCALT)-1-'DCF Custom'!$I$57)/'DCF Custom'!$H$23*(1+'DCF Custom'!$C$6+$B119)^(-5)</f>
        <v>43785.980450069394</v>
      </c>
      <c r="S119" s="16">
        <f>SUMPRODUCT('DCF Custom'!$D$102:$H$102,(1+'DCF Custom'!$C$6+$B119)^(-'DCF Custom'!$D$19:$H$19))+'DCF Custom'!$I$87*(1-'DCF Custom'!$I$86/'DCF Custom'!$I$88)/((1+'DCF Custom'!$C$6+$B119)*IF(RateConv=1,1,1+IPCALT)-1-'DCF Custom'!$I$86)/'DCF Custom'!$H$23*(1+'DCF Custom'!$C$6+$B119)^(-5)</f>
        <v>24802.687271254603</v>
      </c>
      <c r="T119" s="16">
        <f>SUMPRODUCT('DCF Custom'!$D$131:$H$131,(1+'DCF Custom'!$C$6+$B119)^(-'DCF Custom'!$D$19:$H$19))+'DCF Custom'!$I$116*(1-'DCF Custom'!$I$115/'DCF Custom'!$I$117)/((1+'DCF Custom'!$C$6+$B119)*IF(RateConv=1,1,1+IPCALT)-1-'DCF Custom'!$I$115)/'DCF Custom'!$H$23*(1+'DCF Custom'!$C$6+$B119)^(-5)</f>
        <v>15075.633513293516</v>
      </c>
      <c r="U119" s="16">
        <f>SUMPRODUCT('DCF Custom'!$D$160:$H$160,(1+'DCF Custom'!$C$6+$B119)^(-'DCF Custom'!$D$19:$H$19))+'DCF Custom'!$I$145*(1-'DCF Custom'!$I$144/'DCF Custom'!$I$146)/((1+'DCF Custom'!$C$6+$B119)*IF(RateConv=1,1,1+IPCALT)-1-'DCF Custom'!$I$144)/'DCF Custom'!$H$23*(1+'DCF Custom'!$C$6+$B119)^(-5)</f>
        <v>54917.93275121136</v>
      </c>
      <c r="V119" s="75">
        <f t="shared" si="15"/>
        <v>138582.23398582888</v>
      </c>
    </row>
    <row r="120" spans="2:22" ht="13.95" customHeight="1" x14ac:dyDescent="0.3">
      <c r="B120" s="80">
        <v>9.9000000000000005E-2</v>
      </c>
      <c r="C120" s="16">
        <f>SUMPRODUCT('DCF Bear'!$D$73:$H$73,(1+'DCF Bear'!$C$6+$B120)^(-'DCF Bear'!$D$19:$H$19))+'DCF Bear'!$I$58*(1-'DCF Bear'!$I$57/'DCF Bear'!$I$59)/((1+'DCF Bear'!$C$6+$B120)*IF(RateConv=1,1,1+IPCALT)-1-'DCF Bear'!$I$57)/'DCF Bear'!$H$23*(1+'DCF Bear'!$C$6+$B120)^(-5)</f>
        <v>35515.457645786737</v>
      </c>
      <c r="D120" s="16">
        <f>SUMPRODUCT('DCF Bear'!$D$102:$H$102,(1+'DCF Bear'!$C$6+$B120)^(-'DCF Bear'!$D$19:$H$19))+'DCF Bear'!$I$87*(1-'DCF Bear'!$I$86/'DCF Bear'!$I$88)/((1+'DCF Bear'!$C$6+$B120)*IF(RateConv=1,1,1+IPCALT)-1-'DCF Bear'!$I$86)/'DCF Bear'!$H$23*(1+'DCF Bear'!$C$6+$B120)^(-5)</f>
        <v>20820.702879976099</v>
      </c>
      <c r="E120" s="16">
        <f>SUMPRODUCT('DCF Bear'!$D$131:$H$131,(1+'DCF Bear'!$C$6+$B120)^(-'DCF Bear'!$D$19:$H$19))+'DCF Bear'!$I$116*(1-'DCF Bear'!$I$115/'DCF Bear'!$I$117)/((1+'DCF Bear'!$C$6+$B120)*IF(RateConv=1,1,1+IPCALT)-1-'DCF Bear'!$I$115)/'DCF Bear'!$H$23*(1+'DCF Bear'!$C$6+$B120)^(-5)</f>
        <v>12163.889440521662</v>
      </c>
      <c r="F120" s="16">
        <f>SUMPRODUCT('DCF Bear'!$D$160:$H$160,(1+'DCF Bear'!$C$6+$B120)^(-'DCF Bear'!$D$19:$H$19))+'DCF Bear'!$I$145*(1-'DCF Bear'!$I$144/'DCF Bear'!$I$146)/((1+'DCF Bear'!$C$6+$B120)*IF(RateConv=1,1,1+IPCALT)-1-'DCF Bear'!$I$144)/'DCF Bear'!$H$23*(1+'DCF Bear'!$C$6+$B120)^(-5)</f>
        <v>46808.088516585354</v>
      </c>
      <c r="G120" s="75">
        <f t="shared" si="12"/>
        <v>115308.13848286985</v>
      </c>
      <c r="H120" s="16">
        <f>SUMPRODUCT('DCF Base'!$D$73:$H$73,(1+'DCF Base'!$C$6+$B120)^(-'DCF Base'!$D$19:$H$19))+'DCF Base'!$I$58*(1-'DCF Base'!$I$57/'DCF Base'!$I$59)/((1+'DCF Base'!$C$6+$B120)*IF(RateConv=1,1,1+IPCALT)-1-'DCF Base'!$I$57)/'DCF Base'!$H$23*(1+'DCF Base'!$C$6+$B120)^(-5)</f>
        <v>43393.257164959563</v>
      </c>
      <c r="I120" s="16">
        <f>SUMPRODUCT('DCF Base'!$D$102:$H$102,(1+'DCF Base'!$C$6+$B120)^(-'DCF Base'!$D$19:$H$19))+'DCF Base'!$I$87*(1-'DCF Base'!$I$86/'DCF Base'!$I$88)/((1+'DCF Base'!$C$6+$B120)*IF(RateConv=1,1,1+IPCALT)-1-'DCF Base'!$I$86)/'DCF Base'!$H$23*(1+'DCF Base'!$C$6+$B120)^(-5)</f>
        <v>24554.591886052327</v>
      </c>
      <c r="J120" s="16">
        <f>SUMPRODUCT('DCF Base'!$D$131:$H$131,(1+'DCF Base'!$C$6+$B120)^(-'DCF Base'!$D$19:$H$19))+'DCF Base'!$I$116*(1-'DCF Base'!$I$115/'DCF Base'!$I$117)/((1+'DCF Base'!$C$6+$B120)*IF(RateConv=1,1,1+IPCALT)-1-'DCF Base'!$I$115)/'DCF Base'!$H$23*(1+'DCF Base'!$C$6+$B120)^(-5)</f>
        <v>14933.003607661263</v>
      </c>
      <c r="K120" s="16">
        <f>SUMPRODUCT('DCF Base'!$D$160:$H$160,(1+'DCF Base'!$C$6+$B120)^(-'DCF Base'!$D$19:$H$19))+'DCF Base'!$I$145*(1-'DCF Base'!$I$144/'DCF Base'!$I$146)/((1+'DCF Base'!$C$6+$B120)*IF(RateConv=1,1,1+IPCALT)-1-'DCF Base'!$I$144)/'DCF Base'!$H$23*(1+'DCF Base'!$C$6+$B120)^(-5)</f>
        <v>54469.812303290717</v>
      </c>
      <c r="L120" s="75">
        <f t="shared" si="13"/>
        <v>137350.66496196386</v>
      </c>
      <c r="M120" s="16">
        <f>SUMPRODUCT('DCF Bull'!$D$73:$H$73,(1+'DCF Bull'!$C$6+$B120)^(-'DCF Bull'!$D$19:$H$19))+'DCF Bull'!$I$58*(1-'DCF Bull'!$I$57/'DCF Bull'!$I$59)/((1+'DCF Bull'!$C$6+$B120)*IF(RateConv=1,1,1+IPCALT)-1-'DCF Bull'!$I$57)/'DCF Bull'!$H$23*(1+'DCF Bull'!$C$6+$B120)^(-5)</f>
        <v>50384.431927845784</v>
      </c>
      <c r="N120" s="16">
        <f>SUMPRODUCT('DCF Bull'!$D$102:$H$102,(1+'DCF Bull'!$C$6+$B120)^(-'DCF Bull'!$D$19:$H$19))+'DCF Bull'!$I$87*(1-'DCF Bull'!$I$86/'DCF Bull'!$I$88)/((1+'DCF Bull'!$C$6+$B120)*IF(RateConv=1,1,1+IPCALT)-1-'DCF Bull'!$I$86)/'DCF Bull'!$H$23*(1+'DCF Bull'!$C$6+$B120)^(-5)</f>
        <v>27275.182517620393</v>
      </c>
      <c r="O120" s="16">
        <f>SUMPRODUCT('DCF Bull'!$D$131:$H$131,(1+'DCF Bull'!$C$6+$B120)^(-'DCF Bull'!$D$19:$H$19))+'DCF Bull'!$I$116*(1-'DCF Bull'!$I$115/'DCF Bull'!$I$117)/((1+'DCF Bull'!$C$6+$B120)*IF(RateConv=1,1,1+IPCALT)-1-'DCF Bull'!$I$115)/'DCF Bull'!$H$23*(1+'DCF Bull'!$C$6+$B120)^(-5)</f>
        <v>17365.291838755802</v>
      </c>
      <c r="P120" s="16">
        <f>SUMPRODUCT('DCF Bull'!$D$160:$H$160,(1+'DCF Bull'!$C$6+$B120)^(-'DCF Bull'!$D$19:$H$19))+'DCF Bull'!$I$145*(1-'DCF Bull'!$I$144/'DCF Bull'!$I$146)/((1+'DCF Bull'!$C$6+$B120)*IF(RateConv=1,1,1+IPCALT)-1-'DCF Bull'!$I$144)/'DCF Bull'!$H$23*(1+'DCF Bull'!$C$6+$B120)^(-5)</f>
        <v>60493.570930410628</v>
      </c>
      <c r="Q120" s="75">
        <f t="shared" si="14"/>
        <v>155518.47721463261</v>
      </c>
      <c r="R120" s="16">
        <f>SUMPRODUCT('DCF Custom'!$D$73:$H$73,(1+'DCF Custom'!$C$6+$B120)^(-'DCF Custom'!$D$19:$H$19))+'DCF Custom'!$I$58*(1-'DCF Custom'!$I$57/'DCF Custom'!$I$59)/((1+'DCF Custom'!$C$6+$B120)*IF(RateConv=1,1,1+IPCALT)-1-'DCF Custom'!$I$57)/'DCF Custom'!$H$23*(1+'DCF Custom'!$C$6+$B120)^(-5)</f>
        <v>43393.257164959563</v>
      </c>
      <c r="S120" s="16">
        <f>SUMPRODUCT('DCF Custom'!$D$102:$H$102,(1+'DCF Custom'!$C$6+$B120)^(-'DCF Custom'!$D$19:$H$19))+'DCF Custom'!$I$87*(1-'DCF Custom'!$I$86/'DCF Custom'!$I$88)/((1+'DCF Custom'!$C$6+$B120)*IF(RateConv=1,1,1+IPCALT)-1-'DCF Custom'!$I$86)/'DCF Custom'!$H$23*(1+'DCF Custom'!$C$6+$B120)^(-5)</f>
        <v>24554.591886052327</v>
      </c>
      <c r="T120" s="16">
        <f>SUMPRODUCT('DCF Custom'!$D$131:$H$131,(1+'DCF Custom'!$C$6+$B120)^(-'DCF Custom'!$D$19:$H$19))+'DCF Custom'!$I$116*(1-'DCF Custom'!$I$115/'DCF Custom'!$I$117)/((1+'DCF Custom'!$C$6+$B120)*IF(RateConv=1,1,1+IPCALT)-1-'DCF Custom'!$I$115)/'DCF Custom'!$H$23*(1+'DCF Custom'!$C$6+$B120)^(-5)</f>
        <v>14933.003607661263</v>
      </c>
      <c r="U120" s="16">
        <f>SUMPRODUCT('DCF Custom'!$D$160:$H$160,(1+'DCF Custom'!$C$6+$B120)^(-'DCF Custom'!$D$19:$H$19))+'DCF Custom'!$I$145*(1-'DCF Custom'!$I$144/'DCF Custom'!$I$146)/((1+'DCF Custom'!$C$6+$B120)*IF(RateConv=1,1,1+IPCALT)-1-'DCF Custom'!$I$144)/'DCF Custom'!$H$23*(1+'DCF Custom'!$C$6+$B120)^(-5)</f>
        <v>54469.812303290717</v>
      </c>
      <c r="V120" s="75">
        <f t="shared" si="15"/>
        <v>137350.66496196386</v>
      </c>
    </row>
    <row r="121" spans="2:22" ht="13.95" customHeight="1" x14ac:dyDescent="0.3">
      <c r="B121" s="80">
        <v>0.1</v>
      </c>
      <c r="C121" s="16">
        <f>SUMPRODUCT('DCF Bear'!$D$73:$H$73,(1+'DCF Bear'!$C$6+$B121)^(-'DCF Bear'!$D$19:$H$19))+'DCF Bear'!$I$58*(1-'DCF Bear'!$I$57/'DCF Bear'!$I$59)/((1+'DCF Bear'!$C$6+$B121)*IF(RateConv=1,1,1+IPCALT)-1-'DCF Bear'!$I$57)/'DCF Bear'!$H$23*(1+'DCF Bear'!$C$6+$B121)^(-5)</f>
        <v>35258.72480183794</v>
      </c>
      <c r="D121" s="16">
        <f>SUMPRODUCT('DCF Bear'!$D$102:$H$102,(1+'DCF Bear'!$C$6+$B121)^(-'DCF Bear'!$D$19:$H$19))+'DCF Bear'!$I$87*(1-'DCF Bear'!$I$86/'DCF Bear'!$I$88)/((1+'DCF Bear'!$C$6+$B121)*IF(RateConv=1,1,1+IPCALT)-1-'DCF Bear'!$I$86)/'DCF Bear'!$H$23*(1+'DCF Bear'!$C$6+$B121)^(-5)</f>
        <v>20654.224635801285</v>
      </c>
      <c r="E121" s="16">
        <f>SUMPRODUCT('DCF Bear'!$D$131:$H$131,(1+'DCF Bear'!$C$6+$B121)^(-'DCF Bear'!$D$19:$H$19))+'DCF Bear'!$I$116*(1-'DCF Bear'!$I$115/'DCF Bear'!$I$117)/((1+'DCF Bear'!$C$6+$B121)*IF(RateConv=1,1,1+IPCALT)-1-'DCF Bear'!$I$115)/'DCF Bear'!$H$23*(1+'DCF Bear'!$C$6+$B121)^(-5)</f>
        <v>12071.076162463749</v>
      </c>
      <c r="F121" s="16">
        <f>SUMPRODUCT('DCF Bear'!$D$160:$H$160,(1+'DCF Bear'!$C$6+$B121)^(-'DCF Bear'!$D$19:$H$19))+'DCF Bear'!$I$145*(1-'DCF Bear'!$I$144/'DCF Bear'!$I$146)/((1+'DCF Bear'!$C$6+$B121)*IF(RateConv=1,1,1+IPCALT)-1-'DCF Bear'!$I$144)/'DCF Bear'!$H$23*(1+'DCF Bear'!$C$6+$B121)^(-5)</f>
        <v>46504.795520450934</v>
      </c>
      <c r="G121" s="75">
        <f t="shared" si="12"/>
        <v>114488.82112055391</v>
      </c>
      <c r="H121" s="16">
        <f>SUMPRODUCT('DCF Base'!$D$73:$H$73,(1+'DCF Base'!$C$6+$B121)^(-'DCF Base'!$D$19:$H$19))+'DCF Base'!$I$58*(1-'DCF Base'!$I$57/'DCF Base'!$I$59)/((1+'DCF Base'!$C$6+$B121)*IF(RateConv=1,1,1+IPCALT)-1-'DCF Base'!$I$57)/'DCF Base'!$H$23*(1+'DCF Base'!$C$6+$B121)^(-5)</f>
        <v>43007.127355243429</v>
      </c>
      <c r="I121" s="16">
        <f>SUMPRODUCT('DCF Base'!$D$102:$H$102,(1+'DCF Base'!$C$6+$B121)^(-'DCF Base'!$D$19:$H$19))+'DCF Base'!$I$87*(1-'DCF Base'!$I$86/'DCF Base'!$I$88)/((1+'DCF Base'!$C$6+$B121)*IF(RateConv=1,1,1+IPCALT)-1-'DCF Base'!$I$86)/'DCF Base'!$H$23*(1+'DCF Base'!$C$6+$B121)^(-5)</f>
        <v>24310.753267091237</v>
      </c>
      <c r="J121" s="16">
        <f>SUMPRODUCT('DCF Base'!$D$131:$H$131,(1+'DCF Base'!$C$6+$B121)^(-'DCF Base'!$D$19:$H$19))+'DCF Base'!$I$116*(1-'DCF Base'!$I$115/'DCF Base'!$I$117)/((1+'DCF Base'!$C$6+$B121)*IF(RateConv=1,1,1+IPCALT)-1-'DCF Base'!$I$115)/'DCF Base'!$H$23*(1+'DCF Base'!$C$6+$B121)^(-5)</f>
        <v>14792.795647844354</v>
      </c>
      <c r="K121" s="16">
        <f>SUMPRODUCT('DCF Base'!$D$160:$H$160,(1+'DCF Base'!$C$6+$B121)^(-'DCF Base'!$D$19:$H$19))+'DCF Base'!$I$145*(1-'DCF Base'!$I$144/'DCF Base'!$I$146)/((1+'DCF Base'!$C$6+$B121)*IF(RateConv=1,1,1+IPCALT)-1-'DCF Base'!$I$144)/'DCF Base'!$H$23*(1+'DCF Base'!$C$6+$B121)^(-5)</f>
        <v>54029.047085746701</v>
      </c>
      <c r="L121" s="75">
        <f t="shared" si="13"/>
        <v>136139.7233559257</v>
      </c>
      <c r="M121" s="16">
        <f>SUMPRODUCT('DCF Bull'!$D$73:$H$73,(1+'DCF Bull'!$C$6+$B121)^(-'DCF Bull'!$D$19:$H$19))+'DCF Bull'!$I$58*(1-'DCF Bull'!$I$57/'DCF Bull'!$I$59)/((1+'DCF Bull'!$C$6+$B121)*IF(RateConv=1,1,1+IPCALT)-1-'DCF Bull'!$I$57)/'DCF Bull'!$H$23*(1+'DCF Bull'!$C$6+$B121)^(-5)</f>
        <v>49866.052070248305</v>
      </c>
      <c r="N121" s="16">
        <f>SUMPRODUCT('DCF Bull'!$D$102:$H$102,(1+'DCF Bull'!$C$6+$B121)^(-'DCF Bull'!$D$19:$H$19))+'DCF Bull'!$I$87*(1-'DCF Bull'!$I$86/'DCF Bull'!$I$88)/((1+'DCF Bull'!$C$6+$B121)*IF(RateConv=1,1,1+IPCALT)-1-'DCF Bull'!$I$86)/'DCF Bull'!$H$23*(1+'DCF Bull'!$C$6+$B121)^(-5)</f>
        <v>26957.830825491459</v>
      </c>
      <c r="O121" s="16">
        <f>SUMPRODUCT('DCF Bull'!$D$131:$H$131,(1+'DCF Bull'!$C$6+$B121)^(-'DCF Bull'!$D$19:$H$19))+'DCF Bull'!$I$116*(1-'DCF Bull'!$I$115/'DCF Bull'!$I$117)/((1+'DCF Bull'!$C$6+$B121)*IF(RateConv=1,1,1+IPCALT)-1-'DCF Bull'!$I$115)/'DCF Bull'!$H$23*(1+'DCF Bull'!$C$6+$B121)^(-5)</f>
        <v>17176.526981553874</v>
      </c>
      <c r="P121" s="16">
        <f>SUMPRODUCT('DCF Bull'!$D$160:$H$160,(1+'DCF Bull'!$C$6+$B121)^(-'DCF Bull'!$D$19:$H$19))+'DCF Bull'!$I$145*(1-'DCF Bull'!$I$144/'DCF Bull'!$I$146)/((1+'DCF Bull'!$C$6+$B121)*IF(RateConv=1,1,1+IPCALT)-1-'DCF Bull'!$I$144)/'DCF Bull'!$H$23*(1+'DCF Bull'!$C$6+$B121)^(-5)</f>
        <v>59920.220108954956</v>
      </c>
      <c r="Q121" s="75">
        <f t="shared" si="14"/>
        <v>153920.62998624859</v>
      </c>
      <c r="R121" s="16">
        <f>SUMPRODUCT('DCF Custom'!$D$73:$H$73,(1+'DCF Custom'!$C$6+$B121)^(-'DCF Custom'!$D$19:$H$19))+'DCF Custom'!$I$58*(1-'DCF Custom'!$I$57/'DCF Custom'!$I$59)/((1+'DCF Custom'!$C$6+$B121)*IF(RateConv=1,1,1+IPCALT)-1-'DCF Custom'!$I$57)/'DCF Custom'!$H$23*(1+'DCF Custom'!$C$6+$B121)^(-5)</f>
        <v>43007.127355243429</v>
      </c>
      <c r="S121" s="16">
        <f>SUMPRODUCT('DCF Custom'!$D$102:$H$102,(1+'DCF Custom'!$C$6+$B121)^(-'DCF Custom'!$D$19:$H$19))+'DCF Custom'!$I$87*(1-'DCF Custom'!$I$86/'DCF Custom'!$I$88)/((1+'DCF Custom'!$C$6+$B121)*IF(RateConv=1,1,1+IPCALT)-1-'DCF Custom'!$I$86)/'DCF Custom'!$H$23*(1+'DCF Custom'!$C$6+$B121)^(-5)</f>
        <v>24310.753267091237</v>
      </c>
      <c r="T121" s="16">
        <f>SUMPRODUCT('DCF Custom'!$D$131:$H$131,(1+'DCF Custom'!$C$6+$B121)^(-'DCF Custom'!$D$19:$H$19))+'DCF Custom'!$I$116*(1-'DCF Custom'!$I$115/'DCF Custom'!$I$117)/((1+'DCF Custom'!$C$6+$B121)*IF(RateConv=1,1,1+IPCALT)-1-'DCF Custom'!$I$115)/'DCF Custom'!$H$23*(1+'DCF Custom'!$C$6+$B121)^(-5)</f>
        <v>14792.795647844354</v>
      </c>
      <c r="U121" s="16">
        <f>SUMPRODUCT('DCF Custom'!$D$160:$H$160,(1+'DCF Custom'!$C$6+$B121)^(-'DCF Custom'!$D$19:$H$19))+'DCF Custom'!$I$145*(1-'DCF Custom'!$I$144/'DCF Custom'!$I$146)/((1+'DCF Custom'!$C$6+$B121)*IF(RateConv=1,1,1+IPCALT)-1-'DCF Custom'!$I$144)/'DCF Custom'!$H$23*(1+'DCF Custom'!$C$6+$B121)^(-5)</f>
        <v>54029.047085746701</v>
      </c>
      <c r="V121" s="75">
        <f t="shared" si="15"/>
        <v>136139.7233559257</v>
      </c>
    </row>
    <row r="122" spans="2:22" ht="13.95" customHeight="1" x14ac:dyDescent="0.3">
      <c r="B122" s="80">
        <v>0.10100000000000001</v>
      </c>
      <c r="C122" s="16">
        <f>SUMPRODUCT('DCF Bear'!$D$73:$H$73,(1+'DCF Bear'!$C$6+$B122)^(-'DCF Bear'!$D$19:$H$19))+'DCF Bear'!$I$58*(1-'DCF Bear'!$I$57/'DCF Bear'!$I$59)/((1+'DCF Bear'!$C$6+$B122)*IF(RateConv=1,1,1+IPCALT)-1-'DCF Bear'!$I$57)/'DCF Bear'!$H$23*(1+'DCF Bear'!$C$6+$B122)^(-5)</f>
        <v>35005.568950169007</v>
      </c>
      <c r="D122" s="16">
        <f>SUMPRODUCT('DCF Bear'!$D$102:$H$102,(1+'DCF Bear'!$C$6+$B122)^(-'DCF Bear'!$D$19:$H$19))+'DCF Bear'!$I$87*(1-'DCF Bear'!$I$86/'DCF Bear'!$I$88)/((1+'DCF Bear'!$C$6+$B122)*IF(RateConv=1,1,1+IPCALT)-1-'DCF Bear'!$I$86)/'DCF Bear'!$H$23*(1+'DCF Bear'!$C$6+$B122)^(-5)</f>
        <v>20490.121594668137</v>
      </c>
      <c r="E122" s="16">
        <f>SUMPRODUCT('DCF Bear'!$D$131:$H$131,(1+'DCF Bear'!$C$6+$B122)^(-'DCF Bear'!$D$19:$H$19))+'DCF Bear'!$I$116*(1-'DCF Bear'!$I$115/'DCF Bear'!$I$117)/((1+'DCF Bear'!$C$6+$B122)*IF(RateConv=1,1,1+IPCALT)-1-'DCF Bear'!$I$115)/'DCF Bear'!$H$23*(1+'DCF Bear'!$C$6+$B122)^(-5)</f>
        <v>11979.573925107808</v>
      </c>
      <c r="F122" s="16">
        <f>SUMPRODUCT('DCF Bear'!$D$160:$H$160,(1+'DCF Bear'!$C$6+$B122)^(-'DCF Bear'!$D$19:$H$19))+'DCF Bear'!$I$145*(1-'DCF Bear'!$I$144/'DCF Bear'!$I$146)/((1+'DCF Bear'!$C$6+$B122)*IF(RateConv=1,1,1+IPCALT)-1-'DCF Bear'!$I$144)/'DCF Bear'!$H$23*(1+'DCF Bear'!$C$6+$B122)^(-5)</f>
        <v>46205.594389269681</v>
      </c>
      <c r="G122" s="75">
        <f t="shared" si="12"/>
        <v>113680.85885921463</v>
      </c>
      <c r="H122" s="16">
        <f>SUMPRODUCT('DCF Base'!$D$73:$H$73,(1+'DCF Base'!$C$6+$B122)^(-'DCF Base'!$D$19:$H$19))+'DCF Base'!$I$58*(1-'DCF Base'!$I$57/'DCF Base'!$I$59)/((1+'DCF Base'!$C$6+$B122)*IF(RateConv=1,1,1+IPCALT)-1-'DCF Base'!$I$57)/'DCF Base'!$H$23*(1+'DCF Base'!$C$6+$B122)^(-5)</f>
        <v>42627.428035838908</v>
      </c>
      <c r="I122" s="16">
        <f>SUMPRODUCT('DCF Base'!$D$102:$H$102,(1+'DCF Base'!$C$6+$B122)^(-'DCF Base'!$D$19:$H$19))+'DCF Base'!$I$87*(1-'DCF Base'!$I$86/'DCF Base'!$I$88)/((1+'DCF Base'!$C$6+$B122)*IF(RateConv=1,1,1+IPCALT)-1-'DCF Base'!$I$86)/'DCF Base'!$H$23*(1+'DCF Base'!$C$6+$B122)^(-5)</f>
        <v>24071.065800023673</v>
      </c>
      <c r="J122" s="16">
        <f>SUMPRODUCT('DCF Base'!$D$131:$H$131,(1+'DCF Base'!$C$6+$B122)^(-'DCF Base'!$D$19:$H$19))+'DCF Base'!$I$116*(1-'DCF Base'!$I$115/'DCF Base'!$I$117)/((1+'DCF Base'!$C$6+$B122)*IF(RateConv=1,1,1+IPCALT)-1-'DCF Base'!$I$115)/'DCF Base'!$H$23*(1+'DCF Base'!$C$6+$B122)^(-5)</f>
        <v>14654.949647596237</v>
      </c>
      <c r="K122" s="16">
        <f>SUMPRODUCT('DCF Base'!$D$160:$H$160,(1+'DCF Base'!$C$6+$B122)^(-'DCF Base'!$D$19:$H$19))+'DCF Base'!$I$145*(1-'DCF Base'!$I$144/'DCF Base'!$I$146)/((1+'DCF Base'!$C$6+$B122)*IF(RateConv=1,1,1+IPCALT)-1-'DCF Base'!$I$144)/'DCF Base'!$H$23*(1+'DCF Base'!$C$6+$B122)^(-5)</f>
        <v>53595.45601130194</v>
      </c>
      <c r="L122" s="75">
        <f t="shared" si="13"/>
        <v>134948.89949476076</v>
      </c>
      <c r="M122" s="16">
        <f>SUMPRODUCT('DCF Bull'!$D$73:$H$73,(1+'DCF Bull'!$C$6+$B122)^(-'DCF Bull'!$D$19:$H$19))+'DCF Bull'!$I$58*(1-'DCF Bull'!$I$57/'DCF Bull'!$I$59)/((1+'DCF Bull'!$C$6+$B122)*IF(RateConv=1,1,1+IPCALT)-1-'DCF Bull'!$I$57)/'DCF Bull'!$H$23*(1+'DCF Bull'!$C$6+$B122)^(-5)</f>
        <v>49357.367191421909</v>
      </c>
      <c r="N122" s="16">
        <f>SUMPRODUCT('DCF Bull'!$D$102:$H$102,(1+'DCF Bull'!$C$6+$B122)^(-'DCF Bull'!$D$19:$H$19))+'DCF Bull'!$I$87*(1-'DCF Bull'!$I$86/'DCF Bull'!$I$88)/((1+'DCF Bull'!$C$6+$B122)*IF(RateConv=1,1,1+IPCALT)-1-'DCF Bull'!$I$86)/'DCF Bull'!$H$23*(1+'DCF Bull'!$C$6+$B122)^(-5)</f>
        <v>26646.546726445758</v>
      </c>
      <c r="O122" s="16">
        <f>SUMPRODUCT('DCF Bull'!$D$131:$H$131,(1+'DCF Bull'!$C$6+$B122)^(-'DCF Bull'!$D$19:$H$19))+'DCF Bull'!$I$116*(1-'DCF Bull'!$I$115/'DCF Bull'!$I$117)/((1+'DCF Bull'!$C$6+$B122)*IF(RateConv=1,1,1+IPCALT)-1-'DCF Bull'!$I$115)/'DCF Bull'!$H$23*(1+'DCF Bull'!$C$6+$B122)^(-5)</f>
        <v>16991.329664959656</v>
      </c>
      <c r="P122" s="16">
        <f>SUMPRODUCT('DCF Bull'!$D$160:$H$160,(1+'DCF Bull'!$C$6+$B122)^(-'DCF Bull'!$D$19:$H$19))+'DCF Bull'!$I$145*(1-'DCF Bull'!$I$144/'DCF Bull'!$I$146)/((1+'DCF Bull'!$C$6+$B122)*IF(RateConv=1,1,1+IPCALT)-1-'DCF Bull'!$I$144)/'DCF Bull'!$H$23*(1+'DCF Bull'!$C$6+$B122)^(-5)</f>
        <v>59357.408808833163</v>
      </c>
      <c r="Q122" s="75">
        <f t="shared" si="14"/>
        <v>152352.65239166049</v>
      </c>
      <c r="R122" s="16">
        <f>SUMPRODUCT('DCF Custom'!$D$73:$H$73,(1+'DCF Custom'!$C$6+$B122)^(-'DCF Custom'!$D$19:$H$19))+'DCF Custom'!$I$58*(1-'DCF Custom'!$I$57/'DCF Custom'!$I$59)/((1+'DCF Custom'!$C$6+$B122)*IF(RateConv=1,1,1+IPCALT)-1-'DCF Custom'!$I$57)/'DCF Custom'!$H$23*(1+'DCF Custom'!$C$6+$B122)^(-5)</f>
        <v>42627.428035838908</v>
      </c>
      <c r="S122" s="16">
        <f>SUMPRODUCT('DCF Custom'!$D$102:$H$102,(1+'DCF Custom'!$C$6+$B122)^(-'DCF Custom'!$D$19:$H$19))+'DCF Custom'!$I$87*(1-'DCF Custom'!$I$86/'DCF Custom'!$I$88)/((1+'DCF Custom'!$C$6+$B122)*IF(RateConv=1,1,1+IPCALT)-1-'DCF Custom'!$I$86)/'DCF Custom'!$H$23*(1+'DCF Custom'!$C$6+$B122)^(-5)</f>
        <v>24071.065800023673</v>
      </c>
      <c r="T122" s="16">
        <f>SUMPRODUCT('DCF Custom'!$D$131:$H$131,(1+'DCF Custom'!$C$6+$B122)^(-'DCF Custom'!$D$19:$H$19))+'DCF Custom'!$I$116*(1-'DCF Custom'!$I$115/'DCF Custom'!$I$117)/((1+'DCF Custom'!$C$6+$B122)*IF(RateConv=1,1,1+IPCALT)-1-'DCF Custom'!$I$115)/'DCF Custom'!$H$23*(1+'DCF Custom'!$C$6+$B122)^(-5)</f>
        <v>14654.949647596237</v>
      </c>
      <c r="U122" s="16">
        <f>SUMPRODUCT('DCF Custom'!$D$160:$H$160,(1+'DCF Custom'!$C$6+$B122)^(-'DCF Custom'!$D$19:$H$19))+'DCF Custom'!$I$145*(1-'DCF Custom'!$I$144/'DCF Custom'!$I$146)/((1+'DCF Custom'!$C$6+$B122)*IF(RateConv=1,1,1+IPCALT)-1-'DCF Custom'!$I$144)/'DCF Custom'!$H$23*(1+'DCF Custom'!$C$6+$B122)^(-5)</f>
        <v>53595.45601130194</v>
      </c>
      <c r="V122" s="75">
        <f t="shared" si="15"/>
        <v>134948.89949476076</v>
      </c>
    </row>
    <row r="123" spans="2:22" ht="13.95" customHeight="1" x14ac:dyDescent="0.3">
      <c r="B123" s="80">
        <v>0.10199999999999999</v>
      </c>
      <c r="C123" s="16">
        <f>SUMPRODUCT('DCF Bear'!$D$73:$H$73,(1+'DCF Bear'!$C$6+$B123)^(-'DCF Bear'!$D$19:$H$19))+'DCF Bear'!$I$58*(1-'DCF Bear'!$I$57/'DCF Bear'!$I$59)/((1+'DCF Bear'!$C$6+$B123)*IF(RateConv=1,1,1+IPCALT)-1-'DCF Bear'!$I$57)/'DCF Bear'!$H$23*(1+'DCF Bear'!$C$6+$B123)^(-5)</f>
        <v>34755.916094178698</v>
      </c>
      <c r="D123" s="16">
        <f>SUMPRODUCT('DCF Bear'!$D$102:$H$102,(1+'DCF Bear'!$C$6+$B123)^(-'DCF Bear'!$D$19:$H$19))+'DCF Bear'!$I$87*(1-'DCF Bear'!$I$86/'DCF Bear'!$I$88)/((1+'DCF Bear'!$C$6+$B123)*IF(RateConv=1,1,1+IPCALT)-1-'DCF Bear'!$I$86)/'DCF Bear'!$H$23*(1+'DCF Bear'!$C$6+$B123)^(-5)</f>
        <v>20328.344396403067</v>
      </c>
      <c r="E123" s="16">
        <f>SUMPRODUCT('DCF Bear'!$D$131:$H$131,(1+'DCF Bear'!$C$6+$B123)^(-'DCF Bear'!$D$19:$H$19))+'DCF Bear'!$I$116*(1-'DCF Bear'!$I$115/'DCF Bear'!$I$117)/((1+'DCF Bear'!$C$6+$B123)*IF(RateConv=1,1,1+IPCALT)-1-'DCF Bear'!$I$115)/'DCF Bear'!$H$23*(1+'DCF Bear'!$C$6+$B123)^(-5)</f>
        <v>11889.355532531463</v>
      </c>
      <c r="F123" s="16">
        <f>SUMPRODUCT('DCF Bear'!$D$160:$H$160,(1+'DCF Bear'!$C$6+$B123)^(-'DCF Bear'!$D$19:$H$19))+'DCF Bear'!$I$145*(1-'DCF Bear'!$I$144/'DCF Bear'!$I$146)/((1+'DCF Bear'!$C$6+$B123)*IF(RateConv=1,1,1+IPCALT)-1-'DCF Bear'!$I$144)/'DCF Bear'!$H$23*(1+'DCF Bear'!$C$6+$B123)^(-5)</f>
        <v>45910.401052440662</v>
      </c>
      <c r="G123" s="75">
        <f t="shared" si="12"/>
        <v>112884.01707555389</v>
      </c>
      <c r="H123" s="16">
        <f>SUMPRODUCT('DCF Base'!$D$73:$H$73,(1+'DCF Base'!$C$6+$B123)^(-'DCF Base'!$D$19:$H$19))+'DCF Base'!$I$58*(1-'DCF Base'!$I$57/'DCF Base'!$I$59)/((1+'DCF Base'!$C$6+$B123)*IF(RateConv=1,1,1+IPCALT)-1-'DCF Base'!$I$57)/'DCF Base'!$H$23*(1+'DCF Base'!$C$6+$B123)^(-5)</f>
        <v>42254.001540812184</v>
      </c>
      <c r="I123" s="16">
        <f>SUMPRODUCT('DCF Base'!$D$102:$H$102,(1+'DCF Base'!$C$6+$B123)^(-'DCF Base'!$D$19:$H$19))+'DCF Base'!$I$87*(1-'DCF Base'!$I$86/'DCF Base'!$I$88)/((1+'DCF Base'!$C$6+$B123)*IF(RateConv=1,1,1+IPCALT)-1-'DCF Base'!$I$86)/'DCF Base'!$H$23*(1+'DCF Base'!$C$6+$B123)^(-5)</f>
        <v>23835.427319287042</v>
      </c>
      <c r="J123" s="16">
        <f>SUMPRODUCT('DCF Base'!$D$131:$H$131,(1+'DCF Base'!$C$6+$B123)^(-'DCF Base'!$D$19:$H$19))+'DCF Base'!$I$116*(1-'DCF Base'!$I$115/'DCF Base'!$I$117)/((1+'DCF Base'!$C$6+$B123)*IF(RateConv=1,1,1+IPCALT)-1-'DCF Base'!$I$115)/'DCF Base'!$H$23*(1+'DCF Base'!$C$6+$B123)^(-5)</f>
        <v>14519.407578967794</v>
      </c>
      <c r="K123" s="16">
        <f>SUMPRODUCT('DCF Base'!$D$160:$H$160,(1+'DCF Base'!$C$6+$B123)^(-'DCF Base'!$D$19:$H$19))+'DCF Base'!$I$145*(1-'DCF Base'!$I$144/'DCF Base'!$I$146)/((1+'DCF Base'!$C$6+$B123)*IF(RateConv=1,1,1+IPCALT)-1-'DCF Base'!$I$144)/'DCF Base'!$H$23*(1+'DCF Base'!$C$6+$B123)^(-5)</f>
        <v>53168.863898918295</v>
      </c>
      <c r="L123" s="75">
        <f t="shared" si="13"/>
        <v>133777.7003379853</v>
      </c>
      <c r="M123" s="16">
        <f>SUMPRODUCT('DCF Bull'!$D$73:$H$73,(1+'DCF Bull'!$C$6+$B123)^(-'DCF Bull'!$D$19:$H$19))+'DCF Bull'!$I$58*(1-'DCF Bull'!$I$57/'DCF Bull'!$I$59)/((1+'DCF Bull'!$C$6+$B123)*IF(RateConv=1,1,1+IPCALT)-1-'DCF Bull'!$I$57)/'DCF Bull'!$H$23*(1+'DCF Bull'!$C$6+$B123)^(-5)</f>
        <v>48858.112056462414</v>
      </c>
      <c r="N123" s="16">
        <f>SUMPRODUCT('DCF Bull'!$D$102:$H$102,(1+'DCF Bull'!$C$6+$B123)^(-'DCF Bull'!$D$19:$H$19))+'DCF Bull'!$I$87*(1-'DCF Bull'!$I$86/'DCF Bull'!$I$88)/((1+'DCF Bull'!$C$6+$B123)*IF(RateConv=1,1,1+IPCALT)-1-'DCF Bull'!$I$86)/'DCF Bull'!$H$23*(1+'DCF Bull'!$C$6+$B123)^(-5)</f>
        <v>26341.163635463694</v>
      </c>
      <c r="O123" s="16">
        <f>SUMPRODUCT('DCF Bull'!$D$131:$H$131,(1+'DCF Bull'!$C$6+$B123)^(-'DCF Bull'!$D$19:$H$19))+'DCF Bull'!$I$116*(1-'DCF Bull'!$I$115/'DCF Bull'!$I$117)/((1+'DCF Bull'!$C$6+$B123)*IF(RateConv=1,1,1+IPCALT)-1-'DCF Bull'!$I$115)/'DCF Bull'!$H$23*(1+'DCF Bull'!$C$6+$B123)^(-5)</f>
        <v>16809.602123905868</v>
      </c>
      <c r="P123" s="16">
        <f>SUMPRODUCT('DCF Bull'!$D$160:$H$160,(1+'DCF Bull'!$C$6+$B123)^(-'DCF Bull'!$D$19:$H$19))+'DCF Bull'!$I$145*(1-'DCF Bull'!$I$144/'DCF Bull'!$I$146)/((1+'DCF Bull'!$C$6+$B123)*IF(RateConv=1,1,1+IPCALT)-1-'DCF Bull'!$I$144)/'DCF Bull'!$H$23*(1+'DCF Bull'!$C$6+$B123)^(-5)</f>
        <v>58804.849478323718</v>
      </c>
      <c r="Q123" s="75">
        <f t="shared" si="14"/>
        <v>150813.72729415569</v>
      </c>
      <c r="R123" s="16">
        <f>SUMPRODUCT('DCF Custom'!$D$73:$H$73,(1+'DCF Custom'!$C$6+$B123)^(-'DCF Custom'!$D$19:$H$19))+'DCF Custom'!$I$58*(1-'DCF Custom'!$I$57/'DCF Custom'!$I$59)/((1+'DCF Custom'!$C$6+$B123)*IF(RateConv=1,1,1+IPCALT)-1-'DCF Custom'!$I$57)/'DCF Custom'!$H$23*(1+'DCF Custom'!$C$6+$B123)^(-5)</f>
        <v>42254.001540812184</v>
      </c>
      <c r="S123" s="16">
        <f>SUMPRODUCT('DCF Custom'!$D$102:$H$102,(1+'DCF Custom'!$C$6+$B123)^(-'DCF Custom'!$D$19:$H$19))+'DCF Custom'!$I$87*(1-'DCF Custom'!$I$86/'DCF Custom'!$I$88)/((1+'DCF Custom'!$C$6+$B123)*IF(RateConv=1,1,1+IPCALT)-1-'DCF Custom'!$I$86)/'DCF Custom'!$H$23*(1+'DCF Custom'!$C$6+$B123)^(-5)</f>
        <v>23835.427319287042</v>
      </c>
      <c r="T123" s="16">
        <f>SUMPRODUCT('DCF Custom'!$D$131:$H$131,(1+'DCF Custom'!$C$6+$B123)^(-'DCF Custom'!$D$19:$H$19))+'DCF Custom'!$I$116*(1-'DCF Custom'!$I$115/'DCF Custom'!$I$117)/((1+'DCF Custom'!$C$6+$B123)*IF(RateConv=1,1,1+IPCALT)-1-'DCF Custom'!$I$115)/'DCF Custom'!$H$23*(1+'DCF Custom'!$C$6+$B123)^(-5)</f>
        <v>14519.407578967794</v>
      </c>
      <c r="U123" s="16">
        <f>SUMPRODUCT('DCF Custom'!$D$160:$H$160,(1+'DCF Custom'!$C$6+$B123)^(-'DCF Custom'!$D$19:$H$19))+'DCF Custom'!$I$145*(1-'DCF Custom'!$I$144/'DCF Custom'!$I$146)/((1+'DCF Custom'!$C$6+$B123)*IF(RateConv=1,1,1+IPCALT)-1-'DCF Custom'!$I$144)/'DCF Custom'!$H$23*(1+'DCF Custom'!$C$6+$B123)^(-5)</f>
        <v>53168.863898918295</v>
      </c>
      <c r="V123" s="75">
        <f t="shared" si="15"/>
        <v>133777.7003379853</v>
      </c>
    </row>
    <row r="124" spans="2:22" ht="13.95" customHeight="1" x14ac:dyDescent="0.3">
      <c r="B124" s="80">
        <v>0.10299999999999999</v>
      </c>
      <c r="C124" s="16">
        <f>SUMPRODUCT('DCF Bear'!$D$73:$H$73,(1+'DCF Bear'!$C$6+$B124)^(-'DCF Bear'!$D$19:$H$19))+'DCF Bear'!$I$58*(1-'DCF Bear'!$I$57/'DCF Bear'!$I$59)/((1+'DCF Bear'!$C$6+$B124)*IF(RateConv=1,1,1+IPCALT)-1-'DCF Bear'!$I$57)/'DCF Bear'!$H$23*(1+'DCF Bear'!$C$6+$B124)^(-5)</f>
        <v>34509.694264264479</v>
      </c>
      <c r="D124" s="16">
        <f>SUMPRODUCT('DCF Bear'!$D$102:$H$102,(1+'DCF Bear'!$C$6+$B124)^(-'DCF Bear'!$D$19:$H$19))+'DCF Bear'!$I$87*(1-'DCF Bear'!$I$86/'DCF Bear'!$I$88)/((1+'DCF Bear'!$C$6+$B124)*IF(RateConv=1,1,1+IPCALT)-1-'DCF Bear'!$I$86)/'DCF Bear'!$H$23*(1+'DCF Bear'!$C$6+$B124)^(-5)</f>
        <v>20168.845034024147</v>
      </c>
      <c r="E124" s="16">
        <f>SUMPRODUCT('DCF Bear'!$D$131:$H$131,(1+'DCF Bear'!$C$6+$B124)^(-'DCF Bear'!$D$19:$H$19))+'DCF Bear'!$I$116*(1-'DCF Bear'!$I$115/'DCF Bear'!$I$117)/((1+'DCF Bear'!$C$6+$B124)*IF(RateConv=1,1,1+IPCALT)-1-'DCF Bear'!$I$115)/'DCF Bear'!$H$23*(1+'DCF Bear'!$C$6+$B124)^(-5)</f>
        <v>11800.394534157807</v>
      </c>
      <c r="F124" s="16">
        <f>SUMPRODUCT('DCF Bear'!$D$160:$H$160,(1+'DCF Bear'!$C$6+$B124)^(-'DCF Bear'!$D$19:$H$19))+'DCF Bear'!$I$145*(1-'DCF Bear'!$I$144/'DCF Bear'!$I$146)/((1+'DCF Bear'!$C$6+$B124)*IF(RateConv=1,1,1+IPCALT)-1-'DCF Bear'!$I$144)/'DCF Bear'!$H$23*(1+'DCF Bear'!$C$6+$B124)^(-5)</f>
        <v>45619.133739410114</v>
      </c>
      <c r="G124" s="75">
        <f t="shared" si="12"/>
        <v>112098.06757185655</v>
      </c>
      <c r="H124" s="16">
        <f>SUMPRODUCT('DCF Base'!$D$73:$H$73,(1+'DCF Base'!$C$6+$B124)^(-'DCF Base'!$D$19:$H$19))+'DCF Base'!$I$58*(1-'DCF Base'!$I$57/'DCF Base'!$I$59)/((1+'DCF Base'!$C$6+$B124)*IF(RateConv=1,1,1+IPCALT)-1-'DCF Base'!$I$57)/'DCF Base'!$H$23*(1+'DCF Base'!$C$6+$B124)^(-5)</f>
        <v>41886.695308193797</v>
      </c>
      <c r="I124" s="16">
        <f>SUMPRODUCT('DCF Base'!$D$102:$H$102,(1+'DCF Base'!$C$6+$B124)^(-'DCF Base'!$D$19:$H$19))+'DCF Base'!$I$87*(1-'DCF Base'!$I$86/'DCF Base'!$I$88)/((1+'DCF Base'!$C$6+$B124)*IF(RateConv=1,1,1+IPCALT)-1-'DCF Base'!$I$86)/'DCF Base'!$H$23*(1+'DCF Base'!$C$6+$B124)^(-5)</f>
        <v>23603.738968573034</v>
      </c>
      <c r="J124" s="16">
        <f>SUMPRODUCT('DCF Base'!$D$131:$H$131,(1+'DCF Base'!$C$6+$B124)^(-'DCF Base'!$D$19:$H$19))+'DCF Base'!$I$116*(1-'DCF Base'!$I$115/'DCF Base'!$I$117)/((1+'DCF Base'!$C$6+$B124)*IF(RateConv=1,1,1+IPCALT)-1-'DCF Base'!$I$115)/'DCF Base'!$H$23*(1+'DCF Base'!$C$6+$B124)^(-5)</f>
        <v>14386.11329308174</v>
      </c>
      <c r="K124" s="16">
        <f>SUMPRODUCT('DCF Base'!$D$160:$H$160,(1+'DCF Base'!$C$6+$B124)^(-'DCF Base'!$D$19:$H$19))+'DCF Base'!$I$145*(1-'DCF Base'!$I$144/'DCF Base'!$I$146)/((1+'DCF Base'!$C$6+$B124)*IF(RateConv=1,1,1+IPCALT)-1-'DCF Base'!$I$144)/'DCF Base'!$H$23*(1+'DCF Base'!$C$6+$B124)^(-5)</f>
        <v>52749.10123488406</v>
      </c>
      <c r="L124" s="75">
        <f t="shared" si="13"/>
        <v>132625.64880473263</v>
      </c>
      <c r="M124" s="16">
        <f>SUMPRODUCT('DCF Bull'!$D$73:$H$73,(1+'DCF Bull'!$C$6+$B124)^(-'DCF Bull'!$D$19:$H$19))+'DCF Bull'!$I$58*(1-'DCF Bull'!$I$57/'DCF Bull'!$I$59)/((1+'DCF Bull'!$C$6+$B124)*IF(RateConv=1,1,1+IPCALT)-1-'DCF Bull'!$I$57)/'DCF Bull'!$H$23*(1+'DCF Bull'!$C$6+$B124)^(-5)</f>
        <v>48368.030992977583</v>
      </c>
      <c r="N124" s="16">
        <f>SUMPRODUCT('DCF Bull'!$D$102:$H$102,(1+'DCF Bull'!$C$6+$B124)^(-'DCF Bull'!$D$19:$H$19))+'DCF Bull'!$I$87*(1-'DCF Bull'!$I$86/'DCF Bull'!$I$88)/((1+'DCF Bull'!$C$6+$B124)*IF(RateConv=1,1,1+IPCALT)-1-'DCF Bull'!$I$86)/'DCF Bull'!$H$23*(1+'DCF Bull'!$C$6+$B124)^(-5)</f>
        <v>26041.520976523374</v>
      </c>
      <c r="O124" s="16">
        <f>SUMPRODUCT('DCF Bull'!$D$131:$H$131,(1+'DCF Bull'!$C$6+$B124)^(-'DCF Bull'!$D$19:$H$19))+'DCF Bull'!$I$116*(1-'DCF Bull'!$I$115/'DCF Bull'!$I$117)/((1+'DCF Bull'!$C$6+$B124)*IF(RateConv=1,1,1+IPCALT)-1-'DCF Bull'!$I$115)/'DCF Bull'!$H$23*(1+'DCF Bull'!$C$6+$B124)^(-5)</f>
        <v>16631.250118908836</v>
      </c>
      <c r="P124" s="16">
        <f>SUMPRODUCT('DCF Bull'!$D$160:$H$160,(1+'DCF Bull'!$C$6+$B124)^(-'DCF Bull'!$D$19:$H$19))+'DCF Bull'!$I$145*(1-'DCF Bull'!$I$144/'DCF Bull'!$I$146)/((1+'DCF Bull'!$C$6+$B124)*IF(RateConv=1,1,1+IPCALT)-1-'DCF Bull'!$I$144)/'DCF Bull'!$H$23*(1+'DCF Bull'!$C$6+$B124)^(-5)</f>
        <v>58262.264928840363</v>
      </c>
      <c r="Q124" s="75">
        <f t="shared" si="14"/>
        <v>149303.06701725017</v>
      </c>
      <c r="R124" s="16">
        <f>SUMPRODUCT('DCF Custom'!$D$73:$H$73,(1+'DCF Custom'!$C$6+$B124)^(-'DCF Custom'!$D$19:$H$19))+'DCF Custom'!$I$58*(1-'DCF Custom'!$I$57/'DCF Custom'!$I$59)/((1+'DCF Custom'!$C$6+$B124)*IF(RateConv=1,1,1+IPCALT)-1-'DCF Custom'!$I$57)/'DCF Custom'!$H$23*(1+'DCF Custom'!$C$6+$B124)^(-5)</f>
        <v>41886.695308193797</v>
      </c>
      <c r="S124" s="16">
        <f>SUMPRODUCT('DCF Custom'!$D$102:$H$102,(1+'DCF Custom'!$C$6+$B124)^(-'DCF Custom'!$D$19:$H$19))+'DCF Custom'!$I$87*(1-'DCF Custom'!$I$86/'DCF Custom'!$I$88)/((1+'DCF Custom'!$C$6+$B124)*IF(RateConv=1,1,1+IPCALT)-1-'DCF Custom'!$I$86)/'DCF Custom'!$H$23*(1+'DCF Custom'!$C$6+$B124)^(-5)</f>
        <v>23603.738968573034</v>
      </c>
      <c r="T124" s="16">
        <f>SUMPRODUCT('DCF Custom'!$D$131:$H$131,(1+'DCF Custom'!$C$6+$B124)^(-'DCF Custom'!$D$19:$H$19))+'DCF Custom'!$I$116*(1-'DCF Custom'!$I$115/'DCF Custom'!$I$117)/((1+'DCF Custom'!$C$6+$B124)*IF(RateConv=1,1,1+IPCALT)-1-'DCF Custom'!$I$115)/'DCF Custom'!$H$23*(1+'DCF Custom'!$C$6+$B124)^(-5)</f>
        <v>14386.11329308174</v>
      </c>
      <c r="U124" s="16">
        <f>SUMPRODUCT('DCF Custom'!$D$160:$H$160,(1+'DCF Custom'!$C$6+$B124)^(-'DCF Custom'!$D$19:$H$19))+'DCF Custom'!$I$145*(1-'DCF Custom'!$I$144/'DCF Custom'!$I$146)/((1+'DCF Custom'!$C$6+$B124)*IF(RateConv=1,1,1+IPCALT)-1-'DCF Custom'!$I$144)/'DCF Custom'!$H$23*(1+'DCF Custom'!$C$6+$B124)^(-5)</f>
        <v>52749.10123488406</v>
      </c>
      <c r="V124" s="75">
        <f t="shared" si="15"/>
        <v>132625.64880473263</v>
      </c>
    </row>
    <row r="125" spans="2:22" ht="13.95" customHeight="1" x14ac:dyDescent="0.3">
      <c r="B125" s="80">
        <v>0.104</v>
      </c>
      <c r="C125" s="16">
        <f>SUMPRODUCT('DCF Bear'!$D$73:$H$73,(1+'DCF Bear'!$C$6+$B125)^(-'DCF Bear'!$D$19:$H$19))+'DCF Bear'!$I$58*(1-'DCF Bear'!$I$57/'DCF Bear'!$I$59)/((1+'DCF Bear'!$C$6+$B125)*IF(RateConv=1,1,1+IPCALT)-1-'DCF Bear'!$I$57)/'DCF Bear'!$H$23*(1+'DCF Bear'!$C$6+$B125)^(-5)</f>
        <v>34266.833448879857</v>
      </c>
      <c r="D125" s="16">
        <f>SUMPRODUCT('DCF Bear'!$D$102:$H$102,(1+'DCF Bear'!$C$6+$B125)^(-'DCF Bear'!$D$19:$H$19))+'DCF Bear'!$I$87*(1-'DCF Bear'!$I$86/'DCF Bear'!$I$88)/((1+'DCF Bear'!$C$6+$B125)*IF(RateConv=1,1,1+IPCALT)-1-'DCF Bear'!$I$86)/'DCF Bear'!$H$23*(1+'DCF Bear'!$C$6+$B125)^(-5)</f>
        <v>20011.576807710255</v>
      </c>
      <c r="E125" s="16">
        <f>SUMPRODUCT('DCF Bear'!$D$131:$H$131,(1+'DCF Bear'!$C$6+$B125)^(-'DCF Bear'!$D$19:$H$19))+'DCF Bear'!$I$116*(1-'DCF Bear'!$I$115/'DCF Bear'!$I$117)/((1+'DCF Bear'!$C$6+$B125)*IF(RateConv=1,1,1+IPCALT)-1-'DCF Bear'!$I$115)/'DCF Bear'!$H$23*(1+'DCF Bear'!$C$6+$B125)^(-5)</f>
        <v>11712.665199402494</v>
      </c>
      <c r="F125" s="16">
        <f>SUMPRODUCT('DCF Bear'!$D$160:$H$160,(1+'DCF Bear'!$C$6+$B125)^(-'DCF Bear'!$D$19:$H$19))+'DCF Bear'!$I$145*(1-'DCF Bear'!$I$144/'DCF Bear'!$I$146)/((1+'DCF Bear'!$C$6+$B125)*IF(RateConv=1,1,1+IPCALT)-1-'DCF Bear'!$I$144)/'DCF Bear'!$H$23*(1+'DCF Bear'!$C$6+$B125)^(-5)</f>
        <v>45331.712901458726</v>
      </c>
      <c r="G125" s="75">
        <f t="shared" si="12"/>
        <v>111322.78835745133</v>
      </c>
      <c r="H125" s="16">
        <f>SUMPRODUCT('DCF Base'!$D$73:$H$73,(1+'DCF Base'!$C$6+$B125)^(-'DCF Base'!$D$19:$H$19))+'DCF Base'!$I$58*(1-'DCF Base'!$I$57/'DCF Base'!$I$59)/((1+'DCF Base'!$C$6+$B125)*IF(RateConv=1,1,1+IPCALT)-1-'DCF Base'!$I$57)/'DCF Base'!$H$23*(1+'DCF Base'!$C$6+$B125)^(-5)</f>
        <v>41525.361675155393</v>
      </c>
      <c r="I125" s="16">
        <f>SUMPRODUCT('DCF Base'!$D$102:$H$102,(1+'DCF Base'!$C$6+$B125)^(-'DCF Base'!$D$19:$H$19))+'DCF Base'!$I$87*(1-'DCF Base'!$I$86/'DCF Base'!$I$88)/((1+'DCF Base'!$C$6+$B125)*IF(RateConv=1,1,1+IPCALT)-1-'DCF Base'!$I$86)/'DCF Base'!$H$23*(1+'DCF Base'!$C$6+$B125)^(-5)</f>
        <v>23375.90506801509</v>
      </c>
      <c r="J125" s="16">
        <f>SUMPRODUCT('DCF Base'!$D$131:$H$131,(1+'DCF Base'!$C$6+$B125)^(-'DCF Base'!$D$19:$H$19))+'DCF Base'!$I$116*(1-'DCF Base'!$I$115/'DCF Base'!$I$117)/((1+'DCF Base'!$C$6+$B125)*IF(RateConv=1,1,1+IPCALT)-1-'DCF Base'!$I$115)/'DCF Base'!$H$23*(1+'DCF Base'!$C$6+$B125)^(-5)</f>
        <v>14255.01244472156</v>
      </c>
      <c r="K125" s="16">
        <f>SUMPRODUCT('DCF Base'!$D$160:$H$160,(1+'DCF Base'!$C$6+$B125)^(-'DCF Base'!$D$19:$H$19))+'DCF Base'!$I$145*(1-'DCF Base'!$I$144/'DCF Base'!$I$146)/((1+'DCF Base'!$C$6+$B125)*IF(RateConv=1,1,1+IPCALT)-1-'DCF Base'!$I$144)/'DCF Base'!$H$23*(1+'DCF Base'!$C$6+$B125)^(-5)</f>
        <v>52336.003945404096</v>
      </c>
      <c r="L125" s="75">
        <f t="shared" si="13"/>
        <v>131492.28313329612</v>
      </c>
      <c r="M125" s="16">
        <f>SUMPRODUCT('DCF Bull'!$D$73:$H$73,(1+'DCF Bull'!$C$6+$B125)^(-'DCF Bull'!$D$19:$H$19))+'DCF Bull'!$I$58*(1-'DCF Bull'!$I$57/'DCF Bull'!$I$59)/((1+'DCF Bull'!$C$6+$B125)*IF(RateConv=1,1,1+IPCALT)-1-'DCF Bull'!$I$57)/'DCF Bull'!$H$23*(1+'DCF Bull'!$C$6+$B125)^(-5)</f>
        <v>47886.877464159763</v>
      </c>
      <c r="N125" s="16">
        <f>SUMPRODUCT('DCF Bull'!$D$102:$H$102,(1+'DCF Bull'!$C$6+$B125)^(-'DCF Bull'!$D$19:$H$19))+'DCF Bull'!$I$87*(1-'DCF Bull'!$I$86/'DCF Bull'!$I$88)/((1+'DCF Bull'!$C$6+$B125)*IF(RateConv=1,1,1+IPCALT)-1-'DCF Bull'!$I$86)/'DCF Bull'!$H$23*(1+'DCF Bull'!$C$6+$B125)^(-5)</f>
        <v>25747.463914304266</v>
      </c>
      <c r="O125" s="16">
        <f>SUMPRODUCT('DCF Bull'!$D$131:$H$131,(1+'DCF Bull'!$C$6+$B125)^(-'DCF Bull'!$D$19:$H$19))+'DCF Bull'!$I$116*(1-'DCF Bull'!$I$115/'DCF Bull'!$I$117)/((1+'DCF Bull'!$C$6+$B125)*IF(RateConv=1,1,1+IPCALT)-1-'DCF Bull'!$I$115)/'DCF Bull'!$H$23*(1+'DCF Bull'!$C$6+$B125)^(-5)</f>
        <v>16456.182778660281</v>
      </c>
      <c r="P125" s="16">
        <f>SUMPRODUCT('DCF Bull'!$D$160:$H$160,(1+'DCF Bull'!$C$6+$B125)^(-'DCF Bull'!$D$19:$H$19))+'DCF Bull'!$I$145*(1-'DCF Bull'!$I$144/'DCF Bull'!$I$146)/((1+'DCF Bull'!$C$6+$B125)*IF(RateConv=1,1,1+IPCALT)-1-'DCF Bull'!$I$144)/'DCF Bull'!$H$23*(1+'DCF Bull'!$C$6+$B125)^(-5)</f>
        <v>57729.387872283201</v>
      </c>
      <c r="Q125" s="75">
        <f t="shared" si="14"/>
        <v>147819.91202940751</v>
      </c>
      <c r="R125" s="16">
        <f>SUMPRODUCT('DCF Custom'!$D$73:$H$73,(1+'DCF Custom'!$C$6+$B125)^(-'DCF Custom'!$D$19:$H$19))+'DCF Custom'!$I$58*(1-'DCF Custom'!$I$57/'DCF Custom'!$I$59)/((1+'DCF Custom'!$C$6+$B125)*IF(RateConv=1,1,1+IPCALT)-1-'DCF Custom'!$I$57)/'DCF Custom'!$H$23*(1+'DCF Custom'!$C$6+$B125)^(-5)</f>
        <v>41525.361675155393</v>
      </c>
      <c r="S125" s="16">
        <f>SUMPRODUCT('DCF Custom'!$D$102:$H$102,(1+'DCF Custom'!$C$6+$B125)^(-'DCF Custom'!$D$19:$H$19))+'DCF Custom'!$I$87*(1-'DCF Custom'!$I$86/'DCF Custom'!$I$88)/((1+'DCF Custom'!$C$6+$B125)*IF(RateConv=1,1,1+IPCALT)-1-'DCF Custom'!$I$86)/'DCF Custom'!$H$23*(1+'DCF Custom'!$C$6+$B125)^(-5)</f>
        <v>23375.90506801509</v>
      </c>
      <c r="T125" s="16">
        <f>SUMPRODUCT('DCF Custom'!$D$131:$H$131,(1+'DCF Custom'!$C$6+$B125)^(-'DCF Custom'!$D$19:$H$19))+'DCF Custom'!$I$116*(1-'DCF Custom'!$I$115/'DCF Custom'!$I$117)/((1+'DCF Custom'!$C$6+$B125)*IF(RateConv=1,1,1+IPCALT)-1-'DCF Custom'!$I$115)/'DCF Custom'!$H$23*(1+'DCF Custom'!$C$6+$B125)^(-5)</f>
        <v>14255.01244472156</v>
      </c>
      <c r="U125" s="16">
        <f>SUMPRODUCT('DCF Custom'!$D$160:$H$160,(1+'DCF Custom'!$C$6+$B125)^(-'DCF Custom'!$D$19:$H$19))+'DCF Custom'!$I$145*(1-'DCF Custom'!$I$144/'DCF Custom'!$I$146)/((1+'DCF Custom'!$C$6+$B125)*IF(RateConv=1,1,1+IPCALT)-1-'DCF Custom'!$I$144)/'DCF Custom'!$H$23*(1+'DCF Custom'!$C$6+$B125)^(-5)</f>
        <v>52336.003945404096</v>
      </c>
      <c r="V125" s="75">
        <f t="shared" si="15"/>
        <v>131492.28313329612</v>
      </c>
    </row>
    <row r="126" spans="2:22" ht="13.95" customHeight="1" x14ac:dyDescent="0.3">
      <c r="B126" s="80">
        <v>0.105</v>
      </c>
      <c r="C126" s="16">
        <f>SUMPRODUCT('DCF Bear'!$D$73:$H$73,(1+'DCF Bear'!$C$6+$B126)^(-'DCF Bear'!$D$19:$H$19))+'DCF Bear'!$I$58*(1-'DCF Bear'!$I$57/'DCF Bear'!$I$59)/((1+'DCF Bear'!$C$6+$B126)*IF(RateConv=1,1,1+IPCALT)-1-'DCF Bear'!$I$57)/'DCF Bear'!$H$23*(1+'DCF Bear'!$C$6+$B126)^(-5)</f>
        <v>34027.265528387274</v>
      </c>
      <c r="D126" s="16">
        <f>SUMPRODUCT('DCF Bear'!$D$102:$H$102,(1+'DCF Bear'!$C$6+$B126)^(-'DCF Bear'!$D$19:$H$19))+'DCF Bear'!$I$87*(1-'DCF Bear'!$I$86/'DCF Bear'!$I$88)/((1+'DCF Bear'!$C$6+$B126)*IF(RateConv=1,1,1+IPCALT)-1-'DCF Bear'!$I$86)/'DCF Bear'!$H$23*(1+'DCF Bear'!$C$6+$B126)^(-5)</f>
        <v>19856.494280636878</v>
      </c>
      <c r="E126" s="16">
        <f>SUMPRODUCT('DCF Bear'!$D$131:$H$131,(1+'DCF Bear'!$C$6+$B126)^(-'DCF Bear'!$D$19:$H$19))+'DCF Bear'!$I$116*(1-'DCF Bear'!$I$115/'DCF Bear'!$I$117)/((1+'DCF Bear'!$C$6+$B126)*IF(RateConv=1,1,1+IPCALT)-1-'DCF Bear'!$I$115)/'DCF Bear'!$H$23*(1+'DCF Bear'!$C$6+$B126)^(-5)</f>
        <v>11626.142493348925</v>
      </c>
      <c r="F126" s="16">
        <f>SUMPRODUCT('DCF Bear'!$D$160:$H$160,(1+'DCF Bear'!$C$6+$B126)^(-'DCF Bear'!$D$19:$H$19))+'DCF Bear'!$I$145*(1-'DCF Bear'!$I$144/'DCF Bear'!$I$146)/((1+'DCF Bear'!$C$6+$B126)*IF(RateConv=1,1,1+IPCALT)-1-'DCF Bear'!$I$144)/'DCF Bear'!$H$23*(1+'DCF Bear'!$C$6+$B126)^(-5)</f>
        <v>45048.06113666037</v>
      </c>
      <c r="G126" s="75">
        <f t="shared" si="12"/>
        <v>110557.96343903345</v>
      </c>
      <c r="H126" s="16">
        <f>SUMPRODUCT('DCF Base'!$D$73:$H$73,(1+'DCF Base'!$C$6+$B126)^(-'DCF Base'!$D$19:$H$19))+'DCF Base'!$I$58*(1-'DCF Base'!$I$57/'DCF Base'!$I$59)/((1+'DCF Base'!$C$6+$B126)*IF(RateConv=1,1,1+IPCALT)-1-'DCF Base'!$I$57)/'DCF Base'!$H$23*(1+'DCF Base'!$C$6+$B126)^(-5)</f>
        <v>41169.857682972412</v>
      </c>
      <c r="I126" s="16">
        <f>SUMPRODUCT('DCF Base'!$D$102:$H$102,(1+'DCF Base'!$C$6+$B126)^(-'DCF Base'!$D$19:$H$19))+'DCF Base'!$I$87*(1-'DCF Base'!$I$86/'DCF Base'!$I$88)/((1+'DCF Base'!$C$6+$B126)*IF(RateConv=1,1,1+IPCALT)-1-'DCF Base'!$I$86)/'DCF Base'!$H$23*(1+'DCF Base'!$C$6+$B126)^(-5)</f>
        <v>23151.832987721344</v>
      </c>
      <c r="J126" s="16">
        <f>SUMPRODUCT('DCF Base'!$D$131:$H$131,(1+'DCF Base'!$C$6+$B126)^(-'DCF Base'!$D$19:$H$19))+'DCF Base'!$I$116*(1-'DCF Base'!$I$115/'DCF Base'!$I$117)/((1+'DCF Base'!$C$6+$B126)*IF(RateConv=1,1,1+IPCALT)-1-'DCF Base'!$I$115)/'DCF Base'!$H$23*(1+'DCF Base'!$C$6+$B126)^(-5)</f>
        <v>14126.052420523454</v>
      </c>
      <c r="K126" s="16">
        <f>SUMPRODUCT('DCF Base'!$D$160:$H$160,(1+'DCF Base'!$C$6+$B126)^(-'DCF Base'!$D$19:$H$19))+'DCF Base'!$I$145*(1-'DCF Base'!$I$144/'DCF Base'!$I$146)/((1+'DCF Base'!$C$6+$B126)*IF(RateConv=1,1,1+IPCALT)-1-'DCF Base'!$I$144)/'DCF Base'!$H$23*(1+'DCF Base'!$C$6+$B126)^(-5)</f>
        <v>51929.413180055111</v>
      </c>
      <c r="L126" s="75">
        <f t="shared" si="13"/>
        <v>130377.15627127232</v>
      </c>
      <c r="M126" s="16">
        <f>SUMPRODUCT('DCF Bull'!$D$73:$H$73,(1+'DCF Bull'!$C$6+$B126)^(-'DCF Bull'!$D$19:$H$19))+'DCF Bull'!$I$58*(1-'DCF Bull'!$I$57/'DCF Bull'!$I$59)/((1+'DCF Bull'!$C$6+$B126)*IF(RateConv=1,1,1+IPCALT)-1-'DCF Bull'!$I$57)/'DCF Bull'!$H$23*(1+'DCF Bull'!$C$6+$B126)^(-5)</f>
        <v>47414.413664529187</v>
      </c>
      <c r="N126" s="16">
        <f>SUMPRODUCT('DCF Bull'!$D$102:$H$102,(1+'DCF Bull'!$C$6+$B126)^(-'DCF Bull'!$D$19:$H$19))+'DCF Bull'!$I$87*(1-'DCF Bull'!$I$86/'DCF Bull'!$I$88)/((1+'DCF Bull'!$C$6+$B126)*IF(RateConv=1,1,1+IPCALT)-1-'DCF Bull'!$I$86)/'DCF Bull'!$H$23*(1+'DCF Bull'!$C$6+$B126)^(-5)</f>
        <v>25458.843100137878</v>
      </c>
      <c r="O126" s="16">
        <f>SUMPRODUCT('DCF Bull'!$D$131:$H$131,(1+'DCF Bull'!$C$6+$B126)^(-'DCF Bull'!$D$19:$H$19))+'DCF Bull'!$I$116*(1-'DCF Bull'!$I$115/'DCF Bull'!$I$117)/((1+'DCF Bull'!$C$6+$B126)*IF(RateConv=1,1,1+IPCALT)-1-'DCF Bull'!$I$115)/'DCF Bull'!$H$23*(1+'DCF Bull'!$C$6+$B126)^(-5)</f>
        <v>16284.312450977828</v>
      </c>
      <c r="P126" s="16">
        <f>SUMPRODUCT('DCF Bull'!$D$160:$H$160,(1+'DCF Bull'!$C$6+$B126)^(-'DCF Bull'!$D$19:$H$19))+'DCF Bull'!$I$145*(1-'DCF Bull'!$I$144/'DCF Bull'!$I$146)/((1+'DCF Bull'!$C$6+$B126)*IF(RateConv=1,1,1+IPCALT)-1-'DCF Bull'!$I$144)/'DCF Bull'!$H$23*(1+'DCF Bull'!$C$6+$B126)^(-5)</f>
        <v>57205.9604829573</v>
      </c>
      <c r="Q126" s="75">
        <f t="shared" si="14"/>
        <v>146363.52969860219</v>
      </c>
      <c r="R126" s="16">
        <f>SUMPRODUCT('DCF Custom'!$D$73:$H$73,(1+'DCF Custom'!$C$6+$B126)^(-'DCF Custom'!$D$19:$H$19))+'DCF Custom'!$I$58*(1-'DCF Custom'!$I$57/'DCF Custom'!$I$59)/((1+'DCF Custom'!$C$6+$B126)*IF(RateConv=1,1,1+IPCALT)-1-'DCF Custom'!$I$57)/'DCF Custom'!$H$23*(1+'DCF Custom'!$C$6+$B126)^(-5)</f>
        <v>41169.857682972412</v>
      </c>
      <c r="S126" s="16">
        <f>SUMPRODUCT('DCF Custom'!$D$102:$H$102,(1+'DCF Custom'!$C$6+$B126)^(-'DCF Custom'!$D$19:$H$19))+'DCF Custom'!$I$87*(1-'DCF Custom'!$I$86/'DCF Custom'!$I$88)/((1+'DCF Custom'!$C$6+$B126)*IF(RateConv=1,1,1+IPCALT)-1-'DCF Custom'!$I$86)/'DCF Custom'!$H$23*(1+'DCF Custom'!$C$6+$B126)^(-5)</f>
        <v>23151.832987721344</v>
      </c>
      <c r="T126" s="16">
        <f>SUMPRODUCT('DCF Custom'!$D$131:$H$131,(1+'DCF Custom'!$C$6+$B126)^(-'DCF Custom'!$D$19:$H$19))+'DCF Custom'!$I$116*(1-'DCF Custom'!$I$115/'DCF Custom'!$I$117)/((1+'DCF Custom'!$C$6+$B126)*IF(RateConv=1,1,1+IPCALT)-1-'DCF Custom'!$I$115)/'DCF Custom'!$H$23*(1+'DCF Custom'!$C$6+$B126)^(-5)</f>
        <v>14126.052420523454</v>
      </c>
      <c r="U126" s="16">
        <f>SUMPRODUCT('DCF Custom'!$D$160:$H$160,(1+'DCF Custom'!$C$6+$B126)^(-'DCF Custom'!$D$19:$H$19))+'DCF Custom'!$I$145*(1-'DCF Custom'!$I$144/'DCF Custom'!$I$146)/((1+'DCF Custom'!$C$6+$B126)*IF(RateConv=1,1,1+IPCALT)-1-'DCF Custom'!$I$144)/'DCF Custom'!$H$23*(1+'DCF Custom'!$C$6+$B126)^(-5)</f>
        <v>51929.413180055111</v>
      </c>
      <c r="V126" s="75">
        <f t="shared" si="15"/>
        <v>130377.15627127232</v>
      </c>
    </row>
    <row r="127" spans="2:22" ht="13.95" customHeight="1" x14ac:dyDescent="0.3">
      <c r="B127" s="80">
        <v>0.106</v>
      </c>
      <c r="C127" s="16">
        <f>SUMPRODUCT('DCF Bear'!$D$73:$H$73,(1+'DCF Bear'!$C$6+$B127)^(-'DCF Bear'!$D$19:$H$19))+'DCF Bear'!$I$58*(1-'DCF Bear'!$I$57/'DCF Bear'!$I$59)/((1+'DCF Bear'!$C$6+$B127)*IF(RateConv=1,1,1+IPCALT)-1-'DCF Bear'!$I$57)/'DCF Bear'!$H$23*(1+'DCF Bear'!$C$6+$B127)^(-5)</f>
        <v>33790.924211573954</v>
      </c>
      <c r="D127" s="16">
        <f>SUMPRODUCT('DCF Bear'!$D$102:$H$102,(1+'DCF Bear'!$C$6+$B127)^(-'DCF Bear'!$D$19:$H$19))+'DCF Bear'!$I$87*(1-'DCF Bear'!$I$86/'DCF Bear'!$I$88)/((1+'DCF Bear'!$C$6+$B127)*IF(RateConv=1,1,1+IPCALT)-1-'DCF Bear'!$I$86)/'DCF Bear'!$H$23*(1+'DCF Bear'!$C$6+$B127)^(-5)</f>
        <v>19703.553236589803</v>
      </c>
      <c r="E127" s="16">
        <f>SUMPRODUCT('DCF Bear'!$D$131:$H$131,(1+'DCF Bear'!$C$6+$B127)^(-'DCF Bear'!$D$19:$H$19))+'DCF Bear'!$I$116*(1-'DCF Bear'!$I$115/'DCF Bear'!$I$117)/((1+'DCF Bear'!$C$6+$B127)*IF(RateConv=1,1,1+IPCALT)-1-'DCF Bear'!$I$115)/'DCF Bear'!$H$23*(1+'DCF Bear'!$C$6+$B127)^(-5)</f>
        <v>11540.802053402689</v>
      </c>
      <c r="F127" s="16">
        <f>SUMPRODUCT('DCF Bear'!$D$160:$H$160,(1+'DCF Bear'!$C$6+$B127)^(-'DCF Bear'!$D$19:$H$19))+'DCF Bear'!$I$145*(1-'DCF Bear'!$I$144/'DCF Bear'!$I$146)/((1+'DCF Bear'!$C$6+$B127)*IF(RateConv=1,1,1+IPCALT)-1-'DCF Bear'!$I$144)/'DCF Bear'!$H$23*(1+'DCF Bear'!$C$6+$B127)^(-5)</f>
        <v>44768.103117861596</v>
      </c>
      <c r="G127" s="75">
        <f t="shared" si="12"/>
        <v>109803.38261942804</v>
      </c>
      <c r="H127" s="16">
        <f>SUMPRODUCT('DCF Base'!$D$73:$H$73,(1+'DCF Base'!$C$6+$B127)^(-'DCF Base'!$D$19:$H$19))+'DCF Base'!$I$58*(1-'DCF Base'!$I$57/'DCF Base'!$I$59)/((1+'DCF Base'!$C$6+$B127)*IF(RateConv=1,1,1+IPCALT)-1-'DCF Base'!$I$57)/'DCF Base'!$H$23*(1+'DCF Base'!$C$6+$B127)^(-5)</f>
        <v>40820.044891229125</v>
      </c>
      <c r="I127" s="16">
        <f>SUMPRODUCT('DCF Base'!$D$102:$H$102,(1+'DCF Base'!$C$6+$B127)^(-'DCF Base'!$D$19:$H$19))+'DCF Base'!$I$87*(1-'DCF Base'!$I$86/'DCF Base'!$I$88)/((1+'DCF Base'!$C$6+$B127)*IF(RateConv=1,1,1+IPCALT)-1-'DCF Base'!$I$86)/'DCF Base'!$H$23*(1+'DCF Base'!$C$6+$B127)^(-5)</f>
        <v>22931.433027300656</v>
      </c>
      <c r="J127" s="16">
        <f>SUMPRODUCT('DCF Base'!$D$131:$H$131,(1+'DCF Base'!$C$6+$B127)^(-'DCF Base'!$D$19:$H$19))+'DCF Base'!$I$116*(1-'DCF Base'!$I$115/'DCF Base'!$I$117)/((1+'DCF Base'!$C$6+$B127)*IF(RateConv=1,1,1+IPCALT)-1-'DCF Base'!$I$115)/'DCF Base'!$H$23*(1+'DCF Base'!$C$6+$B127)^(-5)</f>
        <v>13999.182270571077</v>
      </c>
      <c r="K127" s="16">
        <f>SUMPRODUCT('DCF Base'!$D$160:$H$160,(1+'DCF Base'!$C$6+$B127)^(-'DCF Base'!$D$19:$H$19))+'DCF Base'!$I$145*(1-'DCF Base'!$I$144/'DCF Base'!$I$146)/((1+'DCF Base'!$C$6+$B127)*IF(RateConv=1,1,1+IPCALT)-1-'DCF Base'!$I$144)/'DCF Base'!$H$23*(1+'DCF Base'!$C$6+$B127)^(-5)</f>
        <v>51529.175105502087</v>
      </c>
      <c r="L127" s="75">
        <f t="shared" si="13"/>
        <v>129279.83529460295</v>
      </c>
      <c r="M127" s="16">
        <f>SUMPRODUCT('DCF Bull'!$D$73:$H$73,(1+'DCF Bull'!$C$6+$B127)^(-'DCF Bull'!$D$19:$H$19))+'DCF Bull'!$I$58*(1-'DCF Bull'!$I$57/'DCF Bull'!$I$59)/((1+'DCF Bull'!$C$6+$B127)*IF(RateConv=1,1,1+IPCALT)-1-'DCF Bull'!$I$57)/'DCF Bull'!$H$23*(1+'DCF Bull'!$C$6+$B127)^(-5)</f>
        <v>46950.410136952596</v>
      </c>
      <c r="N127" s="16">
        <f>SUMPRODUCT('DCF Bull'!$D$102:$H$102,(1+'DCF Bull'!$C$6+$B127)^(-'DCF Bull'!$D$19:$H$19))+'DCF Bull'!$I$87*(1-'DCF Bull'!$I$86/'DCF Bull'!$I$88)/((1+'DCF Bull'!$C$6+$B127)*IF(RateConv=1,1,1+IPCALT)-1-'DCF Bull'!$I$86)/'DCF Bull'!$H$23*(1+'DCF Bull'!$C$6+$B127)^(-5)</f>
        <v>25175.514431328811</v>
      </c>
      <c r="O127" s="16">
        <f>SUMPRODUCT('DCF Bull'!$D$131:$H$131,(1+'DCF Bull'!$C$6+$B127)^(-'DCF Bull'!$D$19:$H$19))+'DCF Bull'!$I$116*(1-'DCF Bull'!$I$115/'DCF Bull'!$I$117)/((1+'DCF Bull'!$C$6+$B127)*IF(RateConv=1,1,1+IPCALT)-1-'DCF Bull'!$I$115)/'DCF Bull'!$H$23*(1+'DCF Bull'!$C$6+$B127)^(-5)</f>
        <v>16115.554561599711</v>
      </c>
      <c r="P127" s="16">
        <f>SUMPRODUCT('DCF Bull'!$D$160:$H$160,(1+'DCF Bull'!$C$6+$B127)^(-'DCF Bull'!$D$19:$H$19))+'DCF Bull'!$I$145*(1-'DCF Bull'!$I$144/'DCF Bull'!$I$146)/((1+'DCF Bull'!$C$6+$B127)*IF(RateConv=1,1,1+IPCALT)-1-'DCF Bull'!$I$144)/'DCF Bull'!$H$23*(1+'DCF Bull'!$C$6+$B127)^(-5)</f>
        <v>56691.733982546277</v>
      </c>
      <c r="Q127" s="75">
        <f t="shared" si="14"/>
        <v>144933.21311242739</v>
      </c>
      <c r="R127" s="16">
        <f>SUMPRODUCT('DCF Custom'!$D$73:$H$73,(1+'DCF Custom'!$C$6+$B127)^(-'DCF Custom'!$D$19:$H$19))+'DCF Custom'!$I$58*(1-'DCF Custom'!$I$57/'DCF Custom'!$I$59)/((1+'DCF Custom'!$C$6+$B127)*IF(RateConv=1,1,1+IPCALT)-1-'DCF Custom'!$I$57)/'DCF Custom'!$H$23*(1+'DCF Custom'!$C$6+$B127)^(-5)</f>
        <v>40820.044891229125</v>
      </c>
      <c r="S127" s="16">
        <f>SUMPRODUCT('DCF Custom'!$D$102:$H$102,(1+'DCF Custom'!$C$6+$B127)^(-'DCF Custom'!$D$19:$H$19))+'DCF Custom'!$I$87*(1-'DCF Custom'!$I$86/'DCF Custom'!$I$88)/((1+'DCF Custom'!$C$6+$B127)*IF(RateConv=1,1,1+IPCALT)-1-'DCF Custom'!$I$86)/'DCF Custom'!$H$23*(1+'DCF Custom'!$C$6+$B127)^(-5)</f>
        <v>22931.433027300656</v>
      </c>
      <c r="T127" s="16">
        <f>SUMPRODUCT('DCF Custom'!$D$131:$H$131,(1+'DCF Custom'!$C$6+$B127)^(-'DCF Custom'!$D$19:$H$19))+'DCF Custom'!$I$116*(1-'DCF Custom'!$I$115/'DCF Custom'!$I$117)/((1+'DCF Custom'!$C$6+$B127)*IF(RateConv=1,1,1+IPCALT)-1-'DCF Custom'!$I$115)/'DCF Custom'!$H$23*(1+'DCF Custom'!$C$6+$B127)^(-5)</f>
        <v>13999.182270571077</v>
      </c>
      <c r="U127" s="16">
        <f>SUMPRODUCT('DCF Custom'!$D$160:$H$160,(1+'DCF Custom'!$C$6+$B127)^(-'DCF Custom'!$D$19:$H$19))+'DCF Custom'!$I$145*(1-'DCF Custom'!$I$144/'DCF Custom'!$I$146)/((1+'DCF Custom'!$C$6+$B127)*IF(RateConv=1,1,1+IPCALT)-1-'DCF Custom'!$I$144)/'DCF Custom'!$H$23*(1+'DCF Custom'!$C$6+$B127)^(-5)</f>
        <v>51529.175105502087</v>
      </c>
      <c r="V127" s="75">
        <f t="shared" si="15"/>
        <v>129279.83529460295</v>
      </c>
    </row>
    <row r="128" spans="2:22" ht="13.95" customHeight="1" x14ac:dyDescent="0.3">
      <c r="B128" s="80">
        <v>0.107</v>
      </c>
      <c r="C128" s="16">
        <f>SUMPRODUCT('DCF Bear'!$D$73:$H$73,(1+'DCF Bear'!$C$6+$B128)^(-'DCF Bear'!$D$19:$H$19))+'DCF Bear'!$I$58*(1-'DCF Bear'!$I$57/'DCF Bear'!$I$59)/((1+'DCF Bear'!$C$6+$B128)*IF(RateConv=1,1,1+IPCALT)-1-'DCF Bear'!$I$57)/'DCF Bear'!$H$23*(1+'DCF Bear'!$C$6+$B128)^(-5)</f>
        <v>33557.744974707777</v>
      </c>
      <c r="D128" s="16">
        <f>SUMPRODUCT('DCF Bear'!$D$102:$H$102,(1+'DCF Bear'!$C$6+$B128)^(-'DCF Bear'!$D$19:$H$19))+'DCF Bear'!$I$87*(1-'DCF Bear'!$I$86/'DCF Bear'!$I$88)/((1+'DCF Bear'!$C$6+$B128)*IF(RateConv=1,1,1+IPCALT)-1-'DCF Bear'!$I$86)/'DCF Bear'!$H$23*(1+'DCF Bear'!$C$6+$B128)^(-5)</f>
        <v>19552.710639274836</v>
      </c>
      <c r="E128" s="16">
        <f>SUMPRODUCT('DCF Bear'!$D$131:$H$131,(1+'DCF Bear'!$C$6+$B128)^(-'DCF Bear'!$D$19:$H$19))+'DCF Bear'!$I$116*(1-'DCF Bear'!$I$115/'DCF Bear'!$I$117)/((1+'DCF Bear'!$C$6+$B128)*IF(RateConv=1,1,1+IPCALT)-1-'DCF Bear'!$I$115)/'DCF Bear'!$H$23*(1+'DCF Bear'!$C$6+$B128)^(-5)</f>
        <v>11456.620166880093</v>
      </c>
      <c r="F128" s="16">
        <f>SUMPRODUCT('DCF Bear'!$D$160:$H$160,(1+'DCF Bear'!$C$6+$B128)^(-'DCF Bear'!$D$19:$H$19))+'DCF Bear'!$I$145*(1-'DCF Bear'!$I$144/'DCF Bear'!$I$146)/((1+'DCF Bear'!$C$6+$B128)*IF(RateConv=1,1,1+IPCALT)-1-'DCF Bear'!$I$144)/'DCF Bear'!$H$23*(1+'DCF Bear'!$C$6+$B128)^(-5)</f>
        <v>44491.765523542781</v>
      </c>
      <c r="G128" s="75">
        <f t="shared" si="12"/>
        <v>109058.84130440549</v>
      </c>
      <c r="H128" s="16">
        <f>SUMPRODUCT('DCF Base'!$D$73:$H$73,(1+'DCF Base'!$C$6+$B128)^(-'DCF Base'!$D$19:$H$19))+'DCF Base'!$I$58*(1-'DCF Base'!$I$57/'DCF Base'!$I$59)/((1+'DCF Base'!$C$6+$B128)*IF(RateConv=1,1,1+IPCALT)-1-'DCF Base'!$I$57)/'DCF Base'!$H$23*(1+'DCF Base'!$C$6+$B128)^(-5)</f>
        <v>40475.789200761239</v>
      </c>
      <c r="I128" s="16">
        <f>SUMPRODUCT('DCF Base'!$D$102:$H$102,(1+'DCF Base'!$C$6+$B128)^(-'DCF Base'!$D$19:$H$19))+'DCF Base'!$I$87*(1-'DCF Base'!$I$86/'DCF Base'!$I$88)/((1+'DCF Base'!$C$6+$B128)*IF(RateConv=1,1,1+IPCALT)-1-'DCF Base'!$I$86)/'DCF Base'!$H$23*(1+'DCF Base'!$C$6+$B128)^(-5)</f>
        <v>22714.618301054343</v>
      </c>
      <c r="J128" s="16">
        <f>SUMPRODUCT('DCF Base'!$D$131:$H$131,(1+'DCF Base'!$C$6+$B128)^(-'DCF Base'!$D$19:$H$19))+'DCF Base'!$I$116*(1-'DCF Base'!$I$115/'DCF Base'!$I$117)/((1+'DCF Base'!$C$6+$B128)*IF(RateConv=1,1,1+IPCALT)-1-'DCF Base'!$I$115)/'DCF Base'!$H$23*(1+'DCF Base'!$C$6+$B128)^(-5)</f>
        <v>13874.352643207296</v>
      </c>
      <c r="K128" s="16">
        <f>SUMPRODUCT('DCF Base'!$D$160:$H$160,(1+'DCF Base'!$C$6+$B128)^(-'DCF Base'!$D$19:$H$19))+'DCF Base'!$I$145*(1-'DCF Base'!$I$144/'DCF Base'!$I$146)/((1+'DCF Base'!$C$6+$B128)*IF(RateConv=1,1,1+IPCALT)-1-'DCF Base'!$I$144)/'DCF Base'!$H$23*(1+'DCF Base'!$C$6+$B128)^(-5)</f>
        <v>51135.140708915817</v>
      </c>
      <c r="L128" s="75">
        <f t="shared" si="13"/>
        <v>128199.9008539387</v>
      </c>
      <c r="M128" s="16">
        <f>SUMPRODUCT('DCF Bull'!$D$73:$H$73,(1+'DCF Bull'!$C$6+$B128)^(-'DCF Bull'!$D$19:$H$19))+'DCF Bull'!$I$58*(1-'DCF Bull'!$I$57/'DCF Bull'!$I$59)/((1+'DCF Bull'!$C$6+$B128)*IF(RateConv=1,1,1+IPCALT)-1-'DCF Bull'!$I$57)/'DCF Bull'!$H$23*(1+'DCF Bull'!$C$6+$B128)^(-5)</f>
        <v>46494.645409645171</v>
      </c>
      <c r="N128" s="16">
        <f>SUMPRODUCT('DCF Bull'!$D$102:$H$102,(1+'DCF Bull'!$C$6+$B128)^(-'DCF Bull'!$D$19:$H$19))+'DCF Bull'!$I$87*(1-'DCF Bull'!$I$86/'DCF Bull'!$I$88)/((1+'DCF Bull'!$C$6+$B128)*IF(RateConv=1,1,1+IPCALT)-1-'DCF Bull'!$I$86)/'DCF Bull'!$H$23*(1+'DCF Bull'!$C$6+$B128)^(-5)</f>
        <v>24897.338823034137</v>
      </c>
      <c r="O128" s="16">
        <f>SUMPRODUCT('DCF Bull'!$D$131:$H$131,(1+'DCF Bull'!$C$6+$B128)^(-'DCF Bull'!$D$19:$H$19))+'DCF Bull'!$I$116*(1-'DCF Bull'!$I$115/'DCF Bull'!$I$117)/((1+'DCF Bull'!$C$6+$B128)*IF(RateConv=1,1,1+IPCALT)-1-'DCF Bull'!$I$115)/'DCF Bull'!$H$23*(1+'DCF Bull'!$C$6+$B128)^(-5)</f>
        <v>15949.82748034744</v>
      </c>
      <c r="P128" s="16">
        <f>SUMPRODUCT('DCF Bull'!$D$160:$H$160,(1+'DCF Bull'!$C$6+$B128)^(-'DCF Bull'!$D$19:$H$19))+'DCF Bull'!$I$145*(1-'DCF Bull'!$I$144/'DCF Bull'!$I$146)/((1+'DCF Bull'!$C$6+$B128)*IF(RateConv=1,1,1+IPCALT)-1-'DCF Bull'!$I$144)/'DCF Bull'!$H$23*(1+'DCF Bull'!$C$6+$B128)^(-5)</f>
        <v>56186.468246741482</v>
      </c>
      <c r="Q128" s="75">
        <f t="shared" si="14"/>
        <v>143528.27995976823</v>
      </c>
      <c r="R128" s="16">
        <f>SUMPRODUCT('DCF Custom'!$D$73:$H$73,(1+'DCF Custom'!$C$6+$B128)^(-'DCF Custom'!$D$19:$H$19))+'DCF Custom'!$I$58*(1-'DCF Custom'!$I$57/'DCF Custom'!$I$59)/((1+'DCF Custom'!$C$6+$B128)*IF(RateConv=1,1,1+IPCALT)-1-'DCF Custom'!$I$57)/'DCF Custom'!$H$23*(1+'DCF Custom'!$C$6+$B128)^(-5)</f>
        <v>40475.789200761239</v>
      </c>
      <c r="S128" s="16">
        <f>SUMPRODUCT('DCF Custom'!$D$102:$H$102,(1+'DCF Custom'!$C$6+$B128)^(-'DCF Custom'!$D$19:$H$19))+'DCF Custom'!$I$87*(1-'DCF Custom'!$I$86/'DCF Custom'!$I$88)/((1+'DCF Custom'!$C$6+$B128)*IF(RateConv=1,1,1+IPCALT)-1-'DCF Custom'!$I$86)/'DCF Custom'!$H$23*(1+'DCF Custom'!$C$6+$B128)^(-5)</f>
        <v>22714.618301054343</v>
      </c>
      <c r="T128" s="16">
        <f>SUMPRODUCT('DCF Custom'!$D$131:$H$131,(1+'DCF Custom'!$C$6+$B128)^(-'DCF Custom'!$D$19:$H$19))+'DCF Custom'!$I$116*(1-'DCF Custom'!$I$115/'DCF Custom'!$I$117)/((1+'DCF Custom'!$C$6+$B128)*IF(RateConv=1,1,1+IPCALT)-1-'DCF Custom'!$I$115)/'DCF Custom'!$H$23*(1+'DCF Custom'!$C$6+$B128)^(-5)</f>
        <v>13874.352643207296</v>
      </c>
      <c r="U128" s="16">
        <f>SUMPRODUCT('DCF Custom'!$D$160:$H$160,(1+'DCF Custom'!$C$6+$B128)^(-'DCF Custom'!$D$19:$H$19))+'DCF Custom'!$I$145*(1-'DCF Custom'!$I$144/'DCF Custom'!$I$146)/((1+'DCF Custom'!$C$6+$B128)*IF(RateConv=1,1,1+IPCALT)-1-'DCF Custom'!$I$144)/'DCF Custom'!$H$23*(1+'DCF Custom'!$C$6+$B128)^(-5)</f>
        <v>51135.140708915817</v>
      </c>
      <c r="V128" s="75">
        <f t="shared" si="15"/>
        <v>128199.9008539387</v>
      </c>
    </row>
    <row r="129" spans="2:22" ht="13.95" customHeight="1" x14ac:dyDescent="0.3">
      <c r="B129" s="80">
        <v>0.108</v>
      </c>
      <c r="C129" s="16">
        <f>SUMPRODUCT('DCF Bear'!$D$73:$H$73,(1+'DCF Bear'!$C$6+$B129)^(-'DCF Bear'!$D$19:$H$19))+'DCF Bear'!$I$58*(1-'DCF Bear'!$I$57/'DCF Bear'!$I$59)/((1+'DCF Bear'!$C$6+$B129)*IF(RateConv=1,1,1+IPCALT)-1-'DCF Bear'!$I$57)/'DCF Bear'!$H$23*(1+'DCF Bear'!$C$6+$B129)^(-5)</f>
        <v>33327.66500301403</v>
      </c>
      <c r="D129" s="16">
        <f>SUMPRODUCT('DCF Bear'!$D$102:$H$102,(1+'DCF Bear'!$C$6+$B129)^(-'DCF Bear'!$D$19:$H$19))+'DCF Bear'!$I$87*(1-'DCF Bear'!$I$86/'DCF Bear'!$I$88)/((1+'DCF Bear'!$C$6+$B129)*IF(RateConv=1,1,1+IPCALT)-1-'DCF Bear'!$I$86)/'DCF Bear'!$H$23*(1+'DCF Bear'!$C$6+$B129)^(-5)</f>
        <v>19403.924593243806</v>
      </c>
      <c r="E129" s="16">
        <f>SUMPRODUCT('DCF Bear'!$D$131:$H$131,(1+'DCF Bear'!$C$6+$B129)^(-'DCF Bear'!$D$19:$H$19))+'DCF Bear'!$I$116*(1-'DCF Bear'!$I$115/'DCF Bear'!$I$117)/((1+'DCF Bear'!$C$6+$B129)*IF(RateConv=1,1,1+IPCALT)-1-'DCF Bear'!$I$115)/'DCF Bear'!$H$23*(1+'DCF Bear'!$C$6+$B129)^(-5)</f>
        <v>11373.573749486957</v>
      </c>
      <c r="F129" s="16">
        <f>SUMPRODUCT('DCF Bear'!$D$160:$H$160,(1+'DCF Bear'!$C$6+$B129)^(-'DCF Bear'!$D$19:$H$19))+'DCF Bear'!$I$145*(1-'DCF Bear'!$I$144/'DCF Bear'!$I$146)/((1+'DCF Bear'!$C$6+$B129)*IF(RateConv=1,1,1+IPCALT)-1-'DCF Bear'!$I$144)/'DCF Bear'!$H$23*(1+'DCF Bear'!$C$6+$B129)^(-5)</f>
        <v>44218.976971425378</v>
      </c>
      <c r="G129" s="75">
        <f t="shared" si="12"/>
        <v>108324.14031717017</v>
      </c>
      <c r="H129" s="16">
        <f>SUMPRODUCT('DCF Base'!$D$73:$H$73,(1+'DCF Base'!$C$6+$B129)^(-'DCF Base'!$D$19:$H$19))+'DCF Base'!$I$58*(1-'DCF Base'!$I$57/'DCF Base'!$I$59)/((1+'DCF Base'!$C$6+$B129)*IF(RateConv=1,1,1+IPCALT)-1-'DCF Base'!$I$57)/'DCF Base'!$H$23*(1+'DCF Base'!$C$6+$B129)^(-5)</f>
        <v>40136.960684858313</v>
      </c>
      <c r="I129" s="16">
        <f>SUMPRODUCT('DCF Base'!$D$102:$H$102,(1+'DCF Base'!$C$6+$B129)^(-'DCF Base'!$D$19:$H$19))+'DCF Base'!$I$87*(1-'DCF Base'!$I$86/'DCF Base'!$I$88)/((1+'DCF Base'!$C$6+$B129)*IF(RateConv=1,1,1+IPCALT)-1-'DCF Base'!$I$86)/'DCF Base'!$H$23*(1+'DCF Base'!$C$6+$B129)^(-5)</f>
        <v>22501.304628523823</v>
      </c>
      <c r="J129" s="16">
        <f>SUMPRODUCT('DCF Base'!$D$131:$H$131,(1+'DCF Base'!$C$6+$B129)^(-'DCF Base'!$D$19:$H$19))+'DCF Base'!$I$116*(1-'DCF Base'!$I$115/'DCF Base'!$I$117)/((1+'DCF Base'!$C$6+$B129)*IF(RateConv=1,1,1+IPCALT)-1-'DCF Base'!$I$115)/'DCF Base'!$H$23*(1+'DCF Base'!$C$6+$B129)^(-5)</f>
        <v>13751.515722887012</v>
      </c>
      <c r="K129" s="16">
        <f>SUMPRODUCT('DCF Base'!$D$160:$H$160,(1+'DCF Base'!$C$6+$B129)^(-'DCF Base'!$D$19:$H$19))+'DCF Base'!$I$145*(1-'DCF Base'!$I$144/'DCF Base'!$I$146)/((1+'DCF Base'!$C$6+$B129)*IF(RateConv=1,1,1+IPCALT)-1-'DCF Base'!$I$144)/'DCF Base'!$H$23*(1+'DCF Base'!$C$6+$B129)^(-5)</f>
        <v>50747.165610560936</v>
      </c>
      <c r="L129" s="75">
        <f t="shared" si="13"/>
        <v>127136.9466468301</v>
      </c>
      <c r="M129" s="16">
        <f>SUMPRODUCT('DCF Bull'!$D$73:$H$73,(1+'DCF Bull'!$C$6+$B129)^(-'DCF Bull'!$D$19:$H$19))+'DCF Bull'!$I$58*(1-'DCF Bull'!$I$57/'DCF Bull'!$I$59)/((1+'DCF Bull'!$C$6+$B129)*IF(RateConv=1,1,1+IPCALT)-1-'DCF Bull'!$I$57)/'DCF Bull'!$H$23*(1+'DCF Bull'!$C$6+$B129)^(-5)</f>
        <v>46046.905651946872</v>
      </c>
      <c r="N129" s="16">
        <f>SUMPRODUCT('DCF Bull'!$D$102:$H$102,(1+'DCF Bull'!$C$6+$B129)^(-'DCF Bull'!$D$19:$H$19))+'DCF Bull'!$I$87*(1-'DCF Bull'!$I$86/'DCF Bull'!$I$88)/((1+'DCF Bull'!$C$6+$B129)*IF(RateConv=1,1,1+IPCALT)-1-'DCF Bull'!$I$86)/'DCF Bull'!$H$23*(1+'DCF Bull'!$C$6+$B129)^(-5)</f>
        <v>24624.18199194139</v>
      </c>
      <c r="O129" s="16">
        <f>SUMPRODUCT('DCF Bull'!$D$131:$H$131,(1+'DCF Bull'!$C$6+$B129)^(-'DCF Bull'!$D$19:$H$19))+'DCF Bull'!$I$116*(1-'DCF Bull'!$I$115/'DCF Bull'!$I$117)/((1+'DCF Bull'!$C$6+$B129)*IF(RateConv=1,1,1+IPCALT)-1-'DCF Bull'!$I$115)/'DCF Bull'!$H$23*(1+'DCF Bull'!$C$6+$B129)^(-5)</f>
        <v>15787.052394210554</v>
      </c>
      <c r="P129" s="16">
        <f>SUMPRODUCT('DCF Bull'!$D$160:$H$160,(1+'DCF Bull'!$C$6+$B129)^(-'DCF Bull'!$D$19:$H$19))+'DCF Bull'!$I$145*(1-'DCF Bull'!$I$144/'DCF Bull'!$I$146)/((1+'DCF Bull'!$C$6+$B129)*IF(RateConv=1,1,1+IPCALT)-1-'DCF Bull'!$I$144)/'DCF Bull'!$H$23*(1+'DCF Bull'!$C$6+$B129)^(-5)</f>
        <v>55689.931432216035</v>
      </c>
      <c r="Q129" s="75">
        <f t="shared" si="14"/>
        <v>142148.07147031484</v>
      </c>
      <c r="R129" s="16">
        <f>SUMPRODUCT('DCF Custom'!$D$73:$H$73,(1+'DCF Custom'!$C$6+$B129)^(-'DCF Custom'!$D$19:$H$19))+'DCF Custom'!$I$58*(1-'DCF Custom'!$I$57/'DCF Custom'!$I$59)/((1+'DCF Custom'!$C$6+$B129)*IF(RateConv=1,1,1+IPCALT)-1-'DCF Custom'!$I$57)/'DCF Custom'!$H$23*(1+'DCF Custom'!$C$6+$B129)^(-5)</f>
        <v>40136.960684858313</v>
      </c>
      <c r="S129" s="16">
        <f>SUMPRODUCT('DCF Custom'!$D$102:$H$102,(1+'DCF Custom'!$C$6+$B129)^(-'DCF Custom'!$D$19:$H$19))+'DCF Custom'!$I$87*(1-'DCF Custom'!$I$86/'DCF Custom'!$I$88)/((1+'DCF Custom'!$C$6+$B129)*IF(RateConv=1,1,1+IPCALT)-1-'DCF Custom'!$I$86)/'DCF Custom'!$H$23*(1+'DCF Custom'!$C$6+$B129)^(-5)</f>
        <v>22501.304628523823</v>
      </c>
      <c r="T129" s="16">
        <f>SUMPRODUCT('DCF Custom'!$D$131:$H$131,(1+'DCF Custom'!$C$6+$B129)^(-'DCF Custom'!$D$19:$H$19))+'DCF Custom'!$I$116*(1-'DCF Custom'!$I$115/'DCF Custom'!$I$117)/((1+'DCF Custom'!$C$6+$B129)*IF(RateConv=1,1,1+IPCALT)-1-'DCF Custom'!$I$115)/'DCF Custom'!$H$23*(1+'DCF Custom'!$C$6+$B129)^(-5)</f>
        <v>13751.515722887012</v>
      </c>
      <c r="U129" s="16">
        <f>SUMPRODUCT('DCF Custom'!$D$160:$H$160,(1+'DCF Custom'!$C$6+$B129)^(-'DCF Custom'!$D$19:$H$19))+'DCF Custom'!$I$145*(1-'DCF Custom'!$I$144/'DCF Custom'!$I$146)/((1+'DCF Custom'!$C$6+$B129)*IF(RateConv=1,1,1+IPCALT)-1-'DCF Custom'!$I$144)/'DCF Custom'!$H$23*(1+'DCF Custom'!$C$6+$B129)^(-5)</f>
        <v>50747.165610560936</v>
      </c>
      <c r="V129" s="75">
        <f t="shared" si="15"/>
        <v>127136.9466468301</v>
      </c>
    </row>
    <row r="130" spans="2:22" ht="13.95" customHeight="1" x14ac:dyDescent="0.3">
      <c r="B130" s="80">
        <v>0.109</v>
      </c>
      <c r="C130" s="16">
        <f>SUMPRODUCT('DCF Bear'!$D$73:$H$73,(1+'DCF Bear'!$C$6+$B130)^(-'DCF Bear'!$D$19:$H$19))+'DCF Bear'!$I$58*(1-'DCF Bear'!$I$57/'DCF Bear'!$I$59)/((1+'DCF Bear'!$C$6+$B130)*IF(RateConv=1,1,1+IPCALT)-1-'DCF Bear'!$I$57)/'DCF Bear'!$H$23*(1+'DCF Bear'!$C$6+$B130)^(-5)</f>
        <v>33100.623134463036</v>
      </c>
      <c r="D130" s="16">
        <f>SUMPRODUCT('DCF Bear'!$D$102:$H$102,(1+'DCF Bear'!$C$6+$B130)^(-'DCF Bear'!$D$19:$H$19))+'DCF Bear'!$I$87*(1-'DCF Bear'!$I$86/'DCF Bear'!$I$88)/((1+'DCF Bear'!$C$6+$B130)*IF(RateConv=1,1,1+IPCALT)-1-'DCF Bear'!$I$86)/'DCF Bear'!$H$23*(1+'DCF Bear'!$C$6+$B130)^(-5)</f>
        <v>19257.15430636354</v>
      </c>
      <c r="E130" s="16">
        <f>SUMPRODUCT('DCF Bear'!$D$131:$H$131,(1+'DCF Bear'!$C$6+$B130)^(-'DCF Bear'!$D$19:$H$19))+'DCF Bear'!$I$116*(1-'DCF Bear'!$I$115/'DCF Bear'!$I$117)/((1+'DCF Bear'!$C$6+$B130)*IF(RateConv=1,1,1+IPCALT)-1-'DCF Bear'!$I$115)/'DCF Bear'!$H$23*(1+'DCF Bear'!$C$6+$B130)^(-5)</f>
        <v>11291.640324647205</v>
      </c>
      <c r="F130" s="16">
        <f>SUMPRODUCT('DCF Bear'!$D$160:$H$160,(1+'DCF Bear'!$C$6+$B130)^(-'DCF Bear'!$D$19:$H$19))+'DCF Bear'!$I$145*(1-'DCF Bear'!$I$144/'DCF Bear'!$I$146)/((1+'DCF Bear'!$C$6+$B130)*IF(RateConv=1,1,1+IPCALT)-1-'DCF Bear'!$I$144)/'DCF Bear'!$H$23*(1+'DCF Bear'!$C$6+$B130)^(-5)</f>
        <v>43949.667954700795</v>
      </c>
      <c r="G130" s="75">
        <f t="shared" si="12"/>
        <v>107599.08572017457</v>
      </c>
      <c r="H130" s="16">
        <f>SUMPRODUCT('DCF Base'!$D$73:$H$73,(1+'DCF Base'!$C$6+$B130)^(-'DCF Base'!$D$19:$H$19))+'DCF Base'!$I$58*(1-'DCF Base'!$I$57/'DCF Base'!$I$59)/((1+'DCF Base'!$C$6+$B130)*IF(RateConv=1,1,1+IPCALT)-1-'DCF Base'!$I$57)/'DCF Base'!$H$23*(1+'DCF Base'!$C$6+$B130)^(-5)</f>
        <v>39803.433428282071</v>
      </c>
      <c r="I130" s="16">
        <f>SUMPRODUCT('DCF Base'!$D$102:$H$102,(1+'DCF Base'!$C$6+$B130)^(-'DCF Base'!$D$19:$H$19))+'DCF Base'!$I$87*(1-'DCF Base'!$I$86/'DCF Base'!$I$88)/((1+'DCF Base'!$C$6+$B130)*IF(RateConv=1,1,1+IPCALT)-1-'DCF Base'!$I$86)/'DCF Base'!$H$23*(1+'DCF Base'!$C$6+$B130)^(-5)</f>
        <v>22291.410430106393</v>
      </c>
      <c r="J130" s="16">
        <f>SUMPRODUCT('DCF Base'!$D$131:$H$131,(1+'DCF Base'!$C$6+$B130)^(-'DCF Base'!$D$19:$H$19))+'DCF Base'!$I$116*(1-'DCF Base'!$I$115/'DCF Base'!$I$117)/((1+'DCF Base'!$C$6+$B130)*IF(RateConv=1,1,1+IPCALT)-1-'DCF Base'!$I$115)/'DCF Base'!$H$23*(1+'DCF Base'!$C$6+$B130)^(-5)</f>
        <v>13630.62517090765</v>
      </c>
      <c r="K130" s="16">
        <f>SUMPRODUCT('DCF Base'!$D$160:$H$160,(1+'DCF Base'!$C$6+$B130)^(-'DCF Base'!$D$19:$H$19))+'DCF Base'!$I$145*(1-'DCF Base'!$I$144/'DCF Base'!$I$146)/((1+'DCF Base'!$C$6+$B130)*IF(RateConv=1,1,1+IPCALT)-1-'DCF Base'!$I$144)/'DCF Base'!$H$23*(1+'DCF Base'!$C$6+$B130)^(-5)</f>
        <v>50365.109885061654</v>
      </c>
      <c r="L130" s="75">
        <f t="shared" si="13"/>
        <v>126090.57891435777</v>
      </c>
      <c r="M130" s="16">
        <f>SUMPRODUCT('DCF Bull'!$D$73:$H$73,(1+'DCF Bull'!$C$6+$B130)^(-'DCF Bull'!$D$19:$H$19))+'DCF Bull'!$I$58*(1-'DCF Bull'!$I$57/'DCF Bull'!$I$59)/((1+'DCF Bull'!$C$6+$B130)*IF(RateConv=1,1,1+IPCALT)-1-'DCF Bull'!$I$57)/'DCF Bull'!$H$23*(1+'DCF Bull'!$C$6+$B130)^(-5)</f>
        <v>45606.984347753081</v>
      </c>
      <c r="N130" s="16">
        <f>SUMPRODUCT('DCF Bull'!$D$102:$H$102,(1+'DCF Bull'!$C$6+$B130)^(-'DCF Bull'!$D$19:$H$19))+'DCF Bull'!$I$87*(1-'DCF Bull'!$I$86/'DCF Bull'!$I$88)/((1+'DCF Bull'!$C$6+$B130)*IF(RateConv=1,1,1+IPCALT)-1-'DCF Bull'!$I$86)/'DCF Bull'!$H$23*(1+'DCF Bull'!$C$6+$B130)^(-5)</f>
        <v>24355.914251041282</v>
      </c>
      <c r="O130" s="16">
        <f>SUMPRODUCT('DCF Bull'!$D$131:$H$131,(1+'DCF Bull'!$C$6+$B130)^(-'DCF Bull'!$D$19:$H$19))+'DCF Bull'!$I$116*(1-'DCF Bull'!$I$115/'DCF Bull'!$I$117)/((1+'DCF Bull'!$C$6+$B130)*IF(RateConv=1,1,1+IPCALT)-1-'DCF Bull'!$I$115)/'DCF Bull'!$H$23*(1+'DCF Bull'!$C$6+$B130)^(-5)</f>
        <v>15627.15318694059</v>
      </c>
      <c r="P130" s="16">
        <f>SUMPRODUCT('DCF Bull'!$D$160:$H$160,(1+'DCF Bull'!$C$6+$B130)^(-'DCF Bull'!$D$19:$H$19))+'DCF Bull'!$I$145*(1-'DCF Bull'!$I$144/'DCF Bull'!$I$146)/((1+'DCF Bull'!$C$6+$B130)*IF(RateConv=1,1,1+IPCALT)-1-'DCF Bull'!$I$144)/'DCF Bull'!$H$23*(1+'DCF Bull'!$C$6+$B130)^(-5)</f>
        <v>55201.899622730431</v>
      </c>
      <c r="Q130" s="75">
        <f t="shared" si="14"/>
        <v>140791.95140846539</v>
      </c>
      <c r="R130" s="16">
        <f>SUMPRODUCT('DCF Custom'!$D$73:$H$73,(1+'DCF Custom'!$C$6+$B130)^(-'DCF Custom'!$D$19:$H$19))+'DCF Custom'!$I$58*(1-'DCF Custom'!$I$57/'DCF Custom'!$I$59)/((1+'DCF Custom'!$C$6+$B130)*IF(RateConv=1,1,1+IPCALT)-1-'DCF Custom'!$I$57)/'DCF Custom'!$H$23*(1+'DCF Custom'!$C$6+$B130)^(-5)</f>
        <v>39803.433428282071</v>
      </c>
      <c r="S130" s="16">
        <f>SUMPRODUCT('DCF Custom'!$D$102:$H$102,(1+'DCF Custom'!$C$6+$B130)^(-'DCF Custom'!$D$19:$H$19))+'DCF Custom'!$I$87*(1-'DCF Custom'!$I$86/'DCF Custom'!$I$88)/((1+'DCF Custom'!$C$6+$B130)*IF(RateConv=1,1,1+IPCALT)-1-'DCF Custom'!$I$86)/'DCF Custom'!$H$23*(1+'DCF Custom'!$C$6+$B130)^(-5)</f>
        <v>22291.410430106393</v>
      </c>
      <c r="T130" s="16">
        <f>SUMPRODUCT('DCF Custom'!$D$131:$H$131,(1+'DCF Custom'!$C$6+$B130)^(-'DCF Custom'!$D$19:$H$19))+'DCF Custom'!$I$116*(1-'DCF Custom'!$I$115/'DCF Custom'!$I$117)/((1+'DCF Custom'!$C$6+$B130)*IF(RateConv=1,1,1+IPCALT)-1-'DCF Custom'!$I$115)/'DCF Custom'!$H$23*(1+'DCF Custom'!$C$6+$B130)^(-5)</f>
        <v>13630.62517090765</v>
      </c>
      <c r="U130" s="16">
        <f>SUMPRODUCT('DCF Custom'!$D$160:$H$160,(1+'DCF Custom'!$C$6+$B130)^(-'DCF Custom'!$D$19:$H$19))+'DCF Custom'!$I$145*(1-'DCF Custom'!$I$144/'DCF Custom'!$I$146)/((1+'DCF Custom'!$C$6+$B130)*IF(RateConv=1,1,1+IPCALT)-1-'DCF Custom'!$I$144)/'DCF Custom'!$H$23*(1+'DCF Custom'!$C$6+$B130)^(-5)</f>
        <v>50365.109885061654</v>
      </c>
      <c r="V130" s="75">
        <f t="shared" si="15"/>
        <v>126090.57891435777</v>
      </c>
    </row>
    <row r="131" spans="2:22" ht="13.95" customHeight="1" x14ac:dyDescent="0.3">
      <c r="B131" s="80">
        <v>0.11</v>
      </c>
      <c r="C131" s="16">
        <f>SUMPRODUCT('DCF Bear'!$D$73:$H$73,(1+'DCF Bear'!$C$6+$B131)^(-'DCF Bear'!$D$19:$H$19))+'DCF Bear'!$I$58*(1-'DCF Bear'!$I$57/'DCF Bear'!$I$59)/((1+'DCF Bear'!$C$6+$B131)*IF(RateConv=1,1,1+IPCALT)-1-'DCF Bear'!$I$57)/'DCF Bear'!$H$23*(1+'DCF Bear'!$C$6+$B131)^(-5)</f>
        <v>32876.55980576131</v>
      </c>
      <c r="D131" s="16">
        <f>SUMPRODUCT('DCF Bear'!$D$102:$H$102,(1+'DCF Bear'!$C$6+$B131)^(-'DCF Bear'!$D$19:$H$19))+'DCF Bear'!$I$87*(1-'DCF Bear'!$I$86/'DCF Bear'!$I$88)/((1+'DCF Bear'!$C$6+$B131)*IF(RateConv=1,1,1+IPCALT)-1-'DCF Bear'!$I$86)/'DCF Bear'!$H$23*(1+'DCF Bear'!$C$6+$B131)^(-5)</f>
        <v>19112.360053756118</v>
      </c>
      <c r="E131" s="16">
        <f>SUMPRODUCT('DCF Bear'!$D$131:$H$131,(1+'DCF Bear'!$C$6+$B131)^(-'DCF Bear'!$D$19:$H$19))+'DCF Bear'!$I$116*(1-'DCF Bear'!$I$115/'DCF Bear'!$I$117)/((1+'DCF Bear'!$C$6+$B131)*IF(RateConv=1,1,1+IPCALT)-1-'DCF Bear'!$I$115)/'DCF Bear'!$H$23*(1+'DCF Bear'!$C$6+$B131)^(-5)</f>
        <v>11210.798003641801</v>
      </c>
      <c r="F131" s="16">
        <f>SUMPRODUCT('DCF Bear'!$D$160:$H$160,(1+'DCF Bear'!$C$6+$B131)^(-'DCF Bear'!$D$19:$H$19))+'DCF Bear'!$I$145*(1-'DCF Bear'!$I$144/'DCF Bear'!$I$146)/((1+'DCF Bear'!$C$6+$B131)*IF(RateConv=1,1,1+IPCALT)-1-'DCF Bear'!$I$144)/'DCF Bear'!$H$23*(1+'DCF Bear'!$C$6+$B131)^(-5)</f>
        <v>43683.770780758932</v>
      </c>
      <c r="G131" s="75">
        <f t="shared" si="12"/>
        <v>106883.48864391816</v>
      </c>
      <c r="H131" s="16">
        <f>SUMPRODUCT('DCF Base'!$D$73:$H$73,(1+'DCF Base'!$C$6+$B131)^(-'DCF Base'!$D$19:$H$19))+'DCF Base'!$I$58*(1-'DCF Base'!$I$57/'DCF Base'!$I$59)/((1+'DCF Base'!$C$6+$B131)*IF(RateConv=1,1,1+IPCALT)-1-'DCF Base'!$I$57)/'DCF Base'!$H$23*(1+'DCF Base'!$C$6+$B131)^(-5)</f>
        <v>39475.085373679423</v>
      </c>
      <c r="I131" s="16">
        <f>SUMPRODUCT('DCF Base'!$D$102:$H$102,(1+'DCF Base'!$C$6+$B131)^(-'DCF Base'!$D$19:$H$19))+'DCF Base'!$I$87*(1-'DCF Base'!$I$86/'DCF Base'!$I$88)/((1+'DCF Base'!$C$6+$B131)*IF(RateConv=1,1,1+IPCALT)-1-'DCF Base'!$I$86)/'DCF Base'!$H$23*(1+'DCF Base'!$C$6+$B131)^(-5)</f>
        <v>22084.856627465946</v>
      </c>
      <c r="J131" s="16">
        <f>SUMPRODUCT('DCF Base'!$D$131:$H$131,(1+'DCF Base'!$C$6+$B131)^(-'DCF Base'!$D$19:$H$19))+'DCF Base'!$I$116*(1-'DCF Base'!$I$115/'DCF Base'!$I$117)/((1+'DCF Base'!$C$6+$B131)*IF(RateConv=1,1,1+IPCALT)-1-'DCF Base'!$I$115)/'DCF Base'!$H$23*(1+'DCF Base'!$C$6+$B131)^(-5)</f>
        <v>13511.636068862179</v>
      </c>
      <c r="K131" s="16">
        <f>SUMPRODUCT('DCF Base'!$D$160:$H$160,(1+'DCF Base'!$C$6+$B131)^(-'DCF Base'!$D$19:$H$19))+'DCF Base'!$I$145*(1-'DCF Base'!$I$144/'DCF Base'!$I$146)/((1+'DCF Base'!$C$6+$B131)*IF(RateConv=1,1,1+IPCALT)-1-'DCF Base'!$I$144)/'DCF Base'!$H$23*(1+'DCF Base'!$C$6+$B131)^(-5)</f>
        <v>49988.837890877425</v>
      </c>
      <c r="L131" s="75">
        <f t="shared" si="13"/>
        <v>125060.41596088497</v>
      </c>
      <c r="M131" s="16">
        <f>SUMPRODUCT('DCF Bull'!$D$73:$H$73,(1+'DCF Bull'!$C$6+$B131)^(-'DCF Bull'!$D$19:$H$19))+'DCF Bull'!$I$58*(1-'DCF Bull'!$I$57/'DCF Bull'!$I$59)/((1+'DCF Bull'!$C$6+$B131)*IF(RateConv=1,1,1+IPCALT)-1-'DCF Bull'!$I$57)/'DCF Bull'!$H$23*(1+'DCF Bull'!$C$6+$B131)^(-5)</f>
        <v>45174.681985549098</v>
      </c>
      <c r="N131" s="16">
        <f>SUMPRODUCT('DCF Bull'!$D$102:$H$102,(1+'DCF Bull'!$C$6+$B131)^(-'DCF Bull'!$D$19:$H$19))+'DCF Bull'!$I$87*(1-'DCF Bull'!$I$86/'DCF Bull'!$I$88)/((1+'DCF Bull'!$C$6+$B131)*IF(RateConv=1,1,1+IPCALT)-1-'DCF Bull'!$I$86)/'DCF Bull'!$H$23*(1+'DCF Bull'!$C$6+$B131)^(-5)</f>
        <v>24092.410314834942</v>
      </c>
      <c r="O131" s="16">
        <f>SUMPRODUCT('DCF Bull'!$D$131:$H$131,(1+'DCF Bull'!$C$6+$B131)^(-'DCF Bull'!$D$19:$H$19))+'DCF Bull'!$I$116*(1-'DCF Bull'!$I$115/'DCF Bull'!$I$117)/((1+'DCF Bull'!$C$6+$B131)*IF(RateConv=1,1,1+IPCALT)-1-'DCF Bull'!$I$115)/'DCF Bull'!$H$23*(1+'DCF Bull'!$C$6+$B131)^(-5)</f>
        <v>15470.056324766918</v>
      </c>
      <c r="P131" s="16">
        <f>SUMPRODUCT('DCF Bull'!$D$160:$H$160,(1+'DCF Bull'!$C$6+$B131)^(-'DCF Bull'!$D$19:$H$19))+'DCF Bull'!$I$145*(1-'DCF Bull'!$I$144/'DCF Bull'!$I$146)/((1+'DCF Bull'!$C$6+$B131)*IF(RateConv=1,1,1+IPCALT)-1-'DCF Bull'!$I$144)/'DCF Bull'!$H$23*(1+'DCF Bull'!$C$6+$B131)^(-5)</f>
        <v>54722.15649323097</v>
      </c>
      <c r="Q131" s="75">
        <f t="shared" si="14"/>
        <v>139459.30511838192</v>
      </c>
      <c r="R131" s="16">
        <f>SUMPRODUCT('DCF Custom'!$D$73:$H$73,(1+'DCF Custom'!$C$6+$B131)^(-'DCF Custom'!$D$19:$H$19))+'DCF Custom'!$I$58*(1-'DCF Custom'!$I$57/'DCF Custom'!$I$59)/((1+'DCF Custom'!$C$6+$B131)*IF(RateConv=1,1,1+IPCALT)-1-'DCF Custom'!$I$57)/'DCF Custom'!$H$23*(1+'DCF Custom'!$C$6+$B131)^(-5)</f>
        <v>39475.085373679423</v>
      </c>
      <c r="S131" s="16">
        <f>SUMPRODUCT('DCF Custom'!$D$102:$H$102,(1+'DCF Custom'!$C$6+$B131)^(-'DCF Custom'!$D$19:$H$19))+'DCF Custom'!$I$87*(1-'DCF Custom'!$I$86/'DCF Custom'!$I$88)/((1+'DCF Custom'!$C$6+$B131)*IF(RateConv=1,1,1+IPCALT)-1-'DCF Custom'!$I$86)/'DCF Custom'!$H$23*(1+'DCF Custom'!$C$6+$B131)^(-5)</f>
        <v>22084.856627465946</v>
      </c>
      <c r="T131" s="16">
        <f>SUMPRODUCT('DCF Custom'!$D$131:$H$131,(1+'DCF Custom'!$C$6+$B131)^(-'DCF Custom'!$D$19:$H$19))+'DCF Custom'!$I$116*(1-'DCF Custom'!$I$115/'DCF Custom'!$I$117)/((1+'DCF Custom'!$C$6+$B131)*IF(RateConv=1,1,1+IPCALT)-1-'DCF Custom'!$I$115)/'DCF Custom'!$H$23*(1+'DCF Custom'!$C$6+$B131)^(-5)</f>
        <v>13511.636068862179</v>
      </c>
      <c r="U131" s="16">
        <f>SUMPRODUCT('DCF Custom'!$D$160:$H$160,(1+'DCF Custom'!$C$6+$B131)^(-'DCF Custom'!$D$19:$H$19))+'DCF Custom'!$I$145*(1-'DCF Custom'!$I$144/'DCF Custom'!$I$146)/((1+'DCF Custom'!$C$6+$B131)*IF(RateConv=1,1,1+IPCALT)-1-'DCF Custom'!$I$144)/'DCF Custom'!$H$23*(1+'DCF Custom'!$C$6+$B131)^(-5)</f>
        <v>49988.837890877425</v>
      </c>
      <c r="V131" s="75">
        <f t="shared" si="15"/>
        <v>125060.41596088497</v>
      </c>
    </row>
    <row r="132" spans="2:22" ht="13.95" customHeight="1" x14ac:dyDescent="0.3">
      <c r="B132" s="80">
        <v>0.111</v>
      </c>
      <c r="C132" s="16">
        <f>SUMPRODUCT('DCF Bear'!$D$73:$H$73,(1+'DCF Bear'!$C$6+$B132)^(-'DCF Bear'!$D$19:$H$19))+'DCF Bear'!$I$58*(1-'DCF Bear'!$I$57/'DCF Bear'!$I$59)/((1+'DCF Bear'!$C$6+$B132)*IF(RateConv=1,1,1+IPCALT)-1-'DCF Bear'!$I$57)/'DCF Bear'!$H$23*(1+'DCF Bear'!$C$6+$B132)^(-5)</f>
        <v>32655.4170004478</v>
      </c>
      <c r="D132" s="16">
        <f>SUMPRODUCT('DCF Bear'!$D$102:$H$102,(1+'DCF Bear'!$C$6+$B132)^(-'DCF Bear'!$D$19:$H$19))+'DCF Bear'!$I$87*(1-'DCF Bear'!$I$86/'DCF Bear'!$I$88)/((1+'DCF Bear'!$C$6+$B132)*IF(RateConv=1,1,1+IPCALT)-1-'DCF Bear'!$I$86)/'DCF Bear'!$H$23*(1+'DCF Bear'!$C$6+$B132)^(-5)</f>
        <v>18969.503143144564</v>
      </c>
      <c r="E132" s="16">
        <f>SUMPRODUCT('DCF Bear'!$D$131:$H$131,(1+'DCF Bear'!$C$6+$B132)^(-'DCF Bear'!$D$19:$H$19))+'DCF Bear'!$I$116*(1-'DCF Bear'!$I$115/'DCF Bear'!$I$117)/((1+'DCF Bear'!$C$6+$B132)*IF(RateConv=1,1,1+IPCALT)-1-'DCF Bear'!$I$115)/'DCF Bear'!$H$23*(1+'DCF Bear'!$C$6+$B132)^(-5)</f>
        <v>11131.025466521804</v>
      </c>
      <c r="F132" s="16">
        <f>SUMPRODUCT('DCF Bear'!$D$160:$H$160,(1+'DCF Bear'!$C$6+$B132)^(-'DCF Bear'!$D$19:$H$19))+'DCF Bear'!$I$145*(1-'DCF Bear'!$I$144/'DCF Bear'!$I$146)/((1+'DCF Bear'!$C$6+$B132)*IF(RateConv=1,1,1+IPCALT)-1-'DCF Bear'!$I$144)/'DCF Bear'!$H$23*(1+'DCF Bear'!$C$6+$B132)^(-5)</f>
        <v>43421.219512304779</v>
      </c>
      <c r="G132" s="75">
        <f t="shared" si="12"/>
        <v>106177.16512241894</v>
      </c>
      <c r="H132" s="16">
        <f>SUMPRODUCT('DCF Base'!$D$73:$H$73,(1+'DCF Base'!$C$6+$B132)^(-'DCF Base'!$D$19:$H$19))+'DCF Base'!$I$58*(1-'DCF Base'!$I$57/'DCF Base'!$I$59)/((1+'DCF Base'!$C$6+$B132)*IF(RateConv=1,1,1+IPCALT)-1-'DCF Base'!$I$57)/'DCF Base'!$H$23*(1+'DCF Base'!$C$6+$B132)^(-5)</f>
        <v>39151.798174999058</v>
      </c>
      <c r="I132" s="16">
        <f>SUMPRODUCT('DCF Base'!$D$102:$H$102,(1+'DCF Base'!$C$6+$B132)^(-'DCF Base'!$D$19:$H$19))+'DCF Base'!$I$87*(1-'DCF Base'!$I$86/'DCF Base'!$I$88)/((1+'DCF Base'!$C$6+$B132)*IF(RateConv=1,1,1+IPCALT)-1-'DCF Base'!$I$86)/'DCF Base'!$H$23*(1+'DCF Base'!$C$6+$B132)^(-5)</f>
        <v>21881.56654848504</v>
      </c>
      <c r="J132" s="16">
        <f>SUMPRODUCT('DCF Base'!$D$131:$H$131,(1+'DCF Base'!$C$6+$B132)^(-'DCF Base'!$D$19:$H$19))+'DCF Base'!$I$116*(1-'DCF Base'!$I$115/'DCF Base'!$I$117)/((1+'DCF Base'!$C$6+$B132)*IF(RateConv=1,1,1+IPCALT)-1-'DCF Base'!$I$115)/'DCF Base'!$H$23*(1+'DCF Base'!$C$6+$B132)^(-5)</f>
        <v>13394.504864670755</v>
      </c>
      <c r="K132" s="16">
        <f>SUMPRODUCT('DCF Base'!$D$160:$H$160,(1+'DCF Base'!$C$6+$B132)^(-'DCF Base'!$D$19:$H$19))+'DCF Base'!$I$145*(1-'DCF Base'!$I$144/'DCF Base'!$I$146)/((1+'DCF Base'!$C$6+$B132)*IF(RateConv=1,1,1+IPCALT)-1-'DCF Base'!$I$144)/'DCF Base'!$H$23*(1+'DCF Base'!$C$6+$B132)^(-5)</f>
        <v>49618.218107554596</v>
      </c>
      <c r="L132" s="75">
        <f t="shared" si="13"/>
        <v>124046.08769570944</v>
      </c>
      <c r="M132" s="16">
        <f>SUMPRODUCT('DCF Bull'!$D$73:$H$73,(1+'DCF Bull'!$C$6+$B132)^(-'DCF Bull'!$D$19:$H$19))+'DCF Bull'!$I$58*(1-'DCF Bull'!$I$57/'DCF Bull'!$I$59)/((1+'DCF Bull'!$C$6+$B132)*IF(RateConv=1,1,1+IPCALT)-1-'DCF Bull'!$I$57)/'DCF Bull'!$H$23*(1+'DCF Bull'!$C$6+$B132)^(-5)</f>
        <v>44749.805764074852</v>
      </c>
      <c r="N132" s="16">
        <f>SUMPRODUCT('DCF Bull'!$D$102:$H$102,(1+'DCF Bull'!$C$6+$B132)^(-'DCF Bull'!$D$19:$H$19))+'DCF Bull'!$I$87*(1-'DCF Bull'!$I$86/'DCF Bull'!$I$88)/((1+'DCF Bull'!$C$6+$B132)*IF(RateConv=1,1,1+IPCALT)-1-'DCF Bull'!$I$86)/'DCF Bull'!$H$23*(1+'DCF Bull'!$C$6+$B132)^(-5)</f>
        <v>23833.549114363806</v>
      </c>
      <c r="O132" s="16">
        <f>SUMPRODUCT('DCF Bull'!$D$131:$H$131,(1+'DCF Bull'!$C$6+$B132)^(-'DCF Bull'!$D$19:$H$19))+'DCF Bull'!$I$116*(1-'DCF Bull'!$I$115/'DCF Bull'!$I$117)/((1+'DCF Bull'!$C$6+$B132)*IF(RateConv=1,1,1+IPCALT)-1-'DCF Bull'!$I$115)/'DCF Bull'!$H$23*(1+'DCF Bull'!$C$6+$B132)^(-5)</f>
        <v>15315.690747875429</v>
      </c>
      <c r="P132" s="16">
        <f>SUMPRODUCT('DCF Bull'!$D$160:$H$160,(1+'DCF Bull'!$C$6+$B132)^(-'DCF Bull'!$D$19:$H$19))+'DCF Bull'!$I$145*(1-'DCF Bull'!$I$144/'DCF Bull'!$I$146)/((1+'DCF Bull'!$C$6+$B132)*IF(RateConv=1,1,1+IPCALT)-1-'DCF Bull'!$I$144)/'DCF Bull'!$H$23*(1+'DCF Bull'!$C$6+$B132)^(-5)</f>
        <v>54250.492990886261</v>
      </c>
      <c r="Q132" s="75">
        <f t="shared" si="14"/>
        <v>138149.53861720036</v>
      </c>
      <c r="R132" s="16">
        <f>SUMPRODUCT('DCF Custom'!$D$73:$H$73,(1+'DCF Custom'!$C$6+$B132)^(-'DCF Custom'!$D$19:$H$19))+'DCF Custom'!$I$58*(1-'DCF Custom'!$I$57/'DCF Custom'!$I$59)/((1+'DCF Custom'!$C$6+$B132)*IF(RateConv=1,1,1+IPCALT)-1-'DCF Custom'!$I$57)/'DCF Custom'!$H$23*(1+'DCF Custom'!$C$6+$B132)^(-5)</f>
        <v>39151.798174999058</v>
      </c>
      <c r="S132" s="16">
        <f>SUMPRODUCT('DCF Custom'!$D$102:$H$102,(1+'DCF Custom'!$C$6+$B132)^(-'DCF Custom'!$D$19:$H$19))+'DCF Custom'!$I$87*(1-'DCF Custom'!$I$86/'DCF Custom'!$I$88)/((1+'DCF Custom'!$C$6+$B132)*IF(RateConv=1,1,1+IPCALT)-1-'DCF Custom'!$I$86)/'DCF Custom'!$H$23*(1+'DCF Custom'!$C$6+$B132)^(-5)</f>
        <v>21881.56654848504</v>
      </c>
      <c r="T132" s="16">
        <f>SUMPRODUCT('DCF Custom'!$D$131:$H$131,(1+'DCF Custom'!$C$6+$B132)^(-'DCF Custom'!$D$19:$H$19))+'DCF Custom'!$I$116*(1-'DCF Custom'!$I$115/'DCF Custom'!$I$117)/((1+'DCF Custom'!$C$6+$B132)*IF(RateConv=1,1,1+IPCALT)-1-'DCF Custom'!$I$115)/'DCF Custom'!$H$23*(1+'DCF Custom'!$C$6+$B132)^(-5)</f>
        <v>13394.504864670755</v>
      </c>
      <c r="U132" s="16">
        <f>SUMPRODUCT('DCF Custom'!$D$160:$H$160,(1+'DCF Custom'!$C$6+$B132)^(-'DCF Custom'!$D$19:$H$19))+'DCF Custom'!$I$145*(1-'DCF Custom'!$I$144/'DCF Custom'!$I$146)/((1+'DCF Custom'!$C$6+$B132)*IF(RateConv=1,1,1+IPCALT)-1-'DCF Custom'!$I$144)/'DCF Custom'!$H$23*(1+'DCF Custom'!$C$6+$B132)^(-5)</f>
        <v>49618.218107554596</v>
      </c>
      <c r="V132" s="75">
        <f t="shared" si="15"/>
        <v>124046.08769570944</v>
      </c>
    </row>
    <row r="133" spans="2:22" ht="13.95" customHeight="1" x14ac:dyDescent="0.3">
      <c r="B133" s="80">
        <v>0.112</v>
      </c>
      <c r="C133" s="16">
        <f>SUMPRODUCT('DCF Bear'!$D$73:$H$73,(1+'DCF Bear'!$C$6+$B133)^(-'DCF Bear'!$D$19:$H$19))+'DCF Bear'!$I$58*(1-'DCF Bear'!$I$57/'DCF Bear'!$I$59)/((1+'DCF Bear'!$C$6+$B133)*IF(RateConv=1,1,1+IPCALT)-1-'DCF Bear'!$I$57)/'DCF Bear'!$H$23*(1+'DCF Bear'!$C$6+$B133)^(-5)</f>
        <v>32437.138198998447</v>
      </c>
      <c r="D133" s="16">
        <f>SUMPRODUCT('DCF Bear'!$D$102:$H$102,(1+'DCF Bear'!$C$6+$B133)^(-'DCF Bear'!$D$19:$H$19))+'DCF Bear'!$I$87*(1-'DCF Bear'!$I$86/'DCF Bear'!$I$88)/((1+'DCF Bear'!$C$6+$B133)*IF(RateConv=1,1,1+IPCALT)-1-'DCF Bear'!$I$86)/'DCF Bear'!$H$23*(1+'DCF Bear'!$C$6+$B133)^(-5)</f>
        <v>18828.545881539554</v>
      </c>
      <c r="E133" s="16">
        <f>SUMPRODUCT('DCF Bear'!$D$131:$H$131,(1+'DCF Bear'!$C$6+$B133)^(-'DCF Bear'!$D$19:$H$19))+'DCF Bear'!$I$116*(1-'DCF Bear'!$I$115/'DCF Bear'!$I$117)/((1+'DCF Bear'!$C$6+$B133)*IF(RateConv=1,1,1+IPCALT)-1-'DCF Bear'!$I$115)/'DCF Bear'!$H$23*(1+'DCF Bear'!$C$6+$B133)^(-5)</f>
        <v>11052.301943759987</v>
      </c>
      <c r="F133" s="16">
        <f>SUMPRODUCT('DCF Bear'!$D$160:$H$160,(1+'DCF Bear'!$C$6+$B133)^(-'DCF Bear'!$D$19:$H$19))+'DCF Bear'!$I$145*(1-'DCF Bear'!$I$144/'DCF Bear'!$I$146)/((1+'DCF Bear'!$C$6+$B133)*IF(RateConv=1,1,1+IPCALT)-1-'DCF Bear'!$I$144)/'DCF Bear'!$H$23*(1+'DCF Bear'!$C$6+$B133)^(-5)</f>
        <v>43161.949910753407</v>
      </c>
      <c r="G133" s="75">
        <f t="shared" si="12"/>
        <v>105479.9359350514</v>
      </c>
      <c r="H133" s="16">
        <f>SUMPRODUCT('DCF Base'!$D$73:$H$73,(1+'DCF Base'!$C$6+$B133)^(-'DCF Base'!$D$19:$H$19))+'DCF Base'!$I$58*(1-'DCF Base'!$I$57/'DCF Base'!$I$59)/((1+'DCF Base'!$C$6+$B133)*IF(RateConv=1,1,1+IPCALT)-1-'DCF Base'!$I$57)/'DCF Base'!$H$23*(1+'DCF Base'!$C$6+$B133)^(-5)</f>
        <v>38833.457057539796</v>
      </c>
      <c r="I133" s="16">
        <f>SUMPRODUCT('DCF Base'!$D$102:$H$102,(1+'DCF Base'!$C$6+$B133)^(-'DCF Base'!$D$19:$H$19))+'DCF Base'!$I$87*(1-'DCF Base'!$I$86/'DCF Base'!$I$88)/((1+'DCF Base'!$C$6+$B133)*IF(RateConv=1,1,1+IPCALT)-1-'DCF Base'!$I$86)/'DCF Base'!$H$23*(1+'DCF Base'!$C$6+$B133)^(-5)</f>
        <v>21681.465836517196</v>
      </c>
      <c r="J133" s="16">
        <f>SUMPRODUCT('DCF Base'!$D$131:$H$131,(1+'DCF Base'!$C$6+$B133)^(-'DCF Base'!$D$19:$H$19))+'DCF Base'!$I$116*(1-'DCF Base'!$I$115/'DCF Base'!$I$117)/((1+'DCF Base'!$C$6+$B133)*IF(RateConv=1,1,1+IPCALT)-1-'DCF Base'!$I$115)/'DCF Base'!$H$23*(1+'DCF Base'!$C$6+$B133)^(-5)</f>
        <v>13279.189321053977</v>
      </c>
      <c r="K133" s="16">
        <f>SUMPRODUCT('DCF Base'!$D$160:$H$160,(1+'DCF Base'!$C$6+$B133)^(-'DCF Base'!$D$19:$H$19))+'DCF Base'!$I$145*(1-'DCF Base'!$I$144/'DCF Base'!$I$146)/((1+'DCF Base'!$C$6+$B133)*IF(RateConv=1,1,1+IPCALT)-1-'DCF Base'!$I$144)/'DCF Base'!$H$23*(1+'DCF Base'!$C$6+$B133)^(-5)</f>
        <v>49253.122980340784</v>
      </c>
      <c r="L133" s="75">
        <f t="shared" si="13"/>
        <v>123047.23519545174</v>
      </c>
      <c r="M133" s="16">
        <f>SUMPRODUCT('DCF Bull'!$D$73:$H$73,(1+'DCF Bull'!$C$6+$B133)^(-'DCF Bull'!$D$19:$H$19))+'DCF Bull'!$I$58*(1-'DCF Bull'!$I$57/'DCF Bull'!$I$59)/((1+'DCF Bull'!$C$6+$B133)*IF(RateConv=1,1,1+IPCALT)-1-'DCF Bull'!$I$57)/'DCF Bull'!$H$23*(1+'DCF Bull'!$C$6+$B133)^(-5)</f>
        <v>44332.169312705009</v>
      </c>
      <c r="N133" s="16">
        <f>SUMPRODUCT('DCF Bull'!$D$102:$H$102,(1+'DCF Bull'!$C$6+$B133)^(-'DCF Bull'!$D$19:$H$19))+'DCF Bull'!$I$87*(1-'DCF Bull'!$I$86/'DCF Bull'!$I$88)/((1+'DCF Bull'!$C$6+$B133)*IF(RateConv=1,1,1+IPCALT)-1-'DCF Bull'!$I$86)/'DCF Bull'!$H$23*(1+'DCF Bull'!$C$6+$B133)^(-5)</f>
        <v>23579.21362148735</v>
      </c>
      <c r="O133" s="16">
        <f>SUMPRODUCT('DCF Bull'!$D$131:$H$131,(1+'DCF Bull'!$C$6+$B133)^(-'DCF Bull'!$D$19:$H$19))+'DCF Bull'!$I$116*(1-'DCF Bull'!$I$115/'DCF Bull'!$I$117)/((1+'DCF Bull'!$C$6+$B133)*IF(RateConv=1,1,1+IPCALT)-1-'DCF Bull'!$I$115)/'DCF Bull'!$H$23*(1+'DCF Bull'!$C$6+$B133)^(-5)</f>
        <v>15163.987767312863</v>
      </c>
      <c r="P133" s="16">
        <f>SUMPRODUCT('DCF Bull'!$D$160:$H$160,(1+'DCF Bull'!$C$6+$B133)^(-'DCF Bull'!$D$19:$H$19))+'DCF Bull'!$I$145*(1-'DCF Bull'!$I$144/'DCF Bull'!$I$146)/((1+'DCF Bull'!$C$6+$B133)*IF(RateConv=1,1,1+IPCALT)-1-'DCF Bull'!$I$144)/'DCF Bull'!$H$23*(1+'DCF Bull'!$C$6+$B133)^(-5)</f>
        <v>53786.70703207016</v>
      </c>
      <c r="Q133" s="75">
        <f t="shared" si="14"/>
        <v>136862.07773357537</v>
      </c>
      <c r="R133" s="16">
        <f>SUMPRODUCT('DCF Custom'!$D$73:$H$73,(1+'DCF Custom'!$C$6+$B133)^(-'DCF Custom'!$D$19:$H$19))+'DCF Custom'!$I$58*(1-'DCF Custom'!$I$57/'DCF Custom'!$I$59)/((1+'DCF Custom'!$C$6+$B133)*IF(RateConv=1,1,1+IPCALT)-1-'DCF Custom'!$I$57)/'DCF Custom'!$H$23*(1+'DCF Custom'!$C$6+$B133)^(-5)</f>
        <v>38833.457057539796</v>
      </c>
      <c r="S133" s="16">
        <f>SUMPRODUCT('DCF Custom'!$D$102:$H$102,(1+'DCF Custom'!$C$6+$B133)^(-'DCF Custom'!$D$19:$H$19))+'DCF Custom'!$I$87*(1-'DCF Custom'!$I$86/'DCF Custom'!$I$88)/((1+'DCF Custom'!$C$6+$B133)*IF(RateConv=1,1,1+IPCALT)-1-'DCF Custom'!$I$86)/'DCF Custom'!$H$23*(1+'DCF Custom'!$C$6+$B133)^(-5)</f>
        <v>21681.465836517196</v>
      </c>
      <c r="T133" s="16">
        <f>SUMPRODUCT('DCF Custom'!$D$131:$H$131,(1+'DCF Custom'!$C$6+$B133)^(-'DCF Custom'!$D$19:$H$19))+'DCF Custom'!$I$116*(1-'DCF Custom'!$I$115/'DCF Custom'!$I$117)/((1+'DCF Custom'!$C$6+$B133)*IF(RateConv=1,1,1+IPCALT)-1-'DCF Custom'!$I$115)/'DCF Custom'!$H$23*(1+'DCF Custom'!$C$6+$B133)^(-5)</f>
        <v>13279.189321053977</v>
      </c>
      <c r="U133" s="16">
        <f>SUMPRODUCT('DCF Custom'!$D$160:$H$160,(1+'DCF Custom'!$C$6+$B133)^(-'DCF Custom'!$D$19:$H$19))+'DCF Custom'!$I$145*(1-'DCF Custom'!$I$144/'DCF Custom'!$I$146)/((1+'DCF Custom'!$C$6+$B133)*IF(RateConv=1,1,1+IPCALT)-1-'DCF Custom'!$I$144)/'DCF Custom'!$H$23*(1+'DCF Custom'!$C$6+$B133)^(-5)</f>
        <v>49253.122980340784</v>
      </c>
      <c r="V133" s="75">
        <f t="shared" si="15"/>
        <v>123047.23519545174</v>
      </c>
    </row>
    <row r="134" spans="2:22" ht="13.95" customHeight="1" x14ac:dyDescent="0.3">
      <c r="B134" s="80">
        <v>0.113</v>
      </c>
      <c r="C134" s="16">
        <f>SUMPRODUCT('DCF Bear'!$D$73:$H$73,(1+'DCF Bear'!$C$6+$B134)^(-'DCF Bear'!$D$19:$H$19))+'DCF Bear'!$I$58*(1-'DCF Bear'!$I$57/'DCF Bear'!$I$59)/((1+'DCF Bear'!$C$6+$B134)*IF(RateConv=1,1,1+IPCALT)-1-'DCF Bear'!$I$57)/'DCF Bear'!$H$23*(1+'DCF Bear'!$C$6+$B134)^(-5)</f>
        <v>32221.66833085056</v>
      </c>
      <c r="D134" s="16">
        <f>SUMPRODUCT('DCF Bear'!$D$102:$H$102,(1+'DCF Bear'!$C$6+$B134)^(-'DCF Bear'!$D$19:$H$19))+'DCF Bear'!$I$87*(1-'DCF Bear'!$I$86/'DCF Bear'!$I$88)/((1+'DCF Bear'!$C$6+$B134)*IF(RateConv=1,1,1+IPCALT)-1-'DCF Bear'!$I$86)/'DCF Bear'!$H$23*(1+'DCF Bear'!$C$6+$B134)^(-5)</f>
        <v>18689.451543207862</v>
      </c>
      <c r="E134" s="16">
        <f>SUMPRODUCT('DCF Bear'!$D$131:$H$131,(1+'DCF Bear'!$C$6+$B134)^(-'DCF Bear'!$D$19:$H$19))+'DCF Bear'!$I$116*(1-'DCF Bear'!$I$115/'DCF Bear'!$I$117)/((1+'DCF Bear'!$C$6+$B134)*IF(RateConv=1,1,1+IPCALT)-1-'DCF Bear'!$I$115)/'DCF Bear'!$H$23*(1+'DCF Bear'!$C$6+$B134)^(-5)</f>
        <v>10974.607198608432</v>
      </c>
      <c r="F134" s="16">
        <f>SUMPRODUCT('DCF Bear'!$D$160:$H$160,(1+'DCF Bear'!$C$6+$B134)^(-'DCF Bear'!$D$19:$H$19))+'DCF Bear'!$I$145*(1-'DCF Bear'!$I$144/'DCF Bear'!$I$146)/((1+'DCF Bear'!$C$6+$B134)*IF(RateConv=1,1,1+IPCALT)-1-'DCF Bear'!$I$144)/'DCF Bear'!$H$23*(1+'DCF Bear'!$C$6+$B134)^(-5)</f>
        <v>42905.899381802621</v>
      </c>
      <c r="G134" s="75">
        <f t="shared" si="12"/>
        <v>104791.62645446947</v>
      </c>
      <c r="H134" s="16">
        <f>SUMPRODUCT('DCF Base'!$D$73:$H$73,(1+'DCF Base'!$C$6+$B134)^(-'DCF Base'!$D$19:$H$19))+'DCF Base'!$I$58*(1-'DCF Base'!$I$57/'DCF Base'!$I$59)/((1+'DCF Base'!$C$6+$B134)*IF(RateConv=1,1,1+IPCALT)-1-'DCF Base'!$I$57)/'DCF Base'!$H$23*(1+'DCF Base'!$C$6+$B134)^(-5)</f>
        <v>38519.950684285228</v>
      </c>
      <c r="I134" s="16">
        <f>SUMPRODUCT('DCF Base'!$D$102:$H$102,(1+'DCF Base'!$C$6+$B134)^(-'DCF Base'!$D$19:$H$19))+'DCF Base'!$I$87*(1-'DCF Base'!$I$86/'DCF Base'!$I$88)/((1+'DCF Base'!$C$6+$B134)*IF(RateConv=1,1,1+IPCALT)-1-'DCF Base'!$I$86)/'DCF Base'!$H$23*(1+'DCF Base'!$C$6+$B134)^(-5)</f>
        <v>21484.48236371548</v>
      </c>
      <c r="J134" s="16">
        <f>SUMPRODUCT('DCF Base'!$D$131:$H$131,(1+'DCF Base'!$C$6+$B134)^(-'DCF Base'!$D$19:$H$19))+'DCF Base'!$I$116*(1-'DCF Base'!$I$115/'DCF Base'!$I$117)/((1+'DCF Base'!$C$6+$B134)*IF(RateConv=1,1,1+IPCALT)-1-'DCF Base'!$I$115)/'DCF Base'!$H$23*(1+'DCF Base'!$C$6+$B134)^(-5)</f>
        <v>13165.648466320665</v>
      </c>
      <c r="K134" s="16">
        <f>SUMPRODUCT('DCF Base'!$D$160:$H$160,(1+'DCF Base'!$C$6+$B134)^(-'DCF Base'!$D$19:$H$19))+'DCF Base'!$I$145*(1-'DCF Base'!$I$144/'DCF Base'!$I$146)/((1+'DCF Base'!$C$6+$B134)*IF(RateConv=1,1,1+IPCALT)-1-'DCF Base'!$I$144)/'DCF Base'!$H$23*(1+'DCF Base'!$C$6+$B134)^(-5)</f>
        <v>48893.428771778897</v>
      </c>
      <c r="L134" s="75">
        <f t="shared" si="13"/>
        <v>122063.51028610027</v>
      </c>
      <c r="M134" s="16">
        <f>SUMPRODUCT('DCF Bull'!$D$73:$H$73,(1+'DCF Bull'!$C$6+$B134)^(-'DCF Bull'!$D$19:$H$19))+'DCF Bull'!$I$58*(1-'DCF Bull'!$I$57/'DCF Bull'!$I$59)/((1+'DCF Bull'!$C$6+$B134)*IF(RateConv=1,1,1+IPCALT)-1-'DCF Bull'!$I$57)/'DCF Bull'!$H$23*(1+'DCF Bull'!$C$6+$B134)^(-5)</f>
        <v>43921.592425696232</v>
      </c>
      <c r="N134" s="16">
        <f>SUMPRODUCT('DCF Bull'!$D$102:$H$102,(1+'DCF Bull'!$C$6+$B134)^(-'DCF Bull'!$D$19:$H$19))+'DCF Bull'!$I$87*(1-'DCF Bull'!$I$86/'DCF Bull'!$I$88)/((1+'DCF Bull'!$C$6+$B134)*IF(RateConv=1,1,1+IPCALT)-1-'DCF Bull'!$I$86)/'DCF Bull'!$H$23*(1+'DCF Bull'!$C$6+$B134)^(-5)</f>
        <v>23329.290681875427</v>
      </c>
      <c r="O134" s="16">
        <f>SUMPRODUCT('DCF Bull'!$D$131:$H$131,(1+'DCF Bull'!$C$6+$B134)^(-'DCF Bull'!$D$19:$H$19))+'DCF Bull'!$I$116*(1-'DCF Bull'!$I$115/'DCF Bull'!$I$117)/((1+'DCF Bull'!$C$6+$B134)*IF(RateConv=1,1,1+IPCALT)-1-'DCF Bull'!$I$115)/'DCF Bull'!$H$23*(1+'DCF Bull'!$C$6+$B134)^(-5)</f>
        <v>15014.880967003952</v>
      </c>
      <c r="P134" s="16">
        <f>SUMPRODUCT('DCF Bull'!$D$160:$H$160,(1+'DCF Bull'!$C$6+$B134)^(-'DCF Bull'!$D$19:$H$19))+'DCF Bull'!$I$145*(1-'DCF Bull'!$I$144/'DCF Bull'!$I$146)/((1+'DCF Bull'!$C$6+$B134)*IF(RateConv=1,1,1+IPCALT)-1-'DCF Bull'!$I$144)/'DCF Bull'!$H$23*(1+'DCF Bull'!$C$6+$B134)^(-5)</f>
        <v>53330.603214372211</v>
      </c>
      <c r="Q134" s="75">
        <f t="shared" si="14"/>
        <v>135596.3672889478</v>
      </c>
      <c r="R134" s="16">
        <f>SUMPRODUCT('DCF Custom'!$D$73:$H$73,(1+'DCF Custom'!$C$6+$B134)^(-'DCF Custom'!$D$19:$H$19))+'DCF Custom'!$I$58*(1-'DCF Custom'!$I$57/'DCF Custom'!$I$59)/((1+'DCF Custom'!$C$6+$B134)*IF(RateConv=1,1,1+IPCALT)-1-'DCF Custom'!$I$57)/'DCF Custom'!$H$23*(1+'DCF Custom'!$C$6+$B134)^(-5)</f>
        <v>38519.950684285228</v>
      </c>
      <c r="S134" s="16">
        <f>SUMPRODUCT('DCF Custom'!$D$102:$H$102,(1+'DCF Custom'!$C$6+$B134)^(-'DCF Custom'!$D$19:$H$19))+'DCF Custom'!$I$87*(1-'DCF Custom'!$I$86/'DCF Custom'!$I$88)/((1+'DCF Custom'!$C$6+$B134)*IF(RateConv=1,1,1+IPCALT)-1-'DCF Custom'!$I$86)/'DCF Custom'!$H$23*(1+'DCF Custom'!$C$6+$B134)^(-5)</f>
        <v>21484.48236371548</v>
      </c>
      <c r="T134" s="16">
        <f>SUMPRODUCT('DCF Custom'!$D$131:$H$131,(1+'DCF Custom'!$C$6+$B134)^(-'DCF Custom'!$D$19:$H$19))+'DCF Custom'!$I$116*(1-'DCF Custom'!$I$115/'DCF Custom'!$I$117)/((1+'DCF Custom'!$C$6+$B134)*IF(RateConv=1,1,1+IPCALT)-1-'DCF Custom'!$I$115)/'DCF Custom'!$H$23*(1+'DCF Custom'!$C$6+$B134)^(-5)</f>
        <v>13165.648466320665</v>
      </c>
      <c r="U134" s="16">
        <f>SUMPRODUCT('DCF Custom'!$D$160:$H$160,(1+'DCF Custom'!$C$6+$B134)^(-'DCF Custom'!$D$19:$H$19))+'DCF Custom'!$I$145*(1-'DCF Custom'!$I$144/'DCF Custom'!$I$146)/((1+'DCF Custom'!$C$6+$B134)*IF(RateConv=1,1,1+IPCALT)-1-'DCF Custom'!$I$144)/'DCF Custom'!$H$23*(1+'DCF Custom'!$C$6+$B134)^(-5)</f>
        <v>48893.428771778897</v>
      </c>
      <c r="V134" s="75">
        <f t="shared" si="15"/>
        <v>122063.51028610027</v>
      </c>
    </row>
    <row r="135" spans="2:22" ht="13.95" customHeight="1" x14ac:dyDescent="0.3">
      <c r="B135" s="80">
        <v>0.114</v>
      </c>
      <c r="C135" s="16">
        <f>SUMPRODUCT('DCF Bear'!$D$73:$H$73,(1+'DCF Bear'!$C$6+$B135)^(-'DCF Bear'!$D$19:$H$19))+'DCF Bear'!$I$58*(1-'DCF Bear'!$I$57/'DCF Bear'!$I$59)/((1+'DCF Bear'!$C$6+$B135)*IF(RateConv=1,1,1+IPCALT)-1-'DCF Bear'!$I$57)/'DCF Bear'!$H$23*(1+'DCF Bear'!$C$6+$B135)^(-5)</f>
        <v>32008.953728259869</v>
      </c>
      <c r="D135" s="16">
        <f>SUMPRODUCT('DCF Bear'!$D$102:$H$102,(1+'DCF Bear'!$C$6+$B135)^(-'DCF Bear'!$D$19:$H$19))+'DCF Bear'!$I$87*(1-'DCF Bear'!$I$86/'DCF Bear'!$I$88)/((1+'DCF Bear'!$C$6+$B135)*IF(RateConv=1,1,1+IPCALT)-1-'DCF Bear'!$I$86)/'DCF Bear'!$H$23*(1+'DCF Bear'!$C$6+$B135)^(-5)</f>
        <v>18552.184338864503</v>
      </c>
      <c r="E135" s="16">
        <f>SUMPRODUCT('DCF Bear'!$D$131:$H$131,(1+'DCF Bear'!$C$6+$B135)^(-'DCF Bear'!$D$19:$H$19))+'DCF Bear'!$I$116*(1-'DCF Bear'!$I$115/'DCF Bear'!$I$117)/((1+'DCF Bear'!$C$6+$B135)*IF(RateConv=1,1,1+IPCALT)-1-'DCF Bear'!$I$115)/'DCF Bear'!$H$23*(1+'DCF Bear'!$C$6+$B135)^(-5)</f>
        <v>10897.921510130091</v>
      </c>
      <c r="F135" s="16">
        <f>SUMPRODUCT('DCF Bear'!$D$160:$H$160,(1+'DCF Bear'!$C$6+$B135)^(-'DCF Bear'!$D$19:$H$19))+'DCF Bear'!$I$145*(1-'DCF Bear'!$I$144/'DCF Bear'!$I$146)/((1+'DCF Bear'!$C$6+$B135)*IF(RateConv=1,1,1+IPCALT)-1-'DCF Bear'!$I$144)/'DCF Bear'!$H$23*(1+'DCF Bear'!$C$6+$B135)^(-5)</f>
        <v>42653.006923084853</v>
      </c>
      <c r="G135" s="75">
        <f t="shared" si="12"/>
        <v>104112.06650033931</v>
      </c>
      <c r="H135" s="16">
        <f>SUMPRODUCT('DCF Base'!$D$73:$H$73,(1+'DCF Base'!$C$6+$B135)^(-'DCF Base'!$D$19:$H$19))+'DCF Base'!$I$58*(1-'DCF Base'!$I$57/'DCF Base'!$I$59)/((1+'DCF Base'!$C$6+$B135)*IF(RateConv=1,1,1+IPCALT)-1-'DCF Base'!$I$57)/'DCF Base'!$H$23*(1+'DCF Base'!$C$6+$B135)^(-5)</f>
        <v>38211.171028195778</v>
      </c>
      <c r="I135" s="16">
        <f>SUMPRODUCT('DCF Base'!$D$102:$H$102,(1+'DCF Base'!$C$6+$B135)^(-'DCF Base'!$D$19:$H$19))+'DCF Base'!$I$87*(1-'DCF Base'!$I$86/'DCF Base'!$I$88)/((1+'DCF Base'!$C$6+$B135)*IF(RateConv=1,1,1+IPCALT)-1-'DCF Base'!$I$86)/'DCF Base'!$H$23*(1+'DCF Base'!$C$6+$B135)^(-5)</f>
        <v>21290.546148224006</v>
      </c>
      <c r="J135" s="16">
        <f>SUMPRODUCT('DCF Base'!$D$131:$H$131,(1+'DCF Base'!$C$6+$B135)^(-'DCF Base'!$D$19:$H$19))+'DCF Base'!$I$116*(1-'DCF Base'!$I$115/'DCF Base'!$I$117)/((1+'DCF Base'!$C$6+$B135)*IF(RateConv=1,1,1+IPCALT)-1-'DCF Base'!$I$115)/'DCF Base'!$H$23*(1+'DCF Base'!$C$6+$B135)^(-5)</f>
        <v>13053.842547349004</v>
      </c>
      <c r="K135" s="16">
        <f>SUMPRODUCT('DCF Base'!$D$160:$H$160,(1+'DCF Base'!$C$6+$B135)^(-'DCF Base'!$D$19:$H$19))+'DCF Base'!$I$145*(1-'DCF Base'!$I$144/'DCF Base'!$I$146)/((1+'DCF Base'!$C$6+$B135)*IF(RateConv=1,1,1+IPCALT)-1-'DCF Base'!$I$144)/'DCF Base'!$H$23*(1+'DCF Base'!$C$6+$B135)^(-5)</f>
        <v>48539.015419915297</v>
      </c>
      <c r="L135" s="75">
        <f t="shared" si="13"/>
        <v>121094.57514368408</v>
      </c>
      <c r="M135" s="16">
        <f>SUMPRODUCT('DCF Bull'!$D$73:$H$73,(1+'DCF Bull'!$C$6+$B135)^(-'DCF Bull'!$D$19:$H$19))+'DCF Bull'!$I$58*(1-'DCF Bull'!$I$57/'DCF Bull'!$I$59)/((1+'DCF Bull'!$C$6+$B135)*IF(RateConv=1,1,1+IPCALT)-1-'DCF Bull'!$I$57)/'DCF Bull'!$H$23*(1+'DCF Bull'!$C$6+$B135)^(-5)</f>
        <v>43517.900809503095</v>
      </c>
      <c r="N135" s="16">
        <f>SUMPRODUCT('DCF Bull'!$D$102:$H$102,(1+'DCF Bull'!$C$6+$B135)^(-'DCF Bull'!$D$19:$H$19))+'DCF Bull'!$I$87*(1-'DCF Bull'!$I$86/'DCF Bull'!$I$88)/((1+'DCF Bull'!$C$6+$B135)*IF(RateConv=1,1,1+IPCALT)-1-'DCF Bull'!$I$86)/'DCF Bull'!$H$23*(1+'DCF Bull'!$C$6+$B135)^(-5)</f>
        <v>23083.670856213514</v>
      </c>
      <c r="O135" s="16">
        <f>SUMPRODUCT('DCF Bull'!$D$131:$H$131,(1+'DCF Bull'!$C$6+$B135)^(-'DCF Bull'!$D$19:$H$19))+'DCF Bull'!$I$116*(1-'DCF Bull'!$I$115/'DCF Bull'!$I$117)/((1+'DCF Bull'!$C$6+$B135)*IF(RateConv=1,1,1+IPCALT)-1-'DCF Bull'!$I$115)/'DCF Bull'!$H$23*(1+'DCF Bull'!$C$6+$B135)^(-5)</f>
        <v>14868.306110586995</v>
      </c>
      <c r="P135" s="16">
        <f>SUMPRODUCT('DCF Bull'!$D$160:$H$160,(1+'DCF Bull'!$C$6+$B135)^(-'DCF Bull'!$D$19:$H$19))+'DCF Bull'!$I$145*(1-'DCF Bull'!$I$144/'DCF Bull'!$I$146)/((1+'DCF Bull'!$C$6+$B135)*IF(RateConv=1,1,1+IPCALT)-1-'DCF Bull'!$I$144)/'DCF Bull'!$H$23*(1+'DCF Bull'!$C$6+$B135)^(-5)</f>
        <v>52881.992542769876</v>
      </c>
      <c r="Q135" s="75">
        <f t="shared" si="14"/>
        <v>134351.8703190735</v>
      </c>
      <c r="R135" s="16">
        <f>SUMPRODUCT('DCF Custom'!$D$73:$H$73,(1+'DCF Custom'!$C$6+$B135)^(-'DCF Custom'!$D$19:$H$19))+'DCF Custom'!$I$58*(1-'DCF Custom'!$I$57/'DCF Custom'!$I$59)/((1+'DCF Custom'!$C$6+$B135)*IF(RateConv=1,1,1+IPCALT)-1-'DCF Custom'!$I$57)/'DCF Custom'!$H$23*(1+'DCF Custom'!$C$6+$B135)^(-5)</f>
        <v>38211.171028195778</v>
      </c>
      <c r="S135" s="16">
        <f>SUMPRODUCT('DCF Custom'!$D$102:$H$102,(1+'DCF Custom'!$C$6+$B135)^(-'DCF Custom'!$D$19:$H$19))+'DCF Custom'!$I$87*(1-'DCF Custom'!$I$86/'DCF Custom'!$I$88)/((1+'DCF Custom'!$C$6+$B135)*IF(RateConv=1,1,1+IPCALT)-1-'DCF Custom'!$I$86)/'DCF Custom'!$H$23*(1+'DCF Custom'!$C$6+$B135)^(-5)</f>
        <v>21290.546148224006</v>
      </c>
      <c r="T135" s="16">
        <f>SUMPRODUCT('DCF Custom'!$D$131:$H$131,(1+'DCF Custom'!$C$6+$B135)^(-'DCF Custom'!$D$19:$H$19))+'DCF Custom'!$I$116*(1-'DCF Custom'!$I$115/'DCF Custom'!$I$117)/((1+'DCF Custom'!$C$6+$B135)*IF(RateConv=1,1,1+IPCALT)-1-'DCF Custom'!$I$115)/'DCF Custom'!$H$23*(1+'DCF Custom'!$C$6+$B135)^(-5)</f>
        <v>13053.842547349004</v>
      </c>
      <c r="U135" s="16">
        <f>SUMPRODUCT('DCF Custom'!$D$160:$H$160,(1+'DCF Custom'!$C$6+$B135)^(-'DCF Custom'!$D$19:$H$19))+'DCF Custom'!$I$145*(1-'DCF Custom'!$I$144/'DCF Custom'!$I$146)/((1+'DCF Custom'!$C$6+$B135)*IF(RateConv=1,1,1+IPCALT)-1-'DCF Custom'!$I$144)/'DCF Custom'!$H$23*(1+'DCF Custom'!$C$6+$B135)^(-5)</f>
        <v>48539.015419915297</v>
      </c>
      <c r="V135" s="75">
        <f t="shared" si="15"/>
        <v>121094.57514368408</v>
      </c>
    </row>
    <row r="136" spans="2:22" ht="13.95" customHeight="1" x14ac:dyDescent="0.3">
      <c r="B136" s="80">
        <v>0.115</v>
      </c>
      <c r="C136" s="16">
        <f>SUMPRODUCT('DCF Bear'!$D$73:$H$73,(1+'DCF Bear'!$C$6+$B136)^(-'DCF Bear'!$D$19:$H$19))+'DCF Bear'!$I$58*(1-'DCF Bear'!$I$57/'DCF Bear'!$I$59)/((1+'DCF Bear'!$C$6+$B136)*IF(RateConv=1,1,1+IPCALT)-1-'DCF Bear'!$I$57)/'DCF Bear'!$H$23*(1+'DCF Bear'!$C$6+$B136)^(-5)</f>
        <v>31798.942081910536</v>
      </c>
      <c r="D136" s="16">
        <f>SUMPRODUCT('DCF Bear'!$D$102:$H$102,(1+'DCF Bear'!$C$6+$B136)^(-'DCF Bear'!$D$19:$H$19))+'DCF Bear'!$I$87*(1-'DCF Bear'!$I$86/'DCF Bear'!$I$88)/((1+'DCF Bear'!$C$6+$B136)*IF(RateConv=1,1,1+IPCALT)-1-'DCF Bear'!$I$86)/'DCF Bear'!$H$23*(1+'DCF Bear'!$C$6+$B136)^(-5)</f>
        <v>18416.709386035265</v>
      </c>
      <c r="E136" s="16">
        <f>SUMPRODUCT('DCF Bear'!$D$131:$H$131,(1+'DCF Bear'!$C$6+$B136)^(-'DCF Bear'!$D$19:$H$19))+'DCF Bear'!$I$116*(1-'DCF Bear'!$I$115/'DCF Bear'!$I$117)/((1+'DCF Bear'!$C$6+$B136)*IF(RateConv=1,1,1+IPCALT)-1-'DCF Bear'!$I$115)/'DCF Bear'!$H$23*(1+'DCF Bear'!$C$6+$B136)^(-5)</f>
        <v>10822.225656874991</v>
      </c>
      <c r="F136" s="16">
        <f>SUMPRODUCT('DCF Bear'!$D$160:$H$160,(1+'DCF Bear'!$C$6+$B136)^(-'DCF Bear'!$D$19:$H$19))+'DCF Bear'!$I$145*(1-'DCF Bear'!$I$144/'DCF Bear'!$I$146)/((1+'DCF Bear'!$C$6+$B136)*IF(RateConv=1,1,1+IPCALT)-1-'DCF Bear'!$I$144)/'DCF Bear'!$H$23*(1+'DCF Bear'!$C$6+$B136)^(-5)</f>
        <v>42403.213073807558</v>
      </c>
      <c r="G136" s="75">
        <f t="shared" si="12"/>
        <v>103441.09019862834</v>
      </c>
      <c r="H136" s="16">
        <f>SUMPRODUCT('DCF Base'!$D$73:$H$73,(1+'DCF Base'!$C$6+$B136)^(-'DCF Base'!$D$19:$H$19))+'DCF Base'!$I$58*(1-'DCF Base'!$I$57/'DCF Base'!$I$59)/((1+'DCF Base'!$C$6+$B136)*IF(RateConv=1,1,1+IPCALT)-1-'DCF Base'!$I$57)/'DCF Base'!$H$23*(1+'DCF Base'!$C$6+$B136)^(-5)</f>
        <v>37907.01325015261</v>
      </c>
      <c r="I136" s="16">
        <f>SUMPRODUCT('DCF Base'!$D$102:$H$102,(1+'DCF Base'!$C$6+$B136)^(-'DCF Base'!$D$19:$H$19))+'DCF Base'!$I$87*(1-'DCF Base'!$I$86/'DCF Base'!$I$88)/((1+'DCF Base'!$C$6+$B136)*IF(RateConv=1,1,1+IPCALT)-1-'DCF Base'!$I$86)/'DCF Base'!$H$23*(1+'DCF Base'!$C$6+$B136)^(-5)</f>
        <v>21099.589275034326</v>
      </c>
      <c r="J136" s="16">
        <f>SUMPRODUCT('DCF Base'!$D$131:$H$131,(1+'DCF Base'!$C$6+$B136)^(-'DCF Base'!$D$19:$H$19))+'DCF Base'!$I$116*(1-'DCF Base'!$I$115/'DCF Base'!$I$117)/((1+'DCF Base'!$C$6+$B136)*IF(RateConv=1,1,1+IPCALT)-1-'DCF Base'!$I$115)/'DCF Base'!$H$23*(1+'DCF Base'!$C$6+$B136)^(-5)</f>
        <v>12943.732984648577</v>
      </c>
      <c r="K136" s="16">
        <f>SUMPRODUCT('DCF Base'!$D$160:$H$160,(1+'DCF Base'!$C$6+$B136)^(-'DCF Base'!$D$19:$H$19))+'DCF Base'!$I$145*(1-'DCF Base'!$I$144/'DCF Base'!$I$146)/((1+'DCF Base'!$C$6+$B136)*IF(RateConv=1,1,1+IPCALT)-1-'DCF Base'!$I$144)/'DCF Base'!$H$23*(1+'DCF Base'!$C$6+$B136)^(-5)</f>
        <v>48189.766402782989</v>
      </c>
      <c r="L136" s="75">
        <f t="shared" si="13"/>
        <v>120140.1019126185</v>
      </c>
      <c r="M136" s="16">
        <f>SUMPRODUCT('DCF Bull'!$D$73:$H$73,(1+'DCF Bull'!$C$6+$B136)^(-'DCF Bull'!$D$19:$H$19))+'DCF Bull'!$I$58*(1-'DCF Bull'!$I$57/'DCF Bull'!$I$59)/((1+'DCF Bull'!$C$6+$B136)*IF(RateConv=1,1,1+IPCALT)-1-'DCF Bull'!$I$57)/'DCF Bull'!$H$23*(1+'DCF Bull'!$C$6+$B136)^(-5)</f>
        <v>43120.925842421319</v>
      </c>
      <c r="N136" s="16">
        <f>SUMPRODUCT('DCF Bull'!$D$102:$H$102,(1+'DCF Bull'!$C$6+$B136)^(-'DCF Bull'!$D$19:$H$19))+'DCF Bull'!$I$87*(1-'DCF Bull'!$I$86/'DCF Bull'!$I$88)/((1+'DCF Bull'!$C$6+$B136)*IF(RateConv=1,1,1+IPCALT)-1-'DCF Bull'!$I$86)/'DCF Bull'!$H$23*(1+'DCF Bull'!$C$6+$B136)^(-5)</f>
        <v>22842.248269155007</v>
      </c>
      <c r="O136" s="16">
        <f>SUMPRODUCT('DCF Bull'!$D$131:$H$131,(1+'DCF Bull'!$C$6+$B136)^(-'DCF Bull'!$D$19:$H$19))+'DCF Bull'!$I$116*(1-'DCF Bull'!$I$115/'DCF Bull'!$I$117)/((1+'DCF Bull'!$C$6+$B136)*IF(RateConv=1,1,1+IPCALT)-1-'DCF Bull'!$I$115)/'DCF Bull'!$H$23*(1+'DCF Bull'!$C$6+$B136)^(-5)</f>
        <v>14724.20105279456</v>
      </c>
      <c r="P136" s="16">
        <f>SUMPRODUCT('DCF Bull'!$D$160:$H$160,(1+'DCF Bull'!$C$6+$B136)^(-'DCF Bull'!$D$19:$H$19))+'DCF Bull'!$I$145*(1-'DCF Bull'!$I$144/'DCF Bull'!$I$146)/((1+'DCF Bull'!$C$6+$B136)*IF(RateConv=1,1,1+IPCALT)-1-'DCF Bull'!$I$144)/'DCF Bull'!$H$23*(1+'DCF Bull'!$C$6+$B136)^(-5)</f>
        <v>52440.692169159796</v>
      </c>
      <c r="Q136" s="75">
        <f t="shared" si="14"/>
        <v>133128.06733353069</v>
      </c>
      <c r="R136" s="16">
        <f>SUMPRODUCT('DCF Custom'!$D$73:$H$73,(1+'DCF Custom'!$C$6+$B136)^(-'DCF Custom'!$D$19:$H$19))+'DCF Custom'!$I$58*(1-'DCF Custom'!$I$57/'DCF Custom'!$I$59)/((1+'DCF Custom'!$C$6+$B136)*IF(RateConv=1,1,1+IPCALT)-1-'DCF Custom'!$I$57)/'DCF Custom'!$H$23*(1+'DCF Custom'!$C$6+$B136)^(-5)</f>
        <v>37907.01325015261</v>
      </c>
      <c r="S136" s="16">
        <f>SUMPRODUCT('DCF Custom'!$D$102:$H$102,(1+'DCF Custom'!$C$6+$B136)^(-'DCF Custom'!$D$19:$H$19))+'DCF Custom'!$I$87*(1-'DCF Custom'!$I$86/'DCF Custom'!$I$88)/((1+'DCF Custom'!$C$6+$B136)*IF(RateConv=1,1,1+IPCALT)-1-'DCF Custom'!$I$86)/'DCF Custom'!$H$23*(1+'DCF Custom'!$C$6+$B136)^(-5)</f>
        <v>21099.589275034326</v>
      </c>
      <c r="T136" s="16">
        <f>SUMPRODUCT('DCF Custom'!$D$131:$H$131,(1+'DCF Custom'!$C$6+$B136)^(-'DCF Custom'!$D$19:$H$19))+'DCF Custom'!$I$116*(1-'DCF Custom'!$I$115/'DCF Custom'!$I$117)/((1+'DCF Custom'!$C$6+$B136)*IF(RateConv=1,1,1+IPCALT)-1-'DCF Custom'!$I$115)/'DCF Custom'!$H$23*(1+'DCF Custom'!$C$6+$B136)^(-5)</f>
        <v>12943.732984648577</v>
      </c>
      <c r="U136" s="16">
        <f>SUMPRODUCT('DCF Custom'!$D$160:$H$160,(1+'DCF Custom'!$C$6+$B136)^(-'DCF Custom'!$D$19:$H$19))+'DCF Custom'!$I$145*(1-'DCF Custom'!$I$144/'DCF Custom'!$I$146)/((1+'DCF Custom'!$C$6+$B136)*IF(RateConv=1,1,1+IPCALT)-1-'DCF Custom'!$I$144)/'DCF Custom'!$H$23*(1+'DCF Custom'!$C$6+$B136)^(-5)</f>
        <v>48189.766402782989</v>
      </c>
      <c r="V136" s="75">
        <f t="shared" si="15"/>
        <v>120140.1019126185</v>
      </c>
    </row>
    <row r="137" spans="2:22" ht="13.95" customHeight="1" x14ac:dyDescent="0.3">
      <c r="B137" s="80">
        <v>0.11600000000000001</v>
      </c>
      <c r="C137" s="16">
        <f>SUMPRODUCT('DCF Bear'!$D$73:$H$73,(1+'DCF Bear'!$C$6+$B137)^(-'DCF Bear'!$D$19:$H$19))+'DCF Bear'!$I$58*(1-'DCF Bear'!$I$57/'DCF Bear'!$I$59)/((1+'DCF Bear'!$C$6+$B137)*IF(RateConv=1,1,1+IPCALT)-1-'DCF Bear'!$I$57)/'DCF Bear'!$H$23*(1+'DCF Bear'!$C$6+$B137)^(-5)</f>
        <v>31591.5823981996</v>
      </c>
      <c r="D137" s="16">
        <f>SUMPRODUCT('DCF Bear'!$D$102:$H$102,(1+'DCF Bear'!$C$6+$B137)^(-'DCF Bear'!$D$19:$H$19))+'DCF Bear'!$I$87*(1-'DCF Bear'!$I$86/'DCF Bear'!$I$88)/((1+'DCF Bear'!$C$6+$B137)*IF(RateConv=1,1,1+IPCALT)-1-'DCF Bear'!$I$86)/'DCF Bear'!$H$23*(1+'DCF Bear'!$C$6+$B137)^(-5)</f>
        <v>18282.992680537205</v>
      </c>
      <c r="E137" s="16">
        <f>SUMPRODUCT('DCF Bear'!$D$131:$H$131,(1+'DCF Bear'!$C$6+$B137)^(-'DCF Bear'!$D$19:$H$19))+'DCF Bear'!$I$116*(1-'DCF Bear'!$I$115/'DCF Bear'!$I$117)/((1+'DCF Bear'!$C$6+$B137)*IF(RateConv=1,1,1+IPCALT)-1-'DCF Bear'!$I$115)/'DCF Bear'!$H$23*(1+'DCF Bear'!$C$6+$B137)^(-5)</f>
        <v>10747.500901172178</v>
      </c>
      <c r="F137" s="16">
        <f>SUMPRODUCT('DCF Bear'!$D$160:$H$160,(1+'DCF Bear'!$C$6+$B137)^(-'DCF Bear'!$D$19:$H$19))+'DCF Bear'!$I$145*(1-'DCF Bear'!$I$144/'DCF Bear'!$I$146)/((1+'DCF Bear'!$C$6+$B137)*IF(RateConv=1,1,1+IPCALT)-1-'DCF Bear'!$I$144)/'DCF Bear'!$H$23*(1+'DCF Bear'!$C$6+$B137)^(-5)</f>
        <v>42156.459866293037</v>
      </c>
      <c r="G137" s="75">
        <f t="shared" si="12"/>
        <v>102778.53584620202</v>
      </c>
      <c r="H137" s="16">
        <f>SUMPRODUCT('DCF Base'!$D$73:$H$73,(1+'DCF Base'!$C$6+$B137)^(-'DCF Base'!$D$19:$H$19))+'DCF Base'!$I$58*(1-'DCF Base'!$I$57/'DCF Base'!$I$59)/((1+'DCF Base'!$C$6+$B137)*IF(RateConv=1,1,1+IPCALT)-1-'DCF Base'!$I$57)/'DCF Base'!$H$23*(1+'DCF Base'!$C$6+$B137)^(-5)</f>
        <v>37607.375582261695</v>
      </c>
      <c r="I137" s="16">
        <f>SUMPRODUCT('DCF Base'!$D$102:$H$102,(1+'DCF Base'!$C$6+$B137)^(-'DCF Base'!$D$19:$H$19))+'DCF Base'!$I$87*(1-'DCF Base'!$I$86/'DCF Base'!$I$88)/((1+'DCF Base'!$C$6+$B137)*IF(RateConv=1,1,1+IPCALT)-1-'DCF Base'!$I$86)/'DCF Base'!$H$23*(1+'DCF Base'!$C$6+$B137)^(-5)</f>
        <v>20911.545820317493</v>
      </c>
      <c r="J137" s="16">
        <f>SUMPRODUCT('DCF Base'!$D$131:$H$131,(1+'DCF Base'!$C$6+$B137)^(-'DCF Base'!$D$19:$H$19))+'DCF Base'!$I$116*(1-'DCF Base'!$I$115/'DCF Base'!$I$117)/((1+'DCF Base'!$C$6+$B137)*IF(RateConv=1,1,1+IPCALT)-1-'DCF Base'!$I$115)/'DCF Base'!$H$23*(1+'DCF Base'!$C$6+$B137)^(-5)</f>
        <v>12835.282329395908</v>
      </c>
      <c r="K137" s="16">
        <f>SUMPRODUCT('DCF Base'!$D$160:$H$160,(1+'DCF Base'!$C$6+$B137)^(-'DCF Base'!$D$19:$H$19))+'DCF Base'!$I$145*(1-'DCF Base'!$I$144/'DCF Base'!$I$146)/((1+'DCF Base'!$C$6+$B137)*IF(RateConv=1,1,1+IPCALT)-1-'DCF Base'!$I$144)/'DCF Base'!$H$23*(1+'DCF Base'!$C$6+$B137)^(-5)</f>
        <v>47845.568608836096</v>
      </c>
      <c r="L137" s="75">
        <f t="shared" si="13"/>
        <v>119199.77234081119</v>
      </c>
      <c r="M137" s="16">
        <f>SUMPRODUCT('DCF Bull'!$D$73:$H$73,(1+'DCF Bull'!$C$6+$B137)^(-'DCF Bull'!$D$19:$H$19))+'DCF Bull'!$I$58*(1-'DCF Bull'!$I$57/'DCF Bull'!$I$59)/((1+'DCF Bull'!$C$6+$B137)*IF(RateConv=1,1,1+IPCALT)-1-'DCF Bull'!$I$57)/'DCF Bull'!$H$23*(1+'DCF Bull'!$C$6+$B137)^(-5)</f>
        <v>42730.50434586039</v>
      </c>
      <c r="N137" s="16">
        <f>SUMPRODUCT('DCF Bull'!$D$102:$H$102,(1+'DCF Bull'!$C$6+$B137)^(-'DCF Bull'!$D$19:$H$19))+'DCF Bull'!$I$87*(1-'DCF Bull'!$I$86/'DCF Bull'!$I$88)/((1+'DCF Bull'!$C$6+$B137)*IF(RateConv=1,1,1+IPCALT)-1-'DCF Bull'!$I$86)/'DCF Bull'!$H$23*(1+'DCF Bull'!$C$6+$B137)^(-5)</f>
        <v>22604.920465581799</v>
      </c>
      <c r="O137" s="16">
        <f>SUMPRODUCT('DCF Bull'!$D$131:$H$131,(1+'DCF Bull'!$C$6+$B137)^(-'DCF Bull'!$D$19:$H$19))+'DCF Bull'!$I$116*(1-'DCF Bull'!$I$115/'DCF Bull'!$I$117)/((1+'DCF Bull'!$C$6+$B137)*IF(RateConv=1,1,1+IPCALT)-1-'DCF Bull'!$I$115)/'DCF Bull'!$H$23*(1+'DCF Bull'!$C$6+$B137)^(-5)</f>
        <v>14582.505655121928</v>
      </c>
      <c r="P137" s="16">
        <f>SUMPRODUCT('DCF Bull'!$D$160:$H$160,(1+'DCF Bull'!$C$6+$B137)^(-'DCF Bull'!$D$19:$H$19))+'DCF Bull'!$I$145*(1-'DCF Bull'!$I$144/'DCF Bull'!$I$146)/((1+'DCF Bull'!$C$6+$B137)*IF(RateConv=1,1,1+IPCALT)-1-'DCF Bull'!$I$144)/'DCF Bull'!$H$23*(1+'DCF Bull'!$C$6+$B137)^(-5)</f>
        <v>52006.525144491068</v>
      </c>
      <c r="Q137" s="75">
        <f t="shared" si="14"/>
        <v>131924.45561105519</v>
      </c>
      <c r="R137" s="16">
        <f>SUMPRODUCT('DCF Custom'!$D$73:$H$73,(1+'DCF Custom'!$C$6+$B137)^(-'DCF Custom'!$D$19:$H$19))+'DCF Custom'!$I$58*(1-'DCF Custom'!$I$57/'DCF Custom'!$I$59)/((1+'DCF Custom'!$C$6+$B137)*IF(RateConv=1,1,1+IPCALT)-1-'DCF Custom'!$I$57)/'DCF Custom'!$H$23*(1+'DCF Custom'!$C$6+$B137)^(-5)</f>
        <v>37607.375582261695</v>
      </c>
      <c r="S137" s="16">
        <f>SUMPRODUCT('DCF Custom'!$D$102:$H$102,(1+'DCF Custom'!$C$6+$B137)^(-'DCF Custom'!$D$19:$H$19))+'DCF Custom'!$I$87*(1-'DCF Custom'!$I$86/'DCF Custom'!$I$88)/((1+'DCF Custom'!$C$6+$B137)*IF(RateConv=1,1,1+IPCALT)-1-'DCF Custom'!$I$86)/'DCF Custom'!$H$23*(1+'DCF Custom'!$C$6+$B137)^(-5)</f>
        <v>20911.545820317493</v>
      </c>
      <c r="T137" s="16">
        <f>SUMPRODUCT('DCF Custom'!$D$131:$H$131,(1+'DCF Custom'!$C$6+$B137)^(-'DCF Custom'!$D$19:$H$19))+'DCF Custom'!$I$116*(1-'DCF Custom'!$I$115/'DCF Custom'!$I$117)/((1+'DCF Custom'!$C$6+$B137)*IF(RateConv=1,1,1+IPCALT)-1-'DCF Custom'!$I$115)/'DCF Custom'!$H$23*(1+'DCF Custom'!$C$6+$B137)^(-5)</f>
        <v>12835.282329395908</v>
      </c>
      <c r="U137" s="16">
        <f>SUMPRODUCT('DCF Custom'!$D$160:$H$160,(1+'DCF Custom'!$C$6+$B137)^(-'DCF Custom'!$D$19:$H$19))+'DCF Custom'!$I$145*(1-'DCF Custom'!$I$144/'DCF Custom'!$I$146)/((1+'DCF Custom'!$C$6+$B137)*IF(RateConv=1,1,1+IPCALT)-1-'DCF Custom'!$I$144)/'DCF Custom'!$H$23*(1+'DCF Custom'!$C$6+$B137)^(-5)</f>
        <v>47845.568608836096</v>
      </c>
      <c r="V137" s="75">
        <f t="shared" si="15"/>
        <v>119199.77234081119</v>
      </c>
    </row>
    <row r="138" spans="2:22" ht="13.95" customHeight="1" x14ac:dyDescent="0.3">
      <c r="B138" s="80">
        <v>0.11700000000000001</v>
      </c>
      <c r="C138" s="16">
        <f>SUMPRODUCT('DCF Bear'!$D$73:$H$73,(1+'DCF Bear'!$C$6+$B138)^(-'DCF Bear'!$D$19:$H$19))+'DCF Bear'!$I$58*(1-'DCF Bear'!$I$57/'DCF Bear'!$I$59)/((1+'DCF Bear'!$C$6+$B138)*IF(RateConv=1,1,1+IPCALT)-1-'DCF Bear'!$I$57)/'DCF Bear'!$H$23*(1+'DCF Bear'!$C$6+$B138)^(-5)</f>
        <v>31386.824958123798</v>
      </c>
      <c r="D138" s="16">
        <f>SUMPRODUCT('DCF Bear'!$D$102:$H$102,(1+'DCF Bear'!$C$6+$B138)^(-'DCF Bear'!$D$19:$H$19))+'DCF Bear'!$I$87*(1-'DCF Bear'!$I$86/'DCF Bear'!$I$88)/((1+'DCF Bear'!$C$6+$B138)*IF(RateConv=1,1,1+IPCALT)-1-'DCF Bear'!$I$86)/'DCF Bear'!$H$23*(1+'DCF Bear'!$C$6+$B138)^(-5)</f>
        <v>18151.001069029087</v>
      </c>
      <c r="E138" s="16">
        <f>SUMPRODUCT('DCF Bear'!$D$131:$H$131,(1+'DCF Bear'!$C$6+$B138)^(-'DCF Bear'!$D$19:$H$19))+'DCF Bear'!$I$116*(1-'DCF Bear'!$I$115/'DCF Bear'!$I$117)/((1+'DCF Bear'!$C$6+$B138)*IF(RateConv=1,1,1+IPCALT)-1-'DCF Bear'!$I$115)/'DCF Bear'!$H$23*(1+'DCF Bear'!$C$6+$B138)^(-5)</f>
        <v>10673.728974010952</v>
      </c>
      <c r="F138" s="16">
        <f>SUMPRODUCT('DCF Bear'!$D$160:$H$160,(1+'DCF Bear'!$C$6+$B138)^(-'DCF Bear'!$D$19:$H$19))+'DCF Bear'!$I$145*(1-'DCF Bear'!$I$144/'DCF Bear'!$I$146)/((1+'DCF Bear'!$C$6+$B138)*IF(RateConv=1,1,1+IPCALT)-1-'DCF Bear'!$I$144)/'DCF Bear'!$H$23*(1+'DCF Bear'!$C$6+$B138)^(-5)</f>
        <v>41912.690779336292</v>
      </c>
      <c r="G138" s="75">
        <f t="shared" si="12"/>
        <v>102124.24578050013</v>
      </c>
      <c r="H138" s="16">
        <f>SUMPRODUCT('DCF Base'!$D$73:$H$73,(1+'DCF Base'!$C$6+$B138)^(-'DCF Base'!$D$19:$H$19))+'DCF Base'!$I$58*(1-'DCF Base'!$I$57/'DCF Base'!$I$59)/((1+'DCF Base'!$C$6+$B138)*IF(RateConv=1,1,1+IPCALT)-1-'DCF Base'!$I$57)/'DCF Base'!$H$23*(1+'DCF Base'!$C$6+$B138)^(-5)</f>
        <v>37312.15921624747</v>
      </c>
      <c r="I138" s="16">
        <f>SUMPRODUCT('DCF Base'!$D$102:$H$102,(1+'DCF Base'!$C$6+$B138)^(-'DCF Base'!$D$19:$H$19))+'DCF Base'!$I$87*(1-'DCF Base'!$I$86/'DCF Base'!$I$88)/((1+'DCF Base'!$C$6+$B138)*IF(RateConv=1,1,1+IPCALT)-1-'DCF Base'!$I$86)/'DCF Base'!$H$23*(1+'DCF Base'!$C$6+$B138)^(-5)</f>
        <v>20726.351779056393</v>
      </c>
      <c r="J138" s="16">
        <f>SUMPRODUCT('DCF Base'!$D$131:$H$131,(1+'DCF Base'!$C$6+$B138)^(-'DCF Base'!$D$19:$H$19))+'DCF Base'!$I$116*(1-'DCF Base'!$I$115/'DCF Base'!$I$117)/((1+'DCF Base'!$C$6+$B138)*IF(RateConv=1,1,1+IPCALT)-1-'DCF Base'!$I$115)/'DCF Base'!$H$23*(1+'DCF Base'!$C$6+$B138)^(-5)</f>
        <v>12728.454222343866</v>
      </c>
      <c r="K138" s="16">
        <f>SUMPRODUCT('DCF Base'!$D$160:$H$160,(1+'DCF Base'!$C$6+$B138)^(-'DCF Base'!$D$19:$H$19))+'DCF Base'!$I$145*(1-'DCF Base'!$I$144/'DCF Base'!$I$146)/((1+'DCF Base'!$C$6+$B138)*IF(RateConv=1,1,1+IPCALT)-1-'DCF Base'!$I$144)/'DCF Base'!$H$23*(1+'DCF Base'!$C$6+$B138)^(-5)</f>
        <v>47506.312213034966</v>
      </c>
      <c r="L138" s="75">
        <f t="shared" si="13"/>
        <v>118273.27743068269</v>
      </c>
      <c r="M138" s="16">
        <f>SUMPRODUCT('DCF Bull'!$D$73:$H$73,(1+'DCF Bull'!$C$6+$B138)^(-'DCF Bull'!$D$19:$H$19))+'DCF Bull'!$I$58*(1-'DCF Bull'!$I$57/'DCF Bull'!$I$59)/((1+'DCF Bull'!$C$6+$B138)*IF(RateConv=1,1,1+IPCALT)-1-'DCF Bull'!$I$57)/'DCF Bull'!$H$23*(1+'DCF Bull'!$C$6+$B138)^(-5)</f>
        <v>42346.478366596224</v>
      </c>
      <c r="N138" s="16">
        <f>SUMPRODUCT('DCF Bull'!$D$102:$H$102,(1+'DCF Bull'!$C$6+$B138)^(-'DCF Bull'!$D$19:$H$19))+'DCF Bull'!$I$87*(1-'DCF Bull'!$I$86/'DCF Bull'!$I$88)/((1+'DCF Bull'!$C$6+$B138)*IF(RateConv=1,1,1+IPCALT)-1-'DCF Bull'!$I$86)/'DCF Bull'!$H$23*(1+'DCF Bull'!$C$6+$B138)^(-5)</f>
        <v>22371.588273765272</v>
      </c>
      <c r="O138" s="16">
        <f>SUMPRODUCT('DCF Bull'!$D$131:$H$131,(1+'DCF Bull'!$C$6+$B138)^(-'DCF Bull'!$D$19:$H$19))+'DCF Bull'!$I$116*(1-'DCF Bull'!$I$115/'DCF Bull'!$I$117)/((1+'DCF Bull'!$C$6+$B138)*IF(RateConv=1,1,1+IPCALT)-1-'DCF Bull'!$I$115)/'DCF Bull'!$H$23*(1+'DCF Bull'!$C$6+$B138)^(-5)</f>
        <v>14443.161705543927</v>
      </c>
      <c r="P138" s="16">
        <f>SUMPRODUCT('DCF Bull'!$D$160:$H$160,(1+'DCF Bull'!$C$6+$B138)^(-'DCF Bull'!$D$19:$H$19))+'DCF Bull'!$I$145*(1-'DCF Bull'!$I$144/'DCF Bull'!$I$146)/((1+'DCF Bull'!$C$6+$B138)*IF(RateConv=1,1,1+IPCALT)-1-'DCF Bull'!$I$144)/'DCF Bull'!$H$23*(1+'DCF Bull'!$C$6+$B138)^(-5)</f>
        <v>51579.320182797499</v>
      </c>
      <c r="Q138" s="75">
        <f t="shared" si="14"/>
        <v>130740.54852870293</v>
      </c>
      <c r="R138" s="16">
        <f>SUMPRODUCT('DCF Custom'!$D$73:$H$73,(1+'DCF Custom'!$C$6+$B138)^(-'DCF Custom'!$D$19:$H$19))+'DCF Custom'!$I$58*(1-'DCF Custom'!$I$57/'DCF Custom'!$I$59)/((1+'DCF Custom'!$C$6+$B138)*IF(RateConv=1,1,1+IPCALT)-1-'DCF Custom'!$I$57)/'DCF Custom'!$H$23*(1+'DCF Custom'!$C$6+$B138)^(-5)</f>
        <v>37312.15921624747</v>
      </c>
      <c r="S138" s="16">
        <f>SUMPRODUCT('DCF Custom'!$D$102:$H$102,(1+'DCF Custom'!$C$6+$B138)^(-'DCF Custom'!$D$19:$H$19))+'DCF Custom'!$I$87*(1-'DCF Custom'!$I$86/'DCF Custom'!$I$88)/((1+'DCF Custom'!$C$6+$B138)*IF(RateConv=1,1,1+IPCALT)-1-'DCF Custom'!$I$86)/'DCF Custom'!$H$23*(1+'DCF Custom'!$C$6+$B138)^(-5)</f>
        <v>20726.351779056393</v>
      </c>
      <c r="T138" s="16">
        <f>SUMPRODUCT('DCF Custom'!$D$131:$H$131,(1+'DCF Custom'!$C$6+$B138)^(-'DCF Custom'!$D$19:$H$19))+'DCF Custom'!$I$116*(1-'DCF Custom'!$I$115/'DCF Custom'!$I$117)/((1+'DCF Custom'!$C$6+$B138)*IF(RateConv=1,1,1+IPCALT)-1-'DCF Custom'!$I$115)/'DCF Custom'!$H$23*(1+'DCF Custom'!$C$6+$B138)^(-5)</f>
        <v>12728.454222343866</v>
      </c>
      <c r="U138" s="16">
        <f>SUMPRODUCT('DCF Custom'!$D$160:$H$160,(1+'DCF Custom'!$C$6+$B138)^(-'DCF Custom'!$D$19:$H$19))+'DCF Custom'!$I$145*(1-'DCF Custom'!$I$144/'DCF Custom'!$I$146)/((1+'DCF Custom'!$C$6+$B138)*IF(RateConv=1,1,1+IPCALT)-1-'DCF Custom'!$I$144)/'DCF Custom'!$H$23*(1+'DCF Custom'!$C$6+$B138)^(-5)</f>
        <v>47506.312213034966</v>
      </c>
      <c r="V138" s="75">
        <f t="shared" si="15"/>
        <v>118273.27743068269</v>
      </c>
    </row>
    <row r="139" spans="2:22" ht="13.95" customHeight="1" x14ac:dyDescent="0.3">
      <c r="B139" s="80">
        <v>0.11799999999999999</v>
      </c>
      <c r="C139" s="16">
        <f>SUMPRODUCT('DCF Bear'!$D$73:$H$73,(1+'DCF Bear'!$C$6+$B139)^(-'DCF Bear'!$D$19:$H$19))+'DCF Bear'!$I$58*(1-'DCF Bear'!$I$57/'DCF Bear'!$I$59)/((1+'DCF Bear'!$C$6+$B139)*IF(RateConv=1,1,1+IPCALT)-1-'DCF Bear'!$I$57)/'DCF Bear'!$H$23*(1+'DCF Bear'!$C$6+$B139)^(-5)</f>
        <v>31184.621277697988</v>
      </c>
      <c r="D139" s="16">
        <f>SUMPRODUCT('DCF Bear'!$D$102:$H$102,(1+'DCF Bear'!$C$6+$B139)^(-'DCF Bear'!$D$19:$H$19))+'DCF Bear'!$I$87*(1-'DCF Bear'!$I$86/'DCF Bear'!$I$88)/((1+'DCF Bear'!$C$6+$B139)*IF(RateConv=1,1,1+IPCALT)-1-'DCF Bear'!$I$86)/'DCF Bear'!$H$23*(1+'DCF Bear'!$C$6+$B139)^(-5)</f>
        <v>18020.702222584361</v>
      </c>
      <c r="E139" s="16">
        <f>SUMPRODUCT('DCF Bear'!$D$131:$H$131,(1+'DCF Bear'!$C$6+$B139)^(-'DCF Bear'!$D$19:$H$19))+'DCF Bear'!$I$116*(1-'DCF Bear'!$I$115/'DCF Bear'!$I$117)/((1+'DCF Bear'!$C$6+$B139)*IF(RateConv=1,1,1+IPCALT)-1-'DCF Bear'!$I$115)/'DCF Bear'!$H$23*(1+'DCF Bear'!$C$6+$B139)^(-5)</f>
        <v>10600.892060485317</v>
      </c>
      <c r="F139" s="16">
        <f>SUMPRODUCT('DCF Bear'!$D$160:$H$160,(1+'DCF Bear'!$C$6+$B139)^(-'DCF Bear'!$D$19:$H$19))+'DCF Bear'!$I$145*(1-'DCF Bear'!$I$144/'DCF Bear'!$I$146)/((1+'DCF Bear'!$C$6+$B139)*IF(RateConv=1,1,1+IPCALT)-1-'DCF Bear'!$I$144)/'DCF Bear'!$H$23*(1+'DCF Bear'!$C$6+$B139)^(-5)</f>
        <v>41671.850693300075</v>
      </c>
      <c r="G139" s="75">
        <f t="shared" si="12"/>
        <v>101478.06625406774</v>
      </c>
      <c r="H139" s="16">
        <f>SUMPRODUCT('DCF Base'!$D$73:$H$73,(1+'DCF Base'!$C$6+$B139)^(-'DCF Base'!$D$19:$H$19))+'DCF Base'!$I$58*(1-'DCF Base'!$I$57/'DCF Base'!$I$59)/((1+'DCF Base'!$C$6+$B139)*IF(RateConv=1,1,1+IPCALT)-1-'DCF Base'!$I$57)/'DCF Base'!$H$23*(1+'DCF Base'!$C$6+$B139)^(-5)</f>
        <v>37021.268196677054</v>
      </c>
      <c r="I139" s="16">
        <f>SUMPRODUCT('DCF Base'!$D$102:$H$102,(1+'DCF Base'!$C$6+$B139)^(-'DCF Base'!$D$19:$H$19))+'DCF Base'!$I$87*(1-'DCF Base'!$I$86/'DCF Base'!$I$88)/((1+'DCF Base'!$C$6+$B139)*IF(RateConv=1,1,1+IPCALT)-1-'DCF Base'!$I$86)/'DCF Base'!$H$23*(1+'DCF Base'!$C$6+$B139)^(-5)</f>
        <v>20543.944995810372</v>
      </c>
      <c r="J139" s="16">
        <f>SUMPRODUCT('DCF Base'!$D$131:$H$131,(1+'DCF Base'!$C$6+$B139)^(-'DCF Base'!$D$19:$H$19))+'DCF Base'!$I$116*(1-'DCF Base'!$I$115/'DCF Base'!$I$117)/((1+'DCF Base'!$C$6+$B139)*IF(RateConv=1,1,1+IPCALT)-1-'DCF Base'!$I$115)/'DCF Base'!$H$23*(1+'DCF Base'!$C$6+$B139)^(-5)</f>
        <v>12623.213354509589</v>
      </c>
      <c r="K139" s="16">
        <f>SUMPRODUCT('DCF Base'!$D$160:$H$160,(1+'DCF Base'!$C$6+$B139)^(-'DCF Base'!$D$19:$H$19))+'DCF Base'!$I$145*(1-'DCF Base'!$I$144/'DCF Base'!$I$146)/((1+'DCF Base'!$C$6+$B139)*IF(RateConv=1,1,1+IPCALT)-1-'DCF Base'!$I$144)/'DCF Base'!$H$23*(1+'DCF Base'!$C$6+$B139)^(-5)</f>
        <v>47171.890558294515</v>
      </c>
      <c r="L139" s="75">
        <f t="shared" si="13"/>
        <v>117360.31710529153</v>
      </c>
      <c r="M139" s="16">
        <f>SUMPRODUCT('DCF Bull'!$D$73:$H$73,(1+'DCF Bull'!$C$6+$B139)^(-'DCF Bull'!$D$19:$H$19))+'DCF Bull'!$I$58*(1-'DCF Bull'!$I$57/'DCF Bull'!$I$59)/((1+'DCF Bull'!$C$6+$B139)*IF(RateConv=1,1,1+IPCALT)-1-'DCF Bull'!$I$57)/'DCF Bull'!$H$23*(1+'DCF Bull'!$C$6+$B139)^(-5)</f>
        <v>41968.694969391923</v>
      </c>
      <c r="N139" s="16">
        <f>SUMPRODUCT('DCF Bull'!$D$102:$H$102,(1+'DCF Bull'!$C$6+$B139)^(-'DCF Bull'!$D$19:$H$19))+'DCF Bull'!$I$87*(1-'DCF Bull'!$I$86/'DCF Bull'!$I$88)/((1+'DCF Bull'!$C$6+$B139)*IF(RateConv=1,1,1+IPCALT)-1-'DCF Bull'!$I$86)/'DCF Bull'!$H$23*(1+'DCF Bull'!$C$6+$B139)^(-5)</f>
        <v>22142.155675042912</v>
      </c>
      <c r="O139" s="16">
        <f>SUMPRODUCT('DCF Bull'!$D$131:$H$131,(1+'DCF Bull'!$C$6+$B139)^(-'DCF Bull'!$D$19:$H$19))+'DCF Bull'!$I$116*(1-'DCF Bull'!$I$115/'DCF Bull'!$I$117)/((1+'DCF Bull'!$C$6+$B139)*IF(RateConv=1,1,1+IPCALT)-1-'DCF Bull'!$I$115)/'DCF Bull'!$H$23*(1+'DCF Bull'!$C$6+$B139)^(-5)</f>
        <v>14306.112842054479</v>
      </c>
      <c r="P139" s="16">
        <f>SUMPRODUCT('DCF Bull'!$D$160:$H$160,(1+'DCF Bull'!$C$6+$B139)^(-'DCF Bull'!$D$19:$H$19))+'DCF Bull'!$I$145*(1-'DCF Bull'!$I$144/'DCF Bull'!$I$146)/((1+'DCF Bull'!$C$6+$B139)*IF(RateConv=1,1,1+IPCALT)-1-'DCF Bull'!$I$144)/'DCF Bull'!$H$23*(1+'DCF Bull'!$C$6+$B139)^(-5)</f>
        <v>51158.91143646519</v>
      </c>
      <c r="Q139" s="75">
        <f t="shared" si="14"/>
        <v>129575.87492295451</v>
      </c>
      <c r="R139" s="16">
        <f>SUMPRODUCT('DCF Custom'!$D$73:$H$73,(1+'DCF Custom'!$C$6+$B139)^(-'DCF Custom'!$D$19:$H$19))+'DCF Custom'!$I$58*(1-'DCF Custom'!$I$57/'DCF Custom'!$I$59)/((1+'DCF Custom'!$C$6+$B139)*IF(RateConv=1,1,1+IPCALT)-1-'DCF Custom'!$I$57)/'DCF Custom'!$H$23*(1+'DCF Custom'!$C$6+$B139)^(-5)</f>
        <v>37021.268196677054</v>
      </c>
      <c r="S139" s="16">
        <f>SUMPRODUCT('DCF Custom'!$D$102:$H$102,(1+'DCF Custom'!$C$6+$B139)^(-'DCF Custom'!$D$19:$H$19))+'DCF Custom'!$I$87*(1-'DCF Custom'!$I$86/'DCF Custom'!$I$88)/((1+'DCF Custom'!$C$6+$B139)*IF(RateConv=1,1,1+IPCALT)-1-'DCF Custom'!$I$86)/'DCF Custom'!$H$23*(1+'DCF Custom'!$C$6+$B139)^(-5)</f>
        <v>20543.944995810372</v>
      </c>
      <c r="T139" s="16">
        <f>SUMPRODUCT('DCF Custom'!$D$131:$H$131,(1+'DCF Custom'!$C$6+$B139)^(-'DCF Custom'!$D$19:$H$19))+'DCF Custom'!$I$116*(1-'DCF Custom'!$I$115/'DCF Custom'!$I$117)/((1+'DCF Custom'!$C$6+$B139)*IF(RateConv=1,1,1+IPCALT)-1-'DCF Custom'!$I$115)/'DCF Custom'!$H$23*(1+'DCF Custom'!$C$6+$B139)^(-5)</f>
        <v>12623.213354509589</v>
      </c>
      <c r="U139" s="16">
        <f>SUMPRODUCT('DCF Custom'!$D$160:$H$160,(1+'DCF Custom'!$C$6+$B139)^(-'DCF Custom'!$D$19:$H$19))+'DCF Custom'!$I$145*(1-'DCF Custom'!$I$144/'DCF Custom'!$I$146)/((1+'DCF Custom'!$C$6+$B139)*IF(RateConv=1,1,1+IPCALT)-1-'DCF Custom'!$I$144)/'DCF Custom'!$H$23*(1+'DCF Custom'!$C$6+$B139)^(-5)</f>
        <v>47171.890558294515</v>
      </c>
      <c r="V139" s="75">
        <f t="shared" si="15"/>
        <v>117360.31710529153</v>
      </c>
    </row>
    <row r="140" spans="2:22" ht="13.95" customHeight="1" x14ac:dyDescent="0.3">
      <c r="B140" s="80">
        <v>0.11899999999999999</v>
      </c>
      <c r="C140" s="16">
        <f>SUMPRODUCT('DCF Bear'!$D$73:$H$73,(1+'DCF Bear'!$C$6+$B140)^(-'DCF Bear'!$D$19:$H$19))+'DCF Bear'!$I$58*(1-'DCF Bear'!$I$57/'DCF Bear'!$I$59)/((1+'DCF Bear'!$C$6+$B140)*IF(RateConv=1,1,1+IPCALT)-1-'DCF Bear'!$I$57)/'DCF Bear'!$H$23*(1+'DCF Bear'!$C$6+$B140)^(-5)</f>
        <v>30984.924069839886</v>
      </c>
      <c r="D140" s="16">
        <f>SUMPRODUCT('DCF Bear'!$D$102:$H$102,(1+'DCF Bear'!$C$6+$B140)^(-'DCF Bear'!$D$19:$H$19))+'DCF Bear'!$I$87*(1-'DCF Bear'!$I$86/'DCF Bear'!$I$88)/((1+'DCF Bear'!$C$6+$B140)*IF(RateConv=1,1,1+IPCALT)-1-'DCF Bear'!$I$86)/'DCF Bear'!$H$23*(1+'DCF Bear'!$C$6+$B140)^(-5)</f>
        <v>17892.064611243233</v>
      </c>
      <c r="E140" s="16">
        <f>SUMPRODUCT('DCF Bear'!$D$131:$H$131,(1+'DCF Bear'!$C$6+$B140)^(-'DCF Bear'!$D$19:$H$19))+'DCF Bear'!$I$116*(1-'DCF Bear'!$I$115/'DCF Bear'!$I$117)/((1+'DCF Bear'!$C$6+$B140)*IF(RateConv=1,1,1+IPCALT)-1-'DCF Bear'!$I$115)/'DCF Bear'!$H$23*(1+'DCF Bear'!$C$6+$B140)^(-5)</f>
        <v>10528.972785777674</v>
      </c>
      <c r="F140" s="16">
        <f>SUMPRODUCT('DCF Bear'!$D$160:$H$160,(1+'DCF Bear'!$C$6+$B140)^(-'DCF Bear'!$D$19:$H$19))+'DCF Bear'!$I$145*(1-'DCF Bear'!$I$144/'DCF Bear'!$I$146)/((1+'DCF Bear'!$C$6+$B140)*IF(RateConv=1,1,1+IPCALT)-1-'DCF Bear'!$I$144)/'DCF Bear'!$H$23*(1+'DCF Bear'!$C$6+$B140)^(-5)</f>
        <v>41433.885846873549</v>
      </c>
      <c r="G140" s="75">
        <f t="shared" si="12"/>
        <v>100839.84731373435</v>
      </c>
      <c r="H140" s="16">
        <f>SUMPRODUCT('DCF Base'!$D$73:$H$73,(1+'DCF Base'!$C$6+$B140)^(-'DCF Base'!$D$19:$H$19))+'DCF Base'!$I$58*(1-'DCF Base'!$I$57/'DCF Base'!$I$59)/((1+'DCF Base'!$C$6+$B140)*IF(RateConv=1,1,1+IPCALT)-1-'DCF Base'!$I$57)/'DCF Base'!$H$23*(1+'DCF Base'!$C$6+$B140)^(-5)</f>
        <v>36734.609318774281</v>
      </c>
      <c r="I140" s="16">
        <f>SUMPRODUCT('DCF Base'!$D$102:$H$102,(1+'DCF Base'!$C$6+$B140)^(-'DCF Base'!$D$19:$H$19))+'DCF Base'!$I$87*(1-'DCF Base'!$I$86/'DCF Base'!$I$88)/((1+'DCF Base'!$C$6+$B140)*IF(RateConv=1,1,1+IPCALT)-1-'DCF Base'!$I$86)/'DCF Base'!$H$23*(1+'DCF Base'!$C$6+$B140)^(-5)</f>
        <v>20364.265098456013</v>
      </c>
      <c r="J140" s="16">
        <f>SUMPRODUCT('DCF Base'!$D$131:$H$131,(1+'DCF Base'!$C$6+$B140)^(-'DCF Base'!$D$19:$H$19))+'DCF Base'!$I$116*(1-'DCF Base'!$I$115/'DCF Base'!$I$117)/((1+'DCF Base'!$C$6+$B140)*IF(RateConv=1,1,1+IPCALT)-1-'DCF Base'!$I$115)/'DCF Base'!$H$23*(1+'DCF Base'!$C$6+$B140)^(-5)</f>
        <v>12519.525429552265</v>
      </c>
      <c r="K140" s="16">
        <f>SUMPRODUCT('DCF Base'!$D$160:$H$160,(1+'DCF Base'!$C$6+$B140)^(-'DCF Base'!$D$19:$H$19))+'DCF Base'!$I$145*(1-'DCF Base'!$I$144/'DCF Base'!$I$146)/((1+'DCF Base'!$C$6+$B140)*IF(RateConv=1,1,1+IPCALT)-1-'DCF Base'!$I$144)/'DCF Base'!$H$23*(1+'DCF Base'!$C$6+$B140)^(-5)</f>
        <v>46842.200042028519</v>
      </c>
      <c r="L140" s="75">
        <f t="shared" si="13"/>
        <v>116460.59988881108</v>
      </c>
      <c r="M140" s="16">
        <f>SUMPRODUCT('DCF Bull'!$D$73:$H$73,(1+'DCF Bull'!$C$6+$B140)^(-'DCF Bull'!$D$19:$H$19))+'DCF Bull'!$I$58*(1-'DCF Bull'!$I$57/'DCF Bull'!$I$59)/((1+'DCF Bull'!$C$6+$B140)*IF(RateConv=1,1,1+IPCALT)-1-'DCF Bull'!$I$57)/'DCF Bull'!$H$23*(1+'DCF Bull'!$C$6+$B140)^(-5)</f>
        <v>41597.006039416898</v>
      </c>
      <c r="N140" s="16">
        <f>SUMPRODUCT('DCF Bull'!$D$102:$H$102,(1+'DCF Bull'!$C$6+$B140)^(-'DCF Bull'!$D$19:$H$19))+'DCF Bull'!$I$87*(1-'DCF Bull'!$I$86/'DCF Bull'!$I$88)/((1+'DCF Bull'!$C$6+$B140)*IF(RateConv=1,1,1+IPCALT)-1-'DCF Bull'!$I$86)/'DCF Bull'!$H$23*(1+'DCF Bull'!$C$6+$B140)^(-5)</f>
        <v>21916.529679652722</v>
      </c>
      <c r="O140" s="16">
        <f>SUMPRODUCT('DCF Bull'!$D$131:$H$131,(1+'DCF Bull'!$C$6+$B140)^(-'DCF Bull'!$D$19:$H$19))+'DCF Bull'!$I$116*(1-'DCF Bull'!$I$115/'DCF Bull'!$I$117)/((1+'DCF Bull'!$C$6+$B140)*IF(RateConv=1,1,1+IPCALT)-1-'DCF Bull'!$I$115)/'DCF Bull'!$H$23*(1+'DCF Bull'!$C$6+$B140)^(-5)</f>
        <v>14171.304479818817</v>
      </c>
      <c r="P140" s="16">
        <f>SUMPRODUCT('DCF Bull'!$D$160:$H$160,(1+'DCF Bull'!$C$6+$B140)^(-'DCF Bull'!$D$19:$H$19))+'DCF Bull'!$I$145*(1-'DCF Bull'!$I$144/'DCF Bull'!$I$146)/((1+'DCF Bull'!$C$6+$B140)*IF(RateConv=1,1,1+IPCALT)-1-'DCF Bull'!$I$144)/'DCF Bull'!$H$23*(1+'DCF Bull'!$C$6+$B140)^(-5)</f>
        <v>50745.138282118394</v>
      </c>
      <c r="Q140" s="75">
        <f t="shared" si="14"/>
        <v>128429.97848100684</v>
      </c>
      <c r="R140" s="16">
        <f>SUMPRODUCT('DCF Custom'!$D$73:$H$73,(1+'DCF Custom'!$C$6+$B140)^(-'DCF Custom'!$D$19:$H$19))+'DCF Custom'!$I$58*(1-'DCF Custom'!$I$57/'DCF Custom'!$I$59)/((1+'DCF Custom'!$C$6+$B140)*IF(RateConv=1,1,1+IPCALT)-1-'DCF Custom'!$I$57)/'DCF Custom'!$H$23*(1+'DCF Custom'!$C$6+$B140)^(-5)</f>
        <v>36734.609318774281</v>
      </c>
      <c r="S140" s="16">
        <f>SUMPRODUCT('DCF Custom'!$D$102:$H$102,(1+'DCF Custom'!$C$6+$B140)^(-'DCF Custom'!$D$19:$H$19))+'DCF Custom'!$I$87*(1-'DCF Custom'!$I$86/'DCF Custom'!$I$88)/((1+'DCF Custom'!$C$6+$B140)*IF(RateConv=1,1,1+IPCALT)-1-'DCF Custom'!$I$86)/'DCF Custom'!$H$23*(1+'DCF Custom'!$C$6+$B140)^(-5)</f>
        <v>20364.265098456013</v>
      </c>
      <c r="T140" s="16">
        <f>SUMPRODUCT('DCF Custom'!$D$131:$H$131,(1+'DCF Custom'!$C$6+$B140)^(-'DCF Custom'!$D$19:$H$19))+'DCF Custom'!$I$116*(1-'DCF Custom'!$I$115/'DCF Custom'!$I$117)/((1+'DCF Custom'!$C$6+$B140)*IF(RateConv=1,1,1+IPCALT)-1-'DCF Custom'!$I$115)/'DCF Custom'!$H$23*(1+'DCF Custom'!$C$6+$B140)^(-5)</f>
        <v>12519.525429552265</v>
      </c>
      <c r="U140" s="16">
        <f>SUMPRODUCT('DCF Custom'!$D$160:$H$160,(1+'DCF Custom'!$C$6+$B140)^(-'DCF Custom'!$D$19:$H$19))+'DCF Custom'!$I$145*(1-'DCF Custom'!$I$144/'DCF Custom'!$I$146)/((1+'DCF Custom'!$C$6+$B140)*IF(RateConv=1,1,1+IPCALT)-1-'DCF Custom'!$I$144)/'DCF Custom'!$H$23*(1+'DCF Custom'!$C$6+$B140)^(-5)</f>
        <v>46842.200042028519</v>
      </c>
      <c r="V140" s="75">
        <f t="shared" si="15"/>
        <v>116460.59988881108</v>
      </c>
    </row>
    <row r="141" spans="2:22" ht="13.95" customHeight="1" x14ac:dyDescent="0.3">
      <c r="B141" s="80">
        <v>0.12</v>
      </c>
      <c r="C141" s="16">
        <f>SUMPRODUCT('DCF Bear'!$D$73:$H$73,(1+'DCF Bear'!$C$6+$B141)^(-'DCF Bear'!$D$19:$H$19))+'DCF Bear'!$I$58*(1-'DCF Bear'!$I$57/'DCF Bear'!$I$59)/((1+'DCF Bear'!$C$6+$B141)*IF(RateConv=1,1,1+IPCALT)-1-'DCF Bear'!$I$57)/'DCF Bear'!$H$23*(1+'DCF Bear'!$C$6+$B141)^(-5)</f>
        <v>30787.687207657877</v>
      </c>
      <c r="D141" s="16">
        <f>SUMPRODUCT('DCF Bear'!$D$102:$H$102,(1+'DCF Bear'!$C$6+$B141)^(-'DCF Bear'!$D$19:$H$19))+'DCF Bear'!$I$87*(1-'DCF Bear'!$I$86/'DCF Bear'!$I$88)/((1+'DCF Bear'!$C$6+$B141)*IF(RateConv=1,1,1+IPCALT)-1-'DCF Bear'!$I$86)/'DCF Bear'!$H$23*(1+'DCF Bear'!$C$6+$B141)^(-5)</f>
        <v>17765.057479501465</v>
      </c>
      <c r="E141" s="16">
        <f>SUMPRODUCT('DCF Bear'!$D$131:$H$131,(1+'DCF Bear'!$C$6+$B141)^(-'DCF Bear'!$D$19:$H$19))+'DCF Bear'!$I$116*(1-'DCF Bear'!$I$115/'DCF Bear'!$I$117)/((1+'DCF Bear'!$C$6+$B141)*IF(RateConv=1,1,1+IPCALT)-1-'DCF Bear'!$I$115)/'DCF Bear'!$H$23*(1+'DCF Bear'!$C$6+$B141)^(-5)</f>
        <v>10457.954201658453</v>
      </c>
      <c r="F141" s="16">
        <f>SUMPRODUCT('DCF Bear'!$D$160:$H$160,(1+'DCF Bear'!$C$6+$B141)^(-'DCF Bear'!$D$19:$H$19))+'DCF Bear'!$I$145*(1-'DCF Bear'!$I$144/'DCF Bear'!$I$146)/((1+'DCF Bear'!$C$6+$B141)*IF(RateConv=1,1,1+IPCALT)-1-'DCF Bear'!$I$144)/'DCF Bear'!$H$23*(1+'DCF Bear'!$C$6+$B141)^(-5)</f>
        <v>41198.743795422532</v>
      </c>
      <c r="G141" s="75">
        <f t="shared" si="12"/>
        <v>100209.44268424032</v>
      </c>
      <c r="H141" s="16">
        <f>SUMPRODUCT('DCF Base'!$D$73:$H$73,(1+'DCF Base'!$C$6+$B141)^(-'DCF Base'!$D$19:$H$19))+'DCF Base'!$I$58*(1-'DCF Base'!$I$57/'DCF Base'!$I$59)/((1+'DCF Base'!$C$6+$B141)*IF(RateConv=1,1,1+IPCALT)-1-'DCF Base'!$I$57)/'DCF Base'!$H$23*(1+'DCF Base'!$C$6+$B141)^(-5)</f>
        <v>36452.092030594526</v>
      </c>
      <c r="I141" s="16">
        <f>SUMPRODUCT('DCF Base'!$D$102:$H$102,(1+'DCF Base'!$C$6+$B141)^(-'DCF Base'!$D$19:$H$19))+'DCF Base'!$I$87*(1-'DCF Base'!$I$86/'DCF Base'!$I$88)/((1+'DCF Base'!$C$6+$B141)*IF(RateConv=1,1,1+IPCALT)-1-'DCF Base'!$I$86)/'DCF Base'!$H$23*(1+'DCF Base'!$C$6+$B141)^(-5)</f>
        <v>20187.253434755636</v>
      </c>
      <c r="J141" s="16">
        <f>SUMPRODUCT('DCF Base'!$D$131:$H$131,(1+'DCF Base'!$C$6+$B141)^(-'DCF Base'!$D$19:$H$19))+'DCF Base'!$I$116*(1-'DCF Base'!$I$115/'DCF Base'!$I$117)/((1+'DCF Base'!$C$6+$B141)*IF(RateConv=1,1,1+IPCALT)-1-'DCF Base'!$I$115)/'DCF Base'!$H$23*(1+'DCF Base'!$C$6+$B141)^(-5)</f>
        <v>12417.357127756477</v>
      </c>
      <c r="K141" s="16">
        <f>SUMPRODUCT('DCF Base'!$D$160:$H$160,(1+'DCF Base'!$C$6+$B141)^(-'DCF Base'!$D$19:$H$19))+'DCF Base'!$I$145*(1-'DCF Base'!$I$144/'DCF Base'!$I$146)/((1+'DCF Base'!$C$6+$B141)*IF(RateConv=1,1,1+IPCALT)-1-'DCF Base'!$I$144)/'DCF Base'!$H$23*(1+'DCF Base'!$C$6+$B141)^(-5)</f>
        <v>46517.140007535454</v>
      </c>
      <c r="L141" s="75">
        <f t="shared" si="13"/>
        <v>115573.84260064209</v>
      </c>
      <c r="M141" s="16">
        <f>SUMPRODUCT('DCF Bull'!$D$73:$H$73,(1+'DCF Bull'!$C$6+$B141)^(-'DCF Bull'!$D$19:$H$19))+'DCF Bull'!$I$58*(1-'DCF Bull'!$I$57/'DCF Bull'!$I$59)/((1+'DCF Bull'!$C$6+$B141)*IF(RateConv=1,1,1+IPCALT)-1-'DCF Bull'!$I$57)/'DCF Bull'!$H$23*(1+'DCF Bull'!$C$6+$B141)^(-5)</f>
        <v>41231.268093927574</v>
      </c>
      <c r="N141" s="16">
        <f>SUMPRODUCT('DCF Bull'!$D$102:$H$102,(1+'DCF Bull'!$C$6+$B141)^(-'DCF Bull'!$D$19:$H$19))+'DCF Bull'!$I$87*(1-'DCF Bull'!$I$86/'DCF Bull'!$I$88)/((1+'DCF Bull'!$C$6+$B141)*IF(RateConv=1,1,1+IPCALT)-1-'DCF Bull'!$I$86)/'DCF Bull'!$H$23*(1+'DCF Bull'!$C$6+$B141)^(-5)</f>
        <v>21694.620208387951</v>
      </c>
      <c r="O141" s="16">
        <f>SUMPRODUCT('DCF Bull'!$D$131:$H$131,(1+'DCF Bull'!$C$6+$B141)^(-'DCF Bull'!$D$19:$H$19))+'DCF Bull'!$I$116*(1-'DCF Bull'!$I$115/'DCF Bull'!$I$117)/((1+'DCF Bull'!$C$6+$B141)*IF(RateConv=1,1,1+IPCALT)-1-'DCF Bull'!$I$115)/'DCF Bull'!$H$23*(1+'DCF Bull'!$C$6+$B141)^(-5)</f>
        <v>14038.683741740495</v>
      </c>
      <c r="P141" s="16">
        <f>SUMPRODUCT('DCF Bull'!$D$160:$H$160,(1+'DCF Bull'!$C$6+$B141)^(-'DCF Bull'!$D$19:$H$19))+'DCF Bull'!$I$145*(1-'DCF Bull'!$I$144/'DCF Bull'!$I$146)/((1+'DCF Bull'!$C$6+$B141)*IF(RateConv=1,1,1+IPCALT)-1-'DCF Bull'!$I$144)/'DCF Bull'!$H$23*(1+'DCF Bull'!$C$6+$B141)^(-5)</f>
        <v>50337.845116541881</v>
      </c>
      <c r="Q141" s="75">
        <f t="shared" si="14"/>
        <v>127302.41716059789</v>
      </c>
      <c r="R141" s="16">
        <f>SUMPRODUCT('DCF Custom'!$D$73:$H$73,(1+'DCF Custom'!$C$6+$B141)^(-'DCF Custom'!$D$19:$H$19))+'DCF Custom'!$I$58*(1-'DCF Custom'!$I$57/'DCF Custom'!$I$59)/((1+'DCF Custom'!$C$6+$B141)*IF(RateConv=1,1,1+IPCALT)-1-'DCF Custom'!$I$57)/'DCF Custom'!$H$23*(1+'DCF Custom'!$C$6+$B141)^(-5)</f>
        <v>36452.092030594526</v>
      </c>
      <c r="S141" s="16">
        <f>SUMPRODUCT('DCF Custom'!$D$102:$H$102,(1+'DCF Custom'!$C$6+$B141)^(-'DCF Custom'!$D$19:$H$19))+'DCF Custom'!$I$87*(1-'DCF Custom'!$I$86/'DCF Custom'!$I$88)/((1+'DCF Custom'!$C$6+$B141)*IF(RateConv=1,1,1+IPCALT)-1-'DCF Custom'!$I$86)/'DCF Custom'!$H$23*(1+'DCF Custom'!$C$6+$B141)^(-5)</f>
        <v>20187.253434755636</v>
      </c>
      <c r="T141" s="16">
        <f>SUMPRODUCT('DCF Custom'!$D$131:$H$131,(1+'DCF Custom'!$C$6+$B141)^(-'DCF Custom'!$D$19:$H$19))+'DCF Custom'!$I$116*(1-'DCF Custom'!$I$115/'DCF Custom'!$I$117)/((1+'DCF Custom'!$C$6+$B141)*IF(RateConv=1,1,1+IPCALT)-1-'DCF Custom'!$I$115)/'DCF Custom'!$H$23*(1+'DCF Custom'!$C$6+$B141)^(-5)</f>
        <v>12417.357127756477</v>
      </c>
      <c r="U141" s="16">
        <f>SUMPRODUCT('DCF Custom'!$D$160:$H$160,(1+'DCF Custom'!$C$6+$B141)^(-'DCF Custom'!$D$19:$H$19))+'DCF Custom'!$I$145*(1-'DCF Custom'!$I$144/'DCF Custom'!$I$146)/((1+'DCF Custom'!$C$6+$B141)*IF(RateConv=1,1,1+IPCALT)-1-'DCF Custom'!$I$144)/'DCF Custom'!$H$23*(1+'DCF Custom'!$C$6+$B141)^(-5)</f>
        <v>46517.140007535454</v>
      </c>
      <c r="V141" s="75">
        <f t="shared" si="15"/>
        <v>115573.84260064209</v>
      </c>
    </row>
    <row r="142" spans="2:22" ht="13.95" customHeight="1" x14ac:dyDescent="0.3">
      <c r="B142" s="80">
        <v>0.121</v>
      </c>
      <c r="C142" s="16">
        <f>SUMPRODUCT('DCF Bear'!$D$73:$H$73,(1+'DCF Bear'!$C$6+$B142)^(-'DCF Bear'!$D$19:$H$19))+'DCF Bear'!$I$58*(1-'DCF Bear'!$I$57/'DCF Bear'!$I$59)/((1+'DCF Bear'!$C$6+$B142)*IF(RateConv=1,1,1+IPCALT)-1-'DCF Bear'!$I$57)/'DCF Bear'!$H$23*(1+'DCF Bear'!$C$6+$B142)^(-5)</f>
        <v>30592.865689081587</v>
      </c>
      <c r="D142" s="16">
        <f>SUMPRODUCT('DCF Bear'!$D$102:$H$102,(1+'DCF Bear'!$C$6+$B142)^(-'DCF Bear'!$D$19:$H$19))+'DCF Bear'!$I$87*(1-'DCF Bear'!$I$86/'DCF Bear'!$I$88)/((1+'DCF Bear'!$C$6+$B142)*IF(RateConv=1,1,1+IPCALT)-1-'DCF Bear'!$I$86)/'DCF Bear'!$H$23*(1+'DCF Bear'!$C$6+$B142)^(-5)</f>
        <v>17639.650822695799</v>
      </c>
      <c r="E142" s="16">
        <f>SUMPRODUCT('DCF Bear'!$D$131:$H$131,(1+'DCF Bear'!$C$6+$B142)^(-'DCF Bear'!$D$19:$H$19))+'DCF Bear'!$I$116*(1-'DCF Bear'!$I$115/'DCF Bear'!$I$117)/((1+'DCF Bear'!$C$6+$B142)*IF(RateConv=1,1,1+IPCALT)-1-'DCF Bear'!$I$115)/'DCF Bear'!$H$23*(1+'DCF Bear'!$C$6+$B142)^(-5)</f>
        <v>10387.819773479576</v>
      </c>
      <c r="F142" s="16">
        <f>SUMPRODUCT('DCF Bear'!$D$160:$H$160,(1+'DCF Bear'!$C$6+$B142)^(-'DCF Bear'!$D$19:$H$19))+'DCF Bear'!$I$145*(1-'DCF Bear'!$I$144/'DCF Bear'!$I$146)/((1+'DCF Bear'!$C$6+$B142)*IF(RateConv=1,1,1+IPCALT)-1-'DCF Bear'!$I$144)/'DCF Bear'!$H$23*(1+'DCF Bear'!$C$6+$B142)^(-5)</f>
        <v>40966.373370863104</v>
      </c>
      <c r="G142" s="75">
        <f t="shared" si="12"/>
        <v>99586.709656120074</v>
      </c>
      <c r="H142" s="16">
        <f>SUMPRODUCT('DCF Base'!$D$73:$H$73,(1+'DCF Base'!$C$6+$B142)^(-'DCF Base'!$D$19:$H$19))+'DCF Base'!$I$58*(1-'DCF Base'!$I$57/'DCF Base'!$I$59)/((1+'DCF Base'!$C$6+$B142)*IF(RateConv=1,1,1+IPCALT)-1-'DCF Base'!$I$57)/'DCF Base'!$H$23*(1+'DCF Base'!$C$6+$B142)^(-5)</f>
        <v>36173.628339344352</v>
      </c>
      <c r="I142" s="16">
        <f>SUMPRODUCT('DCF Base'!$D$102:$H$102,(1+'DCF Base'!$C$6+$B142)^(-'DCF Base'!$D$19:$H$19))+'DCF Base'!$I$87*(1-'DCF Base'!$I$86/'DCF Base'!$I$88)/((1+'DCF Base'!$C$6+$B142)*IF(RateConv=1,1,1+IPCALT)-1-'DCF Base'!$I$86)/'DCF Base'!$H$23*(1+'DCF Base'!$C$6+$B142)^(-5)</f>
        <v>20012.853011613399</v>
      </c>
      <c r="J142" s="16">
        <f>SUMPRODUCT('DCF Base'!$D$131:$H$131,(1+'DCF Base'!$C$6+$B142)^(-'DCF Base'!$D$19:$H$19))+'DCF Base'!$I$116*(1-'DCF Base'!$I$115/'DCF Base'!$I$117)/((1+'DCF Base'!$C$6+$B142)*IF(RateConv=1,1,1+IPCALT)-1-'DCF Base'!$I$115)/'DCF Base'!$H$23*(1+'DCF Base'!$C$6+$B142)^(-5)</f>
        <v>12316.676071541569</v>
      </c>
      <c r="K142" s="16">
        <f>SUMPRODUCT('DCF Base'!$D$160:$H$160,(1+'DCF Base'!$C$6+$B142)^(-'DCF Base'!$D$19:$H$19))+'DCF Base'!$I$145*(1-'DCF Base'!$I$144/'DCF Base'!$I$146)/((1+'DCF Base'!$C$6+$B142)*IF(RateConv=1,1,1+IPCALT)-1-'DCF Base'!$I$144)/'DCF Base'!$H$23*(1+'DCF Base'!$C$6+$B142)^(-5)</f>
        <v>46196.612639986175</v>
      </c>
      <c r="L142" s="75">
        <f t="shared" si="13"/>
        <v>114699.77006248551</v>
      </c>
      <c r="M142" s="16">
        <f>SUMPRODUCT('DCF Bull'!$D$73:$H$73,(1+'DCF Bull'!$C$6+$B142)^(-'DCF Bull'!$D$19:$H$19))+'DCF Bull'!$I$58*(1-'DCF Bull'!$I$57/'DCF Bull'!$I$59)/((1+'DCF Bull'!$C$6+$B142)*IF(RateConv=1,1,1+IPCALT)-1-'DCF Bull'!$I$57)/'DCF Bull'!$H$23*(1+'DCF Bull'!$C$6+$B142)^(-5)</f>
        <v>40871.342102707145</v>
      </c>
      <c r="N142" s="16">
        <f>SUMPRODUCT('DCF Bull'!$D$102:$H$102,(1+'DCF Bull'!$C$6+$B142)^(-'DCF Bull'!$D$19:$H$19))+'DCF Bull'!$I$87*(1-'DCF Bull'!$I$86/'DCF Bull'!$I$88)/((1+'DCF Bull'!$C$6+$B142)*IF(RateConv=1,1,1+IPCALT)-1-'DCF Bull'!$I$86)/'DCF Bull'!$H$23*(1+'DCF Bull'!$C$6+$B142)^(-5)</f>
        <v>21476.339979756303</v>
      </c>
      <c r="O142" s="16">
        <f>SUMPRODUCT('DCF Bull'!$D$131:$H$131,(1+'DCF Bull'!$C$6+$B142)^(-'DCF Bull'!$D$19:$H$19))+'DCF Bull'!$I$116*(1-'DCF Bull'!$I$115/'DCF Bull'!$I$117)/((1+'DCF Bull'!$C$6+$B142)*IF(RateConv=1,1,1+IPCALT)-1-'DCF Bull'!$I$115)/'DCF Bull'!$H$23*(1+'DCF Bull'!$C$6+$B142)^(-5)</f>
        <v>13908.199392257819</v>
      </c>
      <c r="P142" s="16">
        <f>SUMPRODUCT('DCF Bull'!$D$160:$H$160,(1+'DCF Bull'!$C$6+$B142)^(-'DCF Bull'!$D$19:$H$19))+'DCF Bull'!$I$145*(1-'DCF Bull'!$I$144/'DCF Bull'!$I$146)/((1+'DCF Bull'!$C$6+$B142)*IF(RateConv=1,1,1+IPCALT)-1-'DCF Bull'!$I$144)/'DCF Bull'!$H$23*(1+'DCF Bull'!$C$6+$B142)^(-5)</f>
        <v>49936.881162094942</v>
      </c>
      <c r="Q142" s="75">
        <f t="shared" si="14"/>
        <v>126192.76263681622</v>
      </c>
      <c r="R142" s="16">
        <f>SUMPRODUCT('DCF Custom'!$D$73:$H$73,(1+'DCF Custom'!$C$6+$B142)^(-'DCF Custom'!$D$19:$H$19))+'DCF Custom'!$I$58*(1-'DCF Custom'!$I$57/'DCF Custom'!$I$59)/((1+'DCF Custom'!$C$6+$B142)*IF(RateConv=1,1,1+IPCALT)-1-'DCF Custom'!$I$57)/'DCF Custom'!$H$23*(1+'DCF Custom'!$C$6+$B142)^(-5)</f>
        <v>36173.628339344352</v>
      </c>
      <c r="S142" s="16">
        <f>SUMPRODUCT('DCF Custom'!$D$102:$H$102,(1+'DCF Custom'!$C$6+$B142)^(-'DCF Custom'!$D$19:$H$19))+'DCF Custom'!$I$87*(1-'DCF Custom'!$I$86/'DCF Custom'!$I$88)/((1+'DCF Custom'!$C$6+$B142)*IF(RateConv=1,1,1+IPCALT)-1-'DCF Custom'!$I$86)/'DCF Custom'!$H$23*(1+'DCF Custom'!$C$6+$B142)^(-5)</f>
        <v>20012.853011613399</v>
      </c>
      <c r="T142" s="16">
        <f>SUMPRODUCT('DCF Custom'!$D$131:$H$131,(1+'DCF Custom'!$C$6+$B142)^(-'DCF Custom'!$D$19:$H$19))+'DCF Custom'!$I$116*(1-'DCF Custom'!$I$115/'DCF Custom'!$I$117)/((1+'DCF Custom'!$C$6+$B142)*IF(RateConv=1,1,1+IPCALT)-1-'DCF Custom'!$I$115)/'DCF Custom'!$H$23*(1+'DCF Custom'!$C$6+$B142)^(-5)</f>
        <v>12316.676071541569</v>
      </c>
      <c r="U142" s="16">
        <f>SUMPRODUCT('DCF Custom'!$D$160:$H$160,(1+'DCF Custom'!$C$6+$B142)^(-'DCF Custom'!$D$19:$H$19))+'DCF Custom'!$I$145*(1-'DCF Custom'!$I$144/'DCF Custom'!$I$146)/((1+'DCF Custom'!$C$6+$B142)*IF(RateConv=1,1,1+IPCALT)-1-'DCF Custom'!$I$144)/'DCF Custom'!$H$23*(1+'DCF Custom'!$C$6+$B142)^(-5)</f>
        <v>46196.612639986175</v>
      </c>
      <c r="V142" s="75">
        <f t="shared" si="15"/>
        <v>114699.77006248551</v>
      </c>
    </row>
    <row r="143" spans="2:22" ht="13.95" customHeight="1" x14ac:dyDescent="0.3">
      <c r="B143" s="80">
        <v>0.122</v>
      </c>
      <c r="C143" s="16">
        <f>SUMPRODUCT('DCF Bear'!$D$73:$H$73,(1+'DCF Bear'!$C$6+$B143)^(-'DCF Bear'!$D$19:$H$19))+'DCF Bear'!$I$58*(1-'DCF Bear'!$I$57/'DCF Bear'!$I$59)/((1+'DCF Bear'!$C$6+$B143)*IF(RateConv=1,1,1+IPCALT)-1-'DCF Bear'!$I$57)/'DCF Bear'!$H$23*(1+'DCF Bear'!$C$6+$B143)^(-5)</f>
        <v>30400.415602778747</v>
      </c>
      <c r="D143" s="16">
        <f>SUMPRODUCT('DCF Bear'!$D$102:$H$102,(1+'DCF Bear'!$C$6+$B143)^(-'DCF Bear'!$D$19:$H$19))+'DCF Bear'!$I$87*(1-'DCF Bear'!$I$86/'DCF Bear'!$I$88)/((1+'DCF Bear'!$C$6+$B143)*IF(RateConv=1,1,1+IPCALT)-1-'DCF Bear'!$I$86)/'DCF Bear'!$H$23*(1+'DCF Bear'!$C$6+$B143)^(-5)</f>
        <v>17515.81536424813</v>
      </c>
      <c r="E143" s="16">
        <f>SUMPRODUCT('DCF Bear'!$D$131:$H$131,(1+'DCF Bear'!$C$6+$B143)^(-'DCF Bear'!$D$19:$H$19))+'DCF Bear'!$I$116*(1-'DCF Bear'!$I$115/'DCF Bear'!$I$117)/((1+'DCF Bear'!$C$6+$B143)*IF(RateConv=1,1,1+IPCALT)-1-'DCF Bear'!$I$115)/'DCF Bear'!$H$23*(1+'DCF Bear'!$C$6+$B143)^(-5)</f>
        <v>10318.55336764091</v>
      </c>
      <c r="F143" s="16">
        <f>SUMPRODUCT('DCF Bear'!$D$160:$H$160,(1+'DCF Bear'!$C$6+$B143)^(-'DCF Bear'!$D$19:$H$19))+'DCF Bear'!$I$145*(1-'DCF Bear'!$I$144/'DCF Bear'!$I$146)/((1+'DCF Bear'!$C$6+$B143)*IF(RateConv=1,1,1+IPCALT)-1-'DCF Bear'!$I$144)/'DCF Bear'!$H$23*(1+'DCF Bear'!$C$6+$B143)^(-5)</f>
        <v>40736.724642994304</v>
      </c>
      <c r="G143" s="75">
        <f t="shared" si="12"/>
        <v>98971.508977662088</v>
      </c>
      <c r="H143" s="16">
        <f>SUMPRODUCT('DCF Base'!$D$73:$H$73,(1+'DCF Base'!$C$6+$B143)^(-'DCF Base'!$D$19:$H$19))+'DCF Base'!$I$58*(1-'DCF Base'!$I$57/'DCF Base'!$I$59)/((1+'DCF Base'!$C$6+$B143)*IF(RateConv=1,1,1+IPCALT)-1-'DCF Base'!$I$57)/'DCF Base'!$H$23*(1+'DCF Base'!$C$6+$B143)^(-5)</f>
        <v>35899.132721643007</v>
      </c>
      <c r="I143" s="16">
        <f>SUMPRODUCT('DCF Base'!$D$102:$H$102,(1+'DCF Base'!$C$6+$B143)^(-'DCF Base'!$D$19:$H$19))+'DCF Base'!$I$87*(1-'DCF Base'!$I$86/'DCF Base'!$I$88)/((1+'DCF Base'!$C$6+$B143)*IF(RateConv=1,1,1+IPCALT)-1-'DCF Base'!$I$86)/'DCF Base'!$H$23*(1+'DCF Base'!$C$6+$B143)^(-5)</f>
        <v>19841.008436887409</v>
      </c>
      <c r="J143" s="16">
        <f>SUMPRODUCT('DCF Base'!$D$131:$H$131,(1+'DCF Base'!$C$6+$B143)^(-'DCF Base'!$D$19:$H$19))+'DCF Base'!$I$116*(1-'DCF Base'!$I$115/'DCF Base'!$I$117)/((1+'DCF Base'!$C$6+$B143)*IF(RateConv=1,1,1+IPCALT)-1-'DCF Base'!$I$115)/'DCF Base'!$H$23*(1+'DCF Base'!$C$6+$B143)^(-5)</f>
        <v>12217.450792422309</v>
      </c>
      <c r="K143" s="16">
        <f>SUMPRODUCT('DCF Base'!$D$160:$H$160,(1+'DCF Base'!$C$6+$B143)^(-'DCF Base'!$D$19:$H$19))+'DCF Base'!$I$145*(1-'DCF Base'!$I$144/'DCF Base'!$I$146)/((1+'DCF Base'!$C$6+$B143)*IF(RateConv=1,1,1+IPCALT)-1-'DCF Base'!$I$144)/'DCF Base'!$H$23*(1+'DCF Base'!$C$6+$B143)^(-5)</f>
        <v>45880.522866788058</v>
      </c>
      <c r="L143" s="75">
        <f t="shared" si="13"/>
        <v>113838.11481774079</v>
      </c>
      <c r="M143" s="16">
        <f>SUMPRODUCT('DCF Bull'!$D$73:$H$73,(1+'DCF Bull'!$C$6+$B143)^(-'DCF Bull'!$D$19:$H$19))+'DCF Bull'!$I$58*(1-'DCF Bull'!$I$57/'DCF Bull'!$I$59)/((1+'DCF Bull'!$C$6+$B143)*IF(RateConv=1,1,1+IPCALT)-1-'DCF Bull'!$I$57)/'DCF Bull'!$H$23*(1+'DCF Bull'!$C$6+$B143)^(-5)</f>
        <v>40517.093316792751</v>
      </c>
      <c r="N143" s="16">
        <f>SUMPRODUCT('DCF Bull'!$D$102:$H$102,(1+'DCF Bull'!$C$6+$B143)^(-'DCF Bull'!$D$19:$H$19))+'DCF Bull'!$I$87*(1-'DCF Bull'!$I$86/'DCF Bull'!$I$88)/((1+'DCF Bull'!$C$6+$B143)*IF(RateConv=1,1,1+IPCALT)-1-'DCF Bull'!$I$86)/'DCF Bull'!$H$23*(1+'DCF Bull'!$C$6+$B143)^(-5)</f>
        <v>21261.60440234741</v>
      </c>
      <c r="O143" s="16">
        <f>SUMPRODUCT('DCF Bull'!$D$131:$H$131,(1+'DCF Bull'!$C$6+$B143)^(-'DCF Bull'!$D$19:$H$19))+'DCF Bull'!$I$116*(1-'DCF Bull'!$I$115/'DCF Bull'!$I$117)/((1+'DCF Bull'!$C$6+$B143)*IF(RateConv=1,1,1+IPCALT)-1-'DCF Bull'!$I$115)/'DCF Bull'!$H$23*(1+'DCF Bull'!$C$6+$B143)^(-5)</f>
        <v>13779.801774195917</v>
      </c>
      <c r="P143" s="16">
        <f>SUMPRODUCT('DCF Bull'!$D$160:$H$160,(1+'DCF Bull'!$C$6+$B143)^(-'DCF Bull'!$D$19:$H$19))+'DCF Bull'!$I$145*(1-'DCF Bull'!$I$144/'DCF Bull'!$I$146)/((1+'DCF Bull'!$C$6+$B143)*IF(RateConv=1,1,1+IPCALT)-1-'DCF Bull'!$I$144)/'DCF Bull'!$H$23*(1+'DCF Bull'!$C$6+$B143)^(-5)</f>
        <v>49542.100281106512</v>
      </c>
      <c r="Q143" s="75">
        <f t="shared" si="14"/>
        <v>125100.59977444258</v>
      </c>
      <c r="R143" s="16">
        <f>SUMPRODUCT('DCF Custom'!$D$73:$H$73,(1+'DCF Custom'!$C$6+$B143)^(-'DCF Custom'!$D$19:$H$19))+'DCF Custom'!$I$58*(1-'DCF Custom'!$I$57/'DCF Custom'!$I$59)/((1+'DCF Custom'!$C$6+$B143)*IF(RateConv=1,1,1+IPCALT)-1-'DCF Custom'!$I$57)/'DCF Custom'!$H$23*(1+'DCF Custom'!$C$6+$B143)^(-5)</f>
        <v>35899.132721643007</v>
      </c>
      <c r="S143" s="16">
        <f>SUMPRODUCT('DCF Custom'!$D$102:$H$102,(1+'DCF Custom'!$C$6+$B143)^(-'DCF Custom'!$D$19:$H$19))+'DCF Custom'!$I$87*(1-'DCF Custom'!$I$86/'DCF Custom'!$I$88)/((1+'DCF Custom'!$C$6+$B143)*IF(RateConv=1,1,1+IPCALT)-1-'DCF Custom'!$I$86)/'DCF Custom'!$H$23*(1+'DCF Custom'!$C$6+$B143)^(-5)</f>
        <v>19841.008436887409</v>
      </c>
      <c r="T143" s="16">
        <f>SUMPRODUCT('DCF Custom'!$D$131:$H$131,(1+'DCF Custom'!$C$6+$B143)^(-'DCF Custom'!$D$19:$H$19))+'DCF Custom'!$I$116*(1-'DCF Custom'!$I$115/'DCF Custom'!$I$117)/((1+'DCF Custom'!$C$6+$B143)*IF(RateConv=1,1,1+IPCALT)-1-'DCF Custom'!$I$115)/'DCF Custom'!$H$23*(1+'DCF Custom'!$C$6+$B143)^(-5)</f>
        <v>12217.450792422309</v>
      </c>
      <c r="U143" s="16">
        <f>SUMPRODUCT('DCF Custom'!$D$160:$H$160,(1+'DCF Custom'!$C$6+$B143)^(-'DCF Custom'!$D$19:$H$19))+'DCF Custom'!$I$145*(1-'DCF Custom'!$I$144/'DCF Custom'!$I$146)/((1+'DCF Custom'!$C$6+$B143)*IF(RateConv=1,1,1+IPCALT)-1-'DCF Custom'!$I$144)/'DCF Custom'!$H$23*(1+'DCF Custom'!$C$6+$B143)^(-5)</f>
        <v>45880.522866788058</v>
      </c>
      <c r="V143" s="75">
        <f t="shared" si="15"/>
        <v>113838.11481774079</v>
      </c>
    </row>
    <row r="144" spans="2:22" ht="13.95" customHeight="1" x14ac:dyDescent="0.3">
      <c r="B144" s="80">
        <v>0.123</v>
      </c>
      <c r="C144" s="16">
        <f>SUMPRODUCT('DCF Bear'!$D$73:$H$73,(1+'DCF Bear'!$C$6+$B144)^(-'DCF Bear'!$D$19:$H$19))+'DCF Bear'!$I$58*(1-'DCF Bear'!$I$57/'DCF Bear'!$I$59)/((1+'DCF Bear'!$C$6+$B144)*IF(RateConv=1,1,1+IPCALT)-1-'DCF Bear'!$I$57)/'DCF Bear'!$H$23*(1+'DCF Bear'!$C$6+$B144)^(-5)</f>
        <v>30210.294095304002</v>
      </c>
      <c r="D144" s="16">
        <f>SUMPRODUCT('DCF Bear'!$D$102:$H$102,(1+'DCF Bear'!$C$6+$B144)^(-'DCF Bear'!$D$19:$H$19))+'DCF Bear'!$I$87*(1-'DCF Bear'!$I$86/'DCF Bear'!$I$88)/((1+'DCF Bear'!$C$6+$B144)*IF(RateConv=1,1,1+IPCALT)-1-'DCF Bear'!$I$86)/'DCF Bear'!$H$23*(1+'DCF Bear'!$C$6+$B144)^(-5)</f>
        <v>17393.522533732274</v>
      </c>
      <c r="E144" s="16">
        <f>SUMPRODUCT('DCF Bear'!$D$131:$H$131,(1+'DCF Bear'!$C$6+$B144)^(-'DCF Bear'!$D$19:$H$19))+'DCF Bear'!$I$116*(1-'DCF Bear'!$I$115/'DCF Bear'!$I$117)/((1+'DCF Bear'!$C$6+$B144)*IF(RateConv=1,1,1+IPCALT)-1-'DCF Bear'!$I$115)/'DCF Bear'!$H$23*(1+'DCF Bear'!$C$6+$B144)^(-5)</f>
        <v>10250.139239509801</v>
      </c>
      <c r="F144" s="16">
        <f>SUMPRODUCT('DCF Bear'!$D$160:$H$160,(1+'DCF Bear'!$C$6+$B144)^(-'DCF Bear'!$D$19:$H$19))+'DCF Bear'!$I$145*(1-'DCF Bear'!$I$144/'DCF Bear'!$I$146)/((1+'DCF Bear'!$C$6+$B144)*IF(RateConv=1,1,1+IPCALT)-1-'DCF Bear'!$I$144)/'DCF Bear'!$H$23*(1+'DCF Bear'!$C$6+$B144)^(-5)</f>
        <v>40509.748882228436</v>
      </c>
      <c r="G144" s="75">
        <f t="shared" si="12"/>
        <v>98363.704750774516</v>
      </c>
      <c r="H144" s="16">
        <f>SUMPRODUCT('DCF Base'!$D$73:$H$73,(1+'DCF Base'!$C$6+$B144)^(-'DCF Base'!$D$19:$H$19))+'DCF Base'!$I$58*(1-'DCF Base'!$I$57/'DCF Base'!$I$59)/((1+'DCF Base'!$C$6+$B144)*IF(RateConv=1,1,1+IPCALT)-1-'DCF Base'!$I$57)/'DCF Base'!$H$23*(1+'DCF Base'!$C$6+$B144)^(-5)</f>
        <v>35628.522037533534</v>
      </c>
      <c r="I144" s="16">
        <f>SUMPRODUCT('DCF Base'!$D$102:$H$102,(1+'DCF Base'!$C$6+$B144)^(-'DCF Base'!$D$19:$H$19))+'DCF Base'!$I$87*(1-'DCF Base'!$I$86/'DCF Base'!$I$88)/((1+'DCF Base'!$C$6+$B144)*IF(RateConv=1,1,1+IPCALT)-1-'DCF Base'!$I$86)/'DCF Base'!$H$23*(1+'DCF Base'!$C$6+$B144)^(-5)</f>
        <v>19671.665863633261</v>
      </c>
      <c r="J144" s="16">
        <f>SUMPRODUCT('DCF Base'!$D$131:$H$131,(1+'DCF Base'!$C$6+$B144)^(-'DCF Base'!$D$19:$H$19))+'DCF Base'!$I$116*(1-'DCF Base'!$I$115/'DCF Base'!$I$117)/((1+'DCF Base'!$C$6+$B144)*IF(RateConv=1,1,1+IPCALT)-1-'DCF Base'!$I$115)/'DCF Base'!$H$23*(1+'DCF Base'!$C$6+$B144)^(-5)</f>
        <v>12119.650699350106</v>
      </c>
      <c r="K144" s="16">
        <f>SUMPRODUCT('DCF Base'!$D$160:$H$160,(1+'DCF Base'!$C$6+$B144)^(-'DCF Base'!$D$19:$H$19))+'DCF Base'!$I$145*(1-'DCF Base'!$I$144/'DCF Base'!$I$146)/((1+'DCF Base'!$C$6+$B144)*IF(RateConv=1,1,1+IPCALT)-1-'DCF Base'!$I$144)/'DCF Base'!$H$23*(1+'DCF Base'!$C$6+$B144)^(-5)</f>
        <v>45568.778262112333</v>
      </c>
      <c r="L144" s="75">
        <f t="shared" si="13"/>
        <v>112988.61686262923</v>
      </c>
      <c r="M144" s="16">
        <f>SUMPRODUCT('DCF Bull'!$D$73:$H$73,(1+'DCF Bull'!$C$6+$B144)^(-'DCF Bull'!$D$19:$H$19))+'DCF Bull'!$I$58*(1-'DCF Bull'!$I$57/'DCF Bull'!$I$59)/((1+'DCF Bull'!$C$6+$B144)*IF(RateConv=1,1,1+IPCALT)-1-'DCF Bull'!$I$57)/'DCF Bull'!$H$23*(1+'DCF Bull'!$C$6+$B144)^(-5)</f>
        <v>40168.391105047689</v>
      </c>
      <c r="N144" s="16">
        <f>SUMPRODUCT('DCF Bull'!$D$102:$H$102,(1+'DCF Bull'!$C$6+$B144)^(-'DCF Bull'!$D$19:$H$19))+'DCF Bull'!$I$87*(1-'DCF Bull'!$I$86/'DCF Bull'!$I$88)/((1+'DCF Bull'!$C$6+$B144)*IF(RateConv=1,1,1+IPCALT)-1-'DCF Bull'!$I$86)/'DCF Bull'!$H$23*(1+'DCF Bull'!$C$6+$B144)^(-5)</f>
        <v>21050.331472130369</v>
      </c>
      <c r="O144" s="16">
        <f>SUMPRODUCT('DCF Bull'!$D$131:$H$131,(1+'DCF Bull'!$C$6+$B144)^(-'DCF Bull'!$D$19:$H$19))+'DCF Bull'!$I$116*(1-'DCF Bull'!$I$115/'DCF Bull'!$I$117)/((1+'DCF Bull'!$C$6+$B144)*IF(RateConv=1,1,1+IPCALT)-1-'DCF Bull'!$I$115)/'DCF Bull'!$H$23*(1+'DCF Bull'!$C$6+$B144)^(-5)</f>
        <v>13653.442748511261</v>
      </c>
      <c r="P144" s="16">
        <f>SUMPRODUCT('DCF Bull'!$D$160:$H$160,(1+'DCF Bull'!$C$6+$B144)^(-'DCF Bull'!$D$19:$H$19))+'DCF Bull'!$I$145*(1-'DCF Bull'!$I$144/'DCF Bull'!$I$146)/((1+'DCF Bull'!$C$6+$B144)*IF(RateConv=1,1,1+IPCALT)-1-'DCF Bull'!$I$144)/'DCF Bull'!$H$23*(1+'DCF Bull'!$C$6+$B144)^(-5)</f>
        <v>49153.360798771428</v>
      </c>
      <c r="Q144" s="75">
        <f t="shared" si="14"/>
        <v>124025.52612446074</v>
      </c>
      <c r="R144" s="16">
        <f>SUMPRODUCT('DCF Custom'!$D$73:$H$73,(1+'DCF Custom'!$C$6+$B144)^(-'DCF Custom'!$D$19:$H$19))+'DCF Custom'!$I$58*(1-'DCF Custom'!$I$57/'DCF Custom'!$I$59)/((1+'DCF Custom'!$C$6+$B144)*IF(RateConv=1,1,1+IPCALT)-1-'DCF Custom'!$I$57)/'DCF Custom'!$H$23*(1+'DCF Custom'!$C$6+$B144)^(-5)</f>
        <v>35628.522037533534</v>
      </c>
      <c r="S144" s="16">
        <f>SUMPRODUCT('DCF Custom'!$D$102:$H$102,(1+'DCF Custom'!$C$6+$B144)^(-'DCF Custom'!$D$19:$H$19))+'DCF Custom'!$I$87*(1-'DCF Custom'!$I$86/'DCF Custom'!$I$88)/((1+'DCF Custom'!$C$6+$B144)*IF(RateConv=1,1,1+IPCALT)-1-'DCF Custom'!$I$86)/'DCF Custom'!$H$23*(1+'DCF Custom'!$C$6+$B144)^(-5)</f>
        <v>19671.665863633261</v>
      </c>
      <c r="T144" s="16">
        <f>SUMPRODUCT('DCF Custom'!$D$131:$H$131,(1+'DCF Custom'!$C$6+$B144)^(-'DCF Custom'!$D$19:$H$19))+'DCF Custom'!$I$116*(1-'DCF Custom'!$I$115/'DCF Custom'!$I$117)/((1+'DCF Custom'!$C$6+$B144)*IF(RateConv=1,1,1+IPCALT)-1-'DCF Custom'!$I$115)/'DCF Custom'!$H$23*(1+'DCF Custom'!$C$6+$B144)^(-5)</f>
        <v>12119.650699350106</v>
      </c>
      <c r="U144" s="16">
        <f>SUMPRODUCT('DCF Custom'!$D$160:$H$160,(1+'DCF Custom'!$C$6+$B144)^(-'DCF Custom'!$D$19:$H$19))+'DCF Custom'!$I$145*(1-'DCF Custom'!$I$144/'DCF Custom'!$I$146)/((1+'DCF Custom'!$C$6+$B144)*IF(RateConv=1,1,1+IPCALT)-1-'DCF Custom'!$I$144)/'DCF Custom'!$H$23*(1+'DCF Custom'!$C$6+$B144)^(-5)</f>
        <v>45568.778262112333</v>
      </c>
      <c r="V144" s="75">
        <f t="shared" si="15"/>
        <v>112988.61686262923</v>
      </c>
    </row>
    <row r="145" spans="2:22" ht="13.95" customHeight="1" x14ac:dyDescent="0.3">
      <c r="B145" s="80">
        <v>0.124</v>
      </c>
      <c r="C145" s="16">
        <f>SUMPRODUCT('DCF Bear'!$D$73:$H$73,(1+'DCF Bear'!$C$6+$B145)^(-'DCF Bear'!$D$19:$H$19))+'DCF Bear'!$I$58*(1-'DCF Bear'!$I$57/'DCF Bear'!$I$59)/((1+'DCF Bear'!$C$6+$B145)*IF(RateConv=1,1,1+IPCALT)-1-'DCF Bear'!$I$57)/'DCF Bear'!$H$23*(1+'DCF Bear'!$C$6+$B145)^(-5)</f>
        <v>30022.459339428104</v>
      </c>
      <c r="D145" s="16">
        <f>SUMPRODUCT('DCF Bear'!$D$102:$H$102,(1+'DCF Bear'!$C$6+$B145)^(-'DCF Bear'!$D$19:$H$19))+'DCF Bear'!$I$87*(1-'DCF Bear'!$I$86/'DCF Bear'!$I$88)/((1+'DCF Bear'!$C$6+$B145)*IF(RateConv=1,1,1+IPCALT)-1-'DCF Bear'!$I$86)/'DCF Bear'!$H$23*(1+'DCF Bear'!$C$6+$B145)^(-5)</f>
        <v>17272.744445728815</v>
      </c>
      <c r="E145" s="16">
        <f>SUMPRODUCT('DCF Bear'!$D$131:$H$131,(1+'DCF Bear'!$C$6+$B145)^(-'DCF Bear'!$D$19:$H$19))+'DCF Bear'!$I$116*(1-'DCF Bear'!$I$115/'DCF Bear'!$I$117)/((1+'DCF Bear'!$C$6+$B145)*IF(RateConv=1,1,1+IPCALT)-1-'DCF Bear'!$I$115)/'DCF Bear'!$H$23*(1+'DCF Bear'!$C$6+$B145)^(-5)</f>
        <v>10182.562021774609</v>
      </c>
      <c r="F145" s="16">
        <f>SUMPRODUCT('DCF Bear'!$D$160:$H$160,(1+'DCF Bear'!$C$6+$B145)^(-'DCF Bear'!$D$19:$H$19))+'DCF Bear'!$I$145*(1-'DCF Bear'!$I$144/'DCF Bear'!$I$146)/((1+'DCF Bear'!$C$6+$B145)*IF(RateConv=1,1,1+IPCALT)-1-'DCF Bear'!$I$144)/'DCF Bear'!$H$23*(1+'DCF Bear'!$C$6+$B145)^(-5)</f>
        <v>40285.398523660464</v>
      </c>
      <c r="G145" s="75">
        <f t="shared" si="12"/>
        <v>97763.164330592001</v>
      </c>
      <c r="H145" s="16">
        <f>SUMPRODUCT('DCF Base'!$D$73:$H$73,(1+'DCF Base'!$C$6+$B145)^(-'DCF Base'!$D$19:$H$19))+'DCF Base'!$I$58*(1-'DCF Base'!$I$57/'DCF Base'!$I$59)/((1+'DCF Base'!$C$6+$B145)*IF(RateConv=1,1,1+IPCALT)-1-'DCF Base'!$I$57)/'DCF Base'!$H$23*(1+'DCF Base'!$C$6+$B145)^(-5)</f>
        <v>35361.715448062168</v>
      </c>
      <c r="I145" s="16">
        <f>SUMPRODUCT('DCF Base'!$D$102:$H$102,(1+'DCF Base'!$C$6+$B145)^(-'DCF Base'!$D$19:$H$19))+'DCF Base'!$I$87*(1-'DCF Base'!$I$86/'DCF Base'!$I$88)/((1+'DCF Base'!$C$6+$B145)*IF(RateConv=1,1,1+IPCALT)-1-'DCF Base'!$I$86)/'DCF Base'!$H$23*(1+'DCF Base'!$C$6+$B145)^(-5)</f>
        <v>19504.772936661269</v>
      </c>
      <c r="J145" s="16">
        <f>SUMPRODUCT('DCF Base'!$D$131:$H$131,(1+'DCF Base'!$C$6+$B145)^(-'DCF Base'!$D$19:$H$19))+'DCF Base'!$I$116*(1-'DCF Base'!$I$115/'DCF Base'!$I$117)/((1+'DCF Base'!$C$6+$B145)*IF(RateConv=1,1,1+IPCALT)-1-'DCF Base'!$I$115)/'DCF Base'!$H$23*(1+'DCF Base'!$C$6+$B145)^(-5)</f>
        <v>12023.24604836795</v>
      </c>
      <c r="K145" s="16">
        <f>SUMPRODUCT('DCF Base'!$D$160:$H$160,(1+'DCF Base'!$C$6+$B145)^(-'DCF Base'!$D$19:$H$19))+'DCF Base'!$I$145*(1-'DCF Base'!$I$144/'DCF Base'!$I$146)/((1+'DCF Base'!$C$6+$B145)*IF(RateConv=1,1,1+IPCALT)-1-'DCF Base'!$I$144)/'DCF Base'!$H$23*(1+'DCF Base'!$C$6+$B145)^(-5)</f>
        <v>45261.28895538293</v>
      </c>
      <c r="L145" s="75">
        <f t="shared" si="13"/>
        <v>112151.02338847432</v>
      </c>
      <c r="M145" s="16">
        <f>SUMPRODUCT('DCF Bull'!$D$73:$H$73,(1+'DCF Bull'!$C$6+$B145)^(-'DCF Bull'!$D$19:$H$19))+'DCF Bull'!$I$58*(1-'DCF Bull'!$I$57/'DCF Bull'!$I$59)/((1+'DCF Bull'!$C$6+$B145)*IF(RateConv=1,1,1+IPCALT)-1-'DCF Bull'!$I$57)/'DCF Bull'!$H$23*(1+'DCF Bull'!$C$6+$B145)^(-5)</f>
        <v>39825.108798162422</v>
      </c>
      <c r="N145" s="16">
        <f>SUMPRODUCT('DCF Bull'!$D$102:$H$102,(1+'DCF Bull'!$C$6+$B145)^(-'DCF Bull'!$D$19:$H$19))+'DCF Bull'!$I$87*(1-'DCF Bull'!$I$86/'DCF Bull'!$I$88)/((1+'DCF Bull'!$C$6+$B145)*IF(RateConv=1,1,1+IPCALT)-1-'DCF Bull'!$I$86)/'DCF Bull'!$H$23*(1+'DCF Bull'!$C$6+$B145)^(-5)</f>
        <v>20842.441674419839</v>
      </c>
      <c r="O145" s="16">
        <f>SUMPRODUCT('DCF Bull'!$D$131:$H$131,(1+'DCF Bull'!$C$6+$B145)^(-'DCF Bull'!$D$19:$H$19))+'DCF Bull'!$I$116*(1-'DCF Bull'!$I$115/'DCF Bull'!$I$117)/((1+'DCF Bull'!$C$6+$B145)*IF(RateConv=1,1,1+IPCALT)-1-'DCF Bull'!$I$115)/'DCF Bull'!$H$23*(1+'DCF Bull'!$C$6+$B145)^(-5)</f>
        <v>13529.075636775162</v>
      </c>
      <c r="P145" s="16">
        <f>SUMPRODUCT('DCF Bull'!$D$160:$H$160,(1+'DCF Bull'!$C$6+$B145)^(-'DCF Bull'!$D$19:$H$19))+'DCF Bull'!$I$145*(1-'DCF Bull'!$I$144/'DCF Bull'!$I$146)/((1+'DCF Bull'!$C$6+$B145)*IF(RateConv=1,1,1+IPCALT)-1-'DCF Bull'!$I$144)/'DCF Bull'!$H$23*(1+'DCF Bull'!$C$6+$B145)^(-5)</f>
        <v>48770.525334097183</v>
      </c>
      <c r="Q145" s="75">
        <f t="shared" si="14"/>
        <v>122967.15144345461</v>
      </c>
      <c r="R145" s="16">
        <f>SUMPRODUCT('DCF Custom'!$D$73:$H$73,(1+'DCF Custom'!$C$6+$B145)^(-'DCF Custom'!$D$19:$H$19))+'DCF Custom'!$I$58*(1-'DCF Custom'!$I$57/'DCF Custom'!$I$59)/((1+'DCF Custom'!$C$6+$B145)*IF(RateConv=1,1,1+IPCALT)-1-'DCF Custom'!$I$57)/'DCF Custom'!$H$23*(1+'DCF Custom'!$C$6+$B145)^(-5)</f>
        <v>35361.715448062168</v>
      </c>
      <c r="S145" s="16">
        <f>SUMPRODUCT('DCF Custom'!$D$102:$H$102,(1+'DCF Custom'!$C$6+$B145)^(-'DCF Custom'!$D$19:$H$19))+'DCF Custom'!$I$87*(1-'DCF Custom'!$I$86/'DCF Custom'!$I$88)/((1+'DCF Custom'!$C$6+$B145)*IF(RateConv=1,1,1+IPCALT)-1-'DCF Custom'!$I$86)/'DCF Custom'!$H$23*(1+'DCF Custom'!$C$6+$B145)^(-5)</f>
        <v>19504.772936661269</v>
      </c>
      <c r="T145" s="16">
        <f>SUMPRODUCT('DCF Custom'!$D$131:$H$131,(1+'DCF Custom'!$C$6+$B145)^(-'DCF Custom'!$D$19:$H$19))+'DCF Custom'!$I$116*(1-'DCF Custom'!$I$115/'DCF Custom'!$I$117)/((1+'DCF Custom'!$C$6+$B145)*IF(RateConv=1,1,1+IPCALT)-1-'DCF Custom'!$I$115)/'DCF Custom'!$H$23*(1+'DCF Custom'!$C$6+$B145)^(-5)</f>
        <v>12023.24604836795</v>
      </c>
      <c r="U145" s="16">
        <f>SUMPRODUCT('DCF Custom'!$D$160:$H$160,(1+'DCF Custom'!$C$6+$B145)^(-'DCF Custom'!$D$19:$H$19))+'DCF Custom'!$I$145*(1-'DCF Custom'!$I$144/'DCF Custom'!$I$146)/((1+'DCF Custom'!$C$6+$B145)*IF(RateConv=1,1,1+IPCALT)-1-'DCF Custom'!$I$144)/'DCF Custom'!$H$23*(1+'DCF Custom'!$C$6+$B145)^(-5)</f>
        <v>45261.28895538293</v>
      </c>
      <c r="V145" s="75">
        <f t="shared" si="15"/>
        <v>112151.02338847432</v>
      </c>
    </row>
    <row r="146" spans="2:22" ht="13.95" customHeight="1" x14ac:dyDescent="0.3">
      <c r="B146" s="80">
        <v>0.125</v>
      </c>
      <c r="C146" s="16">
        <f>SUMPRODUCT('DCF Bear'!$D$73:$H$73,(1+'DCF Bear'!$C$6+$B146)^(-'DCF Bear'!$D$19:$H$19))+'DCF Bear'!$I$58*(1-'DCF Bear'!$I$57/'DCF Bear'!$I$59)/((1+'DCF Bear'!$C$6+$B146)*IF(RateConv=1,1,1+IPCALT)-1-'DCF Bear'!$I$57)/'DCF Bear'!$H$23*(1+'DCF Bear'!$C$6+$B146)^(-5)</f>
        <v>29836.870503597904</v>
      </c>
      <c r="D146" s="16">
        <f>SUMPRODUCT('DCF Bear'!$D$102:$H$102,(1+'DCF Bear'!$C$6+$B146)^(-'DCF Bear'!$D$19:$H$19))+'DCF Bear'!$I$87*(1-'DCF Bear'!$I$86/'DCF Bear'!$I$88)/((1+'DCF Bear'!$C$6+$B146)*IF(RateConv=1,1,1+IPCALT)-1-'DCF Bear'!$I$86)/'DCF Bear'!$H$23*(1+'DCF Bear'!$C$6+$B146)^(-5)</f>
        <v>17153.453879434994</v>
      </c>
      <c r="E146" s="16">
        <f>SUMPRODUCT('DCF Bear'!$D$131:$H$131,(1+'DCF Bear'!$C$6+$B146)^(-'DCF Bear'!$D$19:$H$19))+'DCF Bear'!$I$116*(1-'DCF Bear'!$I$115/'DCF Bear'!$I$117)/((1+'DCF Bear'!$C$6+$B146)*IF(RateConv=1,1,1+IPCALT)-1-'DCF Bear'!$I$115)/'DCF Bear'!$H$23*(1+'DCF Bear'!$C$6+$B146)^(-5)</f>
        <v>10115.806713214182</v>
      </c>
      <c r="F146" s="16">
        <f>SUMPRODUCT('DCF Bear'!$D$160:$H$160,(1+'DCF Bear'!$C$6+$B146)^(-'DCF Bear'!$D$19:$H$19))+'DCF Bear'!$I$145*(1-'DCF Bear'!$I$144/'DCF Bear'!$I$146)/((1+'DCF Bear'!$C$6+$B146)*IF(RateConv=1,1,1+IPCALT)-1-'DCF Bear'!$I$144)/'DCF Bear'!$H$23*(1+'DCF Bear'!$C$6+$B146)^(-5)</f>
        <v>40063.627132420137</v>
      </c>
      <c r="G146" s="75">
        <f t="shared" si="12"/>
        <v>97169.758228667226</v>
      </c>
      <c r="H146" s="16">
        <f>SUMPRODUCT('DCF Base'!$D$73:$H$73,(1+'DCF Base'!$C$6+$B146)^(-'DCF Base'!$D$19:$H$19))+'DCF Base'!$I$58*(1-'DCF Base'!$I$57/'DCF Base'!$I$59)/((1+'DCF Base'!$C$6+$B146)*IF(RateConv=1,1,1+IPCALT)-1-'DCF Base'!$I$57)/'DCF Base'!$H$23*(1+'DCF Base'!$C$6+$B146)^(-5)</f>
        <v>35098.634336253788</v>
      </c>
      <c r="I146" s="16">
        <f>SUMPRODUCT('DCF Base'!$D$102:$H$102,(1+'DCF Base'!$C$6+$B146)^(-'DCF Base'!$D$19:$H$19))+'DCF Base'!$I$87*(1-'DCF Base'!$I$86/'DCF Base'!$I$88)/((1+'DCF Base'!$C$6+$B146)*IF(RateConv=1,1,1+IPCALT)-1-'DCF Base'!$I$86)/'DCF Base'!$H$23*(1+'DCF Base'!$C$6+$B146)^(-5)</f>
        <v>19340.278741295904</v>
      </c>
      <c r="J146" s="16">
        <f>SUMPRODUCT('DCF Base'!$D$131:$H$131,(1+'DCF Base'!$C$6+$B146)^(-'DCF Base'!$D$19:$H$19))+'DCF Base'!$I$116*(1-'DCF Base'!$I$115/'DCF Base'!$I$117)/((1+'DCF Base'!$C$6+$B146)*IF(RateConv=1,1,1+IPCALT)-1-'DCF Base'!$I$115)/'DCF Base'!$H$23*(1+'DCF Base'!$C$6+$B146)^(-5)</f>
        <v>11928.207913515747</v>
      </c>
      <c r="K146" s="16">
        <f>SUMPRODUCT('DCF Base'!$D$160:$H$160,(1+'DCF Base'!$C$6+$B146)^(-'DCF Base'!$D$19:$H$19))+'DCF Base'!$I$145*(1-'DCF Base'!$I$144/'DCF Base'!$I$146)/((1+'DCF Base'!$C$6+$B146)*IF(RateConv=1,1,1+IPCALT)-1-'DCF Base'!$I$144)/'DCF Base'!$H$23*(1+'DCF Base'!$C$6+$B146)^(-5)</f>
        <v>44957.96754353604</v>
      </c>
      <c r="L146" s="75">
        <f t="shared" si="13"/>
        <v>111325.08853460147</v>
      </c>
      <c r="M146" s="16">
        <f>SUMPRODUCT('DCF Bull'!$D$73:$H$73,(1+'DCF Bull'!$C$6+$B146)^(-'DCF Bull'!$D$19:$H$19))+'DCF Bull'!$I$58*(1-'DCF Bull'!$I$57/'DCF Bull'!$I$59)/((1+'DCF Bull'!$C$6+$B146)*IF(RateConv=1,1,1+IPCALT)-1-'DCF Bull'!$I$57)/'DCF Bull'!$H$23*(1+'DCF Bull'!$C$6+$B146)^(-5)</f>
        <v>39487.123539692853</v>
      </c>
      <c r="N146" s="16">
        <f>SUMPRODUCT('DCF Bull'!$D$102:$H$102,(1+'DCF Bull'!$C$6+$B146)^(-'DCF Bull'!$D$19:$H$19))+'DCF Bull'!$I$87*(1-'DCF Bull'!$I$86/'DCF Bull'!$I$88)/((1+'DCF Bull'!$C$6+$B146)*IF(RateConv=1,1,1+IPCALT)-1-'DCF Bull'!$I$86)/'DCF Bull'!$H$23*(1+'DCF Bull'!$C$6+$B146)^(-5)</f>
        <v>20637.857890264648</v>
      </c>
      <c r="O146" s="16">
        <f>SUMPRODUCT('DCF Bull'!$D$131:$H$131,(1+'DCF Bull'!$C$6+$B146)^(-'DCF Bull'!$D$19:$H$19))+'DCF Bull'!$I$116*(1-'DCF Bull'!$I$115/'DCF Bull'!$I$117)/((1+'DCF Bull'!$C$6+$B146)*IF(RateConv=1,1,1+IPCALT)-1-'DCF Bull'!$I$115)/'DCF Bull'!$H$23*(1+'DCF Bull'!$C$6+$B146)^(-5)</f>
        <v>13406.655166252</v>
      </c>
      <c r="P146" s="16">
        <f>SUMPRODUCT('DCF Bull'!$D$160:$H$160,(1+'DCF Bull'!$C$6+$B146)^(-'DCF Bull'!$D$19:$H$19))+'DCF Bull'!$I$145*(1-'DCF Bull'!$I$144/'DCF Bull'!$I$146)/((1+'DCF Bull'!$C$6+$B146)*IF(RateConv=1,1,1+IPCALT)-1-'DCF Bull'!$I$144)/'DCF Bull'!$H$23*(1+'DCF Bull'!$C$6+$B146)^(-5)</f>
        <v>48393.460638476623</v>
      </c>
      <c r="Q146" s="75">
        <f t="shared" si="14"/>
        <v>121925.09723468612</v>
      </c>
      <c r="R146" s="16">
        <f>SUMPRODUCT('DCF Custom'!$D$73:$H$73,(1+'DCF Custom'!$C$6+$B146)^(-'DCF Custom'!$D$19:$H$19))+'DCF Custom'!$I$58*(1-'DCF Custom'!$I$57/'DCF Custom'!$I$59)/((1+'DCF Custom'!$C$6+$B146)*IF(RateConv=1,1,1+IPCALT)-1-'DCF Custom'!$I$57)/'DCF Custom'!$H$23*(1+'DCF Custom'!$C$6+$B146)^(-5)</f>
        <v>35098.634336253788</v>
      </c>
      <c r="S146" s="16">
        <f>SUMPRODUCT('DCF Custom'!$D$102:$H$102,(1+'DCF Custom'!$C$6+$B146)^(-'DCF Custom'!$D$19:$H$19))+'DCF Custom'!$I$87*(1-'DCF Custom'!$I$86/'DCF Custom'!$I$88)/((1+'DCF Custom'!$C$6+$B146)*IF(RateConv=1,1,1+IPCALT)-1-'DCF Custom'!$I$86)/'DCF Custom'!$H$23*(1+'DCF Custom'!$C$6+$B146)^(-5)</f>
        <v>19340.278741295904</v>
      </c>
      <c r="T146" s="16">
        <f>SUMPRODUCT('DCF Custom'!$D$131:$H$131,(1+'DCF Custom'!$C$6+$B146)^(-'DCF Custom'!$D$19:$H$19))+'DCF Custom'!$I$116*(1-'DCF Custom'!$I$115/'DCF Custom'!$I$117)/((1+'DCF Custom'!$C$6+$B146)*IF(RateConv=1,1,1+IPCALT)-1-'DCF Custom'!$I$115)/'DCF Custom'!$H$23*(1+'DCF Custom'!$C$6+$B146)^(-5)</f>
        <v>11928.207913515747</v>
      </c>
      <c r="U146" s="16">
        <f>SUMPRODUCT('DCF Custom'!$D$160:$H$160,(1+'DCF Custom'!$C$6+$B146)^(-'DCF Custom'!$D$19:$H$19))+'DCF Custom'!$I$145*(1-'DCF Custom'!$I$144/'DCF Custom'!$I$146)/((1+'DCF Custom'!$C$6+$B146)*IF(RateConv=1,1,1+IPCALT)-1-'DCF Custom'!$I$144)/'DCF Custom'!$H$23*(1+'DCF Custom'!$C$6+$B146)^(-5)</f>
        <v>44957.96754353604</v>
      </c>
      <c r="V146" s="75">
        <f t="shared" si="15"/>
        <v>111325.08853460147</v>
      </c>
    </row>
    <row r="147" spans="2:22" ht="13.95" customHeight="1" x14ac:dyDescent="0.3">
      <c r="B147" s="80">
        <v>0.126</v>
      </c>
      <c r="C147" s="16">
        <f>SUMPRODUCT('DCF Bear'!$D$73:$H$73,(1+'DCF Bear'!$C$6+$B147)^(-'DCF Bear'!$D$19:$H$19))+'DCF Bear'!$I$58*(1-'DCF Bear'!$I$57/'DCF Bear'!$I$59)/((1+'DCF Bear'!$C$6+$B147)*IF(RateConv=1,1,1+IPCALT)-1-'DCF Bear'!$I$57)/'DCF Bear'!$H$23*(1+'DCF Bear'!$C$6+$B147)^(-5)</f>
        <v>29653.487722480637</v>
      </c>
      <c r="D147" s="16">
        <f>SUMPRODUCT('DCF Bear'!$D$102:$H$102,(1+'DCF Bear'!$C$6+$B147)^(-'DCF Bear'!$D$19:$H$19))+'DCF Bear'!$I$87*(1-'DCF Bear'!$I$86/'DCF Bear'!$I$88)/((1+'DCF Bear'!$C$6+$B147)*IF(RateConv=1,1,1+IPCALT)-1-'DCF Bear'!$I$86)/'DCF Bear'!$H$23*(1+'DCF Bear'!$C$6+$B147)^(-5)</f>
        <v>17035.624258998541</v>
      </c>
      <c r="E147" s="16">
        <f>SUMPRODUCT('DCF Bear'!$D$131:$H$131,(1+'DCF Bear'!$C$6+$B147)^(-'DCF Bear'!$D$19:$H$19))+'DCF Bear'!$I$116*(1-'DCF Bear'!$I$115/'DCF Bear'!$I$117)/((1+'DCF Bear'!$C$6+$B147)*IF(RateConv=1,1,1+IPCALT)-1-'DCF Bear'!$I$115)/'DCF Bear'!$H$23*(1+'DCF Bear'!$C$6+$B147)^(-5)</f>
        <v>10049.858667865996</v>
      </c>
      <c r="F147" s="16">
        <f>SUMPRODUCT('DCF Bear'!$D$160:$H$160,(1+'DCF Bear'!$C$6+$B147)^(-'DCF Bear'!$D$19:$H$19))+'DCF Bear'!$I$145*(1-'DCF Bear'!$I$144/'DCF Bear'!$I$146)/((1+'DCF Bear'!$C$6+$B147)*IF(RateConv=1,1,1+IPCALT)-1-'DCF Bear'!$I$144)/'DCF Bear'!$H$23*(1+'DCF Bear'!$C$6+$B147)^(-5)</f>
        <v>39844.389370254234</v>
      </c>
      <c r="G147" s="75">
        <f t="shared" si="12"/>
        <v>96583.360019599408</v>
      </c>
      <c r="H147" s="16">
        <f>SUMPRODUCT('DCF Base'!$D$73:$H$73,(1+'DCF Base'!$C$6+$B147)^(-'DCF Base'!$D$19:$H$19))+'DCF Base'!$I$58*(1-'DCF Base'!$I$57/'DCF Base'!$I$59)/((1+'DCF Base'!$C$6+$B147)*IF(RateConv=1,1,1+IPCALT)-1-'DCF Base'!$I$57)/'DCF Base'!$H$23*(1+'DCF Base'!$C$6+$B147)^(-5)</f>
        <v>34839.20223132176</v>
      </c>
      <c r="I147" s="16">
        <f>SUMPRODUCT('DCF Base'!$D$102:$H$102,(1+'DCF Base'!$C$6+$B147)^(-'DCF Base'!$D$19:$H$19))+'DCF Base'!$I$87*(1-'DCF Base'!$I$86/'DCF Base'!$I$88)/((1+'DCF Base'!$C$6+$B147)*IF(RateConv=1,1,1+IPCALT)-1-'DCF Base'!$I$86)/'DCF Base'!$H$23*(1+'DCF Base'!$C$6+$B147)^(-5)</f>
        <v>19178.133754232455</v>
      </c>
      <c r="J147" s="16">
        <f>SUMPRODUCT('DCF Base'!$D$131:$H$131,(1+'DCF Base'!$C$6+$B147)^(-'DCF Base'!$D$19:$H$19))+'DCF Base'!$I$116*(1-'DCF Base'!$I$115/'DCF Base'!$I$117)/((1+'DCF Base'!$C$6+$B147)*IF(RateConv=1,1,1+IPCALT)-1-'DCF Base'!$I$115)/'DCF Base'!$H$23*(1+'DCF Base'!$C$6+$B147)^(-5)</f>
        <v>11834.508158926466</v>
      </c>
      <c r="K147" s="16">
        <f>SUMPRODUCT('DCF Base'!$D$160:$H$160,(1+'DCF Base'!$C$6+$B147)^(-'DCF Base'!$D$19:$H$19))+'DCF Base'!$I$145*(1-'DCF Base'!$I$144/'DCF Base'!$I$146)/((1+'DCF Base'!$C$6+$B147)*IF(RateConv=1,1,1+IPCALT)-1-'DCF Base'!$I$144)/'DCF Base'!$H$23*(1+'DCF Base'!$C$6+$B147)^(-5)</f>
        <v>44658.729006870562</v>
      </c>
      <c r="L147" s="75">
        <f t="shared" si="13"/>
        <v>110510.57315135124</v>
      </c>
      <c r="M147" s="16">
        <f>SUMPRODUCT('DCF Bull'!$D$73:$H$73,(1+'DCF Bull'!$C$6+$B147)^(-'DCF Bull'!$D$19:$H$19))+'DCF Bull'!$I$58*(1-'DCF Bull'!$I$57/'DCF Bull'!$I$59)/((1+'DCF Bull'!$C$6+$B147)*IF(RateConv=1,1,1+IPCALT)-1-'DCF Bull'!$I$57)/'DCF Bull'!$H$23*(1+'DCF Bull'!$C$6+$B147)^(-5)</f>
        <v>39154.31614376865</v>
      </c>
      <c r="N147" s="16">
        <f>SUMPRODUCT('DCF Bull'!$D$102:$H$102,(1+'DCF Bull'!$C$6+$B147)^(-'DCF Bull'!$D$19:$H$19))+'DCF Bull'!$I$87*(1-'DCF Bull'!$I$86/'DCF Bull'!$I$88)/((1+'DCF Bull'!$C$6+$B147)*IF(RateConv=1,1,1+IPCALT)-1-'DCF Bull'!$I$86)/'DCF Bull'!$H$23*(1+'DCF Bull'!$C$6+$B147)^(-5)</f>
        <v>20436.505307028161</v>
      </c>
      <c r="O147" s="16">
        <f>SUMPRODUCT('DCF Bull'!$D$131:$H$131,(1+'DCF Bull'!$C$6+$B147)^(-'DCF Bull'!$D$19:$H$19))+'DCF Bull'!$I$116*(1-'DCF Bull'!$I$115/'DCF Bull'!$I$117)/((1+'DCF Bull'!$C$6+$B147)*IF(RateConv=1,1,1+IPCALT)-1-'DCF Bull'!$I$115)/'DCF Bull'!$H$23*(1+'DCF Bull'!$C$6+$B147)^(-5)</f>
        <v>13286.137417436632</v>
      </c>
      <c r="P147" s="16">
        <f>SUMPRODUCT('DCF Bull'!$D$160:$H$160,(1+'DCF Bull'!$C$6+$B147)^(-'DCF Bull'!$D$19:$H$19))+'DCF Bull'!$I$145*(1-'DCF Bull'!$I$144/'DCF Bull'!$I$146)/((1+'DCF Bull'!$C$6+$B147)*IF(RateConv=1,1,1+IPCALT)-1-'DCF Bull'!$I$144)/'DCF Bull'!$H$23*(1+'DCF Bull'!$C$6+$B147)^(-5)</f>
        <v>48022.037441488872</v>
      </c>
      <c r="Q147" s="75">
        <f t="shared" si="14"/>
        <v>120898.99630972231</v>
      </c>
      <c r="R147" s="16">
        <f>SUMPRODUCT('DCF Custom'!$D$73:$H$73,(1+'DCF Custom'!$C$6+$B147)^(-'DCF Custom'!$D$19:$H$19))+'DCF Custom'!$I$58*(1-'DCF Custom'!$I$57/'DCF Custom'!$I$59)/((1+'DCF Custom'!$C$6+$B147)*IF(RateConv=1,1,1+IPCALT)-1-'DCF Custom'!$I$57)/'DCF Custom'!$H$23*(1+'DCF Custom'!$C$6+$B147)^(-5)</f>
        <v>34839.20223132176</v>
      </c>
      <c r="S147" s="16">
        <f>SUMPRODUCT('DCF Custom'!$D$102:$H$102,(1+'DCF Custom'!$C$6+$B147)^(-'DCF Custom'!$D$19:$H$19))+'DCF Custom'!$I$87*(1-'DCF Custom'!$I$86/'DCF Custom'!$I$88)/((1+'DCF Custom'!$C$6+$B147)*IF(RateConv=1,1,1+IPCALT)-1-'DCF Custom'!$I$86)/'DCF Custom'!$H$23*(1+'DCF Custom'!$C$6+$B147)^(-5)</f>
        <v>19178.133754232455</v>
      </c>
      <c r="T147" s="16">
        <f>SUMPRODUCT('DCF Custom'!$D$131:$H$131,(1+'DCF Custom'!$C$6+$B147)^(-'DCF Custom'!$D$19:$H$19))+'DCF Custom'!$I$116*(1-'DCF Custom'!$I$115/'DCF Custom'!$I$117)/((1+'DCF Custom'!$C$6+$B147)*IF(RateConv=1,1,1+IPCALT)-1-'DCF Custom'!$I$115)/'DCF Custom'!$H$23*(1+'DCF Custom'!$C$6+$B147)^(-5)</f>
        <v>11834.508158926466</v>
      </c>
      <c r="U147" s="16">
        <f>SUMPRODUCT('DCF Custom'!$D$160:$H$160,(1+'DCF Custom'!$C$6+$B147)^(-'DCF Custom'!$D$19:$H$19))+'DCF Custom'!$I$145*(1-'DCF Custom'!$I$144/'DCF Custom'!$I$146)/((1+'DCF Custom'!$C$6+$B147)*IF(RateConv=1,1,1+IPCALT)-1-'DCF Custom'!$I$144)/'DCF Custom'!$H$23*(1+'DCF Custom'!$C$6+$B147)^(-5)</f>
        <v>44658.729006870562</v>
      </c>
      <c r="V147" s="75">
        <f t="shared" si="15"/>
        <v>110510.57315135124</v>
      </c>
    </row>
    <row r="148" spans="2:22" ht="13.95" customHeight="1" x14ac:dyDescent="0.3">
      <c r="B148" s="80">
        <v>0.127</v>
      </c>
      <c r="C148" s="16">
        <f>SUMPRODUCT('DCF Bear'!$D$73:$H$73,(1+'DCF Bear'!$C$6+$B148)^(-'DCF Bear'!$D$19:$H$19))+'DCF Bear'!$I$58*(1-'DCF Bear'!$I$57/'DCF Bear'!$I$59)/((1+'DCF Bear'!$C$6+$B148)*IF(RateConv=1,1,1+IPCALT)-1-'DCF Bear'!$I$57)/'DCF Bear'!$H$23*(1+'DCF Bear'!$C$6+$B148)^(-5)</f>
        <v>29472.272068547973</v>
      </c>
      <c r="D148" s="16">
        <f>SUMPRODUCT('DCF Bear'!$D$102:$H$102,(1+'DCF Bear'!$C$6+$B148)^(-'DCF Bear'!$D$19:$H$19))+'DCF Bear'!$I$87*(1-'DCF Bear'!$I$86/'DCF Bear'!$I$88)/((1+'DCF Bear'!$C$6+$B148)*IF(RateConv=1,1,1+IPCALT)-1-'DCF Bear'!$I$86)/'DCF Bear'!$H$23*(1+'DCF Bear'!$C$6+$B148)^(-5)</f>
        <v>16919.229634545743</v>
      </c>
      <c r="E148" s="16">
        <f>SUMPRODUCT('DCF Bear'!$D$131:$H$131,(1+'DCF Bear'!$C$6+$B148)^(-'DCF Bear'!$D$19:$H$19))+'DCF Bear'!$I$116*(1-'DCF Bear'!$I$115/'DCF Bear'!$I$117)/((1+'DCF Bear'!$C$6+$B148)*IF(RateConv=1,1,1+IPCALT)-1-'DCF Bear'!$I$115)/'DCF Bear'!$H$23*(1+'DCF Bear'!$C$6+$B148)^(-5)</f>
        <v>9984.7035845766986</v>
      </c>
      <c r="F148" s="16">
        <f>SUMPRODUCT('DCF Bear'!$D$160:$H$160,(1+'DCF Bear'!$C$6+$B148)^(-'DCF Bear'!$D$19:$H$19))+'DCF Bear'!$I$145*(1-'DCF Bear'!$I$144/'DCF Bear'!$I$146)/((1+'DCF Bear'!$C$6+$B148)*IF(RateConv=1,1,1+IPCALT)-1-'DCF Bear'!$I$144)/'DCF Bear'!$H$23*(1+'DCF Bear'!$C$6+$B148)^(-5)</f>
        <v>39627.640963288337</v>
      </c>
      <c r="G148" s="75">
        <f t="shared" ref="G148:G179" si="16">C148+D148+E148+F148</f>
        <v>96003.846250958741</v>
      </c>
      <c r="H148" s="16">
        <f>SUMPRODUCT('DCF Base'!$D$73:$H$73,(1+'DCF Base'!$C$6+$B148)^(-'DCF Base'!$D$19:$H$19))+'DCF Base'!$I$58*(1-'DCF Base'!$I$57/'DCF Base'!$I$59)/((1+'DCF Base'!$C$6+$B148)*IF(RateConv=1,1,1+IPCALT)-1-'DCF Base'!$I$57)/'DCF Base'!$H$23*(1+'DCF Base'!$C$6+$B148)^(-5)</f>
        <v>34583.344735959006</v>
      </c>
      <c r="I148" s="16">
        <f>SUMPRODUCT('DCF Base'!$D$102:$H$102,(1+'DCF Base'!$C$6+$B148)^(-'DCF Base'!$D$19:$H$19))+'DCF Base'!$I$87*(1-'DCF Base'!$I$86/'DCF Base'!$I$88)/((1+'DCF Base'!$C$6+$B148)*IF(RateConv=1,1,1+IPCALT)-1-'DCF Base'!$I$86)/'DCF Base'!$H$23*(1+'DCF Base'!$C$6+$B148)^(-5)</f>
        <v>19018.289796391669</v>
      </c>
      <c r="J148" s="16">
        <f>SUMPRODUCT('DCF Base'!$D$131:$H$131,(1+'DCF Base'!$C$6+$B148)^(-'DCF Base'!$D$19:$H$19))+'DCF Base'!$I$116*(1-'DCF Base'!$I$115/'DCF Base'!$I$117)/((1+'DCF Base'!$C$6+$B148)*IF(RateConv=1,1,1+IPCALT)-1-'DCF Base'!$I$115)/'DCF Base'!$H$23*(1+'DCF Base'!$C$6+$B148)^(-5)</f>
        <v>11742.119412056714</v>
      </c>
      <c r="K148" s="16">
        <f>SUMPRODUCT('DCF Base'!$D$160:$H$160,(1+'DCF Base'!$C$6+$B148)^(-'DCF Base'!$D$19:$H$19))+'DCF Base'!$I$145*(1-'DCF Base'!$I$144/'DCF Base'!$I$146)/((1+'DCF Base'!$C$6+$B148)*IF(RateConv=1,1,1+IPCALT)-1-'DCF Base'!$I$144)/'DCF Base'!$H$23*(1+'DCF Base'!$C$6+$B148)^(-5)</f>
        <v>44363.490628319618</v>
      </c>
      <c r="L148" s="75">
        <f t="shared" ref="L148:L179" si="17">H148+I148+J148+K148</f>
        <v>109707.24457272701</v>
      </c>
      <c r="M148" s="16">
        <f>SUMPRODUCT('DCF Bull'!$D$73:$H$73,(1+'DCF Bull'!$C$6+$B148)^(-'DCF Bull'!$D$19:$H$19))+'DCF Bull'!$I$58*(1-'DCF Bull'!$I$57/'DCF Bull'!$I$59)/((1+'DCF Bull'!$C$6+$B148)*IF(RateConv=1,1,1+IPCALT)-1-'DCF Bull'!$I$57)/'DCF Bull'!$H$23*(1+'DCF Bull'!$C$6+$B148)^(-5)</f>
        <v>38826.570959126359</v>
      </c>
      <c r="N148" s="16">
        <f>SUMPRODUCT('DCF Bull'!$D$102:$H$102,(1+'DCF Bull'!$C$6+$B148)^(-'DCF Bull'!$D$19:$H$19))+'DCF Bull'!$I$87*(1-'DCF Bull'!$I$86/'DCF Bull'!$I$88)/((1+'DCF Bull'!$C$6+$B148)*IF(RateConv=1,1,1+IPCALT)-1-'DCF Bull'!$I$86)/'DCF Bull'!$H$23*(1+'DCF Bull'!$C$6+$B148)^(-5)</f>
        <v>20238.311332943333</v>
      </c>
      <c r="O148" s="16">
        <f>SUMPRODUCT('DCF Bull'!$D$131:$H$131,(1+'DCF Bull'!$C$6+$B148)^(-'DCF Bull'!$D$19:$H$19))+'DCF Bull'!$I$116*(1-'DCF Bull'!$I$115/'DCF Bull'!$I$117)/((1+'DCF Bull'!$C$6+$B148)*IF(RateConv=1,1,1+IPCALT)-1-'DCF Bull'!$I$115)/'DCF Bull'!$H$23*(1+'DCF Bull'!$C$6+$B148)^(-5)</f>
        <v>13167.47977392378</v>
      </c>
      <c r="P148" s="16">
        <f>SUMPRODUCT('DCF Bull'!$D$160:$H$160,(1+'DCF Bull'!$C$6+$B148)^(-'DCF Bull'!$D$19:$H$19))+'DCF Bull'!$I$145*(1-'DCF Bull'!$I$144/'DCF Bull'!$I$146)/((1+'DCF Bull'!$C$6+$B148)*IF(RateConv=1,1,1+IPCALT)-1-'DCF Bull'!$I$144)/'DCF Bull'!$H$23*(1+'DCF Bull'!$C$6+$B148)^(-5)</f>
        <v>47656.130303554033</v>
      </c>
      <c r="Q148" s="75">
        <f t="shared" ref="Q148:Q179" si="18">M148+N148+O148+P148</f>
        <v>119888.4923695475</v>
      </c>
      <c r="R148" s="16">
        <f>SUMPRODUCT('DCF Custom'!$D$73:$H$73,(1+'DCF Custom'!$C$6+$B148)^(-'DCF Custom'!$D$19:$H$19))+'DCF Custom'!$I$58*(1-'DCF Custom'!$I$57/'DCF Custom'!$I$59)/((1+'DCF Custom'!$C$6+$B148)*IF(RateConv=1,1,1+IPCALT)-1-'DCF Custom'!$I$57)/'DCF Custom'!$H$23*(1+'DCF Custom'!$C$6+$B148)^(-5)</f>
        <v>34583.344735959006</v>
      </c>
      <c r="S148" s="16">
        <f>SUMPRODUCT('DCF Custom'!$D$102:$H$102,(1+'DCF Custom'!$C$6+$B148)^(-'DCF Custom'!$D$19:$H$19))+'DCF Custom'!$I$87*(1-'DCF Custom'!$I$86/'DCF Custom'!$I$88)/((1+'DCF Custom'!$C$6+$B148)*IF(RateConv=1,1,1+IPCALT)-1-'DCF Custom'!$I$86)/'DCF Custom'!$H$23*(1+'DCF Custom'!$C$6+$B148)^(-5)</f>
        <v>19018.289796391669</v>
      </c>
      <c r="T148" s="16">
        <f>SUMPRODUCT('DCF Custom'!$D$131:$H$131,(1+'DCF Custom'!$C$6+$B148)^(-'DCF Custom'!$D$19:$H$19))+'DCF Custom'!$I$116*(1-'DCF Custom'!$I$115/'DCF Custom'!$I$117)/((1+'DCF Custom'!$C$6+$B148)*IF(RateConv=1,1,1+IPCALT)-1-'DCF Custom'!$I$115)/'DCF Custom'!$H$23*(1+'DCF Custom'!$C$6+$B148)^(-5)</f>
        <v>11742.119412056714</v>
      </c>
      <c r="U148" s="16">
        <f>SUMPRODUCT('DCF Custom'!$D$160:$H$160,(1+'DCF Custom'!$C$6+$B148)^(-'DCF Custom'!$D$19:$H$19))+'DCF Custom'!$I$145*(1-'DCF Custom'!$I$144/'DCF Custom'!$I$146)/((1+'DCF Custom'!$C$6+$B148)*IF(RateConv=1,1,1+IPCALT)-1-'DCF Custom'!$I$144)/'DCF Custom'!$H$23*(1+'DCF Custom'!$C$6+$B148)^(-5)</f>
        <v>44363.490628319618</v>
      </c>
      <c r="V148" s="75">
        <f t="shared" ref="V148:V179" si="19">R148+S148+T148+U148</f>
        <v>109707.24457272701</v>
      </c>
    </row>
    <row r="149" spans="2:22" ht="13.95" customHeight="1" x14ac:dyDescent="0.3">
      <c r="B149" s="80">
        <v>0.128</v>
      </c>
      <c r="C149" s="16">
        <f>SUMPRODUCT('DCF Bear'!$D$73:$H$73,(1+'DCF Bear'!$C$6+$B149)^(-'DCF Bear'!$D$19:$H$19))+'DCF Bear'!$I$58*(1-'DCF Bear'!$I$57/'DCF Bear'!$I$59)/((1+'DCF Bear'!$C$6+$B149)*IF(RateConv=1,1,1+IPCALT)-1-'DCF Bear'!$I$57)/'DCF Bear'!$H$23*(1+'DCF Bear'!$C$6+$B149)^(-5)</f>
        <v>29293.185524657081</v>
      </c>
      <c r="D149" s="16">
        <f>SUMPRODUCT('DCF Bear'!$D$102:$H$102,(1+'DCF Bear'!$C$6+$B149)^(-'DCF Bear'!$D$19:$H$19))+'DCF Bear'!$I$87*(1-'DCF Bear'!$I$86/'DCF Bear'!$I$88)/((1+'DCF Bear'!$C$6+$B149)*IF(RateConv=1,1,1+IPCALT)-1-'DCF Bear'!$I$86)/'DCF Bear'!$H$23*(1+'DCF Bear'!$C$6+$B149)^(-5)</f>
        <v>16804.244663875168</v>
      </c>
      <c r="E149" s="16">
        <f>SUMPRODUCT('DCF Bear'!$D$131:$H$131,(1+'DCF Bear'!$C$6+$B149)^(-'DCF Bear'!$D$19:$H$19))+'DCF Bear'!$I$116*(1-'DCF Bear'!$I$115/'DCF Bear'!$I$117)/((1+'DCF Bear'!$C$6+$B149)*IF(RateConv=1,1,1+IPCALT)-1-'DCF Bear'!$I$115)/'DCF Bear'!$H$23*(1+'DCF Bear'!$C$6+$B149)^(-5)</f>
        <v>9920.3274969192735</v>
      </c>
      <c r="F149" s="16">
        <f>SUMPRODUCT('DCF Bear'!$D$160:$H$160,(1+'DCF Bear'!$C$6+$B149)^(-'DCF Bear'!$D$19:$H$19))+'DCF Bear'!$I$145*(1-'DCF Bear'!$I$144/'DCF Bear'!$I$146)/((1+'DCF Bear'!$C$6+$B149)*IF(RateConv=1,1,1+IPCALT)-1-'DCF Bear'!$I$144)/'DCF Bear'!$H$23*(1+'DCF Bear'!$C$6+$B149)^(-5)</f>
        <v>39413.338670919635</v>
      </c>
      <c r="G149" s="75">
        <f t="shared" si="16"/>
        <v>95431.096356371156</v>
      </c>
      <c r="H149" s="16">
        <f>SUMPRODUCT('DCF Base'!$D$73:$H$73,(1+'DCF Base'!$C$6+$B149)^(-'DCF Base'!$D$19:$H$19))+'DCF Base'!$I$58*(1-'DCF Base'!$I$57/'DCF Base'!$I$59)/((1+'DCF Base'!$C$6+$B149)*IF(RateConv=1,1,1+IPCALT)-1-'DCF Base'!$I$57)/'DCF Base'!$H$23*(1+'DCF Base'!$C$6+$B149)^(-5)</f>
        <v>34330.989456564879</v>
      </c>
      <c r="I149" s="16">
        <f>SUMPRODUCT('DCF Base'!$D$102:$H$102,(1+'DCF Base'!$C$6+$B149)^(-'DCF Base'!$D$19:$H$19))+'DCF Base'!$I$87*(1-'DCF Base'!$I$86/'DCF Base'!$I$88)/((1+'DCF Base'!$C$6+$B149)*IF(RateConv=1,1,1+IPCALT)-1-'DCF Base'!$I$86)/'DCF Base'!$H$23*(1+'DCF Base'!$C$6+$B149)^(-5)</f>
        <v>18860.699987678014</v>
      </c>
      <c r="J149" s="16">
        <f>SUMPRODUCT('DCF Base'!$D$131:$H$131,(1+'DCF Base'!$C$6+$B149)^(-'DCF Base'!$D$19:$H$19))+'DCF Base'!$I$116*(1-'DCF Base'!$I$115/'DCF Base'!$I$117)/((1+'DCF Base'!$C$6+$B149)*IF(RateConv=1,1,1+IPCALT)-1-'DCF Base'!$I$115)/'DCF Base'!$H$23*(1+'DCF Base'!$C$6+$B149)^(-5)</f>
        <v>11651.015037998215</v>
      </c>
      <c r="K149" s="16">
        <f>SUMPRODUCT('DCF Base'!$D$160:$H$160,(1+'DCF Base'!$C$6+$B149)^(-'DCF Base'!$D$19:$H$19))+'DCF Base'!$I$145*(1-'DCF Base'!$I$144/'DCF Base'!$I$146)/((1+'DCF Base'!$C$6+$B149)*IF(RateConv=1,1,1+IPCALT)-1-'DCF Base'!$I$144)/'DCF Base'!$H$23*(1+'DCF Base'!$C$6+$B149)^(-5)</f>
        <v>44072.171915981453</v>
      </c>
      <c r="L149" s="75">
        <f t="shared" si="17"/>
        <v>108914.87639822255</v>
      </c>
      <c r="M149" s="16">
        <f>SUMPRODUCT('DCF Bull'!$D$73:$H$73,(1+'DCF Bull'!$C$6+$B149)^(-'DCF Bull'!$D$19:$H$19))+'DCF Bull'!$I$58*(1-'DCF Bull'!$I$57/'DCF Bull'!$I$59)/((1+'DCF Bull'!$C$6+$B149)*IF(RateConv=1,1,1+IPCALT)-1-'DCF Bull'!$I$57)/'DCF Bull'!$H$23*(1+'DCF Bull'!$C$6+$B149)^(-5)</f>
        <v>38503.775739140765</v>
      </c>
      <c r="N149" s="16">
        <f>SUMPRODUCT('DCF Bull'!$D$102:$H$102,(1+'DCF Bull'!$C$6+$B149)^(-'DCF Bull'!$D$19:$H$19))+'DCF Bull'!$I$87*(1-'DCF Bull'!$I$86/'DCF Bull'!$I$88)/((1+'DCF Bull'!$C$6+$B149)*IF(RateConv=1,1,1+IPCALT)-1-'DCF Bull'!$I$86)/'DCF Bull'!$H$23*(1+'DCF Bull'!$C$6+$B149)^(-5)</f>
        <v>20043.205515437359</v>
      </c>
      <c r="O149" s="16">
        <f>SUMPRODUCT('DCF Bull'!$D$131:$H$131,(1+'DCF Bull'!$C$6+$B149)^(-'DCF Bull'!$D$19:$H$19))+'DCF Bull'!$I$116*(1-'DCF Bull'!$I$115/'DCF Bull'!$I$117)/((1+'DCF Bull'!$C$6+$B149)*IF(RateConv=1,1,1+IPCALT)-1-'DCF Bull'!$I$115)/'DCF Bull'!$H$23*(1+'DCF Bull'!$C$6+$B149)^(-5)</f>
        <v>13050.640874489023</v>
      </c>
      <c r="P149" s="16">
        <f>SUMPRODUCT('DCF Bull'!$D$160:$H$160,(1+'DCF Bull'!$C$6+$B149)^(-'DCF Bull'!$D$19:$H$19))+'DCF Bull'!$I$145*(1-'DCF Bull'!$I$144/'DCF Bull'!$I$146)/((1+'DCF Bull'!$C$6+$B149)*IF(RateConv=1,1,1+IPCALT)-1-'DCF Bull'!$I$144)/'DCF Bull'!$H$23*(1+'DCF Bull'!$C$6+$B149)^(-5)</f>
        <v>47295.617475088249</v>
      </c>
      <c r="Q149" s="75">
        <f t="shared" si="18"/>
        <v>118893.2396041554</v>
      </c>
      <c r="R149" s="16">
        <f>SUMPRODUCT('DCF Custom'!$D$73:$H$73,(1+'DCF Custom'!$C$6+$B149)^(-'DCF Custom'!$D$19:$H$19))+'DCF Custom'!$I$58*(1-'DCF Custom'!$I$57/'DCF Custom'!$I$59)/((1+'DCF Custom'!$C$6+$B149)*IF(RateConv=1,1,1+IPCALT)-1-'DCF Custom'!$I$57)/'DCF Custom'!$H$23*(1+'DCF Custom'!$C$6+$B149)^(-5)</f>
        <v>34330.989456564879</v>
      </c>
      <c r="S149" s="16">
        <f>SUMPRODUCT('DCF Custom'!$D$102:$H$102,(1+'DCF Custom'!$C$6+$B149)^(-'DCF Custom'!$D$19:$H$19))+'DCF Custom'!$I$87*(1-'DCF Custom'!$I$86/'DCF Custom'!$I$88)/((1+'DCF Custom'!$C$6+$B149)*IF(RateConv=1,1,1+IPCALT)-1-'DCF Custom'!$I$86)/'DCF Custom'!$H$23*(1+'DCF Custom'!$C$6+$B149)^(-5)</f>
        <v>18860.699987678014</v>
      </c>
      <c r="T149" s="16">
        <f>SUMPRODUCT('DCF Custom'!$D$131:$H$131,(1+'DCF Custom'!$C$6+$B149)^(-'DCF Custom'!$D$19:$H$19))+'DCF Custom'!$I$116*(1-'DCF Custom'!$I$115/'DCF Custom'!$I$117)/((1+'DCF Custom'!$C$6+$B149)*IF(RateConv=1,1,1+IPCALT)-1-'DCF Custom'!$I$115)/'DCF Custom'!$H$23*(1+'DCF Custom'!$C$6+$B149)^(-5)</f>
        <v>11651.015037998215</v>
      </c>
      <c r="U149" s="16">
        <f>SUMPRODUCT('DCF Custom'!$D$160:$H$160,(1+'DCF Custom'!$C$6+$B149)^(-'DCF Custom'!$D$19:$H$19))+'DCF Custom'!$I$145*(1-'DCF Custom'!$I$144/'DCF Custom'!$I$146)/((1+'DCF Custom'!$C$6+$B149)*IF(RateConv=1,1,1+IPCALT)-1-'DCF Custom'!$I$144)/'DCF Custom'!$H$23*(1+'DCF Custom'!$C$6+$B149)^(-5)</f>
        <v>44072.171915981453</v>
      </c>
      <c r="V149" s="75">
        <f t="shared" si="19"/>
        <v>108914.87639822255</v>
      </c>
    </row>
    <row r="150" spans="2:22" ht="13.95" customHeight="1" x14ac:dyDescent="0.3">
      <c r="B150" s="80">
        <v>0.129</v>
      </c>
      <c r="C150" s="16">
        <f>SUMPRODUCT('DCF Bear'!$D$73:$H$73,(1+'DCF Bear'!$C$6+$B150)^(-'DCF Bear'!$D$19:$H$19))+'DCF Bear'!$I$58*(1-'DCF Bear'!$I$57/'DCF Bear'!$I$59)/((1+'DCF Bear'!$C$6+$B150)*IF(RateConv=1,1,1+IPCALT)-1-'DCF Bear'!$I$57)/'DCF Bear'!$H$23*(1+'DCF Bear'!$C$6+$B150)^(-5)</f>
        <v>29116.190957587962</v>
      </c>
      <c r="D150" s="16">
        <f>SUMPRODUCT('DCF Bear'!$D$102:$H$102,(1+'DCF Bear'!$C$6+$B150)^(-'DCF Bear'!$D$19:$H$19))+'DCF Bear'!$I$87*(1-'DCF Bear'!$I$86/'DCF Bear'!$I$88)/((1+'DCF Bear'!$C$6+$B150)*IF(RateConv=1,1,1+IPCALT)-1-'DCF Bear'!$I$86)/'DCF Bear'!$H$23*(1+'DCF Bear'!$C$6+$B150)^(-5)</f>
        <v>16690.644594789908</v>
      </c>
      <c r="E150" s="16">
        <f>SUMPRODUCT('DCF Bear'!$D$131:$H$131,(1+'DCF Bear'!$C$6+$B150)^(-'DCF Bear'!$D$19:$H$19))+'DCF Bear'!$I$116*(1-'DCF Bear'!$I$115/'DCF Bear'!$I$117)/((1+'DCF Bear'!$C$6+$B150)*IF(RateConv=1,1,1+IPCALT)-1-'DCF Bear'!$I$115)/'DCF Bear'!$H$23*(1+'DCF Bear'!$C$6+$B150)^(-5)</f>
        <v>9856.7167634618891</v>
      </c>
      <c r="F150" s="16">
        <f>SUMPRODUCT('DCF Bear'!$D$160:$H$160,(1+'DCF Bear'!$C$6+$B150)^(-'DCF Bear'!$D$19:$H$19))+'DCF Bear'!$I$145*(1-'DCF Bear'!$I$144/'DCF Bear'!$I$146)/((1+'DCF Bear'!$C$6+$B150)*IF(RateConv=1,1,1+IPCALT)-1-'DCF Bear'!$I$144)/'DCF Bear'!$H$23*(1+'DCF Bear'!$C$6+$B150)^(-5)</f>
        <v>39201.440255794507</v>
      </c>
      <c r="G150" s="75">
        <f t="shared" si="16"/>
        <v>94864.99257163427</v>
      </c>
      <c r="H150" s="16">
        <f>SUMPRODUCT('DCF Base'!$D$73:$H$73,(1+'DCF Base'!$C$6+$B150)^(-'DCF Base'!$D$19:$H$19))+'DCF Base'!$I$58*(1-'DCF Base'!$I$57/'DCF Base'!$I$59)/((1+'DCF Base'!$C$6+$B150)*IF(RateConv=1,1,1+IPCALT)-1-'DCF Base'!$I$57)/'DCF Base'!$H$23*(1+'DCF Base'!$C$6+$B150)^(-5)</f>
        <v>34082.06593627009</v>
      </c>
      <c r="I150" s="16">
        <f>SUMPRODUCT('DCF Base'!$D$102:$H$102,(1+'DCF Base'!$C$6+$B150)^(-'DCF Base'!$D$19:$H$19))+'DCF Base'!$I$87*(1-'DCF Base'!$I$86/'DCF Base'!$I$88)/((1+'DCF Base'!$C$6+$B150)*IF(RateConv=1,1,1+IPCALT)-1-'DCF Base'!$I$86)/'DCF Base'!$H$23*(1+'DCF Base'!$C$6+$B150)^(-5)</f>
        <v>18705.318703552395</v>
      </c>
      <c r="J150" s="16">
        <f>SUMPRODUCT('DCF Base'!$D$131:$H$131,(1+'DCF Base'!$C$6+$B150)^(-'DCF Base'!$D$19:$H$19))+'DCF Base'!$I$116*(1-'DCF Base'!$I$115/'DCF Base'!$I$117)/((1+'DCF Base'!$C$6+$B150)*IF(RateConv=1,1,1+IPCALT)-1-'DCF Base'!$I$115)/'DCF Base'!$H$23*(1+'DCF Base'!$C$6+$B150)^(-5)</f>
        <v>11561.169114819506</v>
      </c>
      <c r="K150" s="16">
        <f>SUMPRODUCT('DCF Base'!$D$160:$H$160,(1+'DCF Base'!$C$6+$B150)^(-'DCF Base'!$D$19:$H$19))+'DCF Base'!$I$145*(1-'DCF Base'!$I$144/'DCF Base'!$I$146)/((1+'DCF Base'!$C$6+$B150)*IF(RateConv=1,1,1+IPCALT)-1-'DCF Base'!$I$144)/'DCF Base'!$H$23*(1+'DCF Base'!$C$6+$B150)^(-5)</f>
        <v>43784.694528757071</v>
      </c>
      <c r="L150" s="75">
        <f t="shared" si="17"/>
        <v>108133.24828339907</v>
      </c>
      <c r="M150" s="16">
        <f>SUMPRODUCT('DCF Bull'!$D$73:$H$73,(1+'DCF Bull'!$C$6+$B150)^(-'DCF Bull'!$D$19:$H$19))+'DCF Bull'!$I$58*(1-'DCF Bull'!$I$57/'DCF Bull'!$I$59)/((1+'DCF Bull'!$C$6+$B150)*IF(RateConv=1,1,1+IPCALT)-1-'DCF Bull'!$I$57)/'DCF Bull'!$H$23*(1+'DCF Bull'!$C$6+$B150)^(-5)</f>
        <v>38185.821517548567</v>
      </c>
      <c r="N150" s="16">
        <f>SUMPRODUCT('DCF Bull'!$D$102:$H$102,(1+'DCF Bull'!$C$6+$B150)^(-'DCF Bull'!$D$19:$H$19))+'DCF Bull'!$I$87*(1-'DCF Bull'!$I$86/'DCF Bull'!$I$88)/((1+'DCF Bull'!$C$6+$B150)*IF(RateConv=1,1,1+IPCALT)-1-'DCF Bull'!$I$86)/'DCF Bull'!$H$23*(1+'DCF Bull'!$C$6+$B150)^(-5)</f>
        <v>19851.119463033545</v>
      </c>
      <c r="O150" s="16">
        <f>SUMPRODUCT('DCF Bull'!$D$131:$H$131,(1+'DCF Bull'!$C$6+$B150)^(-'DCF Bull'!$D$19:$H$19))+'DCF Bull'!$I$116*(1-'DCF Bull'!$I$115/'DCF Bull'!$I$117)/((1+'DCF Bull'!$C$6+$B150)*IF(RateConv=1,1,1+IPCALT)-1-'DCF Bull'!$I$115)/'DCF Bull'!$H$23*(1+'DCF Bull'!$C$6+$B150)^(-5)</f>
        <v>12935.580567268473</v>
      </c>
      <c r="P150" s="16">
        <f>SUMPRODUCT('DCF Bull'!$D$160:$H$160,(1+'DCF Bull'!$C$6+$B150)^(-'DCF Bull'!$D$19:$H$19))+'DCF Bull'!$I$145*(1-'DCF Bull'!$I$144/'DCF Bull'!$I$146)/((1+'DCF Bull'!$C$6+$B150)*IF(RateConv=1,1,1+IPCALT)-1-'DCF Bull'!$I$144)/'DCF Bull'!$H$23*(1+'DCF Bull'!$C$6+$B150)^(-5)</f>
        <v>46940.380761827022</v>
      </c>
      <c r="Q150" s="75">
        <f t="shared" si="18"/>
        <v>117912.90230967761</v>
      </c>
      <c r="R150" s="16">
        <f>SUMPRODUCT('DCF Custom'!$D$73:$H$73,(1+'DCF Custom'!$C$6+$B150)^(-'DCF Custom'!$D$19:$H$19))+'DCF Custom'!$I$58*(1-'DCF Custom'!$I$57/'DCF Custom'!$I$59)/((1+'DCF Custom'!$C$6+$B150)*IF(RateConv=1,1,1+IPCALT)-1-'DCF Custom'!$I$57)/'DCF Custom'!$H$23*(1+'DCF Custom'!$C$6+$B150)^(-5)</f>
        <v>34082.06593627009</v>
      </c>
      <c r="S150" s="16">
        <f>SUMPRODUCT('DCF Custom'!$D$102:$H$102,(1+'DCF Custom'!$C$6+$B150)^(-'DCF Custom'!$D$19:$H$19))+'DCF Custom'!$I$87*(1-'DCF Custom'!$I$86/'DCF Custom'!$I$88)/((1+'DCF Custom'!$C$6+$B150)*IF(RateConv=1,1,1+IPCALT)-1-'DCF Custom'!$I$86)/'DCF Custom'!$H$23*(1+'DCF Custom'!$C$6+$B150)^(-5)</f>
        <v>18705.318703552395</v>
      </c>
      <c r="T150" s="16">
        <f>SUMPRODUCT('DCF Custom'!$D$131:$H$131,(1+'DCF Custom'!$C$6+$B150)^(-'DCF Custom'!$D$19:$H$19))+'DCF Custom'!$I$116*(1-'DCF Custom'!$I$115/'DCF Custom'!$I$117)/((1+'DCF Custom'!$C$6+$B150)*IF(RateConv=1,1,1+IPCALT)-1-'DCF Custom'!$I$115)/'DCF Custom'!$H$23*(1+'DCF Custom'!$C$6+$B150)^(-5)</f>
        <v>11561.169114819506</v>
      </c>
      <c r="U150" s="16">
        <f>SUMPRODUCT('DCF Custom'!$D$160:$H$160,(1+'DCF Custom'!$C$6+$B150)^(-'DCF Custom'!$D$19:$H$19))+'DCF Custom'!$I$145*(1-'DCF Custom'!$I$144/'DCF Custom'!$I$146)/((1+'DCF Custom'!$C$6+$B150)*IF(RateConv=1,1,1+IPCALT)-1-'DCF Custom'!$I$144)/'DCF Custom'!$H$23*(1+'DCF Custom'!$C$6+$B150)^(-5)</f>
        <v>43784.694528757071</v>
      </c>
      <c r="V150" s="75">
        <f t="shared" si="19"/>
        <v>108133.24828339907</v>
      </c>
    </row>
    <row r="151" spans="2:22" ht="13.95" customHeight="1" x14ac:dyDescent="0.3">
      <c r="B151" s="80">
        <v>0.13</v>
      </c>
      <c r="C151" s="16">
        <f>SUMPRODUCT('DCF Bear'!$D$73:$H$73,(1+'DCF Bear'!$C$6+$B151)^(-'DCF Bear'!$D$19:$H$19))+'DCF Bear'!$I$58*(1-'DCF Bear'!$I$57/'DCF Bear'!$I$59)/((1+'DCF Bear'!$C$6+$B151)*IF(RateConv=1,1,1+IPCALT)-1-'DCF Bear'!$I$57)/'DCF Bear'!$H$23*(1+'DCF Bear'!$C$6+$B151)^(-5)</f>
        <v>28941.252092498587</v>
      </c>
      <c r="D151" s="16">
        <f>SUMPRODUCT('DCF Bear'!$D$102:$H$102,(1+'DCF Bear'!$C$6+$B151)^(-'DCF Bear'!$D$19:$H$19))+'DCF Bear'!$I$87*(1-'DCF Bear'!$I$86/'DCF Bear'!$I$88)/((1+'DCF Bear'!$C$6+$B151)*IF(RateConv=1,1,1+IPCALT)-1-'DCF Bear'!$I$86)/'DCF Bear'!$H$23*(1+'DCF Bear'!$C$6+$B151)^(-5)</f>
        <v>16578.405248042611</v>
      </c>
      <c r="E151" s="16">
        <f>SUMPRODUCT('DCF Bear'!$D$131:$H$131,(1+'DCF Bear'!$C$6+$B151)^(-'DCF Bear'!$D$19:$H$19))+'DCF Bear'!$I$116*(1-'DCF Bear'!$I$115/'DCF Bear'!$I$117)/((1+'DCF Bear'!$C$6+$B151)*IF(RateConv=1,1,1+IPCALT)-1-'DCF Bear'!$I$115)/'DCF Bear'!$H$23*(1+'DCF Bear'!$C$6+$B151)^(-5)</f>
        <v>9793.8580583742496</v>
      </c>
      <c r="F151" s="16">
        <f>SUMPRODUCT('DCF Bear'!$D$160:$H$160,(1+'DCF Bear'!$C$6+$B151)^(-'DCF Bear'!$D$19:$H$19))+'DCF Bear'!$I$145*(1-'DCF Bear'!$I$144/'DCF Bear'!$I$146)/((1+'DCF Bear'!$C$6+$B151)*IF(RateConv=1,1,1+IPCALT)-1-'DCF Bear'!$I$144)/'DCF Bear'!$H$23*(1+'DCF Bear'!$C$6+$B151)^(-5)</f>
        <v>38991.904454827381</v>
      </c>
      <c r="G151" s="75">
        <f t="shared" si="16"/>
        <v>94305.419853742831</v>
      </c>
      <c r="H151" s="16">
        <f>SUMPRODUCT('DCF Base'!$D$73:$H$73,(1+'DCF Base'!$C$6+$B151)^(-'DCF Base'!$D$19:$H$19))+'DCF Base'!$I$58*(1-'DCF Base'!$I$57/'DCF Base'!$I$59)/((1+'DCF Base'!$C$6+$B151)*IF(RateConv=1,1,1+IPCALT)-1-'DCF Base'!$I$57)/'DCF Base'!$H$23*(1+'DCF Base'!$C$6+$B151)^(-5)</f>
        <v>33836.5055906302</v>
      </c>
      <c r="I151" s="16">
        <f>SUMPRODUCT('DCF Base'!$D$102:$H$102,(1+'DCF Base'!$C$6+$B151)^(-'DCF Base'!$D$19:$H$19))+'DCF Base'!$I$87*(1-'DCF Base'!$I$86/'DCF Base'!$I$88)/((1+'DCF Base'!$C$6+$B151)*IF(RateConv=1,1,1+IPCALT)-1-'DCF Base'!$I$86)/'DCF Base'!$H$23*(1+'DCF Base'!$C$6+$B151)^(-5)</f>
        <v>18552.101533335128</v>
      </c>
      <c r="J151" s="16">
        <f>SUMPRODUCT('DCF Base'!$D$131:$H$131,(1+'DCF Base'!$C$6+$B151)^(-'DCF Base'!$D$19:$H$19))+'DCF Base'!$I$116*(1-'DCF Base'!$I$115/'DCF Base'!$I$117)/((1+'DCF Base'!$C$6+$B151)*IF(RateConv=1,1,1+IPCALT)-1-'DCF Base'!$I$115)/'DCF Base'!$H$23*(1+'DCF Base'!$C$6+$B151)^(-5)</f>
        <v>11472.556409890085</v>
      </c>
      <c r="K151" s="16">
        <f>SUMPRODUCT('DCF Base'!$D$160:$H$160,(1+'DCF Base'!$C$6+$B151)^(-'DCF Base'!$D$19:$H$19))+'DCF Base'!$I$145*(1-'DCF Base'!$I$144/'DCF Base'!$I$146)/((1+'DCF Base'!$C$6+$B151)*IF(RateConv=1,1,1+IPCALT)-1-'DCF Base'!$I$144)/'DCF Base'!$H$23*(1+'DCF Base'!$C$6+$B151)^(-5)</f>
        <v>43500.982204950589</v>
      </c>
      <c r="L151" s="75">
        <f t="shared" si="17"/>
        <v>107362.14573880599</v>
      </c>
      <c r="M151" s="16">
        <f>SUMPRODUCT('DCF Bull'!$D$73:$H$73,(1+'DCF Bull'!$C$6+$B151)^(-'DCF Bull'!$D$19:$H$19))+'DCF Bull'!$I$58*(1-'DCF Bull'!$I$57/'DCF Bull'!$I$59)/((1+'DCF Bull'!$C$6+$B151)*IF(RateConv=1,1,1+IPCALT)-1-'DCF Bull'!$I$57)/'DCF Bull'!$H$23*(1+'DCF Bull'!$C$6+$B151)^(-5)</f>
        <v>37872.602489575263</v>
      </c>
      <c r="N151" s="16">
        <f>SUMPRODUCT('DCF Bull'!$D$102:$H$102,(1+'DCF Bull'!$C$6+$B151)^(-'DCF Bull'!$D$19:$H$19))+'DCF Bull'!$I$87*(1-'DCF Bull'!$I$86/'DCF Bull'!$I$88)/((1+'DCF Bull'!$C$6+$B151)*IF(RateConv=1,1,1+IPCALT)-1-'DCF Bull'!$I$86)/'DCF Bull'!$H$23*(1+'DCF Bull'!$C$6+$B151)^(-5)</f>
        <v>19661.986770648829</v>
      </c>
      <c r="O151" s="16">
        <f>SUMPRODUCT('DCF Bull'!$D$131:$H$131,(1+'DCF Bull'!$C$6+$B151)^(-'DCF Bull'!$D$19:$H$19))+'DCF Bull'!$I$116*(1-'DCF Bull'!$I$115/'DCF Bull'!$I$117)/((1+'DCF Bull'!$C$6+$B151)*IF(RateConv=1,1,1+IPCALT)-1-'DCF Bull'!$I$115)/'DCF Bull'!$H$23*(1+'DCF Bull'!$C$6+$B151)^(-5)</f>
        <v>12822.259865930702</v>
      </c>
      <c r="P151" s="16">
        <f>SUMPRODUCT('DCF Bull'!$D$160:$H$160,(1+'DCF Bull'!$C$6+$B151)^(-'DCF Bull'!$D$19:$H$19))+'DCF Bull'!$I$145*(1-'DCF Bull'!$I$144/'DCF Bull'!$I$146)/((1+'DCF Bull'!$C$6+$B151)*IF(RateConv=1,1,1+IPCALT)-1-'DCF Bull'!$I$144)/'DCF Bull'!$H$23*(1+'DCF Bull'!$C$6+$B151)^(-5)</f>
        <v>46590.305396004158</v>
      </c>
      <c r="Q151" s="75">
        <f t="shared" si="18"/>
        <v>116947.15452215895</v>
      </c>
      <c r="R151" s="16">
        <f>SUMPRODUCT('DCF Custom'!$D$73:$H$73,(1+'DCF Custom'!$C$6+$B151)^(-'DCF Custom'!$D$19:$H$19))+'DCF Custom'!$I$58*(1-'DCF Custom'!$I$57/'DCF Custom'!$I$59)/((1+'DCF Custom'!$C$6+$B151)*IF(RateConv=1,1,1+IPCALT)-1-'DCF Custom'!$I$57)/'DCF Custom'!$H$23*(1+'DCF Custom'!$C$6+$B151)^(-5)</f>
        <v>33836.5055906302</v>
      </c>
      <c r="S151" s="16">
        <f>SUMPRODUCT('DCF Custom'!$D$102:$H$102,(1+'DCF Custom'!$C$6+$B151)^(-'DCF Custom'!$D$19:$H$19))+'DCF Custom'!$I$87*(1-'DCF Custom'!$I$86/'DCF Custom'!$I$88)/((1+'DCF Custom'!$C$6+$B151)*IF(RateConv=1,1,1+IPCALT)-1-'DCF Custom'!$I$86)/'DCF Custom'!$H$23*(1+'DCF Custom'!$C$6+$B151)^(-5)</f>
        <v>18552.101533335128</v>
      </c>
      <c r="T151" s="16">
        <f>SUMPRODUCT('DCF Custom'!$D$131:$H$131,(1+'DCF Custom'!$C$6+$B151)^(-'DCF Custom'!$D$19:$H$19))+'DCF Custom'!$I$116*(1-'DCF Custom'!$I$115/'DCF Custom'!$I$117)/((1+'DCF Custom'!$C$6+$B151)*IF(RateConv=1,1,1+IPCALT)-1-'DCF Custom'!$I$115)/'DCF Custom'!$H$23*(1+'DCF Custom'!$C$6+$B151)^(-5)</f>
        <v>11472.556409890085</v>
      </c>
      <c r="U151" s="16">
        <f>SUMPRODUCT('DCF Custom'!$D$160:$H$160,(1+'DCF Custom'!$C$6+$B151)^(-'DCF Custom'!$D$19:$H$19))+'DCF Custom'!$I$145*(1-'DCF Custom'!$I$144/'DCF Custom'!$I$146)/((1+'DCF Custom'!$C$6+$B151)*IF(RateConv=1,1,1+IPCALT)-1-'DCF Custom'!$I$144)/'DCF Custom'!$H$23*(1+'DCF Custom'!$C$6+$B151)^(-5)</f>
        <v>43500.982204950589</v>
      </c>
      <c r="V151" s="75">
        <f t="shared" si="19"/>
        <v>107362.14573880599</v>
      </c>
    </row>
    <row r="152" spans="2:22" ht="13.95" customHeight="1" x14ac:dyDescent="0.3">
      <c r="B152" s="80">
        <v>0.13100000000000001</v>
      </c>
      <c r="C152" s="16">
        <f>SUMPRODUCT('DCF Bear'!$D$73:$H$73,(1+'DCF Bear'!$C$6+$B152)^(-'DCF Bear'!$D$19:$H$19))+'DCF Bear'!$I$58*(1-'DCF Bear'!$I$57/'DCF Bear'!$I$59)/((1+'DCF Bear'!$C$6+$B152)*IF(RateConv=1,1,1+IPCALT)-1-'DCF Bear'!$I$57)/'DCF Bear'!$H$23*(1+'DCF Bear'!$C$6+$B152)^(-5)</f>
        <v>28768.333488261036</v>
      </c>
      <c r="D152" s="16">
        <f>SUMPRODUCT('DCF Bear'!$D$102:$H$102,(1+'DCF Bear'!$C$6+$B152)^(-'DCF Bear'!$D$19:$H$19))+'DCF Bear'!$I$87*(1-'DCF Bear'!$I$86/'DCF Bear'!$I$88)/((1+'DCF Bear'!$C$6+$B152)*IF(RateConv=1,1,1+IPCALT)-1-'DCF Bear'!$I$86)/'DCF Bear'!$H$23*(1+'DCF Bear'!$C$6+$B152)^(-5)</f>
        <v>16467.503000868695</v>
      </c>
      <c r="E152" s="16">
        <f>SUMPRODUCT('DCF Bear'!$D$131:$H$131,(1+'DCF Bear'!$C$6+$B152)^(-'DCF Bear'!$D$19:$H$19))+'DCF Bear'!$I$116*(1-'DCF Bear'!$I$115/'DCF Bear'!$I$117)/((1+'DCF Bear'!$C$6+$B152)*IF(RateConv=1,1,1+IPCALT)-1-'DCF Bear'!$I$115)/'DCF Bear'!$H$23*(1+'DCF Bear'!$C$6+$B152)^(-5)</f>
        <v>9731.7383623579153</v>
      </c>
      <c r="F152" s="16">
        <f>SUMPRODUCT('DCF Bear'!$D$160:$H$160,(1+'DCF Bear'!$C$6+$B152)^(-'DCF Bear'!$D$19:$H$19))+'DCF Bear'!$I$145*(1-'DCF Bear'!$I$144/'DCF Bear'!$I$146)/((1+'DCF Bear'!$C$6+$B152)*IF(RateConv=1,1,1+IPCALT)-1-'DCF Bear'!$I$144)/'DCF Bear'!$H$23*(1+'DCF Bear'!$C$6+$B152)^(-5)</f>
        <v>38784.690951218974</v>
      </c>
      <c r="G152" s="75">
        <f t="shared" si="16"/>
        <v>93752.265802706621</v>
      </c>
      <c r="H152" s="16">
        <f>SUMPRODUCT('DCF Base'!$D$73:$H$73,(1+'DCF Base'!$C$6+$B152)^(-'DCF Base'!$D$19:$H$19))+'DCF Base'!$I$58*(1-'DCF Base'!$I$57/'DCF Base'!$I$59)/((1+'DCF Base'!$C$6+$B152)*IF(RateConv=1,1,1+IPCALT)-1-'DCF Base'!$I$57)/'DCF Base'!$H$23*(1+'DCF Base'!$C$6+$B152)^(-5)</f>
        <v>33594.241645864357</v>
      </c>
      <c r="I152" s="16">
        <f>SUMPRODUCT('DCF Base'!$D$102:$H$102,(1+'DCF Base'!$C$6+$B152)^(-'DCF Base'!$D$19:$H$19))+'DCF Base'!$I$87*(1-'DCF Base'!$I$86/'DCF Base'!$I$88)/((1+'DCF Base'!$C$6+$B152)*IF(RateConv=1,1,1+IPCALT)-1-'DCF Base'!$I$86)/'DCF Base'!$H$23*(1+'DCF Base'!$C$6+$B152)^(-5)</f>
        <v>18401.005240159378</v>
      </c>
      <c r="J152" s="16">
        <f>SUMPRODUCT('DCF Base'!$D$131:$H$131,(1+'DCF Base'!$C$6+$B152)^(-'DCF Base'!$D$19:$H$19))+'DCF Base'!$I$116*(1-'DCF Base'!$I$115/'DCF Base'!$I$117)/((1+'DCF Base'!$C$6+$B152)*IF(RateConv=1,1,1+IPCALT)-1-'DCF Base'!$I$115)/'DCF Base'!$H$23*(1+'DCF Base'!$C$6+$B152)^(-5)</f>
        <v>11385.152357141689</v>
      </c>
      <c r="K152" s="16">
        <f>SUMPRODUCT('DCF Base'!$D$160:$H$160,(1+'DCF Base'!$C$6+$B152)^(-'DCF Base'!$D$19:$H$19))+'DCF Base'!$I$145*(1-'DCF Base'!$I$144/'DCF Base'!$I$146)/((1+'DCF Base'!$C$6+$B152)*IF(RateConv=1,1,1+IPCALT)-1-'DCF Base'!$I$144)/'DCF Base'!$H$23*(1+'DCF Base'!$C$6+$B152)^(-5)</f>
        <v>43220.96069369543</v>
      </c>
      <c r="L152" s="75">
        <f t="shared" si="17"/>
        <v>106601.35993686086</v>
      </c>
      <c r="M152" s="16">
        <f>SUMPRODUCT('DCF Bull'!$D$73:$H$73,(1+'DCF Bull'!$C$6+$B152)^(-'DCF Bull'!$D$19:$H$19))+'DCF Bull'!$I$58*(1-'DCF Bull'!$I$57/'DCF Bull'!$I$59)/((1+'DCF Bull'!$C$6+$B152)*IF(RateConv=1,1,1+IPCALT)-1-'DCF Bull'!$I$57)/'DCF Bull'!$H$23*(1+'DCF Bull'!$C$6+$B152)^(-5)</f>
        <v>37564.015898193793</v>
      </c>
      <c r="N152" s="16">
        <f>SUMPRODUCT('DCF Bull'!$D$102:$H$102,(1+'DCF Bull'!$C$6+$B152)^(-'DCF Bull'!$D$19:$H$19))+'DCF Bull'!$I$87*(1-'DCF Bull'!$I$86/'DCF Bull'!$I$88)/((1+'DCF Bull'!$C$6+$B152)*IF(RateConv=1,1,1+IPCALT)-1-'DCF Bull'!$I$86)/'DCF Bull'!$H$23*(1+'DCF Bull'!$C$6+$B152)^(-5)</f>
        <v>19475.742948116247</v>
      </c>
      <c r="O152" s="16">
        <f>SUMPRODUCT('DCF Bull'!$D$131:$H$131,(1+'DCF Bull'!$C$6+$B152)^(-'DCF Bull'!$D$19:$H$19))+'DCF Bull'!$I$116*(1-'DCF Bull'!$I$115/'DCF Bull'!$I$117)/((1+'DCF Bull'!$C$6+$B152)*IF(RateConv=1,1,1+IPCALT)-1-'DCF Bull'!$I$115)/'DCF Bull'!$H$23*(1+'DCF Bull'!$C$6+$B152)^(-5)</f>
        <v>12710.640907740692</v>
      </c>
      <c r="P152" s="16">
        <f>SUMPRODUCT('DCF Bull'!$D$160:$H$160,(1+'DCF Bull'!$C$6+$B152)^(-'DCF Bull'!$D$19:$H$19))+'DCF Bull'!$I$145*(1-'DCF Bull'!$I$144/'DCF Bull'!$I$146)/((1+'DCF Bull'!$C$6+$B152)*IF(RateConv=1,1,1+IPCALT)-1-'DCF Bull'!$I$144)/'DCF Bull'!$H$23*(1+'DCF Bull'!$C$6+$B152)^(-5)</f>
        <v>46245.279913091443</v>
      </c>
      <c r="Q152" s="75">
        <f t="shared" si="18"/>
        <v>115995.67966714216</v>
      </c>
      <c r="R152" s="16">
        <f>SUMPRODUCT('DCF Custom'!$D$73:$H$73,(1+'DCF Custom'!$C$6+$B152)^(-'DCF Custom'!$D$19:$H$19))+'DCF Custom'!$I$58*(1-'DCF Custom'!$I$57/'DCF Custom'!$I$59)/((1+'DCF Custom'!$C$6+$B152)*IF(RateConv=1,1,1+IPCALT)-1-'DCF Custom'!$I$57)/'DCF Custom'!$H$23*(1+'DCF Custom'!$C$6+$B152)^(-5)</f>
        <v>33594.241645864357</v>
      </c>
      <c r="S152" s="16">
        <f>SUMPRODUCT('DCF Custom'!$D$102:$H$102,(1+'DCF Custom'!$C$6+$B152)^(-'DCF Custom'!$D$19:$H$19))+'DCF Custom'!$I$87*(1-'DCF Custom'!$I$86/'DCF Custom'!$I$88)/((1+'DCF Custom'!$C$6+$B152)*IF(RateConv=1,1,1+IPCALT)-1-'DCF Custom'!$I$86)/'DCF Custom'!$H$23*(1+'DCF Custom'!$C$6+$B152)^(-5)</f>
        <v>18401.005240159378</v>
      </c>
      <c r="T152" s="16">
        <f>SUMPRODUCT('DCF Custom'!$D$131:$H$131,(1+'DCF Custom'!$C$6+$B152)^(-'DCF Custom'!$D$19:$H$19))+'DCF Custom'!$I$116*(1-'DCF Custom'!$I$115/'DCF Custom'!$I$117)/((1+'DCF Custom'!$C$6+$B152)*IF(RateConv=1,1,1+IPCALT)-1-'DCF Custom'!$I$115)/'DCF Custom'!$H$23*(1+'DCF Custom'!$C$6+$B152)^(-5)</f>
        <v>11385.152357141689</v>
      </c>
      <c r="U152" s="16">
        <f>SUMPRODUCT('DCF Custom'!$D$160:$H$160,(1+'DCF Custom'!$C$6+$B152)^(-'DCF Custom'!$D$19:$H$19))+'DCF Custom'!$I$145*(1-'DCF Custom'!$I$144/'DCF Custom'!$I$146)/((1+'DCF Custom'!$C$6+$B152)*IF(RateConv=1,1,1+IPCALT)-1-'DCF Custom'!$I$144)/'DCF Custom'!$H$23*(1+'DCF Custom'!$C$6+$B152)^(-5)</f>
        <v>43220.96069369543</v>
      </c>
      <c r="V152" s="75">
        <f t="shared" si="19"/>
        <v>106601.35993686086</v>
      </c>
    </row>
    <row r="153" spans="2:22" ht="13.95" customHeight="1" x14ac:dyDescent="0.3">
      <c r="B153" s="80">
        <v>0.13200000000000001</v>
      </c>
      <c r="C153" s="16">
        <f>SUMPRODUCT('DCF Bear'!$D$73:$H$73,(1+'DCF Bear'!$C$6+$B153)^(-'DCF Bear'!$D$19:$H$19))+'DCF Bear'!$I$58*(1-'DCF Bear'!$I$57/'DCF Bear'!$I$59)/((1+'DCF Bear'!$C$6+$B153)*IF(RateConv=1,1,1+IPCALT)-1-'DCF Bear'!$I$57)/'DCF Bear'!$H$23*(1+'DCF Bear'!$C$6+$B153)^(-5)</f>
        <v>28597.400513643166</v>
      </c>
      <c r="D153" s="16">
        <f>SUMPRODUCT('DCF Bear'!$D$102:$H$102,(1+'DCF Bear'!$C$6+$B153)^(-'DCF Bear'!$D$19:$H$19))+'DCF Bear'!$I$87*(1-'DCF Bear'!$I$86/'DCF Bear'!$I$88)/((1+'DCF Bear'!$C$6+$B153)*IF(RateConv=1,1,1+IPCALT)-1-'DCF Bear'!$I$86)/'DCF Bear'!$H$23*(1+'DCF Bear'!$C$6+$B153)^(-5)</f>
        <v>16357.914771084152</v>
      </c>
      <c r="E153" s="16">
        <f>SUMPRODUCT('DCF Bear'!$D$131:$H$131,(1+'DCF Bear'!$C$6+$B153)^(-'DCF Bear'!$D$19:$H$19))+'DCF Bear'!$I$116*(1-'DCF Bear'!$I$115/'DCF Bear'!$I$117)/((1+'DCF Bear'!$C$6+$B153)*IF(RateConv=1,1,1+IPCALT)-1-'DCF Bear'!$I$115)/'DCF Bear'!$H$23*(1+'DCF Bear'!$C$6+$B153)^(-5)</f>
        <v>9670.344953887583</v>
      </c>
      <c r="F153" s="16">
        <f>SUMPRODUCT('DCF Bear'!$D$160:$H$160,(1+'DCF Bear'!$C$6+$B153)^(-'DCF Bear'!$D$19:$H$19))+'DCF Bear'!$I$145*(1-'DCF Bear'!$I$144/'DCF Bear'!$I$146)/((1+'DCF Bear'!$C$6+$B153)*IF(RateConv=1,1,1+IPCALT)-1-'DCF Bear'!$I$144)/'DCF Bear'!$H$23*(1+'DCF Bear'!$C$6+$B153)^(-5)</f>
        <v>38579.760347433694</v>
      </c>
      <c r="G153" s="75">
        <f t="shared" si="16"/>
        <v>93205.420586048596</v>
      </c>
      <c r="H153" s="16">
        <f>SUMPRODUCT('DCF Base'!$D$73:$H$73,(1+'DCF Base'!$C$6+$B153)^(-'DCF Base'!$D$19:$H$19))+'DCF Base'!$I$58*(1-'DCF Base'!$I$57/'DCF Base'!$I$59)/((1+'DCF Base'!$C$6+$B153)*IF(RateConv=1,1,1+IPCALT)-1-'DCF Base'!$I$57)/'DCF Base'!$H$23*(1+'DCF Base'!$C$6+$B153)^(-5)</f>
        <v>33355.209079522436</v>
      </c>
      <c r="I153" s="16">
        <f>SUMPRODUCT('DCF Base'!$D$102:$H$102,(1+'DCF Base'!$C$6+$B153)^(-'DCF Base'!$D$19:$H$19))+'DCF Base'!$I$87*(1-'DCF Base'!$I$86/'DCF Base'!$I$88)/((1+'DCF Base'!$C$6+$B153)*IF(RateConv=1,1,1+IPCALT)-1-'DCF Base'!$I$86)/'DCF Base'!$H$23*(1+'DCF Base'!$C$6+$B153)^(-5)</f>
        <v>18251.987722499282</v>
      </c>
      <c r="J153" s="16">
        <f>SUMPRODUCT('DCF Base'!$D$131:$H$131,(1+'DCF Base'!$C$6+$B153)^(-'DCF Base'!$D$19:$H$19))+'DCF Base'!$I$116*(1-'DCF Base'!$I$115/'DCF Base'!$I$117)/((1+'DCF Base'!$C$6+$B153)*IF(RateConv=1,1,1+IPCALT)-1-'DCF Base'!$I$115)/'DCF Base'!$H$23*(1+'DCF Base'!$C$6+$B153)^(-5)</f>
        <v>11298.933035223672</v>
      </c>
      <c r="K153" s="16">
        <f>SUMPRODUCT('DCF Base'!$D$160:$H$160,(1+'DCF Base'!$C$6+$B153)^(-'DCF Base'!$D$19:$H$19))+'DCF Base'!$I$145*(1-'DCF Base'!$I$144/'DCF Base'!$I$146)/((1+'DCF Base'!$C$6+$B153)*IF(RateConv=1,1,1+IPCALT)-1-'DCF Base'!$I$144)/'DCF Base'!$H$23*(1+'DCF Base'!$C$6+$B153)^(-5)</f>
        <v>42944.557689076872</v>
      </c>
      <c r="L153" s="75">
        <f t="shared" si="17"/>
        <v>105850.68752632226</v>
      </c>
      <c r="M153" s="16">
        <f>SUMPRODUCT('DCF Bull'!$D$73:$H$73,(1+'DCF Bull'!$C$6+$B153)^(-'DCF Bull'!$D$19:$H$19))+'DCF Bull'!$I$58*(1-'DCF Bull'!$I$57/'DCF Bull'!$I$59)/((1+'DCF Bull'!$C$6+$B153)*IF(RateConv=1,1,1+IPCALT)-1-'DCF Bull'!$I$57)/'DCF Bull'!$H$23*(1+'DCF Bull'!$C$6+$B153)^(-5)</f>
        <v>37259.961925257798</v>
      </c>
      <c r="N153" s="16">
        <f>SUMPRODUCT('DCF Bull'!$D$102:$H$102,(1+'DCF Bull'!$C$6+$B153)^(-'DCF Bull'!$D$19:$H$19))+'DCF Bull'!$I$87*(1-'DCF Bull'!$I$86/'DCF Bull'!$I$88)/((1+'DCF Bull'!$C$6+$B153)*IF(RateConv=1,1,1+IPCALT)-1-'DCF Bull'!$I$86)/'DCF Bull'!$H$23*(1+'DCF Bull'!$C$6+$B153)^(-5)</f>
        <v>19292.325351770865</v>
      </c>
      <c r="O153" s="16">
        <f>SUMPRODUCT('DCF Bull'!$D$131:$H$131,(1+'DCF Bull'!$C$6+$B153)^(-'DCF Bull'!$D$19:$H$19))+'DCF Bull'!$I$116*(1-'DCF Bull'!$I$115/'DCF Bull'!$I$117)/((1+'DCF Bull'!$C$6+$B153)*IF(RateConv=1,1,1+IPCALT)-1-'DCF Bull'!$I$115)/'DCF Bull'!$H$23*(1+'DCF Bull'!$C$6+$B153)^(-5)</f>
        <v>12600.686913421114</v>
      </c>
      <c r="P153" s="16">
        <f>SUMPRODUCT('DCF Bull'!$D$160:$H$160,(1+'DCF Bull'!$C$6+$B153)^(-'DCF Bull'!$D$19:$H$19))+'DCF Bull'!$I$145*(1-'DCF Bull'!$I$144/'DCF Bull'!$I$146)/((1+'DCF Bull'!$C$6+$B153)*IF(RateConv=1,1,1+IPCALT)-1-'DCF Bull'!$I$144)/'DCF Bull'!$H$23*(1+'DCF Bull'!$C$6+$B153)^(-5)</f>
        <v>45905.196033821194</v>
      </c>
      <c r="Q153" s="75">
        <f t="shared" si="18"/>
        <v>115058.17022427097</v>
      </c>
      <c r="R153" s="16">
        <f>SUMPRODUCT('DCF Custom'!$D$73:$H$73,(1+'DCF Custom'!$C$6+$B153)^(-'DCF Custom'!$D$19:$H$19))+'DCF Custom'!$I$58*(1-'DCF Custom'!$I$57/'DCF Custom'!$I$59)/((1+'DCF Custom'!$C$6+$B153)*IF(RateConv=1,1,1+IPCALT)-1-'DCF Custom'!$I$57)/'DCF Custom'!$H$23*(1+'DCF Custom'!$C$6+$B153)^(-5)</f>
        <v>33355.209079522436</v>
      </c>
      <c r="S153" s="16">
        <f>SUMPRODUCT('DCF Custom'!$D$102:$H$102,(1+'DCF Custom'!$C$6+$B153)^(-'DCF Custom'!$D$19:$H$19))+'DCF Custom'!$I$87*(1-'DCF Custom'!$I$86/'DCF Custom'!$I$88)/((1+'DCF Custom'!$C$6+$B153)*IF(RateConv=1,1,1+IPCALT)-1-'DCF Custom'!$I$86)/'DCF Custom'!$H$23*(1+'DCF Custom'!$C$6+$B153)^(-5)</f>
        <v>18251.987722499282</v>
      </c>
      <c r="T153" s="16">
        <f>SUMPRODUCT('DCF Custom'!$D$131:$H$131,(1+'DCF Custom'!$C$6+$B153)^(-'DCF Custom'!$D$19:$H$19))+'DCF Custom'!$I$116*(1-'DCF Custom'!$I$115/'DCF Custom'!$I$117)/((1+'DCF Custom'!$C$6+$B153)*IF(RateConv=1,1,1+IPCALT)-1-'DCF Custom'!$I$115)/'DCF Custom'!$H$23*(1+'DCF Custom'!$C$6+$B153)^(-5)</f>
        <v>11298.933035223672</v>
      </c>
      <c r="U153" s="16">
        <f>SUMPRODUCT('DCF Custom'!$D$160:$H$160,(1+'DCF Custom'!$C$6+$B153)^(-'DCF Custom'!$D$19:$H$19))+'DCF Custom'!$I$145*(1-'DCF Custom'!$I$144/'DCF Custom'!$I$146)/((1+'DCF Custom'!$C$6+$B153)*IF(RateConv=1,1,1+IPCALT)-1-'DCF Custom'!$I$144)/'DCF Custom'!$H$23*(1+'DCF Custom'!$C$6+$B153)^(-5)</f>
        <v>42944.557689076872</v>
      </c>
      <c r="V153" s="75">
        <f t="shared" si="19"/>
        <v>105850.68752632226</v>
      </c>
    </row>
    <row r="154" spans="2:22" ht="13.95" customHeight="1" x14ac:dyDescent="0.3">
      <c r="B154" s="80">
        <v>0.13300000000000001</v>
      </c>
      <c r="C154" s="16">
        <f>SUMPRODUCT('DCF Bear'!$D$73:$H$73,(1+'DCF Bear'!$C$6+$B154)^(-'DCF Bear'!$D$19:$H$19))+'DCF Bear'!$I$58*(1-'DCF Bear'!$I$57/'DCF Bear'!$I$59)/((1+'DCF Bear'!$C$6+$B154)*IF(RateConv=1,1,1+IPCALT)-1-'DCF Bear'!$I$57)/'DCF Bear'!$H$23*(1+'DCF Bear'!$C$6+$B154)^(-5)</f>
        <v>28428.41932430214</v>
      </c>
      <c r="D154" s="16">
        <f>SUMPRODUCT('DCF Bear'!$D$102:$H$102,(1+'DCF Bear'!$C$6+$B154)^(-'DCF Bear'!$D$19:$H$19))+'DCF Bear'!$I$87*(1-'DCF Bear'!$I$86/'DCF Bear'!$I$88)/((1+'DCF Bear'!$C$6+$B154)*IF(RateConv=1,1,1+IPCALT)-1-'DCF Bear'!$I$86)/'DCF Bear'!$H$23*(1+'DCF Bear'!$C$6+$B154)^(-5)</f>
        <v>16249.618001725405</v>
      </c>
      <c r="E154" s="16">
        <f>SUMPRODUCT('DCF Bear'!$D$131:$H$131,(1+'DCF Bear'!$C$6+$B154)^(-'DCF Bear'!$D$19:$H$19))+'DCF Bear'!$I$116*(1-'DCF Bear'!$I$115/'DCF Bear'!$I$117)/((1+'DCF Bear'!$C$6+$B154)*IF(RateConv=1,1,1+IPCALT)-1-'DCF Bear'!$I$115)/'DCF Bear'!$H$23*(1+'DCF Bear'!$C$6+$B154)^(-5)</f>
        <v>9609.6654007509132</v>
      </c>
      <c r="F154" s="16">
        <f>SUMPRODUCT('DCF Bear'!$D$160:$H$160,(1+'DCF Bear'!$C$6+$B154)^(-'DCF Bear'!$D$19:$H$19))+'DCF Bear'!$I$145*(1-'DCF Bear'!$I$144/'DCF Bear'!$I$146)/((1+'DCF Bear'!$C$6+$B154)*IF(RateConv=1,1,1+IPCALT)-1-'DCF Bear'!$I$144)/'DCF Bear'!$H$23*(1+'DCF Bear'!$C$6+$B154)^(-5)</f>
        <v>38377.074139098135</v>
      </c>
      <c r="G154" s="75">
        <f t="shared" si="16"/>
        <v>92664.7768658766</v>
      </c>
      <c r="H154" s="16">
        <f>SUMPRODUCT('DCF Base'!$D$73:$H$73,(1+'DCF Base'!$C$6+$B154)^(-'DCF Base'!$D$19:$H$19))+'DCF Base'!$I$58*(1-'DCF Base'!$I$57/'DCF Base'!$I$59)/((1+'DCF Base'!$C$6+$B154)*IF(RateConv=1,1,1+IPCALT)-1-'DCF Base'!$I$57)/'DCF Base'!$H$23*(1+'DCF Base'!$C$6+$B154)^(-5)</f>
        <v>33119.344563469764</v>
      </c>
      <c r="I154" s="16">
        <f>SUMPRODUCT('DCF Base'!$D$102:$H$102,(1+'DCF Base'!$C$6+$B154)^(-'DCF Base'!$D$19:$H$19))+'DCF Base'!$I$87*(1-'DCF Base'!$I$86/'DCF Base'!$I$88)/((1+'DCF Base'!$C$6+$B154)*IF(RateConv=1,1,1+IPCALT)-1-'DCF Base'!$I$86)/'DCF Base'!$H$23*(1+'DCF Base'!$C$6+$B154)^(-5)</f>
        <v>18105.007977200796</v>
      </c>
      <c r="J154" s="16">
        <f>SUMPRODUCT('DCF Base'!$D$131:$H$131,(1+'DCF Base'!$C$6+$B154)^(-'DCF Base'!$D$19:$H$19))+'DCF Base'!$I$116*(1-'DCF Base'!$I$115/'DCF Base'!$I$117)/((1+'DCF Base'!$C$6+$B154)*IF(RateConv=1,1,1+IPCALT)-1-'DCF Base'!$I$115)/'DCF Base'!$H$23*(1+'DCF Base'!$C$6+$B154)^(-5)</f>
        <v>11213.875146511626</v>
      </c>
      <c r="K154" s="16">
        <f>SUMPRODUCT('DCF Base'!$D$160:$H$160,(1+'DCF Base'!$C$6+$B154)^(-'DCF Base'!$D$19:$H$19))+'DCF Base'!$I$145*(1-'DCF Base'!$I$144/'DCF Base'!$I$146)/((1+'DCF Base'!$C$6+$B154)*IF(RateConv=1,1,1+IPCALT)-1-'DCF Base'!$I$144)/'DCF Base'!$H$23*(1+'DCF Base'!$C$6+$B154)^(-5)</f>
        <v>42671.702766827497</v>
      </c>
      <c r="L154" s="75">
        <f t="shared" si="17"/>
        <v>105109.93045400968</v>
      </c>
      <c r="M154" s="16">
        <f>SUMPRODUCT('DCF Bull'!$D$73:$H$73,(1+'DCF Bull'!$C$6+$B154)^(-'DCF Bull'!$D$19:$H$19))+'DCF Bull'!$I$58*(1-'DCF Bull'!$I$57/'DCF Bull'!$I$59)/((1+'DCF Bull'!$C$6+$B154)*IF(RateConv=1,1,1+IPCALT)-1-'DCF Bull'!$I$57)/'DCF Bull'!$H$23*(1+'DCF Bull'!$C$6+$B154)^(-5)</f>
        <v>36960.343587267576</v>
      </c>
      <c r="N154" s="16">
        <f>SUMPRODUCT('DCF Bull'!$D$102:$H$102,(1+'DCF Bull'!$C$6+$B154)^(-'DCF Bull'!$D$19:$H$19))+'DCF Bull'!$I$87*(1-'DCF Bull'!$I$86/'DCF Bull'!$I$88)/((1+'DCF Bull'!$C$6+$B154)*IF(RateConv=1,1,1+IPCALT)-1-'DCF Bull'!$I$86)/'DCF Bull'!$H$23*(1+'DCF Bull'!$C$6+$B154)^(-5)</f>
        <v>19111.673118946983</v>
      </c>
      <c r="O154" s="16">
        <f>SUMPRODUCT('DCF Bull'!$D$131:$H$131,(1+'DCF Bull'!$C$6+$B154)^(-'DCF Bull'!$D$19:$H$19))+'DCF Bull'!$I$116*(1-'DCF Bull'!$I$115/'DCF Bull'!$I$117)/((1+'DCF Bull'!$C$6+$B154)*IF(RateConv=1,1,1+IPCALT)-1-'DCF Bull'!$I$115)/'DCF Bull'!$H$23*(1+'DCF Bull'!$C$6+$B154)^(-5)</f>
        <v>12492.362148721641</v>
      </c>
      <c r="P154" s="16">
        <f>SUMPRODUCT('DCF Bull'!$D$160:$H$160,(1+'DCF Bull'!$C$6+$B154)^(-'DCF Bull'!$D$19:$H$19))+'DCF Bull'!$I$145*(1-'DCF Bull'!$I$144/'DCF Bull'!$I$146)/((1+'DCF Bull'!$C$6+$B154)*IF(RateConv=1,1,1+IPCALT)-1-'DCF Bull'!$I$144)/'DCF Bull'!$H$23*(1+'DCF Bull'!$C$6+$B154)^(-5)</f>
        <v>45569.948551228779</v>
      </c>
      <c r="Q154" s="75">
        <f t="shared" si="18"/>
        <v>114134.32740616499</v>
      </c>
      <c r="R154" s="16">
        <f>SUMPRODUCT('DCF Custom'!$D$73:$H$73,(1+'DCF Custom'!$C$6+$B154)^(-'DCF Custom'!$D$19:$H$19))+'DCF Custom'!$I$58*(1-'DCF Custom'!$I$57/'DCF Custom'!$I$59)/((1+'DCF Custom'!$C$6+$B154)*IF(RateConv=1,1,1+IPCALT)-1-'DCF Custom'!$I$57)/'DCF Custom'!$H$23*(1+'DCF Custom'!$C$6+$B154)^(-5)</f>
        <v>33119.344563469764</v>
      </c>
      <c r="S154" s="16">
        <f>SUMPRODUCT('DCF Custom'!$D$102:$H$102,(1+'DCF Custom'!$C$6+$B154)^(-'DCF Custom'!$D$19:$H$19))+'DCF Custom'!$I$87*(1-'DCF Custom'!$I$86/'DCF Custom'!$I$88)/((1+'DCF Custom'!$C$6+$B154)*IF(RateConv=1,1,1+IPCALT)-1-'DCF Custom'!$I$86)/'DCF Custom'!$H$23*(1+'DCF Custom'!$C$6+$B154)^(-5)</f>
        <v>18105.007977200796</v>
      </c>
      <c r="T154" s="16">
        <f>SUMPRODUCT('DCF Custom'!$D$131:$H$131,(1+'DCF Custom'!$C$6+$B154)^(-'DCF Custom'!$D$19:$H$19))+'DCF Custom'!$I$116*(1-'DCF Custom'!$I$115/'DCF Custom'!$I$117)/((1+'DCF Custom'!$C$6+$B154)*IF(RateConv=1,1,1+IPCALT)-1-'DCF Custom'!$I$115)/'DCF Custom'!$H$23*(1+'DCF Custom'!$C$6+$B154)^(-5)</f>
        <v>11213.875146511626</v>
      </c>
      <c r="U154" s="16">
        <f>SUMPRODUCT('DCF Custom'!$D$160:$H$160,(1+'DCF Custom'!$C$6+$B154)^(-'DCF Custom'!$D$19:$H$19))+'DCF Custom'!$I$145*(1-'DCF Custom'!$I$144/'DCF Custom'!$I$146)/((1+'DCF Custom'!$C$6+$B154)*IF(RateConv=1,1,1+IPCALT)-1-'DCF Custom'!$I$144)/'DCF Custom'!$H$23*(1+'DCF Custom'!$C$6+$B154)^(-5)</f>
        <v>42671.702766827497</v>
      </c>
      <c r="V154" s="75">
        <f t="shared" si="19"/>
        <v>105109.93045400968</v>
      </c>
    </row>
    <row r="155" spans="2:22" ht="13.95" customHeight="1" x14ac:dyDescent="0.3">
      <c r="B155" s="80">
        <v>0.13400000000000001</v>
      </c>
      <c r="C155" s="16">
        <f>SUMPRODUCT('DCF Bear'!$D$73:$H$73,(1+'DCF Bear'!$C$6+$B155)^(-'DCF Bear'!$D$19:$H$19))+'DCF Bear'!$I$58*(1-'DCF Bear'!$I$57/'DCF Bear'!$I$59)/((1+'DCF Bear'!$C$6+$B155)*IF(RateConv=1,1,1+IPCALT)-1-'DCF Bear'!$I$57)/'DCF Bear'!$H$23*(1+'DCF Bear'!$C$6+$B155)^(-5)</f>
        <v>28261.356840557863</v>
      </c>
      <c r="D155" s="16">
        <f>SUMPRODUCT('DCF Bear'!$D$102:$H$102,(1+'DCF Bear'!$C$6+$B155)^(-'DCF Bear'!$D$19:$H$19))+'DCF Bear'!$I$87*(1-'DCF Bear'!$I$86/'DCF Bear'!$I$88)/((1+'DCF Bear'!$C$6+$B155)*IF(RateConv=1,1,1+IPCALT)-1-'DCF Bear'!$I$86)/'DCF Bear'!$H$23*(1+'DCF Bear'!$C$6+$B155)^(-5)</f>
        <v>16142.590646209863</v>
      </c>
      <c r="E155" s="16">
        <f>SUMPRODUCT('DCF Bear'!$D$131:$H$131,(1+'DCF Bear'!$C$6+$B155)^(-'DCF Bear'!$D$19:$H$19))+'DCF Bear'!$I$116*(1-'DCF Bear'!$I$115/'DCF Bear'!$I$117)/((1+'DCF Bear'!$C$6+$B155)*IF(RateConv=1,1,1+IPCALT)-1-'DCF Bear'!$I$115)/'DCF Bear'!$H$23*(1+'DCF Bear'!$C$6+$B155)^(-5)</f>
        <v>9549.6875518751513</v>
      </c>
      <c r="F155" s="16">
        <f>SUMPRODUCT('DCF Bear'!$D$160:$H$160,(1+'DCF Bear'!$C$6+$B155)^(-'DCF Bear'!$D$19:$H$19))+'DCF Bear'!$I$145*(1-'DCF Bear'!$I$144/'DCF Bear'!$I$146)/((1+'DCF Bear'!$C$6+$B155)*IF(RateConv=1,1,1+IPCALT)-1-'DCF Bear'!$I$144)/'DCF Bear'!$H$23*(1+'DCF Bear'!$C$6+$B155)^(-5)</f>
        <v>38176.594689784244</v>
      </c>
      <c r="G155" s="75">
        <f t="shared" si="16"/>
        <v>92130.229728427134</v>
      </c>
      <c r="H155" s="16">
        <f>SUMPRODUCT('DCF Base'!$D$73:$H$73,(1+'DCF Base'!$C$6+$B155)^(-'DCF Base'!$D$19:$H$19))+'DCF Base'!$I$58*(1-'DCF Base'!$I$57/'DCF Base'!$I$59)/((1+'DCF Base'!$C$6+$B155)*IF(RateConv=1,1,1+IPCALT)-1-'DCF Base'!$I$57)/'DCF Base'!$H$23*(1+'DCF Base'!$C$6+$B155)^(-5)</f>
        <v>32886.586409084608</v>
      </c>
      <c r="I155" s="16">
        <f>SUMPRODUCT('DCF Base'!$D$102:$H$102,(1+'DCF Base'!$C$6+$B155)^(-'DCF Base'!$D$19:$H$19))+'DCF Base'!$I$87*(1-'DCF Base'!$I$86/'DCF Base'!$I$88)/((1+'DCF Base'!$C$6+$B155)*IF(RateConv=1,1,1+IPCALT)-1-'DCF Base'!$I$86)/'DCF Base'!$H$23*(1+'DCF Base'!$C$6+$B155)^(-5)</f>
        <v>17960.026063947407</v>
      </c>
      <c r="J155" s="16">
        <f>SUMPRODUCT('DCF Base'!$D$131:$H$131,(1+'DCF Base'!$C$6+$B155)^(-'DCF Base'!$D$19:$H$19))+'DCF Base'!$I$116*(1-'DCF Base'!$I$115/'DCF Base'!$I$117)/((1+'DCF Base'!$C$6+$B155)*IF(RateConv=1,1,1+IPCALT)-1-'DCF Base'!$I$115)/'DCF Base'!$H$23*(1+'DCF Base'!$C$6+$B155)^(-5)</f>
        <v>11129.955996930716</v>
      </c>
      <c r="K155" s="16">
        <f>SUMPRODUCT('DCF Base'!$D$160:$H$160,(1+'DCF Base'!$C$6+$B155)^(-'DCF Base'!$D$19:$H$19))+'DCF Base'!$I$145*(1-'DCF Base'!$I$144/'DCF Base'!$I$146)/((1+'DCF Base'!$C$6+$B155)*IF(RateConv=1,1,1+IPCALT)-1-'DCF Base'!$I$144)/'DCF Base'!$H$23*(1+'DCF Base'!$C$6+$B155)^(-5)</f>
        <v>42402.327323479549</v>
      </c>
      <c r="L155" s="75">
        <f t="shared" si="17"/>
        <v>104378.89579344228</v>
      </c>
      <c r="M155" s="16">
        <f>SUMPRODUCT('DCF Bull'!$D$73:$H$73,(1+'DCF Bull'!$C$6+$B155)^(-'DCF Bull'!$D$19:$H$19))+'DCF Bull'!$I$58*(1-'DCF Bull'!$I$57/'DCF Bull'!$I$59)/((1+'DCF Bull'!$C$6+$B155)*IF(RateConv=1,1,1+IPCALT)-1-'DCF Bull'!$I$57)/'DCF Bull'!$H$23*(1+'DCF Bull'!$C$6+$B155)^(-5)</f>
        <v>36665.06663554025</v>
      </c>
      <c r="N155" s="16">
        <f>SUMPRODUCT('DCF Bull'!$D$102:$H$102,(1+'DCF Bull'!$C$6+$B155)^(-'DCF Bull'!$D$19:$H$19))+'DCF Bull'!$I$87*(1-'DCF Bull'!$I$86/'DCF Bull'!$I$88)/((1+'DCF Bull'!$C$6+$B155)*IF(RateConv=1,1,1+IPCALT)-1-'DCF Bull'!$I$86)/'DCF Bull'!$H$23*(1+'DCF Bull'!$C$6+$B155)^(-5)</f>
        <v>18933.727105243215</v>
      </c>
      <c r="O155" s="16">
        <f>SUMPRODUCT('DCF Bull'!$D$131:$H$131,(1+'DCF Bull'!$C$6+$B155)^(-'DCF Bull'!$D$19:$H$19))+'DCF Bull'!$I$116*(1-'DCF Bull'!$I$115/'DCF Bull'!$I$117)/((1+'DCF Bull'!$C$6+$B155)*IF(RateConv=1,1,1+IPCALT)-1-'DCF Bull'!$I$115)/'DCF Bull'!$H$23*(1+'DCF Bull'!$C$6+$B155)^(-5)</f>
        <v>12385.631887612133</v>
      </c>
      <c r="P155" s="16">
        <f>SUMPRODUCT('DCF Bull'!$D$160:$H$160,(1+'DCF Bull'!$C$6+$B155)^(-'DCF Bull'!$D$19:$H$19))+'DCF Bull'!$I$145*(1-'DCF Bull'!$I$144/'DCF Bull'!$I$146)/((1+'DCF Bull'!$C$6+$B155)*IF(RateConv=1,1,1+IPCALT)-1-'DCF Bull'!$I$144)/'DCF Bull'!$H$23*(1+'DCF Bull'!$C$6+$B155)^(-5)</f>
        <v>45239.435222467968</v>
      </c>
      <c r="Q155" s="75">
        <f t="shared" si="18"/>
        <v>113223.86085086357</v>
      </c>
      <c r="R155" s="16">
        <f>SUMPRODUCT('DCF Custom'!$D$73:$H$73,(1+'DCF Custom'!$C$6+$B155)^(-'DCF Custom'!$D$19:$H$19))+'DCF Custom'!$I$58*(1-'DCF Custom'!$I$57/'DCF Custom'!$I$59)/((1+'DCF Custom'!$C$6+$B155)*IF(RateConv=1,1,1+IPCALT)-1-'DCF Custom'!$I$57)/'DCF Custom'!$H$23*(1+'DCF Custom'!$C$6+$B155)^(-5)</f>
        <v>32886.586409084608</v>
      </c>
      <c r="S155" s="16">
        <f>SUMPRODUCT('DCF Custom'!$D$102:$H$102,(1+'DCF Custom'!$C$6+$B155)^(-'DCF Custom'!$D$19:$H$19))+'DCF Custom'!$I$87*(1-'DCF Custom'!$I$86/'DCF Custom'!$I$88)/((1+'DCF Custom'!$C$6+$B155)*IF(RateConv=1,1,1+IPCALT)-1-'DCF Custom'!$I$86)/'DCF Custom'!$H$23*(1+'DCF Custom'!$C$6+$B155)^(-5)</f>
        <v>17960.026063947407</v>
      </c>
      <c r="T155" s="16">
        <f>SUMPRODUCT('DCF Custom'!$D$131:$H$131,(1+'DCF Custom'!$C$6+$B155)^(-'DCF Custom'!$D$19:$H$19))+'DCF Custom'!$I$116*(1-'DCF Custom'!$I$115/'DCF Custom'!$I$117)/((1+'DCF Custom'!$C$6+$B155)*IF(RateConv=1,1,1+IPCALT)-1-'DCF Custom'!$I$115)/'DCF Custom'!$H$23*(1+'DCF Custom'!$C$6+$B155)^(-5)</f>
        <v>11129.955996930716</v>
      </c>
      <c r="U155" s="16">
        <f>SUMPRODUCT('DCF Custom'!$D$160:$H$160,(1+'DCF Custom'!$C$6+$B155)^(-'DCF Custom'!$D$19:$H$19))+'DCF Custom'!$I$145*(1-'DCF Custom'!$I$144/'DCF Custom'!$I$146)/((1+'DCF Custom'!$C$6+$B155)*IF(RateConv=1,1,1+IPCALT)-1-'DCF Custom'!$I$144)/'DCF Custom'!$H$23*(1+'DCF Custom'!$C$6+$B155)^(-5)</f>
        <v>42402.327323479549</v>
      </c>
      <c r="V155" s="75">
        <f t="shared" si="19"/>
        <v>104378.89579344228</v>
      </c>
    </row>
    <row r="156" spans="2:22" ht="13.95" customHeight="1" x14ac:dyDescent="0.3">
      <c r="B156" s="80">
        <v>0.13500000000000001</v>
      </c>
      <c r="C156" s="16">
        <f>SUMPRODUCT('DCF Bear'!$D$73:$H$73,(1+'DCF Bear'!$C$6+$B156)^(-'DCF Bear'!$D$19:$H$19))+'DCF Bear'!$I$58*(1-'DCF Bear'!$I$57/'DCF Bear'!$I$59)/((1+'DCF Bear'!$C$6+$B156)*IF(RateConv=1,1,1+IPCALT)-1-'DCF Bear'!$I$57)/'DCF Bear'!$H$23*(1+'DCF Bear'!$C$6+$B156)^(-5)</f>
        <v>28096.180725915663</v>
      </c>
      <c r="D156" s="16">
        <f>SUMPRODUCT('DCF Bear'!$D$102:$H$102,(1+'DCF Bear'!$C$6+$B156)^(-'DCF Bear'!$D$19:$H$19))+'DCF Bear'!$I$87*(1-'DCF Bear'!$I$86/'DCF Bear'!$I$88)/((1+'DCF Bear'!$C$6+$B156)*IF(RateConv=1,1,1+IPCALT)-1-'DCF Bear'!$I$86)/'DCF Bear'!$H$23*(1+'DCF Bear'!$C$6+$B156)^(-5)</f>
        <v>16036.811153996759</v>
      </c>
      <c r="E156" s="16">
        <f>SUMPRODUCT('DCF Bear'!$D$131:$H$131,(1+'DCF Bear'!$C$6+$B156)^(-'DCF Bear'!$D$19:$H$19))+'DCF Bear'!$I$116*(1-'DCF Bear'!$I$115/'DCF Bear'!$I$117)/((1+'DCF Bear'!$C$6+$B156)*IF(RateConv=1,1,1+IPCALT)-1-'DCF Bear'!$I$115)/'DCF Bear'!$H$23*(1+'DCF Bear'!$C$6+$B156)^(-5)</f>
        <v>9490.3995294292799</v>
      </c>
      <c r="F156" s="16">
        <f>SUMPRODUCT('DCF Bear'!$D$160:$H$160,(1+'DCF Bear'!$C$6+$B156)^(-'DCF Bear'!$D$19:$H$19))+'DCF Bear'!$I$145*(1-'DCF Bear'!$I$144/'DCF Bear'!$I$146)/((1+'DCF Bear'!$C$6+$B156)*IF(RateConv=1,1,1+IPCALT)-1-'DCF Bear'!$I$144)/'DCF Bear'!$H$23*(1+'DCF Bear'!$C$6+$B156)^(-5)</f>
        <v>37978.285206642468</v>
      </c>
      <c r="G156" s="75">
        <f t="shared" si="16"/>
        <v>91601.676615984165</v>
      </c>
      <c r="H156" s="16">
        <f>SUMPRODUCT('DCF Base'!$D$73:$H$73,(1+'DCF Base'!$C$6+$B156)^(-'DCF Base'!$D$19:$H$19))+'DCF Base'!$I$58*(1-'DCF Base'!$I$57/'DCF Base'!$I$59)/((1+'DCF Base'!$C$6+$B156)*IF(RateConv=1,1,1+IPCALT)-1-'DCF Base'!$I$57)/'DCF Base'!$H$23*(1+'DCF Base'!$C$6+$B156)^(-5)</f>
        <v>32656.874514569023</v>
      </c>
      <c r="I156" s="16">
        <f>SUMPRODUCT('DCF Base'!$D$102:$H$102,(1+'DCF Base'!$C$6+$B156)^(-'DCF Base'!$D$19:$H$19))+'DCF Base'!$I$87*(1-'DCF Base'!$I$86/'DCF Base'!$I$88)/((1+'DCF Base'!$C$6+$B156)*IF(RateConv=1,1,1+IPCALT)-1-'DCF Base'!$I$86)/'DCF Base'!$H$23*(1+'DCF Base'!$C$6+$B156)^(-5)</f>
        <v>17817.003071096216</v>
      </c>
      <c r="J156" s="16">
        <f>SUMPRODUCT('DCF Base'!$D$131:$H$131,(1+'DCF Base'!$C$6+$B156)^(-'DCF Base'!$D$19:$H$19))+'DCF Base'!$I$116*(1-'DCF Base'!$I$115/'DCF Base'!$I$117)/((1+'DCF Base'!$C$6+$B156)*IF(RateConv=1,1,1+IPCALT)-1-'DCF Base'!$I$115)/'DCF Base'!$H$23*(1+'DCF Base'!$C$6+$B156)^(-5)</f>
        <v>11047.153476557116</v>
      </c>
      <c r="K156" s="16">
        <f>SUMPRODUCT('DCF Base'!$D$160:$H$160,(1+'DCF Base'!$C$6+$B156)^(-'DCF Base'!$D$19:$H$19))+'DCF Base'!$I$145*(1-'DCF Base'!$I$144/'DCF Base'!$I$146)/((1+'DCF Base'!$C$6+$B156)*IF(RateConv=1,1,1+IPCALT)-1-'DCF Base'!$I$144)/'DCF Base'!$H$23*(1+'DCF Base'!$C$6+$B156)^(-5)</f>
        <v>42136.364517863636</v>
      </c>
      <c r="L156" s="75">
        <f t="shared" si="17"/>
        <v>103657.39558008598</v>
      </c>
      <c r="M156" s="16">
        <f>SUMPRODUCT('DCF Bull'!$D$73:$H$73,(1+'DCF Bull'!$C$6+$B156)^(-'DCF Bull'!$D$19:$H$19))+'DCF Bull'!$I$58*(1-'DCF Bull'!$I$57/'DCF Bull'!$I$59)/((1+'DCF Bull'!$C$6+$B156)*IF(RateConv=1,1,1+IPCALT)-1-'DCF Bull'!$I$57)/'DCF Bull'!$H$23*(1+'DCF Bull'!$C$6+$B156)^(-5)</f>
        <v>36374.039460569082</v>
      </c>
      <c r="N156" s="16">
        <f>SUMPRODUCT('DCF Bull'!$D$102:$H$102,(1+'DCF Bull'!$C$6+$B156)^(-'DCF Bull'!$D$19:$H$19))+'DCF Bull'!$I$87*(1-'DCF Bull'!$I$86/'DCF Bull'!$I$88)/((1+'DCF Bull'!$C$6+$B156)*IF(RateConv=1,1,1+IPCALT)-1-'DCF Bull'!$I$86)/'DCF Bull'!$H$23*(1+'DCF Bull'!$C$6+$B156)^(-5)</f>
        <v>18758.429824420127</v>
      </c>
      <c r="O156" s="16">
        <f>SUMPRODUCT('DCF Bull'!$D$131:$H$131,(1+'DCF Bull'!$C$6+$B156)^(-'DCF Bull'!$D$19:$H$19))+'DCF Bull'!$I$116*(1-'DCF Bull'!$I$115/'DCF Bull'!$I$117)/((1+'DCF Bull'!$C$6+$B156)*IF(RateConv=1,1,1+IPCALT)-1-'DCF Bull'!$I$115)/'DCF Bull'!$H$23*(1+'DCF Bull'!$C$6+$B156)^(-5)</f>
        <v>12280.462377020332</v>
      </c>
      <c r="P156" s="16">
        <f>SUMPRODUCT('DCF Bull'!$D$160:$H$160,(1+'DCF Bull'!$C$6+$B156)^(-'DCF Bull'!$D$19:$H$19))+'DCF Bull'!$I$145*(1-'DCF Bull'!$I$144/'DCF Bull'!$I$146)/((1+'DCF Bull'!$C$6+$B156)*IF(RateConv=1,1,1+IPCALT)-1-'DCF Bull'!$I$144)/'DCF Bull'!$H$23*(1+'DCF Bull'!$C$6+$B156)^(-5)</f>
        <v>44913.556665165961</v>
      </c>
      <c r="Q156" s="75">
        <f t="shared" si="18"/>
        <v>112326.4883271755</v>
      </c>
      <c r="R156" s="16">
        <f>SUMPRODUCT('DCF Custom'!$D$73:$H$73,(1+'DCF Custom'!$C$6+$B156)^(-'DCF Custom'!$D$19:$H$19))+'DCF Custom'!$I$58*(1-'DCF Custom'!$I$57/'DCF Custom'!$I$59)/((1+'DCF Custom'!$C$6+$B156)*IF(RateConv=1,1,1+IPCALT)-1-'DCF Custom'!$I$57)/'DCF Custom'!$H$23*(1+'DCF Custom'!$C$6+$B156)^(-5)</f>
        <v>32656.874514569023</v>
      </c>
      <c r="S156" s="16">
        <f>SUMPRODUCT('DCF Custom'!$D$102:$H$102,(1+'DCF Custom'!$C$6+$B156)^(-'DCF Custom'!$D$19:$H$19))+'DCF Custom'!$I$87*(1-'DCF Custom'!$I$86/'DCF Custom'!$I$88)/((1+'DCF Custom'!$C$6+$B156)*IF(RateConv=1,1,1+IPCALT)-1-'DCF Custom'!$I$86)/'DCF Custom'!$H$23*(1+'DCF Custom'!$C$6+$B156)^(-5)</f>
        <v>17817.003071096216</v>
      </c>
      <c r="T156" s="16">
        <f>SUMPRODUCT('DCF Custom'!$D$131:$H$131,(1+'DCF Custom'!$C$6+$B156)^(-'DCF Custom'!$D$19:$H$19))+'DCF Custom'!$I$116*(1-'DCF Custom'!$I$115/'DCF Custom'!$I$117)/((1+'DCF Custom'!$C$6+$B156)*IF(RateConv=1,1,1+IPCALT)-1-'DCF Custom'!$I$115)/'DCF Custom'!$H$23*(1+'DCF Custom'!$C$6+$B156)^(-5)</f>
        <v>11047.153476557116</v>
      </c>
      <c r="U156" s="16">
        <f>SUMPRODUCT('DCF Custom'!$D$160:$H$160,(1+'DCF Custom'!$C$6+$B156)^(-'DCF Custom'!$D$19:$H$19))+'DCF Custom'!$I$145*(1-'DCF Custom'!$I$144/'DCF Custom'!$I$146)/((1+'DCF Custom'!$C$6+$B156)*IF(RateConv=1,1,1+IPCALT)-1-'DCF Custom'!$I$144)/'DCF Custom'!$H$23*(1+'DCF Custom'!$C$6+$B156)^(-5)</f>
        <v>42136.364517863636</v>
      </c>
      <c r="V156" s="75">
        <f t="shared" si="19"/>
        <v>103657.39558008598</v>
      </c>
    </row>
    <row r="157" spans="2:22" ht="13.95" customHeight="1" x14ac:dyDescent="0.3">
      <c r="B157" s="80">
        <v>0.13600000000000001</v>
      </c>
      <c r="C157" s="16">
        <f>SUMPRODUCT('DCF Bear'!$D$73:$H$73,(1+'DCF Bear'!$C$6+$B157)^(-'DCF Bear'!$D$19:$H$19))+'DCF Bear'!$I$58*(1-'DCF Bear'!$I$57/'DCF Bear'!$I$59)/((1+'DCF Bear'!$C$6+$B157)*IF(RateConv=1,1,1+IPCALT)-1-'DCF Bear'!$I$57)/'DCF Bear'!$H$23*(1+'DCF Bear'!$C$6+$B157)^(-5)</f>
        <v>27932.859366308941</v>
      </c>
      <c r="D157" s="16">
        <f>SUMPRODUCT('DCF Bear'!$D$102:$H$102,(1+'DCF Bear'!$C$6+$B157)^(-'DCF Bear'!$D$19:$H$19))+'DCF Bear'!$I$87*(1-'DCF Bear'!$I$86/'DCF Bear'!$I$88)/((1+'DCF Bear'!$C$6+$B157)*IF(RateConv=1,1,1+IPCALT)-1-'DCF Bear'!$I$86)/'DCF Bear'!$H$23*(1+'DCF Bear'!$C$6+$B157)^(-5)</f>
        <v>15932.258456728669</v>
      </c>
      <c r="E157" s="16">
        <f>SUMPRODUCT('DCF Bear'!$D$131:$H$131,(1+'DCF Bear'!$C$6+$B157)^(-'DCF Bear'!$D$19:$H$19))+'DCF Bear'!$I$116*(1-'DCF Bear'!$I$115/'DCF Bear'!$I$117)/((1+'DCF Bear'!$C$6+$B157)*IF(RateConv=1,1,1+IPCALT)-1-'DCF Bear'!$I$115)/'DCF Bear'!$H$23*(1+'DCF Bear'!$C$6+$B157)^(-5)</f>
        <v>9431.7897211909549</v>
      </c>
      <c r="F157" s="16">
        <f>SUMPRODUCT('DCF Bear'!$D$160:$H$160,(1+'DCF Bear'!$C$6+$B157)^(-'DCF Bear'!$D$19:$H$19))+'DCF Bear'!$I$145*(1-'DCF Bear'!$I$144/'DCF Bear'!$I$146)/((1+'DCF Bear'!$C$6+$B157)*IF(RateConv=1,1,1+IPCALT)-1-'DCF Bear'!$I$144)/'DCF Bear'!$H$23*(1+'DCF Bear'!$C$6+$B157)^(-5)</f>
        <v>37782.109716851737</v>
      </c>
      <c r="G157" s="75">
        <f t="shared" si="16"/>
        <v>91079.017261080298</v>
      </c>
      <c r="H157" s="16">
        <f>SUMPRODUCT('DCF Base'!$D$73:$H$73,(1+'DCF Base'!$C$6+$B157)^(-'DCF Base'!$D$19:$H$19))+'DCF Base'!$I$58*(1-'DCF Base'!$I$57/'DCF Base'!$I$59)/((1+'DCF Base'!$C$6+$B157)*IF(RateConv=1,1,1+IPCALT)-1-'DCF Base'!$I$57)/'DCF Base'!$H$23*(1+'DCF Base'!$C$6+$B157)^(-5)</f>
        <v>32430.150314278628</v>
      </c>
      <c r="I157" s="16">
        <f>SUMPRODUCT('DCF Base'!$D$102:$H$102,(1+'DCF Base'!$C$6+$B157)^(-'DCF Base'!$D$19:$H$19))+'DCF Base'!$I$87*(1-'DCF Base'!$I$86/'DCF Base'!$I$88)/((1+'DCF Base'!$C$6+$B157)*IF(RateConv=1,1,1+IPCALT)-1-'DCF Base'!$I$86)/'DCF Base'!$H$23*(1+'DCF Base'!$C$6+$B157)^(-5)</f>
        <v>17675.901082823111</v>
      </c>
      <c r="J157" s="16">
        <f>SUMPRODUCT('DCF Base'!$D$131:$H$131,(1+'DCF Base'!$C$6+$B157)^(-'DCF Base'!$D$19:$H$19))+'DCF Base'!$I$116*(1-'DCF Base'!$I$115/'DCF Base'!$I$117)/((1+'DCF Base'!$C$6+$B157)*IF(RateConv=1,1,1+IPCALT)-1-'DCF Base'!$I$115)/'DCF Base'!$H$23*(1+'DCF Base'!$C$6+$B157)^(-5)</f>
        <v>10965.446040962752</v>
      </c>
      <c r="K157" s="16">
        <f>SUMPRODUCT('DCF Base'!$D$160:$H$160,(1+'DCF Base'!$C$6+$B157)^(-'DCF Base'!$D$19:$H$19))+'DCF Base'!$I$145*(1-'DCF Base'!$I$144/'DCF Base'!$I$146)/((1+'DCF Base'!$C$6+$B157)*IF(RateConv=1,1,1+IPCALT)-1-'DCF Base'!$I$144)/'DCF Base'!$H$23*(1+'DCF Base'!$C$6+$B157)^(-5)</f>
        <v>41873.749214849013</v>
      </c>
      <c r="L157" s="75">
        <f t="shared" si="17"/>
        <v>102945.2466529135</v>
      </c>
      <c r="M157" s="16">
        <f>SUMPRODUCT('DCF Bull'!$D$73:$H$73,(1+'DCF Bull'!$C$6+$B157)^(-'DCF Bull'!$D$19:$H$19))+'DCF Bull'!$I$58*(1-'DCF Bull'!$I$57/'DCF Bull'!$I$59)/((1+'DCF Bull'!$C$6+$B157)*IF(RateConv=1,1,1+IPCALT)-1-'DCF Bull'!$I$57)/'DCF Bull'!$H$23*(1+'DCF Bull'!$C$6+$B157)^(-5)</f>
        <v>36087.173000367853</v>
      </c>
      <c r="N157" s="16">
        <f>SUMPRODUCT('DCF Bull'!$D$102:$H$102,(1+'DCF Bull'!$C$6+$B157)^(-'DCF Bull'!$D$19:$H$19))+'DCF Bull'!$I$87*(1-'DCF Bull'!$I$86/'DCF Bull'!$I$88)/((1+'DCF Bull'!$C$6+$B157)*IF(RateConv=1,1,1+IPCALT)-1-'DCF Bull'!$I$86)/'DCF Bull'!$H$23*(1+'DCF Bull'!$C$6+$B157)^(-5)</f>
        <v>18585.725390802298</v>
      </c>
      <c r="O157" s="16">
        <f>SUMPRODUCT('DCF Bull'!$D$131:$H$131,(1+'DCF Bull'!$C$6+$B157)^(-'DCF Bull'!$D$19:$H$19))+'DCF Bull'!$I$116*(1-'DCF Bull'!$I$115/'DCF Bull'!$I$117)/((1+'DCF Bull'!$C$6+$B157)*IF(RateConv=1,1,1+IPCALT)-1-'DCF Bull'!$I$115)/'DCF Bull'!$H$23*(1+'DCF Bull'!$C$6+$B157)^(-5)</f>
        <v>12176.820803038909</v>
      </c>
      <c r="P157" s="16">
        <f>SUMPRODUCT('DCF Bull'!$D$160:$H$160,(1+'DCF Bull'!$C$6+$B157)^(-'DCF Bull'!$D$19:$H$19))+'DCF Bull'!$I$145*(1-'DCF Bull'!$I$144/'DCF Bull'!$I$146)/((1+'DCF Bull'!$C$6+$B157)*IF(RateConv=1,1,1+IPCALT)-1-'DCF Bull'!$I$144)/'DCF Bull'!$H$23*(1+'DCF Bull'!$C$6+$B157)^(-5)</f>
        <v>44592.216258096858</v>
      </c>
      <c r="Q157" s="75">
        <f t="shared" si="18"/>
        <v>111441.93545230592</v>
      </c>
      <c r="R157" s="16">
        <f>SUMPRODUCT('DCF Custom'!$D$73:$H$73,(1+'DCF Custom'!$C$6+$B157)^(-'DCF Custom'!$D$19:$H$19))+'DCF Custom'!$I$58*(1-'DCF Custom'!$I$57/'DCF Custom'!$I$59)/((1+'DCF Custom'!$C$6+$B157)*IF(RateConv=1,1,1+IPCALT)-1-'DCF Custom'!$I$57)/'DCF Custom'!$H$23*(1+'DCF Custom'!$C$6+$B157)^(-5)</f>
        <v>32430.150314278628</v>
      </c>
      <c r="S157" s="16">
        <f>SUMPRODUCT('DCF Custom'!$D$102:$H$102,(1+'DCF Custom'!$C$6+$B157)^(-'DCF Custom'!$D$19:$H$19))+'DCF Custom'!$I$87*(1-'DCF Custom'!$I$86/'DCF Custom'!$I$88)/((1+'DCF Custom'!$C$6+$B157)*IF(RateConv=1,1,1+IPCALT)-1-'DCF Custom'!$I$86)/'DCF Custom'!$H$23*(1+'DCF Custom'!$C$6+$B157)^(-5)</f>
        <v>17675.901082823111</v>
      </c>
      <c r="T157" s="16">
        <f>SUMPRODUCT('DCF Custom'!$D$131:$H$131,(1+'DCF Custom'!$C$6+$B157)^(-'DCF Custom'!$D$19:$H$19))+'DCF Custom'!$I$116*(1-'DCF Custom'!$I$115/'DCF Custom'!$I$117)/((1+'DCF Custom'!$C$6+$B157)*IF(RateConv=1,1,1+IPCALT)-1-'DCF Custom'!$I$115)/'DCF Custom'!$H$23*(1+'DCF Custom'!$C$6+$B157)^(-5)</f>
        <v>10965.446040962752</v>
      </c>
      <c r="U157" s="16">
        <f>SUMPRODUCT('DCF Custom'!$D$160:$H$160,(1+'DCF Custom'!$C$6+$B157)^(-'DCF Custom'!$D$19:$H$19))+'DCF Custom'!$I$145*(1-'DCF Custom'!$I$144/'DCF Custom'!$I$146)/((1+'DCF Custom'!$C$6+$B157)*IF(RateConv=1,1,1+IPCALT)-1-'DCF Custom'!$I$144)/'DCF Custom'!$H$23*(1+'DCF Custom'!$C$6+$B157)^(-5)</f>
        <v>41873.749214849013</v>
      </c>
      <c r="V157" s="75">
        <f t="shared" si="19"/>
        <v>102945.2466529135</v>
      </c>
    </row>
    <row r="158" spans="2:22" ht="13.95" customHeight="1" x14ac:dyDescent="0.3">
      <c r="B158" s="80">
        <v>0.13700000000000001</v>
      </c>
      <c r="C158" s="16">
        <f>SUMPRODUCT('DCF Bear'!$D$73:$H$73,(1+'DCF Bear'!$C$6+$B158)^(-'DCF Bear'!$D$19:$H$19))+'DCF Bear'!$I$58*(1-'DCF Bear'!$I$57/'DCF Bear'!$I$59)/((1+'DCF Bear'!$C$6+$B158)*IF(RateConv=1,1,1+IPCALT)-1-'DCF Bear'!$I$57)/'DCF Bear'!$H$23*(1+'DCF Bear'!$C$6+$B158)^(-5)</f>
        <v>27771.361850033543</v>
      </c>
      <c r="D158" s="16">
        <f>SUMPRODUCT('DCF Bear'!$D$102:$H$102,(1+'DCF Bear'!$C$6+$B158)^(-'DCF Bear'!$D$19:$H$19))+'DCF Bear'!$I$87*(1-'DCF Bear'!$I$86/'DCF Bear'!$I$88)/((1+'DCF Bear'!$C$6+$B158)*IF(RateConv=1,1,1+IPCALT)-1-'DCF Bear'!$I$86)/'DCF Bear'!$H$23*(1+'DCF Bear'!$C$6+$B158)^(-5)</f>
        <v>15828.911954834895</v>
      </c>
      <c r="E158" s="16">
        <f>SUMPRODUCT('DCF Bear'!$D$131:$H$131,(1+'DCF Bear'!$C$6+$B158)^(-'DCF Bear'!$D$19:$H$19))+'DCF Bear'!$I$116*(1-'DCF Bear'!$I$115/'DCF Bear'!$I$117)/((1+'DCF Bear'!$C$6+$B158)*IF(RateConv=1,1,1+IPCALT)-1-'DCF Bear'!$I$115)/'DCF Bear'!$H$23*(1+'DCF Bear'!$C$6+$B158)^(-5)</f>
        <v>9373.8467731677883</v>
      </c>
      <c r="F158" s="16">
        <f>SUMPRODUCT('DCF Bear'!$D$160:$H$160,(1+'DCF Bear'!$C$6+$B158)^(-'DCF Bear'!$D$19:$H$19))+'DCF Bear'!$I$145*(1-'DCF Bear'!$I$144/'DCF Bear'!$I$146)/((1+'DCF Bear'!$C$6+$B158)*IF(RateConv=1,1,1+IPCALT)-1-'DCF Bear'!$I$144)/'DCF Bear'!$H$23*(1+'DCF Bear'!$C$6+$B158)^(-5)</f>
        <v>37588.033044854034</v>
      </c>
      <c r="G158" s="75">
        <f t="shared" si="16"/>
        <v>90562.15362289027</v>
      </c>
      <c r="H158" s="16">
        <f>SUMPRODUCT('DCF Base'!$D$73:$H$73,(1+'DCF Base'!$C$6+$B158)^(-'DCF Base'!$D$19:$H$19))+'DCF Base'!$I$58*(1-'DCF Base'!$I$57/'DCF Base'!$I$59)/((1+'DCF Base'!$C$6+$B158)*IF(RateConv=1,1,1+IPCALT)-1-'DCF Base'!$I$57)/'DCF Base'!$H$23*(1+'DCF Base'!$C$6+$B158)^(-5)</f>
        <v>32206.356729981148</v>
      </c>
      <c r="I158" s="16">
        <f>SUMPRODUCT('DCF Base'!$D$102:$H$102,(1+'DCF Base'!$C$6+$B158)^(-'DCF Base'!$D$19:$H$19))+'DCF Base'!$I$87*(1-'DCF Base'!$I$86/'DCF Base'!$I$88)/((1+'DCF Base'!$C$6+$B158)*IF(RateConv=1,1,1+IPCALT)-1-'DCF Base'!$I$86)/'DCF Base'!$H$23*(1+'DCF Base'!$C$6+$B158)^(-5)</f>
        <v>17536.683147518645</v>
      </c>
      <c r="J158" s="16">
        <f>SUMPRODUCT('DCF Base'!$D$131:$H$131,(1+'DCF Base'!$C$6+$B158)^(-'DCF Base'!$D$19:$H$19))+'DCF Base'!$I$116*(1-'DCF Base'!$I$115/'DCF Base'!$I$117)/((1+'DCF Base'!$C$6+$B158)*IF(RateConv=1,1,1+IPCALT)-1-'DCF Base'!$I$115)/'DCF Base'!$H$23*(1+'DCF Base'!$C$6+$B158)^(-5)</f>
        <v>10884.812693270174</v>
      </c>
      <c r="K158" s="16">
        <f>SUMPRODUCT('DCF Base'!$D$160:$H$160,(1+'DCF Base'!$C$6+$B158)^(-'DCF Base'!$D$19:$H$19))+'DCF Base'!$I$145*(1-'DCF Base'!$I$144/'DCF Base'!$I$146)/((1+'DCF Base'!$C$6+$B158)*IF(RateConv=1,1,1+IPCALT)-1-'DCF Base'!$I$144)/'DCF Base'!$H$23*(1+'DCF Base'!$C$6+$B158)^(-5)</f>
        <v>41614.41793122518</v>
      </c>
      <c r="L158" s="75">
        <f t="shared" si="17"/>
        <v>102242.27050199514</v>
      </c>
      <c r="M158" s="16">
        <f>SUMPRODUCT('DCF Bull'!$D$73:$H$73,(1+'DCF Bull'!$C$6+$B158)^(-'DCF Bull'!$D$19:$H$19))+'DCF Bull'!$I$58*(1-'DCF Bull'!$I$57/'DCF Bull'!$I$59)/((1+'DCF Bull'!$C$6+$B158)*IF(RateConv=1,1,1+IPCALT)-1-'DCF Bull'!$I$57)/'DCF Bull'!$H$23*(1+'DCF Bull'!$C$6+$B158)^(-5)</f>
        <v>35804.380652607913</v>
      </c>
      <c r="N158" s="16">
        <f>SUMPRODUCT('DCF Bull'!$D$102:$H$102,(1+'DCF Bull'!$C$6+$B158)^(-'DCF Bull'!$D$19:$H$19))+'DCF Bull'!$I$87*(1-'DCF Bull'!$I$86/'DCF Bull'!$I$88)/((1+'DCF Bull'!$C$6+$B158)*IF(RateConv=1,1,1+IPCALT)-1-'DCF Bull'!$I$86)/'DCF Bull'!$H$23*(1+'DCF Bull'!$C$6+$B158)^(-5)</f>
        <v>18415.559464063765</v>
      </c>
      <c r="O158" s="16">
        <f>SUMPRODUCT('DCF Bull'!$D$131:$H$131,(1+'DCF Bull'!$C$6+$B158)^(-'DCF Bull'!$D$19:$H$19))+'DCF Bull'!$I$116*(1-'DCF Bull'!$I$115/'DCF Bull'!$I$117)/((1+'DCF Bull'!$C$6+$B158)*IF(RateConv=1,1,1+IPCALT)-1-'DCF Bull'!$I$115)/'DCF Bull'!$H$23*(1+'DCF Bull'!$C$6+$B158)^(-5)</f>
        <v>12074.675258530791</v>
      </c>
      <c r="P158" s="16">
        <f>SUMPRODUCT('DCF Bull'!$D$160:$H$160,(1+'DCF Bull'!$C$6+$B158)^(-'DCF Bull'!$D$19:$H$19))+'DCF Bull'!$I$145*(1-'DCF Bull'!$I$144/'DCF Bull'!$I$146)/((1+'DCF Bull'!$C$6+$B158)*IF(RateConv=1,1,1+IPCALT)-1-'DCF Bull'!$I$144)/'DCF Bull'!$H$23*(1+'DCF Bull'!$C$6+$B158)^(-5)</f>
        <v>44275.320045965127</v>
      </c>
      <c r="Q158" s="75">
        <f t="shared" si="18"/>
        <v>110569.9354211676</v>
      </c>
      <c r="R158" s="16">
        <f>SUMPRODUCT('DCF Custom'!$D$73:$H$73,(1+'DCF Custom'!$C$6+$B158)^(-'DCF Custom'!$D$19:$H$19))+'DCF Custom'!$I$58*(1-'DCF Custom'!$I$57/'DCF Custom'!$I$59)/((1+'DCF Custom'!$C$6+$B158)*IF(RateConv=1,1,1+IPCALT)-1-'DCF Custom'!$I$57)/'DCF Custom'!$H$23*(1+'DCF Custom'!$C$6+$B158)^(-5)</f>
        <v>32206.356729981148</v>
      </c>
      <c r="S158" s="16">
        <f>SUMPRODUCT('DCF Custom'!$D$102:$H$102,(1+'DCF Custom'!$C$6+$B158)^(-'DCF Custom'!$D$19:$H$19))+'DCF Custom'!$I$87*(1-'DCF Custom'!$I$86/'DCF Custom'!$I$88)/((1+'DCF Custom'!$C$6+$B158)*IF(RateConv=1,1,1+IPCALT)-1-'DCF Custom'!$I$86)/'DCF Custom'!$H$23*(1+'DCF Custom'!$C$6+$B158)^(-5)</f>
        <v>17536.683147518645</v>
      </c>
      <c r="T158" s="16">
        <f>SUMPRODUCT('DCF Custom'!$D$131:$H$131,(1+'DCF Custom'!$C$6+$B158)^(-'DCF Custom'!$D$19:$H$19))+'DCF Custom'!$I$116*(1-'DCF Custom'!$I$115/'DCF Custom'!$I$117)/((1+'DCF Custom'!$C$6+$B158)*IF(RateConv=1,1,1+IPCALT)-1-'DCF Custom'!$I$115)/'DCF Custom'!$H$23*(1+'DCF Custom'!$C$6+$B158)^(-5)</f>
        <v>10884.812693270174</v>
      </c>
      <c r="U158" s="16">
        <f>SUMPRODUCT('DCF Custom'!$D$160:$H$160,(1+'DCF Custom'!$C$6+$B158)^(-'DCF Custom'!$D$19:$H$19))+'DCF Custom'!$I$145*(1-'DCF Custom'!$I$144/'DCF Custom'!$I$146)/((1+'DCF Custom'!$C$6+$B158)*IF(RateConv=1,1,1+IPCALT)-1-'DCF Custom'!$I$144)/'DCF Custom'!$H$23*(1+'DCF Custom'!$C$6+$B158)^(-5)</f>
        <v>41614.41793122518</v>
      </c>
      <c r="V158" s="75">
        <f t="shared" si="19"/>
        <v>102242.27050199514</v>
      </c>
    </row>
    <row r="159" spans="2:22" ht="13.95" customHeight="1" x14ac:dyDescent="0.3">
      <c r="B159" s="80">
        <v>0.13800000000000001</v>
      </c>
      <c r="C159" s="16">
        <f>SUMPRODUCT('DCF Bear'!$D$73:$H$73,(1+'DCF Bear'!$C$6+$B159)^(-'DCF Bear'!$D$19:$H$19))+'DCF Bear'!$I$58*(1-'DCF Bear'!$I$57/'DCF Bear'!$I$59)/((1+'DCF Bear'!$C$6+$B159)*IF(RateConv=1,1,1+IPCALT)-1-'DCF Bear'!$I$57)/'DCF Bear'!$H$23*(1+'DCF Bear'!$C$6+$B159)^(-5)</f>
        <v>27611.657948347231</v>
      </c>
      <c r="D159" s="16">
        <f>SUMPRODUCT('DCF Bear'!$D$102:$H$102,(1+'DCF Bear'!$C$6+$B159)^(-'DCF Bear'!$D$19:$H$19))+'DCF Bear'!$I$87*(1-'DCF Bear'!$I$86/'DCF Bear'!$I$88)/((1+'DCF Bear'!$C$6+$B159)*IF(RateConv=1,1,1+IPCALT)-1-'DCF Bear'!$I$86)/'DCF Bear'!$H$23*(1+'DCF Bear'!$C$6+$B159)^(-5)</f>
        <v>15726.751504578919</v>
      </c>
      <c r="E159" s="16">
        <f>SUMPRODUCT('DCF Bear'!$D$131:$H$131,(1+'DCF Bear'!$C$6+$B159)^(-'DCF Bear'!$D$19:$H$19))+'DCF Bear'!$I$116*(1-'DCF Bear'!$I$115/'DCF Bear'!$I$117)/((1+'DCF Bear'!$C$6+$B159)*IF(RateConv=1,1,1+IPCALT)-1-'DCF Bear'!$I$115)/'DCF Bear'!$H$23*(1+'DCF Bear'!$C$6+$B159)^(-5)</f>
        <v>9316.5595824632328</v>
      </c>
      <c r="F159" s="16">
        <f>SUMPRODUCT('DCF Bear'!$D$160:$H$160,(1+'DCF Bear'!$C$6+$B159)^(-'DCF Bear'!$D$19:$H$19))+'DCF Bear'!$I$145*(1-'DCF Bear'!$I$144/'DCF Bear'!$I$146)/((1+'DCF Bear'!$C$6+$B159)*IF(RateConv=1,1,1+IPCALT)-1-'DCF Bear'!$I$144)/'DCF Bear'!$H$23*(1+'DCF Bear'!$C$6+$B159)^(-5)</f>
        <v>37396.020790343595</v>
      </c>
      <c r="G159" s="75">
        <f t="shared" si="16"/>
        <v>90050.989825732977</v>
      </c>
      <c r="H159" s="16">
        <f>SUMPRODUCT('DCF Base'!$D$73:$H$73,(1+'DCF Base'!$C$6+$B159)^(-'DCF Base'!$D$19:$H$19))+'DCF Base'!$I$58*(1-'DCF Base'!$I$57/'DCF Base'!$I$59)/((1+'DCF Base'!$C$6+$B159)*IF(RateConv=1,1,1+IPCALT)-1-'DCF Base'!$I$57)/'DCF Base'!$H$23*(1+'DCF Base'!$C$6+$B159)^(-5)</f>
        <v>31985.438123959044</v>
      </c>
      <c r="I159" s="16">
        <f>SUMPRODUCT('DCF Base'!$D$102:$H$102,(1+'DCF Base'!$C$6+$B159)^(-'DCF Base'!$D$19:$H$19))+'DCF Base'!$I$87*(1-'DCF Base'!$I$86/'DCF Base'!$I$88)/((1+'DCF Base'!$C$6+$B159)*IF(RateConv=1,1,1+IPCALT)-1-'DCF Base'!$I$86)/'DCF Base'!$H$23*(1+'DCF Base'!$C$6+$B159)^(-5)</f>
        <v>17399.313247379687</v>
      </c>
      <c r="J159" s="16">
        <f>SUMPRODUCT('DCF Base'!$D$131:$H$131,(1+'DCF Base'!$C$6+$B159)^(-'DCF Base'!$D$19:$H$19))+'DCF Base'!$I$116*(1-'DCF Base'!$I$115/'DCF Base'!$I$117)/((1+'DCF Base'!$C$6+$B159)*IF(RateConv=1,1,1+IPCALT)-1-'DCF Base'!$I$115)/'DCF Base'!$H$23*(1+'DCF Base'!$C$6+$B159)^(-5)</f>
        <v>10805.232966886389</v>
      </c>
      <c r="K159" s="16">
        <f>SUMPRODUCT('DCF Base'!$D$160:$H$160,(1+'DCF Base'!$C$6+$B159)^(-'DCF Base'!$D$19:$H$19))+'DCF Base'!$I$145*(1-'DCF Base'!$I$144/'DCF Base'!$I$146)/((1+'DCF Base'!$C$6+$B159)*IF(RateConv=1,1,1+IPCALT)-1-'DCF Base'!$I$144)/'DCF Base'!$H$23*(1+'DCF Base'!$C$6+$B159)^(-5)</f>
        <v>41358.30878363111</v>
      </c>
      <c r="L159" s="75">
        <f t="shared" si="17"/>
        <v>101548.29312185623</v>
      </c>
      <c r="M159" s="16">
        <f>SUMPRODUCT('DCF Bull'!$D$73:$H$73,(1+'DCF Bull'!$C$6+$B159)^(-'DCF Bull'!$D$19:$H$19))+'DCF Bull'!$I$58*(1-'DCF Bull'!$I$57/'DCF Bull'!$I$59)/((1+'DCF Bull'!$C$6+$B159)*IF(RateConv=1,1,1+IPCALT)-1-'DCF Bull'!$I$57)/'DCF Bull'!$H$23*(1+'DCF Bull'!$C$6+$B159)^(-5)</f>
        <v>35525.578190365981</v>
      </c>
      <c r="N159" s="16">
        <f>SUMPRODUCT('DCF Bull'!$D$102:$H$102,(1+'DCF Bull'!$C$6+$B159)^(-'DCF Bull'!$D$19:$H$19))+'DCF Bull'!$I$87*(1-'DCF Bull'!$I$86/'DCF Bull'!$I$88)/((1+'DCF Bull'!$C$6+$B159)*IF(RateConv=1,1,1+IPCALT)-1-'DCF Bull'!$I$86)/'DCF Bull'!$H$23*(1+'DCF Bull'!$C$6+$B159)^(-5)</f>
        <v>18247.879196282684</v>
      </c>
      <c r="O159" s="16">
        <f>SUMPRODUCT('DCF Bull'!$D$131:$H$131,(1+'DCF Bull'!$C$6+$B159)^(-'DCF Bull'!$D$19:$H$19))+'DCF Bull'!$I$116*(1-'DCF Bull'!$I$115/'DCF Bull'!$I$117)/((1+'DCF Bull'!$C$6+$B159)*IF(RateConv=1,1,1+IPCALT)-1-'DCF Bull'!$I$115)/'DCF Bull'!$H$23*(1+'DCF Bull'!$C$6+$B159)^(-5)</f>
        <v>11973.994712065873</v>
      </c>
      <c r="P159" s="16">
        <f>SUMPRODUCT('DCF Bull'!$D$160:$H$160,(1+'DCF Bull'!$C$6+$B159)^(-'DCF Bull'!$D$19:$H$19))+'DCF Bull'!$I$145*(1-'DCF Bull'!$I$144/'DCF Bull'!$I$146)/((1+'DCF Bull'!$C$6+$B159)*IF(RateConv=1,1,1+IPCALT)-1-'DCF Bull'!$I$144)/'DCF Bull'!$H$23*(1+'DCF Bull'!$C$6+$B159)^(-5)</f>
        <v>43962.776648101913</v>
      </c>
      <c r="Q159" s="75">
        <f t="shared" si="18"/>
        <v>109710.22874681646</v>
      </c>
      <c r="R159" s="16">
        <f>SUMPRODUCT('DCF Custom'!$D$73:$H$73,(1+'DCF Custom'!$C$6+$B159)^(-'DCF Custom'!$D$19:$H$19))+'DCF Custom'!$I$58*(1-'DCF Custom'!$I$57/'DCF Custom'!$I$59)/((1+'DCF Custom'!$C$6+$B159)*IF(RateConv=1,1,1+IPCALT)-1-'DCF Custom'!$I$57)/'DCF Custom'!$H$23*(1+'DCF Custom'!$C$6+$B159)^(-5)</f>
        <v>31985.438123959044</v>
      </c>
      <c r="S159" s="16">
        <f>SUMPRODUCT('DCF Custom'!$D$102:$H$102,(1+'DCF Custom'!$C$6+$B159)^(-'DCF Custom'!$D$19:$H$19))+'DCF Custom'!$I$87*(1-'DCF Custom'!$I$86/'DCF Custom'!$I$88)/((1+'DCF Custom'!$C$6+$B159)*IF(RateConv=1,1,1+IPCALT)-1-'DCF Custom'!$I$86)/'DCF Custom'!$H$23*(1+'DCF Custom'!$C$6+$B159)^(-5)</f>
        <v>17399.313247379687</v>
      </c>
      <c r="T159" s="16">
        <f>SUMPRODUCT('DCF Custom'!$D$131:$H$131,(1+'DCF Custom'!$C$6+$B159)^(-'DCF Custom'!$D$19:$H$19))+'DCF Custom'!$I$116*(1-'DCF Custom'!$I$115/'DCF Custom'!$I$117)/((1+'DCF Custom'!$C$6+$B159)*IF(RateConv=1,1,1+IPCALT)-1-'DCF Custom'!$I$115)/'DCF Custom'!$H$23*(1+'DCF Custom'!$C$6+$B159)^(-5)</f>
        <v>10805.232966886389</v>
      </c>
      <c r="U159" s="16">
        <f>SUMPRODUCT('DCF Custom'!$D$160:$H$160,(1+'DCF Custom'!$C$6+$B159)^(-'DCF Custom'!$D$19:$H$19))+'DCF Custom'!$I$145*(1-'DCF Custom'!$I$144/'DCF Custom'!$I$146)/((1+'DCF Custom'!$C$6+$B159)*IF(RateConv=1,1,1+IPCALT)-1-'DCF Custom'!$I$144)/'DCF Custom'!$H$23*(1+'DCF Custom'!$C$6+$B159)^(-5)</f>
        <v>41358.30878363111</v>
      </c>
      <c r="V159" s="75">
        <f t="shared" si="19"/>
        <v>101548.29312185623</v>
      </c>
    </row>
    <row r="160" spans="2:22" ht="13.95" customHeight="1" x14ac:dyDescent="0.3">
      <c r="B160" s="80">
        <v>0.13900000000000001</v>
      </c>
      <c r="C160" s="16">
        <f>SUMPRODUCT('DCF Bear'!$D$73:$H$73,(1+'DCF Bear'!$C$6+$B160)^(-'DCF Bear'!$D$19:$H$19))+'DCF Bear'!$I$58*(1-'DCF Bear'!$I$57/'DCF Bear'!$I$59)/((1+'DCF Bear'!$C$6+$B160)*IF(RateConv=1,1,1+IPCALT)-1-'DCF Bear'!$I$57)/'DCF Bear'!$H$23*(1+'DCF Bear'!$C$6+$B160)^(-5)</f>
        <v>27453.718096708959</v>
      </c>
      <c r="D160" s="16">
        <f>SUMPRODUCT('DCF Bear'!$D$102:$H$102,(1+'DCF Bear'!$C$6+$B160)^(-'DCF Bear'!$D$19:$H$19))+'DCF Bear'!$I$87*(1-'DCF Bear'!$I$86/'DCF Bear'!$I$88)/((1+'DCF Bear'!$C$6+$B160)*IF(RateConv=1,1,1+IPCALT)-1-'DCF Bear'!$I$86)/'DCF Bear'!$H$23*(1+'DCF Bear'!$C$6+$B160)^(-5)</f>
        <v>15625.757405533015</v>
      </c>
      <c r="E160" s="16">
        <f>SUMPRODUCT('DCF Bear'!$D$131:$H$131,(1+'DCF Bear'!$C$6+$B160)^(-'DCF Bear'!$D$19:$H$19))+'DCF Bear'!$I$116*(1-'DCF Bear'!$I$115/'DCF Bear'!$I$117)/((1+'DCF Bear'!$C$6+$B160)*IF(RateConv=1,1,1+IPCALT)-1-'DCF Bear'!$I$115)/'DCF Bear'!$H$23*(1+'DCF Bear'!$C$6+$B160)^(-5)</f>
        <v>9259.9172903777362</v>
      </c>
      <c r="F160" s="16">
        <f>SUMPRODUCT('DCF Bear'!$D$160:$H$160,(1+'DCF Bear'!$C$6+$B160)^(-'DCF Bear'!$D$19:$H$19))+'DCF Bear'!$I$145*(1-'DCF Bear'!$I$144/'DCF Bear'!$I$146)/((1+'DCF Bear'!$C$6+$B160)*IF(RateConv=1,1,1+IPCALT)-1-'DCF Bear'!$I$144)/'DCF Bear'!$H$23*(1+'DCF Bear'!$C$6+$B160)^(-5)</f>
        <v>37206.039306981838</v>
      </c>
      <c r="G160" s="75">
        <f t="shared" si="16"/>
        <v>89545.432099601545</v>
      </c>
      <c r="H160" s="16">
        <f>SUMPRODUCT('DCF Base'!$D$73:$H$73,(1+'DCF Base'!$C$6+$B160)^(-'DCF Base'!$D$19:$H$19))+'DCF Base'!$I$58*(1-'DCF Base'!$I$57/'DCF Base'!$I$59)/((1+'DCF Base'!$C$6+$B160)*IF(RateConv=1,1,1+IPCALT)-1-'DCF Base'!$I$57)/'DCF Base'!$H$23*(1+'DCF Base'!$C$6+$B160)^(-5)</f>
        <v>31767.340253875365</v>
      </c>
      <c r="I160" s="16">
        <f>SUMPRODUCT('DCF Base'!$D$102:$H$102,(1+'DCF Base'!$C$6+$B160)^(-'DCF Base'!$D$19:$H$19))+'DCF Base'!$I$87*(1-'DCF Base'!$I$86/'DCF Base'!$I$88)/((1+'DCF Base'!$C$6+$B160)*IF(RateConv=1,1,1+IPCALT)-1-'DCF Base'!$I$86)/'DCF Base'!$H$23*(1+'DCF Base'!$C$6+$B160)^(-5)</f>
        <v>17263.756269144338</v>
      </c>
      <c r="J160" s="16">
        <f>SUMPRODUCT('DCF Base'!$D$131:$H$131,(1+'DCF Base'!$C$6+$B160)^(-'DCF Base'!$D$19:$H$19))+'DCF Base'!$I$116*(1-'DCF Base'!$I$115/'DCF Base'!$I$117)/((1+'DCF Base'!$C$6+$B160)*IF(RateConv=1,1,1+IPCALT)-1-'DCF Base'!$I$115)/'DCF Base'!$H$23*(1+'DCF Base'!$C$6+$B160)^(-5)</f>
        <v>10726.686908885862</v>
      </c>
      <c r="K160" s="16">
        <f>SUMPRODUCT('DCF Base'!$D$160:$H$160,(1+'DCF Base'!$C$6+$B160)^(-'DCF Base'!$D$19:$H$19))+'DCF Base'!$I$145*(1-'DCF Base'!$I$144/'DCF Base'!$I$146)/((1+'DCF Base'!$C$6+$B160)*IF(RateConv=1,1,1+IPCALT)-1-'DCF Base'!$I$144)/'DCF Base'!$H$23*(1+'DCF Base'!$C$6+$B160)^(-5)</f>
        <v>41105.361438441934</v>
      </c>
      <c r="L160" s="75">
        <f t="shared" si="17"/>
        <v>100863.1448703475</v>
      </c>
      <c r="M160" s="16">
        <f>SUMPRODUCT('DCF Bull'!$D$73:$H$73,(1+'DCF Bull'!$C$6+$B160)^(-'DCF Bull'!$D$19:$H$19))+'DCF Bull'!$I$58*(1-'DCF Bull'!$I$57/'DCF Bull'!$I$59)/((1+'DCF Bull'!$C$6+$B160)*IF(RateConv=1,1,1+IPCALT)-1-'DCF Bull'!$I$57)/'DCF Bull'!$H$23*(1+'DCF Bull'!$C$6+$B160)^(-5)</f>
        <v>35250.683681311326</v>
      </c>
      <c r="N160" s="16">
        <f>SUMPRODUCT('DCF Bull'!$D$102:$H$102,(1+'DCF Bull'!$C$6+$B160)^(-'DCF Bull'!$D$19:$H$19))+'DCF Bull'!$I$87*(1-'DCF Bull'!$I$86/'DCF Bull'!$I$88)/((1+'DCF Bull'!$C$6+$B160)*IF(RateConv=1,1,1+IPCALT)-1-'DCF Bull'!$I$86)/'DCF Bull'!$H$23*(1+'DCF Bull'!$C$6+$B160)^(-5)</f>
        <v>18082.633181157376</v>
      </c>
      <c r="O160" s="16">
        <f>SUMPRODUCT('DCF Bull'!$D$131:$H$131,(1+'DCF Bull'!$C$6+$B160)^(-'DCF Bull'!$D$19:$H$19))+'DCF Bull'!$I$116*(1-'DCF Bull'!$I$115/'DCF Bull'!$I$117)/((1+'DCF Bull'!$C$6+$B160)*IF(RateConv=1,1,1+IPCALT)-1-'DCF Bull'!$I$115)/'DCF Bull'!$H$23*(1+'DCF Bull'!$C$6+$B160)^(-5)</f>
        <v>11874.748978125735</v>
      </c>
      <c r="P160" s="16">
        <f>SUMPRODUCT('DCF Bull'!$D$160:$H$160,(1+'DCF Bull'!$C$6+$B160)^(-'DCF Bull'!$D$19:$H$19))+'DCF Bull'!$I$145*(1-'DCF Bull'!$I$144/'DCF Bull'!$I$146)/((1+'DCF Bull'!$C$6+$B160)*IF(RateConv=1,1,1+IPCALT)-1-'DCF Bull'!$I$144)/'DCF Bull'!$H$23*(1+'DCF Bull'!$C$6+$B160)^(-5)</f>
        <v>43654.497170888513</v>
      </c>
      <c r="Q160" s="75">
        <f t="shared" si="18"/>
        <v>108862.56301148295</v>
      </c>
      <c r="R160" s="16">
        <f>SUMPRODUCT('DCF Custom'!$D$73:$H$73,(1+'DCF Custom'!$C$6+$B160)^(-'DCF Custom'!$D$19:$H$19))+'DCF Custom'!$I$58*(1-'DCF Custom'!$I$57/'DCF Custom'!$I$59)/((1+'DCF Custom'!$C$6+$B160)*IF(RateConv=1,1,1+IPCALT)-1-'DCF Custom'!$I$57)/'DCF Custom'!$H$23*(1+'DCF Custom'!$C$6+$B160)^(-5)</f>
        <v>31767.340253875365</v>
      </c>
      <c r="S160" s="16">
        <f>SUMPRODUCT('DCF Custom'!$D$102:$H$102,(1+'DCF Custom'!$C$6+$B160)^(-'DCF Custom'!$D$19:$H$19))+'DCF Custom'!$I$87*(1-'DCF Custom'!$I$86/'DCF Custom'!$I$88)/((1+'DCF Custom'!$C$6+$B160)*IF(RateConv=1,1,1+IPCALT)-1-'DCF Custom'!$I$86)/'DCF Custom'!$H$23*(1+'DCF Custom'!$C$6+$B160)^(-5)</f>
        <v>17263.756269144338</v>
      </c>
      <c r="T160" s="16">
        <f>SUMPRODUCT('DCF Custom'!$D$131:$H$131,(1+'DCF Custom'!$C$6+$B160)^(-'DCF Custom'!$D$19:$H$19))+'DCF Custom'!$I$116*(1-'DCF Custom'!$I$115/'DCF Custom'!$I$117)/((1+'DCF Custom'!$C$6+$B160)*IF(RateConv=1,1,1+IPCALT)-1-'DCF Custom'!$I$115)/'DCF Custom'!$H$23*(1+'DCF Custom'!$C$6+$B160)^(-5)</f>
        <v>10726.686908885862</v>
      </c>
      <c r="U160" s="16">
        <f>SUMPRODUCT('DCF Custom'!$D$160:$H$160,(1+'DCF Custom'!$C$6+$B160)^(-'DCF Custom'!$D$19:$H$19))+'DCF Custom'!$I$145*(1-'DCF Custom'!$I$144/'DCF Custom'!$I$146)/((1+'DCF Custom'!$C$6+$B160)*IF(RateConv=1,1,1+IPCALT)-1-'DCF Custom'!$I$144)/'DCF Custom'!$H$23*(1+'DCF Custom'!$C$6+$B160)^(-5)</f>
        <v>41105.361438441934</v>
      </c>
      <c r="V160" s="75">
        <f t="shared" si="19"/>
        <v>100863.1448703475</v>
      </c>
    </row>
    <row r="161" spans="2:22" ht="13.95" customHeight="1" x14ac:dyDescent="0.3">
      <c r="B161" s="80">
        <v>0.14000000000000001</v>
      </c>
      <c r="C161" s="16">
        <f>SUMPRODUCT('DCF Bear'!$D$73:$H$73,(1+'DCF Bear'!$C$6+$B161)^(-'DCF Bear'!$D$19:$H$19))+'DCF Bear'!$I$58*(1-'DCF Bear'!$I$57/'DCF Bear'!$I$59)/((1+'DCF Bear'!$C$6+$B161)*IF(RateConv=1,1,1+IPCALT)-1-'DCF Bear'!$I$57)/'DCF Bear'!$H$23*(1+'DCF Bear'!$C$6+$B161)^(-5)</f>
        <v>27297.513376633127</v>
      </c>
      <c r="D161" s="16">
        <f>SUMPRODUCT('DCF Bear'!$D$102:$H$102,(1+'DCF Bear'!$C$6+$B161)^(-'DCF Bear'!$D$19:$H$19))+'DCF Bear'!$I$87*(1-'DCF Bear'!$I$86/'DCF Bear'!$I$88)/((1+'DCF Bear'!$C$6+$B161)*IF(RateConv=1,1,1+IPCALT)-1-'DCF Bear'!$I$86)/'DCF Bear'!$H$23*(1+'DCF Bear'!$C$6+$B161)^(-5)</f>
        <v>15525.910388463501</v>
      </c>
      <c r="E161" s="16">
        <f>SUMPRODUCT('DCF Bear'!$D$131:$H$131,(1+'DCF Bear'!$C$6+$B161)^(-'DCF Bear'!$D$19:$H$19))+'DCF Bear'!$I$116*(1-'DCF Bear'!$I$115/'DCF Bear'!$I$117)/((1+'DCF Bear'!$C$6+$B161)*IF(RateConv=1,1,1+IPCALT)-1-'DCF Bear'!$I$115)/'DCF Bear'!$H$23*(1+'DCF Bear'!$C$6+$B161)^(-5)</f>
        <v>9203.9092757360704</v>
      </c>
      <c r="F161" s="16">
        <f>SUMPRODUCT('DCF Bear'!$D$160:$H$160,(1+'DCF Bear'!$C$6+$B161)^(-'DCF Bear'!$D$19:$H$19))+'DCF Bear'!$I$145*(1-'DCF Bear'!$I$144/'DCF Bear'!$I$146)/((1+'DCF Bear'!$C$6+$B161)*IF(RateConv=1,1,1+IPCALT)-1-'DCF Bear'!$I$144)/'DCF Bear'!$H$23*(1+'DCF Bear'!$C$6+$B161)^(-5)</f>
        <v>37018.055681810038</v>
      </c>
      <c r="G161" s="75">
        <f t="shared" si="16"/>
        <v>89045.388722642732</v>
      </c>
      <c r="H161" s="16">
        <f>SUMPRODUCT('DCF Base'!$D$73:$H$73,(1+'DCF Base'!$C$6+$B161)^(-'DCF Base'!$D$19:$H$19))+'DCF Base'!$I$58*(1-'DCF Base'!$I$57/'DCF Base'!$I$59)/((1+'DCF Base'!$C$6+$B161)*IF(RateConv=1,1,1+IPCALT)-1-'DCF Base'!$I$57)/'DCF Base'!$H$23*(1+'DCF Base'!$C$6+$B161)^(-5)</f>
        <v>31552.010229325817</v>
      </c>
      <c r="I161" s="16">
        <f>SUMPRODUCT('DCF Base'!$D$102:$H$102,(1+'DCF Base'!$C$6+$B161)^(-'DCF Base'!$D$19:$H$19))+'DCF Base'!$I$87*(1-'DCF Base'!$I$86/'DCF Base'!$I$88)/((1+'DCF Base'!$C$6+$B161)*IF(RateConv=1,1,1+IPCALT)-1-'DCF Base'!$I$86)/'DCF Base'!$H$23*(1+'DCF Base'!$C$6+$B161)^(-5)</f>
        <v>17129.977975920297</v>
      </c>
      <c r="J161" s="16">
        <f>SUMPRODUCT('DCF Base'!$D$131:$H$131,(1+'DCF Base'!$C$6+$B161)^(-'DCF Base'!$D$19:$H$19))+'DCF Base'!$I$116*(1-'DCF Base'!$I$115/'DCF Base'!$I$117)/((1+'DCF Base'!$C$6+$B161)*IF(RateConv=1,1,1+IPCALT)-1-'DCF Base'!$I$115)/'DCF Base'!$H$23*(1+'DCF Base'!$C$6+$B161)^(-5)</f>
        <v>10649.155064014351</v>
      </c>
      <c r="K161" s="16">
        <f>SUMPRODUCT('DCF Base'!$D$160:$H$160,(1+'DCF Base'!$C$6+$B161)^(-'DCF Base'!$D$19:$H$19))+'DCF Base'!$I$145*(1-'DCF Base'!$I$144/'DCF Base'!$I$146)/((1+'DCF Base'!$C$6+$B161)*IF(RateConv=1,1,1+IPCALT)-1-'DCF Base'!$I$144)/'DCF Base'!$H$23*(1+'DCF Base'!$C$6+$B161)^(-5)</f>
        <v>40855.517063527906</v>
      </c>
      <c r="L161" s="75">
        <f t="shared" si="17"/>
        <v>100186.66033278838</v>
      </c>
      <c r="M161" s="16">
        <f>SUMPRODUCT('DCF Bull'!$D$73:$H$73,(1+'DCF Bull'!$C$6+$B161)^(-'DCF Bull'!$D$19:$H$19))+'DCF Bull'!$I$58*(1-'DCF Bull'!$I$57/'DCF Bull'!$I$59)/((1+'DCF Bull'!$C$6+$B161)*IF(RateConv=1,1,1+IPCALT)-1-'DCF Bull'!$I$57)/'DCF Bull'!$H$23*(1+'DCF Bull'!$C$6+$B161)^(-5)</f>
        <v>34979.617410169143</v>
      </c>
      <c r="N161" s="16">
        <f>SUMPRODUCT('DCF Bull'!$D$102:$H$102,(1+'DCF Bull'!$C$6+$B161)^(-'DCF Bull'!$D$19:$H$19))+'DCF Bull'!$I$87*(1-'DCF Bull'!$I$86/'DCF Bull'!$I$88)/((1+'DCF Bull'!$C$6+$B161)*IF(RateConv=1,1,1+IPCALT)-1-'DCF Bull'!$I$86)/'DCF Bull'!$H$23*(1+'DCF Bull'!$C$6+$B161)^(-5)</f>
        <v>17919.771405281284</v>
      </c>
      <c r="O161" s="16">
        <f>SUMPRODUCT('DCF Bull'!$D$131:$H$131,(1+'DCF Bull'!$C$6+$B161)^(-'DCF Bull'!$D$19:$H$19))+'DCF Bull'!$I$116*(1-'DCF Bull'!$I$115/'DCF Bull'!$I$117)/((1+'DCF Bull'!$C$6+$B161)*IF(RateConv=1,1,1+IPCALT)-1-'DCF Bull'!$I$115)/'DCF Bull'!$H$23*(1+'DCF Bull'!$C$6+$B161)^(-5)</f>
        <v>11776.908688516372</v>
      </c>
      <c r="P161" s="16">
        <f>SUMPRODUCT('DCF Bull'!$D$160:$H$160,(1+'DCF Bull'!$C$6+$B161)^(-'DCF Bull'!$D$19:$H$19))+'DCF Bull'!$I$145*(1-'DCF Bull'!$I$144/'DCF Bull'!$I$146)/((1+'DCF Bull'!$C$6+$B161)*IF(RateConv=1,1,1+IPCALT)-1-'DCF Bull'!$I$144)/'DCF Bull'!$H$23*(1+'DCF Bull'!$C$6+$B161)^(-5)</f>
        <v>43350.39512373021</v>
      </c>
      <c r="Q161" s="75">
        <f t="shared" si="18"/>
        <v>108026.692627697</v>
      </c>
      <c r="R161" s="16">
        <f>SUMPRODUCT('DCF Custom'!$D$73:$H$73,(1+'DCF Custom'!$C$6+$B161)^(-'DCF Custom'!$D$19:$H$19))+'DCF Custom'!$I$58*(1-'DCF Custom'!$I$57/'DCF Custom'!$I$59)/((1+'DCF Custom'!$C$6+$B161)*IF(RateConv=1,1,1+IPCALT)-1-'DCF Custom'!$I$57)/'DCF Custom'!$H$23*(1+'DCF Custom'!$C$6+$B161)^(-5)</f>
        <v>31552.010229325817</v>
      </c>
      <c r="S161" s="16">
        <f>SUMPRODUCT('DCF Custom'!$D$102:$H$102,(1+'DCF Custom'!$C$6+$B161)^(-'DCF Custom'!$D$19:$H$19))+'DCF Custom'!$I$87*(1-'DCF Custom'!$I$86/'DCF Custom'!$I$88)/((1+'DCF Custom'!$C$6+$B161)*IF(RateConv=1,1,1+IPCALT)-1-'DCF Custom'!$I$86)/'DCF Custom'!$H$23*(1+'DCF Custom'!$C$6+$B161)^(-5)</f>
        <v>17129.977975920297</v>
      </c>
      <c r="T161" s="16">
        <f>SUMPRODUCT('DCF Custom'!$D$131:$H$131,(1+'DCF Custom'!$C$6+$B161)^(-'DCF Custom'!$D$19:$H$19))+'DCF Custom'!$I$116*(1-'DCF Custom'!$I$115/'DCF Custom'!$I$117)/((1+'DCF Custom'!$C$6+$B161)*IF(RateConv=1,1,1+IPCALT)-1-'DCF Custom'!$I$115)/'DCF Custom'!$H$23*(1+'DCF Custom'!$C$6+$B161)^(-5)</f>
        <v>10649.155064014351</v>
      </c>
      <c r="U161" s="16">
        <f>SUMPRODUCT('DCF Custom'!$D$160:$H$160,(1+'DCF Custom'!$C$6+$B161)^(-'DCF Custom'!$D$19:$H$19))+'DCF Custom'!$I$145*(1-'DCF Custom'!$I$144/'DCF Custom'!$I$146)/((1+'DCF Custom'!$C$6+$B161)*IF(RateConv=1,1,1+IPCALT)-1-'DCF Custom'!$I$144)/'DCF Custom'!$H$23*(1+'DCF Custom'!$C$6+$B161)^(-5)</f>
        <v>40855.517063527906</v>
      </c>
      <c r="V161" s="75">
        <f t="shared" si="19"/>
        <v>100186.66033278838</v>
      </c>
    </row>
    <row r="162" spans="2:22" ht="13.95" customHeight="1" x14ac:dyDescent="0.3">
      <c r="B162" s="80">
        <v>0.14099999999999999</v>
      </c>
      <c r="C162" s="16">
        <f>SUMPRODUCT('DCF Bear'!$D$73:$H$73,(1+'DCF Bear'!$C$6+$B162)^(-'DCF Bear'!$D$19:$H$19))+'DCF Bear'!$I$58*(1-'DCF Bear'!$I$57/'DCF Bear'!$I$59)/((1+'DCF Bear'!$C$6+$B162)*IF(RateConv=1,1,1+IPCALT)-1-'DCF Bear'!$I$57)/'DCF Bear'!$H$23*(1+'DCF Bear'!$C$6+$B162)^(-5)</f>
        <v>27143.015498135468</v>
      </c>
      <c r="D162" s="16">
        <f>SUMPRODUCT('DCF Bear'!$D$102:$H$102,(1+'DCF Bear'!$C$6+$B162)^(-'DCF Bear'!$D$19:$H$19))+'DCF Bear'!$I$87*(1-'DCF Bear'!$I$86/'DCF Bear'!$I$88)/((1+'DCF Bear'!$C$6+$B162)*IF(RateConv=1,1,1+IPCALT)-1-'DCF Bear'!$I$86)/'DCF Bear'!$H$23*(1+'DCF Bear'!$C$6+$B162)^(-5)</f>
        <v>15427.191603610981</v>
      </c>
      <c r="E162" s="16">
        <f>SUMPRODUCT('DCF Bear'!$D$131:$H$131,(1+'DCF Bear'!$C$6+$B162)^(-'DCF Bear'!$D$19:$H$19))+'DCF Bear'!$I$116*(1-'DCF Bear'!$I$115/'DCF Bear'!$I$117)/((1+'DCF Bear'!$C$6+$B162)*IF(RateConv=1,1,1+IPCALT)-1-'DCF Bear'!$I$115)/'DCF Bear'!$H$23*(1+'DCF Bear'!$C$6+$B162)^(-5)</f>
        <v>9148.5251484321889</v>
      </c>
      <c r="F162" s="16">
        <f>SUMPRODUCT('DCF Bear'!$D$160:$H$160,(1+'DCF Bear'!$C$6+$B162)^(-'DCF Bear'!$D$19:$H$19))+'DCF Bear'!$I$145*(1-'DCF Bear'!$I$144/'DCF Bear'!$I$146)/((1+'DCF Bear'!$C$6+$B162)*IF(RateConv=1,1,1+IPCALT)-1-'DCF Bear'!$I$144)/'DCF Bear'!$H$23*(1+'DCF Bear'!$C$6+$B162)^(-5)</f>
        <v>36832.037715333056</v>
      </c>
      <c r="G162" s="75">
        <f t="shared" si="16"/>
        <v>88550.769965511688</v>
      </c>
      <c r="H162" s="16">
        <f>SUMPRODUCT('DCF Base'!$D$73:$H$73,(1+'DCF Base'!$C$6+$B162)^(-'DCF Base'!$D$19:$H$19))+'DCF Base'!$I$58*(1-'DCF Base'!$I$57/'DCF Base'!$I$59)/((1+'DCF Base'!$C$6+$B162)*IF(RateConv=1,1,1+IPCALT)-1-'DCF Base'!$I$57)/'DCF Base'!$H$23*(1+'DCF Base'!$C$6+$B162)^(-5)</f>
        <v>31339.396470003936</v>
      </c>
      <c r="I162" s="16">
        <f>SUMPRODUCT('DCF Base'!$D$102:$H$102,(1+'DCF Base'!$C$6+$B162)^(-'DCF Base'!$D$19:$H$19))+'DCF Base'!$I$87*(1-'DCF Base'!$I$86/'DCF Base'!$I$88)/((1+'DCF Base'!$C$6+$B162)*IF(RateConv=1,1,1+IPCALT)-1-'DCF Base'!$I$86)/'DCF Base'!$H$23*(1+'DCF Base'!$C$6+$B162)^(-5)</f>
        <v>16997.944980059183</v>
      </c>
      <c r="J162" s="16">
        <f>SUMPRODUCT('DCF Base'!$D$131:$H$131,(1+'DCF Base'!$C$6+$B162)^(-'DCF Base'!$D$19:$H$19))+'DCF Base'!$I$116*(1-'DCF Base'!$I$115/'DCF Base'!$I$117)/((1+'DCF Base'!$C$6+$B162)*IF(RateConv=1,1,1+IPCALT)-1-'DCF Base'!$I$115)/'DCF Base'!$H$23*(1+'DCF Base'!$C$6+$B162)^(-5)</f>
        <v>10572.618459286652</v>
      </c>
      <c r="K162" s="16">
        <f>SUMPRODUCT('DCF Base'!$D$160:$H$160,(1+'DCF Base'!$C$6+$B162)^(-'DCF Base'!$D$19:$H$19))+'DCF Base'!$I$145*(1-'DCF Base'!$I$144/'DCF Base'!$I$146)/((1+'DCF Base'!$C$6+$B162)*IF(RateConv=1,1,1+IPCALT)-1-'DCF Base'!$I$144)/'DCF Base'!$H$23*(1+'DCF Base'!$C$6+$B162)^(-5)</f>
        <v>40608.718281804235</v>
      </c>
      <c r="L162" s="75">
        <f t="shared" si="17"/>
        <v>99518.678191154002</v>
      </c>
      <c r="M162" s="16">
        <f>SUMPRODUCT('DCF Bull'!$D$73:$H$73,(1+'DCF Bull'!$C$6+$B162)^(-'DCF Bull'!$D$19:$H$19))+'DCF Bull'!$I$58*(1-'DCF Bull'!$I$57/'DCF Bull'!$I$59)/((1+'DCF Bull'!$C$6+$B162)*IF(RateConv=1,1,1+IPCALT)-1-'DCF Bull'!$I$57)/'DCF Bull'!$H$23*(1+'DCF Bull'!$C$6+$B162)^(-5)</f>
        <v>34712.301804306167</v>
      </c>
      <c r="N162" s="16">
        <f>SUMPRODUCT('DCF Bull'!$D$102:$H$102,(1+'DCF Bull'!$C$6+$B162)^(-'DCF Bull'!$D$19:$H$19))+'DCF Bull'!$I$87*(1-'DCF Bull'!$I$86/'DCF Bull'!$I$88)/((1+'DCF Bull'!$C$6+$B162)*IF(RateConv=1,1,1+IPCALT)-1-'DCF Bull'!$I$86)/'DCF Bull'!$H$23*(1+'DCF Bull'!$C$6+$B162)^(-5)</f>
        <v>17759.24520138005</v>
      </c>
      <c r="O162" s="16">
        <f>SUMPRODUCT('DCF Bull'!$D$131:$H$131,(1+'DCF Bull'!$C$6+$B162)^(-'DCF Bull'!$D$19:$H$19))+'DCF Bull'!$I$116*(1-'DCF Bull'!$I$115/'DCF Bull'!$I$117)/((1+'DCF Bull'!$C$6+$B162)*IF(RateConv=1,1,1+IPCALT)-1-'DCF Bull'!$I$115)/'DCF Bull'!$H$23*(1+'DCF Bull'!$C$6+$B162)^(-5)</f>
        <v>11680.445264932052</v>
      </c>
      <c r="P162" s="16">
        <f>SUMPRODUCT('DCF Bull'!$D$160:$H$160,(1+'DCF Bull'!$C$6+$B162)^(-'DCF Bull'!$D$19:$H$19))+'DCF Bull'!$I$145*(1-'DCF Bull'!$I$144/'DCF Bull'!$I$146)/((1+'DCF Bull'!$C$6+$B162)*IF(RateConv=1,1,1+IPCALT)-1-'DCF Bull'!$I$144)/'DCF Bull'!$H$23*(1+'DCF Bull'!$C$6+$B162)^(-5)</f>
        <v>43050.38633841346</v>
      </c>
      <c r="Q162" s="75">
        <f t="shared" si="18"/>
        <v>107202.37860903173</v>
      </c>
      <c r="R162" s="16">
        <f>SUMPRODUCT('DCF Custom'!$D$73:$H$73,(1+'DCF Custom'!$C$6+$B162)^(-'DCF Custom'!$D$19:$H$19))+'DCF Custom'!$I$58*(1-'DCF Custom'!$I$57/'DCF Custom'!$I$59)/((1+'DCF Custom'!$C$6+$B162)*IF(RateConv=1,1,1+IPCALT)-1-'DCF Custom'!$I$57)/'DCF Custom'!$H$23*(1+'DCF Custom'!$C$6+$B162)^(-5)</f>
        <v>31339.396470003936</v>
      </c>
      <c r="S162" s="16">
        <f>SUMPRODUCT('DCF Custom'!$D$102:$H$102,(1+'DCF Custom'!$C$6+$B162)^(-'DCF Custom'!$D$19:$H$19))+'DCF Custom'!$I$87*(1-'DCF Custom'!$I$86/'DCF Custom'!$I$88)/((1+'DCF Custom'!$C$6+$B162)*IF(RateConv=1,1,1+IPCALT)-1-'DCF Custom'!$I$86)/'DCF Custom'!$H$23*(1+'DCF Custom'!$C$6+$B162)^(-5)</f>
        <v>16997.944980059183</v>
      </c>
      <c r="T162" s="16">
        <f>SUMPRODUCT('DCF Custom'!$D$131:$H$131,(1+'DCF Custom'!$C$6+$B162)^(-'DCF Custom'!$D$19:$H$19))+'DCF Custom'!$I$116*(1-'DCF Custom'!$I$115/'DCF Custom'!$I$117)/((1+'DCF Custom'!$C$6+$B162)*IF(RateConv=1,1,1+IPCALT)-1-'DCF Custom'!$I$115)/'DCF Custom'!$H$23*(1+'DCF Custom'!$C$6+$B162)^(-5)</f>
        <v>10572.618459286652</v>
      </c>
      <c r="U162" s="16">
        <f>SUMPRODUCT('DCF Custom'!$D$160:$H$160,(1+'DCF Custom'!$C$6+$B162)^(-'DCF Custom'!$D$19:$H$19))+'DCF Custom'!$I$145*(1-'DCF Custom'!$I$144/'DCF Custom'!$I$146)/((1+'DCF Custom'!$C$6+$B162)*IF(RateConv=1,1,1+IPCALT)-1-'DCF Custom'!$I$144)/'DCF Custom'!$H$23*(1+'DCF Custom'!$C$6+$B162)^(-5)</f>
        <v>40608.718281804235</v>
      </c>
      <c r="V162" s="75">
        <f t="shared" si="19"/>
        <v>99518.678191154002</v>
      </c>
    </row>
    <row r="163" spans="2:22" ht="13.95" customHeight="1" x14ac:dyDescent="0.3">
      <c r="B163" s="80">
        <v>0.14199999999999999</v>
      </c>
      <c r="C163" s="16">
        <f>SUMPRODUCT('DCF Bear'!$D$73:$H$73,(1+'DCF Bear'!$C$6+$B163)^(-'DCF Bear'!$D$19:$H$19))+'DCF Bear'!$I$58*(1-'DCF Bear'!$I$57/'DCF Bear'!$I$59)/((1+'DCF Bear'!$C$6+$B163)*IF(RateConv=1,1,1+IPCALT)-1-'DCF Bear'!$I$57)/'DCF Bear'!$H$23*(1+'DCF Bear'!$C$6+$B163)^(-5)</f>
        <v>26990.196782748168</v>
      </c>
      <c r="D163" s="16">
        <f>SUMPRODUCT('DCF Bear'!$D$102:$H$102,(1+'DCF Bear'!$C$6+$B163)^(-'DCF Bear'!$D$19:$H$19))+'DCF Bear'!$I$87*(1-'DCF Bear'!$I$86/'DCF Bear'!$I$88)/((1+'DCF Bear'!$C$6+$B163)*IF(RateConv=1,1,1+IPCALT)-1-'DCF Bear'!$I$86)/'DCF Bear'!$H$23*(1+'DCF Bear'!$C$6+$B163)^(-5)</f>
        <v>15329.582609350669</v>
      </c>
      <c r="E163" s="16">
        <f>SUMPRODUCT('DCF Bear'!$D$131:$H$131,(1+'DCF Bear'!$C$6+$B163)^(-'DCF Bear'!$D$19:$H$19))+'DCF Bear'!$I$116*(1-'DCF Bear'!$I$115/'DCF Bear'!$I$117)/((1+'DCF Bear'!$C$6+$B163)*IF(RateConv=1,1,1+IPCALT)-1-'DCF Bear'!$I$115)/'DCF Bear'!$H$23*(1+'DCF Bear'!$C$6+$B163)^(-5)</f>
        <v>9093.7547431834682</v>
      </c>
      <c r="F163" s="16">
        <f>SUMPRODUCT('DCF Bear'!$D$160:$H$160,(1+'DCF Bear'!$C$6+$B163)^(-'DCF Bear'!$D$19:$H$19))+'DCF Bear'!$I$145*(1-'DCF Bear'!$I$144/'DCF Bear'!$I$146)/((1+'DCF Bear'!$C$6+$B163)*IF(RateConv=1,1,1+IPCALT)-1-'DCF Bear'!$I$144)/'DCF Bear'!$H$23*(1+'DCF Bear'!$C$6+$B163)^(-5)</f>
        <v>36647.953902248948</v>
      </c>
      <c r="G163" s="75">
        <f t="shared" si="16"/>
        <v>88061.48803753125</v>
      </c>
      <c r="H163" s="16">
        <f>SUMPRODUCT('DCF Base'!$D$73:$H$73,(1+'DCF Base'!$C$6+$B163)^(-'DCF Base'!$D$19:$H$19))+'DCF Base'!$I$58*(1-'DCF Base'!$I$57/'DCF Base'!$I$59)/((1+'DCF Base'!$C$6+$B163)*IF(RateConv=1,1,1+IPCALT)-1-'DCF Base'!$I$57)/'DCF Base'!$H$23*(1+'DCF Base'!$C$6+$B163)^(-5)</f>
        <v>31129.448665409924</v>
      </c>
      <c r="I163" s="16">
        <f>SUMPRODUCT('DCF Base'!$D$102:$H$102,(1+'DCF Base'!$C$6+$B163)^(-'DCF Base'!$D$19:$H$19))+'DCF Base'!$I$87*(1-'DCF Base'!$I$86/'DCF Base'!$I$88)/((1+'DCF Base'!$C$6+$B163)*IF(RateConv=1,1,1+IPCALT)-1-'DCF Base'!$I$86)/'DCF Base'!$H$23*(1+'DCF Base'!$C$6+$B163)^(-5)</f>
        <v>16867.624717031824</v>
      </c>
      <c r="J163" s="16">
        <f>SUMPRODUCT('DCF Base'!$D$131:$H$131,(1+'DCF Base'!$C$6+$B163)^(-'DCF Base'!$D$19:$H$19))+'DCF Base'!$I$116*(1-'DCF Base'!$I$115/'DCF Base'!$I$117)/((1+'DCF Base'!$C$6+$B163)*IF(RateConv=1,1,1+IPCALT)-1-'DCF Base'!$I$115)/'DCF Base'!$H$23*(1+'DCF Base'!$C$6+$B163)^(-5)</f>
        <v>10497.058589152673</v>
      </c>
      <c r="K163" s="16">
        <f>SUMPRODUCT('DCF Base'!$D$160:$H$160,(1+'DCF Base'!$C$6+$B163)^(-'DCF Base'!$D$19:$H$19))+'DCF Base'!$I$145*(1-'DCF Base'!$I$144/'DCF Base'!$I$146)/((1+'DCF Base'!$C$6+$B163)*IF(RateConv=1,1,1+IPCALT)-1-'DCF Base'!$I$144)/'DCF Base'!$H$23*(1+'DCF Base'!$C$6+$B163)^(-5)</f>
        <v>40364.90912649496</v>
      </c>
      <c r="L163" s="75">
        <f t="shared" si="17"/>
        <v>98859.041098089379</v>
      </c>
      <c r="M163" s="16">
        <f>SUMPRODUCT('DCF Bull'!$D$73:$H$73,(1+'DCF Bull'!$C$6+$B163)^(-'DCF Bull'!$D$19:$H$19))+'DCF Bull'!$I$58*(1-'DCF Bull'!$I$57/'DCF Bull'!$I$59)/((1+'DCF Bull'!$C$6+$B163)*IF(RateConv=1,1,1+IPCALT)-1-'DCF Bull'!$I$57)/'DCF Bull'!$H$23*(1+'DCF Bull'!$C$6+$B163)^(-5)</f>
        <v>34448.661362293009</v>
      </c>
      <c r="N163" s="16">
        <f>SUMPRODUCT('DCF Bull'!$D$102:$H$102,(1+'DCF Bull'!$C$6+$B163)^(-'DCF Bull'!$D$19:$H$19))+'DCF Bull'!$I$87*(1-'DCF Bull'!$I$86/'DCF Bull'!$I$88)/((1+'DCF Bull'!$C$6+$B163)*IF(RateConv=1,1,1+IPCALT)-1-'DCF Bull'!$I$86)/'DCF Bull'!$H$23*(1+'DCF Bull'!$C$6+$B163)^(-5)</f>
        <v>17601.007203419264</v>
      </c>
      <c r="O163" s="16">
        <f>SUMPRODUCT('DCF Bull'!$D$131:$H$131,(1+'DCF Bull'!$C$6+$B163)^(-'DCF Bull'!$D$19:$H$19))+'DCF Bull'!$I$116*(1-'DCF Bull'!$I$115/'DCF Bull'!$I$117)/((1+'DCF Bull'!$C$6+$B163)*IF(RateConv=1,1,1+IPCALT)-1-'DCF Bull'!$I$115)/'DCF Bull'!$H$23*(1+'DCF Bull'!$C$6+$B163)^(-5)</f>
        <v>11585.330892616699</v>
      </c>
      <c r="P163" s="16">
        <f>SUMPRODUCT('DCF Bull'!$D$160:$H$160,(1+'DCF Bull'!$C$6+$B163)^(-'DCF Bull'!$D$19:$H$19))+'DCF Bull'!$I$145*(1-'DCF Bull'!$I$144/'DCF Bull'!$I$146)/((1+'DCF Bull'!$C$6+$B163)*IF(RateConv=1,1,1+IPCALT)-1-'DCF Bull'!$I$144)/'DCF Bull'!$H$23*(1+'DCF Bull'!$C$6+$B163)^(-5)</f>
        <v>42754.388891688977</v>
      </c>
      <c r="Q163" s="75">
        <f t="shared" si="18"/>
        <v>106389.38835001795</v>
      </c>
      <c r="R163" s="16">
        <f>SUMPRODUCT('DCF Custom'!$D$73:$H$73,(1+'DCF Custom'!$C$6+$B163)^(-'DCF Custom'!$D$19:$H$19))+'DCF Custom'!$I$58*(1-'DCF Custom'!$I$57/'DCF Custom'!$I$59)/((1+'DCF Custom'!$C$6+$B163)*IF(RateConv=1,1,1+IPCALT)-1-'DCF Custom'!$I$57)/'DCF Custom'!$H$23*(1+'DCF Custom'!$C$6+$B163)^(-5)</f>
        <v>31129.448665409924</v>
      </c>
      <c r="S163" s="16">
        <f>SUMPRODUCT('DCF Custom'!$D$102:$H$102,(1+'DCF Custom'!$C$6+$B163)^(-'DCF Custom'!$D$19:$H$19))+'DCF Custom'!$I$87*(1-'DCF Custom'!$I$86/'DCF Custom'!$I$88)/((1+'DCF Custom'!$C$6+$B163)*IF(RateConv=1,1,1+IPCALT)-1-'DCF Custom'!$I$86)/'DCF Custom'!$H$23*(1+'DCF Custom'!$C$6+$B163)^(-5)</f>
        <v>16867.624717031824</v>
      </c>
      <c r="T163" s="16">
        <f>SUMPRODUCT('DCF Custom'!$D$131:$H$131,(1+'DCF Custom'!$C$6+$B163)^(-'DCF Custom'!$D$19:$H$19))+'DCF Custom'!$I$116*(1-'DCF Custom'!$I$115/'DCF Custom'!$I$117)/((1+'DCF Custom'!$C$6+$B163)*IF(RateConv=1,1,1+IPCALT)-1-'DCF Custom'!$I$115)/'DCF Custom'!$H$23*(1+'DCF Custom'!$C$6+$B163)^(-5)</f>
        <v>10497.058589152673</v>
      </c>
      <c r="U163" s="16">
        <f>SUMPRODUCT('DCF Custom'!$D$160:$H$160,(1+'DCF Custom'!$C$6+$B163)^(-'DCF Custom'!$D$19:$H$19))+'DCF Custom'!$I$145*(1-'DCF Custom'!$I$144/'DCF Custom'!$I$146)/((1+'DCF Custom'!$C$6+$B163)*IF(RateConv=1,1,1+IPCALT)-1-'DCF Custom'!$I$144)/'DCF Custom'!$H$23*(1+'DCF Custom'!$C$6+$B163)^(-5)</f>
        <v>40364.90912649496</v>
      </c>
      <c r="V163" s="75">
        <f t="shared" si="19"/>
        <v>98859.041098089379</v>
      </c>
    </row>
    <row r="164" spans="2:22" ht="13.95" customHeight="1" x14ac:dyDescent="0.3">
      <c r="B164" s="80">
        <v>0.14299999999999999</v>
      </c>
      <c r="C164" s="16">
        <f>SUMPRODUCT('DCF Bear'!$D$73:$H$73,(1+'DCF Bear'!$C$6+$B164)^(-'DCF Bear'!$D$19:$H$19))+'DCF Bear'!$I$58*(1-'DCF Bear'!$I$57/'DCF Bear'!$I$59)/((1+'DCF Bear'!$C$6+$B164)*IF(RateConv=1,1,1+IPCALT)-1-'DCF Bear'!$I$57)/'DCF Bear'!$H$23*(1+'DCF Bear'!$C$6+$B164)^(-5)</f>
        <v>26839.030147083096</v>
      </c>
      <c r="D164" s="16">
        <f>SUMPRODUCT('DCF Bear'!$D$102:$H$102,(1+'DCF Bear'!$C$6+$B164)^(-'DCF Bear'!$D$19:$H$19))+'DCF Bear'!$I$87*(1-'DCF Bear'!$I$86/'DCF Bear'!$I$88)/((1+'DCF Bear'!$C$6+$B164)*IF(RateConv=1,1,1+IPCALT)-1-'DCF Bear'!$I$86)/'DCF Bear'!$H$23*(1+'DCF Bear'!$C$6+$B164)^(-5)</f>
        <v>15233.065361218651</v>
      </c>
      <c r="E164" s="16">
        <f>SUMPRODUCT('DCF Bear'!$D$131:$H$131,(1+'DCF Bear'!$C$6+$B164)^(-'DCF Bear'!$D$19:$H$19))+'DCF Bear'!$I$116*(1-'DCF Bear'!$I$115/'DCF Bear'!$I$117)/((1+'DCF Bear'!$C$6+$B164)*IF(RateConv=1,1,1+IPCALT)-1-'DCF Bear'!$I$115)/'DCF Bear'!$H$23*(1+'DCF Bear'!$C$6+$B164)^(-5)</f>
        <v>9039.5881134864667</v>
      </c>
      <c r="F164" s="16">
        <f>SUMPRODUCT('DCF Bear'!$D$160:$H$160,(1+'DCF Bear'!$C$6+$B164)^(-'DCF Bear'!$D$19:$H$19))+'DCF Bear'!$I$145*(1-'DCF Bear'!$I$144/'DCF Bear'!$I$146)/((1+'DCF Bear'!$C$6+$B164)*IF(RateConv=1,1,1+IPCALT)-1-'DCF Bear'!$I$144)/'DCF Bear'!$H$23*(1+'DCF Bear'!$C$6+$B164)^(-5)</f>
        <v>36465.773412800292</v>
      </c>
      <c r="G164" s="75">
        <f t="shared" si="16"/>
        <v>87577.4570345885</v>
      </c>
      <c r="H164" s="16">
        <f>SUMPRODUCT('DCF Base'!$D$73:$H$73,(1+'DCF Base'!$C$6+$B164)^(-'DCF Base'!$D$19:$H$19))+'DCF Base'!$I$58*(1-'DCF Base'!$I$57/'DCF Base'!$I$59)/((1+'DCF Base'!$C$6+$B164)*IF(RateConv=1,1,1+IPCALT)-1-'DCF Base'!$I$57)/'DCF Base'!$H$23*(1+'DCF Base'!$C$6+$B164)^(-5)</f>
        <v>30922.117736037417</v>
      </c>
      <c r="I164" s="16">
        <f>SUMPRODUCT('DCF Base'!$D$102:$H$102,(1+'DCF Base'!$C$6+$B164)^(-'DCF Base'!$D$19:$H$19))+'DCF Base'!$I$87*(1-'DCF Base'!$I$86/'DCF Base'!$I$88)/((1+'DCF Base'!$C$6+$B164)*IF(RateConv=1,1,1+IPCALT)-1-'DCF Base'!$I$86)/'DCF Base'!$H$23*(1+'DCF Base'!$C$6+$B164)^(-5)</f>
        <v>16738.985420261863</v>
      </c>
      <c r="J164" s="16">
        <f>SUMPRODUCT('DCF Base'!$D$131:$H$131,(1+'DCF Base'!$C$6+$B164)^(-'DCF Base'!$D$19:$H$19))+'DCF Base'!$I$116*(1-'DCF Base'!$I$115/'DCF Base'!$I$117)/((1+'DCF Base'!$C$6+$B164)*IF(RateConv=1,1,1+IPCALT)-1-'DCF Base'!$I$115)/'DCF Base'!$H$23*(1+'DCF Base'!$C$6+$B164)^(-5)</f>
        <v>10422.457401207668</v>
      </c>
      <c r="K164" s="16">
        <f>SUMPRODUCT('DCF Base'!$D$160:$H$160,(1+'DCF Base'!$C$6+$B164)^(-'DCF Base'!$D$19:$H$19))+'DCF Base'!$I$145*(1-'DCF Base'!$I$144/'DCF Base'!$I$146)/((1+'DCF Base'!$C$6+$B164)*IF(RateConv=1,1,1+IPCALT)-1-'DCF Base'!$I$144)/'DCF Base'!$H$23*(1+'DCF Base'!$C$6+$B164)^(-5)</f>
        <v>40124.034998037489</v>
      </c>
      <c r="L164" s="75">
        <f t="shared" si="17"/>
        <v>98207.595555544438</v>
      </c>
      <c r="M164" s="16">
        <f>SUMPRODUCT('DCF Bull'!$D$73:$H$73,(1+'DCF Bull'!$C$6+$B164)^(-'DCF Bull'!$D$19:$H$19))+'DCF Bull'!$I$58*(1-'DCF Bull'!$I$57/'DCF Bull'!$I$59)/((1+'DCF Bull'!$C$6+$B164)*IF(RateConv=1,1,1+IPCALT)-1-'DCF Bull'!$I$57)/'DCF Bull'!$H$23*(1+'DCF Bull'!$C$6+$B164)^(-5)</f>
        <v>34188.622585305267</v>
      </c>
      <c r="N164" s="16">
        <f>SUMPRODUCT('DCF Bull'!$D$102:$H$102,(1+'DCF Bull'!$C$6+$B164)^(-'DCF Bull'!$D$19:$H$19))+'DCF Bull'!$I$87*(1-'DCF Bull'!$I$86/'DCF Bull'!$I$88)/((1+'DCF Bull'!$C$6+$B164)*IF(RateConv=1,1,1+IPCALT)-1-'DCF Bull'!$I$86)/'DCF Bull'!$H$23*(1+'DCF Bull'!$C$6+$B164)^(-5)</f>
        <v>17445.011303496249</v>
      </c>
      <c r="O164" s="16">
        <f>SUMPRODUCT('DCF Bull'!$D$131:$H$131,(1+'DCF Bull'!$C$6+$B164)^(-'DCF Bull'!$D$19:$H$19))+'DCF Bull'!$I$116*(1-'DCF Bull'!$I$115/'DCF Bull'!$I$117)/((1+'DCF Bull'!$C$6+$B164)*IF(RateConv=1,1,1+IPCALT)-1-'DCF Bull'!$I$115)/'DCF Bull'!$H$23*(1+'DCF Bull'!$C$6+$B164)^(-5)</f>
        <v>11491.53849507196</v>
      </c>
      <c r="P164" s="16">
        <f>SUMPRODUCT('DCF Bull'!$D$160:$H$160,(1+'DCF Bull'!$C$6+$B164)^(-'DCF Bull'!$D$19:$H$19))+'DCF Bull'!$I$145*(1-'DCF Bull'!$I$144/'DCF Bull'!$I$146)/((1+'DCF Bull'!$C$6+$B164)*IF(RateConv=1,1,1+IPCALT)-1-'DCF Bull'!$I$144)/'DCF Bull'!$H$23*(1+'DCF Bull'!$C$6+$B164)^(-5)</f>
        <v>42462.323030931046</v>
      </c>
      <c r="Q164" s="75">
        <f t="shared" si="18"/>
        <v>105587.49541480452</v>
      </c>
      <c r="R164" s="16">
        <f>SUMPRODUCT('DCF Custom'!$D$73:$H$73,(1+'DCF Custom'!$C$6+$B164)^(-'DCF Custom'!$D$19:$H$19))+'DCF Custom'!$I$58*(1-'DCF Custom'!$I$57/'DCF Custom'!$I$59)/((1+'DCF Custom'!$C$6+$B164)*IF(RateConv=1,1,1+IPCALT)-1-'DCF Custom'!$I$57)/'DCF Custom'!$H$23*(1+'DCF Custom'!$C$6+$B164)^(-5)</f>
        <v>30922.117736037417</v>
      </c>
      <c r="S164" s="16">
        <f>SUMPRODUCT('DCF Custom'!$D$102:$H$102,(1+'DCF Custom'!$C$6+$B164)^(-'DCF Custom'!$D$19:$H$19))+'DCF Custom'!$I$87*(1-'DCF Custom'!$I$86/'DCF Custom'!$I$88)/((1+'DCF Custom'!$C$6+$B164)*IF(RateConv=1,1,1+IPCALT)-1-'DCF Custom'!$I$86)/'DCF Custom'!$H$23*(1+'DCF Custom'!$C$6+$B164)^(-5)</f>
        <v>16738.985420261863</v>
      </c>
      <c r="T164" s="16">
        <f>SUMPRODUCT('DCF Custom'!$D$131:$H$131,(1+'DCF Custom'!$C$6+$B164)^(-'DCF Custom'!$D$19:$H$19))+'DCF Custom'!$I$116*(1-'DCF Custom'!$I$115/'DCF Custom'!$I$117)/((1+'DCF Custom'!$C$6+$B164)*IF(RateConv=1,1,1+IPCALT)-1-'DCF Custom'!$I$115)/'DCF Custom'!$H$23*(1+'DCF Custom'!$C$6+$B164)^(-5)</f>
        <v>10422.457401207668</v>
      </c>
      <c r="U164" s="16">
        <f>SUMPRODUCT('DCF Custom'!$D$160:$H$160,(1+'DCF Custom'!$C$6+$B164)^(-'DCF Custom'!$D$19:$H$19))+'DCF Custom'!$I$145*(1-'DCF Custom'!$I$144/'DCF Custom'!$I$146)/((1+'DCF Custom'!$C$6+$B164)*IF(RateConv=1,1,1+IPCALT)-1-'DCF Custom'!$I$144)/'DCF Custom'!$H$23*(1+'DCF Custom'!$C$6+$B164)^(-5)</f>
        <v>40124.034998037489</v>
      </c>
      <c r="V164" s="75">
        <f t="shared" si="19"/>
        <v>98207.595555544438</v>
      </c>
    </row>
    <row r="165" spans="2:22" ht="13.95" customHeight="1" x14ac:dyDescent="0.3">
      <c r="B165" s="80">
        <v>0.14399999999999999</v>
      </c>
      <c r="C165" s="16">
        <f>SUMPRODUCT('DCF Bear'!$D$73:$H$73,(1+'DCF Bear'!$C$6+$B165)^(-'DCF Bear'!$D$19:$H$19))+'DCF Bear'!$I$58*(1-'DCF Bear'!$I$57/'DCF Bear'!$I$59)/((1+'DCF Bear'!$C$6+$B165)*IF(RateConv=1,1,1+IPCALT)-1-'DCF Bear'!$I$57)/'DCF Bear'!$H$23*(1+'DCF Bear'!$C$6+$B165)^(-5)</f>
        <v>26689.48908692236</v>
      </c>
      <c r="D165" s="16">
        <f>SUMPRODUCT('DCF Bear'!$D$102:$H$102,(1+'DCF Bear'!$C$6+$B165)^(-'DCF Bear'!$D$19:$H$19))+'DCF Bear'!$I$87*(1-'DCF Bear'!$I$86/'DCF Bear'!$I$88)/((1+'DCF Bear'!$C$6+$B165)*IF(RateConv=1,1,1+IPCALT)-1-'DCF Bear'!$I$86)/'DCF Bear'!$H$23*(1+'DCF Bear'!$C$6+$B165)^(-5)</f>
        <v>15137.622201290251</v>
      </c>
      <c r="E165" s="16">
        <f>SUMPRODUCT('DCF Bear'!$D$131:$H$131,(1+'DCF Bear'!$C$6+$B165)^(-'DCF Bear'!$D$19:$H$19))+'DCF Bear'!$I$116*(1-'DCF Bear'!$I$115/'DCF Bear'!$I$117)/((1+'DCF Bear'!$C$6+$B165)*IF(RateConv=1,1,1+IPCALT)-1-'DCF Bear'!$I$115)/'DCF Bear'!$H$23*(1+'DCF Bear'!$C$6+$B165)^(-5)</f>
        <v>8986.0155257666156</v>
      </c>
      <c r="F165" s="16">
        <f>SUMPRODUCT('DCF Bear'!$D$160:$H$160,(1+'DCF Bear'!$C$6+$B165)^(-'DCF Bear'!$D$19:$H$19))+'DCF Bear'!$I$145*(1-'DCF Bear'!$I$144/'DCF Bear'!$I$146)/((1+'DCF Bear'!$C$6+$B165)*IF(RateConv=1,1,1+IPCALT)-1-'DCF Bear'!$I$144)/'DCF Bear'!$H$23*(1+'DCF Bear'!$C$6+$B165)^(-5)</f>
        <v>36285.466074723779</v>
      </c>
      <c r="G165" s="75">
        <f t="shared" si="16"/>
        <v>87098.592888703002</v>
      </c>
      <c r="H165" s="16">
        <f>SUMPRODUCT('DCF Base'!$D$73:$H$73,(1+'DCF Base'!$C$6+$B165)^(-'DCF Base'!$D$19:$H$19))+'DCF Base'!$I$58*(1-'DCF Base'!$I$57/'DCF Base'!$I$59)/((1+'DCF Base'!$C$6+$B165)*IF(RateConv=1,1,1+IPCALT)-1-'DCF Base'!$I$57)/'DCF Base'!$H$23*(1+'DCF Base'!$C$6+$B165)^(-5)</f>
        <v>30717.355795975138</v>
      </c>
      <c r="I165" s="16">
        <f>SUMPRODUCT('DCF Base'!$D$102:$H$102,(1+'DCF Base'!$C$6+$B165)^(-'DCF Base'!$D$19:$H$19))+'DCF Base'!$I$87*(1-'DCF Base'!$I$86/'DCF Base'!$I$88)/((1+'DCF Base'!$C$6+$B165)*IF(RateConv=1,1,1+IPCALT)-1-'DCF Base'!$I$86)/'DCF Base'!$H$23*(1+'DCF Base'!$C$6+$B165)^(-5)</f>
        <v>16611.996096876814</v>
      </c>
      <c r="J165" s="16">
        <f>SUMPRODUCT('DCF Base'!$D$131:$H$131,(1+'DCF Base'!$C$6+$B165)^(-'DCF Base'!$D$19:$H$19))+'DCF Base'!$I$116*(1-'DCF Base'!$I$115/'DCF Base'!$I$117)/((1+'DCF Base'!$C$6+$B165)*IF(RateConv=1,1,1+IPCALT)-1-'DCF Base'!$I$115)/'DCF Base'!$H$23*(1+'DCF Base'!$C$6+$B165)^(-5)</f>
        <v>10348.79728242338</v>
      </c>
      <c r="K165" s="16">
        <f>SUMPRODUCT('DCF Base'!$D$160:$H$160,(1+'DCF Base'!$C$6+$B165)^(-'DCF Base'!$D$19:$H$19))+'DCF Base'!$I$145*(1-'DCF Base'!$I$144/'DCF Base'!$I$146)/((1+'DCF Base'!$C$6+$B165)*IF(RateConv=1,1,1+IPCALT)-1-'DCF Base'!$I$144)/'DCF Base'!$H$23*(1+'DCF Base'!$C$6+$B165)^(-5)</f>
        <v>39886.042622558292</v>
      </c>
      <c r="L165" s="75">
        <f t="shared" si="17"/>
        <v>97564.191797833628</v>
      </c>
      <c r="M165" s="16">
        <f>SUMPRODUCT('DCF Bull'!$D$73:$H$73,(1+'DCF Bull'!$C$6+$B165)^(-'DCF Bull'!$D$19:$H$19))+'DCF Bull'!$I$58*(1-'DCF Bull'!$I$57/'DCF Bull'!$I$59)/((1+'DCF Bull'!$C$6+$B165)*IF(RateConv=1,1,1+IPCALT)-1-'DCF Bull'!$I$57)/'DCF Bull'!$H$23*(1+'DCF Bull'!$C$6+$B165)^(-5)</f>
        <v>33932.113911232824</v>
      </c>
      <c r="N165" s="16">
        <f>SUMPRODUCT('DCF Bull'!$D$102:$H$102,(1+'DCF Bull'!$C$6+$B165)^(-'DCF Bull'!$D$19:$H$19))+'DCF Bull'!$I$87*(1-'DCF Bull'!$I$86/'DCF Bull'!$I$88)/((1+'DCF Bull'!$C$6+$B165)*IF(RateConv=1,1,1+IPCALT)-1-'DCF Bull'!$I$86)/'DCF Bull'!$H$23*(1+'DCF Bull'!$C$6+$B165)^(-5)</f>
        <v>17291.212610433729</v>
      </c>
      <c r="O165" s="16">
        <f>SUMPRODUCT('DCF Bull'!$D$131:$H$131,(1+'DCF Bull'!$C$6+$B165)^(-'DCF Bull'!$D$19:$H$19))+'DCF Bull'!$I$116*(1-'DCF Bull'!$I$115/'DCF Bull'!$I$117)/((1+'DCF Bull'!$C$6+$B165)*IF(RateConv=1,1,1+IPCALT)-1-'DCF Bull'!$I$115)/'DCF Bull'!$H$23*(1+'DCF Bull'!$C$6+$B165)^(-5)</f>
        <v>11399.041709763756</v>
      </c>
      <c r="P165" s="16">
        <f>SUMPRODUCT('DCF Bull'!$D$160:$H$160,(1+'DCF Bull'!$C$6+$B165)^(-'DCF Bull'!$D$19:$H$19))+'DCF Bull'!$I$145*(1-'DCF Bull'!$I$144/'DCF Bull'!$I$146)/((1+'DCF Bull'!$C$6+$B165)*IF(RateConv=1,1,1+IPCALT)-1-'DCF Bull'!$I$144)/'DCF Bull'!$H$23*(1+'DCF Bull'!$C$6+$B165)^(-5)</f>
        <v>42174.111102731629</v>
      </c>
      <c r="Q165" s="75">
        <f t="shared" si="18"/>
        <v>104796.47933416194</v>
      </c>
      <c r="R165" s="16">
        <f>SUMPRODUCT('DCF Custom'!$D$73:$H$73,(1+'DCF Custom'!$C$6+$B165)^(-'DCF Custom'!$D$19:$H$19))+'DCF Custom'!$I$58*(1-'DCF Custom'!$I$57/'DCF Custom'!$I$59)/((1+'DCF Custom'!$C$6+$B165)*IF(RateConv=1,1,1+IPCALT)-1-'DCF Custom'!$I$57)/'DCF Custom'!$H$23*(1+'DCF Custom'!$C$6+$B165)^(-5)</f>
        <v>30717.355795975138</v>
      </c>
      <c r="S165" s="16">
        <f>SUMPRODUCT('DCF Custom'!$D$102:$H$102,(1+'DCF Custom'!$C$6+$B165)^(-'DCF Custom'!$D$19:$H$19))+'DCF Custom'!$I$87*(1-'DCF Custom'!$I$86/'DCF Custom'!$I$88)/((1+'DCF Custom'!$C$6+$B165)*IF(RateConv=1,1,1+IPCALT)-1-'DCF Custom'!$I$86)/'DCF Custom'!$H$23*(1+'DCF Custom'!$C$6+$B165)^(-5)</f>
        <v>16611.996096876814</v>
      </c>
      <c r="T165" s="16">
        <f>SUMPRODUCT('DCF Custom'!$D$131:$H$131,(1+'DCF Custom'!$C$6+$B165)^(-'DCF Custom'!$D$19:$H$19))+'DCF Custom'!$I$116*(1-'DCF Custom'!$I$115/'DCF Custom'!$I$117)/((1+'DCF Custom'!$C$6+$B165)*IF(RateConv=1,1,1+IPCALT)-1-'DCF Custom'!$I$115)/'DCF Custom'!$H$23*(1+'DCF Custom'!$C$6+$B165)^(-5)</f>
        <v>10348.79728242338</v>
      </c>
      <c r="U165" s="16">
        <f>SUMPRODUCT('DCF Custom'!$D$160:$H$160,(1+'DCF Custom'!$C$6+$B165)^(-'DCF Custom'!$D$19:$H$19))+'DCF Custom'!$I$145*(1-'DCF Custom'!$I$144/'DCF Custom'!$I$146)/((1+'DCF Custom'!$C$6+$B165)*IF(RateConv=1,1,1+IPCALT)-1-'DCF Custom'!$I$144)/'DCF Custom'!$H$23*(1+'DCF Custom'!$C$6+$B165)^(-5)</f>
        <v>39886.042622558292</v>
      </c>
      <c r="V165" s="75">
        <f t="shared" si="19"/>
        <v>97564.191797833628</v>
      </c>
    </row>
    <row r="166" spans="2:22" ht="13.95" customHeight="1" x14ac:dyDescent="0.3">
      <c r="B166" s="80">
        <v>0.14499999999999999</v>
      </c>
      <c r="C166" s="16">
        <f>SUMPRODUCT('DCF Bear'!$D$73:$H$73,(1+'DCF Bear'!$C$6+$B166)^(-'DCF Bear'!$D$19:$H$19))+'DCF Bear'!$I$58*(1-'DCF Bear'!$I$57/'DCF Bear'!$I$59)/((1+'DCF Bear'!$C$6+$B166)*IF(RateConv=1,1,1+IPCALT)-1-'DCF Bear'!$I$57)/'DCF Bear'!$H$23*(1+'DCF Bear'!$C$6+$B166)^(-5)</f>
        <v>26541.547661816268</v>
      </c>
      <c r="D166" s="16">
        <f>SUMPRODUCT('DCF Bear'!$D$102:$H$102,(1+'DCF Bear'!$C$6+$B166)^(-'DCF Bear'!$D$19:$H$19))+'DCF Bear'!$I$87*(1-'DCF Bear'!$I$86/'DCF Bear'!$I$88)/((1+'DCF Bear'!$C$6+$B166)*IF(RateConv=1,1,1+IPCALT)-1-'DCF Bear'!$I$86)/'DCF Bear'!$H$23*(1+'DCF Bear'!$C$6+$B166)^(-5)</f>
        <v>15043.235847897169</v>
      </c>
      <c r="E166" s="16">
        <f>SUMPRODUCT('DCF Bear'!$D$131:$H$131,(1+'DCF Bear'!$C$6+$B166)^(-'DCF Bear'!$D$19:$H$19))+'DCF Bear'!$I$116*(1-'DCF Bear'!$I$115/'DCF Bear'!$I$117)/((1+'DCF Bear'!$C$6+$B166)*IF(RateConv=1,1,1+IPCALT)-1-'DCF Bear'!$I$115)/'DCF Bear'!$H$23*(1+'DCF Bear'!$C$6+$B166)^(-5)</f>
        <v>8933.0274537145251</v>
      </c>
      <c r="F166" s="16">
        <f>SUMPRODUCT('DCF Bear'!$D$160:$H$160,(1+'DCF Bear'!$C$6+$B166)^(-'DCF Bear'!$D$19:$H$19))+'DCF Bear'!$I$145*(1-'DCF Bear'!$I$144/'DCF Bear'!$I$146)/((1+'DCF Bear'!$C$6+$B166)*IF(RateConv=1,1,1+IPCALT)-1-'DCF Bear'!$I$144)/'DCF Bear'!$H$23*(1+'DCF Bear'!$C$6+$B166)^(-5)</f>
        <v>36107.00235577541</v>
      </c>
      <c r="G166" s="75">
        <f t="shared" si="16"/>
        <v>86624.813319203371</v>
      </c>
      <c r="H166" s="16">
        <f>SUMPRODUCT('DCF Base'!$D$73:$H$73,(1+'DCF Base'!$C$6+$B166)^(-'DCF Base'!$D$19:$H$19))+'DCF Base'!$I$58*(1-'DCF Base'!$I$57/'DCF Base'!$I$59)/((1+'DCF Base'!$C$6+$B166)*IF(RateConv=1,1,1+IPCALT)-1-'DCF Base'!$I$57)/'DCF Base'!$H$23*(1+'DCF Base'!$C$6+$B166)^(-5)</f>
        <v>30515.116116863173</v>
      </c>
      <c r="I166" s="16">
        <f>SUMPRODUCT('DCF Base'!$D$102:$H$102,(1+'DCF Base'!$C$6+$B166)^(-'DCF Base'!$D$19:$H$19))+'DCF Base'!$I$87*(1-'DCF Base'!$I$86/'DCF Base'!$I$88)/((1+'DCF Base'!$C$6+$B166)*IF(RateConv=1,1,1+IPCALT)-1-'DCF Base'!$I$86)/'DCF Base'!$H$23*(1+'DCF Base'!$C$6+$B166)^(-5)</f>
        <v>16486.626504337524</v>
      </c>
      <c r="J166" s="16">
        <f>SUMPRODUCT('DCF Base'!$D$131:$H$131,(1+'DCF Base'!$C$6+$B166)^(-'DCF Base'!$D$19:$H$19))+'DCF Base'!$I$116*(1-'DCF Base'!$I$115/'DCF Base'!$I$117)/((1+'DCF Base'!$C$6+$B166)*IF(RateConv=1,1,1+IPCALT)-1-'DCF Base'!$I$115)/'DCF Base'!$H$23*(1+'DCF Base'!$C$6+$B166)^(-5)</f>
        <v>10276.061045877932</v>
      </c>
      <c r="K166" s="16">
        <f>SUMPRODUCT('DCF Base'!$D$160:$H$160,(1+'DCF Base'!$C$6+$B166)^(-'DCF Base'!$D$19:$H$19))+'DCF Base'!$I$145*(1-'DCF Base'!$I$144/'DCF Base'!$I$146)/((1+'DCF Base'!$C$6+$B166)*IF(RateConv=1,1,1+IPCALT)-1-'DCF Base'!$I$144)/'DCF Base'!$H$23*(1+'DCF Base'!$C$6+$B166)^(-5)</f>
        <v>39650.880011852387</v>
      </c>
      <c r="L166" s="75">
        <f t="shared" si="17"/>
        <v>96928.683678931018</v>
      </c>
      <c r="M166" s="16">
        <f>SUMPRODUCT('DCF Bull'!$D$73:$H$73,(1+'DCF Bull'!$C$6+$B166)^(-'DCF Bull'!$D$19:$H$19))+'DCF Bull'!$I$58*(1-'DCF Bull'!$I$57/'DCF Bull'!$I$59)/((1+'DCF Bull'!$C$6+$B166)*IF(RateConv=1,1,1+IPCALT)-1-'DCF Bull'!$I$57)/'DCF Bull'!$H$23*(1+'DCF Bull'!$C$6+$B166)^(-5)</f>
        <v>33679.065651372548</v>
      </c>
      <c r="N166" s="16">
        <f>SUMPRODUCT('DCF Bull'!$D$102:$H$102,(1+'DCF Bull'!$C$6+$B166)^(-'DCF Bull'!$D$19:$H$19))+'DCF Bull'!$I$87*(1-'DCF Bull'!$I$86/'DCF Bull'!$I$88)/((1+'DCF Bull'!$C$6+$B166)*IF(RateConv=1,1,1+IPCALT)-1-'DCF Bull'!$I$86)/'DCF Bull'!$H$23*(1+'DCF Bull'!$C$6+$B166)^(-5)</f>
        <v>17139.567409997006</v>
      </c>
      <c r="O166" s="16">
        <f>SUMPRODUCT('DCF Bull'!$D$131:$H$131,(1+'DCF Bull'!$C$6+$B166)^(-'DCF Bull'!$D$19:$H$19))+'DCF Bull'!$I$116*(1-'DCF Bull'!$I$115/'DCF Bull'!$I$117)/((1+'DCF Bull'!$C$6+$B166)*IF(RateConv=1,1,1+IPCALT)-1-'DCF Bull'!$I$115)/'DCF Bull'!$H$23*(1+'DCF Bull'!$C$6+$B166)^(-5)</f>
        <v>11307.81486478133</v>
      </c>
      <c r="P166" s="16">
        <f>SUMPRODUCT('DCF Bull'!$D$160:$H$160,(1+'DCF Bull'!$C$6+$B166)^(-'DCF Bull'!$D$19:$H$19))+'DCF Bull'!$I$145*(1-'DCF Bull'!$I$144/'DCF Bull'!$I$146)/((1+'DCF Bull'!$C$6+$B166)*IF(RateConv=1,1,1+IPCALT)-1-'DCF Bull'!$I$144)/'DCF Bull'!$H$23*(1+'DCF Bull'!$C$6+$B166)^(-5)</f>
        <v>41889.677484294036</v>
      </c>
      <c r="Q166" s="75">
        <f t="shared" si="18"/>
        <v>104016.12541044492</v>
      </c>
      <c r="R166" s="16">
        <f>SUMPRODUCT('DCF Custom'!$D$73:$H$73,(1+'DCF Custom'!$C$6+$B166)^(-'DCF Custom'!$D$19:$H$19))+'DCF Custom'!$I$58*(1-'DCF Custom'!$I$57/'DCF Custom'!$I$59)/((1+'DCF Custom'!$C$6+$B166)*IF(RateConv=1,1,1+IPCALT)-1-'DCF Custom'!$I$57)/'DCF Custom'!$H$23*(1+'DCF Custom'!$C$6+$B166)^(-5)</f>
        <v>30515.116116863173</v>
      </c>
      <c r="S166" s="16">
        <f>SUMPRODUCT('DCF Custom'!$D$102:$H$102,(1+'DCF Custom'!$C$6+$B166)^(-'DCF Custom'!$D$19:$H$19))+'DCF Custom'!$I$87*(1-'DCF Custom'!$I$86/'DCF Custom'!$I$88)/((1+'DCF Custom'!$C$6+$B166)*IF(RateConv=1,1,1+IPCALT)-1-'DCF Custom'!$I$86)/'DCF Custom'!$H$23*(1+'DCF Custom'!$C$6+$B166)^(-5)</f>
        <v>16486.626504337524</v>
      </c>
      <c r="T166" s="16">
        <f>SUMPRODUCT('DCF Custom'!$D$131:$H$131,(1+'DCF Custom'!$C$6+$B166)^(-'DCF Custom'!$D$19:$H$19))+'DCF Custom'!$I$116*(1-'DCF Custom'!$I$115/'DCF Custom'!$I$117)/((1+'DCF Custom'!$C$6+$B166)*IF(RateConv=1,1,1+IPCALT)-1-'DCF Custom'!$I$115)/'DCF Custom'!$H$23*(1+'DCF Custom'!$C$6+$B166)^(-5)</f>
        <v>10276.061045877932</v>
      </c>
      <c r="U166" s="16">
        <f>SUMPRODUCT('DCF Custom'!$D$160:$H$160,(1+'DCF Custom'!$C$6+$B166)^(-'DCF Custom'!$D$19:$H$19))+'DCF Custom'!$I$145*(1-'DCF Custom'!$I$144/'DCF Custom'!$I$146)/((1+'DCF Custom'!$C$6+$B166)*IF(RateConv=1,1,1+IPCALT)-1-'DCF Custom'!$I$144)/'DCF Custom'!$H$23*(1+'DCF Custom'!$C$6+$B166)^(-5)</f>
        <v>39650.880011852387</v>
      </c>
      <c r="V166" s="75">
        <f t="shared" si="19"/>
        <v>96928.683678931018</v>
      </c>
    </row>
    <row r="167" spans="2:22" ht="13.95" customHeight="1" x14ac:dyDescent="0.3">
      <c r="B167" s="80">
        <v>0.14599999999999999</v>
      </c>
      <c r="C167" s="16">
        <f>SUMPRODUCT('DCF Bear'!$D$73:$H$73,(1+'DCF Bear'!$C$6+$B167)^(-'DCF Bear'!$D$19:$H$19))+'DCF Bear'!$I$58*(1-'DCF Bear'!$I$57/'DCF Bear'!$I$59)/((1+'DCF Bear'!$C$6+$B167)*IF(RateConv=1,1,1+IPCALT)-1-'DCF Bear'!$I$57)/'DCF Bear'!$H$23*(1+'DCF Bear'!$C$6+$B167)^(-5)</f>
        <v>26395.180480170788</v>
      </c>
      <c r="D167" s="16">
        <f>SUMPRODUCT('DCF Bear'!$D$102:$H$102,(1+'DCF Bear'!$C$6+$B167)^(-'DCF Bear'!$D$19:$H$19))+'DCF Bear'!$I$87*(1-'DCF Bear'!$I$86/'DCF Bear'!$I$88)/((1+'DCF Bear'!$C$6+$B167)*IF(RateConv=1,1,1+IPCALT)-1-'DCF Bear'!$I$86)/'DCF Bear'!$H$23*(1+'DCF Bear'!$C$6+$B167)^(-5)</f>
        <v>14949.88938567142</v>
      </c>
      <c r="E167" s="16">
        <f>SUMPRODUCT('DCF Bear'!$D$131:$H$131,(1+'DCF Bear'!$C$6+$B167)^(-'DCF Bear'!$D$19:$H$19))+'DCF Bear'!$I$116*(1-'DCF Bear'!$I$115/'DCF Bear'!$I$117)/((1+'DCF Bear'!$C$6+$B167)*IF(RateConv=1,1,1+IPCALT)-1-'DCF Bear'!$I$115)/'DCF Bear'!$H$23*(1+'DCF Bear'!$C$6+$B167)^(-5)</f>
        <v>8880.614572802253</v>
      </c>
      <c r="F167" s="16">
        <f>SUMPRODUCT('DCF Bear'!$D$160:$H$160,(1+'DCF Bear'!$C$6+$B167)^(-'DCF Bear'!$D$19:$H$19))+'DCF Bear'!$I$145*(1-'DCF Bear'!$I$144/'DCF Bear'!$I$146)/((1+'DCF Bear'!$C$6+$B167)*IF(RateConv=1,1,1+IPCALT)-1-'DCF Bear'!$I$144)/'DCF Bear'!$H$23*(1+'DCF Bear'!$C$6+$B167)^(-5)</f>
        <v>35930.353346810953</v>
      </c>
      <c r="G167" s="75">
        <f t="shared" si="16"/>
        <v>86156.03778545541</v>
      </c>
      <c r="H167" s="16">
        <f>SUMPRODUCT('DCF Base'!$D$73:$H$73,(1+'DCF Base'!$C$6+$B167)^(-'DCF Base'!$D$19:$H$19))+'DCF Base'!$I$58*(1-'DCF Base'!$I$57/'DCF Base'!$I$59)/((1+'DCF Base'!$C$6+$B167)*IF(RateConv=1,1,1+IPCALT)-1-'DCF Base'!$I$57)/'DCF Base'!$H$23*(1+'DCF Base'!$C$6+$B167)^(-5)</f>
        <v>30315.353093147958</v>
      </c>
      <c r="I167" s="16">
        <f>SUMPRODUCT('DCF Base'!$D$102:$H$102,(1+'DCF Base'!$C$6+$B167)^(-'DCF Base'!$D$19:$H$19))+'DCF Base'!$I$87*(1-'DCF Base'!$I$86/'DCF Base'!$I$88)/((1+'DCF Base'!$C$6+$B167)*IF(RateConv=1,1,1+IPCALT)-1-'DCF Base'!$I$86)/'DCF Base'!$H$23*(1+'DCF Base'!$C$6+$B167)^(-5)</f>
        <v>16362.847127909718</v>
      </c>
      <c r="J167" s="16">
        <f>SUMPRODUCT('DCF Base'!$D$131:$H$131,(1+'DCF Base'!$C$6+$B167)^(-'DCF Base'!$D$19:$H$19))+'DCF Base'!$I$116*(1-'DCF Base'!$I$115/'DCF Base'!$I$117)/((1+'DCF Base'!$C$6+$B167)*IF(RateConv=1,1,1+IPCALT)-1-'DCF Base'!$I$115)/'DCF Base'!$H$23*(1+'DCF Base'!$C$6+$B167)^(-5)</f>
        <v>10204.231917963883</v>
      </c>
      <c r="K167" s="16">
        <f>SUMPRODUCT('DCF Base'!$D$160:$H$160,(1+'DCF Base'!$C$6+$B167)^(-'DCF Base'!$D$19:$H$19))+'DCF Base'!$I$145*(1-'DCF Base'!$I$144/'DCF Base'!$I$146)/((1+'DCF Base'!$C$6+$B167)*IF(RateConv=1,1,1+IPCALT)-1-'DCF Base'!$I$144)/'DCF Base'!$H$23*(1+'DCF Base'!$C$6+$B167)^(-5)</f>
        <v>39418.496424804878</v>
      </c>
      <c r="L167" s="75">
        <f t="shared" si="17"/>
        <v>96300.928563826441</v>
      </c>
      <c r="M167" s="16">
        <f>SUMPRODUCT('DCF Bull'!$D$73:$H$73,(1+'DCF Bull'!$C$6+$B167)^(-'DCF Bull'!$D$19:$H$19))+'DCF Bull'!$I$58*(1-'DCF Bull'!$I$57/'DCF Bull'!$I$59)/((1+'DCF Bull'!$C$6+$B167)*IF(RateConv=1,1,1+IPCALT)-1-'DCF Bull'!$I$57)/'DCF Bull'!$H$23*(1+'DCF Bull'!$C$6+$B167)^(-5)</f>
        <v>33429.409929588488</v>
      </c>
      <c r="N167" s="16">
        <f>SUMPRODUCT('DCF Bull'!$D$102:$H$102,(1+'DCF Bull'!$C$6+$B167)^(-'DCF Bull'!$D$19:$H$19))+'DCF Bull'!$I$87*(1-'DCF Bull'!$I$86/'DCF Bull'!$I$88)/((1+'DCF Bull'!$C$6+$B167)*IF(RateConv=1,1,1+IPCALT)-1-'DCF Bull'!$I$86)/'DCF Bull'!$H$23*(1+'DCF Bull'!$C$6+$B167)^(-5)</f>
        <v>16990.033126661852</v>
      </c>
      <c r="O167" s="16">
        <f>SUMPRODUCT('DCF Bull'!$D$131:$H$131,(1+'DCF Bull'!$C$6+$B167)^(-'DCF Bull'!$D$19:$H$19))+'DCF Bull'!$I$116*(1-'DCF Bull'!$I$115/'DCF Bull'!$I$117)/((1+'DCF Bull'!$C$6+$B167)*IF(RateConv=1,1,1+IPCALT)-1-'DCF Bull'!$I$115)/'DCF Bull'!$H$23*(1+'DCF Bull'!$C$6+$B167)^(-5)</f>
        <v>11217.832956406097</v>
      </c>
      <c r="P167" s="16">
        <f>SUMPRODUCT('DCF Bull'!$D$160:$H$160,(1+'DCF Bull'!$C$6+$B167)^(-'DCF Bull'!$D$19:$H$19))+'DCF Bull'!$I$145*(1-'DCF Bull'!$I$144/'DCF Bull'!$I$146)/((1+'DCF Bull'!$C$6+$B167)*IF(RateConv=1,1,1+IPCALT)-1-'DCF Bull'!$I$144)/'DCF Bull'!$H$23*(1+'DCF Bull'!$C$6+$B167)^(-5)</f>
        <v>41608.948517500583</v>
      </c>
      <c r="Q167" s="75">
        <f t="shared" si="18"/>
        <v>103246.22453015702</v>
      </c>
      <c r="R167" s="16">
        <f>SUMPRODUCT('DCF Custom'!$D$73:$H$73,(1+'DCF Custom'!$C$6+$B167)^(-'DCF Custom'!$D$19:$H$19))+'DCF Custom'!$I$58*(1-'DCF Custom'!$I$57/'DCF Custom'!$I$59)/((1+'DCF Custom'!$C$6+$B167)*IF(RateConv=1,1,1+IPCALT)-1-'DCF Custom'!$I$57)/'DCF Custom'!$H$23*(1+'DCF Custom'!$C$6+$B167)^(-5)</f>
        <v>30315.353093147958</v>
      </c>
      <c r="S167" s="16">
        <f>SUMPRODUCT('DCF Custom'!$D$102:$H$102,(1+'DCF Custom'!$C$6+$B167)^(-'DCF Custom'!$D$19:$H$19))+'DCF Custom'!$I$87*(1-'DCF Custom'!$I$86/'DCF Custom'!$I$88)/((1+'DCF Custom'!$C$6+$B167)*IF(RateConv=1,1,1+IPCALT)-1-'DCF Custom'!$I$86)/'DCF Custom'!$H$23*(1+'DCF Custom'!$C$6+$B167)^(-5)</f>
        <v>16362.847127909718</v>
      </c>
      <c r="T167" s="16">
        <f>SUMPRODUCT('DCF Custom'!$D$131:$H$131,(1+'DCF Custom'!$C$6+$B167)^(-'DCF Custom'!$D$19:$H$19))+'DCF Custom'!$I$116*(1-'DCF Custom'!$I$115/'DCF Custom'!$I$117)/((1+'DCF Custom'!$C$6+$B167)*IF(RateConv=1,1,1+IPCALT)-1-'DCF Custom'!$I$115)/'DCF Custom'!$H$23*(1+'DCF Custom'!$C$6+$B167)^(-5)</f>
        <v>10204.231917963883</v>
      </c>
      <c r="U167" s="16">
        <f>SUMPRODUCT('DCF Custom'!$D$160:$H$160,(1+'DCF Custom'!$C$6+$B167)^(-'DCF Custom'!$D$19:$H$19))+'DCF Custom'!$I$145*(1-'DCF Custom'!$I$144/'DCF Custom'!$I$146)/((1+'DCF Custom'!$C$6+$B167)*IF(RateConv=1,1,1+IPCALT)-1-'DCF Custom'!$I$144)/'DCF Custom'!$H$23*(1+'DCF Custom'!$C$6+$B167)^(-5)</f>
        <v>39418.496424804878</v>
      </c>
      <c r="V167" s="75">
        <f t="shared" si="19"/>
        <v>96300.928563826441</v>
      </c>
    </row>
    <row r="168" spans="2:22" ht="13.95" customHeight="1" x14ac:dyDescent="0.3">
      <c r="B168" s="80">
        <v>0.14699999999999999</v>
      </c>
      <c r="C168" s="16">
        <f>SUMPRODUCT('DCF Bear'!$D$73:$H$73,(1+'DCF Bear'!$C$6+$B168)^(-'DCF Bear'!$D$19:$H$19))+'DCF Bear'!$I$58*(1-'DCF Bear'!$I$57/'DCF Bear'!$I$59)/((1+'DCF Bear'!$C$6+$B168)*IF(RateConv=1,1,1+IPCALT)-1-'DCF Bear'!$I$57)/'DCF Bear'!$H$23*(1+'DCF Bear'!$C$6+$B168)^(-5)</f>
        <v>26250.362684805295</v>
      </c>
      <c r="D168" s="16">
        <f>SUMPRODUCT('DCF Bear'!$D$102:$H$102,(1+'DCF Bear'!$C$6+$B168)^(-'DCF Bear'!$D$19:$H$19))+'DCF Bear'!$I$87*(1-'DCF Bear'!$I$86/'DCF Bear'!$I$88)/((1+'DCF Bear'!$C$6+$B168)*IF(RateConv=1,1,1+IPCALT)-1-'DCF Bear'!$I$86)/'DCF Bear'!$H$23*(1+'DCF Bear'!$C$6+$B168)^(-5)</f>
        <v>14857.566255903337</v>
      </c>
      <c r="E168" s="16">
        <f>SUMPRODUCT('DCF Bear'!$D$131:$H$131,(1+'DCF Bear'!$C$6+$B168)^(-'DCF Bear'!$D$19:$H$19))+'DCF Bear'!$I$116*(1-'DCF Bear'!$I$115/'DCF Bear'!$I$117)/((1+'DCF Bear'!$C$6+$B168)*IF(RateConv=1,1,1+IPCALT)-1-'DCF Bear'!$I$115)/'DCF Bear'!$H$23*(1+'DCF Bear'!$C$6+$B168)^(-5)</f>
        <v>8828.7677549725668</v>
      </c>
      <c r="F168" s="16">
        <f>SUMPRODUCT('DCF Bear'!$D$160:$H$160,(1+'DCF Bear'!$C$6+$B168)^(-'DCF Bear'!$D$19:$H$19))+'DCF Bear'!$I$145*(1-'DCF Bear'!$I$144/'DCF Bear'!$I$146)/((1+'DCF Bear'!$C$6+$B168)*IF(RateConv=1,1,1+IPCALT)-1-'DCF Bear'!$I$144)/'DCF Bear'!$H$23*(1+'DCF Bear'!$C$6+$B168)^(-5)</f>
        <v>35755.490745400071</v>
      </c>
      <c r="G168" s="75">
        <f t="shared" si="16"/>
        <v>85692.187441081274</v>
      </c>
      <c r="H168" s="16">
        <f>SUMPRODUCT('DCF Base'!$D$73:$H$73,(1+'DCF Base'!$C$6+$B168)^(-'DCF Base'!$D$19:$H$19))+'DCF Base'!$I$58*(1-'DCF Base'!$I$57/'DCF Base'!$I$59)/((1+'DCF Base'!$C$6+$B168)*IF(RateConv=1,1,1+IPCALT)-1-'DCF Base'!$I$57)/'DCF Base'!$H$23*(1+'DCF Base'!$C$6+$B168)^(-5)</f>
        <v>30118.022208580573</v>
      </c>
      <c r="I168" s="16">
        <f>SUMPRODUCT('DCF Base'!$D$102:$H$102,(1+'DCF Base'!$C$6+$B168)^(-'DCF Base'!$D$19:$H$19))+'DCF Base'!$I$87*(1-'DCF Base'!$I$86/'DCF Base'!$I$88)/((1+'DCF Base'!$C$6+$B168)*IF(RateConv=1,1,1+IPCALT)-1-'DCF Base'!$I$86)/'DCF Base'!$H$23*(1+'DCF Base'!$C$6+$B168)^(-5)</f>
        <v>16240.629158941763</v>
      </c>
      <c r="J168" s="16">
        <f>SUMPRODUCT('DCF Base'!$D$131:$H$131,(1+'DCF Base'!$C$6+$B168)^(-'DCF Base'!$D$19:$H$19))+'DCF Base'!$I$116*(1-'DCF Base'!$I$115/'DCF Base'!$I$117)/((1+'DCF Base'!$C$6+$B168)*IF(RateConv=1,1,1+IPCALT)-1-'DCF Base'!$I$115)/'DCF Base'!$H$23*(1+'DCF Base'!$C$6+$B168)^(-5)</f>
        <v>10133.293526054025</v>
      </c>
      <c r="K168" s="16">
        <f>SUMPRODUCT('DCF Base'!$D$160:$H$160,(1+'DCF Base'!$C$6+$B168)^(-'DCF Base'!$D$19:$H$19))+'DCF Base'!$I$145*(1-'DCF Base'!$I$144/'DCF Base'!$I$146)/((1+'DCF Base'!$C$6+$B168)*IF(RateConv=1,1,1+IPCALT)-1-'DCF Base'!$I$144)/'DCF Base'!$H$23*(1+'DCF Base'!$C$6+$B168)^(-5)</f>
        <v>39188.842330192827</v>
      </c>
      <c r="L168" s="75">
        <f t="shared" si="17"/>
        <v>95680.787223769192</v>
      </c>
      <c r="M168" s="16">
        <f>SUMPRODUCT('DCF Bull'!$D$73:$H$73,(1+'DCF Bull'!$C$6+$B168)^(-'DCF Bull'!$D$19:$H$19))+'DCF Bull'!$I$58*(1-'DCF Bull'!$I$57/'DCF Bull'!$I$59)/((1+'DCF Bull'!$C$6+$B168)*IF(RateConv=1,1,1+IPCALT)-1-'DCF Bull'!$I$57)/'DCF Bull'!$H$23*(1+'DCF Bull'!$C$6+$B168)^(-5)</f>
        <v>33183.080623826398</v>
      </c>
      <c r="N168" s="16">
        <f>SUMPRODUCT('DCF Bull'!$D$102:$H$102,(1+'DCF Bull'!$C$6+$B168)^(-'DCF Bull'!$D$19:$H$19))+'DCF Bull'!$I$87*(1-'DCF Bull'!$I$86/'DCF Bull'!$I$88)/((1+'DCF Bull'!$C$6+$B168)*IF(RateConv=1,1,1+IPCALT)-1-'DCF Bull'!$I$86)/'DCF Bull'!$H$23*(1+'DCF Bull'!$C$6+$B168)^(-5)</f>
        <v>16842.568286861853</v>
      </c>
      <c r="O168" s="16">
        <f>SUMPRODUCT('DCF Bull'!$D$131:$H$131,(1+'DCF Bull'!$C$6+$B168)^(-'DCF Bull'!$D$19:$H$19))+'DCF Bull'!$I$116*(1-'DCF Bull'!$I$115/'DCF Bull'!$I$117)/((1+'DCF Bull'!$C$6+$B168)*IF(RateConv=1,1,1+IPCALT)-1-'DCF Bull'!$I$115)/'DCF Bull'!$H$23*(1+'DCF Bull'!$C$6+$B168)^(-5)</f>
        <v>11129.071627548496</v>
      </c>
      <c r="P168" s="16">
        <f>SUMPRODUCT('DCF Bull'!$D$160:$H$160,(1+'DCF Bull'!$C$6+$B168)^(-'DCF Bull'!$D$19:$H$19))+'DCF Bull'!$I$145*(1-'DCF Bull'!$I$144/'DCF Bull'!$I$146)/((1+'DCF Bull'!$C$6+$B168)*IF(RateConv=1,1,1+IPCALT)-1-'DCF Bull'!$I$144)/'DCF Bull'!$H$23*(1+'DCF Bull'!$C$6+$B168)^(-5)</f>
        <v>41331.852445531433</v>
      </c>
      <c r="Q168" s="75">
        <f t="shared" si="18"/>
        <v>102486.57298376819</v>
      </c>
      <c r="R168" s="16">
        <f>SUMPRODUCT('DCF Custom'!$D$73:$H$73,(1+'DCF Custom'!$C$6+$B168)^(-'DCF Custom'!$D$19:$H$19))+'DCF Custom'!$I$58*(1-'DCF Custom'!$I$57/'DCF Custom'!$I$59)/((1+'DCF Custom'!$C$6+$B168)*IF(RateConv=1,1,1+IPCALT)-1-'DCF Custom'!$I$57)/'DCF Custom'!$H$23*(1+'DCF Custom'!$C$6+$B168)^(-5)</f>
        <v>30118.022208580573</v>
      </c>
      <c r="S168" s="16">
        <f>SUMPRODUCT('DCF Custom'!$D$102:$H$102,(1+'DCF Custom'!$C$6+$B168)^(-'DCF Custom'!$D$19:$H$19))+'DCF Custom'!$I$87*(1-'DCF Custom'!$I$86/'DCF Custom'!$I$88)/((1+'DCF Custom'!$C$6+$B168)*IF(RateConv=1,1,1+IPCALT)-1-'DCF Custom'!$I$86)/'DCF Custom'!$H$23*(1+'DCF Custom'!$C$6+$B168)^(-5)</f>
        <v>16240.629158941763</v>
      </c>
      <c r="T168" s="16">
        <f>SUMPRODUCT('DCF Custom'!$D$131:$H$131,(1+'DCF Custom'!$C$6+$B168)^(-'DCF Custom'!$D$19:$H$19))+'DCF Custom'!$I$116*(1-'DCF Custom'!$I$115/'DCF Custom'!$I$117)/((1+'DCF Custom'!$C$6+$B168)*IF(RateConv=1,1,1+IPCALT)-1-'DCF Custom'!$I$115)/'DCF Custom'!$H$23*(1+'DCF Custom'!$C$6+$B168)^(-5)</f>
        <v>10133.293526054025</v>
      </c>
      <c r="U168" s="16">
        <f>SUMPRODUCT('DCF Custom'!$D$160:$H$160,(1+'DCF Custom'!$C$6+$B168)^(-'DCF Custom'!$D$19:$H$19))+'DCF Custom'!$I$145*(1-'DCF Custom'!$I$144/'DCF Custom'!$I$146)/((1+'DCF Custom'!$C$6+$B168)*IF(RateConv=1,1,1+IPCALT)-1-'DCF Custom'!$I$144)/'DCF Custom'!$H$23*(1+'DCF Custom'!$C$6+$B168)^(-5)</f>
        <v>39188.842330192827</v>
      </c>
      <c r="V168" s="75">
        <f t="shared" si="19"/>
        <v>95680.787223769192</v>
      </c>
    </row>
    <row r="169" spans="2:22" ht="13.95" customHeight="1" x14ac:dyDescent="0.3">
      <c r="B169" s="80">
        <v>0.14799999999999999</v>
      </c>
      <c r="C169" s="16">
        <f>SUMPRODUCT('DCF Bear'!$D$73:$H$73,(1+'DCF Bear'!$C$6+$B169)^(-'DCF Bear'!$D$19:$H$19))+'DCF Bear'!$I$58*(1-'DCF Bear'!$I$57/'DCF Bear'!$I$59)/((1+'DCF Bear'!$C$6+$B169)*IF(RateConv=1,1,1+IPCALT)-1-'DCF Bear'!$I$57)/'DCF Bear'!$H$23*(1+'DCF Bear'!$C$6+$B169)^(-5)</f>
        <v>26107.069938964592</v>
      </c>
      <c r="D169" s="16">
        <f>SUMPRODUCT('DCF Bear'!$D$102:$H$102,(1+'DCF Bear'!$C$6+$B169)^(-'DCF Bear'!$D$19:$H$19))+'DCF Bear'!$I$87*(1-'DCF Bear'!$I$86/'DCF Bear'!$I$88)/((1+'DCF Bear'!$C$6+$B169)*IF(RateConv=1,1,1+IPCALT)-1-'DCF Bear'!$I$86)/'DCF Bear'!$H$23*(1+'DCF Bear'!$C$6+$B169)^(-5)</f>
        <v>14766.250247202792</v>
      </c>
      <c r="E169" s="16">
        <f>SUMPRODUCT('DCF Bear'!$D$131:$H$131,(1+'DCF Bear'!$C$6+$B169)^(-'DCF Bear'!$D$19:$H$19))+'DCF Bear'!$I$116*(1-'DCF Bear'!$I$115/'DCF Bear'!$I$117)/((1+'DCF Bear'!$C$6+$B169)*IF(RateConv=1,1,1+IPCALT)-1-'DCF Bear'!$I$115)/'DCF Bear'!$H$23*(1+'DCF Bear'!$C$6+$B169)^(-5)</f>
        <v>8777.4780634952331</v>
      </c>
      <c r="F169" s="16">
        <f>SUMPRODUCT('DCF Bear'!$D$160:$H$160,(1+'DCF Bear'!$C$6+$B169)^(-'DCF Bear'!$D$19:$H$19))+'DCF Bear'!$I$145*(1-'DCF Bear'!$I$144/'DCF Bear'!$I$146)/((1+'DCF Bear'!$C$6+$B169)*IF(RateConv=1,1,1+IPCALT)-1-'DCF Bear'!$I$144)/'DCF Bear'!$H$23*(1+'DCF Bear'!$C$6+$B169)^(-5)</f>
        <v>35582.386839955565</v>
      </c>
      <c r="G169" s="75">
        <f t="shared" si="16"/>
        <v>85233.185089618186</v>
      </c>
      <c r="H169" s="16">
        <f>SUMPRODUCT('DCF Base'!$D$73:$H$73,(1+'DCF Base'!$C$6+$B169)^(-'DCF Base'!$D$19:$H$19))+'DCF Base'!$I$58*(1-'DCF Base'!$I$57/'DCF Base'!$I$59)/((1+'DCF Base'!$C$6+$B169)*IF(RateConv=1,1,1+IPCALT)-1-'DCF Base'!$I$57)/'DCF Base'!$H$23*(1+'DCF Base'!$C$6+$B169)^(-5)</f>
        <v>29923.080003907846</v>
      </c>
      <c r="I169" s="16">
        <f>SUMPRODUCT('DCF Base'!$D$102:$H$102,(1+'DCF Base'!$C$6+$B169)^(-'DCF Base'!$D$19:$H$19))+'DCF Base'!$I$87*(1-'DCF Base'!$I$86/'DCF Base'!$I$88)/((1+'DCF Base'!$C$6+$B169)*IF(RateConv=1,1,1+IPCALT)-1-'DCF Base'!$I$86)/'DCF Base'!$H$23*(1+'DCF Base'!$C$6+$B169)^(-5)</f>
        <v>16119.944473915863</v>
      </c>
      <c r="J169" s="16">
        <f>SUMPRODUCT('DCF Base'!$D$131:$H$131,(1+'DCF Base'!$C$6+$B169)^(-'DCF Base'!$D$19:$H$19))+'DCF Base'!$I$116*(1-'DCF Base'!$I$115/'DCF Base'!$I$117)/((1+'DCF Base'!$C$6+$B169)*IF(RateConv=1,1,1+IPCALT)-1-'DCF Base'!$I$115)/'DCF Base'!$H$23*(1+'DCF Base'!$C$6+$B169)^(-5)</f>
        <v>10063.229886606361</v>
      </c>
      <c r="K169" s="16">
        <f>SUMPRODUCT('DCF Base'!$D$160:$H$160,(1+'DCF Base'!$C$6+$B169)^(-'DCF Base'!$D$19:$H$19))+'DCF Base'!$I$145*(1-'DCF Base'!$I$144/'DCF Base'!$I$146)/((1+'DCF Base'!$C$6+$B169)*IF(RateConv=1,1,1+IPCALT)-1-'DCF Base'!$I$144)/'DCF Base'!$H$23*(1+'DCF Base'!$C$6+$B169)^(-5)</f>
        <v>38961.869370811495</v>
      </c>
      <c r="L169" s="75">
        <f t="shared" si="17"/>
        <v>95068.123735241563</v>
      </c>
      <c r="M169" s="16">
        <f>SUMPRODUCT('DCF Bull'!$D$73:$H$73,(1+'DCF Bull'!$C$6+$B169)^(-'DCF Bull'!$D$19:$H$19))+'DCF Bull'!$I$58*(1-'DCF Bull'!$I$57/'DCF Bull'!$I$59)/((1+'DCF Bull'!$C$6+$B169)*IF(RateConv=1,1,1+IPCALT)-1-'DCF Bull'!$I$57)/'DCF Bull'!$H$23*(1+'DCF Bull'!$C$6+$B169)^(-5)</f>
        <v>32940.013309878646</v>
      </c>
      <c r="N169" s="16">
        <f>SUMPRODUCT('DCF Bull'!$D$102:$H$102,(1+'DCF Bull'!$C$6+$B169)^(-'DCF Bull'!$D$19:$H$19))+'DCF Bull'!$I$87*(1-'DCF Bull'!$I$86/'DCF Bull'!$I$88)/((1+'DCF Bull'!$C$6+$B169)*IF(RateConv=1,1,1+IPCALT)-1-'DCF Bull'!$I$86)/'DCF Bull'!$H$23*(1+'DCF Bull'!$C$6+$B169)^(-5)</f>
        <v>16697.132483650072</v>
      </c>
      <c r="O169" s="16">
        <f>SUMPRODUCT('DCF Bull'!$D$131:$H$131,(1+'DCF Bull'!$C$6+$B169)^(-'DCF Bull'!$D$19:$H$19))+'DCF Bull'!$I$116*(1-'DCF Bull'!$I$115/'DCF Bull'!$I$117)/((1+'DCF Bull'!$C$6+$B169)*IF(RateConv=1,1,1+IPCALT)-1-'DCF Bull'!$I$115)/'DCF Bull'!$H$23*(1+'DCF Bull'!$C$6+$B169)^(-5)</f>
        <v>11041.507147014579</v>
      </c>
      <c r="P169" s="16">
        <f>SUMPRODUCT('DCF Bull'!$D$160:$H$160,(1+'DCF Bull'!$C$6+$B169)^(-'DCF Bull'!$D$19:$H$19))+'DCF Bull'!$I$145*(1-'DCF Bull'!$I$144/'DCF Bull'!$I$146)/((1+'DCF Bull'!$C$6+$B169)*IF(RateConv=1,1,1+IPCALT)-1-'DCF Bull'!$I$144)/'DCF Bull'!$H$23*(1+'DCF Bull'!$C$6+$B169)^(-5)</f>
        <v>41058.31935192224</v>
      </c>
      <c r="Q169" s="75">
        <f t="shared" si="18"/>
        <v>101736.97229246554</v>
      </c>
      <c r="R169" s="16">
        <f>SUMPRODUCT('DCF Custom'!$D$73:$H$73,(1+'DCF Custom'!$C$6+$B169)^(-'DCF Custom'!$D$19:$H$19))+'DCF Custom'!$I$58*(1-'DCF Custom'!$I$57/'DCF Custom'!$I$59)/((1+'DCF Custom'!$C$6+$B169)*IF(RateConv=1,1,1+IPCALT)-1-'DCF Custom'!$I$57)/'DCF Custom'!$H$23*(1+'DCF Custom'!$C$6+$B169)^(-5)</f>
        <v>29923.080003907846</v>
      </c>
      <c r="S169" s="16">
        <f>SUMPRODUCT('DCF Custom'!$D$102:$H$102,(1+'DCF Custom'!$C$6+$B169)^(-'DCF Custom'!$D$19:$H$19))+'DCF Custom'!$I$87*(1-'DCF Custom'!$I$86/'DCF Custom'!$I$88)/((1+'DCF Custom'!$C$6+$B169)*IF(RateConv=1,1,1+IPCALT)-1-'DCF Custom'!$I$86)/'DCF Custom'!$H$23*(1+'DCF Custom'!$C$6+$B169)^(-5)</f>
        <v>16119.944473915863</v>
      </c>
      <c r="T169" s="16">
        <f>SUMPRODUCT('DCF Custom'!$D$131:$H$131,(1+'DCF Custom'!$C$6+$B169)^(-'DCF Custom'!$D$19:$H$19))+'DCF Custom'!$I$116*(1-'DCF Custom'!$I$115/'DCF Custom'!$I$117)/((1+'DCF Custom'!$C$6+$B169)*IF(RateConv=1,1,1+IPCALT)-1-'DCF Custom'!$I$115)/'DCF Custom'!$H$23*(1+'DCF Custom'!$C$6+$B169)^(-5)</f>
        <v>10063.229886606361</v>
      </c>
      <c r="U169" s="16">
        <f>SUMPRODUCT('DCF Custom'!$D$160:$H$160,(1+'DCF Custom'!$C$6+$B169)^(-'DCF Custom'!$D$19:$H$19))+'DCF Custom'!$I$145*(1-'DCF Custom'!$I$144/'DCF Custom'!$I$146)/((1+'DCF Custom'!$C$6+$B169)*IF(RateConv=1,1,1+IPCALT)-1-'DCF Custom'!$I$144)/'DCF Custom'!$H$23*(1+'DCF Custom'!$C$6+$B169)^(-5)</f>
        <v>38961.869370811495</v>
      </c>
      <c r="V169" s="75">
        <f t="shared" si="19"/>
        <v>95068.123735241563</v>
      </c>
    </row>
    <row r="170" spans="2:22" ht="13.95" customHeight="1" x14ac:dyDescent="0.3">
      <c r="B170" s="80">
        <v>0.14899999999999999</v>
      </c>
      <c r="C170" s="16">
        <f>SUMPRODUCT('DCF Bear'!$D$73:$H$73,(1+'DCF Bear'!$C$6+$B170)^(-'DCF Bear'!$D$19:$H$19))+'DCF Bear'!$I$58*(1-'DCF Bear'!$I$57/'DCF Bear'!$I$59)/((1+'DCF Bear'!$C$6+$B170)*IF(RateConv=1,1,1+IPCALT)-1-'DCF Bear'!$I$57)/'DCF Bear'!$H$23*(1+'DCF Bear'!$C$6+$B170)^(-5)</f>
        <v>25965.27841276746</v>
      </c>
      <c r="D170" s="16">
        <f>SUMPRODUCT('DCF Bear'!$D$102:$H$102,(1+'DCF Bear'!$C$6+$B170)^(-'DCF Bear'!$D$19:$H$19))+'DCF Bear'!$I$87*(1-'DCF Bear'!$I$86/'DCF Bear'!$I$88)/((1+'DCF Bear'!$C$6+$B170)*IF(RateConv=1,1,1+IPCALT)-1-'DCF Bear'!$I$86)/'DCF Bear'!$H$23*(1+'DCF Bear'!$C$6+$B170)^(-5)</f>
        <v>14675.925486451946</v>
      </c>
      <c r="E170" s="16">
        <f>SUMPRODUCT('DCF Bear'!$D$131:$H$131,(1+'DCF Bear'!$C$6+$B170)^(-'DCF Bear'!$D$19:$H$19))+'DCF Bear'!$I$116*(1-'DCF Bear'!$I$115/'DCF Bear'!$I$117)/((1+'DCF Bear'!$C$6+$B170)*IF(RateConv=1,1,1+IPCALT)-1-'DCF Bear'!$I$115)/'DCF Bear'!$H$23*(1+'DCF Bear'!$C$6+$B170)^(-5)</f>
        <v>8726.7367479838358</v>
      </c>
      <c r="F170" s="16">
        <f>SUMPRODUCT('DCF Bear'!$D$160:$H$160,(1+'DCF Bear'!$C$6+$B170)^(-'DCF Bear'!$D$19:$H$19))+'DCF Bear'!$I$145*(1-'DCF Bear'!$I$144/'DCF Bear'!$I$146)/((1+'DCF Bear'!$C$6+$B170)*IF(RateConv=1,1,1+IPCALT)-1-'DCF Bear'!$I$144)/'DCF Bear'!$H$23*(1+'DCF Bear'!$C$6+$B170)^(-5)</f>
        <v>35411.014494358053</v>
      </c>
      <c r="G170" s="75">
        <f t="shared" si="16"/>
        <v>84778.955141561295</v>
      </c>
      <c r="H170" s="16">
        <f>SUMPRODUCT('DCF Base'!$D$73:$H$73,(1+'DCF Base'!$C$6+$B170)^(-'DCF Base'!$D$19:$H$19))+'DCF Base'!$I$58*(1-'DCF Base'!$I$57/'DCF Base'!$I$59)/((1+'DCF Base'!$C$6+$B170)*IF(RateConv=1,1,1+IPCALT)-1-'DCF Base'!$I$57)/'DCF Base'!$H$23*(1+'DCF Base'!$C$6+$B170)^(-5)</f>
        <v>29730.484045705976</v>
      </c>
      <c r="I170" s="16">
        <f>SUMPRODUCT('DCF Base'!$D$102:$H$102,(1+'DCF Base'!$C$6+$B170)^(-'DCF Base'!$D$19:$H$19))+'DCF Base'!$I$87*(1-'DCF Base'!$I$86/'DCF Base'!$I$88)/((1+'DCF Base'!$C$6+$B170)*IF(RateConv=1,1,1+IPCALT)-1-'DCF Base'!$I$86)/'DCF Base'!$H$23*(1+'DCF Base'!$C$6+$B170)^(-5)</f>
        <v>16000.765614240099</v>
      </c>
      <c r="J170" s="16">
        <f>SUMPRODUCT('DCF Base'!$D$131:$H$131,(1+'DCF Base'!$C$6+$B170)^(-'DCF Base'!$D$19:$H$19))+'DCF Base'!$I$116*(1-'DCF Base'!$I$115/'DCF Base'!$I$117)/((1+'DCF Base'!$C$6+$B170)*IF(RateConv=1,1,1+IPCALT)-1-'DCF Base'!$I$115)/'DCF Base'!$H$23*(1+'DCF Base'!$C$6+$B170)^(-5)</f>
        <v>9994.0253936897061</v>
      </c>
      <c r="K170" s="16">
        <f>SUMPRODUCT('DCF Base'!$D$160:$H$160,(1+'DCF Base'!$C$6+$B170)^(-'DCF Base'!$D$19:$H$19))+'DCF Base'!$I$145*(1-'DCF Base'!$I$144/'DCF Base'!$I$146)/((1+'DCF Base'!$C$6+$B170)*IF(RateConv=1,1,1+IPCALT)-1-'DCF Base'!$I$144)/'DCF Base'!$H$23*(1+'DCF Base'!$C$6+$B170)^(-5)</f>
        <v>38737.530328869063</v>
      </c>
      <c r="L170" s="75">
        <f t="shared" si="17"/>
        <v>94462.805382504841</v>
      </c>
      <c r="M170" s="16">
        <f>SUMPRODUCT('DCF Bull'!$D$73:$H$73,(1+'DCF Bull'!$C$6+$B170)^(-'DCF Bull'!$D$19:$H$19))+'DCF Bull'!$I$58*(1-'DCF Bull'!$I$57/'DCF Bull'!$I$59)/((1+'DCF Bull'!$C$6+$B170)*IF(RateConv=1,1,1+IPCALT)-1-'DCF Bull'!$I$57)/'DCF Bull'!$H$23*(1+'DCF Bull'!$C$6+$B170)^(-5)</f>
        <v>32700.145207297468</v>
      </c>
      <c r="N170" s="16">
        <f>SUMPRODUCT('DCF Bull'!$D$102:$H$102,(1+'DCF Bull'!$C$6+$B170)^(-'DCF Bull'!$D$19:$H$19))+'DCF Bull'!$I$87*(1-'DCF Bull'!$I$86/'DCF Bull'!$I$88)/((1+'DCF Bull'!$C$6+$B170)*IF(RateConv=1,1,1+IPCALT)-1-'DCF Bull'!$I$86)/'DCF Bull'!$H$23*(1+'DCF Bull'!$C$6+$B170)^(-5)</f>
        <v>16553.686342710753</v>
      </c>
      <c r="O170" s="16">
        <f>SUMPRODUCT('DCF Bull'!$D$131:$H$131,(1+'DCF Bull'!$C$6+$B170)^(-'DCF Bull'!$D$19:$H$19))+'DCF Bull'!$I$116*(1-'DCF Bull'!$I$115/'DCF Bull'!$I$117)/((1+'DCF Bull'!$C$6+$B170)*IF(RateConv=1,1,1+IPCALT)-1-'DCF Bull'!$I$115)/'DCF Bull'!$H$23*(1+'DCF Bull'!$C$6+$B170)^(-5)</f>
        <v>10955.116389564704</v>
      </c>
      <c r="P170" s="16">
        <f>SUMPRODUCT('DCF Bull'!$D$160:$H$160,(1+'DCF Bull'!$C$6+$B170)^(-'DCF Bull'!$D$19:$H$19))+'DCF Bull'!$I$145*(1-'DCF Bull'!$I$144/'DCF Bull'!$I$146)/((1+'DCF Bull'!$C$6+$B170)*IF(RateConv=1,1,1+IPCALT)-1-'DCF Bull'!$I$144)/'DCF Bull'!$H$23*(1+'DCF Bull'!$C$6+$B170)^(-5)</f>
        <v>40788.28110194992</v>
      </c>
      <c r="Q170" s="75">
        <f t="shared" si="18"/>
        <v>100997.22904152285</v>
      </c>
      <c r="R170" s="16">
        <f>SUMPRODUCT('DCF Custom'!$D$73:$H$73,(1+'DCF Custom'!$C$6+$B170)^(-'DCF Custom'!$D$19:$H$19))+'DCF Custom'!$I$58*(1-'DCF Custom'!$I$57/'DCF Custom'!$I$59)/((1+'DCF Custom'!$C$6+$B170)*IF(RateConv=1,1,1+IPCALT)-1-'DCF Custom'!$I$57)/'DCF Custom'!$H$23*(1+'DCF Custom'!$C$6+$B170)^(-5)</f>
        <v>29730.484045705976</v>
      </c>
      <c r="S170" s="16">
        <f>SUMPRODUCT('DCF Custom'!$D$102:$H$102,(1+'DCF Custom'!$C$6+$B170)^(-'DCF Custom'!$D$19:$H$19))+'DCF Custom'!$I$87*(1-'DCF Custom'!$I$86/'DCF Custom'!$I$88)/((1+'DCF Custom'!$C$6+$B170)*IF(RateConv=1,1,1+IPCALT)-1-'DCF Custom'!$I$86)/'DCF Custom'!$H$23*(1+'DCF Custom'!$C$6+$B170)^(-5)</f>
        <v>16000.765614240099</v>
      </c>
      <c r="T170" s="16">
        <f>SUMPRODUCT('DCF Custom'!$D$131:$H$131,(1+'DCF Custom'!$C$6+$B170)^(-'DCF Custom'!$D$19:$H$19))+'DCF Custom'!$I$116*(1-'DCF Custom'!$I$115/'DCF Custom'!$I$117)/((1+'DCF Custom'!$C$6+$B170)*IF(RateConv=1,1,1+IPCALT)-1-'DCF Custom'!$I$115)/'DCF Custom'!$H$23*(1+'DCF Custom'!$C$6+$B170)^(-5)</f>
        <v>9994.0253936897061</v>
      </c>
      <c r="U170" s="16">
        <f>SUMPRODUCT('DCF Custom'!$D$160:$H$160,(1+'DCF Custom'!$C$6+$B170)^(-'DCF Custom'!$D$19:$H$19))+'DCF Custom'!$I$145*(1-'DCF Custom'!$I$144/'DCF Custom'!$I$146)/((1+'DCF Custom'!$C$6+$B170)*IF(RateConv=1,1,1+IPCALT)-1-'DCF Custom'!$I$144)/'DCF Custom'!$H$23*(1+'DCF Custom'!$C$6+$B170)^(-5)</f>
        <v>38737.530328869063</v>
      </c>
      <c r="V170" s="75">
        <f t="shared" si="19"/>
        <v>94462.805382504841</v>
      </c>
    </row>
    <row r="171" spans="2:22" ht="13.95" customHeight="1" x14ac:dyDescent="0.3">
      <c r="B171" s="80">
        <v>0.15</v>
      </c>
      <c r="C171" s="16">
        <f>SUMPRODUCT('DCF Bear'!$D$73:$H$73,(1+'DCF Bear'!$C$6+$B171)^(-'DCF Bear'!$D$19:$H$19))+'DCF Bear'!$I$58*(1-'DCF Bear'!$I$57/'DCF Bear'!$I$59)/((1+'DCF Bear'!$C$6+$B171)*IF(RateConv=1,1,1+IPCALT)-1-'DCF Bear'!$I$57)/'DCF Bear'!$H$23*(1+'DCF Bear'!$C$6+$B171)^(-5)</f>
        <v>25824.964770077026</v>
      </c>
      <c r="D171" s="16">
        <f>SUMPRODUCT('DCF Bear'!$D$102:$H$102,(1+'DCF Bear'!$C$6+$B171)^(-'DCF Bear'!$D$19:$H$19))+'DCF Bear'!$I$87*(1-'DCF Bear'!$I$86/'DCF Bear'!$I$88)/((1+'DCF Bear'!$C$6+$B171)*IF(RateConv=1,1,1+IPCALT)-1-'DCF Bear'!$I$86)/'DCF Bear'!$H$23*(1+'DCF Bear'!$C$6+$B171)^(-5)</f>
        <v>14586.576430039615</v>
      </c>
      <c r="E171" s="16">
        <f>SUMPRODUCT('DCF Bear'!$D$131:$H$131,(1+'DCF Bear'!$C$6+$B171)^(-'DCF Bear'!$D$19:$H$19))+'DCF Bear'!$I$116*(1-'DCF Bear'!$I$115/'DCF Bear'!$I$117)/((1+'DCF Bear'!$C$6+$B171)*IF(RateConv=1,1,1+IPCALT)-1-'DCF Bear'!$I$115)/'DCF Bear'!$H$23*(1+'DCF Bear'!$C$6+$B171)^(-5)</f>
        <v>8676.5352395677291</v>
      </c>
      <c r="F171" s="16">
        <f>SUMPRODUCT('DCF Bear'!$D$160:$H$160,(1+'DCF Bear'!$C$6+$B171)^(-'DCF Bear'!$D$19:$H$19))+'DCF Bear'!$I$145*(1-'DCF Bear'!$I$144/'DCF Bear'!$I$146)/((1+'DCF Bear'!$C$6+$B171)*IF(RateConv=1,1,1+IPCALT)-1-'DCF Bear'!$I$144)/'DCF Bear'!$H$23*(1+'DCF Bear'!$C$6+$B171)^(-5)</f>
        <v>35241.347133059062</v>
      </c>
      <c r="G171" s="75">
        <f t="shared" si="16"/>
        <v>84329.423572743428</v>
      </c>
      <c r="H171" s="16">
        <f>SUMPRODUCT('DCF Base'!$D$73:$H$73,(1+'DCF Base'!$C$6+$B171)^(-'DCF Base'!$D$19:$H$19))+'DCF Base'!$I$58*(1-'DCF Base'!$I$57/'DCF Base'!$I$59)/((1+'DCF Base'!$C$6+$B171)*IF(RateConv=1,1,1+IPCALT)-1-'DCF Base'!$I$57)/'DCF Base'!$H$23*(1+'DCF Base'!$C$6+$B171)^(-5)</f>
        <v>29540.192896310793</v>
      </c>
      <c r="I171" s="16">
        <f>SUMPRODUCT('DCF Base'!$D$102:$H$102,(1+'DCF Base'!$C$6+$B171)^(-'DCF Base'!$D$19:$H$19))+'DCF Base'!$I$87*(1-'DCF Base'!$I$86/'DCF Base'!$I$88)/((1+'DCF Base'!$C$6+$B171)*IF(RateConv=1,1,1+IPCALT)-1-'DCF Base'!$I$86)/'DCF Base'!$H$23*(1+'DCF Base'!$C$6+$B171)^(-5)</f>
        <v>15883.065766751584</v>
      </c>
      <c r="J171" s="16">
        <f>SUMPRODUCT('DCF Base'!$D$131:$H$131,(1+'DCF Base'!$C$6+$B171)^(-'DCF Base'!$D$19:$H$19))+'DCF Base'!$I$116*(1-'DCF Base'!$I$115/'DCF Base'!$I$117)/((1+'DCF Base'!$C$6+$B171)*IF(RateConv=1,1,1+IPCALT)-1-'DCF Base'!$I$115)/'DCF Base'!$H$23*(1+'DCF Base'!$C$6+$B171)^(-5)</f>
        <v>9925.6648079130809</v>
      </c>
      <c r="K171" s="16">
        <f>SUMPRODUCT('DCF Base'!$D$160:$H$160,(1+'DCF Base'!$C$6+$B171)^(-'DCF Base'!$D$19:$H$19))+'DCF Base'!$I$145*(1-'DCF Base'!$I$144/'DCF Base'!$I$146)/((1+'DCF Base'!$C$6+$B171)*IF(RateConv=1,1,1+IPCALT)-1-'DCF Base'!$I$144)/'DCF Base'!$H$23*(1+'DCF Base'!$C$6+$B171)^(-5)</f>
        <v>38515.779092598983</v>
      </c>
      <c r="L171" s="75">
        <f t="shared" si="17"/>
        <v>93864.70256357445</v>
      </c>
      <c r="M171" s="16">
        <f>SUMPRODUCT('DCF Bull'!$D$73:$H$73,(1+'DCF Bull'!$C$6+$B171)^(-'DCF Bull'!$D$19:$H$19))+'DCF Bull'!$I$58*(1-'DCF Bull'!$I$57/'DCF Bull'!$I$59)/((1+'DCF Bull'!$C$6+$B171)*IF(RateConv=1,1,1+IPCALT)-1-'DCF Bull'!$I$57)/'DCF Bull'!$H$23*(1+'DCF Bull'!$C$6+$B171)^(-5)</f>
        <v>32463.415127363158</v>
      </c>
      <c r="N171" s="16">
        <f>SUMPRODUCT('DCF Bull'!$D$102:$H$102,(1+'DCF Bull'!$C$6+$B171)^(-'DCF Bull'!$D$19:$H$19))+'DCF Bull'!$I$87*(1-'DCF Bull'!$I$86/'DCF Bull'!$I$88)/((1+'DCF Bull'!$C$6+$B171)*IF(RateConv=1,1,1+IPCALT)-1-'DCF Bull'!$I$86)/'DCF Bull'!$H$23*(1+'DCF Bull'!$C$6+$B171)^(-5)</f>
        <v>16412.191489662451</v>
      </c>
      <c r="O171" s="16">
        <f>SUMPRODUCT('DCF Bull'!$D$131:$H$131,(1+'DCF Bull'!$C$6+$B171)^(-'DCF Bull'!$D$19:$H$19))+'DCF Bull'!$I$116*(1-'DCF Bull'!$I$115/'DCF Bull'!$I$117)/((1+'DCF Bull'!$C$6+$B171)*IF(RateConv=1,1,1+IPCALT)-1-'DCF Bull'!$I$115)/'DCF Bull'!$H$23*(1+'DCF Bull'!$C$6+$B171)^(-5)</f>
        <v>10869.876816729869</v>
      </c>
      <c r="P171" s="16">
        <f>SUMPRODUCT('DCF Bull'!$D$160:$H$160,(1+'DCF Bull'!$C$6+$B171)^(-'DCF Bull'!$D$19:$H$19))+'DCF Bull'!$I$145*(1-'DCF Bull'!$I$144/'DCF Bull'!$I$146)/((1+'DCF Bull'!$C$6+$B171)*IF(RateConv=1,1,1+IPCALT)-1-'DCF Bull'!$I$144)/'DCF Bull'!$H$23*(1+'DCF Bull'!$C$6+$B171)^(-5)</f>
        <v>40521.671286245153</v>
      </c>
      <c r="Q171" s="75">
        <f t="shared" si="18"/>
        <v>100267.15472000063</v>
      </c>
      <c r="R171" s="16">
        <f>SUMPRODUCT('DCF Custom'!$D$73:$H$73,(1+'DCF Custom'!$C$6+$B171)^(-'DCF Custom'!$D$19:$H$19))+'DCF Custom'!$I$58*(1-'DCF Custom'!$I$57/'DCF Custom'!$I$59)/((1+'DCF Custom'!$C$6+$B171)*IF(RateConv=1,1,1+IPCALT)-1-'DCF Custom'!$I$57)/'DCF Custom'!$H$23*(1+'DCF Custom'!$C$6+$B171)^(-5)</f>
        <v>29540.192896310793</v>
      </c>
      <c r="S171" s="16">
        <f>SUMPRODUCT('DCF Custom'!$D$102:$H$102,(1+'DCF Custom'!$C$6+$B171)^(-'DCF Custom'!$D$19:$H$19))+'DCF Custom'!$I$87*(1-'DCF Custom'!$I$86/'DCF Custom'!$I$88)/((1+'DCF Custom'!$C$6+$B171)*IF(RateConv=1,1,1+IPCALT)-1-'DCF Custom'!$I$86)/'DCF Custom'!$H$23*(1+'DCF Custom'!$C$6+$B171)^(-5)</f>
        <v>15883.065766751584</v>
      </c>
      <c r="T171" s="16">
        <f>SUMPRODUCT('DCF Custom'!$D$131:$H$131,(1+'DCF Custom'!$C$6+$B171)^(-'DCF Custom'!$D$19:$H$19))+'DCF Custom'!$I$116*(1-'DCF Custom'!$I$115/'DCF Custom'!$I$117)/((1+'DCF Custom'!$C$6+$B171)*IF(RateConv=1,1,1+IPCALT)-1-'DCF Custom'!$I$115)/'DCF Custom'!$H$23*(1+'DCF Custom'!$C$6+$B171)^(-5)</f>
        <v>9925.6648079130809</v>
      </c>
      <c r="U171" s="16">
        <f>SUMPRODUCT('DCF Custom'!$D$160:$H$160,(1+'DCF Custom'!$C$6+$B171)^(-'DCF Custom'!$D$19:$H$19))+'DCF Custom'!$I$145*(1-'DCF Custom'!$I$144/'DCF Custom'!$I$146)/((1+'DCF Custom'!$C$6+$B171)*IF(RateConv=1,1,1+IPCALT)-1-'DCF Custom'!$I$144)/'DCF Custom'!$H$23*(1+'DCF Custom'!$C$6+$B171)^(-5)</f>
        <v>38515.779092598983</v>
      </c>
      <c r="V171" s="75">
        <f t="shared" si="19"/>
        <v>93864.70256357445</v>
      </c>
    </row>
  </sheetData>
  <mergeCells count="6">
    <mergeCell ref="B5:G5"/>
    <mergeCell ref="B15:V15"/>
    <mergeCell ref="C16:G16"/>
    <mergeCell ref="H16:L16"/>
    <mergeCell ref="M16:Q16"/>
    <mergeCell ref="R16:V16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N41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30.6640625" customWidth="1"/>
    <col min="3" max="25" width="11.33203125" customWidth="1"/>
  </cols>
  <sheetData>
    <row r="1" spans="2:14" ht="30" customHeight="1" x14ac:dyDescent="0.3">
      <c r="B1" s="14" t="s">
        <v>530</v>
      </c>
    </row>
    <row r="2" spans="2:14" ht="13.95" customHeight="1" x14ac:dyDescent="0.3">
      <c r="B2" s="6" t="s">
        <v>531</v>
      </c>
    </row>
    <row r="3" spans="2:14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14" ht="13.95" customHeight="1" x14ac:dyDescent="0.3">
      <c r="B5" s="125" t="s">
        <v>532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</row>
    <row r="6" spans="2:14" ht="13.95" customHeight="1" x14ac:dyDescent="0.3">
      <c r="B6" s="6" t="s">
        <v>533</v>
      </c>
    </row>
    <row r="7" spans="2:14" ht="13.95" customHeight="1" x14ac:dyDescent="0.3">
      <c r="B7" s="17" t="s">
        <v>534</v>
      </c>
      <c r="C7" s="81">
        <v>3.5000000000000003E-2</v>
      </c>
      <c r="D7" s="81">
        <v>0.04</v>
      </c>
      <c r="E7" s="81">
        <v>4.4999999999999998E-2</v>
      </c>
      <c r="F7" s="81">
        <v>0.05</v>
      </c>
      <c r="G7" s="81">
        <v>5.5E-2</v>
      </c>
      <c r="H7" s="81">
        <v>0.06</v>
      </c>
      <c r="I7" s="81">
        <v>6.5000000000000002E-2</v>
      </c>
      <c r="J7" s="81">
        <v>7.0000000000000007E-2</v>
      </c>
      <c r="K7" s="81">
        <v>7.4999999999999997E-2</v>
      </c>
      <c r="L7" s="81">
        <v>0.08</v>
      </c>
      <c r="M7" s="81">
        <v>8.5000000000000006E-2</v>
      </c>
    </row>
    <row r="8" spans="2:14" ht="13.95" customHeight="1" x14ac:dyDescent="0.3">
      <c r="B8" s="82">
        <v>0.05</v>
      </c>
      <c r="C8" s="16">
        <f>IF(Horizon=1,(SUMPRODUCT('DCF Base'!$D$73:$H$73,(1+$B8+C$7)^(-'DCF Base'!$D$19:$H$19))+'DCF Base'!$I$58*(1-'DCF Base'!$I$57/'DCF Base'!$I$59)/((1+$B8+C$7)*IF(RateConv=1,1,1+IPCALT)-1-'DCF Base'!$I$57)/'DCF Base'!$H$23*(1+$B8+C$7)^(-5))*IF(RateConv=1,(1+$B8+C$7),(1+$B8+C$7)*(1+IPCA1))-'DCF Base'!$D$62,SUMPRODUCT('DCF Base'!$D$73:$H$73,(1+$B8+C$7)^(-'DCF Base'!$D$19:$H$19))+'DCF Base'!$I$58*(1-'DCF Base'!$I$57/'DCF Base'!$I$59)/((1+$B8+C$7)*IF(RateConv=1,1,1+IPCALT)-1-'DCF Base'!$I$57)/'DCF Base'!$H$23*(1+$B8+C$7)^(-5))+IF(Horizon=1,(SUMPRODUCT('DCF Base'!$D$102:$H$102,(1+$B8+C$7)^(-'DCF Base'!$D$19:$H$19))+'DCF Base'!$I$87*(1-'DCF Base'!$I$86/'DCF Base'!$I$88)/((1+$B8+C$7)*IF(RateConv=1,1,1+IPCALT)-1-'DCF Base'!$I$86)/'DCF Base'!$H$23*(1+$B8+C$7)^(-5))*IF(RateConv=1,(1+$B8+C$7),(1+$B8+C$7)*(1+IPCA1))-'DCF Base'!$D$91,SUMPRODUCT('DCF Base'!$D$102:$H$102,(1+$B8+C$7)^(-'DCF Base'!$D$19:$H$19))+'DCF Base'!$I$87*(1-'DCF Base'!$I$86/'DCF Base'!$I$88)/((1+$B8+C$7)*IF(RateConv=1,1,1+IPCALT)-1-'DCF Base'!$I$86)/'DCF Base'!$H$23*(1+$B8+C$7)^(-5))+IF(Horizon=1,(SUMPRODUCT('DCF Base'!$D$131:$H$131,(1+$B8+C$7)^(-'DCF Base'!$D$19:$H$19))+'DCF Base'!$I$116*(1-'DCF Base'!$I$115/'DCF Base'!$I$117)/((1+$B8+C$7)*IF(RateConv=1,1,1+IPCALT)-1-'DCF Base'!$I$115)/'DCF Base'!$H$23*(1+$B8+C$7)^(-5))*IF(RateConv=1,(1+$B8+C$7),(1+$B8+C$7)*(1+IPCA1))-'DCF Base'!$D$120,SUMPRODUCT('DCF Base'!$D$131:$H$131,(1+$B8+C$7)^(-'DCF Base'!$D$19:$H$19))+'DCF Base'!$I$116*(1-'DCF Base'!$I$115/'DCF Base'!$I$117)/((1+$B8+C$7)*IF(RateConv=1,1,1+IPCALT)-1-'DCF Base'!$I$115)/'DCF Base'!$H$23*(1+$B8+C$7)^(-5))+IF(Horizon=1,(SUMPRODUCT('DCF Base'!$D$160:$H$160,(1+$B8+C$7)^(-'DCF Base'!$D$19:$H$19))+'DCF Base'!$I$145*(1-'DCF Base'!$I$144/'DCF Base'!$I$146)/((1+$B8+C$7)*IF(RateConv=1,1,1+IPCALT)-1-'DCF Base'!$I$144)/'DCF Base'!$H$23*(1+$B8+C$7)^(-5))*IF(RateConv=1,(1+$B8+C$7),(1+$B8+C$7)*(1+IPCA1))-'DCF Base'!$D$149,SUMPRODUCT('DCF Base'!$D$160:$H$160,(1+$B8+C$7)^(-'DCF Base'!$D$19:$H$19))+'DCF Base'!$I$145*(1-'DCF Base'!$I$144/'DCF Base'!$I$146)/((1+$B8+C$7)*IF(RateConv=1,1,1+IPCALT)-1-'DCF Base'!$I$144)/'DCF Base'!$H$23*(1+$B8+C$7)^(-5))</f>
        <v>480791.65185994603</v>
      </c>
      <c r="D8" s="16">
        <f>IF(Horizon=1,(SUMPRODUCT('DCF Base'!$D$73:$H$73,(1+$B8+D$7)^(-'DCF Base'!$D$19:$H$19))+'DCF Base'!$I$58*(1-'DCF Base'!$I$57/'DCF Base'!$I$59)/((1+$B8+D$7)*IF(RateConv=1,1,1+IPCALT)-1-'DCF Base'!$I$57)/'DCF Base'!$H$23*(1+$B8+D$7)^(-5))*IF(RateConv=1,(1+$B8+D$7),(1+$B8+D$7)*(1+IPCA1))-'DCF Base'!$D$62,SUMPRODUCT('DCF Base'!$D$73:$H$73,(1+$B8+D$7)^(-'DCF Base'!$D$19:$H$19))+'DCF Base'!$I$58*(1-'DCF Base'!$I$57/'DCF Base'!$I$59)/((1+$B8+D$7)*IF(RateConv=1,1,1+IPCALT)-1-'DCF Base'!$I$57)/'DCF Base'!$H$23*(1+$B8+D$7)^(-5))+IF(Horizon=1,(SUMPRODUCT('DCF Base'!$D$102:$H$102,(1+$B8+D$7)^(-'DCF Base'!$D$19:$H$19))+'DCF Base'!$I$87*(1-'DCF Base'!$I$86/'DCF Base'!$I$88)/((1+$B8+D$7)*IF(RateConv=1,1,1+IPCALT)-1-'DCF Base'!$I$86)/'DCF Base'!$H$23*(1+$B8+D$7)^(-5))*IF(RateConv=1,(1+$B8+D$7),(1+$B8+D$7)*(1+IPCA1))-'DCF Base'!$D$91,SUMPRODUCT('DCF Base'!$D$102:$H$102,(1+$B8+D$7)^(-'DCF Base'!$D$19:$H$19))+'DCF Base'!$I$87*(1-'DCF Base'!$I$86/'DCF Base'!$I$88)/((1+$B8+D$7)*IF(RateConv=1,1,1+IPCALT)-1-'DCF Base'!$I$86)/'DCF Base'!$H$23*(1+$B8+D$7)^(-5))+IF(Horizon=1,(SUMPRODUCT('DCF Base'!$D$131:$H$131,(1+$B8+D$7)^(-'DCF Base'!$D$19:$H$19))+'DCF Base'!$I$116*(1-'DCF Base'!$I$115/'DCF Base'!$I$117)/((1+$B8+D$7)*IF(RateConv=1,1,1+IPCALT)-1-'DCF Base'!$I$115)/'DCF Base'!$H$23*(1+$B8+D$7)^(-5))*IF(RateConv=1,(1+$B8+D$7),(1+$B8+D$7)*(1+IPCA1))-'DCF Base'!$D$120,SUMPRODUCT('DCF Base'!$D$131:$H$131,(1+$B8+D$7)^(-'DCF Base'!$D$19:$H$19))+'DCF Base'!$I$116*(1-'DCF Base'!$I$115/'DCF Base'!$I$117)/((1+$B8+D$7)*IF(RateConv=1,1,1+IPCALT)-1-'DCF Base'!$I$115)/'DCF Base'!$H$23*(1+$B8+D$7)^(-5))+IF(Horizon=1,(SUMPRODUCT('DCF Base'!$D$160:$H$160,(1+$B8+D$7)^(-'DCF Base'!$D$19:$H$19))+'DCF Base'!$I$145*(1-'DCF Base'!$I$144/'DCF Base'!$I$146)/((1+$B8+D$7)*IF(RateConv=1,1,1+IPCALT)-1-'DCF Base'!$I$144)/'DCF Base'!$H$23*(1+$B8+D$7)^(-5))*IF(RateConv=1,(1+$B8+D$7),(1+$B8+D$7)*(1+IPCA1))-'DCF Base'!$D$149,SUMPRODUCT('DCF Base'!$D$160:$H$160,(1+$B8+D$7)^(-'DCF Base'!$D$19:$H$19))+'DCF Base'!$I$145*(1-'DCF Base'!$I$144/'DCF Base'!$I$146)/((1+$B8+D$7)*IF(RateConv=1,1,1+IPCALT)-1-'DCF Base'!$I$144)/'DCF Base'!$H$23*(1+$B8+D$7)^(-5))</f>
        <v>424204.41425651812</v>
      </c>
      <c r="E8" s="16">
        <f>IF(Horizon=1,(SUMPRODUCT('DCF Base'!$D$73:$H$73,(1+$B8+E$7)^(-'DCF Base'!$D$19:$H$19))+'DCF Base'!$I$58*(1-'DCF Base'!$I$57/'DCF Base'!$I$59)/((1+$B8+E$7)*IF(RateConv=1,1,1+IPCALT)-1-'DCF Base'!$I$57)/'DCF Base'!$H$23*(1+$B8+E$7)^(-5))*IF(RateConv=1,(1+$B8+E$7),(1+$B8+E$7)*(1+IPCA1))-'DCF Base'!$D$62,SUMPRODUCT('DCF Base'!$D$73:$H$73,(1+$B8+E$7)^(-'DCF Base'!$D$19:$H$19))+'DCF Base'!$I$58*(1-'DCF Base'!$I$57/'DCF Base'!$I$59)/((1+$B8+E$7)*IF(RateConv=1,1,1+IPCALT)-1-'DCF Base'!$I$57)/'DCF Base'!$H$23*(1+$B8+E$7)^(-5))+IF(Horizon=1,(SUMPRODUCT('DCF Base'!$D$102:$H$102,(1+$B8+E$7)^(-'DCF Base'!$D$19:$H$19))+'DCF Base'!$I$87*(1-'DCF Base'!$I$86/'DCF Base'!$I$88)/((1+$B8+E$7)*IF(RateConv=1,1,1+IPCALT)-1-'DCF Base'!$I$86)/'DCF Base'!$H$23*(1+$B8+E$7)^(-5))*IF(RateConv=1,(1+$B8+E$7),(1+$B8+E$7)*(1+IPCA1))-'DCF Base'!$D$91,SUMPRODUCT('DCF Base'!$D$102:$H$102,(1+$B8+E$7)^(-'DCF Base'!$D$19:$H$19))+'DCF Base'!$I$87*(1-'DCF Base'!$I$86/'DCF Base'!$I$88)/((1+$B8+E$7)*IF(RateConv=1,1,1+IPCALT)-1-'DCF Base'!$I$86)/'DCF Base'!$H$23*(1+$B8+E$7)^(-5))+IF(Horizon=1,(SUMPRODUCT('DCF Base'!$D$131:$H$131,(1+$B8+E$7)^(-'DCF Base'!$D$19:$H$19))+'DCF Base'!$I$116*(1-'DCF Base'!$I$115/'DCF Base'!$I$117)/((1+$B8+E$7)*IF(RateConv=1,1,1+IPCALT)-1-'DCF Base'!$I$115)/'DCF Base'!$H$23*(1+$B8+E$7)^(-5))*IF(RateConv=1,(1+$B8+E$7),(1+$B8+E$7)*(1+IPCA1))-'DCF Base'!$D$120,SUMPRODUCT('DCF Base'!$D$131:$H$131,(1+$B8+E$7)^(-'DCF Base'!$D$19:$H$19))+'DCF Base'!$I$116*(1-'DCF Base'!$I$115/'DCF Base'!$I$117)/((1+$B8+E$7)*IF(RateConv=1,1,1+IPCALT)-1-'DCF Base'!$I$115)/'DCF Base'!$H$23*(1+$B8+E$7)^(-5))+IF(Horizon=1,(SUMPRODUCT('DCF Base'!$D$160:$H$160,(1+$B8+E$7)^(-'DCF Base'!$D$19:$H$19))+'DCF Base'!$I$145*(1-'DCF Base'!$I$144/'DCF Base'!$I$146)/((1+$B8+E$7)*IF(RateConv=1,1,1+IPCALT)-1-'DCF Base'!$I$144)/'DCF Base'!$H$23*(1+$B8+E$7)^(-5))*IF(RateConv=1,(1+$B8+E$7),(1+$B8+E$7)*(1+IPCA1))-'DCF Base'!$D$149,SUMPRODUCT('DCF Base'!$D$160:$H$160,(1+$B8+E$7)^(-'DCF Base'!$D$19:$H$19))+'DCF Base'!$I$145*(1-'DCF Base'!$I$144/'DCF Base'!$I$146)/((1+$B8+E$7)*IF(RateConv=1,1,1+IPCALT)-1-'DCF Base'!$I$144)/'DCF Base'!$H$23*(1+$B8+E$7)^(-5))</f>
        <v>379413.73585658032</v>
      </c>
      <c r="F8" s="16">
        <f>IF(Horizon=1,(SUMPRODUCT('DCF Base'!$D$73:$H$73,(1+$B8+F$7)^(-'DCF Base'!$D$19:$H$19))+'DCF Base'!$I$58*(1-'DCF Base'!$I$57/'DCF Base'!$I$59)/((1+$B8+F$7)*IF(RateConv=1,1,1+IPCALT)-1-'DCF Base'!$I$57)/'DCF Base'!$H$23*(1+$B8+F$7)^(-5))*IF(RateConv=1,(1+$B8+F$7),(1+$B8+F$7)*(1+IPCA1))-'DCF Base'!$D$62,SUMPRODUCT('DCF Base'!$D$73:$H$73,(1+$B8+F$7)^(-'DCF Base'!$D$19:$H$19))+'DCF Base'!$I$58*(1-'DCF Base'!$I$57/'DCF Base'!$I$59)/((1+$B8+F$7)*IF(RateConv=1,1,1+IPCALT)-1-'DCF Base'!$I$57)/'DCF Base'!$H$23*(1+$B8+F$7)^(-5))+IF(Horizon=1,(SUMPRODUCT('DCF Base'!$D$102:$H$102,(1+$B8+F$7)^(-'DCF Base'!$D$19:$H$19))+'DCF Base'!$I$87*(1-'DCF Base'!$I$86/'DCF Base'!$I$88)/((1+$B8+F$7)*IF(RateConv=1,1,1+IPCALT)-1-'DCF Base'!$I$86)/'DCF Base'!$H$23*(1+$B8+F$7)^(-5))*IF(RateConv=1,(1+$B8+F$7),(1+$B8+F$7)*(1+IPCA1))-'DCF Base'!$D$91,SUMPRODUCT('DCF Base'!$D$102:$H$102,(1+$B8+F$7)^(-'DCF Base'!$D$19:$H$19))+'DCF Base'!$I$87*(1-'DCF Base'!$I$86/'DCF Base'!$I$88)/((1+$B8+F$7)*IF(RateConv=1,1,1+IPCALT)-1-'DCF Base'!$I$86)/'DCF Base'!$H$23*(1+$B8+F$7)^(-5))+IF(Horizon=1,(SUMPRODUCT('DCF Base'!$D$131:$H$131,(1+$B8+F$7)^(-'DCF Base'!$D$19:$H$19))+'DCF Base'!$I$116*(1-'DCF Base'!$I$115/'DCF Base'!$I$117)/((1+$B8+F$7)*IF(RateConv=1,1,1+IPCALT)-1-'DCF Base'!$I$115)/'DCF Base'!$H$23*(1+$B8+F$7)^(-5))*IF(RateConv=1,(1+$B8+F$7),(1+$B8+F$7)*(1+IPCA1))-'DCF Base'!$D$120,SUMPRODUCT('DCF Base'!$D$131:$H$131,(1+$B8+F$7)^(-'DCF Base'!$D$19:$H$19))+'DCF Base'!$I$116*(1-'DCF Base'!$I$115/'DCF Base'!$I$117)/((1+$B8+F$7)*IF(RateConv=1,1,1+IPCALT)-1-'DCF Base'!$I$115)/'DCF Base'!$H$23*(1+$B8+F$7)^(-5))+IF(Horizon=1,(SUMPRODUCT('DCF Base'!$D$160:$H$160,(1+$B8+F$7)^(-'DCF Base'!$D$19:$H$19))+'DCF Base'!$I$145*(1-'DCF Base'!$I$144/'DCF Base'!$I$146)/((1+$B8+F$7)*IF(RateConv=1,1,1+IPCALT)-1-'DCF Base'!$I$144)/'DCF Base'!$H$23*(1+$B8+F$7)^(-5))*IF(RateConv=1,(1+$B8+F$7),(1+$B8+F$7)*(1+IPCA1))-'DCF Base'!$D$149,SUMPRODUCT('DCF Base'!$D$160:$H$160,(1+$B8+F$7)^(-'DCF Base'!$D$19:$H$19))+'DCF Base'!$I$145*(1-'DCF Base'!$I$144/'DCF Base'!$I$146)/((1+$B8+F$7)*IF(RateConv=1,1,1+IPCALT)-1-'DCF Base'!$I$144)/'DCF Base'!$H$23*(1+$B8+F$7)^(-5))</f>
        <v>343080.85025152238</v>
      </c>
      <c r="G8" s="16">
        <f>IF(Horizon=1,(SUMPRODUCT('DCF Base'!$D$73:$H$73,(1+$B8+G$7)^(-'DCF Base'!$D$19:$H$19))+'DCF Base'!$I$58*(1-'DCF Base'!$I$57/'DCF Base'!$I$59)/((1+$B8+G$7)*IF(RateConv=1,1,1+IPCALT)-1-'DCF Base'!$I$57)/'DCF Base'!$H$23*(1+$B8+G$7)^(-5))*IF(RateConv=1,(1+$B8+G$7),(1+$B8+G$7)*(1+IPCA1))-'DCF Base'!$D$62,SUMPRODUCT('DCF Base'!$D$73:$H$73,(1+$B8+G$7)^(-'DCF Base'!$D$19:$H$19))+'DCF Base'!$I$58*(1-'DCF Base'!$I$57/'DCF Base'!$I$59)/((1+$B8+G$7)*IF(RateConv=1,1,1+IPCALT)-1-'DCF Base'!$I$57)/'DCF Base'!$H$23*(1+$B8+G$7)^(-5))+IF(Horizon=1,(SUMPRODUCT('DCF Base'!$D$102:$H$102,(1+$B8+G$7)^(-'DCF Base'!$D$19:$H$19))+'DCF Base'!$I$87*(1-'DCF Base'!$I$86/'DCF Base'!$I$88)/((1+$B8+G$7)*IF(RateConv=1,1,1+IPCALT)-1-'DCF Base'!$I$86)/'DCF Base'!$H$23*(1+$B8+G$7)^(-5))*IF(RateConv=1,(1+$B8+G$7),(1+$B8+G$7)*(1+IPCA1))-'DCF Base'!$D$91,SUMPRODUCT('DCF Base'!$D$102:$H$102,(1+$B8+G$7)^(-'DCF Base'!$D$19:$H$19))+'DCF Base'!$I$87*(1-'DCF Base'!$I$86/'DCF Base'!$I$88)/((1+$B8+G$7)*IF(RateConv=1,1,1+IPCALT)-1-'DCF Base'!$I$86)/'DCF Base'!$H$23*(1+$B8+G$7)^(-5))+IF(Horizon=1,(SUMPRODUCT('DCF Base'!$D$131:$H$131,(1+$B8+G$7)^(-'DCF Base'!$D$19:$H$19))+'DCF Base'!$I$116*(1-'DCF Base'!$I$115/'DCF Base'!$I$117)/((1+$B8+G$7)*IF(RateConv=1,1,1+IPCALT)-1-'DCF Base'!$I$115)/'DCF Base'!$H$23*(1+$B8+G$7)^(-5))*IF(RateConv=1,(1+$B8+G$7),(1+$B8+G$7)*(1+IPCA1))-'DCF Base'!$D$120,SUMPRODUCT('DCF Base'!$D$131:$H$131,(1+$B8+G$7)^(-'DCF Base'!$D$19:$H$19))+'DCF Base'!$I$116*(1-'DCF Base'!$I$115/'DCF Base'!$I$117)/((1+$B8+G$7)*IF(RateConv=1,1,1+IPCALT)-1-'DCF Base'!$I$115)/'DCF Base'!$H$23*(1+$B8+G$7)^(-5))+IF(Horizon=1,(SUMPRODUCT('DCF Base'!$D$160:$H$160,(1+$B8+G$7)^(-'DCF Base'!$D$19:$H$19))+'DCF Base'!$I$145*(1-'DCF Base'!$I$144/'DCF Base'!$I$146)/((1+$B8+G$7)*IF(RateConv=1,1,1+IPCALT)-1-'DCF Base'!$I$144)/'DCF Base'!$H$23*(1+$B8+G$7)^(-5))*IF(RateConv=1,(1+$B8+G$7),(1+$B8+G$7)*(1+IPCA1))-'DCF Base'!$D$149,SUMPRODUCT('DCF Base'!$D$160:$H$160,(1+$B8+G$7)^(-'DCF Base'!$D$19:$H$19))+'DCF Base'!$I$145*(1-'DCF Base'!$I$144/'DCF Base'!$I$146)/((1+$B8+G$7)*IF(RateConv=1,1,1+IPCALT)-1-'DCF Base'!$I$144)/'DCF Base'!$H$23*(1+$B8+G$7)^(-5))</f>
        <v>313018.2921393633</v>
      </c>
      <c r="H8" s="16">
        <f>IF(Horizon=1,(SUMPRODUCT('DCF Base'!$D$73:$H$73,(1+$B8+H$7)^(-'DCF Base'!$D$19:$H$19))+'DCF Base'!$I$58*(1-'DCF Base'!$I$57/'DCF Base'!$I$59)/((1+$B8+H$7)*IF(RateConv=1,1,1+IPCALT)-1-'DCF Base'!$I$57)/'DCF Base'!$H$23*(1+$B8+H$7)^(-5))*IF(RateConv=1,(1+$B8+H$7),(1+$B8+H$7)*(1+IPCA1))-'DCF Base'!$D$62,SUMPRODUCT('DCF Base'!$D$73:$H$73,(1+$B8+H$7)^(-'DCF Base'!$D$19:$H$19))+'DCF Base'!$I$58*(1-'DCF Base'!$I$57/'DCF Base'!$I$59)/((1+$B8+H$7)*IF(RateConv=1,1,1+IPCALT)-1-'DCF Base'!$I$57)/'DCF Base'!$H$23*(1+$B8+H$7)^(-5))+IF(Horizon=1,(SUMPRODUCT('DCF Base'!$D$102:$H$102,(1+$B8+H$7)^(-'DCF Base'!$D$19:$H$19))+'DCF Base'!$I$87*(1-'DCF Base'!$I$86/'DCF Base'!$I$88)/((1+$B8+H$7)*IF(RateConv=1,1,1+IPCALT)-1-'DCF Base'!$I$86)/'DCF Base'!$H$23*(1+$B8+H$7)^(-5))*IF(RateConv=1,(1+$B8+H$7),(1+$B8+H$7)*(1+IPCA1))-'DCF Base'!$D$91,SUMPRODUCT('DCF Base'!$D$102:$H$102,(1+$B8+H$7)^(-'DCF Base'!$D$19:$H$19))+'DCF Base'!$I$87*(1-'DCF Base'!$I$86/'DCF Base'!$I$88)/((1+$B8+H$7)*IF(RateConv=1,1,1+IPCALT)-1-'DCF Base'!$I$86)/'DCF Base'!$H$23*(1+$B8+H$7)^(-5))+IF(Horizon=1,(SUMPRODUCT('DCF Base'!$D$131:$H$131,(1+$B8+H$7)^(-'DCF Base'!$D$19:$H$19))+'DCF Base'!$I$116*(1-'DCF Base'!$I$115/'DCF Base'!$I$117)/((1+$B8+H$7)*IF(RateConv=1,1,1+IPCALT)-1-'DCF Base'!$I$115)/'DCF Base'!$H$23*(1+$B8+H$7)^(-5))*IF(RateConv=1,(1+$B8+H$7),(1+$B8+H$7)*(1+IPCA1))-'DCF Base'!$D$120,SUMPRODUCT('DCF Base'!$D$131:$H$131,(1+$B8+H$7)^(-'DCF Base'!$D$19:$H$19))+'DCF Base'!$I$116*(1-'DCF Base'!$I$115/'DCF Base'!$I$117)/((1+$B8+H$7)*IF(RateConv=1,1,1+IPCALT)-1-'DCF Base'!$I$115)/'DCF Base'!$H$23*(1+$B8+H$7)^(-5))+IF(Horizon=1,(SUMPRODUCT('DCF Base'!$D$160:$H$160,(1+$B8+H$7)^(-'DCF Base'!$D$19:$H$19))+'DCF Base'!$I$145*(1-'DCF Base'!$I$144/'DCF Base'!$I$146)/((1+$B8+H$7)*IF(RateConv=1,1,1+IPCALT)-1-'DCF Base'!$I$144)/'DCF Base'!$H$23*(1+$B8+H$7)^(-5))*IF(RateConv=1,(1+$B8+H$7),(1+$B8+H$7)*(1+IPCA1))-'DCF Base'!$D$149,SUMPRODUCT('DCF Base'!$D$160:$H$160,(1+$B8+H$7)^(-'DCF Base'!$D$19:$H$19))+'DCF Base'!$I$145*(1-'DCF Base'!$I$144/'DCF Base'!$I$146)/((1+$B8+H$7)*IF(RateConv=1,1,1+IPCALT)-1-'DCF Base'!$I$144)/'DCF Base'!$H$23*(1+$B8+H$7)^(-5))</f>
        <v>287733.03174934897</v>
      </c>
      <c r="I8" s="16">
        <f>IF(Horizon=1,(SUMPRODUCT('DCF Base'!$D$73:$H$73,(1+$B8+I$7)^(-'DCF Base'!$D$19:$H$19))+'DCF Base'!$I$58*(1-'DCF Base'!$I$57/'DCF Base'!$I$59)/((1+$B8+I$7)*IF(RateConv=1,1,1+IPCALT)-1-'DCF Base'!$I$57)/'DCF Base'!$H$23*(1+$B8+I$7)^(-5))*IF(RateConv=1,(1+$B8+I$7),(1+$B8+I$7)*(1+IPCA1))-'DCF Base'!$D$62,SUMPRODUCT('DCF Base'!$D$73:$H$73,(1+$B8+I$7)^(-'DCF Base'!$D$19:$H$19))+'DCF Base'!$I$58*(1-'DCF Base'!$I$57/'DCF Base'!$I$59)/((1+$B8+I$7)*IF(RateConv=1,1,1+IPCALT)-1-'DCF Base'!$I$57)/'DCF Base'!$H$23*(1+$B8+I$7)^(-5))+IF(Horizon=1,(SUMPRODUCT('DCF Base'!$D$102:$H$102,(1+$B8+I$7)^(-'DCF Base'!$D$19:$H$19))+'DCF Base'!$I$87*(1-'DCF Base'!$I$86/'DCF Base'!$I$88)/((1+$B8+I$7)*IF(RateConv=1,1,1+IPCALT)-1-'DCF Base'!$I$86)/'DCF Base'!$H$23*(1+$B8+I$7)^(-5))*IF(RateConv=1,(1+$B8+I$7),(1+$B8+I$7)*(1+IPCA1))-'DCF Base'!$D$91,SUMPRODUCT('DCF Base'!$D$102:$H$102,(1+$B8+I$7)^(-'DCF Base'!$D$19:$H$19))+'DCF Base'!$I$87*(1-'DCF Base'!$I$86/'DCF Base'!$I$88)/((1+$B8+I$7)*IF(RateConv=1,1,1+IPCALT)-1-'DCF Base'!$I$86)/'DCF Base'!$H$23*(1+$B8+I$7)^(-5))+IF(Horizon=1,(SUMPRODUCT('DCF Base'!$D$131:$H$131,(1+$B8+I$7)^(-'DCF Base'!$D$19:$H$19))+'DCF Base'!$I$116*(1-'DCF Base'!$I$115/'DCF Base'!$I$117)/((1+$B8+I$7)*IF(RateConv=1,1,1+IPCALT)-1-'DCF Base'!$I$115)/'DCF Base'!$H$23*(1+$B8+I$7)^(-5))*IF(RateConv=1,(1+$B8+I$7),(1+$B8+I$7)*(1+IPCA1))-'DCF Base'!$D$120,SUMPRODUCT('DCF Base'!$D$131:$H$131,(1+$B8+I$7)^(-'DCF Base'!$D$19:$H$19))+'DCF Base'!$I$116*(1-'DCF Base'!$I$115/'DCF Base'!$I$117)/((1+$B8+I$7)*IF(RateConv=1,1,1+IPCALT)-1-'DCF Base'!$I$115)/'DCF Base'!$H$23*(1+$B8+I$7)^(-5))+IF(Horizon=1,(SUMPRODUCT('DCF Base'!$D$160:$H$160,(1+$B8+I$7)^(-'DCF Base'!$D$19:$H$19))+'DCF Base'!$I$145*(1-'DCF Base'!$I$144/'DCF Base'!$I$146)/((1+$B8+I$7)*IF(RateConv=1,1,1+IPCALT)-1-'DCF Base'!$I$144)/'DCF Base'!$H$23*(1+$B8+I$7)^(-5))*IF(RateConv=1,(1+$B8+I$7),(1+$B8+I$7)*(1+IPCA1))-'DCF Base'!$D$149,SUMPRODUCT('DCF Base'!$D$160:$H$160,(1+$B8+I$7)^(-'DCF Base'!$D$19:$H$19))+'DCF Base'!$I$145*(1-'DCF Base'!$I$144/'DCF Base'!$I$146)/((1+$B8+I$7)*IF(RateConv=1,1,1+IPCALT)-1-'DCF Base'!$I$144)/'DCF Base'!$H$23*(1+$B8+I$7)^(-5))</f>
        <v>266171.1676102787</v>
      </c>
      <c r="J8" s="16">
        <f>IF(Horizon=1,(SUMPRODUCT('DCF Base'!$D$73:$H$73,(1+$B8+J$7)^(-'DCF Base'!$D$19:$H$19))+'DCF Base'!$I$58*(1-'DCF Base'!$I$57/'DCF Base'!$I$59)/((1+$B8+J$7)*IF(RateConv=1,1,1+IPCALT)-1-'DCF Base'!$I$57)/'DCF Base'!$H$23*(1+$B8+J$7)^(-5))*IF(RateConv=1,(1+$B8+J$7),(1+$B8+J$7)*(1+IPCA1))-'DCF Base'!$D$62,SUMPRODUCT('DCF Base'!$D$73:$H$73,(1+$B8+J$7)^(-'DCF Base'!$D$19:$H$19))+'DCF Base'!$I$58*(1-'DCF Base'!$I$57/'DCF Base'!$I$59)/((1+$B8+J$7)*IF(RateConv=1,1,1+IPCALT)-1-'DCF Base'!$I$57)/'DCF Base'!$H$23*(1+$B8+J$7)^(-5))+IF(Horizon=1,(SUMPRODUCT('DCF Base'!$D$102:$H$102,(1+$B8+J$7)^(-'DCF Base'!$D$19:$H$19))+'DCF Base'!$I$87*(1-'DCF Base'!$I$86/'DCF Base'!$I$88)/((1+$B8+J$7)*IF(RateConv=1,1,1+IPCALT)-1-'DCF Base'!$I$86)/'DCF Base'!$H$23*(1+$B8+J$7)^(-5))*IF(RateConv=1,(1+$B8+J$7),(1+$B8+J$7)*(1+IPCA1))-'DCF Base'!$D$91,SUMPRODUCT('DCF Base'!$D$102:$H$102,(1+$B8+J$7)^(-'DCF Base'!$D$19:$H$19))+'DCF Base'!$I$87*(1-'DCF Base'!$I$86/'DCF Base'!$I$88)/((1+$B8+J$7)*IF(RateConv=1,1,1+IPCALT)-1-'DCF Base'!$I$86)/'DCF Base'!$H$23*(1+$B8+J$7)^(-5))+IF(Horizon=1,(SUMPRODUCT('DCF Base'!$D$131:$H$131,(1+$B8+J$7)^(-'DCF Base'!$D$19:$H$19))+'DCF Base'!$I$116*(1-'DCF Base'!$I$115/'DCF Base'!$I$117)/((1+$B8+J$7)*IF(RateConv=1,1,1+IPCALT)-1-'DCF Base'!$I$115)/'DCF Base'!$H$23*(1+$B8+J$7)^(-5))*IF(RateConv=1,(1+$B8+J$7),(1+$B8+J$7)*(1+IPCA1))-'DCF Base'!$D$120,SUMPRODUCT('DCF Base'!$D$131:$H$131,(1+$B8+J$7)^(-'DCF Base'!$D$19:$H$19))+'DCF Base'!$I$116*(1-'DCF Base'!$I$115/'DCF Base'!$I$117)/((1+$B8+J$7)*IF(RateConv=1,1,1+IPCALT)-1-'DCF Base'!$I$115)/'DCF Base'!$H$23*(1+$B8+J$7)^(-5))+IF(Horizon=1,(SUMPRODUCT('DCF Base'!$D$160:$H$160,(1+$B8+J$7)^(-'DCF Base'!$D$19:$H$19))+'DCF Base'!$I$145*(1-'DCF Base'!$I$144/'DCF Base'!$I$146)/((1+$B8+J$7)*IF(RateConv=1,1,1+IPCALT)-1-'DCF Base'!$I$144)/'DCF Base'!$H$23*(1+$B8+J$7)^(-5))*IF(RateConv=1,(1+$B8+J$7),(1+$B8+J$7)*(1+IPCA1))-'DCF Base'!$D$149,SUMPRODUCT('DCF Base'!$D$160:$H$160,(1+$B8+J$7)^(-'DCF Base'!$D$19:$H$19))+'DCF Base'!$I$145*(1-'DCF Base'!$I$144/'DCF Base'!$I$146)/((1+$B8+J$7)*IF(RateConv=1,1,1+IPCALT)-1-'DCF Base'!$I$144)/'DCF Base'!$H$23*(1+$B8+J$7)^(-5))</f>
        <v>247567.54010041748</v>
      </c>
      <c r="K8" s="16">
        <f>IF(Horizon=1,(SUMPRODUCT('DCF Base'!$D$73:$H$73,(1+$B8+K$7)^(-'DCF Base'!$D$19:$H$19))+'DCF Base'!$I$58*(1-'DCF Base'!$I$57/'DCF Base'!$I$59)/((1+$B8+K$7)*IF(RateConv=1,1,1+IPCALT)-1-'DCF Base'!$I$57)/'DCF Base'!$H$23*(1+$B8+K$7)^(-5))*IF(RateConv=1,(1+$B8+K$7),(1+$B8+K$7)*(1+IPCA1))-'DCF Base'!$D$62,SUMPRODUCT('DCF Base'!$D$73:$H$73,(1+$B8+K$7)^(-'DCF Base'!$D$19:$H$19))+'DCF Base'!$I$58*(1-'DCF Base'!$I$57/'DCF Base'!$I$59)/((1+$B8+K$7)*IF(RateConv=1,1,1+IPCALT)-1-'DCF Base'!$I$57)/'DCF Base'!$H$23*(1+$B8+K$7)^(-5))+IF(Horizon=1,(SUMPRODUCT('DCF Base'!$D$102:$H$102,(1+$B8+K$7)^(-'DCF Base'!$D$19:$H$19))+'DCF Base'!$I$87*(1-'DCF Base'!$I$86/'DCF Base'!$I$88)/((1+$B8+K$7)*IF(RateConv=1,1,1+IPCALT)-1-'DCF Base'!$I$86)/'DCF Base'!$H$23*(1+$B8+K$7)^(-5))*IF(RateConv=1,(1+$B8+K$7),(1+$B8+K$7)*(1+IPCA1))-'DCF Base'!$D$91,SUMPRODUCT('DCF Base'!$D$102:$H$102,(1+$B8+K$7)^(-'DCF Base'!$D$19:$H$19))+'DCF Base'!$I$87*(1-'DCF Base'!$I$86/'DCF Base'!$I$88)/((1+$B8+K$7)*IF(RateConv=1,1,1+IPCALT)-1-'DCF Base'!$I$86)/'DCF Base'!$H$23*(1+$B8+K$7)^(-5))+IF(Horizon=1,(SUMPRODUCT('DCF Base'!$D$131:$H$131,(1+$B8+K$7)^(-'DCF Base'!$D$19:$H$19))+'DCF Base'!$I$116*(1-'DCF Base'!$I$115/'DCF Base'!$I$117)/((1+$B8+K$7)*IF(RateConv=1,1,1+IPCALT)-1-'DCF Base'!$I$115)/'DCF Base'!$H$23*(1+$B8+K$7)^(-5))*IF(RateConv=1,(1+$B8+K$7),(1+$B8+K$7)*(1+IPCA1))-'DCF Base'!$D$120,SUMPRODUCT('DCF Base'!$D$131:$H$131,(1+$B8+K$7)^(-'DCF Base'!$D$19:$H$19))+'DCF Base'!$I$116*(1-'DCF Base'!$I$115/'DCF Base'!$I$117)/((1+$B8+K$7)*IF(RateConv=1,1,1+IPCALT)-1-'DCF Base'!$I$115)/'DCF Base'!$H$23*(1+$B8+K$7)^(-5))+IF(Horizon=1,(SUMPRODUCT('DCF Base'!$D$160:$H$160,(1+$B8+K$7)^(-'DCF Base'!$D$19:$H$19))+'DCF Base'!$I$145*(1-'DCF Base'!$I$144/'DCF Base'!$I$146)/((1+$B8+K$7)*IF(RateConv=1,1,1+IPCALT)-1-'DCF Base'!$I$144)/'DCF Base'!$H$23*(1+$B8+K$7)^(-5))*IF(RateConv=1,(1+$B8+K$7),(1+$B8+K$7)*(1+IPCA1))-'DCF Base'!$D$149,SUMPRODUCT('DCF Base'!$D$160:$H$160,(1+$B8+K$7)^(-'DCF Base'!$D$19:$H$19))+'DCF Base'!$I$145*(1-'DCF Base'!$I$144/'DCF Base'!$I$146)/((1+$B8+K$7)*IF(RateConv=1,1,1+IPCALT)-1-'DCF Base'!$I$144)/'DCF Base'!$H$23*(1+$B8+K$7)^(-5))</f>
        <v>231353.18594107748</v>
      </c>
      <c r="L8" s="16">
        <f>IF(Horizon=1,(SUMPRODUCT('DCF Base'!$D$73:$H$73,(1+$B8+L$7)^(-'DCF Base'!$D$19:$H$19))+'DCF Base'!$I$58*(1-'DCF Base'!$I$57/'DCF Base'!$I$59)/((1+$B8+L$7)*IF(RateConv=1,1,1+IPCALT)-1-'DCF Base'!$I$57)/'DCF Base'!$H$23*(1+$B8+L$7)^(-5))*IF(RateConv=1,(1+$B8+L$7),(1+$B8+L$7)*(1+IPCA1))-'DCF Base'!$D$62,SUMPRODUCT('DCF Base'!$D$73:$H$73,(1+$B8+L$7)^(-'DCF Base'!$D$19:$H$19))+'DCF Base'!$I$58*(1-'DCF Base'!$I$57/'DCF Base'!$I$59)/((1+$B8+L$7)*IF(RateConv=1,1,1+IPCALT)-1-'DCF Base'!$I$57)/'DCF Base'!$H$23*(1+$B8+L$7)^(-5))+IF(Horizon=1,(SUMPRODUCT('DCF Base'!$D$102:$H$102,(1+$B8+L$7)^(-'DCF Base'!$D$19:$H$19))+'DCF Base'!$I$87*(1-'DCF Base'!$I$86/'DCF Base'!$I$88)/((1+$B8+L$7)*IF(RateConv=1,1,1+IPCALT)-1-'DCF Base'!$I$86)/'DCF Base'!$H$23*(1+$B8+L$7)^(-5))*IF(RateConv=1,(1+$B8+L$7),(1+$B8+L$7)*(1+IPCA1))-'DCF Base'!$D$91,SUMPRODUCT('DCF Base'!$D$102:$H$102,(1+$B8+L$7)^(-'DCF Base'!$D$19:$H$19))+'DCF Base'!$I$87*(1-'DCF Base'!$I$86/'DCF Base'!$I$88)/((1+$B8+L$7)*IF(RateConv=1,1,1+IPCALT)-1-'DCF Base'!$I$86)/'DCF Base'!$H$23*(1+$B8+L$7)^(-5))+IF(Horizon=1,(SUMPRODUCT('DCF Base'!$D$131:$H$131,(1+$B8+L$7)^(-'DCF Base'!$D$19:$H$19))+'DCF Base'!$I$116*(1-'DCF Base'!$I$115/'DCF Base'!$I$117)/((1+$B8+L$7)*IF(RateConv=1,1,1+IPCALT)-1-'DCF Base'!$I$115)/'DCF Base'!$H$23*(1+$B8+L$7)^(-5))*IF(RateConv=1,(1+$B8+L$7),(1+$B8+L$7)*(1+IPCA1))-'DCF Base'!$D$120,SUMPRODUCT('DCF Base'!$D$131:$H$131,(1+$B8+L$7)^(-'DCF Base'!$D$19:$H$19))+'DCF Base'!$I$116*(1-'DCF Base'!$I$115/'DCF Base'!$I$117)/((1+$B8+L$7)*IF(RateConv=1,1,1+IPCALT)-1-'DCF Base'!$I$115)/'DCF Base'!$H$23*(1+$B8+L$7)^(-5))+IF(Horizon=1,(SUMPRODUCT('DCF Base'!$D$160:$H$160,(1+$B8+L$7)^(-'DCF Base'!$D$19:$H$19))+'DCF Base'!$I$145*(1-'DCF Base'!$I$144/'DCF Base'!$I$146)/((1+$B8+L$7)*IF(RateConv=1,1,1+IPCALT)-1-'DCF Base'!$I$144)/'DCF Base'!$H$23*(1+$B8+L$7)^(-5))*IF(RateConv=1,(1+$B8+L$7),(1+$B8+L$7)*(1+IPCA1))-'DCF Base'!$D$149,SUMPRODUCT('DCF Base'!$D$160:$H$160,(1+$B8+L$7)^(-'DCF Base'!$D$19:$H$19))+'DCF Base'!$I$145*(1-'DCF Base'!$I$144/'DCF Base'!$I$146)/((1+$B8+L$7)*IF(RateConv=1,1,1+IPCALT)-1-'DCF Base'!$I$144)/'DCF Base'!$H$23*(1+$B8+L$7)^(-5))</f>
        <v>217096.24287442854</v>
      </c>
      <c r="M8" s="16">
        <f>IF(Horizon=1,(SUMPRODUCT('DCF Base'!$D$73:$H$73,(1+$B8+M$7)^(-'DCF Base'!$D$19:$H$19))+'DCF Base'!$I$58*(1-'DCF Base'!$I$57/'DCF Base'!$I$59)/((1+$B8+M$7)*IF(RateConv=1,1,1+IPCALT)-1-'DCF Base'!$I$57)/'DCF Base'!$H$23*(1+$B8+M$7)^(-5))*IF(RateConv=1,(1+$B8+M$7),(1+$B8+M$7)*(1+IPCA1))-'DCF Base'!$D$62,SUMPRODUCT('DCF Base'!$D$73:$H$73,(1+$B8+M$7)^(-'DCF Base'!$D$19:$H$19))+'DCF Base'!$I$58*(1-'DCF Base'!$I$57/'DCF Base'!$I$59)/((1+$B8+M$7)*IF(RateConv=1,1,1+IPCALT)-1-'DCF Base'!$I$57)/'DCF Base'!$H$23*(1+$B8+M$7)^(-5))+IF(Horizon=1,(SUMPRODUCT('DCF Base'!$D$102:$H$102,(1+$B8+M$7)^(-'DCF Base'!$D$19:$H$19))+'DCF Base'!$I$87*(1-'DCF Base'!$I$86/'DCF Base'!$I$88)/((1+$B8+M$7)*IF(RateConv=1,1,1+IPCALT)-1-'DCF Base'!$I$86)/'DCF Base'!$H$23*(1+$B8+M$7)^(-5))*IF(RateConv=1,(1+$B8+M$7),(1+$B8+M$7)*(1+IPCA1))-'DCF Base'!$D$91,SUMPRODUCT('DCF Base'!$D$102:$H$102,(1+$B8+M$7)^(-'DCF Base'!$D$19:$H$19))+'DCF Base'!$I$87*(1-'DCF Base'!$I$86/'DCF Base'!$I$88)/((1+$B8+M$7)*IF(RateConv=1,1,1+IPCALT)-1-'DCF Base'!$I$86)/'DCF Base'!$H$23*(1+$B8+M$7)^(-5))+IF(Horizon=1,(SUMPRODUCT('DCF Base'!$D$131:$H$131,(1+$B8+M$7)^(-'DCF Base'!$D$19:$H$19))+'DCF Base'!$I$116*(1-'DCF Base'!$I$115/'DCF Base'!$I$117)/((1+$B8+M$7)*IF(RateConv=1,1,1+IPCALT)-1-'DCF Base'!$I$115)/'DCF Base'!$H$23*(1+$B8+M$7)^(-5))*IF(RateConv=1,(1+$B8+M$7),(1+$B8+M$7)*(1+IPCA1))-'DCF Base'!$D$120,SUMPRODUCT('DCF Base'!$D$131:$H$131,(1+$B8+M$7)^(-'DCF Base'!$D$19:$H$19))+'DCF Base'!$I$116*(1-'DCF Base'!$I$115/'DCF Base'!$I$117)/((1+$B8+M$7)*IF(RateConv=1,1,1+IPCALT)-1-'DCF Base'!$I$115)/'DCF Base'!$H$23*(1+$B8+M$7)^(-5))+IF(Horizon=1,(SUMPRODUCT('DCF Base'!$D$160:$H$160,(1+$B8+M$7)^(-'DCF Base'!$D$19:$H$19))+'DCF Base'!$I$145*(1-'DCF Base'!$I$144/'DCF Base'!$I$146)/((1+$B8+M$7)*IF(RateConv=1,1,1+IPCALT)-1-'DCF Base'!$I$144)/'DCF Base'!$H$23*(1+$B8+M$7)^(-5))*IF(RateConv=1,(1+$B8+M$7),(1+$B8+M$7)*(1+IPCA1))-'DCF Base'!$D$149,SUMPRODUCT('DCF Base'!$D$160:$H$160,(1+$B8+M$7)^(-'DCF Base'!$D$19:$H$19))+'DCF Base'!$I$145*(1-'DCF Base'!$I$144/'DCF Base'!$I$146)/((1+$B8+M$7)*IF(RateConv=1,1,1+IPCALT)-1-'DCF Base'!$I$144)/'DCF Base'!$H$23*(1+$B8+M$7)^(-5))</f>
        <v>204463.00047496957</v>
      </c>
    </row>
    <row r="9" spans="2:14" ht="13.95" customHeight="1" x14ac:dyDescent="0.3">
      <c r="B9" s="82">
        <v>5.5E-2</v>
      </c>
      <c r="C9" s="16">
        <f>IF(Horizon=1,(SUMPRODUCT('DCF Base'!$D$73:$H$73,(1+$B9+C$7)^(-'DCF Base'!$D$19:$H$19))+'DCF Base'!$I$58*(1-'DCF Base'!$I$57/'DCF Base'!$I$59)/((1+$B9+C$7)*IF(RateConv=1,1,1+IPCALT)-1-'DCF Base'!$I$57)/'DCF Base'!$H$23*(1+$B9+C$7)^(-5))*IF(RateConv=1,(1+$B9+C$7),(1+$B9+C$7)*(1+IPCA1))-'DCF Base'!$D$62,SUMPRODUCT('DCF Base'!$D$73:$H$73,(1+$B9+C$7)^(-'DCF Base'!$D$19:$H$19))+'DCF Base'!$I$58*(1-'DCF Base'!$I$57/'DCF Base'!$I$59)/((1+$B9+C$7)*IF(RateConv=1,1,1+IPCALT)-1-'DCF Base'!$I$57)/'DCF Base'!$H$23*(1+$B9+C$7)^(-5))+IF(Horizon=1,(SUMPRODUCT('DCF Base'!$D$102:$H$102,(1+$B9+C$7)^(-'DCF Base'!$D$19:$H$19))+'DCF Base'!$I$87*(1-'DCF Base'!$I$86/'DCF Base'!$I$88)/((1+$B9+C$7)*IF(RateConv=1,1,1+IPCALT)-1-'DCF Base'!$I$86)/'DCF Base'!$H$23*(1+$B9+C$7)^(-5))*IF(RateConv=1,(1+$B9+C$7),(1+$B9+C$7)*(1+IPCA1))-'DCF Base'!$D$91,SUMPRODUCT('DCF Base'!$D$102:$H$102,(1+$B9+C$7)^(-'DCF Base'!$D$19:$H$19))+'DCF Base'!$I$87*(1-'DCF Base'!$I$86/'DCF Base'!$I$88)/((1+$B9+C$7)*IF(RateConv=1,1,1+IPCALT)-1-'DCF Base'!$I$86)/'DCF Base'!$H$23*(1+$B9+C$7)^(-5))+IF(Horizon=1,(SUMPRODUCT('DCF Base'!$D$131:$H$131,(1+$B9+C$7)^(-'DCF Base'!$D$19:$H$19))+'DCF Base'!$I$116*(1-'DCF Base'!$I$115/'DCF Base'!$I$117)/((1+$B9+C$7)*IF(RateConv=1,1,1+IPCALT)-1-'DCF Base'!$I$115)/'DCF Base'!$H$23*(1+$B9+C$7)^(-5))*IF(RateConv=1,(1+$B9+C$7),(1+$B9+C$7)*(1+IPCA1))-'DCF Base'!$D$120,SUMPRODUCT('DCF Base'!$D$131:$H$131,(1+$B9+C$7)^(-'DCF Base'!$D$19:$H$19))+'DCF Base'!$I$116*(1-'DCF Base'!$I$115/'DCF Base'!$I$117)/((1+$B9+C$7)*IF(RateConv=1,1,1+IPCALT)-1-'DCF Base'!$I$115)/'DCF Base'!$H$23*(1+$B9+C$7)^(-5))+IF(Horizon=1,(SUMPRODUCT('DCF Base'!$D$160:$H$160,(1+$B9+C$7)^(-'DCF Base'!$D$19:$H$19))+'DCF Base'!$I$145*(1-'DCF Base'!$I$144/'DCF Base'!$I$146)/((1+$B9+C$7)*IF(RateConv=1,1,1+IPCALT)-1-'DCF Base'!$I$144)/'DCF Base'!$H$23*(1+$B9+C$7)^(-5))*IF(RateConv=1,(1+$B9+C$7),(1+$B9+C$7)*(1+IPCA1))-'DCF Base'!$D$149,SUMPRODUCT('DCF Base'!$D$160:$H$160,(1+$B9+C$7)^(-'DCF Base'!$D$19:$H$19))+'DCF Base'!$I$145*(1-'DCF Base'!$I$144/'DCF Base'!$I$146)/((1+$B9+C$7)*IF(RateConv=1,1,1+IPCALT)-1-'DCF Base'!$I$144)/'DCF Base'!$H$23*(1+$B9+C$7)^(-5))</f>
        <v>424204.41425652028</v>
      </c>
      <c r="D9" s="16">
        <f>IF(Horizon=1,(SUMPRODUCT('DCF Base'!$D$73:$H$73,(1+$B9+D$7)^(-'DCF Base'!$D$19:$H$19))+'DCF Base'!$I$58*(1-'DCF Base'!$I$57/'DCF Base'!$I$59)/((1+$B9+D$7)*IF(RateConv=1,1,1+IPCALT)-1-'DCF Base'!$I$57)/'DCF Base'!$H$23*(1+$B9+D$7)^(-5))*IF(RateConv=1,(1+$B9+D$7),(1+$B9+D$7)*(1+IPCA1))-'DCF Base'!$D$62,SUMPRODUCT('DCF Base'!$D$73:$H$73,(1+$B9+D$7)^(-'DCF Base'!$D$19:$H$19))+'DCF Base'!$I$58*(1-'DCF Base'!$I$57/'DCF Base'!$I$59)/((1+$B9+D$7)*IF(RateConv=1,1,1+IPCALT)-1-'DCF Base'!$I$57)/'DCF Base'!$H$23*(1+$B9+D$7)^(-5))+IF(Horizon=1,(SUMPRODUCT('DCF Base'!$D$102:$H$102,(1+$B9+D$7)^(-'DCF Base'!$D$19:$H$19))+'DCF Base'!$I$87*(1-'DCF Base'!$I$86/'DCF Base'!$I$88)/((1+$B9+D$7)*IF(RateConv=1,1,1+IPCALT)-1-'DCF Base'!$I$86)/'DCF Base'!$H$23*(1+$B9+D$7)^(-5))*IF(RateConv=1,(1+$B9+D$7),(1+$B9+D$7)*(1+IPCA1))-'DCF Base'!$D$91,SUMPRODUCT('DCF Base'!$D$102:$H$102,(1+$B9+D$7)^(-'DCF Base'!$D$19:$H$19))+'DCF Base'!$I$87*(1-'DCF Base'!$I$86/'DCF Base'!$I$88)/((1+$B9+D$7)*IF(RateConv=1,1,1+IPCALT)-1-'DCF Base'!$I$86)/'DCF Base'!$H$23*(1+$B9+D$7)^(-5))+IF(Horizon=1,(SUMPRODUCT('DCF Base'!$D$131:$H$131,(1+$B9+D$7)^(-'DCF Base'!$D$19:$H$19))+'DCF Base'!$I$116*(1-'DCF Base'!$I$115/'DCF Base'!$I$117)/((1+$B9+D$7)*IF(RateConv=1,1,1+IPCALT)-1-'DCF Base'!$I$115)/'DCF Base'!$H$23*(1+$B9+D$7)^(-5))*IF(RateConv=1,(1+$B9+D$7),(1+$B9+D$7)*(1+IPCA1))-'DCF Base'!$D$120,SUMPRODUCT('DCF Base'!$D$131:$H$131,(1+$B9+D$7)^(-'DCF Base'!$D$19:$H$19))+'DCF Base'!$I$116*(1-'DCF Base'!$I$115/'DCF Base'!$I$117)/((1+$B9+D$7)*IF(RateConv=1,1,1+IPCALT)-1-'DCF Base'!$I$115)/'DCF Base'!$H$23*(1+$B9+D$7)^(-5))+IF(Horizon=1,(SUMPRODUCT('DCF Base'!$D$160:$H$160,(1+$B9+D$7)^(-'DCF Base'!$D$19:$H$19))+'DCF Base'!$I$145*(1-'DCF Base'!$I$144/'DCF Base'!$I$146)/((1+$B9+D$7)*IF(RateConv=1,1,1+IPCALT)-1-'DCF Base'!$I$144)/'DCF Base'!$H$23*(1+$B9+D$7)^(-5))*IF(RateConv=1,(1+$B9+D$7),(1+$B9+D$7)*(1+IPCA1))-'DCF Base'!$D$149,SUMPRODUCT('DCF Base'!$D$160:$H$160,(1+$B9+D$7)^(-'DCF Base'!$D$19:$H$19))+'DCF Base'!$I$145*(1-'DCF Base'!$I$144/'DCF Base'!$I$146)/((1+$B9+D$7)*IF(RateConv=1,1,1+IPCALT)-1-'DCF Base'!$I$144)/'DCF Base'!$H$23*(1+$B9+D$7)^(-5))</f>
        <v>379413.73585658032</v>
      </c>
      <c r="E9" s="16">
        <f>IF(Horizon=1,(SUMPRODUCT('DCF Base'!$D$73:$H$73,(1+$B9+E$7)^(-'DCF Base'!$D$19:$H$19))+'DCF Base'!$I$58*(1-'DCF Base'!$I$57/'DCF Base'!$I$59)/((1+$B9+E$7)*IF(RateConv=1,1,1+IPCALT)-1-'DCF Base'!$I$57)/'DCF Base'!$H$23*(1+$B9+E$7)^(-5))*IF(RateConv=1,(1+$B9+E$7),(1+$B9+E$7)*(1+IPCA1))-'DCF Base'!$D$62,SUMPRODUCT('DCF Base'!$D$73:$H$73,(1+$B9+E$7)^(-'DCF Base'!$D$19:$H$19))+'DCF Base'!$I$58*(1-'DCF Base'!$I$57/'DCF Base'!$I$59)/((1+$B9+E$7)*IF(RateConv=1,1,1+IPCALT)-1-'DCF Base'!$I$57)/'DCF Base'!$H$23*(1+$B9+E$7)^(-5))+IF(Horizon=1,(SUMPRODUCT('DCF Base'!$D$102:$H$102,(1+$B9+E$7)^(-'DCF Base'!$D$19:$H$19))+'DCF Base'!$I$87*(1-'DCF Base'!$I$86/'DCF Base'!$I$88)/((1+$B9+E$7)*IF(RateConv=1,1,1+IPCALT)-1-'DCF Base'!$I$86)/'DCF Base'!$H$23*(1+$B9+E$7)^(-5))*IF(RateConv=1,(1+$B9+E$7),(1+$B9+E$7)*(1+IPCA1))-'DCF Base'!$D$91,SUMPRODUCT('DCF Base'!$D$102:$H$102,(1+$B9+E$7)^(-'DCF Base'!$D$19:$H$19))+'DCF Base'!$I$87*(1-'DCF Base'!$I$86/'DCF Base'!$I$88)/((1+$B9+E$7)*IF(RateConv=1,1,1+IPCALT)-1-'DCF Base'!$I$86)/'DCF Base'!$H$23*(1+$B9+E$7)^(-5))+IF(Horizon=1,(SUMPRODUCT('DCF Base'!$D$131:$H$131,(1+$B9+E$7)^(-'DCF Base'!$D$19:$H$19))+'DCF Base'!$I$116*(1-'DCF Base'!$I$115/'DCF Base'!$I$117)/((1+$B9+E$7)*IF(RateConv=1,1,1+IPCALT)-1-'DCF Base'!$I$115)/'DCF Base'!$H$23*(1+$B9+E$7)^(-5))*IF(RateConv=1,(1+$B9+E$7),(1+$B9+E$7)*(1+IPCA1))-'DCF Base'!$D$120,SUMPRODUCT('DCF Base'!$D$131:$H$131,(1+$B9+E$7)^(-'DCF Base'!$D$19:$H$19))+'DCF Base'!$I$116*(1-'DCF Base'!$I$115/'DCF Base'!$I$117)/((1+$B9+E$7)*IF(RateConv=1,1,1+IPCALT)-1-'DCF Base'!$I$115)/'DCF Base'!$H$23*(1+$B9+E$7)^(-5))+IF(Horizon=1,(SUMPRODUCT('DCF Base'!$D$160:$H$160,(1+$B9+E$7)^(-'DCF Base'!$D$19:$H$19))+'DCF Base'!$I$145*(1-'DCF Base'!$I$144/'DCF Base'!$I$146)/((1+$B9+E$7)*IF(RateConv=1,1,1+IPCALT)-1-'DCF Base'!$I$144)/'DCF Base'!$H$23*(1+$B9+E$7)^(-5))*IF(RateConv=1,(1+$B9+E$7),(1+$B9+E$7)*(1+IPCA1))-'DCF Base'!$D$149,SUMPRODUCT('DCF Base'!$D$160:$H$160,(1+$B9+E$7)^(-'DCF Base'!$D$19:$H$19))+'DCF Base'!$I$145*(1-'DCF Base'!$I$144/'DCF Base'!$I$146)/((1+$B9+E$7)*IF(RateConv=1,1,1+IPCALT)-1-'DCF Base'!$I$144)/'DCF Base'!$H$23*(1+$B9+E$7)^(-5))</f>
        <v>343080.85025152389</v>
      </c>
      <c r="F9" s="16">
        <f>IF(Horizon=1,(SUMPRODUCT('DCF Base'!$D$73:$H$73,(1+$B9+F$7)^(-'DCF Base'!$D$19:$H$19))+'DCF Base'!$I$58*(1-'DCF Base'!$I$57/'DCF Base'!$I$59)/((1+$B9+F$7)*IF(RateConv=1,1,1+IPCALT)-1-'DCF Base'!$I$57)/'DCF Base'!$H$23*(1+$B9+F$7)^(-5))*IF(RateConv=1,(1+$B9+F$7),(1+$B9+F$7)*(1+IPCA1))-'DCF Base'!$D$62,SUMPRODUCT('DCF Base'!$D$73:$H$73,(1+$B9+F$7)^(-'DCF Base'!$D$19:$H$19))+'DCF Base'!$I$58*(1-'DCF Base'!$I$57/'DCF Base'!$I$59)/((1+$B9+F$7)*IF(RateConv=1,1,1+IPCALT)-1-'DCF Base'!$I$57)/'DCF Base'!$H$23*(1+$B9+F$7)^(-5))+IF(Horizon=1,(SUMPRODUCT('DCF Base'!$D$102:$H$102,(1+$B9+F$7)^(-'DCF Base'!$D$19:$H$19))+'DCF Base'!$I$87*(1-'DCF Base'!$I$86/'DCF Base'!$I$88)/((1+$B9+F$7)*IF(RateConv=1,1,1+IPCALT)-1-'DCF Base'!$I$86)/'DCF Base'!$H$23*(1+$B9+F$7)^(-5))*IF(RateConv=1,(1+$B9+F$7),(1+$B9+F$7)*(1+IPCA1))-'DCF Base'!$D$91,SUMPRODUCT('DCF Base'!$D$102:$H$102,(1+$B9+F$7)^(-'DCF Base'!$D$19:$H$19))+'DCF Base'!$I$87*(1-'DCF Base'!$I$86/'DCF Base'!$I$88)/((1+$B9+F$7)*IF(RateConv=1,1,1+IPCALT)-1-'DCF Base'!$I$86)/'DCF Base'!$H$23*(1+$B9+F$7)^(-5))+IF(Horizon=1,(SUMPRODUCT('DCF Base'!$D$131:$H$131,(1+$B9+F$7)^(-'DCF Base'!$D$19:$H$19))+'DCF Base'!$I$116*(1-'DCF Base'!$I$115/'DCF Base'!$I$117)/((1+$B9+F$7)*IF(RateConv=1,1,1+IPCALT)-1-'DCF Base'!$I$115)/'DCF Base'!$H$23*(1+$B9+F$7)^(-5))*IF(RateConv=1,(1+$B9+F$7),(1+$B9+F$7)*(1+IPCA1))-'DCF Base'!$D$120,SUMPRODUCT('DCF Base'!$D$131:$H$131,(1+$B9+F$7)^(-'DCF Base'!$D$19:$H$19))+'DCF Base'!$I$116*(1-'DCF Base'!$I$115/'DCF Base'!$I$117)/((1+$B9+F$7)*IF(RateConv=1,1,1+IPCALT)-1-'DCF Base'!$I$115)/'DCF Base'!$H$23*(1+$B9+F$7)^(-5))+IF(Horizon=1,(SUMPRODUCT('DCF Base'!$D$160:$H$160,(1+$B9+F$7)^(-'DCF Base'!$D$19:$H$19))+'DCF Base'!$I$145*(1-'DCF Base'!$I$144/'DCF Base'!$I$146)/((1+$B9+F$7)*IF(RateConv=1,1,1+IPCALT)-1-'DCF Base'!$I$144)/'DCF Base'!$H$23*(1+$B9+F$7)^(-5))*IF(RateConv=1,(1+$B9+F$7),(1+$B9+F$7)*(1+IPCA1))-'DCF Base'!$D$149,SUMPRODUCT('DCF Base'!$D$160:$H$160,(1+$B9+F$7)^(-'DCF Base'!$D$19:$H$19))+'DCF Base'!$I$145*(1-'DCF Base'!$I$144/'DCF Base'!$I$146)/((1+$B9+F$7)*IF(RateConv=1,1,1+IPCALT)-1-'DCF Base'!$I$144)/'DCF Base'!$H$23*(1+$B9+F$7)^(-5))</f>
        <v>313018.2921393633</v>
      </c>
      <c r="G9" s="16">
        <f>IF(Horizon=1,(SUMPRODUCT('DCF Base'!$D$73:$H$73,(1+$B9+G$7)^(-'DCF Base'!$D$19:$H$19))+'DCF Base'!$I$58*(1-'DCF Base'!$I$57/'DCF Base'!$I$59)/((1+$B9+G$7)*IF(RateConv=1,1,1+IPCALT)-1-'DCF Base'!$I$57)/'DCF Base'!$H$23*(1+$B9+G$7)^(-5))*IF(RateConv=1,(1+$B9+G$7),(1+$B9+G$7)*(1+IPCA1))-'DCF Base'!$D$62,SUMPRODUCT('DCF Base'!$D$73:$H$73,(1+$B9+G$7)^(-'DCF Base'!$D$19:$H$19))+'DCF Base'!$I$58*(1-'DCF Base'!$I$57/'DCF Base'!$I$59)/((1+$B9+G$7)*IF(RateConv=1,1,1+IPCALT)-1-'DCF Base'!$I$57)/'DCF Base'!$H$23*(1+$B9+G$7)^(-5))+IF(Horizon=1,(SUMPRODUCT('DCF Base'!$D$102:$H$102,(1+$B9+G$7)^(-'DCF Base'!$D$19:$H$19))+'DCF Base'!$I$87*(1-'DCF Base'!$I$86/'DCF Base'!$I$88)/((1+$B9+G$7)*IF(RateConv=1,1,1+IPCALT)-1-'DCF Base'!$I$86)/'DCF Base'!$H$23*(1+$B9+G$7)^(-5))*IF(RateConv=1,(1+$B9+G$7),(1+$B9+G$7)*(1+IPCA1))-'DCF Base'!$D$91,SUMPRODUCT('DCF Base'!$D$102:$H$102,(1+$B9+G$7)^(-'DCF Base'!$D$19:$H$19))+'DCF Base'!$I$87*(1-'DCF Base'!$I$86/'DCF Base'!$I$88)/((1+$B9+G$7)*IF(RateConv=1,1,1+IPCALT)-1-'DCF Base'!$I$86)/'DCF Base'!$H$23*(1+$B9+G$7)^(-5))+IF(Horizon=1,(SUMPRODUCT('DCF Base'!$D$131:$H$131,(1+$B9+G$7)^(-'DCF Base'!$D$19:$H$19))+'DCF Base'!$I$116*(1-'DCF Base'!$I$115/'DCF Base'!$I$117)/((1+$B9+G$7)*IF(RateConv=1,1,1+IPCALT)-1-'DCF Base'!$I$115)/'DCF Base'!$H$23*(1+$B9+G$7)^(-5))*IF(RateConv=1,(1+$B9+G$7),(1+$B9+G$7)*(1+IPCA1))-'DCF Base'!$D$120,SUMPRODUCT('DCF Base'!$D$131:$H$131,(1+$B9+G$7)^(-'DCF Base'!$D$19:$H$19))+'DCF Base'!$I$116*(1-'DCF Base'!$I$115/'DCF Base'!$I$117)/((1+$B9+G$7)*IF(RateConv=1,1,1+IPCALT)-1-'DCF Base'!$I$115)/'DCF Base'!$H$23*(1+$B9+G$7)^(-5))+IF(Horizon=1,(SUMPRODUCT('DCF Base'!$D$160:$H$160,(1+$B9+G$7)^(-'DCF Base'!$D$19:$H$19))+'DCF Base'!$I$145*(1-'DCF Base'!$I$144/'DCF Base'!$I$146)/((1+$B9+G$7)*IF(RateConv=1,1,1+IPCALT)-1-'DCF Base'!$I$144)/'DCF Base'!$H$23*(1+$B9+G$7)^(-5))*IF(RateConv=1,(1+$B9+G$7),(1+$B9+G$7)*(1+IPCA1))-'DCF Base'!$D$149,SUMPRODUCT('DCF Base'!$D$160:$H$160,(1+$B9+G$7)^(-'DCF Base'!$D$19:$H$19))+'DCF Base'!$I$145*(1-'DCF Base'!$I$144/'DCF Base'!$I$146)/((1+$B9+G$7)*IF(RateConv=1,1,1+IPCALT)-1-'DCF Base'!$I$144)/'DCF Base'!$H$23*(1+$B9+G$7)^(-5))</f>
        <v>287733.03174934996</v>
      </c>
      <c r="H9" s="16">
        <f>IF(Horizon=1,(SUMPRODUCT('DCF Base'!$D$73:$H$73,(1+$B9+H$7)^(-'DCF Base'!$D$19:$H$19))+'DCF Base'!$I$58*(1-'DCF Base'!$I$57/'DCF Base'!$I$59)/((1+$B9+H$7)*IF(RateConv=1,1,1+IPCALT)-1-'DCF Base'!$I$57)/'DCF Base'!$H$23*(1+$B9+H$7)^(-5))*IF(RateConv=1,(1+$B9+H$7),(1+$B9+H$7)*(1+IPCA1))-'DCF Base'!$D$62,SUMPRODUCT('DCF Base'!$D$73:$H$73,(1+$B9+H$7)^(-'DCF Base'!$D$19:$H$19))+'DCF Base'!$I$58*(1-'DCF Base'!$I$57/'DCF Base'!$I$59)/((1+$B9+H$7)*IF(RateConv=1,1,1+IPCALT)-1-'DCF Base'!$I$57)/'DCF Base'!$H$23*(1+$B9+H$7)^(-5))+IF(Horizon=1,(SUMPRODUCT('DCF Base'!$D$102:$H$102,(1+$B9+H$7)^(-'DCF Base'!$D$19:$H$19))+'DCF Base'!$I$87*(1-'DCF Base'!$I$86/'DCF Base'!$I$88)/((1+$B9+H$7)*IF(RateConv=1,1,1+IPCALT)-1-'DCF Base'!$I$86)/'DCF Base'!$H$23*(1+$B9+H$7)^(-5))*IF(RateConv=1,(1+$B9+H$7),(1+$B9+H$7)*(1+IPCA1))-'DCF Base'!$D$91,SUMPRODUCT('DCF Base'!$D$102:$H$102,(1+$B9+H$7)^(-'DCF Base'!$D$19:$H$19))+'DCF Base'!$I$87*(1-'DCF Base'!$I$86/'DCF Base'!$I$88)/((1+$B9+H$7)*IF(RateConv=1,1,1+IPCALT)-1-'DCF Base'!$I$86)/'DCF Base'!$H$23*(1+$B9+H$7)^(-5))+IF(Horizon=1,(SUMPRODUCT('DCF Base'!$D$131:$H$131,(1+$B9+H$7)^(-'DCF Base'!$D$19:$H$19))+'DCF Base'!$I$116*(1-'DCF Base'!$I$115/'DCF Base'!$I$117)/((1+$B9+H$7)*IF(RateConv=1,1,1+IPCALT)-1-'DCF Base'!$I$115)/'DCF Base'!$H$23*(1+$B9+H$7)^(-5))*IF(RateConv=1,(1+$B9+H$7),(1+$B9+H$7)*(1+IPCA1))-'DCF Base'!$D$120,SUMPRODUCT('DCF Base'!$D$131:$H$131,(1+$B9+H$7)^(-'DCF Base'!$D$19:$H$19))+'DCF Base'!$I$116*(1-'DCF Base'!$I$115/'DCF Base'!$I$117)/((1+$B9+H$7)*IF(RateConv=1,1,1+IPCALT)-1-'DCF Base'!$I$115)/'DCF Base'!$H$23*(1+$B9+H$7)^(-5))+IF(Horizon=1,(SUMPRODUCT('DCF Base'!$D$160:$H$160,(1+$B9+H$7)^(-'DCF Base'!$D$19:$H$19))+'DCF Base'!$I$145*(1-'DCF Base'!$I$144/'DCF Base'!$I$146)/((1+$B9+H$7)*IF(RateConv=1,1,1+IPCALT)-1-'DCF Base'!$I$144)/'DCF Base'!$H$23*(1+$B9+H$7)^(-5))*IF(RateConv=1,(1+$B9+H$7),(1+$B9+H$7)*(1+IPCA1))-'DCF Base'!$D$149,SUMPRODUCT('DCF Base'!$D$160:$H$160,(1+$B9+H$7)^(-'DCF Base'!$D$19:$H$19))+'DCF Base'!$I$145*(1-'DCF Base'!$I$144/'DCF Base'!$I$146)/((1+$B9+H$7)*IF(RateConv=1,1,1+IPCALT)-1-'DCF Base'!$I$144)/'DCF Base'!$H$23*(1+$B9+H$7)^(-5))</f>
        <v>266171.1676102787</v>
      </c>
      <c r="I9" s="16">
        <f>IF(Horizon=1,(SUMPRODUCT('DCF Base'!$D$73:$H$73,(1+$B9+I$7)^(-'DCF Base'!$D$19:$H$19))+'DCF Base'!$I$58*(1-'DCF Base'!$I$57/'DCF Base'!$I$59)/((1+$B9+I$7)*IF(RateConv=1,1,1+IPCALT)-1-'DCF Base'!$I$57)/'DCF Base'!$H$23*(1+$B9+I$7)^(-5))*IF(RateConv=1,(1+$B9+I$7),(1+$B9+I$7)*(1+IPCA1))-'DCF Base'!$D$62,SUMPRODUCT('DCF Base'!$D$73:$H$73,(1+$B9+I$7)^(-'DCF Base'!$D$19:$H$19))+'DCF Base'!$I$58*(1-'DCF Base'!$I$57/'DCF Base'!$I$59)/((1+$B9+I$7)*IF(RateConv=1,1,1+IPCALT)-1-'DCF Base'!$I$57)/'DCF Base'!$H$23*(1+$B9+I$7)^(-5))+IF(Horizon=1,(SUMPRODUCT('DCF Base'!$D$102:$H$102,(1+$B9+I$7)^(-'DCF Base'!$D$19:$H$19))+'DCF Base'!$I$87*(1-'DCF Base'!$I$86/'DCF Base'!$I$88)/((1+$B9+I$7)*IF(RateConv=1,1,1+IPCALT)-1-'DCF Base'!$I$86)/'DCF Base'!$H$23*(1+$B9+I$7)^(-5))*IF(RateConv=1,(1+$B9+I$7),(1+$B9+I$7)*(1+IPCA1))-'DCF Base'!$D$91,SUMPRODUCT('DCF Base'!$D$102:$H$102,(1+$B9+I$7)^(-'DCF Base'!$D$19:$H$19))+'DCF Base'!$I$87*(1-'DCF Base'!$I$86/'DCF Base'!$I$88)/((1+$B9+I$7)*IF(RateConv=1,1,1+IPCALT)-1-'DCF Base'!$I$86)/'DCF Base'!$H$23*(1+$B9+I$7)^(-5))+IF(Horizon=1,(SUMPRODUCT('DCF Base'!$D$131:$H$131,(1+$B9+I$7)^(-'DCF Base'!$D$19:$H$19))+'DCF Base'!$I$116*(1-'DCF Base'!$I$115/'DCF Base'!$I$117)/((1+$B9+I$7)*IF(RateConv=1,1,1+IPCALT)-1-'DCF Base'!$I$115)/'DCF Base'!$H$23*(1+$B9+I$7)^(-5))*IF(RateConv=1,(1+$B9+I$7),(1+$B9+I$7)*(1+IPCA1))-'DCF Base'!$D$120,SUMPRODUCT('DCF Base'!$D$131:$H$131,(1+$B9+I$7)^(-'DCF Base'!$D$19:$H$19))+'DCF Base'!$I$116*(1-'DCF Base'!$I$115/'DCF Base'!$I$117)/((1+$B9+I$7)*IF(RateConv=1,1,1+IPCALT)-1-'DCF Base'!$I$115)/'DCF Base'!$H$23*(1+$B9+I$7)^(-5))+IF(Horizon=1,(SUMPRODUCT('DCF Base'!$D$160:$H$160,(1+$B9+I$7)^(-'DCF Base'!$D$19:$H$19))+'DCF Base'!$I$145*(1-'DCF Base'!$I$144/'DCF Base'!$I$146)/((1+$B9+I$7)*IF(RateConv=1,1,1+IPCALT)-1-'DCF Base'!$I$144)/'DCF Base'!$H$23*(1+$B9+I$7)^(-5))*IF(RateConv=1,(1+$B9+I$7),(1+$B9+I$7)*(1+IPCA1))-'DCF Base'!$D$149,SUMPRODUCT('DCF Base'!$D$160:$H$160,(1+$B9+I$7)^(-'DCF Base'!$D$19:$H$19))+'DCF Base'!$I$145*(1-'DCF Base'!$I$144/'DCF Base'!$I$146)/((1+$B9+I$7)*IF(RateConv=1,1,1+IPCALT)-1-'DCF Base'!$I$144)/'DCF Base'!$H$23*(1+$B9+I$7)^(-5))</f>
        <v>247567.54010041821</v>
      </c>
      <c r="J9" s="16">
        <f>IF(Horizon=1,(SUMPRODUCT('DCF Base'!$D$73:$H$73,(1+$B9+J$7)^(-'DCF Base'!$D$19:$H$19))+'DCF Base'!$I$58*(1-'DCF Base'!$I$57/'DCF Base'!$I$59)/((1+$B9+J$7)*IF(RateConv=1,1,1+IPCALT)-1-'DCF Base'!$I$57)/'DCF Base'!$H$23*(1+$B9+J$7)^(-5))*IF(RateConv=1,(1+$B9+J$7),(1+$B9+J$7)*(1+IPCA1))-'DCF Base'!$D$62,SUMPRODUCT('DCF Base'!$D$73:$H$73,(1+$B9+J$7)^(-'DCF Base'!$D$19:$H$19))+'DCF Base'!$I$58*(1-'DCF Base'!$I$57/'DCF Base'!$I$59)/((1+$B9+J$7)*IF(RateConv=1,1,1+IPCALT)-1-'DCF Base'!$I$57)/'DCF Base'!$H$23*(1+$B9+J$7)^(-5))+IF(Horizon=1,(SUMPRODUCT('DCF Base'!$D$102:$H$102,(1+$B9+J$7)^(-'DCF Base'!$D$19:$H$19))+'DCF Base'!$I$87*(1-'DCF Base'!$I$86/'DCF Base'!$I$88)/((1+$B9+J$7)*IF(RateConv=1,1,1+IPCALT)-1-'DCF Base'!$I$86)/'DCF Base'!$H$23*(1+$B9+J$7)^(-5))*IF(RateConv=1,(1+$B9+J$7),(1+$B9+J$7)*(1+IPCA1))-'DCF Base'!$D$91,SUMPRODUCT('DCF Base'!$D$102:$H$102,(1+$B9+J$7)^(-'DCF Base'!$D$19:$H$19))+'DCF Base'!$I$87*(1-'DCF Base'!$I$86/'DCF Base'!$I$88)/((1+$B9+J$7)*IF(RateConv=1,1,1+IPCALT)-1-'DCF Base'!$I$86)/'DCF Base'!$H$23*(1+$B9+J$7)^(-5))+IF(Horizon=1,(SUMPRODUCT('DCF Base'!$D$131:$H$131,(1+$B9+J$7)^(-'DCF Base'!$D$19:$H$19))+'DCF Base'!$I$116*(1-'DCF Base'!$I$115/'DCF Base'!$I$117)/((1+$B9+J$7)*IF(RateConv=1,1,1+IPCALT)-1-'DCF Base'!$I$115)/'DCF Base'!$H$23*(1+$B9+J$7)^(-5))*IF(RateConv=1,(1+$B9+J$7),(1+$B9+J$7)*(1+IPCA1))-'DCF Base'!$D$120,SUMPRODUCT('DCF Base'!$D$131:$H$131,(1+$B9+J$7)^(-'DCF Base'!$D$19:$H$19))+'DCF Base'!$I$116*(1-'DCF Base'!$I$115/'DCF Base'!$I$117)/((1+$B9+J$7)*IF(RateConv=1,1,1+IPCALT)-1-'DCF Base'!$I$115)/'DCF Base'!$H$23*(1+$B9+J$7)^(-5))+IF(Horizon=1,(SUMPRODUCT('DCF Base'!$D$160:$H$160,(1+$B9+J$7)^(-'DCF Base'!$D$19:$H$19))+'DCF Base'!$I$145*(1-'DCF Base'!$I$144/'DCF Base'!$I$146)/((1+$B9+J$7)*IF(RateConv=1,1,1+IPCALT)-1-'DCF Base'!$I$144)/'DCF Base'!$H$23*(1+$B9+J$7)^(-5))*IF(RateConv=1,(1+$B9+J$7),(1+$B9+J$7)*(1+IPCA1))-'DCF Base'!$D$149,SUMPRODUCT('DCF Base'!$D$160:$H$160,(1+$B9+J$7)^(-'DCF Base'!$D$19:$H$19))+'DCF Base'!$I$145*(1-'DCF Base'!$I$144/'DCF Base'!$I$146)/((1+$B9+J$7)*IF(RateConv=1,1,1+IPCALT)-1-'DCF Base'!$I$144)/'DCF Base'!$H$23*(1+$B9+J$7)^(-5))</f>
        <v>231353.18594107748</v>
      </c>
      <c r="K9" s="16">
        <f>IF(Horizon=1,(SUMPRODUCT('DCF Base'!$D$73:$H$73,(1+$B9+K$7)^(-'DCF Base'!$D$19:$H$19))+'DCF Base'!$I$58*(1-'DCF Base'!$I$57/'DCF Base'!$I$59)/((1+$B9+K$7)*IF(RateConv=1,1,1+IPCALT)-1-'DCF Base'!$I$57)/'DCF Base'!$H$23*(1+$B9+K$7)^(-5))*IF(RateConv=1,(1+$B9+K$7),(1+$B9+K$7)*(1+IPCA1))-'DCF Base'!$D$62,SUMPRODUCT('DCF Base'!$D$73:$H$73,(1+$B9+K$7)^(-'DCF Base'!$D$19:$H$19))+'DCF Base'!$I$58*(1-'DCF Base'!$I$57/'DCF Base'!$I$59)/((1+$B9+K$7)*IF(RateConv=1,1,1+IPCALT)-1-'DCF Base'!$I$57)/'DCF Base'!$H$23*(1+$B9+K$7)^(-5))+IF(Horizon=1,(SUMPRODUCT('DCF Base'!$D$102:$H$102,(1+$B9+K$7)^(-'DCF Base'!$D$19:$H$19))+'DCF Base'!$I$87*(1-'DCF Base'!$I$86/'DCF Base'!$I$88)/((1+$B9+K$7)*IF(RateConv=1,1,1+IPCALT)-1-'DCF Base'!$I$86)/'DCF Base'!$H$23*(1+$B9+K$7)^(-5))*IF(RateConv=1,(1+$B9+K$7),(1+$B9+K$7)*(1+IPCA1))-'DCF Base'!$D$91,SUMPRODUCT('DCF Base'!$D$102:$H$102,(1+$B9+K$7)^(-'DCF Base'!$D$19:$H$19))+'DCF Base'!$I$87*(1-'DCF Base'!$I$86/'DCF Base'!$I$88)/((1+$B9+K$7)*IF(RateConv=1,1,1+IPCALT)-1-'DCF Base'!$I$86)/'DCF Base'!$H$23*(1+$B9+K$7)^(-5))+IF(Horizon=1,(SUMPRODUCT('DCF Base'!$D$131:$H$131,(1+$B9+K$7)^(-'DCF Base'!$D$19:$H$19))+'DCF Base'!$I$116*(1-'DCF Base'!$I$115/'DCF Base'!$I$117)/((1+$B9+K$7)*IF(RateConv=1,1,1+IPCALT)-1-'DCF Base'!$I$115)/'DCF Base'!$H$23*(1+$B9+K$7)^(-5))*IF(RateConv=1,(1+$B9+K$7),(1+$B9+K$7)*(1+IPCA1))-'DCF Base'!$D$120,SUMPRODUCT('DCF Base'!$D$131:$H$131,(1+$B9+K$7)^(-'DCF Base'!$D$19:$H$19))+'DCF Base'!$I$116*(1-'DCF Base'!$I$115/'DCF Base'!$I$117)/((1+$B9+K$7)*IF(RateConv=1,1,1+IPCALT)-1-'DCF Base'!$I$115)/'DCF Base'!$H$23*(1+$B9+K$7)^(-5))+IF(Horizon=1,(SUMPRODUCT('DCF Base'!$D$160:$H$160,(1+$B9+K$7)^(-'DCF Base'!$D$19:$H$19))+'DCF Base'!$I$145*(1-'DCF Base'!$I$144/'DCF Base'!$I$146)/((1+$B9+K$7)*IF(RateConv=1,1,1+IPCALT)-1-'DCF Base'!$I$144)/'DCF Base'!$H$23*(1+$B9+K$7)^(-5))*IF(RateConv=1,(1+$B9+K$7),(1+$B9+K$7)*(1+IPCA1))-'DCF Base'!$D$149,SUMPRODUCT('DCF Base'!$D$160:$H$160,(1+$B9+K$7)^(-'DCF Base'!$D$19:$H$19))+'DCF Base'!$I$145*(1-'DCF Base'!$I$144/'DCF Base'!$I$146)/((1+$B9+K$7)*IF(RateConv=1,1,1+IPCALT)-1-'DCF Base'!$I$144)/'DCF Base'!$H$23*(1+$B9+K$7)^(-5))</f>
        <v>217096.24287442921</v>
      </c>
      <c r="L9" s="16">
        <f>IF(Horizon=1,(SUMPRODUCT('DCF Base'!$D$73:$H$73,(1+$B9+L$7)^(-'DCF Base'!$D$19:$H$19))+'DCF Base'!$I$58*(1-'DCF Base'!$I$57/'DCF Base'!$I$59)/((1+$B9+L$7)*IF(RateConv=1,1,1+IPCALT)-1-'DCF Base'!$I$57)/'DCF Base'!$H$23*(1+$B9+L$7)^(-5))*IF(RateConv=1,(1+$B9+L$7),(1+$B9+L$7)*(1+IPCA1))-'DCF Base'!$D$62,SUMPRODUCT('DCF Base'!$D$73:$H$73,(1+$B9+L$7)^(-'DCF Base'!$D$19:$H$19))+'DCF Base'!$I$58*(1-'DCF Base'!$I$57/'DCF Base'!$I$59)/((1+$B9+L$7)*IF(RateConv=1,1,1+IPCALT)-1-'DCF Base'!$I$57)/'DCF Base'!$H$23*(1+$B9+L$7)^(-5))+IF(Horizon=1,(SUMPRODUCT('DCF Base'!$D$102:$H$102,(1+$B9+L$7)^(-'DCF Base'!$D$19:$H$19))+'DCF Base'!$I$87*(1-'DCF Base'!$I$86/'DCF Base'!$I$88)/((1+$B9+L$7)*IF(RateConv=1,1,1+IPCALT)-1-'DCF Base'!$I$86)/'DCF Base'!$H$23*(1+$B9+L$7)^(-5))*IF(RateConv=1,(1+$B9+L$7),(1+$B9+L$7)*(1+IPCA1))-'DCF Base'!$D$91,SUMPRODUCT('DCF Base'!$D$102:$H$102,(1+$B9+L$7)^(-'DCF Base'!$D$19:$H$19))+'DCF Base'!$I$87*(1-'DCF Base'!$I$86/'DCF Base'!$I$88)/((1+$B9+L$7)*IF(RateConv=1,1,1+IPCALT)-1-'DCF Base'!$I$86)/'DCF Base'!$H$23*(1+$B9+L$7)^(-5))+IF(Horizon=1,(SUMPRODUCT('DCF Base'!$D$131:$H$131,(1+$B9+L$7)^(-'DCF Base'!$D$19:$H$19))+'DCF Base'!$I$116*(1-'DCF Base'!$I$115/'DCF Base'!$I$117)/((1+$B9+L$7)*IF(RateConv=1,1,1+IPCALT)-1-'DCF Base'!$I$115)/'DCF Base'!$H$23*(1+$B9+L$7)^(-5))*IF(RateConv=1,(1+$B9+L$7),(1+$B9+L$7)*(1+IPCA1))-'DCF Base'!$D$120,SUMPRODUCT('DCF Base'!$D$131:$H$131,(1+$B9+L$7)^(-'DCF Base'!$D$19:$H$19))+'DCF Base'!$I$116*(1-'DCF Base'!$I$115/'DCF Base'!$I$117)/((1+$B9+L$7)*IF(RateConv=1,1,1+IPCALT)-1-'DCF Base'!$I$115)/'DCF Base'!$H$23*(1+$B9+L$7)^(-5))+IF(Horizon=1,(SUMPRODUCT('DCF Base'!$D$160:$H$160,(1+$B9+L$7)^(-'DCF Base'!$D$19:$H$19))+'DCF Base'!$I$145*(1-'DCF Base'!$I$144/'DCF Base'!$I$146)/((1+$B9+L$7)*IF(RateConv=1,1,1+IPCALT)-1-'DCF Base'!$I$144)/'DCF Base'!$H$23*(1+$B9+L$7)^(-5))*IF(RateConv=1,(1+$B9+L$7),(1+$B9+L$7)*(1+IPCA1))-'DCF Base'!$D$149,SUMPRODUCT('DCF Base'!$D$160:$H$160,(1+$B9+L$7)^(-'DCF Base'!$D$19:$H$19))+'DCF Base'!$I$145*(1-'DCF Base'!$I$144/'DCF Base'!$I$146)/((1+$B9+L$7)*IF(RateConv=1,1,1+IPCALT)-1-'DCF Base'!$I$144)/'DCF Base'!$H$23*(1+$B9+L$7)^(-5))</f>
        <v>204463.00047496957</v>
      </c>
      <c r="M9" s="16">
        <f>IF(Horizon=1,(SUMPRODUCT('DCF Base'!$D$73:$H$73,(1+$B9+M$7)^(-'DCF Base'!$D$19:$H$19))+'DCF Base'!$I$58*(1-'DCF Base'!$I$57/'DCF Base'!$I$59)/((1+$B9+M$7)*IF(RateConv=1,1,1+IPCALT)-1-'DCF Base'!$I$57)/'DCF Base'!$H$23*(1+$B9+M$7)^(-5))*IF(RateConv=1,(1+$B9+M$7),(1+$B9+M$7)*(1+IPCA1))-'DCF Base'!$D$62,SUMPRODUCT('DCF Base'!$D$73:$H$73,(1+$B9+M$7)^(-'DCF Base'!$D$19:$H$19))+'DCF Base'!$I$58*(1-'DCF Base'!$I$57/'DCF Base'!$I$59)/((1+$B9+M$7)*IF(RateConv=1,1,1+IPCALT)-1-'DCF Base'!$I$57)/'DCF Base'!$H$23*(1+$B9+M$7)^(-5))+IF(Horizon=1,(SUMPRODUCT('DCF Base'!$D$102:$H$102,(1+$B9+M$7)^(-'DCF Base'!$D$19:$H$19))+'DCF Base'!$I$87*(1-'DCF Base'!$I$86/'DCF Base'!$I$88)/((1+$B9+M$7)*IF(RateConv=1,1,1+IPCALT)-1-'DCF Base'!$I$86)/'DCF Base'!$H$23*(1+$B9+M$7)^(-5))*IF(RateConv=1,(1+$B9+M$7),(1+$B9+M$7)*(1+IPCA1))-'DCF Base'!$D$91,SUMPRODUCT('DCF Base'!$D$102:$H$102,(1+$B9+M$7)^(-'DCF Base'!$D$19:$H$19))+'DCF Base'!$I$87*(1-'DCF Base'!$I$86/'DCF Base'!$I$88)/((1+$B9+M$7)*IF(RateConv=1,1,1+IPCALT)-1-'DCF Base'!$I$86)/'DCF Base'!$H$23*(1+$B9+M$7)^(-5))+IF(Horizon=1,(SUMPRODUCT('DCF Base'!$D$131:$H$131,(1+$B9+M$7)^(-'DCF Base'!$D$19:$H$19))+'DCF Base'!$I$116*(1-'DCF Base'!$I$115/'DCF Base'!$I$117)/((1+$B9+M$7)*IF(RateConv=1,1,1+IPCALT)-1-'DCF Base'!$I$115)/'DCF Base'!$H$23*(1+$B9+M$7)^(-5))*IF(RateConv=1,(1+$B9+M$7),(1+$B9+M$7)*(1+IPCA1))-'DCF Base'!$D$120,SUMPRODUCT('DCF Base'!$D$131:$H$131,(1+$B9+M$7)^(-'DCF Base'!$D$19:$H$19))+'DCF Base'!$I$116*(1-'DCF Base'!$I$115/'DCF Base'!$I$117)/((1+$B9+M$7)*IF(RateConv=1,1,1+IPCALT)-1-'DCF Base'!$I$115)/'DCF Base'!$H$23*(1+$B9+M$7)^(-5))+IF(Horizon=1,(SUMPRODUCT('DCF Base'!$D$160:$H$160,(1+$B9+M$7)^(-'DCF Base'!$D$19:$H$19))+'DCF Base'!$I$145*(1-'DCF Base'!$I$144/'DCF Base'!$I$146)/((1+$B9+M$7)*IF(RateConv=1,1,1+IPCALT)-1-'DCF Base'!$I$144)/'DCF Base'!$H$23*(1+$B9+M$7)^(-5))*IF(RateConv=1,(1+$B9+M$7),(1+$B9+M$7)*(1+IPCA1))-'DCF Base'!$D$149,SUMPRODUCT('DCF Base'!$D$160:$H$160,(1+$B9+M$7)^(-'DCF Base'!$D$19:$H$19))+'DCF Base'!$I$145*(1-'DCF Base'!$I$144/'DCF Base'!$I$146)/((1+$B9+M$7)*IF(RateConv=1,1,1+IPCALT)-1-'DCF Base'!$I$144)/'DCF Base'!$H$23*(1+$B9+M$7)^(-5))</f>
        <v>193191.51521634962</v>
      </c>
    </row>
    <row r="10" spans="2:14" ht="13.95" customHeight="1" x14ac:dyDescent="0.3">
      <c r="B10" s="82">
        <v>0.06</v>
      </c>
      <c r="C10" s="16">
        <f>IF(Horizon=1,(SUMPRODUCT('DCF Base'!$D$73:$H$73,(1+$B10+C$7)^(-'DCF Base'!$D$19:$H$19))+'DCF Base'!$I$58*(1-'DCF Base'!$I$57/'DCF Base'!$I$59)/((1+$B10+C$7)*IF(RateConv=1,1,1+IPCALT)-1-'DCF Base'!$I$57)/'DCF Base'!$H$23*(1+$B10+C$7)^(-5))*IF(RateConv=1,(1+$B10+C$7),(1+$B10+C$7)*(1+IPCA1))-'DCF Base'!$D$62,SUMPRODUCT('DCF Base'!$D$73:$H$73,(1+$B10+C$7)^(-'DCF Base'!$D$19:$H$19))+'DCF Base'!$I$58*(1-'DCF Base'!$I$57/'DCF Base'!$I$59)/((1+$B10+C$7)*IF(RateConv=1,1,1+IPCALT)-1-'DCF Base'!$I$57)/'DCF Base'!$H$23*(1+$B10+C$7)^(-5))+IF(Horizon=1,(SUMPRODUCT('DCF Base'!$D$102:$H$102,(1+$B10+C$7)^(-'DCF Base'!$D$19:$H$19))+'DCF Base'!$I$87*(1-'DCF Base'!$I$86/'DCF Base'!$I$88)/((1+$B10+C$7)*IF(RateConv=1,1,1+IPCALT)-1-'DCF Base'!$I$86)/'DCF Base'!$H$23*(1+$B10+C$7)^(-5))*IF(RateConv=1,(1+$B10+C$7),(1+$B10+C$7)*(1+IPCA1))-'DCF Base'!$D$91,SUMPRODUCT('DCF Base'!$D$102:$H$102,(1+$B10+C$7)^(-'DCF Base'!$D$19:$H$19))+'DCF Base'!$I$87*(1-'DCF Base'!$I$86/'DCF Base'!$I$88)/((1+$B10+C$7)*IF(RateConv=1,1,1+IPCALT)-1-'DCF Base'!$I$86)/'DCF Base'!$H$23*(1+$B10+C$7)^(-5))+IF(Horizon=1,(SUMPRODUCT('DCF Base'!$D$131:$H$131,(1+$B10+C$7)^(-'DCF Base'!$D$19:$H$19))+'DCF Base'!$I$116*(1-'DCF Base'!$I$115/'DCF Base'!$I$117)/((1+$B10+C$7)*IF(RateConv=1,1,1+IPCALT)-1-'DCF Base'!$I$115)/'DCF Base'!$H$23*(1+$B10+C$7)^(-5))*IF(RateConv=1,(1+$B10+C$7),(1+$B10+C$7)*(1+IPCA1))-'DCF Base'!$D$120,SUMPRODUCT('DCF Base'!$D$131:$H$131,(1+$B10+C$7)^(-'DCF Base'!$D$19:$H$19))+'DCF Base'!$I$116*(1-'DCF Base'!$I$115/'DCF Base'!$I$117)/((1+$B10+C$7)*IF(RateConv=1,1,1+IPCALT)-1-'DCF Base'!$I$115)/'DCF Base'!$H$23*(1+$B10+C$7)^(-5))+IF(Horizon=1,(SUMPRODUCT('DCF Base'!$D$160:$H$160,(1+$B10+C$7)^(-'DCF Base'!$D$19:$H$19))+'DCF Base'!$I$145*(1-'DCF Base'!$I$144/'DCF Base'!$I$146)/((1+$B10+C$7)*IF(RateConv=1,1,1+IPCALT)-1-'DCF Base'!$I$144)/'DCF Base'!$H$23*(1+$B10+C$7)^(-5))*IF(RateConv=1,(1+$B10+C$7),(1+$B10+C$7)*(1+IPCA1))-'DCF Base'!$D$149,SUMPRODUCT('DCF Base'!$D$160:$H$160,(1+$B10+C$7)^(-'DCF Base'!$D$19:$H$19))+'DCF Base'!$I$145*(1-'DCF Base'!$I$144/'DCF Base'!$I$146)/((1+$B10+C$7)*IF(RateConv=1,1,1+IPCALT)-1-'DCF Base'!$I$144)/'DCF Base'!$H$23*(1+$B10+C$7)^(-5))</f>
        <v>379413.73585658032</v>
      </c>
      <c r="D10" s="16">
        <f>IF(Horizon=1,(SUMPRODUCT('DCF Base'!$D$73:$H$73,(1+$B10+D$7)^(-'DCF Base'!$D$19:$H$19))+'DCF Base'!$I$58*(1-'DCF Base'!$I$57/'DCF Base'!$I$59)/((1+$B10+D$7)*IF(RateConv=1,1,1+IPCALT)-1-'DCF Base'!$I$57)/'DCF Base'!$H$23*(1+$B10+D$7)^(-5))*IF(RateConv=1,(1+$B10+D$7),(1+$B10+D$7)*(1+IPCA1))-'DCF Base'!$D$62,SUMPRODUCT('DCF Base'!$D$73:$H$73,(1+$B10+D$7)^(-'DCF Base'!$D$19:$H$19))+'DCF Base'!$I$58*(1-'DCF Base'!$I$57/'DCF Base'!$I$59)/((1+$B10+D$7)*IF(RateConv=1,1,1+IPCALT)-1-'DCF Base'!$I$57)/'DCF Base'!$H$23*(1+$B10+D$7)^(-5))+IF(Horizon=1,(SUMPRODUCT('DCF Base'!$D$102:$H$102,(1+$B10+D$7)^(-'DCF Base'!$D$19:$H$19))+'DCF Base'!$I$87*(1-'DCF Base'!$I$86/'DCF Base'!$I$88)/((1+$B10+D$7)*IF(RateConv=1,1,1+IPCALT)-1-'DCF Base'!$I$86)/'DCF Base'!$H$23*(1+$B10+D$7)^(-5))*IF(RateConv=1,(1+$B10+D$7),(1+$B10+D$7)*(1+IPCA1))-'DCF Base'!$D$91,SUMPRODUCT('DCF Base'!$D$102:$H$102,(1+$B10+D$7)^(-'DCF Base'!$D$19:$H$19))+'DCF Base'!$I$87*(1-'DCF Base'!$I$86/'DCF Base'!$I$88)/((1+$B10+D$7)*IF(RateConv=1,1,1+IPCALT)-1-'DCF Base'!$I$86)/'DCF Base'!$H$23*(1+$B10+D$7)^(-5))+IF(Horizon=1,(SUMPRODUCT('DCF Base'!$D$131:$H$131,(1+$B10+D$7)^(-'DCF Base'!$D$19:$H$19))+'DCF Base'!$I$116*(1-'DCF Base'!$I$115/'DCF Base'!$I$117)/((1+$B10+D$7)*IF(RateConv=1,1,1+IPCALT)-1-'DCF Base'!$I$115)/'DCF Base'!$H$23*(1+$B10+D$7)^(-5))*IF(RateConv=1,(1+$B10+D$7),(1+$B10+D$7)*(1+IPCA1))-'DCF Base'!$D$120,SUMPRODUCT('DCF Base'!$D$131:$H$131,(1+$B10+D$7)^(-'DCF Base'!$D$19:$H$19))+'DCF Base'!$I$116*(1-'DCF Base'!$I$115/'DCF Base'!$I$117)/((1+$B10+D$7)*IF(RateConv=1,1,1+IPCALT)-1-'DCF Base'!$I$115)/'DCF Base'!$H$23*(1+$B10+D$7)^(-5))+IF(Horizon=1,(SUMPRODUCT('DCF Base'!$D$160:$H$160,(1+$B10+D$7)^(-'DCF Base'!$D$19:$H$19))+'DCF Base'!$I$145*(1-'DCF Base'!$I$144/'DCF Base'!$I$146)/((1+$B10+D$7)*IF(RateConv=1,1,1+IPCALT)-1-'DCF Base'!$I$144)/'DCF Base'!$H$23*(1+$B10+D$7)^(-5))*IF(RateConv=1,(1+$B10+D$7),(1+$B10+D$7)*(1+IPCA1))-'DCF Base'!$D$149,SUMPRODUCT('DCF Base'!$D$160:$H$160,(1+$B10+D$7)^(-'DCF Base'!$D$19:$H$19))+'DCF Base'!$I$145*(1-'DCF Base'!$I$144/'DCF Base'!$I$146)/((1+$B10+D$7)*IF(RateConv=1,1,1+IPCALT)-1-'DCF Base'!$I$144)/'DCF Base'!$H$23*(1+$B10+D$7)^(-5))</f>
        <v>343080.85025152238</v>
      </c>
      <c r="E10" s="16">
        <f>IF(Horizon=1,(SUMPRODUCT('DCF Base'!$D$73:$H$73,(1+$B10+E$7)^(-'DCF Base'!$D$19:$H$19))+'DCF Base'!$I$58*(1-'DCF Base'!$I$57/'DCF Base'!$I$59)/((1+$B10+E$7)*IF(RateConv=1,1,1+IPCALT)-1-'DCF Base'!$I$57)/'DCF Base'!$H$23*(1+$B10+E$7)^(-5))*IF(RateConv=1,(1+$B10+E$7),(1+$B10+E$7)*(1+IPCA1))-'DCF Base'!$D$62,SUMPRODUCT('DCF Base'!$D$73:$H$73,(1+$B10+E$7)^(-'DCF Base'!$D$19:$H$19))+'DCF Base'!$I$58*(1-'DCF Base'!$I$57/'DCF Base'!$I$59)/((1+$B10+E$7)*IF(RateConv=1,1,1+IPCALT)-1-'DCF Base'!$I$57)/'DCF Base'!$H$23*(1+$B10+E$7)^(-5))+IF(Horizon=1,(SUMPRODUCT('DCF Base'!$D$102:$H$102,(1+$B10+E$7)^(-'DCF Base'!$D$19:$H$19))+'DCF Base'!$I$87*(1-'DCF Base'!$I$86/'DCF Base'!$I$88)/((1+$B10+E$7)*IF(RateConv=1,1,1+IPCALT)-1-'DCF Base'!$I$86)/'DCF Base'!$H$23*(1+$B10+E$7)^(-5))*IF(RateConv=1,(1+$B10+E$7),(1+$B10+E$7)*(1+IPCA1))-'DCF Base'!$D$91,SUMPRODUCT('DCF Base'!$D$102:$H$102,(1+$B10+E$7)^(-'DCF Base'!$D$19:$H$19))+'DCF Base'!$I$87*(1-'DCF Base'!$I$86/'DCF Base'!$I$88)/((1+$B10+E$7)*IF(RateConv=1,1,1+IPCALT)-1-'DCF Base'!$I$86)/'DCF Base'!$H$23*(1+$B10+E$7)^(-5))+IF(Horizon=1,(SUMPRODUCT('DCF Base'!$D$131:$H$131,(1+$B10+E$7)^(-'DCF Base'!$D$19:$H$19))+'DCF Base'!$I$116*(1-'DCF Base'!$I$115/'DCF Base'!$I$117)/((1+$B10+E$7)*IF(RateConv=1,1,1+IPCALT)-1-'DCF Base'!$I$115)/'DCF Base'!$H$23*(1+$B10+E$7)^(-5))*IF(RateConv=1,(1+$B10+E$7),(1+$B10+E$7)*(1+IPCA1))-'DCF Base'!$D$120,SUMPRODUCT('DCF Base'!$D$131:$H$131,(1+$B10+E$7)^(-'DCF Base'!$D$19:$H$19))+'DCF Base'!$I$116*(1-'DCF Base'!$I$115/'DCF Base'!$I$117)/((1+$B10+E$7)*IF(RateConv=1,1,1+IPCALT)-1-'DCF Base'!$I$115)/'DCF Base'!$H$23*(1+$B10+E$7)^(-5))+IF(Horizon=1,(SUMPRODUCT('DCF Base'!$D$160:$H$160,(1+$B10+E$7)^(-'DCF Base'!$D$19:$H$19))+'DCF Base'!$I$145*(1-'DCF Base'!$I$144/'DCF Base'!$I$146)/((1+$B10+E$7)*IF(RateConv=1,1,1+IPCALT)-1-'DCF Base'!$I$144)/'DCF Base'!$H$23*(1+$B10+E$7)^(-5))*IF(RateConv=1,(1+$B10+E$7),(1+$B10+E$7)*(1+IPCA1))-'DCF Base'!$D$149,SUMPRODUCT('DCF Base'!$D$160:$H$160,(1+$B10+E$7)^(-'DCF Base'!$D$19:$H$19))+'DCF Base'!$I$145*(1-'DCF Base'!$I$144/'DCF Base'!$I$146)/((1+$B10+E$7)*IF(RateConv=1,1,1+IPCALT)-1-'DCF Base'!$I$144)/'DCF Base'!$H$23*(1+$B10+E$7)^(-5))</f>
        <v>313018.2921393633</v>
      </c>
      <c r="F10" s="16">
        <f>IF(Horizon=1,(SUMPRODUCT('DCF Base'!$D$73:$H$73,(1+$B10+F$7)^(-'DCF Base'!$D$19:$H$19))+'DCF Base'!$I$58*(1-'DCF Base'!$I$57/'DCF Base'!$I$59)/((1+$B10+F$7)*IF(RateConv=1,1,1+IPCALT)-1-'DCF Base'!$I$57)/'DCF Base'!$H$23*(1+$B10+F$7)^(-5))*IF(RateConv=1,(1+$B10+F$7),(1+$B10+F$7)*(1+IPCA1))-'DCF Base'!$D$62,SUMPRODUCT('DCF Base'!$D$73:$H$73,(1+$B10+F$7)^(-'DCF Base'!$D$19:$H$19))+'DCF Base'!$I$58*(1-'DCF Base'!$I$57/'DCF Base'!$I$59)/((1+$B10+F$7)*IF(RateConv=1,1,1+IPCALT)-1-'DCF Base'!$I$57)/'DCF Base'!$H$23*(1+$B10+F$7)^(-5))+IF(Horizon=1,(SUMPRODUCT('DCF Base'!$D$102:$H$102,(1+$B10+F$7)^(-'DCF Base'!$D$19:$H$19))+'DCF Base'!$I$87*(1-'DCF Base'!$I$86/'DCF Base'!$I$88)/((1+$B10+F$7)*IF(RateConv=1,1,1+IPCALT)-1-'DCF Base'!$I$86)/'DCF Base'!$H$23*(1+$B10+F$7)^(-5))*IF(RateConv=1,(1+$B10+F$7),(1+$B10+F$7)*(1+IPCA1))-'DCF Base'!$D$91,SUMPRODUCT('DCF Base'!$D$102:$H$102,(1+$B10+F$7)^(-'DCF Base'!$D$19:$H$19))+'DCF Base'!$I$87*(1-'DCF Base'!$I$86/'DCF Base'!$I$88)/((1+$B10+F$7)*IF(RateConv=1,1,1+IPCALT)-1-'DCF Base'!$I$86)/'DCF Base'!$H$23*(1+$B10+F$7)^(-5))+IF(Horizon=1,(SUMPRODUCT('DCF Base'!$D$131:$H$131,(1+$B10+F$7)^(-'DCF Base'!$D$19:$H$19))+'DCF Base'!$I$116*(1-'DCF Base'!$I$115/'DCF Base'!$I$117)/((1+$B10+F$7)*IF(RateConv=1,1,1+IPCALT)-1-'DCF Base'!$I$115)/'DCF Base'!$H$23*(1+$B10+F$7)^(-5))*IF(RateConv=1,(1+$B10+F$7),(1+$B10+F$7)*(1+IPCA1))-'DCF Base'!$D$120,SUMPRODUCT('DCF Base'!$D$131:$H$131,(1+$B10+F$7)^(-'DCF Base'!$D$19:$H$19))+'DCF Base'!$I$116*(1-'DCF Base'!$I$115/'DCF Base'!$I$117)/((1+$B10+F$7)*IF(RateConv=1,1,1+IPCALT)-1-'DCF Base'!$I$115)/'DCF Base'!$H$23*(1+$B10+F$7)^(-5))+IF(Horizon=1,(SUMPRODUCT('DCF Base'!$D$160:$H$160,(1+$B10+F$7)^(-'DCF Base'!$D$19:$H$19))+'DCF Base'!$I$145*(1-'DCF Base'!$I$144/'DCF Base'!$I$146)/((1+$B10+F$7)*IF(RateConv=1,1,1+IPCALT)-1-'DCF Base'!$I$144)/'DCF Base'!$H$23*(1+$B10+F$7)^(-5))*IF(RateConv=1,(1+$B10+F$7),(1+$B10+F$7)*(1+IPCA1))-'DCF Base'!$D$149,SUMPRODUCT('DCF Base'!$D$160:$H$160,(1+$B10+F$7)^(-'DCF Base'!$D$19:$H$19))+'DCF Base'!$I$145*(1-'DCF Base'!$I$144/'DCF Base'!$I$146)/((1+$B10+F$7)*IF(RateConv=1,1,1+IPCALT)-1-'DCF Base'!$I$144)/'DCF Base'!$H$23*(1+$B10+F$7)^(-5))</f>
        <v>287733.03174934897</v>
      </c>
      <c r="G10" s="16">
        <f>IF(Horizon=1,(SUMPRODUCT('DCF Base'!$D$73:$H$73,(1+$B10+G$7)^(-'DCF Base'!$D$19:$H$19))+'DCF Base'!$I$58*(1-'DCF Base'!$I$57/'DCF Base'!$I$59)/((1+$B10+G$7)*IF(RateConv=1,1,1+IPCALT)-1-'DCF Base'!$I$57)/'DCF Base'!$H$23*(1+$B10+G$7)^(-5))*IF(RateConv=1,(1+$B10+G$7),(1+$B10+G$7)*(1+IPCA1))-'DCF Base'!$D$62,SUMPRODUCT('DCF Base'!$D$73:$H$73,(1+$B10+G$7)^(-'DCF Base'!$D$19:$H$19))+'DCF Base'!$I$58*(1-'DCF Base'!$I$57/'DCF Base'!$I$59)/((1+$B10+G$7)*IF(RateConv=1,1,1+IPCALT)-1-'DCF Base'!$I$57)/'DCF Base'!$H$23*(1+$B10+G$7)^(-5))+IF(Horizon=1,(SUMPRODUCT('DCF Base'!$D$102:$H$102,(1+$B10+G$7)^(-'DCF Base'!$D$19:$H$19))+'DCF Base'!$I$87*(1-'DCF Base'!$I$86/'DCF Base'!$I$88)/((1+$B10+G$7)*IF(RateConv=1,1,1+IPCALT)-1-'DCF Base'!$I$86)/'DCF Base'!$H$23*(1+$B10+G$7)^(-5))*IF(RateConv=1,(1+$B10+G$7),(1+$B10+G$7)*(1+IPCA1))-'DCF Base'!$D$91,SUMPRODUCT('DCF Base'!$D$102:$H$102,(1+$B10+G$7)^(-'DCF Base'!$D$19:$H$19))+'DCF Base'!$I$87*(1-'DCF Base'!$I$86/'DCF Base'!$I$88)/((1+$B10+G$7)*IF(RateConv=1,1,1+IPCALT)-1-'DCF Base'!$I$86)/'DCF Base'!$H$23*(1+$B10+G$7)^(-5))+IF(Horizon=1,(SUMPRODUCT('DCF Base'!$D$131:$H$131,(1+$B10+G$7)^(-'DCF Base'!$D$19:$H$19))+'DCF Base'!$I$116*(1-'DCF Base'!$I$115/'DCF Base'!$I$117)/((1+$B10+G$7)*IF(RateConv=1,1,1+IPCALT)-1-'DCF Base'!$I$115)/'DCF Base'!$H$23*(1+$B10+G$7)^(-5))*IF(RateConv=1,(1+$B10+G$7),(1+$B10+G$7)*(1+IPCA1))-'DCF Base'!$D$120,SUMPRODUCT('DCF Base'!$D$131:$H$131,(1+$B10+G$7)^(-'DCF Base'!$D$19:$H$19))+'DCF Base'!$I$116*(1-'DCF Base'!$I$115/'DCF Base'!$I$117)/((1+$B10+G$7)*IF(RateConv=1,1,1+IPCALT)-1-'DCF Base'!$I$115)/'DCF Base'!$H$23*(1+$B10+G$7)^(-5))+IF(Horizon=1,(SUMPRODUCT('DCF Base'!$D$160:$H$160,(1+$B10+G$7)^(-'DCF Base'!$D$19:$H$19))+'DCF Base'!$I$145*(1-'DCF Base'!$I$144/'DCF Base'!$I$146)/((1+$B10+G$7)*IF(RateConv=1,1,1+IPCALT)-1-'DCF Base'!$I$144)/'DCF Base'!$H$23*(1+$B10+G$7)^(-5))*IF(RateConv=1,(1+$B10+G$7),(1+$B10+G$7)*(1+IPCA1))-'DCF Base'!$D$149,SUMPRODUCT('DCF Base'!$D$160:$H$160,(1+$B10+G$7)^(-'DCF Base'!$D$19:$H$19))+'DCF Base'!$I$145*(1-'DCF Base'!$I$144/'DCF Base'!$I$146)/((1+$B10+G$7)*IF(RateConv=1,1,1+IPCALT)-1-'DCF Base'!$I$144)/'DCF Base'!$H$23*(1+$B10+G$7)^(-5))</f>
        <v>266171.1676102787</v>
      </c>
      <c r="H10" s="16">
        <f>IF(Horizon=1,(SUMPRODUCT('DCF Base'!$D$73:$H$73,(1+$B10+H$7)^(-'DCF Base'!$D$19:$H$19))+'DCF Base'!$I$58*(1-'DCF Base'!$I$57/'DCF Base'!$I$59)/((1+$B10+H$7)*IF(RateConv=1,1,1+IPCALT)-1-'DCF Base'!$I$57)/'DCF Base'!$H$23*(1+$B10+H$7)^(-5))*IF(RateConv=1,(1+$B10+H$7),(1+$B10+H$7)*(1+IPCA1))-'DCF Base'!$D$62,SUMPRODUCT('DCF Base'!$D$73:$H$73,(1+$B10+H$7)^(-'DCF Base'!$D$19:$H$19))+'DCF Base'!$I$58*(1-'DCF Base'!$I$57/'DCF Base'!$I$59)/((1+$B10+H$7)*IF(RateConv=1,1,1+IPCALT)-1-'DCF Base'!$I$57)/'DCF Base'!$H$23*(1+$B10+H$7)^(-5))+IF(Horizon=1,(SUMPRODUCT('DCF Base'!$D$102:$H$102,(1+$B10+H$7)^(-'DCF Base'!$D$19:$H$19))+'DCF Base'!$I$87*(1-'DCF Base'!$I$86/'DCF Base'!$I$88)/((1+$B10+H$7)*IF(RateConv=1,1,1+IPCALT)-1-'DCF Base'!$I$86)/'DCF Base'!$H$23*(1+$B10+H$7)^(-5))*IF(RateConv=1,(1+$B10+H$7),(1+$B10+H$7)*(1+IPCA1))-'DCF Base'!$D$91,SUMPRODUCT('DCF Base'!$D$102:$H$102,(1+$B10+H$7)^(-'DCF Base'!$D$19:$H$19))+'DCF Base'!$I$87*(1-'DCF Base'!$I$86/'DCF Base'!$I$88)/((1+$B10+H$7)*IF(RateConv=1,1,1+IPCALT)-1-'DCF Base'!$I$86)/'DCF Base'!$H$23*(1+$B10+H$7)^(-5))+IF(Horizon=1,(SUMPRODUCT('DCF Base'!$D$131:$H$131,(1+$B10+H$7)^(-'DCF Base'!$D$19:$H$19))+'DCF Base'!$I$116*(1-'DCF Base'!$I$115/'DCF Base'!$I$117)/((1+$B10+H$7)*IF(RateConv=1,1,1+IPCALT)-1-'DCF Base'!$I$115)/'DCF Base'!$H$23*(1+$B10+H$7)^(-5))*IF(RateConv=1,(1+$B10+H$7),(1+$B10+H$7)*(1+IPCA1))-'DCF Base'!$D$120,SUMPRODUCT('DCF Base'!$D$131:$H$131,(1+$B10+H$7)^(-'DCF Base'!$D$19:$H$19))+'DCF Base'!$I$116*(1-'DCF Base'!$I$115/'DCF Base'!$I$117)/((1+$B10+H$7)*IF(RateConv=1,1,1+IPCALT)-1-'DCF Base'!$I$115)/'DCF Base'!$H$23*(1+$B10+H$7)^(-5))+IF(Horizon=1,(SUMPRODUCT('DCF Base'!$D$160:$H$160,(1+$B10+H$7)^(-'DCF Base'!$D$19:$H$19))+'DCF Base'!$I$145*(1-'DCF Base'!$I$144/'DCF Base'!$I$146)/((1+$B10+H$7)*IF(RateConv=1,1,1+IPCALT)-1-'DCF Base'!$I$144)/'DCF Base'!$H$23*(1+$B10+H$7)^(-5))*IF(RateConv=1,(1+$B10+H$7),(1+$B10+H$7)*(1+IPCA1))-'DCF Base'!$D$149,SUMPRODUCT('DCF Base'!$D$160:$H$160,(1+$B10+H$7)^(-'DCF Base'!$D$19:$H$19))+'DCF Base'!$I$145*(1-'DCF Base'!$I$144/'DCF Base'!$I$146)/((1+$B10+H$7)*IF(RateConv=1,1,1+IPCALT)-1-'DCF Base'!$I$144)/'DCF Base'!$H$23*(1+$B10+H$7)^(-5))</f>
        <v>247567.54010041748</v>
      </c>
      <c r="I10" s="16">
        <f>IF(Horizon=1,(SUMPRODUCT('DCF Base'!$D$73:$H$73,(1+$B10+I$7)^(-'DCF Base'!$D$19:$H$19))+'DCF Base'!$I$58*(1-'DCF Base'!$I$57/'DCF Base'!$I$59)/((1+$B10+I$7)*IF(RateConv=1,1,1+IPCALT)-1-'DCF Base'!$I$57)/'DCF Base'!$H$23*(1+$B10+I$7)^(-5))*IF(RateConv=1,(1+$B10+I$7),(1+$B10+I$7)*(1+IPCA1))-'DCF Base'!$D$62,SUMPRODUCT('DCF Base'!$D$73:$H$73,(1+$B10+I$7)^(-'DCF Base'!$D$19:$H$19))+'DCF Base'!$I$58*(1-'DCF Base'!$I$57/'DCF Base'!$I$59)/((1+$B10+I$7)*IF(RateConv=1,1,1+IPCALT)-1-'DCF Base'!$I$57)/'DCF Base'!$H$23*(1+$B10+I$7)^(-5))+IF(Horizon=1,(SUMPRODUCT('DCF Base'!$D$102:$H$102,(1+$B10+I$7)^(-'DCF Base'!$D$19:$H$19))+'DCF Base'!$I$87*(1-'DCF Base'!$I$86/'DCF Base'!$I$88)/((1+$B10+I$7)*IF(RateConv=1,1,1+IPCALT)-1-'DCF Base'!$I$86)/'DCF Base'!$H$23*(1+$B10+I$7)^(-5))*IF(RateConv=1,(1+$B10+I$7),(1+$B10+I$7)*(1+IPCA1))-'DCF Base'!$D$91,SUMPRODUCT('DCF Base'!$D$102:$H$102,(1+$B10+I$7)^(-'DCF Base'!$D$19:$H$19))+'DCF Base'!$I$87*(1-'DCF Base'!$I$86/'DCF Base'!$I$88)/((1+$B10+I$7)*IF(RateConv=1,1,1+IPCALT)-1-'DCF Base'!$I$86)/'DCF Base'!$H$23*(1+$B10+I$7)^(-5))+IF(Horizon=1,(SUMPRODUCT('DCF Base'!$D$131:$H$131,(1+$B10+I$7)^(-'DCF Base'!$D$19:$H$19))+'DCF Base'!$I$116*(1-'DCF Base'!$I$115/'DCF Base'!$I$117)/((1+$B10+I$7)*IF(RateConv=1,1,1+IPCALT)-1-'DCF Base'!$I$115)/'DCF Base'!$H$23*(1+$B10+I$7)^(-5))*IF(RateConv=1,(1+$B10+I$7),(1+$B10+I$7)*(1+IPCA1))-'DCF Base'!$D$120,SUMPRODUCT('DCF Base'!$D$131:$H$131,(1+$B10+I$7)^(-'DCF Base'!$D$19:$H$19))+'DCF Base'!$I$116*(1-'DCF Base'!$I$115/'DCF Base'!$I$117)/((1+$B10+I$7)*IF(RateConv=1,1,1+IPCALT)-1-'DCF Base'!$I$115)/'DCF Base'!$H$23*(1+$B10+I$7)^(-5))+IF(Horizon=1,(SUMPRODUCT('DCF Base'!$D$160:$H$160,(1+$B10+I$7)^(-'DCF Base'!$D$19:$H$19))+'DCF Base'!$I$145*(1-'DCF Base'!$I$144/'DCF Base'!$I$146)/((1+$B10+I$7)*IF(RateConv=1,1,1+IPCALT)-1-'DCF Base'!$I$144)/'DCF Base'!$H$23*(1+$B10+I$7)^(-5))*IF(RateConv=1,(1+$B10+I$7),(1+$B10+I$7)*(1+IPCA1))-'DCF Base'!$D$149,SUMPRODUCT('DCF Base'!$D$160:$H$160,(1+$B10+I$7)^(-'DCF Base'!$D$19:$H$19))+'DCF Base'!$I$145*(1-'DCF Base'!$I$144/'DCF Base'!$I$146)/((1+$B10+I$7)*IF(RateConv=1,1,1+IPCALT)-1-'DCF Base'!$I$144)/'DCF Base'!$H$23*(1+$B10+I$7)^(-5))</f>
        <v>231353.18594107748</v>
      </c>
      <c r="J10" s="16">
        <f>IF(Horizon=1,(SUMPRODUCT('DCF Base'!$D$73:$H$73,(1+$B10+J$7)^(-'DCF Base'!$D$19:$H$19))+'DCF Base'!$I$58*(1-'DCF Base'!$I$57/'DCF Base'!$I$59)/((1+$B10+J$7)*IF(RateConv=1,1,1+IPCALT)-1-'DCF Base'!$I$57)/'DCF Base'!$H$23*(1+$B10+J$7)^(-5))*IF(RateConv=1,(1+$B10+J$7),(1+$B10+J$7)*(1+IPCA1))-'DCF Base'!$D$62,SUMPRODUCT('DCF Base'!$D$73:$H$73,(1+$B10+J$7)^(-'DCF Base'!$D$19:$H$19))+'DCF Base'!$I$58*(1-'DCF Base'!$I$57/'DCF Base'!$I$59)/((1+$B10+J$7)*IF(RateConv=1,1,1+IPCALT)-1-'DCF Base'!$I$57)/'DCF Base'!$H$23*(1+$B10+J$7)^(-5))+IF(Horizon=1,(SUMPRODUCT('DCF Base'!$D$102:$H$102,(1+$B10+J$7)^(-'DCF Base'!$D$19:$H$19))+'DCF Base'!$I$87*(1-'DCF Base'!$I$86/'DCF Base'!$I$88)/((1+$B10+J$7)*IF(RateConv=1,1,1+IPCALT)-1-'DCF Base'!$I$86)/'DCF Base'!$H$23*(1+$B10+J$7)^(-5))*IF(RateConv=1,(1+$B10+J$7),(1+$B10+J$7)*(1+IPCA1))-'DCF Base'!$D$91,SUMPRODUCT('DCF Base'!$D$102:$H$102,(1+$B10+J$7)^(-'DCF Base'!$D$19:$H$19))+'DCF Base'!$I$87*(1-'DCF Base'!$I$86/'DCF Base'!$I$88)/((1+$B10+J$7)*IF(RateConv=1,1,1+IPCALT)-1-'DCF Base'!$I$86)/'DCF Base'!$H$23*(1+$B10+J$7)^(-5))+IF(Horizon=1,(SUMPRODUCT('DCF Base'!$D$131:$H$131,(1+$B10+J$7)^(-'DCF Base'!$D$19:$H$19))+'DCF Base'!$I$116*(1-'DCF Base'!$I$115/'DCF Base'!$I$117)/((1+$B10+J$7)*IF(RateConv=1,1,1+IPCALT)-1-'DCF Base'!$I$115)/'DCF Base'!$H$23*(1+$B10+J$7)^(-5))*IF(RateConv=1,(1+$B10+J$7),(1+$B10+J$7)*(1+IPCA1))-'DCF Base'!$D$120,SUMPRODUCT('DCF Base'!$D$131:$H$131,(1+$B10+J$7)^(-'DCF Base'!$D$19:$H$19))+'DCF Base'!$I$116*(1-'DCF Base'!$I$115/'DCF Base'!$I$117)/((1+$B10+J$7)*IF(RateConv=1,1,1+IPCALT)-1-'DCF Base'!$I$115)/'DCF Base'!$H$23*(1+$B10+J$7)^(-5))+IF(Horizon=1,(SUMPRODUCT('DCF Base'!$D$160:$H$160,(1+$B10+J$7)^(-'DCF Base'!$D$19:$H$19))+'DCF Base'!$I$145*(1-'DCF Base'!$I$144/'DCF Base'!$I$146)/((1+$B10+J$7)*IF(RateConv=1,1,1+IPCALT)-1-'DCF Base'!$I$144)/'DCF Base'!$H$23*(1+$B10+J$7)^(-5))*IF(RateConv=1,(1+$B10+J$7),(1+$B10+J$7)*(1+IPCA1))-'DCF Base'!$D$149,SUMPRODUCT('DCF Base'!$D$160:$H$160,(1+$B10+J$7)^(-'DCF Base'!$D$19:$H$19))+'DCF Base'!$I$145*(1-'DCF Base'!$I$144/'DCF Base'!$I$146)/((1+$B10+J$7)*IF(RateConv=1,1,1+IPCALT)-1-'DCF Base'!$I$144)/'DCF Base'!$H$23*(1+$B10+J$7)^(-5))</f>
        <v>217096.24287442854</v>
      </c>
      <c r="K10" s="16">
        <f>IF(Horizon=1,(SUMPRODUCT('DCF Base'!$D$73:$H$73,(1+$B10+K$7)^(-'DCF Base'!$D$19:$H$19))+'DCF Base'!$I$58*(1-'DCF Base'!$I$57/'DCF Base'!$I$59)/((1+$B10+K$7)*IF(RateConv=1,1,1+IPCALT)-1-'DCF Base'!$I$57)/'DCF Base'!$H$23*(1+$B10+K$7)^(-5))*IF(RateConv=1,(1+$B10+K$7),(1+$B10+K$7)*(1+IPCA1))-'DCF Base'!$D$62,SUMPRODUCT('DCF Base'!$D$73:$H$73,(1+$B10+K$7)^(-'DCF Base'!$D$19:$H$19))+'DCF Base'!$I$58*(1-'DCF Base'!$I$57/'DCF Base'!$I$59)/((1+$B10+K$7)*IF(RateConv=1,1,1+IPCALT)-1-'DCF Base'!$I$57)/'DCF Base'!$H$23*(1+$B10+K$7)^(-5))+IF(Horizon=1,(SUMPRODUCT('DCF Base'!$D$102:$H$102,(1+$B10+K$7)^(-'DCF Base'!$D$19:$H$19))+'DCF Base'!$I$87*(1-'DCF Base'!$I$86/'DCF Base'!$I$88)/((1+$B10+K$7)*IF(RateConv=1,1,1+IPCALT)-1-'DCF Base'!$I$86)/'DCF Base'!$H$23*(1+$B10+K$7)^(-5))*IF(RateConv=1,(1+$B10+K$7),(1+$B10+K$7)*(1+IPCA1))-'DCF Base'!$D$91,SUMPRODUCT('DCF Base'!$D$102:$H$102,(1+$B10+K$7)^(-'DCF Base'!$D$19:$H$19))+'DCF Base'!$I$87*(1-'DCF Base'!$I$86/'DCF Base'!$I$88)/((1+$B10+K$7)*IF(RateConv=1,1,1+IPCALT)-1-'DCF Base'!$I$86)/'DCF Base'!$H$23*(1+$B10+K$7)^(-5))+IF(Horizon=1,(SUMPRODUCT('DCF Base'!$D$131:$H$131,(1+$B10+K$7)^(-'DCF Base'!$D$19:$H$19))+'DCF Base'!$I$116*(1-'DCF Base'!$I$115/'DCF Base'!$I$117)/((1+$B10+K$7)*IF(RateConv=1,1,1+IPCALT)-1-'DCF Base'!$I$115)/'DCF Base'!$H$23*(1+$B10+K$7)^(-5))*IF(RateConv=1,(1+$B10+K$7),(1+$B10+K$7)*(1+IPCA1))-'DCF Base'!$D$120,SUMPRODUCT('DCF Base'!$D$131:$H$131,(1+$B10+K$7)^(-'DCF Base'!$D$19:$H$19))+'DCF Base'!$I$116*(1-'DCF Base'!$I$115/'DCF Base'!$I$117)/((1+$B10+K$7)*IF(RateConv=1,1,1+IPCALT)-1-'DCF Base'!$I$115)/'DCF Base'!$H$23*(1+$B10+K$7)^(-5))+IF(Horizon=1,(SUMPRODUCT('DCF Base'!$D$160:$H$160,(1+$B10+K$7)^(-'DCF Base'!$D$19:$H$19))+'DCF Base'!$I$145*(1-'DCF Base'!$I$144/'DCF Base'!$I$146)/((1+$B10+K$7)*IF(RateConv=1,1,1+IPCALT)-1-'DCF Base'!$I$144)/'DCF Base'!$H$23*(1+$B10+K$7)^(-5))*IF(RateConv=1,(1+$B10+K$7),(1+$B10+K$7)*(1+IPCA1))-'DCF Base'!$D$149,SUMPRODUCT('DCF Base'!$D$160:$H$160,(1+$B10+K$7)^(-'DCF Base'!$D$19:$H$19))+'DCF Base'!$I$145*(1-'DCF Base'!$I$144/'DCF Base'!$I$146)/((1+$B10+K$7)*IF(RateConv=1,1,1+IPCALT)-1-'DCF Base'!$I$144)/'DCF Base'!$H$23*(1+$B10+K$7)^(-5))</f>
        <v>204463.00047496957</v>
      </c>
      <c r="L10" s="16">
        <f>IF(Horizon=1,(SUMPRODUCT('DCF Base'!$D$73:$H$73,(1+$B10+L$7)^(-'DCF Base'!$D$19:$H$19))+'DCF Base'!$I$58*(1-'DCF Base'!$I$57/'DCF Base'!$I$59)/((1+$B10+L$7)*IF(RateConv=1,1,1+IPCALT)-1-'DCF Base'!$I$57)/'DCF Base'!$H$23*(1+$B10+L$7)^(-5))*IF(RateConv=1,(1+$B10+L$7),(1+$B10+L$7)*(1+IPCA1))-'DCF Base'!$D$62,SUMPRODUCT('DCF Base'!$D$73:$H$73,(1+$B10+L$7)^(-'DCF Base'!$D$19:$H$19))+'DCF Base'!$I$58*(1-'DCF Base'!$I$57/'DCF Base'!$I$59)/((1+$B10+L$7)*IF(RateConv=1,1,1+IPCALT)-1-'DCF Base'!$I$57)/'DCF Base'!$H$23*(1+$B10+L$7)^(-5))+IF(Horizon=1,(SUMPRODUCT('DCF Base'!$D$102:$H$102,(1+$B10+L$7)^(-'DCF Base'!$D$19:$H$19))+'DCF Base'!$I$87*(1-'DCF Base'!$I$86/'DCF Base'!$I$88)/((1+$B10+L$7)*IF(RateConv=1,1,1+IPCALT)-1-'DCF Base'!$I$86)/'DCF Base'!$H$23*(1+$B10+L$7)^(-5))*IF(RateConv=1,(1+$B10+L$7),(1+$B10+L$7)*(1+IPCA1))-'DCF Base'!$D$91,SUMPRODUCT('DCF Base'!$D$102:$H$102,(1+$B10+L$7)^(-'DCF Base'!$D$19:$H$19))+'DCF Base'!$I$87*(1-'DCF Base'!$I$86/'DCF Base'!$I$88)/((1+$B10+L$7)*IF(RateConv=1,1,1+IPCALT)-1-'DCF Base'!$I$86)/'DCF Base'!$H$23*(1+$B10+L$7)^(-5))+IF(Horizon=1,(SUMPRODUCT('DCF Base'!$D$131:$H$131,(1+$B10+L$7)^(-'DCF Base'!$D$19:$H$19))+'DCF Base'!$I$116*(1-'DCF Base'!$I$115/'DCF Base'!$I$117)/((1+$B10+L$7)*IF(RateConv=1,1,1+IPCALT)-1-'DCF Base'!$I$115)/'DCF Base'!$H$23*(1+$B10+L$7)^(-5))*IF(RateConv=1,(1+$B10+L$7),(1+$B10+L$7)*(1+IPCA1))-'DCF Base'!$D$120,SUMPRODUCT('DCF Base'!$D$131:$H$131,(1+$B10+L$7)^(-'DCF Base'!$D$19:$H$19))+'DCF Base'!$I$116*(1-'DCF Base'!$I$115/'DCF Base'!$I$117)/((1+$B10+L$7)*IF(RateConv=1,1,1+IPCALT)-1-'DCF Base'!$I$115)/'DCF Base'!$H$23*(1+$B10+L$7)^(-5))+IF(Horizon=1,(SUMPRODUCT('DCF Base'!$D$160:$H$160,(1+$B10+L$7)^(-'DCF Base'!$D$19:$H$19))+'DCF Base'!$I$145*(1-'DCF Base'!$I$144/'DCF Base'!$I$146)/((1+$B10+L$7)*IF(RateConv=1,1,1+IPCALT)-1-'DCF Base'!$I$144)/'DCF Base'!$H$23*(1+$B10+L$7)^(-5))*IF(RateConv=1,(1+$B10+L$7),(1+$B10+L$7)*(1+IPCA1))-'DCF Base'!$D$149,SUMPRODUCT('DCF Base'!$D$160:$H$160,(1+$B10+L$7)^(-'DCF Base'!$D$19:$H$19))+'DCF Base'!$I$145*(1-'DCF Base'!$I$144/'DCF Base'!$I$146)/((1+$B10+L$7)*IF(RateConv=1,1,1+IPCALT)-1-'DCF Base'!$I$144)/'DCF Base'!$H$23*(1+$B10+L$7)^(-5))</f>
        <v>193191.51521634919</v>
      </c>
      <c r="M10" s="16">
        <f>IF(Horizon=1,(SUMPRODUCT('DCF Base'!$D$73:$H$73,(1+$B10+M$7)^(-'DCF Base'!$D$19:$H$19))+'DCF Base'!$I$58*(1-'DCF Base'!$I$57/'DCF Base'!$I$59)/((1+$B10+M$7)*IF(RateConv=1,1,1+IPCALT)-1-'DCF Base'!$I$57)/'DCF Base'!$H$23*(1+$B10+M$7)^(-5))*IF(RateConv=1,(1+$B10+M$7),(1+$B10+M$7)*(1+IPCA1))-'DCF Base'!$D$62,SUMPRODUCT('DCF Base'!$D$73:$H$73,(1+$B10+M$7)^(-'DCF Base'!$D$19:$H$19))+'DCF Base'!$I$58*(1-'DCF Base'!$I$57/'DCF Base'!$I$59)/((1+$B10+M$7)*IF(RateConv=1,1,1+IPCALT)-1-'DCF Base'!$I$57)/'DCF Base'!$H$23*(1+$B10+M$7)^(-5))+IF(Horizon=1,(SUMPRODUCT('DCF Base'!$D$102:$H$102,(1+$B10+M$7)^(-'DCF Base'!$D$19:$H$19))+'DCF Base'!$I$87*(1-'DCF Base'!$I$86/'DCF Base'!$I$88)/((1+$B10+M$7)*IF(RateConv=1,1,1+IPCALT)-1-'DCF Base'!$I$86)/'DCF Base'!$H$23*(1+$B10+M$7)^(-5))*IF(RateConv=1,(1+$B10+M$7),(1+$B10+M$7)*(1+IPCA1))-'DCF Base'!$D$91,SUMPRODUCT('DCF Base'!$D$102:$H$102,(1+$B10+M$7)^(-'DCF Base'!$D$19:$H$19))+'DCF Base'!$I$87*(1-'DCF Base'!$I$86/'DCF Base'!$I$88)/((1+$B10+M$7)*IF(RateConv=1,1,1+IPCALT)-1-'DCF Base'!$I$86)/'DCF Base'!$H$23*(1+$B10+M$7)^(-5))+IF(Horizon=1,(SUMPRODUCT('DCF Base'!$D$131:$H$131,(1+$B10+M$7)^(-'DCF Base'!$D$19:$H$19))+'DCF Base'!$I$116*(1-'DCF Base'!$I$115/'DCF Base'!$I$117)/((1+$B10+M$7)*IF(RateConv=1,1,1+IPCALT)-1-'DCF Base'!$I$115)/'DCF Base'!$H$23*(1+$B10+M$7)^(-5))*IF(RateConv=1,(1+$B10+M$7),(1+$B10+M$7)*(1+IPCA1))-'DCF Base'!$D$120,SUMPRODUCT('DCF Base'!$D$131:$H$131,(1+$B10+M$7)^(-'DCF Base'!$D$19:$H$19))+'DCF Base'!$I$116*(1-'DCF Base'!$I$115/'DCF Base'!$I$117)/((1+$B10+M$7)*IF(RateConv=1,1,1+IPCALT)-1-'DCF Base'!$I$115)/'DCF Base'!$H$23*(1+$B10+M$7)^(-5))+IF(Horizon=1,(SUMPRODUCT('DCF Base'!$D$160:$H$160,(1+$B10+M$7)^(-'DCF Base'!$D$19:$H$19))+'DCF Base'!$I$145*(1-'DCF Base'!$I$144/'DCF Base'!$I$146)/((1+$B10+M$7)*IF(RateConv=1,1,1+IPCALT)-1-'DCF Base'!$I$144)/'DCF Base'!$H$23*(1+$B10+M$7)^(-5))*IF(RateConv=1,(1+$B10+M$7),(1+$B10+M$7)*(1+IPCA1))-'DCF Base'!$D$149,SUMPRODUCT('DCF Base'!$D$160:$H$160,(1+$B10+M$7)^(-'DCF Base'!$D$19:$H$19))+'DCF Base'!$I$145*(1-'DCF Base'!$I$144/'DCF Base'!$I$146)/((1+$B10+M$7)*IF(RateConv=1,1,1+IPCALT)-1-'DCF Base'!$I$144)/'DCF Base'!$H$23*(1+$B10+M$7)^(-5))</f>
        <v>183073.30255946692</v>
      </c>
    </row>
    <row r="11" spans="2:14" ht="13.95" customHeight="1" x14ac:dyDescent="0.3">
      <c r="B11" s="82">
        <v>6.5000000000000002E-2</v>
      </c>
      <c r="C11" s="16">
        <f>IF(Horizon=1,(SUMPRODUCT('DCF Base'!$D$73:$H$73,(1+$B11+C$7)^(-'DCF Base'!$D$19:$H$19))+'DCF Base'!$I$58*(1-'DCF Base'!$I$57/'DCF Base'!$I$59)/((1+$B11+C$7)*IF(RateConv=1,1,1+IPCALT)-1-'DCF Base'!$I$57)/'DCF Base'!$H$23*(1+$B11+C$7)^(-5))*IF(RateConv=1,(1+$B11+C$7),(1+$B11+C$7)*(1+IPCA1))-'DCF Base'!$D$62,SUMPRODUCT('DCF Base'!$D$73:$H$73,(1+$B11+C$7)^(-'DCF Base'!$D$19:$H$19))+'DCF Base'!$I$58*(1-'DCF Base'!$I$57/'DCF Base'!$I$59)/((1+$B11+C$7)*IF(RateConv=1,1,1+IPCALT)-1-'DCF Base'!$I$57)/'DCF Base'!$H$23*(1+$B11+C$7)^(-5))+IF(Horizon=1,(SUMPRODUCT('DCF Base'!$D$102:$H$102,(1+$B11+C$7)^(-'DCF Base'!$D$19:$H$19))+'DCF Base'!$I$87*(1-'DCF Base'!$I$86/'DCF Base'!$I$88)/((1+$B11+C$7)*IF(RateConv=1,1,1+IPCALT)-1-'DCF Base'!$I$86)/'DCF Base'!$H$23*(1+$B11+C$7)^(-5))*IF(RateConv=1,(1+$B11+C$7),(1+$B11+C$7)*(1+IPCA1))-'DCF Base'!$D$91,SUMPRODUCT('DCF Base'!$D$102:$H$102,(1+$B11+C$7)^(-'DCF Base'!$D$19:$H$19))+'DCF Base'!$I$87*(1-'DCF Base'!$I$86/'DCF Base'!$I$88)/((1+$B11+C$7)*IF(RateConv=1,1,1+IPCALT)-1-'DCF Base'!$I$86)/'DCF Base'!$H$23*(1+$B11+C$7)^(-5))+IF(Horizon=1,(SUMPRODUCT('DCF Base'!$D$131:$H$131,(1+$B11+C$7)^(-'DCF Base'!$D$19:$H$19))+'DCF Base'!$I$116*(1-'DCF Base'!$I$115/'DCF Base'!$I$117)/((1+$B11+C$7)*IF(RateConv=1,1,1+IPCALT)-1-'DCF Base'!$I$115)/'DCF Base'!$H$23*(1+$B11+C$7)^(-5))*IF(RateConv=1,(1+$B11+C$7),(1+$B11+C$7)*(1+IPCA1))-'DCF Base'!$D$120,SUMPRODUCT('DCF Base'!$D$131:$H$131,(1+$B11+C$7)^(-'DCF Base'!$D$19:$H$19))+'DCF Base'!$I$116*(1-'DCF Base'!$I$115/'DCF Base'!$I$117)/((1+$B11+C$7)*IF(RateConv=1,1,1+IPCALT)-1-'DCF Base'!$I$115)/'DCF Base'!$H$23*(1+$B11+C$7)^(-5))+IF(Horizon=1,(SUMPRODUCT('DCF Base'!$D$160:$H$160,(1+$B11+C$7)^(-'DCF Base'!$D$19:$H$19))+'DCF Base'!$I$145*(1-'DCF Base'!$I$144/'DCF Base'!$I$146)/((1+$B11+C$7)*IF(RateConv=1,1,1+IPCALT)-1-'DCF Base'!$I$144)/'DCF Base'!$H$23*(1+$B11+C$7)^(-5))*IF(RateConv=1,(1+$B11+C$7),(1+$B11+C$7)*(1+IPCA1))-'DCF Base'!$D$149,SUMPRODUCT('DCF Base'!$D$160:$H$160,(1+$B11+C$7)^(-'DCF Base'!$D$19:$H$19))+'DCF Base'!$I$145*(1-'DCF Base'!$I$144/'DCF Base'!$I$146)/((1+$B11+C$7)*IF(RateConv=1,1,1+IPCALT)-1-'DCF Base'!$I$144)/'DCF Base'!$H$23*(1+$B11+C$7)^(-5))</f>
        <v>343080.85025152389</v>
      </c>
      <c r="D11" s="16">
        <f>IF(Horizon=1,(SUMPRODUCT('DCF Base'!$D$73:$H$73,(1+$B11+D$7)^(-'DCF Base'!$D$19:$H$19))+'DCF Base'!$I$58*(1-'DCF Base'!$I$57/'DCF Base'!$I$59)/((1+$B11+D$7)*IF(RateConv=1,1,1+IPCALT)-1-'DCF Base'!$I$57)/'DCF Base'!$H$23*(1+$B11+D$7)^(-5))*IF(RateConv=1,(1+$B11+D$7),(1+$B11+D$7)*(1+IPCA1))-'DCF Base'!$D$62,SUMPRODUCT('DCF Base'!$D$73:$H$73,(1+$B11+D$7)^(-'DCF Base'!$D$19:$H$19))+'DCF Base'!$I$58*(1-'DCF Base'!$I$57/'DCF Base'!$I$59)/((1+$B11+D$7)*IF(RateConv=1,1,1+IPCALT)-1-'DCF Base'!$I$57)/'DCF Base'!$H$23*(1+$B11+D$7)^(-5))+IF(Horizon=1,(SUMPRODUCT('DCF Base'!$D$102:$H$102,(1+$B11+D$7)^(-'DCF Base'!$D$19:$H$19))+'DCF Base'!$I$87*(1-'DCF Base'!$I$86/'DCF Base'!$I$88)/((1+$B11+D$7)*IF(RateConv=1,1,1+IPCALT)-1-'DCF Base'!$I$86)/'DCF Base'!$H$23*(1+$B11+D$7)^(-5))*IF(RateConv=1,(1+$B11+D$7),(1+$B11+D$7)*(1+IPCA1))-'DCF Base'!$D$91,SUMPRODUCT('DCF Base'!$D$102:$H$102,(1+$B11+D$7)^(-'DCF Base'!$D$19:$H$19))+'DCF Base'!$I$87*(1-'DCF Base'!$I$86/'DCF Base'!$I$88)/((1+$B11+D$7)*IF(RateConv=1,1,1+IPCALT)-1-'DCF Base'!$I$86)/'DCF Base'!$H$23*(1+$B11+D$7)^(-5))+IF(Horizon=1,(SUMPRODUCT('DCF Base'!$D$131:$H$131,(1+$B11+D$7)^(-'DCF Base'!$D$19:$H$19))+'DCF Base'!$I$116*(1-'DCF Base'!$I$115/'DCF Base'!$I$117)/((1+$B11+D$7)*IF(RateConv=1,1,1+IPCALT)-1-'DCF Base'!$I$115)/'DCF Base'!$H$23*(1+$B11+D$7)^(-5))*IF(RateConv=1,(1+$B11+D$7),(1+$B11+D$7)*(1+IPCA1))-'DCF Base'!$D$120,SUMPRODUCT('DCF Base'!$D$131:$H$131,(1+$B11+D$7)^(-'DCF Base'!$D$19:$H$19))+'DCF Base'!$I$116*(1-'DCF Base'!$I$115/'DCF Base'!$I$117)/((1+$B11+D$7)*IF(RateConv=1,1,1+IPCALT)-1-'DCF Base'!$I$115)/'DCF Base'!$H$23*(1+$B11+D$7)^(-5))+IF(Horizon=1,(SUMPRODUCT('DCF Base'!$D$160:$H$160,(1+$B11+D$7)^(-'DCF Base'!$D$19:$H$19))+'DCF Base'!$I$145*(1-'DCF Base'!$I$144/'DCF Base'!$I$146)/((1+$B11+D$7)*IF(RateConv=1,1,1+IPCALT)-1-'DCF Base'!$I$144)/'DCF Base'!$H$23*(1+$B11+D$7)^(-5))*IF(RateConv=1,(1+$B11+D$7),(1+$B11+D$7)*(1+IPCA1))-'DCF Base'!$D$149,SUMPRODUCT('DCF Base'!$D$160:$H$160,(1+$B11+D$7)^(-'DCF Base'!$D$19:$H$19))+'DCF Base'!$I$145*(1-'DCF Base'!$I$144/'DCF Base'!$I$146)/((1+$B11+D$7)*IF(RateConv=1,1,1+IPCALT)-1-'DCF Base'!$I$144)/'DCF Base'!$H$23*(1+$B11+D$7)^(-5))</f>
        <v>313018.2921393633</v>
      </c>
      <c r="E11" s="16">
        <f>IF(Horizon=1,(SUMPRODUCT('DCF Base'!$D$73:$H$73,(1+$B11+E$7)^(-'DCF Base'!$D$19:$H$19))+'DCF Base'!$I$58*(1-'DCF Base'!$I$57/'DCF Base'!$I$59)/((1+$B11+E$7)*IF(RateConv=1,1,1+IPCALT)-1-'DCF Base'!$I$57)/'DCF Base'!$H$23*(1+$B11+E$7)^(-5))*IF(RateConv=1,(1+$B11+E$7),(1+$B11+E$7)*(1+IPCA1))-'DCF Base'!$D$62,SUMPRODUCT('DCF Base'!$D$73:$H$73,(1+$B11+E$7)^(-'DCF Base'!$D$19:$H$19))+'DCF Base'!$I$58*(1-'DCF Base'!$I$57/'DCF Base'!$I$59)/((1+$B11+E$7)*IF(RateConv=1,1,1+IPCALT)-1-'DCF Base'!$I$57)/'DCF Base'!$H$23*(1+$B11+E$7)^(-5))+IF(Horizon=1,(SUMPRODUCT('DCF Base'!$D$102:$H$102,(1+$B11+E$7)^(-'DCF Base'!$D$19:$H$19))+'DCF Base'!$I$87*(1-'DCF Base'!$I$86/'DCF Base'!$I$88)/((1+$B11+E$7)*IF(RateConv=1,1,1+IPCALT)-1-'DCF Base'!$I$86)/'DCF Base'!$H$23*(1+$B11+E$7)^(-5))*IF(RateConv=1,(1+$B11+E$7),(1+$B11+E$7)*(1+IPCA1))-'DCF Base'!$D$91,SUMPRODUCT('DCF Base'!$D$102:$H$102,(1+$B11+E$7)^(-'DCF Base'!$D$19:$H$19))+'DCF Base'!$I$87*(1-'DCF Base'!$I$86/'DCF Base'!$I$88)/((1+$B11+E$7)*IF(RateConv=1,1,1+IPCALT)-1-'DCF Base'!$I$86)/'DCF Base'!$H$23*(1+$B11+E$7)^(-5))+IF(Horizon=1,(SUMPRODUCT('DCF Base'!$D$131:$H$131,(1+$B11+E$7)^(-'DCF Base'!$D$19:$H$19))+'DCF Base'!$I$116*(1-'DCF Base'!$I$115/'DCF Base'!$I$117)/((1+$B11+E$7)*IF(RateConv=1,1,1+IPCALT)-1-'DCF Base'!$I$115)/'DCF Base'!$H$23*(1+$B11+E$7)^(-5))*IF(RateConv=1,(1+$B11+E$7),(1+$B11+E$7)*(1+IPCA1))-'DCF Base'!$D$120,SUMPRODUCT('DCF Base'!$D$131:$H$131,(1+$B11+E$7)^(-'DCF Base'!$D$19:$H$19))+'DCF Base'!$I$116*(1-'DCF Base'!$I$115/'DCF Base'!$I$117)/((1+$B11+E$7)*IF(RateConv=1,1,1+IPCALT)-1-'DCF Base'!$I$115)/'DCF Base'!$H$23*(1+$B11+E$7)^(-5))+IF(Horizon=1,(SUMPRODUCT('DCF Base'!$D$160:$H$160,(1+$B11+E$7)^(-'DCF Base'!$D$19:$H$19))+'DCF Base'!$I$145*(1-'DCF Base'!$I$144/'DCF Base'!$I$146)/((1+$B11+E$7)*IF(RateConv=1,1,1+IPCALT)-1-'DCF Base'!$I$144)/'DCF Base'!$H$23*(1+$B11+E$7)^(-5))*IF(RateConv=1,(1+$B11+E$7),(1+$B11+E$7)*(1+IPCA1))-'DCF Base'!$D$149,SUMPRODUCT('DCF Base'!$D$160:$H$160,(1+$B11+E$7)^(-'DCF Base'!$D$19:$H$19))+'DCF Base'!$I$145*(1-'DCF Base'!$I$144/'DCF Base'!$I$146)/((1+$B11+E$7)*IF(RateConv=1,1,1+IPCALT)-1-'DCF Base'!$I$144)/'DCF Base'!$H$23*(1+$B11+E$7)^(-5))</f>
        <v>287733.03174934996</v>
      </c>
      <c r="F11" s="16">
        <f>IF(Horizon=1,(SUMPRODUCT('DCF Base'!$D$73:$H$73,(1+$B11+F$7)^(-'DCF Base'!$D$19:$H$19))+'DCF Base'!$I$58*(1-'DCF Base'!$I$57/'DCF Base'!$I$59)/((1+$B11+F$7)*IF(RateConv=1,1,1+IPCALT)-1-'DCF Base'!$I$57)/'DCF Base'!$H$23*(1+$B11+F$7)^(-5))*IF(RateConv=1,(1+$B11+F$7),(1+$B11+F$7)*(1+IPCA1))-'DCF Base'!$D$62,SUMPRODUCT('DCF Base'!$D$73:$H$73,(1+$B11+F$7)^(-'DCF Base'!$D$19:$H$19))+'DCF Base'!$I$58*(1-'DCF Base'!$I$57/'DCF Base'!$I$59)/((1+$B11+F$7)*IF(RateConv=1,1,1+IPCALT)-1-'DCF Base'!$I$57)/'DCF Base'!$H$23*(1+$B11+F$7)^(-5))+IF(Horizon=1,(SUMPRODUCT('DCF Base'!$D$102:$H$102,(1+$B11+F$7)^(-'DCF Base'!$D$19:$H$19))+'DCF Base'!$I$87*(1-'DCF Base'!$I$86/'DCF Base'!$I$88)/((1+$B11+F$7)*IF(RateConv=1,1,1+IPCALT)-1-'DCF Base'!$I$86)/'DCF Base'!$H$23*(1+$B11+F$7)^(-5))*IF(RateConv=1,(1+$B11+F$7),(1+$B11+F$7)*(1+IPCA1))-'DCF Base'!$D$91,SUMPRODUCT('DCF Base'!$D$102:$H$102,(1+$B11+F$7)^(-'DCF Base'!$D$19:$H$19))+'DCF Base'!$I$87*(1-'DCF Base'!$I$86/'DCF Base'!$I$88)/((1+$B11+F$7)*IF(RateConv=1,1,1+IPCALT)-1-'DCF Base'!$I$86)/'DCF Base'!$H$23*(1+$B11+F$7)^(-5))+IF(Horizon=1,(SUMPRODUCT('DCF Base'!$D$131:$H$131,(1+$B11+F$7)^(-'DCF Base'!$D$19:$H$19))+'DCF Base'!$I$116*(1-'DCF Base'!$I$115/'DCF Base'!$I$117)/((1+$B11+F$7)*IF(RateConv=1,1,1+IPCALT)-1-'DCF Base'!$I$115)/'DCF Base'!$H$23*(1+$B11+F$7)^(-5))*IF(RateConv=1,(1+$B11+F$7),(1+$B11+F$7)*(1+IPCA1))-'DCF Base'!$D$120,SUMPRODUCT('DCF Base'!$D$131:$H$131,(1+$B11+F$7)^(-'DCF Base'!$D$19:$H$19))+'DCF Base'!$I$116*(1-'DCF Base'!$I$115/'DCF Base'!$I$117)/((1+$B11+F$7)*IF(RateConv=1,1,1+IPCALT)-1-'DCF Base'!$I$115)/'DCF Base'!$H$23*(1+$B11+F$7)^(-5))+IF(Horizon=1,(SUMPRODUCT('DCF Base'!$D$160:$H$160,(1+$B11+F$7)^(-'DCF Base'!$D$19:$H$19))+'DCF Base'!$I$145*(1-'DCF Base'!$I$144/'DCF Base'!$I$146)/((1+$B11+F$7)*IF(RateConv=1,1,1+IPCALT)-1-'DCF Base'!$I$144)/'DCF Base'!$H$23*(1+$B11+F$7)^(-5))*IF(RateConv=1,(1+$B11+F$7),(1+$B11+F$7)*(1+IPCA1))-'DCF Base'!$D$149,SUMPRODUCT('DCF Base'!$D$160:$H$160,(1+$B11+F$7)^(-'DCF Base'!$D$19:$H$19))+'DCF Base'!$I$145*(1-'DCF Base'!$I$144/'DCF Base'!$I$146)/((1+$B11+F$7)*IF(RateConv=1,1,1+IPCALT)-1-'DCF Base'!$I$144)/'DCF Base'!$H$23*(1+$B11+F$7)^(-5))</f>
        <v>266171.1676102787</v>
      </c>
      <c r="G11" s="16">
        <f>IF(Horizon=1,(SUMPRODUCT('DCF Base'!$D$73:$H$73,(1+$B11+G$7)^(-'DCF Base'!$D$19:$H$19))+'DCF Base'!$I$58*(1-'DCF Base'!$I$57/'DCF Base'!$I$59)/((1+$B11+G$7)*IF(RateConv=1,1,1+IPCALT)-1-'DCF Base'!$I$57)/'DCF Base'!$H$23*(1+$B11+G$7)^(-5))*IF(RateConv=1,(1+$B11+G$7),(1+$B11+G$7)*(1+IPCA1))-'DCF Base'!$D$62,SUMPRODUCT('DCF Base'!$D$73:$H$73,(1+$B11+G$7)^(-'DCF Base'!$D$19:$H$19))+'DCF Base'!$I$58*(1-'DCF Base'!$I$57/'DCF Base'!$I$59)/((1+$B11+G$7)*IF(RateConv=1,1,1+IPCALT)-1-'DCF Base'!$I$57)/'DCF Base'!$H$23*(1+$B11+G$7)^(-5))+IF(Horizon=1,(SUMPRODUCT('DCF Base'!$D$102:$H$102,(1+$B11+G$7)^(-'DCF Base'!$D$19:$H$19))+'DCF Base'!$I$87*(1-'DCF Base'!$I$86/'DCF Base'!$I$88)/((1+$B11+G$7)*IF(RateConv=1,1,1+IPCALT)-1-'DCF Base'!$I$86)/'DCF Base'!$H$23*(1+$B11+G$7)^(-5))*IF(RateConv=1,(1+$B11+G$7),(1+$B11+G$7)*(1+IPCA1))-'DCF Base'!$D$91,SUMPRODUCT('DCF Base'!$D$102:$H$102,(1+$B11+G$7)^(-'DCF Base'!$D$19:$H$19))+'DCF Base'!$I$87*(1-'DCF Base'!$I$86/'DCF Base'!$I$88)/((1+$B11+G$7)*IF(RateConv=1,1,1+IPCALT)-1-'DCF Base'!$I$86)/'DCF Base'!$H$23*(1+$B11+G$7)^(-5))+IF(Horizon=1,(SUMPRODUCT('DCF Base'!$D$131:$H$131,(1+$B11+G$7)^(-'DCF Base'!$D$19:$H$19))+'DCF Base'!$I$116*(1-'DCF Base'!$I$115/'DCF Base'!$I$117)/((1+$B11+G$7)*IF(RateConv=1,1,1+IPCALT)-1-'DCF Base'!$I$115)/'DCF Base'!$H$23*(1+$B11+G$7)^(-5))*IF(RateConv=1,(1+$B11+G$7),(1+$B11+G$7)*(1+IPCA1))-'DCF Base'!$D$120,SUMPRODUCT('DCF Base'!$D$131:$H$131,(1+$B11+G$7)^(-'DCF Base'!$D$19:$H$19))+'DCF Base'!$I$116*(1-'DCF Base'!$I$115/'DCF Base'!$I$117)/((1+$B11+G$7)*IF(RateConv=1,1,1+IPCALT)-1-'DCF Base'!$I$115)/'DCF Base'!$H$23*(1+$B11+G$7)^(-5))+IF(Horizon=1,(SUMPRODUCT('DCF Base'!$D$160:$H$160,(1+$B11+G$7)^(-'DCF Base'!$D$19:$H$19))+'DCF Base'!$I$145*(1-'DCF Base'!$I$144/'DCF Base'!$I$146)/((1+$B11+G$7)*IF(RateConv=1,1,1+IPCALT)-1-'DCF Base'!$I$144)/'DCF Base'!$H$23*(1+$B11+G$7)^(-5))*IF(RateConv=1,(1+$B11+G$7),(1+$B11+G$7)*(1+IPCA1))-'DCF Base'!$D$149,SUMPRODUCT('DCF Base'!$D$160:$H$160,(1+$B11+G$7)^(-'DCF Base'!$D$19:$H$19))+'DCF Base'!$I$145*(1-'DCF Base'!$I$144/'DCF Base'!$I$146)/((1+$B11+G$7)*IF(RateConv=1,1,1+IPCALT)-1-'DCF Base'!$I$144)/'DCF Base'!$H$23*(1+$B11+G$7)^(-5))</f>
        <v>247567.54010041821</v>
      </c>
      <c r="H11" s="16">
        <f>IF(Horizon=1,(SUMPRODUCT('DCF Base'!$D$73:$H$73,(1+$B11+H$7)^(-'DCF Base'!$D$19:$H$19))+'DCF Base'!$I$58*(1-'DCF Base'!$I$57/'DCF Base'!$I$59)/((1+$B11+H$7)*IF(RateConv=1,1,1+IPCALT)-1-'DCF Base'!$I$57)/'DCF Base'!$H$23*(1+$B11+H$7)^(-5))*IF(RateConv=1,(1+$B11+H$7),(1+$B11+H$7)*(1+IPCA1))-'DCF Base'!$D$62,SUMPRODUCT('DCF Base'!$D$73:$H$73,(1+$B11+H$7)^(-'DCF Base'!$D$19:$H$19))+'DCF Base'!$I$58*(1-'DCF Base'!$I$57/'DCF Base'!$I$59)/((1+$B11+H$7)*IF(RateConv=1,1,1+IPCALT)-1-'DCF Base'!$I$57)/'DCF Base'!$H$23*(1+$B11+H$7)^(-5))+IF(Horizon=1,(SUMPRODUCT('DCF Base'!$D$102:$H$102,(1+$B11+H$7)^(-'DCF Base'!$D$19:$H$19))+'DCF Base'!$I$87*(1-'DCF Base'!$I$86/'DCF Base'!$I$88)/((1+$B11+H$7)*IF(RateConv=1,1,1+IPCALT)-1-'DCF Base'!$I$86)/'DCF Base'!$H$23*(1+$B11+H$7)^(-5))*IF(RateConv=1,(1+$B11+H$7),(1+$B11+H$7)*(1+IPCA1))-'DCF Base'!$D$91,SUMPRODUCT('DCF Base'!$D$102:$H$102,(1+$B11+H$7)^(-'DCF Base'!$D$19:$H$19))+'DCF Base'!$I$87*(1-'DCF Base'!$I$86/'DCF Base'!$I$88)/((1+$B11+H$7)*IF(RateConv=1,1,1+IPCALT)-1-'DCF Base'!$I$86)/'DCF Base'!$H$23*(1+$B11+H$7)^(-5))+IF(Horizon=1,(SUMPRODUCT('DCF Base'!$D$131:$H$131,(1+$B11+H$7)^(-'DCF Base'!$D$19:$H$19))+'DCF Base'!$I$116*(1-'DCF Base'!$I$115/'DCF Base'!$I$117)/((1+$B11+H$7)*IF(RateConv=1,1,1+IPCALT)-1-'DCF Base'!$I$115)/'DCF Base'!$H$23*(1+$B11+H$7)^(-5))*IF(RateConv=1,(1+$B11+H$7),(1+$B11+H$7)*(1+IPCA1))-'DCF Base'!$D$120,SUMPRODUCT('DCF Base'!$D$131:$H$131,(1+$B11+H$7)^(-'DCF Base'!$D$19:$H$19))+'DCF Base'!$I$116*(1-'DCF Base'!$I$115/'DCF Base'!$I$117)/((1+$B11+H$7)*IF(RateConv=1,1,1+IPCALT)-1-'DCF Base'!$I$115)/'DCF Base'!$H$23*(1+$B11+H$7)^(-5))+IF(Horizon=1,(SUMPRODUCT('DCF Base'!$D$160:$H$160,(1+$B11+H$7)^(-'DCF Base'!$D$19:$H$19))+'DCF Base'!$I$145*(1-'DCF Base'!$I$144/'DCF Base'!$I$146)/((1+$B11+H$7)*IF(RateConv=1,1,1+IPCALT)-1-'DCF Base'!$I$144)/'DCF Base'!$H$23*(1+$B11+H$7)^(-5))*IF(RateConv=1,(1+$B11+H$7),(1+$B11+H$7)*(1+IPCA1))-'DCF Base'!$D$149,SUMPRODUCT('DCF Base'!$D$160:$H$160,(1+$B11+H$7)^(-'DCF Base'!$D$19:$H$19))+'DCF Base'!$I$145*(1-'DCF Base'!$I$144/'DCF Base'!$I$146)/((1+$B11+H$7)*IF(RateConv=1,1,1+IPCALT)-1-'DCF Base'!$I$144)/'DCF Base'!$H$23*(1+$B11+H$7)^(-5))</f>
        <v>231353.18594107748</v>
      </c>
      <c r="I11" s="16">
        <f>IF(Horizon=1,(SUMPRODUCT('DCF Base'!$D$73:$H$73,(1+$B11+I$7)^(-'DCF Base'!$D$19:$H$19))+'DCF Base'!$I$58*(1-'DCF Base'!$I$57/'DCF Base'!$I$59)/((1+$B11+I$7)*IF(RateConv=1,1,1+IPCALT)-1-'DCF Base'!$I$57)/'DCF Base'!$H$23*(1+$B11+I$7)^(-5))*IF(RateConv=1,(1+$B11+I$7),(1+$B11+I$7)*(1+IPCA1))-'DCF Base'!$D$62,SUMPRODUCT('DCF Base'!$D$73:$H$73,(1+$B11+I$7)^(-'DCF Base'!$D$19:$H$19))+'DCF Base'!$I$58*(1-'DCF Base'!$I$57/'DCF Base'!$I$59)/((1+$B11+I$7)*IF(RateConv=1,1,1+IPCALT)-1-'DCF Base'!$I$57)/'DCF Base'!$H$23*(1+$B11+I$7)^(-5))+IF(Horizon=1,(SUMPRODUCT('DCF Base'!$D$102:$H$102,(1+$B11+I$7)^(-'DCF Base'!$D$19:$H$19))+'DCF Base'!$I$87*(1-'DCF Base'!$I$86/'DCF Base'!$I$88)/((1+$B11+I$7)*IF(RateConv=1,1,1+IPCALT)-1-'DCF Base'!$I$86)/'DCF Base'!$H$23*(1+$B11+I$7)^(-5))*IF(RateConv=1,(1+$B11+I$7),(1+$B11+I$7)*(1+IPCA1))-'DCF Base'!$D$91,SUMPRODUCT('DCF Base'!$D$102:$H$102,(1+$B11+I$7)^(-'DCF Base'!$D$19:$H$19))+'DCF Base'!$I$87*(1-'DCF Base'!$I$86/'DCF Base'!$I$88)/((1+$B11+I$7)*IF(RateConv=1,1,1+IPCALT)-1-'DCF Base'!$I$86)/'DCF Base'!$H$23*(1+$B11+I$7)^(-5))+IF(Horizon=1,(SUMPRODUCT('DCF Base'!$D$131:$H$131,(1+$B11+I$7)^(-'DCF Base'!$D$19:$H$19))+'DCF Base'!$I$116*(1-'DCF Base'!$I$115/'DCF Base'!$I$117)/((1+$B11+I$7)*IF(RateConv=1,1,1+IPCALT)-1-'DCF Base'!$I$115)/'DCF Base'!$H$23*(1+$B11+I$7)^(-5))*IF(RateConv=1,(1+$B11+I$7),(1+$B11+I$7)*(1+IPCA1))-'DCF Base'!$D$120,SUMPRODUCT('DCF Base'!$D$131:$H$131,(1+$B11+I$7)^(-'DCF Base'!$D$19:$H$19))+'DCF Base'!$I$116*(1-'DCF Base'!$I$115/'DCF Base'!$I$117)/((1+$B11+I$7)*IF(RateConv=1,1,1+IPCALT)-1-'DCF Base'!$I$115)/'DCF Base'!$H$23*(1+$B11+I$7)^(-5))+IF(Horizon=1,(SUMPRODUCT('DCF Base'!$D$160:$H$160,(1+$B11+I$7)^(-'DCF Base'!$D$19:$H$19))+'DCF Base'!$I$145*(1-'DCF Base'!$I$144/'DCF Base'!$I$146)/((1+$B11+I$7)*IF(RateConv=1,1,1+IPCALT)-1-'DCF Base'!$I$144)/'DCF Base'!$H$23*(1+$B11+I$7)^(-5))*IF(RateConv=1,(1+$B11+I$7),(1+$B11+I$7)*(1+IPCA1))-'DCF Base'!$D$149,SUMPRODUCT('DCF Base'!$D$160:$H$160,(1+$B11+I$7)^(-'DCF Base'!$D$19:$H$19))+'DCF Base'!$I$145*(1-'DCF Base'!$I$144/'DCF Base'!$I$146)/((1+$B11+I$7)*IF(RateConv=1,1,1+IPCALT)-1-'DCF Base'!$I$144)/'DCF Base'!$H$23*(1+$B11+I$7)^(-5))</f>
        <v>217096.24287442921</v>
      </c>
      <c r="J11" s="16">
        <f>IF(Horizon=1,(SUMPRODUCT('DCF Base'!$D$73:$H$73,(1+$B11+J$7)^(-'DCF Base'!$D$19:$H$19))+'DCF Base'!$I$58*(1-'DCF Base'!$I$57/'DCF Base'!$I$59)/((1+$B11+J$7)*IF(RateConv=1,1,1+IPCALT)-1-'DCF Base'!$I$57)/'DCF Base'!$H$23*(1+$B11+J$7)^(-5))*IF(RateConv=1,(1+$B11+J$7),(1+$B11+J$7)*(1+IPCA1))-'DCF Base'!$D$62,SUMPRODUCT('DCF Base'!$D$73:$H$73,(1+$B11+J$7)^(-'DCF Base'!$D$19:$H$19))+'DCF Base'!$I$58*(1-'DCF Base'!$I$57/'DCF Base'!$I$59)/((1+$B11+J$7)*IF(RateConv=1,1,1+IPCALT)-1-'DCF Base'!$I$57)/'DCF Base'!$H$23*(1+$B11+J$7)^(-5))+IF(Horizon=1,(SUMPRODUCT('DCF Base'!$D$102:$H$102,(1+$B11+J$7)^(-'DCF Base'!$D$19:$H$19))+'DCF Base'!$I$87*(1-'DCF Base'!$I$86/'DCF Base'!$I$88)/((1+$B11+J$7)*IF(RateConv=1,1,1+IPCALT)-1-'DCF Base'!$I$86)/'DCF Base'!$H$23*(1+$B11+J$7)^(-5))*IF(RateConv=1,(1+$B11+J$7),(1+$B11+J$7)*(1+IPCA1))-'DCF Base'!$D$91,SUMPRODUCT('DCF Base'!$D$102:$H$102,(1+$B11+J$7)^(-'DCF Base'!$D$19:$H$19))+'DCF Base'!$I$87*(1-'DCF Base'!$I$86/'DCF Base'!$I$88)/((1+$B11+J$7)*IF(RateConv=1,1,1+IPCALT)-1-'DCF Base'!$I$86)/'DCF Base'!$H$23*(1+$B11+J$7)^(-5))+IF(Horizon=1,(SUMPRODUCT('DCF Base'!$D$131:$H$131,(1+$B11+J$7)^(-'DCF Base'!$D$19:$H$19))+'DCF Base'!$I$116*(1-'DCF Base'!$I$115/'DCF Base'!$I$117)/((1+$B11+J$7)*IF(RateConv=1,1,1+IPCALT)-1-'DCF Base'!$I$115)/'DCF Base'!$H$23*(1+$B11+J$7)^(-5))*IF(RateConv=1,(1+$B11+J$7),(1+$B11+J$7)*(1+IPCA1))-'DCF Base'!$D$120,SUMPRODUCT('DCF Base'!$D$131:$H$131,(1+$B11+J$7)^(-'DCF Base'!$D$19:$H$19))+'DCF Base'!$I$116*(1-'DCF Base'!$I$115/'DCF Base'!$I$117)/((1+$B11+J$7)*IF(RateConv=1,1,1+IPCALT)-1-'DCF Base'!$I$115)/'DCF Base'!$H$23*(1+$B11+J$7)^(-5))+IF(Horizon=1,(SUMPRODUCT('DCF Base'!$D$160:$H$160,(1+$B11+J$7)^(-'DCF Base'!$D$19:$H$19))+'DCF Base'!$I$145*(1-'DCF Base'!$I$144/'DCF Base'!$I$146)/((1+$B11+J$7)*IF(RateConv=1,1,1+IPCALT)-1-'DCF Base'!$I$144)/'DCF Base'!$H$23*(1+$B11+J$7)^(-5))*IF(RateConv=1,(1+$B11+J$7),(1+$B11+J$7)*(1+IPCA1))-'DCF Base'!$D$149,SUMPRODUCT('DCF Base'!$D$160:$H$160,(1+$B11+J$7)^(-'DCF Base'!$D$19:$H$19))+'DCF Base'!$I$145*(1-'DCF Base'!$I$144/'DCF Base'!$I$146)/((1+$B11+J$7)*IF(RateConv=1,1,1+IPCALT)-1-'DCF Base'!$I$144)/'DCF Base'!$H$23*(1+$B11+J$7)^(-5))</f>
        <v>204463.00047496957</v>
      </c>
      <c r="K11" s="16">
        <f>IF(Horizon=1,(SUMPRODUCT('DCF Base'!$D$73:$H$73,(1+$B11+K$7)^(-'DCF Base'!$D$19:$H$19))+'DCF Base'!$I$58*(1-'DCF Base'!$I$57/'DCF Base'!$I$59)/((1+$B11+K$7)*IF(RateConv=1,1,1+IPCALT)-1-'DCF Base'!$I$57)/'DCF Base'!$H$23*(1+$B11+K$7)^(-5))*IF(RateConv=1,(1+$B11+K$7),(1+$B11+K$7)*(1+IPCA1))-'DCF Base'!$D$62,SUMPRODUCT('DCF Base'!$D$73:$H$73,(1+$B11+K$7)^(-'DCF Base'!$D$19:$H$19))+'DCF Base'!$I$58*(1-'DCF Base'!$I$57/'DCF Base'!$I$59)/((1+$B11+K$7)*IF(RateConv=1,1,1+IPCALT)-1-'DCF Base'!$I$57)/'DCF Base'!$H$23*(1+$B11+K$7)^(-5))+IF(Horizon=1,(SUMPRODUCT('DCF Base'!$D$102:$H$102,(1+$B11+K$7)^(-'DCF Base'!$D$19:$H$19))+'DCF Base'!$I$87*(1-'DCF Base'!$I$86/'DCF Base'!$I$88)/((1+$B11+K$7)*IF(RateConv=1,1,1+IPCALT)-1-'DCF Base'!$I$86)/'DCF Base'!$H$23*(1+$B11+K$7)^(-5))*IF(RateConv=1,(1+$B11+K$7),(1+$B11+K$7)*(1+IPCA1))-'DCF Base'!$D$91,SUMPRODUCT('DCF Base'!$D$102:$H$102,(1+$B11+K$7)^(-'DCF Base'!$D$19:$H$19))+'DCF Base'!$I$87*(1-'DCF Base'!$I$86/'DCF Base'!$I$88)/((1+$B11+K$7)*IF(RateConv=1,1,1+IPCALT)-1-'DCF Base'!$I$86)/'DCF Base'!$H$23*(1+$B11+K$7)^(-5))+IF(Horizon=1,(SUMPRODUCT('DCF Base'!$D$131:$H$131,(1+$B11+K$7)^(-'DCF Base'!$D$19:$H$19))+'DCF Base'!$I$116*(1-'DCF Base'!$I$115/'DCF Base'!$I$117)/((1+$B11+K$7)*IF(RateConv=1,1,1+IPCALT)-1-'DCF Base'!$I$115)/'DCF Base'!$H$23*(1+$B11+K$7)^(-5))*IF(RateConv=1,(1+$B11+K$7),(1+$B11+K$7)*(1+IPCA1))-'DCF Base'!$D$120,SUMPRODUCT('DCF Base'!$D$131:$H$131,(1+$B11+K$7)^(-'DCF Base'!$D$19:$H$19))+'DCF Base'!$I$116*(1-'DCF Base'!$I$115/'DCF Base'!$I$117)/((1+$B11+K$7)*IF(RateConv=1,1,1+IPCALT)-1-'DCF Base'!$I$115)/'DCF Base'!$H$23*(1+$B11+K$7)^(-5))+IF(Horizon=1,(SUMPRODUCT('DCF Base'!$D$160:$H$160,(1+$B11+K$7)^(-'DCF Base'!$D$19:$H$19))+'DCF Base'!$I$145*(1-'DCF Base'!$I$144/'DCF Base'!$I$146)/((1+$B11+K$7)*IF(RateConv=1,1,1+IPCALT)-1-'DCF Base'!$I$144)/'DCF Base'!$H$23*(1+$B11+K$7)^(-5))*IF(RateConv=1,(1+$B11+K$7),(1+$B11+K$7)*(1+IPCA1))-'DCF Base'!$D$149,SUMPRODUCT('DCF Base'!$D$160:$H$160,(1+$B11+K$7)^(-'DCF Base'!$D$19:$H$19))+'DCF Base'!$I$145*(1-'DCF Base'!$I$144/'DCF Base'!$I$146)/((1+$B11+K$7)*IF(RateConv=1,1,1+IPCALT)-1-'DCF Base'!$I$144)/'DCF Base'!$H$23*(1+$B11+K$7)^(-5))</f>
        <v>193191.51521634962</v>
      </c>
      <c r="L11" s="16">
        <f>IF(Horizon=1,(SUMPRODUCT('DCF Base'!$D$73:$H$73,(1+$B11+L$7)^(-'DCF Base'!$D$19:$H$19))+'DCF Base'!$I$58*(1-'DCF Base'!$I$57/'DCF Base'!$I$59)/((1+$B11+L$7)*IF(RateConv=1,1,1+IPCALT)-1-'DCF Base'!$I$57)/'DCF Base'!$H$23*(1+$B11+L$7)^(-5))*IF(RateConv=1,(1+$B11+L$7),(1+$B11+L$7)*(1+IPCA1))-'DCF Base'!$D$62,SUMPRODUCT('DCF Base'!$D$73:$H$73,(1+$B11+L$7)^(-'DCF Base'!$D$19:$H$19))+'DCF Base'!$I$58*(1-'DCF Base'!$I$57/'DCF Base'!$I$59)/((1+$B11+L$7)*IF(RateConv=1,1,1+IPCALT)-1-'DCF Base'!$I$57)/'DCF Base'!$H$23*(1+$B11+L$7)^(-5))+IF(Horizon=1,(SUMPRODUCT('DCF Base'!$D$102:$H$102,(1+$B11+L$7)^(-'DCF Base'!$D$19:$H$19))+'DCF Base'!$I$87*(1-'DCF Base'!$I$86/'DCF Base'!$I$88)/((1+$B11+L$7)*IF(RateConv=1,1,1+IPCALT)-1-'DCF Base'!$I$86)/'DCF Base'!$H$23*(1+$B11+L$7)^(-5))*IF(RateConv=1,(1+$B11+L$7),(1+$B11+L$7)*(1+IPCA1))-'DCF Base'!$D$91,SUMPRODUCT('DCF Base'!$D$102:$H$102,(1+$B11+L$7)^(-'DCF Base'!$D$19:$H$19))+'DCF Base'!$I$87*(1-'DCF Base'!$I$86/'DCF Base'!$I$88)/((1+$B11+L$7)*IF(RateConv=1,1,1+IPCALT)-1-'DCF Base'!$I$86)/'DCF Base'!$H$23*(1+$B11+L$7)^(-5))+IF(Horizon=1,(SUMPRODUCT('DCF Base'!$D$131:$H$131,(1+$B11+L$7)^(-'DCF Base'!$D$19:$H$19))+'DCF Base'!$I$116*(1-'DCF Base'!$I$115/'DCF Base'!$I$117)/((1+$B11+L$7)*IF(RateConv=1,1,1+IPCALT)-1-'DCF Base'!$I$115)/'DCF Base'!$H$23*(1+$B11+L$7)^(-5))*IF(RateConv=1,(1+$B11+L$7),(1+$B11+L$7)*(1+IPCA1))-'DCF Base'!$D$120,SUMPRODUCT('DCF Base'!$D$131:$H$131,(1+$B11+L$7)^(-'DCF Base'!$D$19:$H$19))+'DCF Base'!$I$116*(1-'DCF Base'!$I$115/'DCF Base'!$I$117)/((1+$B11+L$7)*IF(RateConv=1,1,1+IPCALT)-1-'DCF Base'!$I$115)/'DCF Base'!$H$23*(1+$B11+L$7)^(-5))+IF(Horizon=1,(SUMPRODUCT('DCF Base'!$D$160:$H$160,(1+$B11+L$7)^(-'DCF Base'!$D$19:$H$19))+'DCF Base'!$I$145*(1-'DCF Base'!$I$144/'DCF Base'!$I$146)/((1+$B11+L$7)*IF(RateConv=1,1,1+IPCALT)-1-'DCF Base'!$I$144)/'DCF Base'!$H$23*(1+$B11+L$7)^(-5))*IF(RateConv=1,(1+$B11+L$7),(1+$B11+L$7)*(1+IPCA1))-'DCF Base'!$D$149,SUMPRODUCT('DCF Base'!$D$160:$H$160,(1+$B11+L$7)^(-'DCF Base'!$D$19:$H$19))+'DCF Base'!$I$145*(1-'DCF Base'!$I$144/'DCF Base'!$I$146)/((1+$B11+L$7)*IF(RateConv=1,1,1+IPCALT)-1-'DCF Base'!$I$144)/'DCF Base'!$H$23*(1+$B11+L$7)^(-5))</f>
        <v>183073.30255946692</v>
      </c>
      <c r="M11" s="16">
        <f>IF(Horizon=1,(SUMPRODUCT('DCF Base'!$D$73:$H$73,(1+$B11+M$7)^(-'DCF Base'!$D$19:$H$19))+'DCF Base'!$I$58*(1-'DCF Base'!$I$57/'DCF Base'!$I$59)/((1+$B11+M$7)*IF(RateConv=1,1,1+IPCALT)-1-'DCF Base'!$I$57)/'DCF Base'!$H$23*(1+$B11+M$7)^(-5))*IF(RateConv=1,(1+$B11+M$7),(1+$B11+M$7)*(1+IPCA1))-'DCF Base'!$D$62,SUMPRODUCT('DCF Base'!$D$73:$H$73,(1+$B11+M$7)^(-'DCF Base'!$D$19:$H$19))+'DCF Base'!$I$58*(1-'DCF Base'!$I$57/'DCF Base'!$I$59)/((1+$B11+M$7)*IF(RateConv=1,1,1+IPCALT)-1-'DCF Base'!$I$57)/'DCF Base'!$H$23*(1+$B11+M$7)^(-5))+IF(Horizon=1,(SUMPRODUCT('DCF Base'!$D$102:$H$102,(1+$B11+M$7)^(-'DCF Base'!$D$19:$H$19))+'DCF Base'!$I$87*(1-'DCF Base'!$I$86/'DCF Base'!$I$88)/((1+$B11+M$7)*IF(RateConv=1,1,1+IPCALT)-1-'DCF Base'!$I$86)/'DCF Base'!$H$23*(1+$B11+M$7)^(-5))*IF(RateConv=1,(1+$B11+M$7),(1+$B11+M$7)*(1+IPCA1))-'DCF Base'!$D$91,SUMPRODUCT('DCF Base'!$D$102:$H$102,(1+$B11+M$7)^(-'DCF Base'!$D$19:$H$19))+'DCF Base'!$I$87*(1-'DCF Base'!$I$86/'DCF Base'!$I$88)/((1+$B11+M$7)*IF(RateConv=1,1,1+IPCALT)-1-'DCF Base'!$I$86)/'DCF Base'!$H$23*(1+$B11+M$7)^(-5))+IF(Horizon=1,(SUMPRODUCT('DCF Base'!$D$131:$H$131,(1+$B11+M$7)^(-'DCF Base'!$D$19:$H$19))+'DCF Base'!$I$116*(1-'DCF Base'!$I$115/'DCF Base'!$I$117)/((1+$B11+M$7)*IF(RateConv=1,1,1+IPCALT)-1-'DCF Base'!$I$115)/'DCF Base'!$H$23*(1+$B11+M$7)^(-5))*IF(RateConv=1,(1+$B11+M$7),(1+$B11+M$7)*(1+IPCA1))-'DCF Base'!$D$120,SUMPRODUCT('DCF Base'!$D$131:$H$131,(1+$B11+M$7)^(-'DCF Base'!$D$19:$H$19))+'DCF Base'!$I$116*(1-'DCF Base'!$I$115/'DCF Base'!$I$117)/((1+$B11+M$7)*IF(RateConv=1,1,1+IPCALT)-1-'DCF Base'!$I$115)/'DCF Base'!$H$23*(1+$B11+M$7)^(-5))+IF(Horizon=1,(SUMPRODUCT('DCF Base'!$D$160:$H$160,(1+$B11+M$7)^(-'DCF Base'!$D$19:$H$19))+'DCF Base'!$I$145*(1-'DCF Base'!$I$144/'DCF Base'!$I$146)/((1+$B11+M$7)*IF(RateConv=1,1,1+IPCALT)-1-'DCF Base'!$I$144)/'DCF Base'!$H$23*(1+$B11+M$7)^(-5))*IF(RateConv=1,(1+$B11+M$7),(1+$B11+M$7)*(1+IPCA1))-'DCF Base'!$D$149,SUMPRODUCT('DCF Base'!$D$160:$H$160,(1+$B11+M$7)^(-'DCF Base'!$D$19:$H$19))+'DCF Base'!$I$145*(1-'DCF Base'!$I$144/'DCF Base'!$I$146)/((1+$B11+M$7)*IF(RateConv=1,1,1+IPCALT)-1-'DCF Base'!$I$144)/'DCF Base'!$H$23*(1+$B11+M$7)^(-5))</f>
        <v>173940.36144292756</v>
      </c>
    </row>
    <row r="12" spans="2:14" ht="13.95" customHeight="1" x14ac:dyDescent="0.3">
      <c r="B12" s="82">
        <v>6.7599999999999993E-2</v>
      </c>
      <c r="C12" s="16">
        <f>IF(Horizon=1,(SUMPRODUCT('DCF Base'!$D$73:$H$73,(1+$B12+C$7)^(-'DCF Base'!$D$19:$H$19))+'DCF Base'!$I$58*(1-'DCF Base'!$I$57/'DCF Base'!$I$59)/((1+$B12+C$7)*IF(RateConv=1,1,1+IPCALT)-1-'DCF Base'!$I$57)/'DCF Base'!$H$23*(1+$B12+C$7)^(-5))*IF(RateConv=1,(1+$B12+C$7),(1+$B12+C$7)*(1+IPCA1))-'DCF Base'!$D$62,SUMPRODUCT('DCF Base'!$D$73:$H$73,(1+$B12+C$7)^(-'DCF Base'!$D$19:$H$19))+'DCF Base'!$I$58*(1-'DCF Base'!$I$57/'DCF Base'!$I$59)/((1+$B12+C$7)*IF(RateConv=1,1,1+IPCALT)-1-'DCF Base'!$I$57)/'DCF Base'!$H$23*(1+$B12+C$7)^(-5))+IF(Horizon=1,(SUMPRODUCT('DCF Base'!$D$102:$H$102,(1+$B12+C$7)^(-'DCF Base'!$D$19:$H$19))+'DCF Base'!$I$87*(1-'DCF Base'!$I$86/'DCF Base'!$I$88)/((1+$B12+C$7)*IF(RateConv=1,1,1+IPCALT)-1-'DCF Base'!$I$86)/'DCF Base'!$H$23*(1+$B12+C$7)^(-5))*IF(RateConv=1,(1+$B12+C$7),(1+$B12+C$7)*(1+IPCA1))-'DCF Base'!$D$91,SUMPRODUCT('DCF Base'!$D$102:$H$102,(1+$B12+C$7)^(-'DCF Base'!$D$19:$H$19))+'DCF Base'!$I$87*(1-'DCF Base'!$I$86/'DCF Base'!$I$88)/((1+$B12+C$7)*IF(RateConv=1,1,1+IPCALT)-1-'DCF Base'!$I$86)/'DCF Base'!$H$23*(1+$B12+C$7)^(-5))+IF(Horizon=1,(SUMPRODUCT('DCF Base'!$D$131:$H$131,(1+$B12+C$7)^(-'DCF Base'!$D$19:$H$19))+'DCF Base'!$I$116*(1-'DCF Base'!$I$115/'DCF Base'!$I$117)/((1+$B12+C$7)*IF(RateConv=1,1,1+IPCALT)-1-'DCF Base'!$I$115)/'DCF Base'!$H$23*(1+$B12+C$7)^(-5))*IF(RateConv=1,(1+$B12+C$7),(1+$B12+C$7)*(1+IPCA1))-'DCF Base'!$D$120,SUMPRODUCT('DCF Base'!$D$131:$H$131,(1+$B12+C$7)^(-'DCF Base'!$D$19:$H$19))+'DCF Base'!$I$116*(1-'DCF Base'!$I$115/'DCF Base'!$I$117)/((1+$B12+C$7)*IF(RateConv=1,1,1+IPCALT)-1-'DCF Base'!$I$115)/'DCF Base'!$H$23*(1+$B12+C$7)^(-5))+IF(Horizon=1,(SUMPRODUCT('DCF Base'!$D$160:$H$160,(1+$B12+C$7)^(-'DCF Base'!$D$19:$H$19))+'DCF Base'!$I$145*(1-'DCF Base'!$I$144/'DCF Base'!$I$146)/((1+$B12+C$7)*IF(RateConv=1,1,1+IPCALT)-1-'DCF Base'!$I$144)/'DCF Base'!$H$23*(1+$B12+C$7)^(-5))*IF(RateConv=1,(1+$B12+C$7),(1+$B12+C$7)*(1+IPCA1))-'DCF Base'!$D$149,SUMPRODUCT('DCF Base'!$D$160:$H$160,(1+$B12+C$7)^(-'DCF Base'!$D$19:$H$19))+'DCF Base'!$I$145*(1-'DCF Base'!$I$144/'DCF Base'!$I$146)/((1+$B12+C$7)*IF(RateConv=1,1,1+IPCALT)-1-'DCF Base'!$I$144)/'DCF Base'!$H$23*(1+$B12+C$7)^(-5))</f>
        <v>326772.75547035987</v>
      </c>
      <c r="D12" s="16">
        <f>IF(Horizon=1,(SUMPRODUCT('DCF Base'!$D$73:$H$73,(1+$B12+D$7)^(-'DCF Base'!$D$19:$H$19))+'DCF Base'!$I$58*(1-'DCF Base'!$I$57/'DCF Base'!$I$59)/((1+$B12+D$7)*IF(RateConv=1,1,1+IPCALT)-1-'DCF Base'!$I$57)/'DCF Base'!$H$23*(1+$B12+D$7)^(-5))*IF(RateConv=1,(1+$B12+D$7),(1+$B12+D$7)*(1+IPCA1))-'DCF Base'!$D$62,SUMPRODUCT('DCF Base'!$D$73:$H$73,(1+$B12+D$7)^(-'DCF Base'!$D$19:$H$19))+'DCF Base'!$I$58*(1-'DCF Base'!$I$57/'DCF Base'!$I$59)/((1+$B12+D$7)*IF(RateConv=1,1,1+IPCALT)-1-'DCF Base'!$I$57)/'DCF Base'!$H$23*(1+$B12+D$7)^(-5))+IF(Horizon=1,(SUMPRODUCT('DCF Base'!$D$102:$H$102,(1+$B12+D$7)^(-'DCF Base'!$D$19:$H$19))+'DCF Base'!$I$87*(1-'DCF Base'!$I$86/'DCF Base'!$I$88)/((1+$B12+D$7)*IF(RateConv=1,1,1+IPCALT)-1-'DCF Base'!$I$86)/'DCF Base'!$H$23*(1+$B12+D$7)^(-5))*IF(RateConv=1,(1+$B12+D$7),(1+$B12+D$7)*(1+IPCA1))-'DCF Base'!$D$91,SUMPRODUCT('DCF Base'!$D$102:$H$102,(1+$B12+D$7)^(-'DCF Base'!$D$19:$H$19))+'DCF Base'!$I$87*(1-'DCF Base'!$I$86/'DCF Base'!$I$88)/((1+$B12+D$7)*IF(RateConv=1,1,1+IPCALT)-1-'DCF Base'!$I$86)/'DCF Base'!$H$23*(1+$B12+D$7)^(-5))+IF(Horizon=1,(SUMPRODUCT('DCF Base'!$D$131:$H$131,(1+$B12+D$7)^(-'DCF Base'!$D$19:$H$19))+'DCF Base'!$I$116*(1-'DCF Base'!$I$115/'DCF Base'!$I$117)/((1+$B12+D$7)*IF(RateConv=1,1,1+IPCALT)-1-'DCF Base'!$I$115)/'DCF Base'!$H$23*(1+$B12+D$7)^(-5))*IF(RateConv=1,(1+$B12+D$7),(1+$B12+D$7)*(1+IPCA1))-'DCF Base'!$D$120,SUMPRODUCT('DCF Base'!$D$131:$H$131,(1+$B12+D$7)^(-'DCF Base'!$D$19:$H$19))+'DCF Base'!$I$116*(1-'DCF Base'!$I$115/'DCF Base'!$I$117)/((1+$B12+D$7)*IF(RateConv=1,1,1+IPCALT)-1-'DCF Base'!$I$115)/'DCF Base'!$H$23*(1+$B12+D$7)^(-5))+IF(Horizon=1,(SUMPRODUCT('DCF Base'!$D$160:$H$160,(1+$B12+D$7)^(-'DCF Base'!$D$19:$H$19))+'DCF Base'!$I$145*(1-'DCF Base'!$I$144/'DCF Base'!$I$146)/((1+$B12+D$7)*IF(RateConv=1,1,1+IPCALT)-1-'DCF Base'!$I$144)/'DCF Base'!$H$23*(1+$B12+D$7)^(-5))*IF(RateConv=1,(1+$B12+D$7),(1+$B12+D$7)*(1+IPCA1))-'DCF Base'!$D$149,SUMPRODUCT('DCF Base'!$D$160:$H$160,(1+$B12+D$7)^(-'DCF Base'!$D$19:$H$19))+'DCF Base'!$I$145*(1-'DCF Base'!$I$144/'DCF Base'!$I$146)/((1+$B12+D$7)*IF(RateConv=1,1,1+IPCALT)-1-'DCF Base'!$I$144)/'DCF Base'!$H$23*(1+$B12+D$7)^(-5))</f>
        <v>299348.52792190452</v>
      </c>
      <c r="E12" s="16">
        <f>IF(Horizon=1,(SUMPRODUCT('DCF Base'!$D$73:$H$73,(1+$B12+E$7)^(-'DCF Base'!$D$19:$H$19))+'DCF Base'!$I$58*(1-'DCF Base'!$I$57/'DCF Base'!$I$59)/((1+$B12+E$7)*IF(RateConv=1,1,1+IPCALT)-1-'DCF Base'!$I$57)/'DCF Base'!$H$23*(1+$B12+E$7)^(-5))*IF(RateConv=1,(1+$B12+E$7),(1+$B12+E$7)*(1+IPCA1))-'DCF Base'!$D$62,SUMPRODUCT('DCF Base'!$D$73:$H$73,(1+$B12+E$7)^(-'DCF Base'!$D$19:$H$19))+'DCF Base'!$I$58*(1-'DCF Base'!$I$57/'DCF Base'!$I$59)/((1+$B12+E$7)*IF(RateConv=1,1,1+IPCALT)-1-'DCF Base'!$I$57)/'DCF Base'!$H$23*(1+$B12+E$7)^(-5))+IF(Horizon=1,(SUMPRODUCT('DCF Base'!$D$102:$H$102,(1+$B12+E$7)^(-'DCF Base'!$D$19:$H$19))+'DCF Base'!$I$87*(1-'DCF Base'!$I$86/'DCF Base'!$I$88)/((1+$B12+E$7)*IF(RateConv=1,1,1+IPCALT)-1-'DCF Base'!$I$86)/'DCF Base'!$H$23*(1+$B12+E$7)^(-5))*IF(RateConv=1,(1+$B12+E$7),(1+$B12+E$7)*(1+IPCA1))-'DCF Base'!$D$91,SUMPRODUCT('DCF Base'!$D$102:$H$102,(1+$B12+E$7)^(-'DCF Base'!$D$19:$H$19))+'DCF Base'!$I$87*(1-'DCF Base'!$I$86/'DCF Base'!$I$88)/((1+$B12+E$7)*IF(RateConv=1,1,1+IPCALT)-1-'DCF Base'!$I$86)/'DCF Base'!$H$23*(1+$B12+E$7)^(-5))+IF(Horizon=1,(SUMPRODUCT('DCF Base'!$D$131:$H$131,(1+$B12+E$7)^(-'DCF Base'!$D$19:$H$19))+'DCF Base'!$I$116*(1-'DCF Base'!$I$115/'DCF Base'!$I$117)/((1+$B12+E$7)*IF(RateConv=1,1,1+IPCALT)-1-'DCF Base'!$I$115)/'DCF Base'!$H$23*(1+$B12+E$7)^(-5))*IF(RateConv=1,(1+$B12+E$7),(1+$B12+E$7)*(1+IPCA1))-'DCF Base'!$D$120,SUMPRODUCT('DCF Base'!$D$131:$H$131,(1+$B12+E$7)^(-'DCF Base'!$D$19:$H$19))+'DCF Base'!$I$116*(1-'DCF Base'!$I$115/'DCF Base'!$I$117)/((1+$B12+E$7)*IF(RateConv=1,1,1+IPCALT)-1-'DCF Base'!$I$115)/'DCF Base'!$H$23*(1+$B12+E$7)^(-5))+IF(Horizon=1,(SUMPRODUCT('DCF Base'!$D$160:$H$160,(1+$B12+E$7)^(-'DCF Base'!$D$19:$H$19))+'DCF Base'!$I$145*(1-'DCF Base'!$I$144/'DCF Base'!$I$146)/((1+$B12+E$7)*IF(RateConv=1,1,1+IPCALT)-1-'DCF Base'!$I$144)/'DCF Base'!$H$23*(1+$B12+E$7)^(-5))*IF(RateConv=1,(1+$B12+E$7),(1+$B12+E$7)*(1+IPCA1))-'DCF Base'!$D$149,SUMPRODUCT('DCF Base'!$D$160:$H$160,(1+$B12+E$7)^(-'DCF Base'!$D$19:$H$19))+'DCF Base'!$I$145*(1-'DCF Base'!$I$144/'DCF Base'!$I$146)/((1+$B12+E$7)*IF(RateConv=1,1,1+IPCALT)-1-'DCF Base'!$I$144)/'DCF Base'!$H$23*(1+$B12+E$7)^(-5))</f>
        <v>276110.02295258152</v>
      </c>
      <c r="F12" s="16">
        <f>IF(Horizon=1,(SUMPRODUCT('DCF Base'!$D$73:$H$73,(1+$B12+F$7)^(-'DCF Base'!$D$19:$H$19))+'DCF Base'!$I$58*(1-'DCF Base'!$I$57/'DCF Base'!$I$59)/((1+$B12+F$7)*IF(RateConv=1,1,1+IPCALT)-1-'DCF Base'!$I$57)/'DCF Base'!$H$23*(1+$B12+F$7)^(-5))*IF(RateConv=1,(1+$B12+F$7),(1+$B12+F$7)*(1+IPCA1))-'DCF Base'!$D$62,SUMPRODUCT('DCF Base'!$D$73:$H$73,(1+$B12+F$7)^(-'DCF Base'!$D$19:$H$19))+'DCF Base'!$I$58*(1-'DCF Base'!$I$57/'DCF Base'!$I$59)/((1+$B12+F$7)*IF(RateConv=1,1,1+IPCALT)-1-'DCF Base'!$I$57)/'DCF Base'!$H$23*(1+$B12+F$7)^(-5))+IF(Horizon=1,(SUMPRODUCT('DCF Base'!$D$102:$H$102,(1+$B12+F$7)^(-'DCF Base'!$D$19:$H$19))+'DCF Base'!$I$87*(1-'DCF Base'!$I$86/'DCF Base'!$I$88)/((1+$B12+F$7)*IF(RateConv=1,1,1+IPCALT)-1-'DCF Base'!$I$86)/'DCF Base'!$H$23*(1+$B12+F$7)^(-5))*IF(RateConv=1,(1+$B12+F$7),(1+$B12+F$7)*(1+IPCA1))-'DCF Base'!$D$91,SUMPRODUCT('DCF Base'!$D$102:$H$102,(1+$B12+F$7)^(-'DCF Base'!$D$19:$H$19))+'DCF Base'!$I$87*(1-'DCF Base'!$I$86/'DCF Base'!$I$88)/((1+$B12+F$7)*IF(RateConv=1,1,1+IPCALT)-1-'DCF Base'!$I$86)/'DCF Base'!$H$23*(1+$B12+F$7)^(-5))+IF(Horizon=1,(SUMPRODUCT('DCF Base'!$D$131:$H$131,(1+$B12+F$7)^(-'DCF Base'!$D$19:$H$19))+'DCF Base'!$I$116*(1-'DCF Base'!$I$115/'DCF Base'!$I$117)/((1+$B12+F$7)*IF(RateConv=1,1,1+IPCALT)-1-'DCF Base'!$I$115)/'DCF Base'!$H$23*(1+$B12+F$7)^(-5))*IF(RateConv=1,(1+$B12+F$7),(1+$B12+F$7)*(1+IPCA1))-'DCF Base'!$D$120,SUMPRODUCT('DCF Base'!$D$131:$H$131,(1+$B12+F$7)^(-'DCF Base'!$D$19:$H$19))+'DCF Base'!$I$116*(1-'DCF Base'!$I$115/'DCF Base'!$I$117)/((1+$B12+F$7)*IF(RateConv=1,1,1+IPCALT)-1-'DCF Base'!$I$115)/'DCF Base'!$H$23*(1+$B12+F$7)^(-5))+IF(Horizon=1,(SUMPRODUCT('DCF Base'!$D$160:$H$160,(1+$B12+F$7)^(-'DCF Base'!$D$19:$H$19))+'DCF Base'!$I$145*(1-'DCF Base'!$I$144/'DCF Base'!$I$146)/((1+$B12+F$7)*IF(RateConv=1,1,1+IPCALT)-1-'DCF Base'!$I$144)/'DCF Base'!$H$23*(1+$B12+F$7)^(-5))*IF(RateConv=1,(1+$B12+F$7),(1+$B12+F$7)*(1+IPCA1))-'DCF Base'!$D$149,SUMPRODUCT('DCF Base'!$D$160:$H$160,(1+$B12+F$7)^(-'DCF Base'!$D$19:$H$19))+'DCF Base'!$I$145*(1-'DCF Base'!$I$144/'DCF Base'!$I$146)/((1+$B12+F$7)*IF(RateConv=1,1,1+IPCALT)-1-'DCF Base'!$I$144)/'DCF Base'!$H$23*(1+$B12+F$7)^(-5))</f>
        <v>256167.84102729562</v>
      </c>
      <c r="G12" s="16">
        <f>IF(Horizon=1,(SUMPRODUCT('DCF Base'!$D$73:$H$73,(1+$B12+G$7)^(-'DCF Base'!$D$19:$H$19))+'DCF Base'!$I$58*(1-'DCF Base'!$I$57/'DCF Base'!$I$59)/((1+$B12+G$7)*IF(RateConv=1,1,1+IPCALT)-1-'DCF Base'!$I$57)/'DCF Base'!$H$23*(1+$B12+G$7)^(-5))*IF(RateConv=1,(1+$B12+G$7),(1+$B12+G$7)*(1+IPCA1))-'DCF Base'!$D$62,SUMPRODUCT('DCF Base'!$D$73:$H$73,(1+$B12+G$7)^(-'DCF Base'!$D$19:$H$19))+'DCF Base'!$I$58*(1-'DCF Base'!$I$57/'DCF Base'!$I$59)/((1+$B12+G$7)*IF(RateConv=1,1,1+IPCALT)-1-'DCF Base'!$I$57)/'DCF Base'!$H$23*(1+$B12+G$7)^(-5))+IF(Horizon=1,(SUMPRODUCT('DCF Base'!$D$102:$H$102,(1+$B12+G$7)^(-'DCF Base'!$D$19:$H$19))+'DCF Base'!$I$87*(1-'DCF Base'!$I$86/'DCF Base'!$I$88)/((1+$B12+G$7)*IF(RateConv=1,1,1+IPCALT)-1-'DCF Base'!$I$86)/'DCF Base'!$H$23*(1+$B12+G$7)^(-5))*IF(RateConv=1,(1+$B12+G$7),(1+$B12+G$7)*(1+IPCA1))-'DCF Base'!$D$91,SUMPRODUCT('DCF Base'!$D$102:$H$102,(1+$B12+G$7)^(-'DCF Base'!$D$19:$H$19))+'DCF Base'!$I$87*(1-'DCF Base'!$I$86/'DCF Base'!$I$88)/((1+$B12+G$7)*IF(RateConv=1,1,1+IPCALT)-1-'DCF Base'!$I$86)/'DCF Base'!$H$23*(1+$B12+G$7)^(-5))+IF(Horizon=1,(SUMPRODUCT('DCF Base'!$D$131:$H$131,(1+$B12+G$7)^(-'DCF Base'!$D$19:$H$19))+'DCF Base'!$I$116*(1-'DCF Base'!$I$115/'DCF Base'!$I$117)/((1+$B12+G$7)*IF(RateConv=1,1,1+IPCALT)-1-'DCF Base'!$I$115)/'DCF Base'!$H$23*(1+$B12+G$7)^(-5))*IF(RateConv=1,(1+$B12+G$7),(1+$B12+G$7)*(1+IPCA1))-'DCF Base'!$D$120,SUMPRODUCT('DCF Base'!$D$131:$H$131,(1+$B12+G$7)^(-'DCF Base'!$D$19:$H$19))+'DCF Base'!$I$116*(1-'DCF Base'!$I$115/'DCF Base'!$I$117)/((1+$B12+G$7)*IF(RateConv=1,1,1+IPCALT)-1-'DCF Base'!$I$115)/'DCF Base'!$H$23*(1+$B12+G$7)^(-5))+IF(Horizon=1,(SUMPRODUCT('DCF Base'!$D$160:$H$160,(1+$B12+G$7)^(-'DCF Base'!$D$19:$H$19))+'DCF Base'!$I$145*(1-'DCF Base'!$I$144/'DCF Base'!$I$146)/((1+$B12+G$7)*IF(RateConv=1,1,1+IPCALT)-1-'DCF Base'!$I$144)/'DCF Base'!$H$23*(1+$B12+G$7)^(-5))*IF(RateConv=1,(1+$B12+G$7),(1+$B12+G$7)*(1+IPCA1))-'DCF Base'!$D$149,SUMPRODUCT('DCF Base'!$D$160:$H$160,(1+$B12+G$7)^(-'DCF Base'!$D$19:$H$19))+'DCF Base'!$I$145*(1-'DCF Base'!$I$144/'DCF Base'!$I$146)/((1+$B12+G$7)*IF(RateConv=1,1,1+IPCALT)-1-'DCF Base'!$I$144)/'DCF Base'!$H$23*(1+$B12+G$7)^(-5))</f>
        <v>238867.8751318412</v>
      </c>
      <c r="H12" s="16">
        <f>IF(Horizon=1,(SUMPRODUCT('DCF Base'!$D$73:$H$73,(1+$B12+H$7)^(-'DCF Base'!$D$19:$H$19))+'DCF Base'!$I$58*(1-'DCF Base'!$I$57/'DCF Base'!$I$59)/((1+$B12+H$7)*IF(RateConv=1,1,1+IPCALT)-1-'DCF Base'!$I$57)/'DCF Base'!$H$23*(1+$B12+H$7)^(-5))*IF(RateConv=1,(1+$B12+H$7),(1+$B12+H$7)*(1+IPCA1))-'DCF Base'!$D$62,SUMPRODUCT('DCF Base'!$D$73:$H$73,(1+$B12+H$7)^(-'DCF Base'!$D$19:$H$19))+'DCF Base'!$I$58*(1-'DCF Base'!$I$57/'DCF Base'!$I$59)/((1+$B12+H$7)*IF(RateConv=1,1,1+IPCALT)-1-'DCF Base'!$I$57)/'DCF Base'!$H$23*(1+$B12+H$7)^(-5))+IF(Horizon=1,(SUMPRODUCT('DCF Base'!$D$102:$H$102,(1+$B12+H$7)^(-'DCF Base'!$D$19:$H$19))+'DCF Base'!$I$87*(1-'DCF Base'!$I$86/'DCF Base'!$I$88)/((1+$B12+H$7)*IF(RateConv=1,1,1+IPCALT)-1-'DCF Base'!$I$86)/'DCF Base'!$H$23*(1+$B12+H$7)^(-5))*IF(RateConv=1,(1+$B12+H$7),(1+$B12+H$7)*(1+IPCA1))-'DCF Base'!$D$91,SUMPRODUCT('DCF Base'!$D$102:$H$102,(1+$B12+H$7)^(-'DCF Base'!$D$19:$H$19))+'DCF Base'!$I$87*(1-'DCF Base'!$I$86/'DCF Base'!$I$88)/((1+$B12+H$7)*IF(RateConv=1,1,1+IPCALT)-1-'DCF Base'!$I$86)/'DCF Base'!$H$23*(1+$B12+H$7)^(-5))+IF(Horizon=1,(SUMPRODUCT('DCF Base'!$D$131:$H$131,(1+$B12+H$7)^(-'DCF Base'!$D$19:$H$19))+'DCF Base'!$I$116*(1-'DCF Base'!$I$115/'DCF Base'!$I$117)/((1+$B12+H$7)*IF(RateConv=1,1,1+IPCALT)-1-'DCF Base'!$I$115)/'DCF Base'!$H$23*(1+$B12+H$7)^(-5))*IF(RateConv=1,(1+$B12+H$7),(1+$B12+H$7)*(1+IPCA1))-'DCF Base'!$D$120,SUMPRODUCT('DCF Base'!$D$131:$H$131,(1+$B12+H$7)^(-'DCF Base'!$D$19:$H$19))+'DCF Base'!$I$116*(1-'DCF Base'!$I$115/'DCF Base'!$I$117)/((1+$B12+H$7)*IF(RateConv=1,1,1+IPCALT)-1-'DCF Base'!$I$115)/'DCF Base'!$H$23*(1+$B12+H$7)^(-5))+IF(Horizon=1,(SUMPRODUCT('DCF Base'!$D$160:$H$160,(1+$B12+H$7)^(-'DCF Base'!$D$19:$H$19))+'DCF Base'!$I$145*(1-'DCF Base'!$I$144/'DCF Base'!$I$146)/((1+$B12+H$7)*IF(RateConv=1,1,1+IPCALT)-1-'DCF Base'!$I$144)/'DCF Base'!$H$23*(1+$B12+H$7)^(-5))*IF(RateConv=1,(1+$B12+H$7),(1+$B12+H$7)*(1+IPCA1))-'DCF Base'!$D$149,SUMPRODUCT('DCF Base'!$D$160:$H$160,(1+$B12+H$7)^(-'DCF Base'!$D$19:$H$19))+'DCF Base'!$I$145*(1-'DCF Base'!$I$144/'DCF Base'!$I$146)/((1+$B12+H$7)*IF(RateConv=1,1,1+IPCALT)-1-'DCF Base'!$I$144)/'DCF Base'!$H$23*(1+$B12+H$7)^(-5))</f>
        <v>223718.32918189641</v>
      </c>
      <c r="I12" s="16">
        <f>IF(Horizon=1,(SUMPRODUCT('DCF Base'!$D$73:$H$73,(1+$B12+I$7)^(-'DCF Base'!$D$19:$H$19))+'DCF Base'!$I$58*(1-'DCF Base'!$I$57/'DCF Base'!$I$59)/((1+$B12+I$7)*IF(RateConv=1,1,1+IPCALT)-1-'DCF Base'!$I$57)/'DCF Base'!$H$23*(1+$B12+I$7)^(-5))*IF(RateConv=1,(1+$B12+I$7),(1+$B12+I$7)*(1+IPCA1))-'DCF Base'!$D$62,SUMPRODUCT('DCF Base'!$D$73:$H$73,(1+$B12+I$7)^(-'DCF Base'!$D$19:$H$19))+'DCF Base'!$I$58*(1-'DCF Base'!$I$57/'DCF Base'!$I$59)/((1+$B12+I$7)*IF(RateConv=1,1,1+IPCALT)-1-'DCF Base'!$I$57)/'DCF Base'!$H$23*(1+$B12+I$7)^(-5))+IF(Horizon=1,(SUMPRODUCT('DCF Base'!$D$102:$H$102,(1+$B12+I$7)^(-'DCF Base'!$D$19:$H$19))+'DCF Base'!$I$87*(1-'DCF Base'!$I$86/'DCF Base'!$I$88)/((1+$B12+I$7)*IF(RateConv=1,1,1+IPCALT)-1-'DCF Base'!$I$86)/'DCF Base'!$H$23*(1+$B12+I$7)^(-5))*IF(RateConv=1,(1+$B12+I$7),(1+$B12+I$7)*(1+IPCA1))-'DCF Base'!$D$91,SUMPRODUCT('DCF Base'!$D$102:$H$102,(1+$B12+I$7)^(-'DCF Base'!$D$19:$H$19))+'DCF Base'!$I$87*(1-'DCF Base'!$I$86/'DCF Base'!$I$88)/((1+$B12+I$7)*IF(RateConv=1,1,1+IPCALT)-1-'DCF Base'!$I$86)/'DCF Base'!$H$23*(1+$B12+I$7)^(-5))+IF(Horizon=1,(SUMPRODUCT('DCF Base'!$D$131:$H$131,(1+$B12+I$7)^(-'DCF Base'!$D$19:$H$19))+'DCF Base'!$I$116*(1-'DCF Base'!$I$115/'DCF Base'!$I$117)/((1+$B12+I$7)*IF(RateConv=1,1,1+IPCALT)-1-'DCF Base'!$I$115)/'DCF Base'!$H$23*(1+$B12+I$7)^(-5))*IF(RateConv=1,(1+$B12+I$7),(1+$B12+I$7)*(1+IPCA1))-'DCF Base'!$D$120,SUMPRODUCT('DCF Base'!$D$131:$H$131,(1+$B12+I$7)^(-'DCF Base'!$D$19:$H$19))+'DCF Base'!$I$116*(1-'DCF Base'!$I$115/'DCF Base'!$I$117)/((1+$B12+I$7)*IF(RateConv=1,1,1+IPCALT)-1-'DCF Base'!$I$115)/'DCF Base'!$H$23*(1+$B12+I$7)^(-5))+IF(Horizon=1,(SUMPRODUCT('DCF Base'!$D$160:$H$160,(1+$B12+I$7)^(-'DCF Base'!$D$19:$H$19))+'DCF Base'!$I$145*(1-'DCF Base'!$I$144/'DCF Base'!$I$146)/((1+$B12+I$7)*IF(RateConv=1,1,1+IPCALT)-1-'DCF Base'!$I$144)/'DCF Base'!$H$23*(1+$B12+I$7)^(-5))*IF(RateConv=1,(1+$B12+I$7),(1+$B12+I$7)*(1+IPCA1))-'DCF Base'!$D$149,SUMPRODUCT('DCF Base'!$D$160:$H$160,(1+$B12+I$7)^(-'DCF Base'!$D$19:$H$19))+'DCF Base'!$I$145*(1-'DCF Base'!$I$144/'DCF Base'!$I$146)/((1+$B12+I$7)*IF(RateConv=1,1,1+IPCALT)-1-'DCF Base'!$I$144)/'DCF Base'!$H$23*(1+$B12+I$7)^(-5))</f>
        <v>210342.31409356458</v>
      </c>
      <c r="J12" s="16">
        <f>IF(Horizon=1,(SUMPRODUCT('DCF Base'!$D$73:$H$73,(1+$B12+J$7)^(-'DCF Base'!$D$19:$H$19))+'DCF Base'!$I$58*(1-'DCF Base'!$I$57/'DCF Base'!$I$59)/((1+$B12+J$7)*IF(RateConv=1,1,1+IPCALT)-1-'DCF Base'!$I$57)/'DCF Base'!$H$23*(1+$B12+J$7)^(-5))*IF(RateConv=1,(1+$B12+J$7),(1+$B12+J$7)*(1+IPCA1))-'DCF Base'!$D$62,SUMPRODUCT('DCF Base'!$D$73:$H$73,(1+$B12+J$7)^(-'DCF Base'!$D$19:$H$19))+'DCF Base'!$I$58*(1-'DCF Base'!$I$57/'DCF Base'!$I$59)/((1+$B12+J$7)*IF(RateConv=1,1,1+IPCALT)-1-'DCF Base'!$I$57)/'DCF Base'!$H$23*(1+$B12+J$7)^(-5))+IF(Horizon=1,(SUMPRODUCT('DCF Base'!$D$102:$H$102,(1+$B12+J$7)^(-'DCF Base'!$D$19:$H$19))+'DCF Base'!$I$87*(1-'DCF Base'!$I$86/'DCF Base'!$I$88)/((1+$B12+J$7)*IF(RateConv=1,1,1+IPCALT)-1-'DCF Base'!$I$86)/'DCF Base'!$H$23*(1+$B12+J$7)^(-5))*IF(RateConv=1,(1+$B12+J$7),(1+$B12+J$7)*(1+IPCA1))-'DCF Base'!$D$91,SUMPRODUCT('DCF Base'!$D$102:$H$102,(1+$B12+J$7)^(-'DCF Base'!$D$19:$H$19))+'DCF Base'!$I$87*(1-'DCF Base'!$I$86/'DCF Base'!$I$88)/((1+$B12+J$7)*IF(RateConv=1,1,1+IPCALT)-1-'DCF Base'!$I$86)/'DCF Base'!$H$23*(1+$B12+J$7)^(-5))+IF(Horizon=1,(SUMPRODUCT('DCF Base'!$D$131:$H$131,(1+$B12+J$7)^(-'DCF Base'!$D$19:$H$19))+'DCF Base'!$I$116*(1-'DCF Base'!$I$115/'DCF Base'!$I$117)/((1+$B12+J$7)*IF(RateConv=1,1,1+IPCALT)-1-'DCF Base'!$I$115)/'DCF Base'!$H$23*(1+$B12+J$7)^(-5))*IF(RateConv=1,(1+$B12+J$7),(1+$B12+J$7)*(1+IPCA1))-'DCF Base'!$D$120,SUMPRODUCT('DCF Base'!$D$131:$H$131,(1+$B12+J$7)^(-'DCF Base'!$D$19:$H$19))+'DCF Base'!$I$116*(1-'DCF Base'!$I$115/'DCF Base'!$I$117)/((1+$B12+J$7)*IF(RateConv=1,1,1+IPCALT)-1-'DCF Base'!$I$115)/'DCF Base'!$H$23*(1+$B12+J$7)^(-5))+IF(Horizon=1,(SUMPRODUCT('DCF Base'!$D$160:$H$160,(1+$B12+J$7)^(-'DCF Base'!$D$19:$H$19))+'DCF Base'!$I$145*(1-'DCF Base'!$I$144/'DCF Base'!$I$146)/((1+$B12+J$7)*IF(RateConv=1,1,1+IPCALT)-1-'DCF Base'!$I$144)/'DCF Base'!$H$23*(1+$B12+J$7)^(-5))*IF(RateConv=1,(1+$B12+J$7),(1+$B12+J$7)*(1+IPCA1))-'DCF Base'!$D$149,SUMPRODUCT('DCF Base'!$D$160:$H$160,(1+$B12+J$7)^(-'DCF Base'!$D$19:$H$19))+'DCF Base'!$I$145*(1-'DCF Base'!$I$144/'DCF Base'!$I$146)/((1+$B12+J$7)*IF(RateConv=1,1,1+IPCALT)-1-'DCF Base'!$I$144)/'DCF Base'!$H$23*(1+$B12+J$7)^(-5))</f>
        <v>198446.14052032778</v>
      </c>
      <c r="K12" s="16">
        <f>IF(Horizon=1,(SUMPRODUCT('DCF Base'!$D$73:$H$73,(1+$B12+K$7)^(-'DCF Base'!$D$19:$H$19))+'DCF Base'!$I$58*(1-'DCF Base'!$I$57/'DCF Base'!$I$59)/((1+$B12+K$7)*IF(RateConv=1,1,1+IPCALT)-1-'DCF Base'!$I$57)/'DCF Base'!$H$23*(1+$B12+K$7)^(-5))*IF(RateConv=1,(1+$B12+K$7),(1+$B12+K$7)*(1+IPCA1))-'DCF Base'!$D$62,SUMPRODUCT('DCF Base'!$D$73:$H$73,(1+$B12+K$7)^(-'DCF Base'!$D$19:$H$19))+'DCF Base'!$I$58*(1-'DCF Base'!$I$57/'DCF Base'!$I$59)/((1+$B12+K$7)*IF(RateConv=1,1,1+IPCALT)-1-'DCF Base'!$I$57)/'DCF Base'!$H$23*(1+$B12+K$7)^(-5))+IF(Horizon=1,(SUMPRODUCT('DCF Base'!$D$102:$H$102,(1+$B12+K$7)^(-'DCF Base'!$D$19:$H$19))+'DCF Base'!$I$87*(1-'DCF Base'!$I$86/'DCF Base'!$I$88)/((1+$B12+K$7)*IF(RateConv=1,1,1+IPCALT)-1-'DCF Base'!$I$86)/'DCF Base'!$H$23*(1+$B12+K$7)^(-5))*IF(RateConv=1,(1+$B12+K$7),(1+$B12+K$7)*(1+IPCA1))-'DCF Base'!$D$91,SUMPRODUCT('DCF Base'!$D$102:$H$102,(1+$B12+K$7)^(-'DCF Base'!$D$19:$H$19))+'DCF Base'!$I$87*(1-'DCF Base'!$I$86/'DCF Base'!$I$88)/((1+$B12+K$7)*IF(RateConv=1,1,1+IPCALT)-1-'DCF Base'!$I$86)/'DCF Base'!$H$23*(1+$B12+K$7)^(-5))+IF(Horizon=1,(SUMPRODUCT('DCF Base'!$D$131:$H$131,(1+$B12+K$7)^(-'DCF Base'!$D$19:$H$19))+'DCF Base'!$I$116*(1-'DCF Base'!$I$115/'DCF Base'!$I$117)/((1+$B12+K$7)*IF(RateConv=1,1,1+IPCALT)-1-'DCF Base'!$I$115)/'DCF Base'!$H$23*(1+$B12+K$7)^(-5))*IF(RateConv=1,(1+$B12+K$7),(1+$B12+K$7)*(1+IPCA1))-'DCF Base'!$D$120,SUMPRODUCT('DCF Base'!$D$131:$H$131,(1+$B12+K$7)^(-'DCF Base'!$D$19:$H$19))+'DCF Base'!$I$116*(1-'DCF Base'!$I$115/'DCF Base'!$I$117)/((1+$B12+K$7)*IF(RateConv=1,1,1+IPCALT)-1-'DCF Base'!$I$115)/'DCF Base'!$H$23*(1+$B12+K$7)^(-5))+IF(Horizon=1,(SUMPRODUCT('DCF Base'!$D$160:$H$160,(1+$B12+K$7)^(-'DCF Base'!$D$19:$H$19))+'DCF Base'!$I$145*(1-'DCF Base'!$I$144/'DCF Base'!$I$146)/((1+$B12+K$7)*IF(RateConv=1,1,1+IPCALT)-1-'DCF Base'!$I$144)/'DCF Base'!$H$23*(1+$B12+K$7)^(-5))*IF(RateConv=1,(1+$B12+K$7),(1+$B12+K$7)*(1+IPCA1))-'DCF Base'!$D$149,SUMPRODUCT('DCF Base'!$D$160:$H$160,(1+$B12+K$7)^(-'DCF Base'!$D$19:$H$19))+'DCF Base'!$I$145*(1-'DCF Base'!$I$144/'DCF Base'!$I$146)/((1+$B12+K$7)*IF(RateConv=1,1,1+IPCALT)-1-'DCF Base'!$I$144)/'DCF Base'!$H$23*(1+$B12+K$7)^(-5))</f>
        <v>187797.56156890123</v>
      </c>
      <c r="L12" s="16">
        <f>IF(Horizon=1,(SUMPRODUCT('DCF Base'!$D$73:$H$73,(1+$B12+L$7)^(-'DCF Base'!$D$19:$H$19))+'DCF Base'!$I$58*(1-'DCF Base'!$I$57/'DCF Base'!$I$59)/((1+$B12+L$7)*IF(RateConv=1,1,1+IPCALT)-1-'DCF Base'!$I$57)/'DCF Base'!$H$23*(1+$B12+L$7)^(-5))*IF(RateConv=1,(1+$B12+L$7),(1+$B12+L$7)*(1+IPCA1))-'DCF Base'!$D$62,SUMPRODUCT('DCF Base'!$D$73:$H$73,(1+$B12+L$7)^(-'DCF Base'!$D$19:$H$19))+'DCF Base'!$I$58*(1-'DCF Base'!$I$57/'DCF Base'!$I$59)/((1+$B12+L$7)*IF(RateConv=1,1,1+IPCALT)-1-'DCF Base'!$I$57)/'DCF Base'!$H$23*(1+$B12+L$7)^(-5))+IF(Horizon=1,(SUMPRODUCT('DCF Base'!$D$102:$H$102,(1+$B12+L$7)^(-'DCF Base'!$D$19:$H$19))+'DCF Base'!$I$87*(1-'DCF Base'!$I$86/'DCF Base'!$I$88)/((1+$B12+L$7)*IF(RateConv=1,1,1+IPCALT)-1-'DCF Base'!$I$86)/'DCF Base'!$H$23*(1+$B12+L$7)^(-5))*IF(RateConv=1,(1+$B12+L$7),(1+$B12+L$7)*(1+IPCA1))-'DCF Base'!$D$91,SUMPRODUCT('DCF Base'!$D$102:$H$102,(1+$B12+L$7)^(-'DCF Base'!$D$19:$H$19))+'DCF Base'!$I$87*(1-'DCF Base'!$I$86/'DCF Base'!$I$88)/((1+$B12+L$7)*IF(RateConv=1,1,1+IPCALT)-1-'DCF Base'!$I$86)/'DCF Base'!$H$23*(1+$B12+L$7)^(-5))+IF(Horizon=1,(SUMPRODUCT('DCF Base'!$D$131:$H$131,(1+$B12+L$7)^(-'DCF Base'!$D$19:$H$19))+'DCF Base'!$I$116*(1-'DCF Base'!$I$115/'DCF Base'!$I$117)/((1+$B12+L$7)*IF(RateConv=1,1,1+IPCALT)-1-'DCF Base'!$I$115)/'DCF Base'!$H$23*(1+$B12+L$7)^(-5))*IF(RateConv=1,(1+$B12+L$7),(1+$B12+L$7)*(1+IPCA1))-'DCF Base'!$D$120,SUMPRODUCT('DCF Base'!$D$131:$H$131,(1+$B12+L$7)^(-'DCF Base'!$D$19:$H$19))+'DCF Base'!$I$116*(1-'DCF Base'!$I$115/'DCF Base'!$I$117)/((1+$B12+L$7)*IF(RateConv=1,1,1+IPCALT)-1-'DCF Base'!$I$115)/'DCF Base'!$H$23*(1+$B12+L$7)^(-5))+IF(Horizon=1,(SUMPRODUCT('DCF Base'!$D$160:$H$160,(1+$B12+L$7)^(-'DCF Base'!$D$19:$H$19))+'DCF Base'!$I$145*(1-'DCF Base'!$I$144/'DCF Base'!$I$146)/((1+$B12+L$7)*IF(RateConv=1,1,1+IPCALT)-1-'DCF Base'!$I$144)/'DCF Base'!$H$23*(1+$B12+L$7)^(-5))*IF(RateConv=1,(1+$B12+L$7),(1+$B12+L$7)*(1+IPCA1))-'DCF Base'!$D$149,SUMPRODUCT('DCF Base'!$D$160:$H$160,(1+$B12+L$7)^(-'DCF Base'!$D$19:$H$19))+'DCF Base'!$I$145*(1-'DCF Base'!$I$144/'DCF Base'!$I$146)/((1+$B12+L$7)*IF(RateConv=1,1,1+IPCALT)-1-'DCF Base'!$I$144)/'DCF Base'!$H$23*(1+$B12+L$7)^(-5))</f>
        <v>178210.50377166085</v>
      </c>
      <c r="M12" s="16">
        <f>IF(Horizon=1,(SUMPRODUCT('DCF Base'!$D$73:$H$73,(1+$B12+M$7)^(-'DCF Base'!$D$19:$H$19))+'DCF Base'!$I$58*(1-'DCF Base'!$I$57/'DCF Base'!$I$59)/((1+$B12+M$7)*IF(RateConv=1,1,1+IPCALT)-1-'DCF Base'!$I$57)/'DCF Base'!$H$23*(1+$B12+M$7)^(-5))*IF(RateConv=1,(1+$B12+M$7),(1+$B12+M$7)*(1+IPCA1))-'DCF Base'!$D$62,SUMPRODUCT('DCF Base'!$D$73:$H$73,(1+$B12+M$7)^(-'DCF Base'!$D$19:$H$19))+'DCF Base'!$I$58*(1-'DCF Base'!$I$57/'DCF Base'!$I$59)/((1+$B12+M$7)*IF(RateConv=1,1,1+IPCALT)-1-'DCF Base'!$I$57)/'DCF Base'!$H$23*(1+$B12+M$7)^(-5))+IF(Horizon=1,(SUMPRODUCT('DCF Base'!$D$102:$H$102,(1+$B12+M$7)^(-'DCF Base'!$D$19:$H$19))+'DCF Base'!$I$87*(1-'DCF Base'!$I$86/'DCF Base'!$I$88)/((1+$B12+M$7)*IF(RateConv=1,1,1+IPCALT)-1-'DCF Base'!$I$86)/'DCF Base'!$H$23*(1+$B12+M$7)^(-5))*IF(RateConv=1,(1+$B12+M$7),(1+$B12+M$7)*(1+IPCA1))-'DCF Base'!$D$91,SUMPRODUCT('DCF Base'!$D$102:$H$102,(1+$B12+M$7)^(-'DCF Base'!$D$19:$H$19))+'DCF Base'!$I$87*(1-'DCF Base'!$I$86/'DCF Base'!$I$88)/((1+$B12+M$7)*IF(RateConv=1,1,1+IPCALT)-1-'DCF Base'!$I$86)/'DCF Base'!$H$23*(1+$B12+M$7)^(-5))+IF(Horizon=1,(SUMPRODUCT('DCF Base'!$D$131:$H$131,(1+$B12+M$7)^(-'DCF Base'!$D$19:$H$19))+'DCF Base'!$I$116*(1-'DCF Base'!$I$115/'DCF Base'!$I$117)/((1+$B12+M$7)*IF(RateConv=1,1,1+IPCALT)-1-'DCF Base'!$I$115)/'DCF Base'!$H$23*(1+$B12+M$7)^(-5))*IF(RateConv=1,(1+$B12+M$7),(1+$B12+M$7)*(1+IPCA1))-'DCF Base'!$D$120,SUMPRODUCT('DCF Base'!$D$131:$H$131,(1+$B12+M$7)^(-'DCF Base'!$D$19:$H$19))+'DCF Base'!$I$116*(1-'DCF Base'!$I$115/'DCF Base'!$I$117)/((1+$B12+M$7)*IF(RateConv=1,1,1+IPCALT)-1-'DCF Base'!$I$115)/'DCF Base'!$H$23*(1+$B12+M$7)^(-5))+IF(Horizon=1,(SUMPRODUCT('DCF Base'!$D$160:$H$160,(1+$B12+M$7)^(-'DCF Base'!$D$19:$H$19))+'DCF Base'!$I$145*(1-'DCF Base'!$I$144/'DCF Base'!$I$146)/((1+$B12+M$7)*IF(RateConv=1,1,1+IPCALT)-1-'DCF Base'!$I$144)/'DCF Base'!$H$23*(1+$B12+M$7)^(-5))*IF(RateConv=1,(1+$B12+M$7),(1+$B12+M$7)*(1+IPCA1))-'DCF Base'!$D$149,SUMPRODUCT('DCF Base'!$D$160:$H$160,(1+$B12+M$7)^(-'DCF Base'!$D$19:$H$19))+'DCF Base'!$I$145*(1-'DCF Base'!$I$144/'DCF Base'!$I$146)/((1+$B12+M$7)*IF(RateConv=1,1,1+IPCALT)-1-'DCF Base'!$I$144)/'DCF Base'!$H$23*(1+$B12+M$7)^(-5))</f>
        <v>169534.13585180329</v>
      </c>
    </row>
    <row r="13" spans="2:14" ht="13.95" customHeight="1" x14ac:dyDescent="0.3">
      <c r="B13" s="82">
        <v>7.0000000000000007E-2</v>
      </c>
      <c r="C13" s="16">
        <f>IF(Horizon=1,(SUMPRODUCT('DCF Base'!$D$73:$H$73,(1+$B13+C$7)^(-'DCF Base'!$D$19:$H$19))+'DCF Base'!$I$58*(1-'DCF Base'!$I$57/'DCF Base'!$I$59)/((1+$B13+C$7)*IF(RateConv=1,1,1+IPCALT)-1-'DCF Base'!$I$57)/'DCF Base'!$H$23*(1+$B13+C$7)^(-5))*IF(RateConv=1,(1+$B13+C$7),(1+$B13+C$7)*(1+IPCA1))-'DCF Base'!$D$62,SUMPRODUCT('DCF Base'!$D$73:$H$73,(1+$B13+C$7)^(-'DCF Base'!$D$19:$H$19))+'DCF Base'!$I$58*(1-'DCF Base'!$I$57/'DCF Base'!$I$59)/((1+$B13+C$7)*IF(RateConv=1,1,1+IPCALT)-1-'DCF Base'!$I$57)/'DCF Base'!$H$23*(1+$B13+C$7)^(-5))+IF(Horizon=1,(SUMPRODUCT('DCF Base'!$D$102:$H$102,(1+$B13+C$7)^(-'DCF Base'!$D$19:$H$19))+'DCF Base'!$I$87*(1-'DCF Base'!$I$86/'DCF Base'!$I$88)/((1+$B13+C$7)*IF(RateConv=1,1,1+IPCALT)-1-'DCF Base'!$I$86)/'DCF Base'!$H$23*(1+$B13+C$7)^(-5))*IF(RateConv=1,(1+$B13+C$7),(1+$B13+C$7)*(1+IPCA1))-'DCF Base'!$D$91,SUMPRODUCT('DCF Base'!$D$102:$H$102,(1+$B13+C$7)^(-'DCF Base'!$D$19:$H$19))+'DCF Base'!$I$87*(1-'DCF Base'!$I$86/'DCF Base'!$I$88)/((1+$B13+C$7)*IF(RateConv=1,1,1+IPCALT)-1-'DCF Base'!$I$86)/'DCF Base'!$H$23*(1+$B13+C$7)^(-5))+IF(Horizon=1,(SUMPRODUCT('DCF Base'!$D$131:$H$131,(1+$B13+C$7)^(-'DCF Base'!$D$19:$H$19))+'DCF Base'!$I$116*(1-'DCF Base'!$I$115/'DCF Base'!$I$117)/((1+$B13+C$7)*IF(RateConv=1,1,1+IPCALT)-1-'DCF Base'!$I$115)/'DCF Base'!$H$23*(1+$B13+C$7)^(-5))*IF(RateConv=1,(1+$B13+C$7),(1+$B13+C$7)*(1+IPCA1))-'DCF Base'!$D$120,SUMPRODUCT('DCF Base'!$D$131:$H$131,(1+$B13+C$7)^(-'DCF Base'!$D$19:$H$19))+'DCF Base'!$I$116*(1-'DCF Base'!$I$115/'DCF Base'!$I$117)/((1+$B13+C$7)*IF(RateConv=1,1,1+IPCALT)-1-'DCF Base'!$I$115)/'DCF Base'!$H$23*(1+$B13+C$7)^(-5))+IF(Horizon=1,(SUMPRODUCT('DCF Base'!$D$160:$H$160,(1+$B13+C$7)^(-'DCF Base'!$D$19:$H$19))+'DCF Base'!$I$145*(1-'DCF Base'!$I$144/'DCF Base'!$I$146)/((1+$B13+C$7)*IF(RateConv=1,1,1+IPCALT)-1-'DCF Base'!$I$144)/'DCF Base'!$H$23*(1+$B13+C$7)^(-5))*IF(RateConv=1,(1+$B13+C$7),(1+$B13+C$7)*(1+IPCA1))-'DCF Base'!$D$149,SUMPRODUCT('DCF Base'!$D$160:$H$160,(1+$B13+C$7)^(-'DCF Base'!$D$19:$H$19))+'DCF Base'!$I$145*(1-'DCF Base'!$I$144/'DCF Base'!$I$146)/((1+$B13+C$7)*IF(RateConv=1,1,1+IPCALT)-1-'DCF Base'!$I$144)/'DCF Base'!$H$23*(1+$B13+C$7)^(-5))</f>
        <v>313018.2921393633</v>
      </c>
      <c r="D13" s="16">
        <f>IF(Horizon=1,(SUMPRODUCT('DCF Base'!$D$73:$H$73,(1+$B13+D$7)^(-'DCF Base'!$D$19:$H$19))+'DCF Base'!$I$58*(1-'DCF Base'!$I$57/'DCF Base'!$I$59)/((1+$B13+D$7)*IF(RateConv=1,1,1+IPCALT)-1-'DCF Base'!$I$57)/'DCF Base'!$H$23*(1+$B13+D$7)^(-5))*IF(RateConv=1,(1+$B13+D$7),(1+$B13+D$7)*(1+IPCA1))-'DCF Base'!$D$62,SUMPRODUCT('DCF Base'!$D$73:$H$73,(1+$B13+D$7)^(-'DCF Base'!$D$19:$H$19))+'DCF Base'!$I$58*(1-'DCF Base'!$I$57/'DCF Base'!$I$59)/((1+$B13+D$7)*IF(RateConv=1,1,1+IPCALT)-1-'DCF Base'!$I$57)/'DCF Base'!$H$23*(1+$B13+D$7)^(-5))+IF(Horizon=1,(SUMPRODUCT('DCF Base'!$D$102:$H$102,(1+$B13+D$7)^(-'DCF Base'!$D$19:$H$19))+'DCF Base'!$I$87*(1-'DCF Base'!$I$86/'DCF Base'!$I$88)/((1+$B13+D$7)*IF(RateConv=1,1,1+IPCALT)-1-'DCF Base'!$I$86)/'DCF Base'!$H$23*(1+$B13+D$7)^(-5))*IF(RateConv=1,(1+$B13+D$7),(1+$B13+D$7)*(1+IPCA1))-'DCF Base'!$D$91,SUMPRODUCT('DCF Base'!$D$102:$H$102,(1+$B13+D$7)^(-'DCF Base'!$D$19:$H$19))+'DCF Base'!$I$87*(1-'DCF Base'!$I$86/'DCF Base'!$I$88)/((1+$B13+D$7)*IF(RateConv=1,1,1+IPCALT)-1-'DCF Base'!$I$86)/'DCF Base'!$H$23*(1+$B13+D$7)^(-5))+IF(Horizon=1,(SUMPRODUCT('DCF Base'!$D$131:$H$131,(1+$B13+D$7)^(-'DCF Base'!$D$19:$H$19))+'DCF Base'!$I$116*(1-'DCF Base'!$I$115/'DCF Base'!$I$117)/((1+$B13+D$7)*IF(RateConv=1,1,1+IPCALT)-1-'DCF Base'!$I$115)/'DCF Base'!$H$23*(1+$B13+D$7)^(-5))*IF(RateConv=1,(1+$B13+D$7),(1+$B13+D$7)*(1+IPCA1))-'DCF Base'!$D$120,SUMPRODUCT('DCF Base'!$D$131:$H$131,(1+$B13+D$7)^(-'DCF Base'!$D$19:$H$19))+'DCF Base'!$I$116*(1-'DCF Base'!$I$115/'DCF Base'!$I$117)/((1+$B13+D$7)*IF(RateConv=1,1,1+IPCALT)-1-'DCF Base'!$I$115)/'DCF Base'!$H$23*(1+$B13+D$7)^(-5))+IF(Horizon=1,(SUMPRODUCT('DCF Base'!$D$160:$H$160,(1+$B13+D$7)^(-'DCF Base'!$D$19:$H$19))+'DCF Base'!$I$145*(1-'DCF Base'!$I$144/'DCF Base'!$I$146)/((1+$B13+D$7)*IF(RateConv=1,1,1+IPCALT)-1-'DCF Base'!$I$144)/'DCF Base'!$H$23*(1+$B13+D$7)^(-5))*IF(RateConv=1,(1+$B13+D$7),(1+$B13+D$7)*(1+IPCA1))-'DCF Base'!$D$149,SUMPRODUCT('DCF Base'!$D$160:$H$160,(1+$B13+D$7)^(-'DCF Base'!$D$19:$H$19))+'DCF Base'!$I$145*(1-'DCF Base'!$I$144/'DCF Base'!$I$146)/((1+$B13+D$7)*IF(RateConv=1,1,1+IPCALT)-1-'DCF Base'!$I$144)/'DCF Base'!$H$23*(1+$B13+D$7)^(-5))</f>
        <v>287733.03174934897</v>
      </c>
      <c r="E13" s="16">
        <f>IF(Horizon=1,(SUMPRODUCT('DCF Base'!$D$73:$H$73,(1+$B13+E$7)^(-'DCF Base'!$D$19:$H$19))+'DCF Base'!$I$58*(1-'DCF Base'!$I$57/'DCF Base'!$I$59)/((1+$B13+E$7)*IF(RateConv=1,1,1+IPCALT)-1-'DCF Base'!$I$57)/'DCF Base'!$H$23*(1+$B13+E$7)^(-5))*IF(RateConv=1,(1+$B13+E$7),(1+$B13+E$7)*(1+IPCA1))-'DCF Base'!$D$62,SUMPRODUCT('DCF Base'!$D$73:$H$73,(1+$B13+E$7)^(-'DCF Base'!$D$19:$H$19))+'DCF Base'!$I$58*(1-'DCF Base'!$I$57/'DCF Base'!$I$59)/((1+$B13+E$7)*IF(RateConv=1,1,1+IPCALT)-1-'DCF Base'!$I$57)/'DCF Base'!$H$23*(1+$B13+E$7)^(-5))+IF(Horizon=1,(SUMPRODUCT('DCF Base'!$D$102:$H$102,(1+$B13+E$7)^(-'DCF Base'!$D$19:$H$19))+'DCF Base'!$I$87*(1-'DCF Base'!$I$86/'DCF Base'!$I$88)/((1+$B13+E$7)*IF(RateConv=1,1,1+IPCALT)-1-'DCF Base'!$I$86)/'DCF Base'!$H$23*(1+$B13+E$7)^(-5))*IF(RateConv=1,(1+$B13+E$7),(1+$B13+E$7)*(1+IPCA1))-'DCF Base'!$D$91,SUMPRODUCT('DCF Base'!$D$102:$H$102,(1+$B13+E$7)^(-'DCF Base'!$D$19:$H$19))+'DCF Base'!$I$87*(1-'DCF Base'!$I$86/'DCF Base'!$I$88)/((1+$B13+E$7)*IF(RateConv=1,1,1+IPCALT)-1-'DCF Base'!$I$86)/'DCF Base'!$H$23*(1+$B13+E$7)^(-5))+IF(Horizon=1,(SUMPRODUCT('DCF Base'!$D$131:$H$131,(1+$B13+E$7)^(-'DCF Base'!$D$19:$H$19))+'DCF Base'!$I$116*(1-'DCF Base'!$I$115/'DCF Base'!$I$117)/((1+$B13+E$7)*IF(RateConv=1,1,1+IPCALT)-1-'DCF Base'!$I$115)/'DCF Base'!$H$23*(1+$B13+E$7)^(-5))*IF(RateConv=1,(1+$B13+E$7),(1+$B13+E$7)*(1+IPCA1))-'DCF Base'!$D$120,SUMPRODUCT('DCF Base'!$D$131:$H$131,(1+$B13+E$7)^(-'DCF Base'!$D$19:$H$19))+'DCF Base'!$I$116*(1-'DCF Base'!$I$115/'DCF Base'!$I$117)/((1+$B13+E$7)*IF(RateConv=1,1,1+IPCALT)-1-'DCF Base'!$I$115)/'DCF Base'!$H$23*(1+$B13+E$7)^(-5))+IF(Horizon=1,(SUMPRODUCT('DCF Base'!$D$160:$H$160,(1+$B13+E$7)^(-'DCF Base'!$D$19:$H$19))+'DCF Base'!$I$145*(1-'DCF Base'!$I$144/'DCF Base'!$I$146)/((1+$B13+E$7)*IF(RateConv=1,1,1+IPCALT)-1-'DCF Base'!$I$144)/'DCF Base'!$H$23*(1+$B13+E$7)^(-5))*IF(RateConv=1,(1+$B13+E$7),(1+$B13+E$7)*(1+IPCA1))-'DCF Base'!$D$149,SUMPRODUCT('DCF Base'!$D$160:$H$160,(1+$B13+E$7)^(-'DCF Base'!$D$19:$H$19))+'DCF Base'!$I$145*(1-'DCF Base'!$I$144/'DCF Base'!$I$146)/((1+$B13+E$7)*IF(RateConv=1,1,1+IPCALT)-1-'DCF Base'!$I$144)/'DCF Base'!$H$23*(1+$B13+E$7)^(-5))</f>
        <v>266171.1676102787</v>
      </c>
      <c r="F13" s="16">
        <f>IF(Horizon=1,(SUMPRODUCT('DCF Base'!$D$73:$H$73,(1+$B13+F$7)^(-'DCF Base'!$D$19:$H$19))+'DCF Base'!$I$58*(1-'DCF Base'!$I$57/'DCF Base'!$I$59)/((1+$B13+F$7)*IF(RateConv=1,1,1+IPCALT)-1-'DCF Base'!$I$57)/'DCF Base'!$H$23*(1+$B13+F$7)^(-5))*IF(RateConv=1,(1+$B13+F$7),(1+$B13+F$7)*(1+IPCA1))-'DCF Base'!$D$62,SUMPRODUCT('DCF Base'!$D$73:$H$73,(1+$B13+F$7)^(-'DCF Base'!$D$19:$H$19))+'DCF Base'!$I$58*(1-'DCF Base'!$I$57/'DCF Base'!$I$59)/((1+$B13+F$7)*IF(RateConv=1,1,1+IPCALT)-1-'DCF Base'!$I$57)/'DCF Base'!$H$23*(1+$B13+F$7)^(-5))+IF(Horizon=1,(SUMPRODUCT('DCF Base'!$D$102:$H$102,(1+$B13+F$7)^(-'DCF Base'!$D$19:$H$19))+'DCF Base'!$I$87*(1-'DCF Base'!$I$86/'DCF Base'!$I$88)/((1+$B13+F$7)*IF(RateConv=1,1,1+IPCALT)-1-'DCF Base'!$I$86)/'DCF Base'!$H$23*(1+$B13+F$7)^(-5))*IF(RateConv=1,(1+$B13+F$7),(1+$B13+F$7)*(1+IPCA1))-'DCF Base'!$D$91,SUMPRODUCT('DCF Base'!$D$102:$H$102,(1+$B13+F$7)^(-'DCF Base'!$D$19:$H$19))+'DCF Base'!$I$87*(1-'DCF Base'!$I$86/'DCF Base'!$I$88)/((1+$B13+F$7)*IF(RateConv=1,1,1+IPCALT)-1-'DCF Base'!$I$86)/'DCF Base'!$H$23*(1+$B13+F$7)^(-5))+IF(Horizon=1,(SUMPRODUCT('DCF Base'!$D$131:$H$131,(1+$B13+F$7)^(-'DCF Base'!$D$19:$H$19))+'DCF Base'!$I$116*(1-'DCF Base'!$I$115/'DCF Base'!$I$117)/((1+$B13+F$7)*IF(RateConv=1,1,1+IPCALT)-1-'DCF Base'!$I$115)/'DCF Base'!$H$23*(1+$B13+F$7)^(-5))*IF(RateConv=1,(1+$B13+F$7),(1+$B13+F$7)*(1+IPCA1))-'DCF Base'!$D$120,SUMPRODUCT('DCF Base'!$D$131:$H$131,(1+$B13+F$7)^(-'DCF Base'!$D$19:$H$19))+'DCF Base'!$I$116*(1-'DCF Base'!$I$115/'DCF Base'!$I$117)/((1+$B13+F$7)*IF(RateConv=1,1,1+IPCALT)-1-'DCF Base'!$I$115)/'DCF Base'!$H$23*(1+$B13+F$7)^(-5))+IF(Horizon=1,(SUMPRODUCT('DCF Base'!$D$160:$H$160,(1+$B13+F$7)^(-'DCF Base'!$D$19:$H$19))+'DCF Base'!$I$145*(1-'DCF Base'!$I$144/'DCF Base'!$I$146)/((1+$B13+F$7)*IF(RateConv=1,1,1+IPCALT)-1-'DCF Base'!$I$144)/'DCF Base'!$H$23*(1+$B13+F$7)^(-5))*IF(RateConv=1,(1+$B13+F$7),(1+$B13+F$7)*(1+IPCA1))-'DCF Base'!$D$149,SUMPRODUCT('DCF Base'!$D$160:$H$160,(1+$B13+F$7)^(-'DCF Base'!$D$19:$H$19))+'DCF Base'!$I$145*(1-'DCF Base'!$I$144/'DCF Base'!$I$146)/((1+$B13+F$7)*IF(RateConv=1,1,1+IPCALT)-1-'DCF Base'!$I$144)/'DCF Base'!$H$23*(1+$B13+F$7)^(-5))</f>
        <v>247567.54010041748</v>
      </c>
      <c r="G13" s="16">
        <f>IF(Horizon=1,(SUMPRODUCT('DCF Base'!$D$73:$H$73,(1+$B13+G$7)^(-'DCF Base'!$D$19:$H$19))+'DCF Base'!$I$58*(1-'DCF Base'!$I$57/'DCF Base'!$I$59)/((1+$B13+G$7)*IF(RateConv=1,1,1+IPCALT)-1-'DCF Base'!$I$57)/'DCF Base'!$H$23*(1+$B13+G$7)^(-5))*IF(RateConv=1,(1+$B13+G$7),(1+$B13+G$7)*(1+IPCA1))-'DCF Base'!$D$62,SUMPRODUCT('DCF Base'!$D$73:$H$73,(1+$B13+G$7)^(-'DCF Base'!$D$19:$H$19))+'DCF Base'!$I$58*(1-'DCF Base'!$I$57/'DCF Base'!$I$59)/((1+$B13+G$7)*IF(RateConv=1,1,1+IPCALT)-1-'DCF Base'!$I$57)/'DCF Base'!$H$23*(1+$B13+G$7)^(-5))+IF(Horizon=1,(SUMPRODUCT('DCF Base'!$D$102:$H$102,(1+$B13+G$7)^(-'DCF Base'!$D$19:$H$19))+'DCF Base'!$I$87*(1-'DCF Base'!$I$86/'DCF Base'!$I$88)/((1+$B13+G$7)*IF(RateConv=1,1,1+IPCALT)-1-'DCF Base'!$I$86)/'DCF Base'!$H$23*(1+$B13+G$7)^(-5))*IF(RateConv=1,(1+$B13+G$7),(1+$B13+G$7)*(1+IPCA1))-'DCF Base'!$D$91,SUMPRODUCT('DCF Base'!$D$102:$H$102,(1+$B13+G$7)^(-'DCF Base'!$D$19:$H$19))+'DCF Base'!$I$87*(1-'DCF Base'!$I$86/'DCF Base'!$I$88)/((1+$B13+G$7)*IF(RateConv=1,1,1+IPCALT)-1-'DCF Base'!$I$86)/'DCF Base'!$H$23*(1+$B13+G$7)^(-5))+IF(Horizon=1,(SUMPRODUCT('DCF Base'!$D$131:$H$131,(1+$B13+G$7)^(-'DCF Base'!$D$19:$H$19))+'DCF Base'!$I$116*(1-'DCF Base'!$I$115/'DCF Base'!$I$117)/((1+$B13+G$7)*IF(RateConv=1,1,1+IPCALT)-1-'DCF Base'!$I$115)/'DCF Base'!$H$23*(1+$B13+G$7)^(-5))*IF(RateConv=1,(1+$B13+G$7),(1+$B13+G$7)*(1+IPCA1))-'DCF Base'!$D$120,SUMPRODUCT('DCF Base'!$D$131:$H$131,(1+$B13+G$7)^(-'DCF Base'!$D$19:$H$19))+'DCF Base'!$I$116*(1-'DCF Base'!$I$115/'DCF Base'!$I$117)/((1+$B13+G$7)*IF(RateConv=1,1,1+IPCALT)-1-'DCF Base'!$I$115)/'DCF Base'!$H$23*(1+$B13+G$7)^(-5))+IF(Horizon=1,(SUMPRODUCT('DCF Base'!$D$160:$H$160,(1+$B13+G$7)^(-'DCF Base'!$D$19:$H$19))+'DCF Base'!$I$145*(1-'DCF Base'!$I$144/'DCF Base'!$I$146)/((1+$B13+G$7)*IF(RateConv=1,1,1+IPCALT)-1-'DCF Base'!$I$144)/'DCF Base'!$H$23*(1+$B13+G$7)^(-5))*IF(RateConv=1,(1+$B13+G$7),(1+$B13+G$7)*(1+IPCA1))-'DCF Base'!$D$149,SUMPRODUCT('DCF Base'!$D$160:$H$160,(1+$B13+G$7)^(-'DCF Base'!$D$19:$H$19))+'DCF Base'!$I$145*(1-'DCF Base'!$I$144/'DCF Base'!$I$146)/((1+$B13+G$7)*IF(RateConv=1,1,1+IPCALT)-1-'DCF Base'!$I$144)/'DCF Base'!$H$23*(1+$B13+G$7)^(-5))</f>
        <v>231353.18594107748</v>
      </c>
      <c r="H13" s="16">
        <f>IF(Horizon=1,(SUMPRODUCT('DCF Base'!$D$73:$H$73,(1+$B13+H$7)^(-'DCF Base'!$D$19:$H$19))+'DCF Base'!$I$58*(1-'DCF Base'!$I$57/'DCF Base'!$I$59)/((1+$B13+H$7)*IF(RateConv=1,1,1+IPCALT)-1-'DCF Base'!$I$57)/'DCF Base'!$H$23*(1+$B13+H$7)^(-5))*IF(RateConv=1,(1+$B13+H$7),(1+$B13+H$7)*(1+IPCA1))-'DCF Base'!$D$62,SUMPRODUCT('DCF Base'!$D$73:$H$73,(1+$B13+H$7)^(-'DCF Base'!$D$19:$H$19))+'DCF Base'!$I$58*(1-'DCF Base'!$I$57/'DCF Base'!$I$59)/((1+$B13+H$7)*IF(RateConv=1,1,1+IPCALT)-1-'DCF Base'!$I$57)/'DCF Base'!$H$23*(1+$B13+H$7)^(-5))+IF(Horizon=1,(SUMPRODUCT('DCF Base'!$D$102:$H$102,(1+$B13+H$7)^(-'DCF Base'!$D$19:$H$19))+'DCF Base'!$I$87*(1-'DCF Base'!$I$86/'DCF Base'!$I$88)/((1+$B13+H$7)*IF(RateConv=1,1,1+IPCALT)-1-'DCF Base'!$I$86)/'DCF Base'!$H$23*(1+$B13+H$7)^(-5))*IF(RateConv=1,(1+$B13+H$7),(1+$B13+H$7)*(1+IPCA1))-'DCF Base'!$D$91,SUMPRODUCT('DCF Base'!$D$102:$H$102,(1+$B13+H$7)^(-'DCF Base'!$D$19:$H$19))+'DCF Base'!$I$87*(1-'DCF Base'!$I$86/'DCF Base'!$I$88)/((1+$B13+H$7)*IF(RateConv=1,1,1+IPCALT)-1-'DCF Base'!$I$86)/'DCF Base'!$H$23*(1+$B13+H$7)^(-5))+IF(Horizon=1,(SUMPRODUCT('DCF Base'!$D$131:$H$131,(1+$B13+H$7)^(-'DCF Base'!$D$19:$H$19))+'DCF Base'!$I$116*(1-'DCF Base'!$I$115/'DCF Base'!$I$117)/((1+$B13+H$7)*IF(RateConv=1,1,1+IPCALT)-1-'DCF Base'!$I$115)/'DCF Base'!$H$23*(1+$B13+H$7)^(-5))*IF(RateConv=1,(1+$B13+H$7),(1+$B13+H$7)*(1+IPCA1))-'DCF Base'!$D$120,SUMPRODUCT('DCF Base'!$D$131:$H$131,(1+$B13+H$7)^(-'DCF Base'!$D$19:$H$19))+'DCF Base'!$I$116*(1-'DCF Base'!$I$115/'DCF Base'!$I$117)/((1+$B13+H$7)*IF(RateConv=1,1,1+IPCALT)-1-'DCF Base'!$I$115)/'DCF Base'!$H$23*(1+$B13+H$7)^(-5))+IF(Horizon=1,(SUMPRODUCT('DCF Base'!$D$160:$H$160,(1+$B13+H$7)^(-'DCF Base'!$D$19:$H$19))+'DCF Base'!$I$145*(1-'DCF Base'!$I$144/'DCF Base'!$I$146)/((1+$B13+H$7)*IF(RateConv=1,1,1+IPCALT)-1-'DCF Base'!$I$144)/'DCF Base'!$H$23*(1+$B13+H$7)^(-5))*IF(RateConv=1,(1+$B13+H$7),(1+$B13+H$7)*(1+IPCA1))-'DCF Base'!$D$149,SUMPRODUCT('DCF Base'!$D$160:$H$160,(1+$B13+H$7)^(-'DCF Base'!$D$19:$H$19))+'DCF Base'!$I$145*(1-'DCF Base'!$I$144/'DCF Base'!$I$146)/((1+$B13+H$7)*IF(RateConv=1,1,1+IPCALT)-1-'DCF Base'!$I$144)/'DCF Base'!$H$23*(1+$B13+H$7)^(-5))</f>
        <v>217096.24287442854</v>
      </c>
      <c r="I13" s="16">
        <f>IF(Horizon=1,(SUMPRODUCT('DCF Base'!$D$73:$H$73,(1+$B13+I$7)^(-'DCF Base'!$D$19:$H$19))+'DCF Base'!$I$58*(1-'DCF Base'!$I$57/'DCF Base'!$I$59)/((1+$B13+I$7)*IF(RateConv=1,1,1+IPCALT)-1-'DCF Base'!$I$57)/'DCF Base'!$H$23*(1+$B13+I$7)^(-5))*IF(RateConv=1,(1+$B13+I$7),(1+$B13+I$7)*(1+IPCA1))-'DCF Base'!$D$62,SUMPRODUCT('DCF Base'!$D$73:$H$73,(1+$B13+I$7)^(-'DCF Base'!$D$19:$H$19))+'DCF Base'!$I$58*(1-'DCF Base'!$I$57/'DCF Base'!$I$59)/((1+$B13+I$7)*IF(RateConv=1,1,1+IPCALT)-1-'DCF Base'!$I$57)/'DCF Base'!$H$23*(1+$B13+I$7)^(-5))+IF(Horizon=1,(SUMPRODUCT('DCF Base'!$D$102:$H$102,(1+$B13+I$7)^(-'DCF Base'!$D$19:$H$19))+'DCF Base'!$I$87*(1-'DCF Base'!$I$86/'DCF Base'!$I$88)/((1+$B13+I$7)*IF(RateConv=1,1,1+IPCALT)-1-'DCF Base'!$I$86)/'DCF Base'!$H$23*(1+$B13+I$7)^(-5))*IF(RateConv=1,(1+$B13+I$7),(1+$B13+I$7)*(1+IPCA1))-'DCF Base'!$D$91,SUMPRODUCT('DCF Base'!$D$102:$H$102,(1+$B13+I$7)^(-'DCF Base'!$D$19:$H$19))+'DCF Base'!$I$87*(1-'DCF Base'!$I$86/'DCF Base'!$I$88)/((1+$B13+I$7)*IF(RateConv=1,1,1+IPCALT)-1-'DCF Base'!$I$86)/'DCF Base'!$H$23*(1+$B13+I$7)^(-5))+IF(Horizon=1,(SUMPRODUCT('DCF Base'!$D$131:$H$131,(1+$B13+I$7)^(-'DCF Base'!$D$19:$H$19))+'DCF Base'!$I$116*(1-'DCF Base'!$I$115/'DCF Base'!$I$117)/((1+$B13+I$7)*IF(RateConv=1,1,1+IPCALT)-1-'DCF Base'!$I$115)/'DCF Base'!$H$23*(1+$B13+I$7)^(-5))*IF(RateConv=1,(1+$B13+I$7),(1+$B13+I$7)*(1+IPCA1))-'DCF Base'!$D$120,SUMPRODUCT('DCF Base'!$D$131:$H$131,(1+$B13+I$7)^(-'DCF Base'!$D$19:$H$19))+'DCF Base'!$I$116*(1-'DCF Base'!$I$115/'DCF Base'!$I$117)/((1+$B13+I$7)*IF(RateConv=1,1,1+IPCALT)-1-'DCF Base'!$I$115)/'DCF Base'!$H$23*(1+$B13+I$7)^(-5))+IF(Horizon=1,(SUMPRODUCT('DCF Base'!$D$160:$H$160,(1+$B13+I$7)^(-'DCF Base'!$D$19:$H$19))+'DCF Base'!$I$145*(1-'DCF Base'!$I$144/'DCF Base'!$I$146)/((1+$B13+I$7)*IF(RateConv=1,1,1+IPCALT)-1-'DCF Base'!$I$144)/'DCF Base'!$H$23*(1+$B13+I$7)^(-5))*IF(RateConv=1,(1+$B13+I$7),(1+$B13+I$7)*(1+IPCA1))-'DCF Base'!$D$149,SUMPRODUCT('DCF Base'!$D$160:$H$160,(1+$B13+I$7)^(-'DCF Base'!$D$19:$H$19))+'DCF Base'!$I$145*(1-'DCF Base'!$I$144/'DCF Base'!$I$146)/((1+$B13+I$7)*IF(RateConv=1,1,1+IPCALT)-1-'DCF Base'!$I$144)/'DCF Base'!$H$23*(1+$B13+I$7)^(-5))</f>
        <v>204463.00047496957</v>
      </c>
      <c r="J13" s="16">
        <f>IF(Horizon=1,(SUMPRODUCT('DCF Base'!$D$73:$H$73,(1+$B13+J$7)^(-'DCF Base'!$D$19:$H$19))+'DCF Base'!$I$58*(1-'DCF Base'!$I$57/'DCF Base'!$I$59)/((1+$B13+J$7)*IF(RateConv=1,1,1+IPCALT)-1-'DCF Base'!$I$57)/'DCF Base'!$H$23*(1+$B13+J$7)^(-5))*IF(RateConv=1,(1+$B13+J$7),(1+$B13+J$7)*(1+IPCA1))-'DCF Base'!$D$62,SUMPRODUCT('DCF Base'!$D$73:$H$73,(1+$B13+J$7)^(-'DCF Base'!$D$19:$H$19))+'DCF Base'!$I$58*(1-'DCF Base'!$I$57/'DCF Base'!$I$59)/((1+$B13+J$7)*IF(RateConv=1,1,1+IPCALT)-1-'DCF Base'!$I$57)/'DCF Base'!$H$23*(1+$B13+J$7)^(-5))+IF(Horizon=1,(SUMPRODUCT('DCF Base'!$D$102:$H$102,(1+$B13+J$7)^(-'DCF Base'!$D$19:$H$19))+'DCF Base'!$I$87*(1-'DCF Base'!$I$86/'DCF Base'!$I$88)/((1+$B13+J$7)*IF(RateConv=1,1,1+IPCALT)-1-'DCF Base'!$I$86)/'DCF Base'!$H$23*(1+$B13+J$7)^(-5))*IF(RateConv=1,(1+$B13+J$7),(1+$B13+J$7)*(1+IPCA1))-'DCF Base'!$D$91,SUMPRODUCT('DCF Base'!$D$102:$H$102,(1+$B13+J$7)^(-'DCF Base'!$D$19:$H$19))+'DCF Base'!$I$87*(1-'DCF Base'!$I$86/'DCF Base'!$I$88)/((1+$B13+J$7)*IF(RateConv=1,1,1+IPCALT)-1-'DCF Base'!$I$86)/'DCF Base'!$H$23*(1+$B13+J$7)^(-5))+IF(Horizon=1,(SUMPRODUCT('DCF Base'!$D$131:$H$131,(1+$B13+J$7)^(-'DCF Base'!$D$19:$H$19))+'DCF Base'!$I$116*(1-'DCF Base'!$I$115/'DCF Base'!$I$117)/((1+$B13+J$7)*IF(RateConv=1,1,1+IPCALT)-1-'DCF Base'!$I$115)/'DCF Base'!$H$23*(1+$B13+J$7)^(-5))*IF(RateConv=1,(1+$B13+J$7),(1+$B13+J$7)*(1+IPCA1))-'DCF Base'!$D$120,SUMPRODUCT('DCF Base'!$D$131:$H$131,(1+$B13+J$7)^(-'DCF Base'!$D$19:$H$19))+'DCF Base'!$I$116*(1-'DCF Base'!$I$115/'DCF Base'!$I$117)/((1+$B13+J$7)*IF(RateConv=1,1,1+IPCALT)-1-'DCF Base'!$I$115)/'DCF Base'!$H$23*(1+$B13+J$7)^(-5))+IF(Horizon=1,(SUMPRODUCT('DCF Base'!$D$160:$H$160,(1+$B13+J$7)^(-'DCF Base'!$D$19:$H$19))+'DCF Base'!$I$145*(1-'DCF Base'!$I$144/'DCF Base'!$I$146)/((1+$B13+J$7)*IF(RateConv=1,1,1+IPCALT)-1-'DCF Base'!$I$144)/'DCF Base'!$H$23*(1+$B13+J$7)^(-5))*IF(RateConv=1,(1+$B13+J$7),(1+$B13+J$7)*(1+IPCA1))-'DCF Base'!$D$149,SUMPRODUCT('DCF Base'!$D$160:$H$160,(1+$B13+J$7)^(-'DCF Base'!$D$19:$H$19))+'DCF Base'!$I$145*(1-'DCF Base'!$I$144/'DCF Base'!$I$146)/((1+$B13+J$7)*IF(RateConv=1,1,1+IPCALT)-1-'DCF Base'!$I$144)/'DCF Base'!$H$23*(1+$B13+J$7)^(-5))</f>
        <v>193191.51521634919</v>
      </c>
      <c r="K13" s="16">
        <f>IF(Horizon=1,(SUMPRODUCT('DCF Base'!$D$73:$H$73,(1+$B13+K$7)^(-'DCF Base'!$D$19:$H$19))+'DCF Base'!$I$58*(1-'DCF Base'!$I$57/'DCF Base'!$I$59)/((1+$B13+K$7)*IF(RateConv=1,1,1+IPCALT)-1-'DCF Base'!$I$57)/'DCF Base'!$H$23*(1+$B13+K$7)^(-5))*IF(RateConv=1,(1+$B13+K$7),(1+$B13+K$7)*(1+IPCA1))-'DCF Base'!$D$62,SUMPRODUCT('DCF Base'!$D$73:$H$73,(1+$B13+K$7)^(-'DCF Base'!$D$19:$H$19))+'DCF Base'!$I$58*(1-'DCF Base'!$I$57/'DCF Base'!$I$59)/((1+$B13+K$7)*IF(RateConv=1,1,1+IPCALT)-1-'DCF Base'!$I$57)/'DCF Base'!$H$23*(1+$B13+K$7)^(-5))+IF(Horizon=1,(SUMPRODUCT('DCF Base'!$D$102:$H$102,(1+$B13+K$7)^(-'DCF Base'!$D$19:$H$19))+'DCF Base'!$I$87*(1-'DCF Base'!$I$86/'DCF Base'!$I$88)/((1+$B13+K$7)*IF(RateConv=1,1,1+IPCALT)-1-'DCF Base'!$I$86)/'DCF Base'!$H$23*(1+$B13+K$7)^(-5))*IF(RateConv=1,(1+$B13+K$7),(1+$B13+K$7)*(1+IPCA1))-'DCF Base'!$D$91,SUMPRODUCT('DCF Base'!$D$102:$H$102,(1+$B13+K$7)^(-'DCF Base'!$D$19:$H$19))+'DCF Base'!$I$87*(1-'DCF Base'!$I$86/'DCF Base'!$I$88)/((1+$B13+K$7)*IF(RateConv=1,1,1+IPCALT)-1-'DCF Base'!$I$86)/'DCF Base'!$H$23*(1+$B13+K$7)^(-5))+IF(Horizon=1,(SUMPRODUCT('DCF Base'!$D$131:$H$131,(1+$B13+K$7)^(-'DCF Base'!$D$19:$H$19))+'DCF Base'!$I$116*(1-'DCF Base'!$I$115/'DCF Base'!$I$117)/((1+$B13+K$7)*IF(RateConv=1,1,1+IPCALT)-1-'DCF Base'!$I$115)/'DCF Base'!$H$23*(1+$B13+K$7)^(-5))*IF(RateConv=1,(1+$B13+K$7),(1+$B13+K$7)*(1+IPCA1))-'DCF Base'!$D$120,SUMPRODUCT('DCF Base'!$D$131:$H$131,(1+$B13+K$7)^(-'DCF Base'!$D$19:$H$19))+'DCF Base'!$I$116*(1-'DCF Base'!$I$115/'DCF Base'!$I$117)/((1+$B13+K$7)*IF(RateConv=1,1,1+IPCALT)-1-'DCF Base'!$I$115)/'DCF Base'!$H$23*(1+$B13+K$7)^(-5))+IF(Horizon=1,(SUMPRODUCT('DCF Base'!$D$160:$H$160,(1+$B13+K$7)^(-'DCF Base'!$D$19:$H$19))+'DCF Base'!$I$145*(1-'DCF Base'!$I$144/'DCF Base'!$I$146)/((1+$B13+K$7)*IF(RateConv=1,1,1+IPCALT)-1-'DCF Base'!$I$144)/'DCF Base'!$H$23*(1+$B13+K$7)^(-5))*IF(RateConv=1,(1+$B13+K$7),(1+$B13+K$7)*(1+IPCA1))-'DCF Base'!$D$149,SUMPRODUCT('DCF Base'!$D$160:$H$160,(1+$B13+K$7)^(-'DCF Base'!$D$19:$H$19))+'DCF Base'!$I$145*(1-'DCF Base'!$I$144/'DCF Base'!$I$146)/((1+$B13+K$7)*IF(RateConv=1,1,1+IPCALT)-1-'DCF Base'!$I$144)/'DCF Base'!$H$23*(1+$B13+K$7)^(-5))</f>
        <v>183073.30255946692</v>
      </c>
      <c r="L13" s="16">
        <f>IF(Horizon=1,(SUMPRODUCT('DCF Base'!$D$73:$H$73,(1+$B13+L$7)^(-'DCF Base'!$D$19:$H$19))+'DCF Base'!$I$58*(1-'DCF Base'!$I$57/'DCF Base'!$I$59)/((1+$B13+L$7)*IF(RateConv=1,1,1+IPCALT)-1-'DCF Base'!$I$57)/'DCF Base'!$H$23*(1+$B13+L$7)^(-5))*IF(RateConv=1,(1+$B13+L$7),(1+$B13+L$7)*(1+IPCA1))-'DCF Base'!$D$62,SUMPRODUCT('DCF Base'!$D$73:$H$73,(1+$B13+L$7)^(-'DCF Base'!$D$19:$H$19))+'DCF Base'!$I$58*(1-'DCF Base'!$I$57/'DCF Base'!$I$59)/((1+$B13+L$7)*IF(RateConv=1,1,1+IPCALT)-1-'DCF Base'!$I$57)/'DCF Base'!$H$23*(1+$B13+L$7)^(-5))+IF(Horizon=1,(SUMPRODUCT('DCF Base'!$D$102:$H$102,(1+$B13+L$7)^(-'DCF Base'!$D$19:$H$19))+'DCF Base'!$I$87*(1-'DCF Base'!$I$86/'DCF Base'!$I$88)/((1+$B13+L$7)*IF(RateConv=1,1,1+IPCALT)-1-'DCF Base'!$I$86)/'DCF Base'!$H$23*(1+$B13+L$7)^(-5))*IF(RateConv=1,(1+$B13+L$7),(1+$B13+L$7)*(1+IPCA1))-'DCF Base'!$D$91,SUMPRODUCT('DCF Base'!$D$102:$H$102,(1+$B13+L$7)^(-'DCF Base'!$D$19:$H$19))+'DCF Base'!$I$87*(1-'DCF Base'!$I$86/'DCF Base'!$I$88)/((1+$B13+L$7)*IF(RateConv=1,1,1+IPCALT)-1-'DCF Base'!$I$86)/'DCF Base'!$H$23*(1+$B13+L$7)^(-5))+IF(Horizon=1,(SUMPRODUCT('DCF Base'!$D$131:$H$131,(1+$B13+L$7)^(-'DCF Base'!$D$19:$H$19))+'DCF Base'!$I$116*(1-'DCF Base'!$I$115/'DCF Base'!$I$117)/((1+$B13+L$7)*IF(RateConv=1,1,1+IPCALT)-1-'DCF Base'!$I$115)/'DCF Base'!$H$23*(1+$B13+L$7)^(-5))*IF(RateConv=1,(1+$B13+L$7),(1+$B13+L$7)*(1+IPCA1))-'DCF Base'!$D$120,SUMPRODUCT('DCF Base'!$D$131:$H$131,(1+$B13+L$7)^(-'DCF Base'!$D$19:$H$19))+'DCF Base'!$I$116*(1-'DCF Base'!$I$115/'DCF Base'!$I$117)/((1+$B13+L$7)*IF(RateConv=1,1,1+IPCALT)-1-'DCF Base'!$I$115)/'DCF Base'!$H$23*(1+$B13+L$7)^(-5))+IF(Horizon=1,(SUMPRODUCT('DCF Base'!$D$160:$H$160,(1+$B13+L$7)^(-'DCF Base'!$D$19:$H$19))+'DCF Base'!$I$145*(1-'DCF Base'!$I$144/'DCF Base'!$I$146)/((1+$B13+L$7)*IF(RateConv=1,1,1+IPCALT)-1-'DCF Base'!$I$144)/'DCF Base'!$H$23*(1+$B13+L$7)^(-5))*IF(RateConv=1,(1+$B13+L$7),(1+$B13+L$7)*(1+IPCA1))-'DCF Base'!$D$149,SUMPRODUCT('DCF Base'!$D$160:$H$160,(1+$B13+L$7)^(-'DCF Base'!$D$19:$H$19))+'DCF Base'!$I$145*(1-'DCF Base'!$I$144/'DCF Base'!$I$146)/((1+$B13+L$7)*IF(RateConv=1,1,1+IPCALT)-1-'DCF Base'!$I$144)/'DCF Base'!$H$23*(1+$B13+L$7)^(-5))</f>
        <v>173940.36144292721</v>
      </c>
      <c r="M13" s="16">
        <f>IF(Horizon=1,(SUMPRODUCT('DCF Base'!$D$73:$H$73,(1+$B13+M$7)^(-'DCF Base'!$D$19:$H$19))+'DCF Base'!$I$58*(1-'DCF Base'!$I$57/'DCF Base'!$I$59)/((1+$B13+M$7)*IF(RateConv=1,1,1+IPCALT)-1-'DCF Base'!$I$57)/'DCF Base'!$H$23*(1+$B13+M$7)^(-5))*IF(RateConv=1,(1+$B13+M$7),(1+$B13+M$7)*(1+IPCA1))-'DCF Base'!$D$62,SUMPRODUCT('DCF Base'!$D$73:$H$73,(1+$B13+M$7)^(-'DCF Base'!$D$19:$H$19))+'DCF Base'!$I$58*(1-'DCF Base'!$I$57/'DCF Base'!$I$59)/((1+$B13+M$7)*IF(RateConv=1,1,1+IPCALT)-1-'DCF Base'!$I$57)/'DCF Base'!$H$23*(1+$B13+M$7)^(-5))+IF(Horizon=1,(SUMPRODUCT('DCF Base'!$D$102:$H$102,(1+$B13+M$7)^(-'DCF Base'!$D$19:$H$19))+'DCF Base'!$I$87*(1-'DCF Base'!$I$86/'DCF Base'!$I$88)/((1+$B13+M$7)*IF(RateConv=1,1,1+IPCALT)-1-'DCF Base'!$I$86)/'DCF Base'!$H$23*(1+$B13+M$7)^(-5))*IF(RateConv=1,(1+$B13+M$7),(1+$B13+M$7)*(1+IPCA1))-'DCF Base'!$D$91,SUMPRODUCT('DCF Base'!$D$102:$H$102,(1+$B13+M$7)^(-'DCF Base'!$D$19:$H$19))+'DCF Base'!$I$87*(1-'DCF Base'!$I$86/'DCF Base'!$I$88)/((1+$B13+M$7)*IF(RateConv=1,1,1+IPCALT)-1-'DCF Base'!$I$86)/'DCF Base'!$H$23*(1+$B13+M$7)^(-5))+IF(Horizon=1,(SUMPRODUCT('DCF Base'!$D$131:$H$131,(1+$B13+M$7)^(-'DCF Base'!$D$19:$H$19))+'DCF Base'!$I$116*(1-'DCF Base'!$I$115/'DCF Base'!$I$117)/((1+$B13+M$7)*IF(RateConv=1,1,1+IPCALT)-1-'DCF Base'!$I$115)/'DCF Base'!$H$23*(1+$B13+M$7)^(-5))*IF(RateConv=1,(1+$B13+M$7),(1+$B13+M$7)*(1+IPCA1))-'DCF Base'!$D$120,SUMPRODUCT('DCF Base'!$D$131:$H$131,(1+$B13+M$7)^(-'DCF Base'!$D$19:$H$19))+'DCF Base'!$I$116*(1-'DCF Base'!$I$115/'DCF Base'!$I$117)/((1+$B13+M$7)*IF(RateConv=1,1,1+IPCALT)-1-'DCF Base'!$I$115)/'DCF Base'!$H$23*(1+$B13+M$7)^(-5))+IF(Horizon=1,(SUMPRODUCT('DCF Base'!$D$160:$H$160,(1+$B13+M$7)^(-'DCF Base'!$D$19:$H$19))+'DCF Base'!$I$145*(1-'DCF Base'!$I$144/'DCF Base'!$I$146)/((1+$B13+M$7)*IF(RateConv=1,1,1+IPCALT)-1-'DCF Base'!$I$144)/'DCF Base'!$H$23*(1+$B13+M$7)^(-5))*IF(RateConv=1,(1+$B13+M$7),(1+$B13+M$7)*(1+IPCA1))-'DCF Base'!$D$149,SUMPRODUCT('DCF Base'!$D$160:$H$160,(1+$B13+M$7)^(-'DCF Base'!$D$19:$H$19))+'DCF Base'!$I$145*(1-'DCF Base'!$I$144/'DCF Base'!$I$146)/((1+$B13+M$7)*IF(RateConv=1,1,1+IPCALT)-1-'DCF Base'!$I$144)/'DCF Base'!$H$23*(1+$B13+M$7)^(-5))</f>
        <v>165655.80308247794</v>
      </c>
    </row>
    <row r="14" spans="2:14" ht="13.95" customHeight="1" x14ac:dyDescent="0.3">
      <c r="B14" s="82">
        <v>7.4999999999999997E-2</v>
      </c>
      <c r="C14" s="16">
        <f>IF(Horizon=1,(SUMPRODUCT('DCF Base'!$D$73:$H$73,(1+$B14+C$7)^(-'DCF Base'!$D$19:$H$19))+'DCF Base'!$I$58*(1-'DCF Base'!$I$57/'DCF Base'!$I$59)/((1+$B14+C$7)*IF(RateConv=1,1,1+IPCALT)-1-'DCF Base'!$I$57)/'DCF Base'!$H$23*(1+$B14+C$7)^(-5))*IF(RateConv=1,(1+$B14+C$7),(1+$B14+C$7)*(1+IPCA1))-'DCF Base'!$D$62,SUMPRODUCT('DCF Base'!$D$73:$H$73,(1+$B14+C$7)^(-'DCF Base'!$D$19:$H$19))+'DCF Base'!$I$58*(1-'DCF Base'!$I$57/'DCF Base'!$I$59)/((1+$B14+C$7)*IF(RateConv=1,1,1+IPCALT)-1-'DCF Base'!$I$57)/'DCF Base'!$H$23*(1+$B14+C$7)^(-5))+IF(Horizon=1,(SUMPRODUCT('DCF Base'!$D$102:$H$102,(1+$B14+C$7)^(-'DCF Base'!$D$19:$H$19))+'DCF Base'!$I$87*(1-'DCF Base'!$I$86/'DCF Base'!$I$88)/((1+$B14+C$7)*IF(RateConv=1,1,1+IPCALT)-1-'DCF Base'!$I$86)/'DCF Base'!$H$23*(1+$B14+C$7)^(-5))*IF(RateConv=1,(1+$B14+C$7),(1+$B14+C$7)*(1+IPCA1))-'DCF Base'!$D$91,SUMPRODUCT('DCF Base'!$D$102:$H$102,(1+$B14+C$7)^(-'DCF Base'!$D$19:$H$19))+'DCF Base'!$I$87*(1-'DCF Base'!$I$86/'DCF Base'!$I$88)/((1+$B14+C$7)*IF(RateConv=1,1,1+IPCALT)-1-'DCF Base'!$I$86)/'DCF Base'!$H$23*(1+$B14+C$7)^(-5))+IF(Horizon=1,(SUMPRODUCT('DCF Base'!$D$131:$H$131,(1+$B14+C$7)^(-'DCF Base'!$D$19:$H$19))+'DCF Base'!$I$116*(1-'DCF Base'!$I$115/'DCF Base'!$I$117)/((1+$B14+C$7)*IF(RateConv=1,1,1+IPCALT)-1-'DCF Base'!$I$115)/'DCF Base'!$H$23*(1+$B14+C$7)^(-5))*IF(RateConv=1,(1+$B14+C$7),(1+$B14+C$7)*(1+IPCA1))-'DCF Base'!$D$120,SUMPRODUCT('DCF Base'!$D$131:$H$131,(1+$B14+C$7)^(-'DCF Base'!$D$19:$H$19))+'DCF Base'!$I$116*(1-'DCF Base'!$I$115/'DCF Base'!$I$117)/((1+$B14+C$7)*IF(RateConv=1,1,1+IPCALT)-1-'DCF Base'!$I$115)/'DCF Base'!$H$23*(1+$B14+C$7)^(-5))+IF(Horizon=1,(SUMPRODUCT('DCF Base'!$D$160:$H$160,(1+$B14+C$7)^(-'DCF Base'!$D$19:$H$19))+'DCF Base'!$I$145*(1-'DCF Base'!$I$144/'DCF Base'!$I$146)/((1+$B14+C$7)*IF(RateConv=1,1,1+IPCALT)-1-'DCF Base'!$I$144)/'DCF Base'!$H$23*(1+$B14+C$7)^(-5))*IF(RateConv=1,(1+$B14+C$7),(1+$B14+C$7)*(1+IPCA1))-'DCF Base'!$D$149,SUMPRODUCT('DCF Base'!$D$160:$H$160,(1+$B14+C$7)^(-'DCF Base'!$D$19:$H$19))+'DCF Base'!$I$145*(1-'DCF Base'!$I$144/'DCF Base'!$I$146)/((1+$B14+C$7)*IF(RateConv=1,1,1+IPCALT)-1-'DCF Base'!$I$144)/'DCF Base'!$H$23*(1+$B14+C$7)^(-5))</f>
        <v>287733.03174934996</v>
      </c>
      <c r="D14" s="16">
        <f>IF(Horizon=1,(SUMPRODUCT('DCF Base'!$D$73:$H$73,(1+$B14+D$7)^(-'DCF Base'!$D$19:$H$19))+'DCF Base'!$I$58*(1-'DCF Base'!$I$57/'DCF Base'!$I$59)/((1+$B14+D$7)*IF(RateConv=1,1,1+IPCALT)-1-'DCF Base'!$I$57)/'DCF Base'!$H$23*(1+$B14+D$7)^(-5))*IF(RateConv=1,(1+$B14+D$7),(1+$B14+D$7)*(1+IPCA1))-'DCF Base'!$D$62,SUMPRODUCT('DCF Base'!$D$73:$H$73,(1+$B14+D$7)^(-'DCF Base'!$D$19:$H$19))+'DCF Base'!$I$58*(1-'DCF Base'!$I$57/'DCF Base'!$I$59)/((1+$B14+D$7)*IF(RateConv=1,1,1+IPCALT)-1-'DCF Base'!$I$57)/'DCF Base'!$H$23*(1+$B14+D$7)^(-5))+IF(Horizon=1,(SUMPRODUCT('DCF Base'!$D$102:$H$102,(1+$B14+D$7)^(-'DCF Base'!$D$19:$H$19))+'DCF Base'!$I$87*(1-'DCF Base'!$I$86/'DCF Base'!$I$88)/((1+$B14+D$7)*IF(RateConv=1,1,1+IPCALT)-1-'DCF Base'!$I$86)/'DCF Base'!$H$23*(1+$B14+D$7)^(-5))*IF(RateConv=1,(1+$B14+D$7),(1+$B14+D$7)*(1+IPCA1))-'DCF Base'!$D$91,SUMPRODUCT('DCF Base'!$D$102:$H$102,(1+$B14+D$7)^(-'DCF Base'!$D$19:$H$19))+'DCF Base'!$I$87*(1-'DCF Base'!$I$86/'DCF Base'!$I$88)/((1+$B14+D$7)*IF(RateConv=1,1,1+IPCALT)-1-'DCF Base'!$I$86)/'DCF Base'!$H$23*(1+$B14+D$7)^(-5))+IF(Horizon=1,(SUMPRODUCT('DCF Base'!$D$131:$H$131,(1+$B14+D$7)^(-'DCF Base'!$D$19:$H$19))+'DCF Base'!$I$116*(1-'DCF Base'!$I$115/'DCF Base'!$I$117)/((1+$B14+D$7)*IF(RateConv=1,1,1+IPCALT)-1-'DCF Base'!$I$115)/'DCF Base'!$H$23*(1+$B14+D$7)^(-5))*IF(RateConv=1,(1+$B14+D$7),(1+$B14+D$7)*(1+IPCA1))-'DCF Base'!$D$120,SUMPRODUCT('DCF Base'!$D$131:$H$131,(1+$B14+D$7)^(-'DCF Base'!$D$19:$H$19))+'DCF Base'!$I$116*(1-'DCF Base'!$I$115/'DCF Base'!$I$117)/((1+$B14+D$7)*IF(RateConv=1,1,1+IPCALT)-1-'DCF Base'!$I$115)/'DCF Base'!$H$23*(1+$B14+D$7)^(-5))+IF(Horizon=1,(SUMPRODUCT('DCF Base'!$D$160:$H$160,(1+$B14+D$7)^(-'DCF Base'!$D$19:$H$19))+'DCF Base'!$I$145*(1-'DCF Base'!$I$144/'DCF Base'!$I$146)/((1+$B14+D$7)*IF(RateConv=1,1,1+IPCALT)-1-'DCF Base'!$I$144)/'DCF Base'!$H$23*(1+$B14+D$7)^(-5))*IF(RateConv=1,(1+$B14+D$7),(1+$B14+D$7)*(1+IPCA1))-'DCF Base'!$D$149,SUMPRODUCT('DCF Base'!$D$160:$H$160,(1+$B14+D$7)^(-'DCF Base'!$D$19:$H$19))+'DCF Base'!$I$145*(1-'DCF Base'!$I$144/'DCF Base'!$I$146)/((1+$B14+D$7)*IF(RateConv=1,1,1+IPCALT)-1-'DCF Base'!$I$144)/'DCF Base'!$H$23*(1+$B14+D$7)^(-5))</f>
        <v>266171.1676102787</v>
      </c>
      <c r="E14" s="16">
        <f>IF(Horizon=1,(SUMPRODUCT('DCF Base'!$D$73:$H$73,(1+$B14+E$7)^(-'DCF Base'!$D$19:$H$19))+'DCF Base'!$I$58*(1-'DCF Base'!$I$57/'DCF Base'!$I$59)/((1+$B14+E$7)*IF(RateConv=1,1,1+IPCALT)-1-'DCF Base'!$I$57)/'DCF Base'!$H$23*(1+$B14+E$7)^(-5))*IF(RateConv=1,(1+$B14+E$7),(1+$B14+E$7)*(1+IPCA1))-'DCF Base'!$D$62,SUMPRODUCT('DCF Base'!$D$73:$H$73,(1+$B14+E$7)^(-'DCF Base'!$D$19:$H$19))+'DCF Base'!$I$58*(1-'DCF Base'!$I$57/'DCF Base'!$I$59)/((1+$B14+E$7)*IF(RateConv=1,1,1+IPCALT)-1-'DCF Base'!$I$57)/'DCF Base'!$H$23*(1+$B14+E$7)^(-5))+IF(Horizon=1,(SUMPRODUCT('DCF Base'!$D$102:$H$102,(1+$B14+E$7)^(-'DCF Base'!$D$19:$H$19))+'DCF Base'!$I$87*(1-'DCF Base'!$I$86/'DCF Base'!$I$88)/((1+$B14+E$7)*IF(RateConv=1,1,1+IPCALT)-1-'DCF Base'!$I$86)/'DCF Base'!$H$23*(1+$B14+E$7)^(-5))*IF(RateConv=1,(1+$B14+E$7),(1+$B14+E$7)*(1+IPCA1))-'DCF Base'!$D$91,SUMPRODUCT('DCF Base'!$D$102:$H$102,(1+$B14+E$7)^(-'DCF Base'!$D$19:$H$19))+'DCF Base'!$I$87*(1-'DCF Base'!$I$86/'DCF Base'!$I$88)/((1+$B14+E$7)*IF(RateConv=1,1,1+IPCALT)-1-'DCF Base'!$I$86)/'DCF Base'!$H$23*(1+$B14+E$7)^(-5))+IF(Horizon=1,(SUMPRODUCT('DCF Base'!$D$131:$H$131,(1+$B14+E$7)^(-'DCF Base'!$D$19:$H$19))+'DCF Base'!$I$116*(1-'DCF Base'!$I$115/'DCF Base'!$I$117)/((1+$B14+E$7)*IF(RateConv=1,1,1+IPCALT)-1-'DCF Base'!$I$115)/'DCF Base'!$H$23*(1+$B14+E$7)^(-5))*IF(RateConv=1,(1+$B14+E$7),(1+$B14+E$7)*(1+IPCA1))-'DCF Base'!$D$120,SUMPRODUCT('DCF Base'!$D$131:$H$131,(1+$B14+E$7)^(-'DCF Base'!$D$19:$H$19))+'DCF Base'!$I$116*(1-'DCF Base'!$I$115/'DCF Base'!$I$117)/((1+$B14+E$7)*IF(RateConv=1,1,1+IPCALT)-1-'DCF Base'!$I$115)/'DCF Base'!$H$23*(1+$B14+E$7)^(-5))+IF(Horizon=1,(SUMPRODUCT('DCF Base'!$D$160:$H$160,(1+$B14+E$7)^(-'DCF Base'!$D$19:$H$19))+'DCF Base'!$I$145*(1-'DCF Base'!$I$144/'DCF Base'!$I$146)/((1+$B14+E$7)*IF(RateConv=1,1,1+IPCALT)-1-'DCF Base'!$I$144)/'DCF Base'!$H$23*(1+$B14+E$7)^(-5))*IF(RateConv=1,(1+$B14+E$7),(1+$B14+E$7)*(1+IPCA1))-'DCF Base'!$D$149,SUMPRODUCT('DCF Base'!$D$160:$H$160,(1+$B14+E$7)^(-'DCF Base'!$D$19:$H$19))+'DCF Base'!$I$145*(1-'DCF Base'!$I$144/'DCF Base'!$I$146)/((1+$B14+E$7)*IF(RateConv=1,1,1+IPCALT)-1-'DCF Base'!$I$144)/'DCF Base'!$H$23*(1+$B14+E$7)^(-5))</f>
        <v>247567.54010041821</v>
      </c>
      <c r="F14" s="16">
        <f>IF(Horizon=1,(SUMPRODUCT('DCF Base'!$D$73:$H$73,(1+$B14+F$7)^(-'DCF Base'!$D$19:$H$19))+'DCF Base'!$I$58*(1-'DCF Base'!$I$57/'DCF Base'!$I$59)/((1+$B14+F$7)*IF(RateConv=1,1,1+IPCALT)-1-'DCF Base'!$I$57)/'DCF Base'!$H$23*(1+$B14+F$7)^(-5))*IF(RateConv=1,(1+$B14+F$7),(1+$B14+F$7)*(1+IPCA1))-'DCF Base'!$D$62,SUMPRODUCT('DCF Base'!$D$73:$H$73,(1+$B14+F$7)^(-'DCF Base'!$D$19:$H$19))+'DCF Base'!$I$58*(1-'DCF Base'!$I$57/'DCF Base'!$I$59)/((1+$B14+F$7)*IF(RateConv=1,1,1+IPCALT)-1-'DCF Base'!$I$57)/'DCF Base'!$H$23*(1+$B14+F$7)^(-5))+IF(Horizon=1,(SUMPRODUCT('DCF Base'!$D$102:$H$102,(1+$B14+F$7)^(-'DCF Base'!$D$19:$H$19))+'DCF Base'!$I$87*(1-'DCF Base'!$I$86/'DCF Base'!$I$88)/((1+$B14+F$7)*IF(RateConv=1,1,1+IPCALT)-1-'DCF Base'!$I$86)/'DCF Base'!$H$23*(1+$B14+F$7)^(-5))*IF(RateConv=1,(1+$B14+F$7),(1+$B14+F$7)*(1+IPCA1))-'DCF Base'!$D$91,SUMPRODUCT('DCF Base'!$D$102:$H$102,(1+$B14+F$7)^(-'DCF Base'!$D$19:$H$19))+'DCF Base'!$I$87*(1-'DCF Base'!$I$86/'DCF Base'!$I$88)/((1+$B14+F$7)*IF(RateConv=1,1,1+IPCALT)-1-'DCF Base'!$I$86)/'DCF Base'!$H$23*(1+$B14+F$7)^(-5))+IF(Horizon=1,(SUMPRODUCT('DCF Base'!$D$131:$H$131,(1+$B14+F$7)^(-'DCF Base'!$D$19:$H$19))+'DCF Base'!$I$116*(1-'DCF Base'!$I$115/'DCF Base'!$I$117)/((1+$B14+F$7)*IF(RateConv=1,1,1+IPCALT)-1-'DCF Base'!$I$115)/'DCF Base'!$H$23*(1+$B14+F$7)^(-5))*IF(RateConv=1,(1+$B14+F$7),(1+$B14+F$7)*(1+IPCA1))-'DCF Base'!$D$120,SUMPRODUCT('DCF Base'!$D$131:$H$131,(1+$B14+F$7)^(-'DCF Base'!$D$19:$H$19))+'DCF Base'!$I$116*(1-'DCF Base'!$I$115/'DCF Base'!$I$117)/((1+$B14+F$7)*IF(RateConv=1,1,1+IPCALT)-1-'DCF Base'!$I$115)/'DCF Base'!$H$23*(1+$B14+F$7)^(-5))+IF(Horizon=1,(SUMPRODUCT('DCF Base'!$D$160:$H$160,(1+$B14+F$7)^(-'DCF Base'!$D$19:$H$19))+'DCF Base'!$I$145*(1-'DCF Base'!$I$144/'DCF Base'!$I$146)/((1+$B14+F$7)*IF(RateConv=1,1,1+IPCALT)-1-'DCF Base'!$I$144)/'DCF Base'!$H$23*(1+$B14+F$7)^(-5))*IF(RateConv=1,(1+$B14+F$7),(1+$B14+F$7)*(1+IPCA1))-'DCF Base'!$D$149,SUMPRODUCT('DCF Base'!$D$160:$H$160,(1+$B14+F$7)^(-'DCF Base'!$D$19:$H$19))+'DCF Base'!$I$145*(1-'DCF Base'!$I$144/'DCF Base'!$I$146)/((1+$B14+F$7)*IF(RateConv=1,1,1+IPCALT)-1-'DCF Base'!$I$144)/'DCF Base'!$H$23*(1+$B14+F$7)^(-5))</f>
        <v>231353.18594107748</v>
      </c>
      <c r="G14" s="16">
        <f>IF(Horizon=1,(SUMPRODUCT('DCF Base'!$D$73:$H$73,(1+$B14+G$7)^(-'DCF Base'!$D$19:$H$19))+'DCF Base'!$I$58*(1-'DCF Base'!$I$57/'DCF Base'!$I$59)/((1+$B14+G$7)*IF(RateConv=1,1,1+IPCALT)-1-'DCF Base'!$I$57)/'DCF Base'!$H$23*(1+$B14+G$7)^(-5))*IF(RateConv=1,(1+$B14+G$7),(1+$B14+G$7)*(1+IPCA1))-'DCF Base'!$D$62,SUMPRODUCT('DCF Base'!$D$73:$H$73,(1+$B14+G$7)^(-'DCF Base'!$D$19:$H$19))+'DCF Base'!$I$58*(1-'DCF Base'!$I$57/'DCF Base'!$I$59)/((1+$B14+G$7)*IF(RateConv=1,1,1+IPCALT)-1-'DCF Base'!$I$57)/'DCF Base'!$H$23*(1+$B14+G$7)^(-5))+IF(Horizon=1,(SUMPRODUCT('DCF Base'!$D$102:$H$102,(1+$B14+G$7)^(-'DCF Base'!$D$19:$H$19))+'DCF Base'!$I$87*(1-'DCF Base'!$I$86/'DCF Base'!$I$88)/((1+$B14+G$7)*IF(RateConv=1,1,1+IPCALT)-1-'DCF Base'!$I$86)/'DCF Base'!$H$23*(1+$B14+G$7)^(-5))*IF(RateConv=1,(1+$B14+G$7),(1+$B14+G$7)*(1+IPCA1))-'DCF Base'!$D$91,SUMPRODUCT('DCF Base'!$D$102:$H$102,(1+$B14+G$7)^(-'DCF Base'!$D$19:$H$19))+'DCF Base'!$I$87*(1-'DCF Base'!$I$86/'DCF Base'!$I$88)/((1+$B14+G$7)*IF(RateConv=1,1,1+IPCALT)-1-'DCF Base'!$I$86)/'DCF Base'!$H$23*(1+$B14+G$7)^(-5))+IF(Horizon=1,(SUMPRODUCT('DCF Base'!$D$131:$H$131,(1+$B14+G$7)^(-'DCF Base'!$D$19:$H$19))+'DCF Base'!$I$116*(1-'DCF Base'!$I$115/'DCF Base'!$I$117)/((1+$B14+G$7)*IF(RateConv=1,1,1+IPCALT)-1-'DCF Base'!$I$115)/'DCF Base'!$H$23*(1+$B14+G$7)^(-5))*IF(RateConv=1,(1+$B14+G$7),(1+$B14+G$7)*(1+IPCA1))-'DCF Base'!$D$120,SUMPRODUCT('DCF Base'!$D$131:$H$131,(1+$B14+G$7)^(-'DCF Base'!$D$19:$H$19))+'DCF Base'!$I$116*(1-'DCF Base'!$I$115/'DCF Base'!$I$117)/((1+$B14+G$7)*IF(RateConv=1,1,1+IPCALT)-1-'DCF Base'!$I$115)/'DCF Base'!$H$23*(1+$B14+G$7)^(-5))+IF(Horizon=1,(SUMPRODUCT('DCF Base'!$D$160:$H$160,(1+$B14+G$7)^(-'DCF Base'!$D$19:$H$19))+'DCF Base'!$I$145*(1-'DCF Base'!$I$144/'DCF Base'!$I$146)/((1+$B14+G$7)*IF(RateConv=1,1,1+IPCALT)-1-'DCF Base'!$I$144)/'DCF Base'!$H$23*(1+$B14+G$7)^(-5))*IF(RateConv=1,(1+$B14+G$7),(1+$B14+G$7)*(1+IPCA1))-'DCF Base'!$D$149,SUMPRODUCT('DCF Base'!$D$160:$H$160,(1+$B14+G$7)^(-'DCF Base'!$D$19:$H$19))+'DCF Base'!$I$145*(1-'DCF Base'!$I$144/'DCF Base'!$I$146)/((1+$B14+G$7)*IF(RateConv=1,1,1+IPCALT)-1-'DCF Base'!$I$144)/'DCF Base'!$H$23*(1+$B14+G$7)^(-5))</f>
        <v>217096.24287442921</v>
      </c>
      <c r="H14" s="16">
        <f>IF(Horizon=1,(SUMPRODUCT('DCF Base'!$D$73:$H$73,(1+$B14+H$7)^(-'DCF Base'!$D$19:$H$19))+'DCF Base'!$I$58*(1-'DCF Base'!$I$57/'DCF Base'!$I$59)/((1+$B14+H$7)*IF(RateConv=1,1,1+IPCALT)-1-'DCF Base'!$I$57)/'DCF Base'!$H$23*(1+$B14+H$7)^(-5))*IF(RateConv=1,(1+$B14+H$7),(1+$B14+H$7)*(1+IPCA1))-'DCF Base'!$D$62,SUMPRODUCT('DCF Base'!$D$73:$H$73,(1+$B14+H$7)^(-'DCF Base'!$D$19:$H$19))+'DCF Base'!$I$58*(1-'DCF Base'!$I$57/'DCF Base'!$I$59)/((1+$B14+H$7)*IF(RateConv=1,1,1+IPCALT)-1-'DCF Base'!$I$57)/'DCF Base'!$H$23*(1+$B14+H$7)^(-5))+IF(Horizon=1,(SUMPRODUCT('DCF Base'!$D$102:$H$102,(1+$B14+H$7)^(-'DCF Base'!$D$19:$H$19))+'DCF Base'!$I$87*(1-'DCF Base'!$I$86/'DCF Base'!$I$88)/((1+$B14+H$7)*IF(RateConv=1,1,1+IPCALT)-1-'DCF Base'!$I$86)/'DCF Base'!$H$23*(1+$B14+H$7)^(-5))*IF(RateConv=1,(1+$B14+H$7),(1+$B14+H$7)*(1+IPCA1))-'DCF Base'!$D$91,SUMPRODUCT('DCF Base'!$D$102:$H$102,(1+$B14+H$7)^(-'DCF Base'!$D$19:$H$19))+'DCF Base'!$I$87*(1-'DCF Base'!$I$86/'DCF Base'!$I$88)/((1+$B14+H$7)*IF(RateConv=1,1,1+IPCALT)-1-'DCF Base'!$I$86)/'DCF Base'!$H$23*(1+$B14+H$7)^(-5))+IF(Horizon=1,(SUMPRODUCT('DCF Base'!$D$131:$H$131,(1+$B14+H$7)^(-'DCF Base'!$D$19:$H$19))+'DCF Base'!$I$116*(1-'DCF Base'!$I$115/'DCF Base'!$I$117)/((1+$B14+H$7)*IF(RateConv=1,1,1+IPCALT)-1-'DCF Base'!$I$115)/'DCF Base'!$H$23*(1+$B14+H$7)^(-5))*IF(RateConv=1,(1+$B14+H$7),(1+$B14+H$7)*(1+IPCA1))-'DCF Base'!$D$120,SUMPRODUCT('DCF Base'!$D$131:$H$131,(1+$B14+H$7)^(-'DCF Base'!$D$19:$H$19))+'DCF Base'!$I$116*(1-'DCF Base'!$I$115/'DCF Base'!$I$117)/((1+$B14+H$7)*IF(RateConv=1,1,1+IPCALT)-1-'DCF Base'!$I$115)/'DCF Base'!$H$23*(1+$B14+H$7)^(-5))+IF(Horizon=1,(SUMPRODUCT('DCF Base'!$D$160:$H$160,(1+$B14+H$7)^(-'DCF Base'!$D$19:$H$19))+'DCF Base'!$I$145*(1-'DCF Base'!$I$144/'DCF Base'!$I$146)/((1+$B14+H$7)*IF(RateConv=1,1,1+IPCALT)-1-'DCF Base'!$I$144)/'DCF Base'!$H$23*(1+$B14+H$7)^(-5))*IF(RateConv=1,(1+$B14+H$7),(1+$B14+H$7)*(1+IPCA1))-'DCF Base'!$D$149,SUMPRODUCT('DCF Base'!$D$160:$H$160,(1+$B14+H$7)^(-'DCF Base'!$D$19:$H$19))+'DCF Base'!$I$145*(1-'DCF Base'!$I$144/'DCF Base'!$I$146)/((1+$B14+H$7)*IF(RateConv=1,1,1+IPCALT)-1-'DCF Base'!$I$144)/'DCF Base'!$H$23*(1+$B14+H$7)^(-5))</f>
        <v>204463.00047496957</v>
      </c>
      <c r="I14" s="16">
        <f>IF(Horizon=1,(SUMPRODUCT('DCF Base'!$D$73:$H$73,(1+$B14+I$7)^(-'DCF Base'!$D$19:$H$19))+'DCF Base'!$I$58*(1-'DCF Base'!$I$57/'DCF Base'!$I$59)/((1+$B14+I$7)*IF(RateConv=1,1,1+IPCALT)-1-'DCF Base'!$I$57)/'DCF Base'!$H$23*(1+$B14+I$7)^(-5))*IF(RateConv=1,(1+$B14+I$7),(1+$B14+I$7)*(1+IPCA1))-'DCF Base'!$D$62,SUMPRODUCT('DCF Base'!$D$73:$H$73,(1+$B14+I$7)^(-'DCF Base'!$D$19:$H$19))+'DCF Base'!$I$58*(1-'DCF Base'!$I$57/'DCF Base'!$I$59)/((1+$B14+I$7)*IF(RateConv=1,1,1+IPCALT)-1-'DCF Base'!$I$57)/'DCF Base'!$H$23*(1+$B14+I$7)^(-5))+IF(Horizon=1,(SUMPRODUCT('DCF Base'!$D$102:$H$102,(1+$B14+I$7)^(-'DCF Base'!$D$19:$H$19))+'DCF Base'!$I$87*(1-'DCF Base'!$I$86/'DCF Base'!$I$88)/((1+$B14+I$7)*IF(RateConv=1,1,1+IPCALT)-1-'DCF Base'!$I$86)/'DCF Base'!$H$23*(1+$B14+I$7)^(-5))*IF(RateConv=1,(1+$B14+I$7),(1+$B14+I$7)*(1+IPCA1))-'DCF Base'!$D$91,SUMPRODUCT('DCF Base'!$D$102:$H$102,(1+$B14+I$7)^(-'DCF Base'!$D$19:$H$19))+'DCF Base'!$I$87*(1-'DCF Base'!$I$86/'DCF Base'!$I$88)/((1+$B14+I$7)*IF(RateConv=1,1,1+IPCALT)-1-'DCF Base'!$I$86)/'DCF Base'!$H$23*(1+$B14+I$7)^(-5))+IF(Horizon=1,(SUMPRODUCT('DCF Base'!$D$131:$H$131,(1+$B14+I$7)^(-'DCF Base'!$D$19:$H$19))+'DCF Base'!$I$116*(1-'DCF Base'!$I$115/'DCF Base'!$I$117)/((1+$B14+I$7)*IF(RateConv=1,1,1+IPCALT)-1-'DCF Base'!$I$115)/'DCF Base'!$H$23*(1+$B14+I$7)^(-5))*IF(RateConv=1,(1+$B14+I$7),(1+$B14+I$7)*(1+IPCA1))-'DCF Base'!$D$120,SUMPRODUCT('DCF Base'!$D$131:$H$131,(1+$B14+I$7)^(-'DCF Base'!$D$19:$H$19))+'DCF Base'!$I$116*(1-'DCF Base'!$I$115/'DCF Base'!$I$117)/((1+$B14+I$7)*IF(RateConv=1,1,1+IPCALT)-1-'DCF Base'!$I$115)/'DCF Base'!$H$23*(1+$B14+I$7)^(-5))+IF(Horizon=1,(SUMPRODUCT('DCF Base'!$D$160:$H$160,(1+$B14+I$7)^(-'DCF Base'!$D$19:$H$19))+'DCF Base'!$I$145*(1-'DCF Base'!$I$144/'DCF Base'!$I$146)/((1+$B14+I$7)*IF(RateConv=1,1,1+IPCALT)-1-'DCF Base'!$I$144)/'DCF Base'!$H$23*(1+$B14+I$7)^(-5))*IF(RateConv=1,(1+$B14+I$7),(1+$B14+I$7)*(1+IPCA1))-'DCF Base'!$D$149,SUMPRODUCT('DCF Base'!$D$160:$H$160,(1+$B14+I$7)^(-'DCF Base'!$D$19:$H$19))+'DCF Base'!$I$145*(1-'DCF Base'!$I$144/'DCF Base'!$I$146)/((1+$B14+I$7)*IF(RateConv=1,1,1+IPCALT)-1-'DCF Base'!$I$144)/'DCF Base'!$H$23*(1+$B14+I$7)^(-5))</f>
        <v>193191.51521634962</v>
      </c>
      <c r="J14" s="16">
        <f>IF(Horizon=1,(SUMPRODUCT('DCF Base'!$D$73:$H$73,(1+$B14+J$7)^(-'DCF Base'!$D$19:$H$19))+'DCF Base'!$I$58*(1-'DCF Base'!$I$57/'DCF Base'!$I$59)/((1+$B14+J$7)*IF(RateConv=1,1,1+IPCALT)-1-'DCF Base'!$I$57)/'DCF Base'!$H$23*(1+$B14+J$7)^(-5))*IF(RateConv=1,(1+$B14+J$7),(1+$B14+J$7)*(1+IPCA1))-'DCF Base'!$D$62,SUMPRODUCT('DCF Base'!$D$73:$H$73,(1+$B14+J$7)^(-'DCF Base'!$D$19:$H$19))+'DCF Base'!$I$58*(1-'DCF Base'!$I$57/'DCF Base'!$I$59)/((1+$B14+J$7)*IF(RateConv=1,1,1+IPCALT)-1-'DCF Base'!$I$57)/'DCF Base'!$H$23*(1+$B14+J$7)^(-5))+IF(Horizon=1,(SUMPRODUCT('DCF Base'!$D$102:$H$102,(1+$B14+J$7)^(-'DCF Base'!$D$19:$H$19))+'DCF Base'!$I$87*(1-'DCF Base'!$I$86/'DCF Base'!$I$88)/((1+$B14+J$7)*IF(RateConv=1,1,1+IPCALT)-1-'DCF Base'!$I$86)/'DCF Base'!$H$23*(1+$B14+J$7)^(-5))*IF(RateConv=1,(1+$B14+J$7),(1+$B14+J$7)*(1+IPCA1))-'DCF Base'!$D$91,SUMPRODUCT('DCF Base'!$D$102:$H$102,(1+$B14+J$7)^(-'DCF Base'!$D$19:$H$19))+'DCF Base'!$I$87*(1-'DCF Base'!$I$86/'DCF Base'!$I$88)/((1+$B14+J$7)*IF(RateConv=1,1,1+IPCALT)-1-'DCF Base'!$I$86)/'DCF Base'!$H$23*(1+$B14+J$7)^(-5))+IF(Horizon=1,(SUMPRODUCT('DCF Base'!$D$131:$H$131,(1+$B14+J$7)^(-'DCF Base'!$D$19:$H$19))+'DCF Base'!$I$116*(1-'DCF Base'!$I$115/'DCF Base'!$I$117)/((1+$B14+J$7)*IF(RateConv=1,1,1+IPCALT)-1-'DCF Base'!$I$115)/'DCF Base'!$H$23*(1+$B14+J$7)^(-5))*IF(RateConv=1,(1+$B14+J$7),(1+$B14+J$7)*(1+IPCA1))-'DCF Base'!$D$120,SUMPRODUCT('DCF Base'!$D$131:$H$131,(1+$B14+J$7)^(-'DCF Base'!$D$19:$H$19))+'DCF Base'!$I$116*(1-'DCF Base'!$I$115/'DCF Base'!$I$117)/((1+$B14+J$7)*IF(RateConv=1,1,1+IPCALT)-1-'DCF Base'!$I$115)/'DCF Base'!$H$23*(1+$B14+J$7)^(-5))+IF(Horizon=1,(SUMPRODUCT('DCF Base'!$D$160:$H$160,(1+$B14+J$7)^(-'DCF Base'!$D$19:$H$19))+'DCF Base'!$I$145*(1-'DCF Base'!$I$144/'DCF Base'!$I$146)/((1+$B14+J$7)*IF(RateConv=1,1,1+IPCALT)-1-'DCF Base'!$I$144)/'DCF Base'!$H$23*(1+$B14+J$7)^(-5))*IF(RateConv=1,(1+$B14+J$7),(1+$B14+J$7)*(1+IPCA1))-'DCF Base'!$D$149,SUMPRODUCT('DCF Base'!$D$160:$H$160,(1+$B14+J$7)^(-'DCF Base'!$D$19:$H$19))+'DCF Base'!$I$145*(1-'DCF Base'!$I$144/'DCF Base'!$I$146)/((1+$B14+J$7)*IF(RateConv=1,1,1+IPCALT)-1-'DCF Base'!$I$144)/'DCF Base'!$H$23*(1+$B14+J$7)^(-5))</f>
        <v>183073.30255946692</v>
      </c>
      <c r="K14" s="16">
        <f>IF(Horizon=1,(SUMPRODUCT('DCF Base'!$D$73:$H$73,(1+$B14+K$7)^(-'DCF Base'!$D$19:$H$19))+'DCF Base'!$I$58*(1-'DCF Base'!$I$57/'DCF Base'!$I$59)/((1+$B14+K$7)*IF(RateConv=1,1,1+IPCALT)-1-'DCF Base'!$I$57)/'DCF Base'!$H$23*(1+$B14+K$7)^(-5))*IF(RateConv=1,(1+$B14+K$7),(1+$B14+K$7)*(1+IPCA1))-'DCF Base'!$D$62,SUMPRODUCT('DCF Base'!$D$73:$H$73,(1+$B14+K$7)^(-'DCF Base'!$D$19:$H$19))+'DCF Base'!$I$58*(1-'DCF Base'!$I$57/'DCF Base'!$I$59)/((1+$B14+K$7)*IF(RateConv=1,1,1+IPCALT)-1-'DCF Base'!$I$57)/'DCF Base'!$H$23*(1+$B14+K$7)^(-5))+IF(Horizon=1,(SUMPRODUCT('DCF Base'!$D$102:$H$102,(1+$B14+K$7)^(-'DCF Base'!$D$19:$H$19))+'DCF Base'!$I$87*(1-'DCF Base'!$I$86/'DCF Base'!$I$88)/((1+$B14+K$7)*IF(RateConv=1,1,1+IPCALT)-1-'DCF Base'!$I$86)/'DCF Base'!$H$23*(1+$B14+K$7)^(-5))*IF(RateConv=1,(1+$B14+K$7),(1+$B14+K$7)*(1+IPCA1))-'DCF Base'!$D$91,SUMPRODUCT('DCF Base'!$D$102:$H$102,(1+$B14+K$7)^(-'DCF Base'!$D$19:$H$19))+'DCF Base'!$I$87*(1-'DCF Base'!$I$86/'DCF Base'!$I$88)/((1+$B14+K$7)*IF(RateConv=1,1,1+IPCALT)-1-'DCF Base'!$I$86)/'DCF Base'!$H$23*(1+$B14+K$7)^(-5))+IF(Horizon=1,(SUMPRODUCT('DCF Base'!$D$131:$H$131,(1+$B14+K$7)^(-'DCF Base'!$D$19:$H$19))+'DCF Base'!$I$116*(1-'DCF Base'!$I$115/'DCF Base'!$I$117)/((1+$B14+K$7)*IF(RateConv=1,1,1+IPCALT)-1-'DCF Base'!$I$115)/'DCF Base'!$H$23*(1+$B14+K$7)^(-5))*IF(RateConv=1,(1+$B14+K$7),(1+$B14+K$7)*(1+IPCA1))-'DCF Base'!$D$120,SUMPRODUCT('DCF Base'!$D$131:$H$131,(1+$B14+K$7)^(-'DCF Base'!$D$19:$H$19))+'DCF Base'!$I$116*(1-'DCF Base'!$I$115/'DCF Base'!$I$117)/((1+$B14+K$7)*IF(RateConv=1,1,1+IPCALT)-1-'DCF Base'!$I$115)/'DCF Base'!$H$23*(1+$B14+K$7)^(-5))+IF(Horizon=1,(SUMPRODUCT('DCF Base'!$D$160:$H$160,(1+$B14+K$7)^(-'DCF Base'!$D$19:$H$19))+'DCF Base'!$I$145*(1-'DCF Base'!$I$144/'DCF Base'!$I$146)/((1+$B14+K$7)*IF(RateConv=1,1,1+IPCALT)-1-'DCF Base'!$I$144)/'DCF Base'!$H$23*(1+$B14+K$7)^(-5))*IF(RateConv=1,(1+$B14+K$7),(1+$B14+K$7)*(1+IPCA1))-'DCF Base'!$D$149,SUMPRODUCT('DCF Base'!$D$160:$H$160,(1+$B14+K$7)^(-'DCF Base'!$D$19:$H$19))+'DCF Base'!$I$145*(1-'DCF Base'!$I$144/'DCF Base'!$I$146)/((1+$B14+K$7)*IF(RateConv=1,1,1+IPCALT)-1-'DCF Base'!$I$144)/'DCF Base'!$H$23*(1+$B14+K$7)^(-5))</f>
        <v>173940.36144292756</v>
      </c>
      <c r="L14" s="16">
        <f>IF(Horizon=1,(SUMPRODUCT('DCF Base'!$D$73:$H$73,(1+$B14+L$7)^(-'DCF Base'!$D$19:$H$19))+'DCF Base'!$I$58*(1-'DCF Base'!$I$57/'DCF Base'!$I$59)/((1+$B14+L$7)*IF(RateConv=1,1,1+IPCALT)-1-'DCF Base'!$I$57)/'DCF Base'!$H$23*(1+$B14+L$7)^(-5))*IF(RateConv=1,(1+$B14+L$7),(1+$B14+L$7)*(1+IPCA1))-'DCF Base'!$D$62,SUMPRODUCT('DCF Base'!$D$73:$H$73,(1+$B14+L$7)^(-'DCF Base'!$D$19:$H$19))+'DCF Base'!$I$58*(1-'DCF Base'!$I$57/'DCF Base'!$I$59)/((1+$B14+L$7)*IF(RateConv=1,1,1+IPCALT)-1-'DCF Base'!$I$57)/'DCF Base'!$H$23*(1+$B14+L$7)^(-5))+IF(Horizon=1,(SUMPRODUCT('DCF Base'!$D$102:$H$102,(1+$B14+L$7)^(-'DCF Base'!$D$19:$H$19))+'DCF Base'!$I$87*(1-'DCF Base'!$I$86/'DCF Base'!$I$88)/((1+$B14+L$7)*IF(RateConv=1,1,1+IPCALT)-1-'DCF Base'!$I$86)/'DCF Base'!$H$23*(1+$B14+L$7)^(-5))*IF(RateConv=1,(1+$B14+L$7),(1+$B14+L$7)*(1+IPCA1))-'DCF Base'!$D$91,SUMPRODUCT('DCF Base'!$D$102:$H$102,(1+$B14+L$7)^(-'DCF Base'!$D$19:$H$19))+'DCF Base'!$I$87*(1-'DCF Base'!$I$86/'DCF Base'!$I$88)/((1+$B14+L$7)*IF(RateConv=1,1,1+IPCALT)-1-'DCF Base'!$I$86)/'DCF Base'!$H$23*(1+$B14+L$7)^(-5))+IF(Horizon=1,(SUMPRODUCT('DCF Base'!$D$131:$H$131,(1+$B14+L$7)^(-'DCF Base'!$D$19:$H$19))+'DCF Base'!$I$116*(1-'DCF Base'!$I$115/'DCF Base'!$I$117)/((1+$B14+L$7)*IF(RateConv=1,1,1+IPCALT)-1-'DCF Base'!$I$115)/'DCF Base'!$H$23*(1+$B14+L$7)^(-5))*IF(RateConv=1,(1+$B14+L$7),(1+$B14+L$7)*(1+IPCA1))-'DCF Base'!$D$120,SUMPRODUCT('DCF Base'!$D$131:$H$131,(1+$B14+L$7)^(-'DCF Base'!$D$19:$H$19))+'DCF Base'!$I$116*(1-'DCF Base'!$I$115/'DCF Base'!$I$117)/((1+$B14+L$7)*IF(RateConv=1,1,1+IPCALT)-1-'DCF Base'!$I$115)/'DCF Base'!$H$23*(1+$B14+L$7)^(-5))+IF(Horizon=1,(SUMPRODUCT('DCF Base'!$D$160:$H$160,(1+$B14+L$7)^(-'DCF Base'!$D$19:$H$19))+'DCF Base'!$I$145*(1-'DCF Base'!$I$144/'DCF Base'!$I$146)/((1+$B14+L$7)*IF(RateConv=1,1,1+IPCALT)-1-'DCF Base'!$I$144)/'DCF Base'!$H$23*(1+$B14+L$7)^(-5))*IF(RateConv=1,(1+$B14+L$7),(1+$B14+L$7)*(1+IPCA1))-'DCF Base'!$D$149,SUMPRODUCT('DCF Base'!$D$160:$H$160,(1+$B14+L$7)^(-'DCF Base'!$D$19:$H$19))+'DCF Base'!$I$145*(1-'DCF Base'!$I$144/'DCF Base'!$I$146)/((1+$B14+L$7)*IF(RateConv=1,1,1+IPCALT)-1-'DCF Base'!$I$144)/'DCF Base'!$H$23*(1+$B14+L$7)^(-5))</f>
        <v>165655.80308247794</v>
      </c>
      <c r="M14" s="16">
        <f>IF(Horizon=1,(SUMPRODUCT('DCF Base'!$D$73:$H$73,(1+$B14+M$7)^(-'DCF Base'!$D$19:$H$19))+'DCF Base'!$I$58*(1-'DCF Base'!$I$57/'DCF Base'!$I$59)/((1+$B14+M$7)*IF(RateConv=1,1,1+IPCALT)-1-'DCF Base'!$I$57)/'DCF Base'!$H$23*(1+$B14+M$7)^(-5))*IF(RateConv=1,(1+$B14+M$7),(1+$B14+M$7)*(1+IPCA1))-'DCF Base'!$D$62,SUMPRODUCT('DCF Base'!$D$73:$H$73,(1+$B14+M$7)^(-'DCF Base'!$D$19:$H$19))+'DCF Base'!$I$58*(1-'DCF Base'!$I$57/'DCF Base'!$I$59)/((1+$B14+M$7)*IF(RateConv=1,1,1+IPCALT)-1-'DCF Base'!$I$57)/'DCF Base'!$H$23*(1+$B14+M$7)^(-5))+IF(Horizon=1,(SUMPRODUCT('DCF Base'!$D$102:$H$102,(1+$B14+M$7)^(-'DCF Base'!$D$19:$H$19))+'DCF Base'!$I$87*(1-'DCF Base'!$I$86/'DCF Base'!$I$88)/((1+$B14+M$7)*IF(RateConv=1,1,1+IPCALT)-1-'DCF Base'!$I$86)/'DCF Base'!$H$23*(1+$B14+M$7)^(-5))*IF(RateConv=1,(1+$B14+M$7),(1+$B14+M$7)*(1+IPCA1))-'DCF Base'!$D$91,SUMPRODUCT('DCF Base'!$D$102:$H$102,(1+$B14+M$7)^(-'DCF Base'!$D$19:$H$19))+'DCF Base'!$I$87*(1-'DCF Base'!$I$86/'DCF Base'!$I$88)/((1+$B14+M$7)*IF(RateConv=1,1,1+IPCALT)-1-'DCF Base'!$I$86)/'DCF Base'!$H$23*(1+$B14+M$7)^(-5))+IF(Horizon=1,(SUMPRODUCT('DCF Base'!$D$131:$H$131,(1+$B14+M$7)^(-'DCF Base'!$D$19:$H$19))+'DCF Base'!$I$116*(1-'DCF Base'!$I$115/'DCF Base'!$I$117)/((1+$B14+M$7)*IF(RateConv=1,1,1+IPCALT)-1-'DCF Base'!$I$115)/'DCF Base'!$H$23*(1+$B14+M$7)^(-5))*IF(RateConv=1,(1+$B14+M$7),(1+$B14+M$7)*(1+IPCA1))-'DCF Base'!$D$120,SUMPRODUCT('DCF Base'!$D$131:$H$131,(1+$B14+M$7)^(-'DCF Base'!$D$19:$H$19))+'DCF Base'!$I$116*(1-'DCF Base'!$I$115/'DCF Base'!$I$117)/((1+$B14+M$7)*IF(RateConv=1,1,1+IPCALT)-1-'DCF Base'!$I$115)/'DCF Base'!$H$23*(1+$B14+M$7)^(-5))+IF(Horizon=1,(SUMPRODUCT('DCF Base'!$D$160:$H$160,(1+$B14+M$7)^(-'DCF Base'!$D$19:$H$19))+'DCF Base'!$I$145*(1-'DCF Base'!$I$144/'DCF Base'!$I$146)/((1+$B14+M$7)*IF(RateConv=1,1,1+IPCALT)-1-'DCF Base'!$I$144)/'DCF Base'!$H$23*(1+$B14+M$7)^(-5))*IF(RateConv=1,(1+$B14+M$7),(1+$B14+M$7)*(1+IPCA1))-'DCF Base'!$D$149,SUMPRODUCT('DCF Base'!$D$160:$H$160,(1+$B14+M$7)^(-'DCF Base'!$D$19:$H$19))+'DCF Base'!$I$145*(1-'DCF Base'!$I$144/'DCF Base'!$I$146)/((1+$B14+M$7)*IF(RateConv=1,1,1+IPCALT)-1-'DCF Base'!$I$144)/'DCF Base'!$H$23*(1+$B14+M$7)^(-5))</f>
        <v>158106.96770050831</v>
      </c>
    </row>
    <row r="15" spans="2:14" ht="13.95" customHeight="1" x14ac:dyDescent="0.3">
      <c r="B15" s="82">
        <v>0.08</v>
      </c>
      <c r="C15" s="16">
        <f>IF(Horizon=1,(SUMPRODUCT('DCF Base'!$D$73:$H$73,(1+$B15+C$7)^(-'DCF Base'!$D$19:$H$19))+'DCF Base'!$I$58*(1-'DCF Base'!$I$57/'DCF Base'!$I$59)/((1+$B15+C$7)*IF(RateConv=1,1,1+IPCALT)-1-'DCF Base'!$I$57)/'DCF Base'!$H$23*(1+$B15+C$7)^(-5))*IF(RateConv=1,(1+$B15+C$7),(1+$B15+C$7)*(1+IPCA1))-'DCF Base'!$D$62,SUMPRODUCT('DCF Base'!$D$73:$H$73,(1+$B15+C$7)^(-'DCF Base'!$D$19:$H$19))+'DCF Base'!$I$58*(1-'DCF Base'!$I$57/'DCF Base'!$I$59)/((1+$B15+C$7)*IF(RateConv=1,1,1+IPCALT)-1-'DCF Base'!$I$57)/'DCF Base'!$H$23*(1+$B15+C$7)^(-5))+IF(Horizon=1,(SUMPRODUCT('DCF Base'!$D$102:$H$102,(1+$B15+C$7)^(-'DCF Base'!$D$19:$H$19))+'DCF Base'!$I$87*(1-'DCF Base'!$I$86/'DCF Base'!$I$88)/((1+$B15+C$7)*IF(RateConv=1,1,1+IPCALT)-1-'DCF Base'!$I$86)/'DCF Base'!$H$23*(1+$B15+C$7)^(-5))*IF(RateConv=1,(1+$B15+C$7),(1+$B15+C$7)*(1+IPCA1))-'DCF Base'!$D$91,SUMPRODUCT('DCF Base'!$D$102:$H$102,(1+$B15+C$7)^(-'DCF Base'!$D$19:$H$19))+'DCF Base'!$I$87*(1-'DCF Base'!$I$86/'DCF Base'!$I$88)/((1+$B15+C$7)*IF(RateConv=1,1,1+IPCALT)-1-'DCF Base'!$I$86)/'DCF Base'!$H$23*(1+$B15+C$7)^(-5))+IF(Horizon=1,(SUMPRODUCT('DCF Base'!$D$131:$H$131,(1+$B15+C$7)^(-'DCF Base'!$D$19:$H$19))+'DCF Base'!$I$116*(1-'DCF Base'!$I$115/'DCF Base'!$I$117)/((1+$B15+C$7)*IF(RateConv=1,1,1+IPCALT)-1-'DCF Base'!$I$115)/'DCF Base'!$H$23*(1+$B15+C$7)^(-5))*IF(RateConv=1,(1+$B15+C$7),(1+$B15+C$7)*(1+IPCA1))-'DCF Base'!$D$120,SUMPRODUCT('DCF Base'!$D$131:$H$131,(1+$B15+C$7)^(-'DCF Base'!$D$19:$H$19))+'DCF Base'!$I$116*(1-'DCF Base'!$I$115/'DCF Base'!$I$117)/((1+$B15+C$7)*IF(RateConv=1,1,1+IPCALT)-1-'DCF Base'!$I$115)/'DCF Base'!$H$23*(1+$B15+C$7)^(-5))+IF(Horizon=1,(SUMPRODUCT('DCF Base'!$D$160:$H$160,(1+$B15+C$7)^(-'DCF Base'!$D$19:$H$19))+'DCF Base'!$I$145*(1-'DCF Base'!$I$144/'DCF Base'!$I$146)/((1+$B15+C$7)*IF(RateConv=1,1,1+IPCALT)-1-'DCF Base'!$I$144)/'DCF Base'!$H$23*(1+$B15+C$7)^(-5))*IF(RateConv=1,(1+$B15+C$7),(1+$B15+C$7)*(1+IPCA1))-'DCF Base'!$D$149,SUMPRODUCT('DCF Base'!$D$160:$H$160,(1+$B15+C$7)^(-'DCF Base'!$D$19:$H$19))+'DCF Base'!$I$145*(1-'DCF Base'!$I$144/'DCF Base'!$I$146)/((1+$B15+C$7)*IF(RateConv=1,1,1+IPCALT)-1-'DCF Base'!$I$144)/'DCF Base'!$H$23*(1+$B15+C$7)^(-5))</f>
        <v>266171.1676102787</v>
      </c>
      <c r="D15" s="16">
        <f>IF(Horizon=1,(SUMPRODUCT('DCF Base'!$D$73:$H$73,(1+$B15+D$7)^(-'DCF Base'!$D$19:$H$19))+'DCF Base'!$I$58*(1-'DCF Base'!$I$57/'DCF Base'!$I$59)/((1+$B15+D$7)*IF(RateConv=1,1,1+IPCALT)-1-'DCF Base'!$I$57)/'DCF Base'!$H$23*(1+$B15+D$7)^(-5))*IF(RateConv=1,(1+$B15+D$7),(1+$B15+D$7)*(1+IPCA1))-'DCF Base'!$D$62,SUMPRODUCT('DCF Base'!$D$73:$H$73,(1+$B15+D$7)^(-'DCF Base'!$D$19:$H$19))+'DCF Base'!$I$58*(1-'DCF Base'!$I$57/'DCF Base'!$I$59)/((1+$B15+D$7)*IF(RateConv=1,1,1+IPCALT)-1-'DCF Base'!$I$57)/'DCF Base'!$H$23*(1+$B15+D$7)^(-5))+IF(Horizon=1,(SUMPRODUCT('DCF Base'!$D$102:$H$102,(1+$B15+D$7)^(-'DCF Base'!$D$19:$H$19))+'DCF Base'!$I$87*(1-'DCF Base'!$I$86/'DCF Base'!$I$88)/((1+$B15+D$7)*IF(RateConv=1,1,1+IPCALT)-1-'DCF Base'!$I$86)/'DCF Base'!$H$23*(1+$B15+D$7)^(-5))*IF(RateConv=1,(1+$B15+D$7),(1+$B15+D$7)*(1+IPCA1))-'DCF Base'!$D$91,SUMPRODUCT('DCF Base'!$D$102:$H$102,(1+$B15+D$7)^(-'DCF Base'!$D$19:$H$19))+'DCF Base'!$I$87*(1-'DCF Base'!$I$86/'DCF Base'!$I$88)/((1+$B15+D$7)*IF(RateConv=1,1,1+IPCALT)-1-'DCF Base'!$I$86)/'DCF Base'!$H$23*(1+$B15+D$7)^(-5))+IF(Horizon=1,(SUMPRODUCT('DCF Base'!$D$131:$H$131,(1+$B15+D$7)^(-'DCF Base'!$D$19:$H$19))+'DCF Base'!$I$116*(1-'DCF Base'!$I$115/'DCF Base'!$I$117)/((1+$B15+D$7)*IF(RateConv=1,1,1+IPCALT)-1-'DCF Base'!$I$115)/'DCF Base'!$H$23*(1+$B15+D$7)^(-5))*IF(RateConv=1,(1+$B15+D$7),(1+$B15+D$7)*(1+IPCA1))-'DCF Base'!$D$120,SUMPRODUCT('DCF Base'!$D$131:$H$131,(1+$B15+D$7)^(-'DCF Base'!$D$19:$H$19))+'DCF Base'!$I$116*(1-'DCF Base'!$I$115/'DCF Base'!$I$117)/((1+$B15+D$7)*IF(RateConv=1,1,1+IPCALT)-1-'DCF Base'!$I$115)/'DCF Base'!$H$23*(1+$B15+D$7)^(-5))+IF(Horizon=1,(SUMPRODUCT('DCF Base'!$D$160:$H$160,(1+$B15+D$7)^(-'DCF Base'!$D$19:$H$19))+'DCF Base'!$I$145*(1-'DCF Base'!$I$144/'DCF Base'!$I$146)/((1+$B15+D$7)*IF(RateConv=1,1,1+IPCALT)-1-'DCF Base'!$I$144)/'DCF Base'!$H$23*(1+$B15+D$7)^(-5))*IF(RateConv=1,(1+$B15+D$7),(1+$B15+D$7)*(1+IPCA1))-'DCF Base'!$D$149,SUMPRODUCT('DCF Base'!$D$160:$H$160,(1+$B15+D$7)^(-'DCF Base'!$D$19:$H$19))+'DCF Base'!$I$145*(1-'DCF Base'!$I$144/'DCF Base'!$I$146)/((1+$B15+D$7)*IF(RateConv=1,1,1+IPCALT)-1-'DCF Base'!$I$144)/'DCF Base'!$H$23*(1+$B15+D$7)^(-5))</f>
        <v>247567.54010041748</v>
      </c>
      <c r="E15" s="16">
        <f>IF(Horizon=1,(SUMPRODUCT('DCF Base'!$D$73:$H$73,(1+$B15+E$7)^(-'DCF Base'!$D$19:$H$19))+'DCF Base'!$I$58*(1-'DCF Base'!$I$57/'DCF Base'!$I$59)/((1+$B15+E$7)*IF(RateConv=1,1,1+IPCALT)-1-'DCF Base'!$I$57)/'DCF Base'!$H$23*(1+$B15+E$7)^(-5))*IF(RateConv=1,(1+$B15+E$7),(1+$B15+E$7)*(1+IPCA1))-'DCF Base'!$D$62,SUMPRODUCT('DCF Base'!$D$73:$H$73,(1+$B15+E$7)^(-'DCF Base'!$D$19:$H$19))+'DCF Base'!$I$58*(1-'DCF Base'!$I$57/'DCF Base'!$I$59)/((1+$B15+E$7)*IF(RateConv=1,1,1+IPCALT)-1-'DCF Base'!$I$57)/'DCF Base'!$H$23*(1+$B15+E$7)^(-5))+IF(Horizon=1,(SUMPRODUCT('DCF Base'!$D$102:$H$102,(1+$B15+E$7)^(-'DCF Base'!$D$19:$H$19))+'DCF Base'!$I$87*(1-'DCF Base'!$I$86/'DCF Base'!$I$88)/((1+$B15+E$7)*IF(RateConv=1,1,1+IPCALT)-1-'DCF Base'!$I$86)/'DCF Base'!$H$23*(1+$B15+E$7)^(-5))*IF(RateConv=1,(1+$B15+E$7),(1+$B15+E$7)*(1+IPCA1))-'DCF Base'!$D$91,SUMPRODUCT('DCF Base'!$D$102:$H$102,(1+$B15+E$7)^(-'DCF Base'!$D$19:$H$19))+'DCF Base'!$I$87*(1-'DCF Base'!$I$86/'DCF Base'!$I$88)/((1+$B15+E$7)*IF(RateConv=1,1,1+IPCALT)-1-'DCF Base'!$I$86)/'DCF Base'!$H$23*(1+$B15+E$7)^(-5))+IF(Horizon=1,(SUMPRODUCT('DCF Base'!$D$131:$H$131,(1+$B15+E$7)^(-'DCF Base'!$D$19:$H$19))+'DCF Base'!$I$116*(1-'DCF Base'!$I$115/'DCF Base'!$I$117)/((1+$B15+E$7)*IF(RateConv=1,1,1+IPCALT)-1-'DCF Base'!$I$115)/'DCF Base'!$H$23*(1+$B15+E$7)^(-5))*IF(RateConv=1,(1+$B15+E$7),(1+$B15+E$7)*(1+IPCA1))-'DCF Base'!$D$120,SUMPRODUCT('DCF Base'!$D$131:$H$131,(1+$B15+E$7)^(-'DCF Base'!$D$19:$H$19))+'DCF Base'!$I$116*(1-'DCF Base'!$I$115/'DCF Base'!$I$117)/((1+$B15+E$7)*IF(RateConv=1,1,1+IPCALT)-1-'DCF Base'!$I$115)/'DCF Base'!$H$23*(1+$B15+E$7)^(-5))+IF(Horizon=1,(SUMPRODUCT('DCF Base'!$D$160:$H$160,(1+$B15+E$7)^(-'DCF Base'!$D$19:$H$19))+'DCF Base'!$I$145*(1-'DCF Base'!$I$144/'DCF Base'!$I$146)/((1+$B15+E$7)*IF(RateConv=1,1,1+IPCALT)-1-'DCF Base'!$I$144)/'DCF Base'!$H$23*(1+$B15+E$7)^(-5))*IF(RateConv=1,(1+$B15+E$7),(1+$B15+E$7)*(1+IPCA1))-'DCF Base'!$D$149,SUMPRODUCT('DCF Base'!$D$160:$H$160,(1+$B15+E$7)^(-'DCF Base'!$D$19:$H$19))+'DCF Base'!$I$145*(1-'DCF Base'!$I$144/'DCF Base'!$I$146)/((1+$B15+E$7)*IF(RateConv=1,1,1+IPCALT)-1-'DCF Base'!$I$144)/'DCF Base'!$H$23*(1+$B15+E$7)^(-5))</f>
        <v>231353.18594107748</v>
      </c>
      <c r="F15" s="16">
        <f>IF(Horizon=1,(SUMPRODUCT('DCF Base'!$D$73:$H$73,(1+$B15+F$7)^(-'DCF Base'!$D$19:$H$19))+'DCF Base'!$I$58*(1-'DCF Base'!$I$57/'DCF Base'!$I$59)/((1+$B15+F$7)*IF(RateConv=1,1,1+IPCALT)-1-'DCF Base'!$I$57)/'DCF Base'!$H$23*(1+$B15+F$7)^(-5))*IF(RateConv=1,(1+$B15+F$7),(1+$B15+F$7)*(1+IPCA1))-'DCF Base'!$D$62,SUMPRODUCT('DCF Base'!$D$73:$H$73,(1+$B15+F$7)^(-'DCF Base'!$D$19:$H$19))+'DCF Base'!$I$58*(1-'DCF Base'!$I$57/'DCF Base'!$I$59)/((1+$B15+F$7)*IF(RateConv=1,1,1+IPCALT)-1-'DCF Base'!$I$57)/'DCF Base'!$H$23*(1+$B15+F$7)^(-5))+IF(Horizon=1,(SUMPRODUCT('DCF Base'!$D$102:$H$102,(1+$B15+F$7)^(-'DCF Base'!$D$19:$H$19))+'DCF Base'!$I$87*(1-'DCF Base'!$I$86/'DCF Base'!$I$88)/((1+$B15+F$7)*IF(RateConv=1,1,1+IPCALT)-1-'DCF Base'!$I$86)/'DCF Base'!$H$23*(1+$B15+F$7)^(-5))*IF(RateConv=1,(1+$B15+F$7),(1+$B15+F$7)*(1+IPCA1))-'DCF Base'!$D$91,SUMPRODUCT('DCF Base'!$D$102:$H$102,(1+$B15+F$7)^(-'DCF Base'!$D$19:$H$19))+'DCF Base'!$I$87*(1-'DCF Base'!$I$86/'DCF Base'!$I$88)/((1+$B15+F$7)*IF(RateConv=1,1,1+IPCALT)-1-'DCF Base'!$I$86)/'DCF Base'!$H$23*(1+$B15+F$7)^(-5))+IF(Horizon=1,(SUMPRODUCT('DCF Base'!$D$131:$H$131,(1+$B15+F$7)^(-'DCF Base'!$D$19:$H$19))+'DCF Base'!$I$116*(1-'DCF Base'!$I$115/'DCF Base'!$I$117)/((1+$B15+F$7)*IF(RateConv=1,1,1+IPCALT)-1-'DCF Base'!$I$115)/'DCF Base'!$H$23*(1+$B15+F$7)^(-5))*IF(RateConv=1,(1+$B15+F$7),(1+$B15+F$7)*(1+IPCA1))-'DCF Base'!$D$120,SUMPRODUCT('DCF Base'!$D$131:$H$131,(1+$B15+F$7)^(-'DCF Base'!$D$19:$H$19))+'DCF Base'!$I$116*(1-'DCF Base'!$I$115/'DCF Base'!$I$117)/((1+$B15+F$7)*IF(RateConv=1,1,1+IPCALT)-1-'DCF Base'!$I$115)/'DCF Base'!$H$23*(1+$B15+F$7)^(-5))+IF(Horizon=1,(SUMPRODUCT('DCF Base'!$D$160:$H$160,(1+$B15+F$7)^(-'DCF Base'!$D$19:$H$19))+'DCF Base'!$I$145*(1-'DCF Base'!$I$144/'DCF Base'!$I$146)/((1+$B15+F$7)*IF(RateConv=1,1,1+IPCALT)-1-'DCF Base'!$I$144)/'DCF Base'!$H$23*(1+$B15+F$7)^(-5))*IF(RateConv=1,(1+$B15+F$7),(1+$B15+F$7)*(1+IPCA1))-'DCF Base'!$D$149,SUMPRODUCT('DCF Base'!$D$160:$H$160,(1+$B15+F$7)^(-'DCF Base'!$D$19:$H$19))+'DCF Base'!$I$145*(1-'DCF Base'!$I$144/'DCF Base'!$I$146)/((1+$B15+F$7)*IF(RateConv=1,1,1+IPCALT)-1-'DCF Base'!$I$144)/'DCF Base'!$H$23*(1+$B15+F$7)^(-5))</f>
        <v>217096.24287442854</v>
      </c>
      <c r="G15" s="16">
        <f>IF(Horizon=1,(SUMPRODUCT('DCF Base'!$D$73:$H$73,(1+$B15+G$7)^(-'DCF Base'!$D$19:$H$19))+'DCF Base'!$I$58*(1-'DCF Base'!$I$57/'DCF Base'!$I$59)/((1+$B15+G$7)*IF(RateConv=1,1,1+IPCALT)-1-'DCF Base'!$I$57)/'DCF Base'!$H$23*(1+$B15+G$7)^(-5))*IF(RateConv=1,(1+$B15+G$7),(1+$B15+G$7)*(1+IPCA1))-'DCF Base'!$D$62,SUMPRODUCT('DCF Base'!$D$73:$H$73,(1+$B15+G$7)^(-'DCF Base'!$D$19:$H$19))+'DCF Base'!$I$58*(1-'DCF Base'!$I$57/'DCF Base'!$I$59)/((1+$B15+G$7)*IF(RateConv=1,1,1+IPCALT)-1-'DCF Base'!$I$57)/'DCF Base'!$H$23*(1+$B15+G$7)^(-5))+IF(Horizon=1,(SUMPRODUCT('DCF Base'!$D$102:$H$102,(1+$B15+G$7)^(-'DCF Base'!$D$19:$H$19))+'DCF Base'!$I$87*(1-'DCF Base'!$I$86/'DCF Base'!$I$88)/((1+$B15+G$7)*IF(RateConv=1,1,1+IPCALT)-1-'DCF Base'!$I$86)/'DCF Base'!$H$23*(1+$B15+G$7)^(-5))*IF(RateConv=1,(1+$B15+G$7),(1+$B15+G$7)*(1+IPCA1))-'DCF Base'!$D$91,SUMPRODUCT('DCF Base'!$D$102:$H$102,(1+$B15+G$7)^(-'DCF Base'!$D$19:$H$19))+'DCF Base'!$I$87*(1-'DCF Base'!$I$86/'DCF Base'!$I$88)/((1+$B15+G$7)*IF(RateConv=1,1,1+IPCALT)-1-'DCF Base'!$I$86)/'DCF Base'!$H$23*(1+$B15+G$7)^(-5))+IF(Horizon=1,(SUMPRODUCT('DCF Base'!$D$131:$H$131,(1+$B15+G$7)^(-'DCF Base'!$D$19:$H$19))+'DCF Base'!$I$116*(1-'DCF Base'!$I$115/'DCF Base'!$I$117)/((1+$B15+G$7)*IF(RateConv=1,1,1+IPCALT)-1-'DCF Base'!$I$115)/'DCF Base'!$H$23*(1+$B15+G$7)^(-5))*IF(RateConv=1,(1+$B15+G$7),(1+$B15+G$7)*(1+IPCA1))-'DCF Base'!$D$120,SUMPRODUCT('DCF Base'!$D$131:$H$131,(1+$B15+G$7)^(-'DCF Base'!$D$19:$H$19))+'DCF Base'!$I$116*(1-'DCF Base'!$I$115/'DCF Base'!$I$117)/((1+$B15+G$7)*IF(RateConv=1,1,1+IPCALT)-1-'DCF Base'!$I$115)/'DCF Base'!$H$23*(1+$B15+G$7)^(-5))+IF(Horizon=1,(SUMPRODUCT('DCF Base'!$D$160:$H$160,(1+$B15+G$7)^(-'DCF Base'!$D$19:$H$19))+'DCF Base'!$I$145*(1-'DCF Base'!$I$144/'DCF Base'!$I$146)/((1+$B15+G$7)*IF(RateConv=1,1,1+IPCALT)-1-'DCF Base'!$I$144)/'DCF Base'!$H$23*(1+$B15+G$7)^(-5))*IF(RateConv=1,(1+$B15+G$7),(1+$B15+G$7)*(1+IPCA1))-'DCF Base'!$D$149,SUMPRODUCT('DCF Base'!$D$160:$H$160,(1+$B15+G$7)^(-'DCF Base'!$D$19:$H$19))+'DCF Base'!$I$145*(1-'DCF Base'!$I$144/'DCF Base'!$I$146)/((1+$B15+G$7)*IF(RateConv=1,1,1+IPCALT)-1-'DCF Base'!$I$144)/'DCF Base'!$H$23*(1+$B15+G$7)^(-5))</f>
        <v>204463.00047496957</v>
      </c>
      <c r="H15" s="16">
        <f>IF(Horizon=1,(SUMPRODUCT('DCF Base'!$D$73:$H$73,(1+$B15+H$7)^(-'DCF Base'!$D$19:$H$19))+'DCF Base'!$I$58*(1-'DCF Base'!$I$57/'DCF Base'!$I$59)/((1+$B15+H$7)*IF(RateConv=1,1,1+IPCALT)-1-'DCF Base'!$I$57)/'DCF Base'!$H$23*(1+$B15+H$7)^(-5))*IF(RateConv=1,(1+$B15+H$7),(1+$B15+H$7)*(1+IPCA1))-'DCF Base'!$D$62,SUMPRODUCT('DCF Base'!$D$73:$H$73,(1+$B15+H$7)^(-'DCF Base'!$D$19:$H$19))+'DCF Base'!$I$58*(1-'DCF Base'!$I$57/'DCF Base'!$I$59)/((1+$B15+H$7)*IF(RateConv=1,1,1+IPCALT)-1-'DCF Base'!$I$57)/'DCF Base'!$H$23*(1+$B15+H$7)^(-5))+IF(Horizon=1,(SUMPRODUCT('DCF Base'!$D$102:$H$102,(1+$B15+H$7)^(-'DCF Base'!$D$19:$H$19))+'DCF Base'!$I$87*(1-'DCF Base'!$I$86/'DCF Base'!$I$88)/((1+$B15+H$7)*IF(RateConv=1,1,1+IPCALT)-1-'DCF Base'!$I$86)/'DCF Base'!$H$23*(1+$B15+H$7)^(-5))*IF(RateConv=1,(1+$B15+H$7),(1+$B15+H$7)*(1+IPCA1))-'DCF Base'!$D$91,SUMPRODUCT('DCF Base'!$D$102:$H$102,(1+$B15+H$7)^(-'DCF Base'!$D$19:$H$19))+'DCF Base'!$I$87*(1-'DCF Base'!$I$86/'DCF Base'!$I$88)/((1+$B15+H$7)*IF(RateConv=1,1,1+IPCALT)-1-'DCF Base'!$I$86)/'DCF Base'!$H$23*(1+$B15+H$7)^(-5))+IF(Horizon=1,(SUMPRODUCT('DCF Base'!$D$131:$H$131,(1+$B15+H$7)^(-'DCF Base'!$D$19:$H$19))+'DCF Base'!$I$116*(1-'DCF Base'!$I$115/'DCF Base'!$I$117)/((1+$B15+H$7)*IF(RateConv=1,1,1+IPCALT)-1-'DCF Base'!$I$115)/'DCF Base'!$H$23*(1+$B15+H$7)^(-5))*IF(RateConv=1,(1+$B15+H$7),(1+$B15+H$7)*(1+IPCA1))-'DCF Base'!$D$120,SUMPRODUCT('DCF Base'!$D$131:$H$131,(1+$B15+H$7)^(-'DCF Base'!$D$19:$H$19))+'DCF Base'!$I$116*(1-'DCF Base'!$I$115/'DCF Base'!$I$117)/((1+$B15+H$7)*IF(RateConv=1,1,1+IPCALT)-1-'DCF Base'!$I$115)/'DCF Base'!$H$23*(1+$B15+H$7)^(-5))+IF(Horizon=1,(SUMPRODUCT('DCF Base'!$D$160:$H$160,(1+$B15+H$7)^(-'DCF Base'!$D$19:$H$19))+'DCF Base'!$I$145*(1-'DCF Base'!$I$144/'DCF Base'!$I$146)/((1+$B15+H$7)*IF(RateConv=1,1,1+IPCALT)-1-'DCF Base'!$I$144)/'DCF Base'!$H$23*(1+$B15+H$7)^(-5))*IF(RateConv=1,(1+$B15+H$7),(1+$B15+H$7)*(1+IPCA1))-'DCF Base'!$D$149,SUMPRODUCT('DCF Base'!$D$160:$H$160,(1+$B15+H$7)^(-'DCF Base'!$D$19:$H$19))+'DCF Base'!$I$145*(1-'DCF Base'!$I$144/'DCF Base'!$I$146)/((1+$B15+H$7)*IF(RateConv=1,1,1+IPCALT)-1-'DCF Base'!$I$144)/'DCF Base'!$H$23*(1+$B15+H$7)^(-5))</f>
        <v>193191.51521634919</v>
      </c>
      <c r="I15" s="16">
        <f>IF(Horizon=1,(SUMPRODUCT('DCF Base'!$D$73:$H$73,(1+$B15+I$7)^(-'DCF Base'!$D$19:$H$19))+'DCF Base'!$I$58*(1-'DCF Base'!$I$57/'DCF Base'!$I$59)/((1+$B15+I$7)*IF(RateConv=1,1,1+IPCALT)-1-'DCF Base'!$I$57)/'DCF Base'!$H$23*(1+$B15+I$7)^(-5))*IF(RateConv=1,(1+$B15+I$7),(1+$B15+I$7)*(1+IPCA1))-'DCF Base'!$D$62,SUMPRODUCT('DCF Base'!$D$73:$H$73,(1+$B15+I$7)^(-'DCF Base'!$D$19:$H$19))+'DCF Base'!$I$58*(1-'DCF Base'!$I$57/'DCF Base'!$I$59)/((1+$B15+I$7)*IF(RateConv=1,1,1+IPCALT)-1-'DCF Base'!$I$57)/'DCF Base'!$H$23*(1+$B15+I$7)^(-5))+IF(Horizon=1,(SUMPRODUCT('DCF Base'!$D$102:$H$102,(1+$B15+I$7)^(-'DCF Base'!$D$19:$H$19))+'DCF Base'!$I$87*(1-'DCF Base'!$I$86/'DCF Base'!$I$88)/((1+$B15+I$7)*IF(RateConv=1,1,1+IPCALT)-1-'DCF Base'!$I$86)/'DCF Base'!$H$23*(1+$B15+I$7)^(-5))*IF(RateConv=1,(1+$B15+I$7),(1+$B15+I$7)*(1+IPCA1))-'DCF Base'!$D$91,SUMPRODUCT('DCF Base'!$D$102:$H$102,(1+$B15+I$7)^(-'DCF Base'!$D$19:$H$19))+'DCF Base'!$I$87*(1-'DCF Base'!$I$86/'DCF Base'!$I$88)/((1+$B15+I$7)*IF(RateConv=1,1,1+IPCALT)-1-'DCF Base'!$I$86)/'DCF Base'!$H$23*(1+$B15+I$7)^(-5))+IF(Horizon=1,(SUMPRODUCT('DCF Base'!$D$131:$H$131,(1+$B15+I$7)^(-'DCF Base'!$D$19:$H$19))+'DCF Base'!$I$116*(1-'DCF Base'!$I$115/'DCF Base'!$I$117)/((1+$B15+I$7)*IF(RateConv=1,1,1+IPCALT)-1-'DCF Base'!$I$115)/'DCF Base'!$H$23*(1+$B15+I$7)^(-5))*IF(RateConv=1,(1+$B15+I$7),(1+$B15+I$7)*(1+IPCA1))-'DCF Base'!$D$120,SUMPRODUCT('DCF Base'!$D$131:$H$131,(1+$B15+I$7)^(-'DCF Base'!$D$19:$H$19))+'DCF Base'!$I$116*(1-'DCF Base'!$I$115/'DCF Base'!$I$117)/((1+$B15+I$7)*IF(RateConv=1,1,1+IPCALT)-1-'DCF Base'!$I$115)/'DCF Base'!$H$23*(1+$B15+I$7)^(-5))+IF(Horizon=1,(SUMPRODUCT('DCF Base'!$D$160:$H$160,(1+$B15+I$7)^(-'DCF Base'!$D$19:$H$19))+'DCF Base'!$I$145*(1-'DCF Base'!$I$144/'DCF Base'!$I$146)/((1+$B15+I$7)*IF(RateConv=1,1,1+IPCALT)-1-'DCF Base'!$I$144)/'DCF Base'!$H$23*(1+$B15+I$7)^(-5))*IF(RateConv=1,(1+$B15+I$7),(1+$B15+I$7)*(1+IPCA1))-'DCF Base'!$D$149,SUMPRODUCT('DCF Base'!$D$160:$H$160,(1+$B15+I$7)^(-'DCF Base'!$D$19:$H$19))+'DCF Base'!$I$145*(1-'DCF Base'!$I$144/'DCF Base'!$I$146)/((1+$B15+I$7)*IF(RateConv=1,1,1+IPCALT)-1-'DCF Base'!$I$144)/'DCF Base'!$H$23*(1+$B15+I$7)^(-5))</f>
        <v>183073.30255946692</v>
      </c>
      <c r="J15" s="16">
        <f>IF(Horizon=1,(SUMPRODUCT('DCF Base'!$D$73:$H$73,(1+$B15+J$7)^(-'DCF Base'!$D$19:$H$19))+'DCF Base'!$I$58*(1-'DCF Base'!$I$57/'DCF Base'!$I$59)/((1+$B15+J$7)*IF(RateConv=1,1,1+IPCALT)-1-'DCF Base'!$I$57)/'DCF Base'!$H$23*(1+$B15+J$7)^(-5))*IF(RateConv=1,(1+$B15+J$7),(1+$B15+J$7)*(1+IPCA1))-'DCF Base'!$D$62,SUMPRODUCT('DCF Base'!$D$73:$H$73,(1+$B15+J$7)^(-'DCF Base'!$D$19:$H$19))+'DCF Base'!$I$58*(1-'DCF Base'!$I$57/'DCF Base'!$I$59)/((1+$B15+J$7)*IF(RateConv=1,1,1+IPCALT)-1-'DCF Base'!$I$57)/'DCF Base'!$H$23*(1+$B15+J$7)^(-5))+IF(Horizon=1,(SUMPRODUCT('DCF Base'!$D$102:$H$102,(1+$B15+J$7)^(-'DCF Base'!$D$19:$H$19))+'DCF Base'!$I$87*(1-'DCF Base'!$I$86/'DCF Base'!$I$88)/((1+$B15+J$7)*IF(RateConv=1,1,1+IPCALT)-1-'DCF Base'!$I$86)/'DCF Base'!$H$23*(1+$B15+J$7)^(-5))*IF(RateConv=1,(1+$B15+J$7),(1+$B15+J$7)*(1+IPCA1))-'DCF Base'!$D$91,SUMPRODUCT('DCF Base'!$D$102:$H$102,(1+$B15+J$7)^(-'DCF Base'!$D$19:$H$19))+'DCF Base'!$I$87*(1-'DCF Base'!$I$86/'DCF Base'!$I$88)/((1+$B15+J$7)*IF(RateConv=1,1,1+IPCALT)-1-'DCF Base'!$I$86)/'DCF Base'!$H$23*(1+$B15+J$7)^(-5))+IF(Horizon=1,(SUMPRODUCT('DCF Base'!$D$131:$H$131,(1+$B15+J$7)^(-'DCF Base'!$D$19:$H$19))+'DCF Base'!$I$116*(1-'DCF Base'!$I$115/'DCF Base'!$I$117)/((1+$B15+J$7)*IF(RateConv=1,1,1+IPCALT)-1-'DCF Base'!$I$115)/'DCF Base'!$H$23*(1+$B15+J$7)^(-5))*IF(RateConv=1,(1+$B15+J$7),(1+$B15+J$7)*(1+IPCA1))-'DCF Base'!$D$120,SUMPRODUCT('DCF Base'!$D$131:$H$131,(1+$B15+J$7)^(-'DCF Base'!$D$19:$H$19))+'DCF Base'!$I$116*(1-'DCF Base'!$I$115/'DCF Base'!$I$117)/((1+$B15+J$7)*IF(RateConv=1,1,1+IPCALT)-1-'DCF Base'!$I$115)/'DCF Base'!$H$23*(1+$B15+J$7)^(-5))+IF(Horizon=1,(SUMPRODUCT('DCF Base'!$D$160:$H$160,(1+$B15+J$7)^(-'DCF Base'!$D$19:$H$19))+'DCF Base'!$I$145*(1-'DCF Base'!$I$144/'DCF Base'!$I$146)/((1+$B15+J$7)*IF(RateConv=1,1,1+IPCALT)-1-'DCF Base'!$I$144)/'DCF Base'!$H$23*(1+$B15+J$7)^(-5))*IF(RateConv=1,(1+$B15+J$7),(1+$B15+J$7)*(1+IPCA1))-'DCF Base'!$D$149,SUMPRODUCT('DCF Base'!$D$160:$H$160,(1+$B15+J$7)^(-'DCF Base'!$D$19:$H$19))+'DCF Base'!$I$145*(1-'DCF Base'!$I$144/'DCF Base'!$I$146)/((1+$B15+J$7)*IF(RateConv=1,1,1+IPCALT)-1-'DCF Base'!$I$144)/'DCF Base'!$H$23*(1+$B15+J$7)^(-5))</f>
        <v>173940.36144292721</v>
      </c>
      <c r="K15" s="16">
        <f>IF(Horizon=1,(SUMPRODUCT('DCF Base'!$D$73:$H$73,(1+$B15+K$7)^(-'DCF Base'!$D$19:$H$19))+'DCF Base'!$I$58*(1-'DCF Base'!$I$57/'DCF Base'!$I$59)/((1+$B15+K$7)*IF(RateConv=1,1,1+IPCALT)-1-'DCF Base'!$I$57)/'DCF Base'!$H$23*(1+$B15+K$7)^(-5))*IF(RateConv=1,(1+$B15+K$7),(1+$B15+K$7)*(1+IPCA1))-'DCF Base'!$D$62,SUMPRODUCT('DCF Base'!$D$73:$H$73,(1+$B15+K$7)^(-'DCF Base'!$D$19:$H$19))+'DCF Base'!$I$58*(1-'DCF Base'!$I$57/'DCF Base'!$I$59)/((1+$B15+K$7)*IF(RateConv=1,1,1+IPCALT)-1-'DCF Base'!$I$57)/'DCF Base'!$H$23*(1+$B15+K$7)^(-5))+IF(Horizon=1,(SUMPRODUCT('DCF Base'!$D$102:$H$102,(1+$B15+K$7)^(-'DCF Base'!$D$19:$H$19))+'DCF Base'!$I$87*(1-'DCF Base'!$I$86/'DCF Base'!$I$88)/((1+$B15+K$7)*IF(RateConv=1,1,1+IPCALT)-1-'DCF Base'!$I$86)/'DCF Base'!$H$23*(1+$B15+K$7)^(-5))*IF(RateConv=1,(1+$B15+K$7),(1+$B15+K$7)*(1+IPCA1))-'DCF Base'!$D$91,SUMPRODUCT('DCF Base'!$D$102:$H$102,(1+$B15+K$7)^(-'DCF Base'!$D$19:$H$19))+'DCF Base'!$I$87*(1-'DCF Base'!$I$86/'DCF Base'!$I$88)/((1+$B15+K$7)*IF(RateConv=1,1,1+IPCALT)-1-'DCF Base'!$I$86)/'DCF Base'!$H$23*(1+$B15+K$7)^(-5))+IF(Horizon=1,(SUMPRODUCT('DCF Base'!$D$131:$H$131,(1+$B15+K$7)^(-'DCF Base'!$D$19:$H$19))+'DCF Base'!$I$116*(1-'DCF Base'!$I$115/'DCF Base'!$I$117)/((1+$B15+K$7)*IF(RateConv=1,1,1+IPCALT)-1-'DCF Base'!$I$115)/'DCF Base'!$H$23*(1+$B15+K$7)^(-5))*IF(RateConv=1,(1+$B15+K$7),(1+$B15+K$7)*(1+IPCA1))-'DCF Base'!$D$120,SUMPRODUCT('DCF Base'!$D$131:$H$131,(1+$B15+K$7)^(-'DCF Base'!$D$19:$H$19))+'DCF Base'!$I$116*(1-'DCF Base'!$I$115/'DCF Base'!$I$117)/((1+$B15+K$7)*IF(RateConv=1,1,1+IPCALT)-1-'DCF Base'!$I$115)/'DCF Base'!$H$23*(1+$B15+K$7)^(-5))+IF(Horizon=1,(SUMPRODUCT('DCF Base'!$D$160:$H$160,(1+$B15+K$7)^(-'DCF Base'!$D$19:$H$19))+'DCF Base'!$I$145*(1-'DCF Base'!$I$144/'DCF Base'!$I$146)/((1+$B15+K$7)*IF(RateConv=1,1,1+IPCALT)-1-'DCF Base'!$I$144)/'DCF Base'!$H$23*(1+$B15+K$7)^(-5))*IF(RateConv=1,(1+$B15+K$7),(1+$B15+K$7)*(1+IPCA1))-'DCF Base'!$D$149,SUMPRODUCT('DCF Base'!$D$160:$H$160,(1+$B15+K$7)^(-'DCF Base'!$D$19:$H$19))+'DCF Base'!$I$145*(1-'DCF Base'!$I$144/'DCF Base'!$I$146)/((1+$B15+K$7)*IF(RateConv=1,1,1+IPCALT)-1-'DCF Base'!$I$144)/'DCF Base'!$H$23*(1+$B15+K$7)^(-5))</f>
        <v>165655.80308247794</v>
      </c>
      <c r="L15" s="16">
        <f>IF(Horizon=1,(SUMPRODUCT('DCF Base'!$D$73:$H$73,(1+$B15+L$7)^(-'DCF Base'!$D$19:$H$19))+'DCF Base'!$I$58*(1-'DCF Base'!$I$57/'DCF Base'!$I$59)/((1+$B15+L$7)*IF(RateConv=1,1,1+IPCALT)-1-'DCF Base'!$I$57)/'DCF Base'!$H$23*(1+$B15+L$7)^(-5))*IF(RateConv=1,(1+$B15+L$7),(1+$B15+L$7)*(1+IPCA1))-'DCF Base'!$D$62,SUMPRODUCT('DCF Base'!$D$73:$H$73,(1+$B15+L$7)^(-'DCF Base'!$D$19:$H$19))+'DCF Base'!$I$58*(1-'DCF Base'!$I$57/'DCF Base'!$I$59)/((1+$B15+L$7)*IF(RateConv=1,1,1+IPCALT)-1-'DCF Base'!$I$57)/'DCF Base'!$H$23*(1+$B15+L$7)^(-5))+IF(Horizon=1,(SUMPRODUCT('DCF Base'!$D$102:$H$102,(1+$B15+L$7)^(-'DCF Base'!$D$19:$H$19))+'DCF Base'!$I$87*(1-'DCF Base'!$I$86/'DCF Base'!$I$88)/((1+$B15+L$7)*IF(RateConv=1,1,1+IPCALT)-1-'DCF Base'!$I$86)/'DCF Base'!$H$23*(1+$B15+L$7)^(-5))*IF(RateConv=1,(1+$B15+L$7),(1+$B15+L$7)*(1+IPCA1))-'DCF Base'!$D$91,SUMPRODUCT('DCF Base'!$D$102:$H$102,(1+$B15+L$7)^(-'DCF Base'!$D$19:$H$19))+'DCF Base'!$I$87*(1-'DCF Base'!$I$86/'DCF Base'!$I$88)/((1+$B15+L$7)*IF(RateConv=1,1,1+IPCALT)-1-'DCF Base'!$I$86)/'DCF Base'!$H$23*(1+$B15+L$7)^(-5))+IF(Horizon=1,(SUMPRODUCT('DCF Base'!$D$131:$H$131,(1+$B15+L$7)^(-'DCF Base'!$D$19:$H$19))+'DCF Base'!$I$116*(1-'DCF Base'!$I$115/'DCF Base'!$I$117)/((1+$B15+L$7)*IF(RateConv=1,1,1+IPCALT)-1-'DCF Base'!$I$115)/'DCF Base'!$H$23*(1+$B15+L$7)^(-5))*IF(RateConv=1,(1+$B15+L$7),(1+$B15+L$7)*(1+IPCA1))-'DCF Base'!$D$120,SUMPRODUCT('DCF Base'!$D$131:$H$131,(1+$B15+L$7)^(-'DCF Base'!$D$19:$H$19))+'DCF Base'!$I$116*(1-'DCF Base'!$I$115/'DCF Base'!$I$117)/((1+$B15+L$7)*IF(RateConv=1,1,1+IPCALT)-1-'DCF Base'!$I$115)/'DCF Base'!$H$23*(1+$B15+L$7)^(-5))+IF(Horizon=1,(SUMPRODUCT('DCF Base'!$D$160:$H$160,(1+$B15+L$7)^(-'DCF Base'!$D$19:$H$19))+'DCF Base'!$I$145*(1-'DCF Base'!$I$144/'DCF Base'!$I$146)/((1+$B15+L$7)*IF(RateConv=1,1,1+IPCALT)-1-'DCF Base'!$I$144)/'DCF Base'!$H$23*(1+$B15+L$7)^(-5))*IF(RateConv=1,(1+$B15+L$7),(1+$B15+L$7)*(1+IPCA1))-'DCF Base'!$D$149,SUMPRODUCT('DCF Base'!$D$160:$H$160,(1+$B15+L$7)^(-'DCF Base'!$D$19:$H$19))+'DCF Base'!$I$145*(1-'DCF Base'!$I$144/'DCF Base'!$I$146)/((1+$B15+L$7)*IF(RateConv=1,1,1+IPCALT)-1-'DCF Base'!$I$144)/'DCF Base'!$H$23*(1+$B15+L$7)^(-5))</f>
        <v>158106.96770050799</v>
      </c>
      <c r="M15" s="16">
        <f>IF(Horizon=1,(SUMPRODUCT('DCF Base'!$D$73:$H$73,(1+$B15+M$7)^(-'DCF Base'!$D$19:$H$19))+'DCF Base'!$I$58*(1-'DCF Base'!$I$57/'DCF Base'!$I$59)/((1+$B15+M$7)*IF(RateConv=1,1,1+IPCALT)-1-'DCF Base'!$I$57)/'DCF Base'!$H$23*(1+$B15+M$7)^(-5))*IF(RateConv=1,(1+$B15+M$7),(1+$B15+M$7)*(1+IPCA1))-'DCF Base'!$D$62,SUMPRODUCT('DCF Base'!$D$73:$H$73,(1+$B15+M$7)^(-'DCF Base'!$D$19:$H$19))+'DCF Base'!$I$58*(1-'DCF Base'!$I$57/'DCF Base'!$I$59)/((1+$B15+M$7)*IF(RateConv=1,1,1+IPCALT)-1-'DCF Base'!$I$57)/'DCF Base'!$H$23*(1+$B15+M$7)^(-5))+IF(Horizon=1,(SUMPRODUCT('DCF Base'!$D$102:$H$102,(1+$B15+M$7)^(-'DCF Base'!$D$19:$H$19))+'DCF Base'!$I$87*(1-'DCF Base'!$I$86/'DCF Base'!$I$88)/((1+$B15+M$7)*IF(RateConv=1,1,1+IPCALT)-1-'DCF Base'!$I$86)/'DCF Base'!$H$23*(1+$B15+M$7)^(-5))*IF(RateConv=1,(1+$B15+M$7),(1+$B15+M$7)*(1+IPCA1))-'DCF Base'!$D$91,SUMPRODUCT('DCF Base'!$D$102:$H$102,(1+$B15+M$7)^(-'DCF Base'!$D$19:$H$19))+'DCF Base'!$I$87*(1-'DCF Base'!$I$86/'DCF Base'!$I$88)/((1+$B15+M$7)*IF(RateConv=1,1,1+IPCALT)-1-'DCF Base'!$I$86)/'DCF Base'!$H$23*(1+$B15+M$7)^(-5))+IF(Horizon=1,(SUMPRODUCT('DCF Base'!$D$131:$H$131,(1+$B15+M$7)^(-'DCF Base'!$D$19:$H$19))+'DCF Base'!$I$116*(1-'DCF Base'!$I$115/'DCF Base'!$I$117)/((1+$B15+M$7)*IF(RateConv=1,1,1+IPCALT)-1-'DCF Base'!$I$115)/'DCF Base'!$H$23*(1+$B15+M$7)^(-5))*IF(RateConv=1,(1+$B15+M$7),(1+$B15+M$7)*(1+IPCA1))-'DCF Base'!$D$120,SUMPRODUCT('DCF Base'!$D$131:$H$131,(1+$B15+M$7)^(-'DCF Base'!$D$19:$H$19))+'DCF Base'!$I$116*(1-'DCF Base'!$I$115/'DCF Base'!$I$117)/((1+$B15+M$7)*IF(RateConv=1,1,1+IPCALT)-1-'DCF Base'!$I$115)/'DCF Base'!$H$23*(1+$B15+M$7)^(-5))+IF(Horizon=1,(SUMPRODUCT('DCF Base'!$D$160:$H$160,(1+$B15+M$7)^(-'DCF Base'!$D$19:$H$19))+'DCF Base'!$I$145*(1-'DCF Base'!$I$144/'DCF Base'!$I$146)/((1+$B15+M$7)*IF(RateConv=1,1,1+IPCALT)-1-'DCF Base'!$I$144)/'DCF Base'!$H$23*(1+$B15+M$7)^(-5))*IF(RateConv=1,(1+$B15+M$7),(1+$B15+M$7)*(1+IPCA1))-'DCF Base'!$D$149,SUMPRODUCT('DCF Base'!$D$160:$H$160,(1+$B15+M$7)^(-'DCF Base'!$D$19:$H$19))+'DCF Base'!$I$145*(1-'DCF Base'!$I$144/'DCF Base'!$I$146)/((1+$B15+M$7)*IF(RateConv=1,1,1+IPCALT)-1-'DCF Base'!$I$144)/'DCF Base'!$H$23*(1+$B15+M$7)^(-5))</f>
        <v>151200.29124023439</v>
      </c>
    </row>
    <row r="16" spans="2:14" ht="13.95" customHeight="1" x14ac:dyDescent="0.3">
      <c r="B16" s="82">
        <v>8.5000000000000006E-2</v>
      </c>
      <c r="C16" s="16">
        <f>IF(Horizon=1,(SUMPRODUCT('DCF Base'!$D$73:$H$73,(1+$B16+C$7)^(-'DCF Base'!$D$19:$H$19))+'DCF Base'!$I$58*(1-'DCF Base'!$I$57/'DCF Base'!$I$59)/((1+$B16+C$7)*IF(RateConv=1,1,1+IPCALT)-1-'DCF Base'!$I$57)/'DCF Base'!$H$23*(1+$B16+C$7)^(-5))*IF(RateConv=1,(1+$B16+C$7),(1+$B16+C$7)*(1+IPCA1))-'DCF Base'!$D$62,SUMPRODUCT('DCF Base'!$D$73:$H$73,(1+$B16+C$7)^(-'DCF Base'!$D$19:$H$19))+'DCF Base'!$I$58*(1-'DCF Base'!$I$57/'DCF Base'!$I$59)/((1+$B16+C$7)*IF(RateConv=1,1,1+IPCALT)-1-'DCF Base'!$I$57)/'DCF Base'!$H$23*(1+$B16+C$7)^(-5))+IF(Horizon=1,(SUMPRODUCT('DCF Base'!$D$102:$H$102,(1+$B16+C$7)^(-'DCF Base'!$D$19:$H$19))+'DCF Base'!$I$87*(1-'DCF Base'!$I$86/'DCF Base'!$I$88)/((1+$B16+C$7)*IF(RateConv=1,1,1+IPCALT)-1-'DCF Base'!$I$86)/'DCF Base'!$H$23*(1+$B16+C$7)^(-5))*IF(RateConv=1,(1+$B16+C$7),(1+$B16+C$7)*(1+IPCA1))-'DCF Base'!$D$91,SUMPRODUCT('DCF Base'!$D$102:$H$102,(1+$B16+C$7)^(-'DCF Base'!$D$19:$H$19))+'DCF Base'!$I$87*(1-'DCF Base'!$I$86/'DCF Base'!$I$88)/((1+$B16+C$7)*IF(RateConv=1,1,1+IPCALT)-1-'DCF Base'!$I$86)/'DCF Base'!$H$23*(1+$B16+C$7)^(-5))+IF(Horizon=1,(SUMPRODUCT('DCF Base'!$D$131:$H$131,(1+$B16+C$7)^(-'DCF Base'!$D$19:$H$19))+'DCF Base'!$I$116*(1-'DCF Base'!$I$115/'DCF Base'!$I$117)/((1+$B16+C$7)*IF(RateConv=1,1,1+IPCALT)-1-'DCF Base'!$I$115)/'DCF Base'!$H$23*(1+$B16+C$7)^(-5))*IF(RateConv=1,(1+$B16+C$7),(1+$B16+C$7)*(1+IPCA1))-'DCF Base'!$D$120,SUMPRODUCT('DCF Base'!$D$131:$H$131,(1+$B16+C$7)^(-'DCF Base'!$D$19:$H$19))+'DCF Base'!$I$116*(1-'DCF Base'!$I$115/'DCF Base'!$I$117)/((1+$B16+C$7)*IF(RateConv=1,1,1+IPCALT)-1-'DCF Base'!$I$115)/'DCF Base'!$H$23*(1+$B16+C$7)^(-5))+IF(Horizon=1,(SUMPRODUCT('DCF Base'!$D$160:$H$160,(1+$B16+C$7)^(-'DCF Base'!$D$19:$H$19))+'DCF Base'!$I$145*(1-'DCF Base'!$I$144/'DCF Base'!$I$146)/((1+$B16+C$7)*IF(RateConv=1,1,1+IPCALT)-1-'DCF Base'!$I$144)/'DCF Base'!$H$23*(1+$B16+C$7)^(-5))*IF(RateConv=1,(1+$B16+C$7),(1+$B16+C$7)*(1+IPCA1))-'DCF Base'!$D$149,SUMPRODUCT('DCF Base'!$D$160:$H$160,(1+$B16+C$7)^(-'DCF Base'!$D$19:$H$19))+'DCF Base'!$I$145*(1-'DCF Base'!$I$144/'DCF Base'!$I$146)/((1+$B16+C$7)*IF(RateConv=1,1,1+IPCALT)-1-'DCF Base'!$I$144)/'DCF Base'!$H$23*(1+$B16+C$7)^(-5))</f>
        <v>247567.54010041821</v>
      </c>
      <c r="D16" s="16">
        <f>IF(Horizon=1,(SUMPRODUCT('DCF Base'!$D$73:$H$73,(1+$B16+D$7)^(-'DCF Base'!$D$19:$H$19))+'DCF Base'!$I$58*(1-'DCF Base'!$I$57/'DCF Base'!$I$59)/((1+$B16+D$7)*IF(RateConv=1,1,1+IPCALT)-1-'DCF Base'!$I$57)/'DCF Base'!$H$23*(1+$B16+D$7)^(-5))*IF(RateConv=1,(1+$B16+D$7),(1+$B16+D$7)*(1+IPCA1))-'DCF Base'!$D$62,SUMPRODUCT('DCF Base'!$D$73:$H$73,(1+$B16+D$7)^(-'DCF Base'!$D$19:$H$19))+'DCF Base'!$I$58*(1-'DCF Base'!$I$57/'DCF Base'!$I$59)/((1+$B16+D$7)*IF(RateConv=1,1,1+IPCALT)-1-'DCF Base'!$I$57)/'DCF Base'!$H$23*(1+$B16+D$7)^(-5))+IF(Horizon=1,(SUMPRODUCT('DCF Base'!$D$102:$H$102,(1+$B16+D$7)^(-'DCF Base'!$D$19:$H$19))+'DCF Base'!$I$87*(1-'DCF Base'!$I$86/'DCF Base'!$I$88)/((1+$B16+D$7)*IF(RateConv=1,1,1+IPCALT)-1-'DCF Base'!$I$86)/'DCF Base'!$H$23*(1+$B16+D$7)^(-5))*IF(RateConv=1,(1+$B16+D$7),(1+$B16+D$7)*(1+IPCA1))-'DCF Base'!$D$91,SUMPRODUCT('DCF Base'!$D$102:$H$102,(1+$B16+D$7)^(-'DCF Base'!$D$19:$H$19))+'DCF Base'!$I$87*(1-'DCF Base'!$I$86/'DCF Base'!$I$88)/((1+$B16+D$7)*IF(RateConv=1,1,1+IPCALT)-1-'DCF Base'!$I$86)/'DCF Base'!$H$23*(1+$B16+D$7)^(-5))+IF(Horizon=1,(SUMPRODUCT('DCF Base'!$D$131:$H$131,(1+$B16+D$7)^(-'DCF Base'!$D$19:$H$19))+'DCF Base'!$I$116*(1-'DCF Base'!$I$115/'DCF Base'!$I$117)/((1+$B16+D$7)*IF(RateConv=1,1,1+IPCALT)-1-'DCF Base'!$I$115)/'DCF Base'!$H$23*(1+$B16+D$7)^(-5))*IF(RateConv=1,(1+$B16+D$7),(1+$B16+D$7)*(1+IPCA1))-'DCF Base'!$D$120,SUMPRODUCT('DCF Base'!$D$131:$H$131,(1+$B16+D$7)^(-'DCF Base'!$D$19:$H$19))+'DCF Base'!$I$116*(1-'DCF Base'!$I$115/'DCF Base'!$I$117)/((1+$B16+D$7)*IF(RateConv=1,1,1+IPCALT)-1-'DCF Base'!$I$115)/'DCF Base'!$H$23*(1+$B16+D$7)^(-5))+IF(Horizon=1,(SUMPRODUCT('DCF Base'!$D$160:$H$160,(1+$B16+D$7)^(-'DCF Base'!$D$19:$H$19))+'DCF Base'!$I$145*(1-'DCF Base'!$I$144/'DCF Base'!$I$146)/((1+$B16+D$7)*IF(RateConv=1,1,1+IPCALT)-1-'DCF Base'!$I$144)/'DCF Base'!$H$23*(1+$B16+D$7)^(-5))*IF(RateConv=1,(1+$B16+D$7),(1+$B16+D$7)*(1+IPCA1))-'DCF Base'!$D$149,SUMPRODUCT('DCF Base'!$D$160:$H$160,(1+$B16+D$7)^(-'DCF Base'!$D$19:$H$19))+'DCF Base'!$I$145*(1-'DCF Base'!$I$144/'DCF Base'!$I$146)/((1+$B16+D$7)*IF(RateConv=1,1,1+IPCALT)-1-'DCF Base'!$I$144)/'DCF Base'!$H$23*(1+$B16+D$7)^(-5))</f>
        <v>231353.18594107748</v>
      </c>
      <c r="E16" s="16">
        <f>IF(Horizon=1,(SUMPRODUCT('DCF Base'!$D$73:$H$73,(1+$B16+E$7)^(-'DCF Base'!$D$19:$H$19))+'DCF Base'!$I$58*(1-'DCF Base'!$I$57/'DCF Base'!$I$59)/((1+$B16+E$7)*IF(RateConv=1,1,1+IPCALT)-1-'DCF Base'!$I$57)/'DCF Base'!$H$23*(1+$B16+E$7)^(-5))*IF(RateConv=1,(1+$B16+E$7),(1+$B16+E$7)*(1+IPCA1))-'DCF Base'!$D$62,SUMPRODUCT('DCF Base'!$D$73:$H$73,(1+$B16+E$7)^(-'DCF Base'!$D$19:$H$19))+'DCF Base'!$I$58*(1-'DCF Base'!$I$57/'DCF Base'!$I$59)/((1+$B16+E$7)*IF(RateConv=1,1,1+IPCALT)-1-'DCF Base'!$I$57)/'DCF Base'!$H$23*(1+$B16+E$7)^(-5))+IF(Horizon=1,(SUMPRODUCT('DCF Base'!$D$102:$H$102,(1+$B16+E$7)^(-'DCF Base'!$D$19:$H$19))+'DCF Base'!$I$87*(1-'DCF Base'!$I$86/'DCF Base'!$I$88)/((1+$B16+E$7)*IF(RateConv=1,1,1+IPCALT)-1-'DCF Base'!$I$86)/'DCF Base'!$H$23*(1+$B16+E$7)^(-5))*IF(RateConv=1,(1+$B16+E$7),(1+$B16+E$7)*(1+IPCA1))-'DCF Base'!$D$91,SUMPRODUCT('DCF Base'!$D$102:$H$102,(1+$B16+E$7)^(-'DCF Base'!$D$19:$H$19))+'DCF Base'!$I$87*(1-'DCF Base'!$I$86/'DCF Base'!$I$88)/((1+$B16+E$7)*IF(RateConv=1,1,1+IPCALT)-1-'DCF Base'!$I$86)/'DCF Base'!$H$23*(1+$B16+E$7)^(-5))+IF(Horizon=1,(SUMPRODUCT('DCF Base'!$D$131:$H$131,(1+$B16+E$7)^(-'DCF Base'!$D$19:$H$19))+'DCF Base'!$I$116*(1-'DCF Base'!$I$115/'DCF Base'!$I$117)/((1+$B16+E$7)*IF(RateConv=1,1,1+IPCALT)-1-'DCF Base'!$I$115)/'DCF Base'!$H$23*(1+$B16+E$7)^(-5))*IF(RateConv=1,(1+$B16+E$7),(1+$B16+E$7)*(1+IPCA1))-'DCF Base'!$D$120,SUMPRODUCT('DCF Base'!$D$131:$H$131,(1+$B16+E$7)^(-'DCF Base'!$D$19:$H$19))+'DCF Base'!$I$116*(1-'DCF Base'!$I$115/'DCF Base'!$I$117)/((1+$B16+E$7)*IF(RateConv=1,1,1+IPCALT)-1-'DCF Base'!$I$115)/'DCF Base'!$H$23*(1+$B16+E$7)^(-5))+IF(Horizon=1,(SUMPRODUCT('DCF Base'!$D$160:$H$160,(1+$B16+E$7)^(-'DCF Base'!$D$19:$H$19))+'DCF Base'!$I$145*(1-'DCF Base'!$I$144/'DCF Base'!$I$146)/((1+$B16+E$7)*IF(RateConv=1,1,1+IPCALT)-1-'DCF Base'!$I$144)/'DCF Base'!$H$23*(1+$B16+E$7)^(-5))*IF(RateConv=1,(1+$B16+E$7),(1+$B16+E$7)*(1+IPCA1))-'DCF Base'!$D$149,SUMPRODUCT('DCF Base'!$D$160:$H$160,(1+$B16+E$7)^(-'DCF Base'!$D$19:$H$19))+'DCF Base'!$I$145*(1-'DCF Base'!$I$144/'DCF Base'!$I$146)/((1+$B16+E$7)*IF(RateConv=1,1,1+IPCALT)-1-'DCF Base'!$I$144)/'DCF Base'!$H$23*(1+$B16+E$7)^(-5))</f>
        <v>217096.24287442921</v>
      </c>
      <c r="F16" s="16">
        <f>IF(Horizon=1,(SUMPRODUCT('DCF Base'!$D$73:$H$73,(1+$B16+F$7)^(-'DCF Base'!$D$19:$H$19))+'DCF Base'!$I$58*(1-'DCF Base'!$I$57/'DCF Base'!$I$59)/((1+$B16+F$7)*IF(RateConv=1,1,1+IPCALT)-1-'DCF Base'!$I$57)/'DCF Base'!$H$23*(1+$B16+F$7)^(-5))*IF(RateConv=1,(1+$B16+F$7),(1+$B16+F$7)*(1+IPCA1))-'DCF Base'!$D$62,SUMPRODUCT('DCF Base'!$D$73:$H$73,(1+$B16+F$7)^(-'DCF Base'!$D$19:$H$19))+'DCF Base'!$I$58*(1-'DCF Base'!$I$57/'DCF Base'!$I$59)/((1+$B16+F$7)*IF(RateConv=1,1,1+IPCALT)-1-'DCF Base'!$I$57)/'DCF Base'!$H$23*(1+$B16+F$7)^(-5))+IF(Horizon=1,(SUMPRODUCT('DCF Base'!$D$102:$H$102,(1+$B16+F$7)^(-'DCF Base'!$D$19:$H$19))+'DCF Base'!$I$87*(1-'DCF Base'!$I$86/'DCF Base'!$I$88)/((1+$B16+F$7)*IF(RateConv=1,1,1+IPCALT)-1-'DCF Base'!$I$86)/'DCF Base'!$H$23*(1+$B16+F$7)^(-5))*IF(RateConv=1,(1+$B16+F$7),(1+$B16+F$7)*(1+IPCA1))-'DCF Base'!$D$91,SUMPRODUCT('DCF Base'!$D$102:$H$102,(1+$B16+F$7)^(-'DCF Base'!$D$19:$H$19))+'DCF Base'!$I$87*(1-'DCF Base'!$I$86/'DCF Base'!$I$88)/((1+$B16+F$7)*IF(RateConv=1,1,1+IPCALT)-1-'DCF Base'!$I$86)/'DCF Base'!$H$23*(1+$B16+F$7)^(-5))+IF(Horizon=1,(SUMPRODUCT('DCF Base'!$D$131:$H$131,(1+$B16+F$7)^(-'DCF Base'!$D$19:$H$19))+'DCF Base'!$I$116*(1-'DCF Base'!$I$115/'DCF Base'!$I$117)/((1+$B16+F$7)*IF(RateConv=1,1,1+IPCALT)-1-'DCF Base'!$I$115)/'DCF Base'!$H$23*(1+$B16+F$7)^(-5))*IF(RateConv=1,(1+$B16+F$7),(1+$B16+F$7)*(1+IPCA1))-'DCF Base'!$D$120,SUMPRODUCT('DCF Base'!$D$131:$H$131,(1+$B16+F$7)^(-'DCF Base'!$D$19:$H$19))+'DCF Base'!$I$116*(1-'DCF Base'!$I$115/'DCF Base'!$I$117)/((1+$B16+F$7)*IF(RateConv=1,1,1+IPCALT)-1-'DCF Base'!$I$115)/'DCF Base'!$H$23*(1+$B16+F$7)^(-5))+IF(Horizon=1,(SUMPRODUCT('DCF Base'!$D$160:$H$160,(1+$B16+F$7)^(-'DCF Base'!$D$19:$H$19))+'DCF Base'!$I$145*(1-'DCF Base'!$I$144/'DCF Base'!$I$146)/((1+$B16+F$7)*IF(RateConv=1,1,1+IPCALT)-1-'DCF Base'!$I$144)/'DCF Base'!$H$23*(1+$B16+F$7)^(-5))*IF(RateConv=1,(1+$B16+F$7),(1+$B16+F$7)*(1+IPCA1))-'DCF Base'!$D$149,SUMPRODUCT('DCF Base'!$D$160:$H$160,(1+$B16+F$7)^(-'DCF Base'!$D$19:$H$19))+'DCF Base'!$I$145*(1-'DCF Base'!$I$144/'DCF Base'!$I$146)/((1+$B16+F$7)*IF(RateConv=1,1,1+IPCALT)-1-'DCF Base'!$I$144)/'DCF Base'!$H$23*(1+$B16+F$7)^(-5))</f>
        <v>204463.00047496957</v>
      </c>
      <c r="G16" s="16">
        <f>IF(Horizon=1,(SUMPRODUCT('DCF Base'!$D$73:$H$73,(1+$B16+G$7)^(-'DCF Base'!$D$19:$H$19))+'DCF Base'!$I$58*(1-'DCF Base'!$I$57/'DCF Base'!$I$59)/((1+$B16+G$7)*IF(RateConv=1,1,1+IPCALT)-1-'DCF Base'!$I$57)/'DCF Base'!$H$23*(1+$B16+G$7)^(-5))*IF(RateConv=1,(1+$B16+G$7),(1+$B16+G$7)*(1+IPCA1))-'DCF Base'!$D$62,SUMPRODUCT('DCF Base'!$D$73:$H$73,(1+$B16+G$7)^(-'DCF Base'!$D$19:$H$19))+'DCF Base'!$I$58*(1-'DCF Base'!$I$57/'DCF Base'!$I$59)/((1+$B16+G$7)*IF(RateConv=1,1,1+IPCALT)-1-'DCF Base'!$I$57)/'DCF Base'!$H$23*(1+$B16+G$7)^(-5))+IF(Horizon=1,(SUMPRODUCT('DCF Base'!$D$102:$H$102,(1+$B16+G$7)^(-'DCF Base'!$D$19:$H$19))+'DCF Base'!$I$87*(1-'DCF Base'!$I$86/'DCF Base'!$I$88)/((1+$B16+G$7)*IF(RateConv=1,1,1+IPCALT)-1-'DCF Base'!$I$86)/'DCF Base'!$H$23*(1+$B16+G$7)^(-5))*IF(RateConv=1,(1+$B16+G$7),(1+$B16+G$7)*(1+IPCA1))-'DCF Base'!$D$91,SUMPRODUCT('DCF Base'!$D$102:$H$102,(1+$B16+G$7)^(-'DCF Base'!$D$19:$H$19))+'DCF Base'!$I$87*(1-'DCF Base'!$I$86/'DCF Base'!$I$88)/((1+$B16+G$7)*IF(RateConv=1,1,1+IPCALT)-1-'DCF Base'!$I$86)/'DCF Base'!$H$23*(1+$B16+G$7)^(-5))+IF(Horizon=1,(SUMPRODUCT('DCF Base'!$D$131:$H$131,(1+$B16+G$7)^(-'DCF Base'!$D$19:$H$19))+'DCF Base'!$I$116*(1-'DCF Base'!$I$115/'DCF Base'!$I$117)/((1+$B16+G$7)*IF(RateConv=1,1,1+IPCALT)-1-'DCF Base'!$I$115)/'DCF Base'!$H$23*(1+$B16+G$7)^(-5))*IF(RateConv=1,(1+$B16+G$7),(1+$B16+G$7)*(1+IPCA1))-'DCF Base'!$D$120,SUMPRODUCT('DCF Base'!$D$131:$H$131,(1+$B16+G$7)^(-'DCF Base'!$D$19:$H$19))+'DCF Base'!$I$116*(1-'DCF Base'!$I$115/'DCF Base'!$I$117)/((1+$B16+G$7)*IF(RateConv=1,1,1+IPCALT)-1-'DCF Base'!$I$115)/'DCF Base'!$H$23*(1+$B16+G$7)^(-5))+IF(Horizon=1,(SUMPRODUCT('DCF Base'!$D$160:$H$160,(1+$B16+G$7)^(-'DCF Base'!$D$19:$H$19))+'DCF Base'!$I$145*(1-'DCF Base'!$I$144/'DCF Base'!$I$146)/((1+$B16+G$7)*IF(RateConv=1,1,1+IPCALT)-1-'DCF Base'!$I$144)/'DCF Base'!$H$23*(1+$B16+G$7)^(-5))*IF(RateConv=1,(1+$B16+G$7),(1+$B16+G$7)*(1+IPCA1))-'DCF Base'!$D$149,SUMPRODUCT('DCF Base'!$D$160:$H$160,(1+$B16+G$7)^(-'DCF Base'!$D$19:$H$19))+'DCF Base'!$I$145*(1-'DCF Base'!$I$144/'DCF Base'!$I$146)/((1+$B16+G$7)*IF(RateConv=1,1,1+IPCALT)-1-'DCF Base'!$I$144)/'DCF Base'!$H$23*(1+$B16+G$7)^(-5))</f>
        <v>193191.51521634962</v>
      </c>
      <c r="H16" s="16">
        <f>IF(Horizon=1,(SUMPRODUCT('DCF Base'!$D$73:$H$73,(1+$B16+H$7)^(-'DCF Base'!$D$19:$H$19))+'DCF Base'!$I$58*(1-'DCF Base'!$I$57/'DCF Base'!$I$59)/((1+$B16+H$7)*IF(RateConv=1,1,1+IPCALT)-1-'DCF Base'!$I$57)/'DCF Base'!$H$23*(1+$B16+H$7)^(-5))*IF(RateConv=1,(1+$B16+H$7),(1+$B16+H$7)*(1+IPCA1))-'DCF Base'!$D$62,SUMPRODUCT('DCF Base'!$D$73:$H$73,(1+$B16+H$7)^(-'DCF Base'!$D$19:$H$19))+'DCF Base'!$I$58*(1-'DCF Base'!$I$57/'DCF Base'!$I$59)/((1+$B16+H$7)*IF(RateConv=1,1,1+IPCALT)-1-'DCF Base'!$I$57)/'DCF Base'!$H$23*(1+$B16+H$7)^(-5))+IF(Horizon=1,(SUMPRODUCT('DCF Base'!$D$102:$H$102,(1+$B16+H$7)^(-'DCF Base'!$D$19:$H$19))+'DCF Base'!$I$87*(1-'DCF Base'!$I$86/'DCF Base'!$I$88)/((1+$B16+H$7)*IF(RateConv=1,1,1+IPCALT)-1-'DCF Base'!$I$86)/'DCF Base'!$H$23*(1+$B16+H$7)^(-5))*IF(RateConv=1,(1+$B16+H$7),(1+$B16+H$7)*(1+IPCA1))-'DCF Base'!$D$91,SUMPRODUCT('DCF Base'!$D$102:$H$102,(1+$B16+H$7)^(-'DCF Base'!$D$19:$H$19))+'DCF Base'!$I$87*(1-'DCF Base'!$I$86/'DCF Base'!$I$88)/((1+$B16+H$7)*IF(RateConv=1,1,1+IPCALT)-1-'DCF Base'!$I$86)/'DCF Base'!$H$23*(1+$B16+H$7)^(-5))+IF(Horizon=1,(SUMPRODUCT('DCF Base'!$D$131:$H$131,(1+$B16+H$7)^(-'DCF Base'!$D$19:$H$19))+'DCF Base'!$I$116*(1-'DCF Base'!$I$115/'DCF Base'!$I$117)/((1+$B16+H$7)*IF(RateConv=1,1,1+IPCALT)-1-'DCF Base'!$I$115)/'DCF Base'!$H$23*(1+$B16+H$7)^(-5))*IF(RateConv=1,(1+$B16+H$7),(1+$B16+H$7)*(1+IPCA1))-'DCF Base'!$D$120,SUMPRODUCT('DCF Base'!$D$131:$H$131,(1+$B16+H$7)^(-'DCF Base'!$D$19:$H$19))+'DCF Base'!$I$116*(1-'DCF Base'!$I$115/'DCF Base'!$I$117)/((1+$B16+H$7)*IF(RateConv=1,1,1+IPCALT)-1-'DCF Base'!$I$115)/'DCF Base'!$H$23*(1+$B16+H$7)^(-5))+IF(Horizon=1,(SUMPRODUCT('DCF Base'!$D$160:$H$160,(1+$B16+H$7)^(-'DCF Base'!$D$19:$H$19))+'DCF Base'!$I$145*(1-'DCF Base'!$I$144/'DCF Base'!$I$146)/((1+$B16+H$7)*IF(RateConv=1,1,1+IPCALT)-1-'DCF Base'!$I$144)/'DCF Base'!$H$23*(1+$B16+H$7)^(-5))*IF(RateConv=1,(1+$B16+H$7),(1+$B16+H$7)*(1+IPCA1))-'DCF Base'!$D$149,SUMPRODUCT('DCF Base'!$D$160:$H$160,(1+$B16+H$7)^(-'DCF Base'!$D$19:$H$19))+'DCF Base'!$I$145*(1-'DCF Base'!$I$144/'DCF Base'!$I$146)/((1+$B16+H$7)*IF(RateConv=1,1,1+IPCALT)-1-'DCF Base'!$I$144)/'DCF Base'!$H$23*(1+$B16+H$7)^(-5))</f>
        <v>183073.30255946692</v>
      </c>
      <c r="I16" s="16">
        <f>IF(Horizon=1,(SUMPRODUCT('DCF Base'!$D$73:$H$73,(1+$B16+I$7)^(-'DCF Base'!$D$19:$H$19))+'DCF Base'!$I$58*(1-'DCF Base'!$I$57/'DCF Base'!$I$59)/((1+$B16+I$7)*IF(RateConv=1,1,1+IPCALT)-1-'DCF Base'!$I$57)/'DCF Base'!$H$23*(1+$B16+I$7)^(-5))*IF(RateConv=1,(1+$B16+I$7),(1+$B16+I$7)*(1+IPCA1))-'DCF Base'!$D$62,SUMPRODUCT('DCF Base'!$D$73:$H$73,(1+$B16+I$7)^(-'DCF Base'!$D$19:$H$19))+'DCF Base'!$I$58*(1-'DCF Base'!$I$57/'DCF Base'!$I$59)/((1+$B16+I$7)*IF(RateConv=1,1,1+IPCALT)-1-'DCF Base'!$I$57)/'DCF Base'!$H$23*(1+$B16+I$7)^(-5))+IF(Horizon=1,(SUMPRODUCT('DCF Base'!$D$102:$H$102,(1+$B16+I$7)^(-'DCF Base'!$D$19:$H$19))+'DCF Base'!$I$87*(1-'DCF Base'!$I$86/'DCF Base'!$I$88)/((1+$B16+I$7)*IF(RateConv=1,1,1+IPCALT)-1-'DCF Base'!$I$86)/'DCF Base'!$H$23*(1+$B16+I$7)^(-5))*IF(RateConv=1,(1+$B16+I$7),(1+$B16+I$7)*(1+IPCA1))-'DCF Base'!$D$91,SUMPRODUCT('DCF Base'!$D$102:$H$102,(1+$B16+I$7)^(-'DCF Base'!$D$19:$H$19))+'DCF Base'!$I$87*(1-'DCF Base'!$I$86/'DCF Base'!$I$88)/((1+$B16+I$7)*IF(RateConv=1,1,1+IPCALT)-1-'DCF Base'!$I$86)/'DCF Base'!$H$23*(1+$B16+I$7)^(-5))+IF(Horizon=1,(SUMPRODUCT('DCF Base'!$D$131:$H$131,(1+$B16+I$7)^(-'DCF Base'!$D$19:$H$19))+'DCF Base'!$I$116*(1-'DCF Base'!$I$115/'DCF Base'!$I$117)/((1+$B16+I$7)*IF(RateConv=1,1,1+IPCALT)-1-'DCF Base'!$I$115)/'DCF Base'!$H$23*(1+$B16+I$7)^(-5))*IF(RateConv=1,(1+$B16+I$7),(1+$B16+I$7)*(1+IPCA1))-'DCF Base'!$D$120,SUMPRODUCT('DCF Base'!$D$131:$H$131,(1+$B16+I$7)^(-'DCF Base'!$D$19:$H$19))+'DCF Base'!$I$116*(1-'DCF Base'!$I$115/'DCF Base'!$I$117)/((1+$B16+I$7)*IF(RateConv=1,1,1+IPCALT)-1-'DCF Base'!$I$115)/'DCF Base'!$H$23*(1+$B16+I$7)^(-5))+IF(Horizon=1,(SUMPRODUCT('DCF Base'!$D$160:$H$160,(1+$B16+I$7)^(-'DCF Base'!$D$19:$H$19))+'DCF Base'!$I$145*(1-'DCF Base'!$I$144/'DCF Base'!$I$146)/((1+$B16+I$7)*IF(RateConv=1,1,1+IPCALT)-1-'DCF Base'!$I$144)/'DCF Base'!$H$23*(1+$B16+I$7)^(-5))*IF(RateConv=1,(1+$B16+I$7),(1+$B16+I$7)*(1+IPCA1))-'DCF Base'!$D$149,SUMPRODUCT('DCF Base'!$D$160:$H$160,(1+$B16+I$7)^(-'DCF Base'!$D$19:$H$19))+'DCF Base'!$I$145*(1-'DCF Base'!$I$144/'DCF Base'!$I$146)/((1+$B16+I$7)*IF(RateConv=1,1,1+IPCALT)-1-'DCF Base'!$I$144)/'DCF Base'!$H$23*(1+$B16+I$7)^(-5))</f>
        <v>173940.36144292756</v>
      </c>
      <c r="J16" s="16">
        <f>IF(Horizon=1,(SUMPRODUCT('DCF Base'!$D$73:$H$73,(1+$B16+J$7)^(-'DCF Base'!$D$19:$H$19))+'DCF Base'!$I$58*(1-'DCF Base'!$I$57/'DCF Base'!$I$59)/((1+$B16+J$7)*IF(RateConv=1,1,1+IPCALT)-1-'DCF Base'!$I$57)/'DCF Base'!$H$23*(1+$B16+J$7)^(-5))*IF(RateConv=1,(1+$B16+J$7),(1+$B16+J$7)*(1+IPCA1))-'DCF Base'!$D$62,SUMPRODUCT('DCF Base'!$D$73:$H$73,(1+$B16+J$7)^(-'DCF Base'!$D$19:$H$19))+'DCF Base'!$I$58*(1-'DCF Base'!$I$57/'DCF Base'!$I$59)/((1+$B16+J$7)*IF(RateConv=1,1,1+IPCALT)-1-'DCF Base'!$I$57)/'DCF Base'!$H$23*(1+$B16+J$7)^(-5))+IF(Horizon=1,(SUMPRODUCT('DCF Base'!$D$102:$H$102,(1+$B16+J$7)^(-'DCF Base'!$D$19:$H$19))+'DCF Base'!$I$87*(1-'DCF Base'!$I$86/'DCF Base'!$I$88)/((1+$B16+J$7)*IF(RateConv=1,1,1+IPCALT)-1-'DCF Base'!$I$86)/'DCF Base'!$H$23*(1+$B16+J$7)^(-5))*IF(RateConv=1,(1+$B16+J$7),(1+$B16+J$7)*(1+IPCA1))-'DCF Base'!$D$91,SUMPRODUCT('DCF Base'!$D$102:$H$102,(1+$B16+J$7)^(-'DCF Base'!$D$19:$H$19))+'DCF Base'!$I$87*(1-'DCF Base'!$I$86/'DCF Base'!$I$88)/((1+$B16+J$7)*IF(RateConv=1,1,1+IPCALT)-1-'DCF Base'!$I$86)/'DCF Base'!$H$23*(1+$B16+J$7)^(-5))+IF(Horizon=1,(SUMPRODUCT('DCF Base'!$D$131:$H$131,(1+$B16+J$7)^(-'DCF Base'!$D$19:$H$19))+'DCF Base'!$I$116*(1-'DCF Base'!$I$115/'DCF Base'!$I$117)/((1+$B16+J$7)*IF(RateConv=1,1,1+IPCALT)-1-'DCF Base'!$I$115)/'DCF Base'!$H$23*(1+$B16+J$7)^(-5))*IF(RateConv=1,(1+$B16+J$7),(1+$B16+J$7)*(1+IPCA1))-'DCF Base'!$D$120,SUMPRODUCT('DCF Base'!$D$131:$H$131,(1+$B16+J$7)^(-'DCF Base'!$D$19:$H$19))+'DCF Base'!$I$116*(1-'DCF Base'!$I$115/'DCF Base'!$I$117)/((1+$B16+J$7)*IF(RateConv=1,1,1+IPCALT)-1-'DCF Base'!$I$115)/'DCF Base'!$H$23*(1+$B16+J$7)^(-5))+IF(Horizon=1,(SUMPRODUCT('DCF Base'!$D$160:$H$160,(1+$B16+J$7)^(-'DCF Base'!$D$19:$H$19))+'DCF Base'!$I$145*(1-'DCF Base'!$I$144/'DCF Base'!$I$146)/((1+$B16+J$7)*IF(RateConv=1,1,1+IPCALT)-1-'DCF Base'!$I$144)/'DCF Base'!$H$23*(1+$B16+J$7)^(-5))*IF(RateConv=1,(1+$B16+J$7),(1+$B16+J$7)*(1+IPCA1))-'DCF Base'!$D$149,SUMPRODUCT('DCF Base'!$D$160:$H$160,(1+$B16+J$7)^(-'DCF Base'!$D$19:$H$19))+'DCF Base'!$I$145*(1-'DCF Base'!$I$144/'DCF Base'!$I$146)/((1+$B16+J$7)*IF(RateConv=1,1,1+IPCALT)-1-'DCF Base'!$I$144)/'DCF Base'!$H$23*(1+$B16+J$7)^(-5))</f>
        <v>165655.80308247794</v>
      </c>
      <c r="K16" s="16">
        <f>IF(Horizon=1,(SUMPRODUCT('DCF Base'!$D$73:$H$73,(1+$B16+K$7)^(-'DCF Base'!$D$19:$H$19))+'DCF Base'!$I$58*(1-'DCF Base'!$I$57/'DCF Base'!$I$59)/((1+$B16+K$7)*IF(RateConv=1,1,1+IPCALT)-1-'DCF Base'!$I$57)/'DCF Base'!$H$23*(1+$B16+K$7)^(-5))*IF(RateConv=1,(1+$B16+K$7),(1+$B16+K$7)*(1+IPCA1))-'DCF Base'!$D$62,SUMPRODUCT('DCF Base'!$D$73:$H$73,(1+$B16+K$7)^(-'DCF Base'!$D$19:$H$19))+'DCF Base'!$I$58*(1-'DCF Base'!$I$57/'DCF Base'!$I$59)/((1+$B16+K$7)*IF(RateConv=1,1,1+IPCALT)-1-'DCF Base'!$I$57)/'DCF Base'!$H$23*(1+$B16+K$7)^(-5))+IF(Horizon=1,(SUMPRODUCT('DCF Base'!$D$102:$H$102,(1+$B16+K$7)^(-'DCF Base'!$D$19:$H$19))+'DCF Base'!$I$87*(1-'DCF Base'!$I$86/'DCF Base'!$I$88)/((1+$B16+K$7)*IF(RateConv=1,1,1+IPCALT)-1-'DCF Base'!$I$86)/'DCF Base'!$H$23*(1+$B16+K$7)^(-5))*IF(RateConv=1,(1+$B16+K$7),(1+$B16+K$7)*(1+IPCA1))-'DCF Base'!$D$91,SUMPRODUCT('DCF Base'!$D$102:$H$102,(1+$B16+K$7)^(-'DCF Base'!$D$19:$H$19))+'DCF Base'!$I$87*(1-'DCF Base'!$I$86/'DCF Base'!$I$88)/((1+$B16+K$7)*IF(RateConv=1,1,1+IPCALT)-1-'DCF Base'!$I$86)/'DCF Base'!$H$23*(1+$B16+K$7)^(-5))+IF(Horizon=1,(SUMPRODUCT('DCF Base'!$D$131:$H$131,(1+$B16+K$7)^(-'DCF Base'!$D$19:$H$19))+'DCF Base'!$I$116*(1-'DCF Base'!$I$115/'DCF Base'!$I$117)/((1+$B16+K$7)*IF(RateConv=1,1,1+IPCALT)-1-'DCF Base'!$I$115)/'DCF Base'!$H$23*(1+$B16+K$7)^(-5))*IF(RateConv=1,(1+$B16+K$7),(1+$B16+K$7)*(1+IPCA1))-'DCF Base'!$D$120,SUMPRODUCT('DCF Base'!$D$131:$H$131,(1+$B16+K$7)^(-'DCF Base'!$D$19:$H$19))+'DCF Base'!$I$116*(1-'DCF Base'!$I$115/'DCF Base'!$I$117)/((1+$B16+K$7)*IF(RateConv=1,1,1+IPCALT)-1-'DCF Base'!$I$115)/'DCF Base'!$H$23*(1+$B16+K$7)^(-5))+IF(Horizon=1,(SUMPRODUCT('DCF Base'!$D$160:$H$160,(1+$B16+K$7)^(-'DCF Base'!$D$19:$H$19))+'DCF Base'!$I$145*(1-'DCF Base'!$I$144/'DCF Base'!$I$146)/((1+$B16+K$7)*IF(RateConv=1,1,1+IPCALT)-1-'DCF Base'!$I$144)/'DCF Base'!$H$23*(1+$B16+K$7)^(-5))*IF(RateConv=1,(1+$B16+K$7),(1+$B16+K$7)*(1+IPCA1))-'DCF Base'!$D$149,SUMPRODUCT('DCF Base'!$D$160:$H$160,(1+$B16+K$7)^(-'DCF Base'!$D$19:$H$19))+'DCF Base'!$I$145*(1-'DCF Base'!$I$144/'DCF Base'!$I$146)/((1+$B16+K$7)*IF(RateConv=1,1,1+IPCALT)-1-'DCF Base'!$I$144)/'DCF Base'!$H$23*(1+$B16+K$7)^(-5))</f>
        <v>158106.96770050831</v>
      </c>
      <c r="L16" s="16">
        <f>IF(Horizon=1,(SUMPRODUCT('DCF Base'!$D$73:$H$73,(1+$B16+L$7)^(-'DCF Base'!$D$19:$H$19))+'DCF Base'!$I$58*(1-'DCF Base'!$I$57/'DCF Base'!$I$59)/((1+$B16+L$7)*IF(RateConv=1,1,1+IPCALT)-1-'DCF Base'!$I$57)/'DCF Base'!$H$23*(1+$B16+L$7)^(-5))*IF(RateConv=1,(1+$B16+L$7),(1+$B16+L$7)*(1+IPCA1))-'DCF Base'!$D$62,SUMPRODUCT('DCF Base'!$D$73:$H$73,(1+$B16+L$7)^(-'DCF Base'!$D$19:$H$19))+'DCF Base'!$I$58*(1-'DCF Base'!$I$57/'DCF Base'!$I$59)/((1+$B16+L$7)*IF(RateConv=1,1,1+IPCALT)-1-'DCF Base'!$I$57)/'DCF Base'!$H$23*(1+$B16+L$7)^(-5))+IF(Horizon=1,(SUMPRODUCT('DCF Base'!$D$102:$H$102,(1+$B16+L$7)^(-'DCF Base'!$D$19:$H$19))+'DCF Base'!$I$87*(1-'DCF Base'!$I$86/'DCF Base'!$I$88)/((1+$B16+L$7)*IF(RateConv=1,1,1+IPCALT)-1-'DCF Base'!$I$86)/'DCF Base'!$H$23*(1+$B16+L$7)^(-5))*IF(RateConv=1,(1+$B16+L$7),(1+$B16+L$7)*(1+IPCA1))-'DCF Base'!$D$91,SUMPRODUCT('DCF Base'!$D$102:$H$102,(1+$B16+L$7)^(-'DCF Base'!$D$19:$H$19))+'DCF Base'!$I$87*(1-'DCF Base'!$I$86/'DCF Base'!$I$88)/((1+$B16+L$7)*IF(RateConv=1,1,1+IPCALT)-1-'DCF Base'!$I$86)/'DCF Base'!$H$23*(1+$B16+L$7)^(-5))+IF(Horizon=1,(SUMPRODUCT('DCF Base'!$D$131:$H$131,(1+$B16+L$7)^(-'DCF Base'!$D$19:$H$19))+'DCF Base'!$I$116*(1-'DCF Base'!$I$115/'DCF Base'!$I$117)/((1+$B16+L$7)*IF(RateConv=1,1,1+IPCALT)-1-'DCF Base'!$I$115)/'DCF Base'!$H$23*(1+$B16+L$7)^(-5))*IF(RateConv=1,(1+$B16+L$7),(1+$B16+L$7)*(1+IPCA1))-'DCF Base'!$D$120,SUMPRODUCT('DCF Base'!$D$131:$H$131,(1+$B16+L$7)^(-'DCF Base'!$D$19:$H$19))+'DCF Base'!$I$116*(1-'DCF Base'!$I$115/'DCF Base'!$I$117)/((1+$B16+L$7)*IF(RateConv=1,1,1+IPCALT)-1-'DCF Base'!$I$115)/'DCF Base'!$H$23*(1+$B16+L$7)^(-5))+IF(Horizon=1,(SUMPRODUCT('DCF Base'!$D$160:$H$160,(1+$B16+L$7)^(-'DCF Base'!$D$19:$H$19))+'DCF Base'!$I$145*(1-'DCF Base'!$I$144/'DCF Base'!$I$146)/((1+$B16+L$7)*IF(RateConv=1,1,1+IPCALT)-1-'DCF Base'!$I$144)/'DCF Base'!$H$23*(1+$B16+L$7)^(-5))*IF(RateConv=1,(1+$B16+L$7),(1+$B16+L$7)*(1+IPCA1))-'DCF Base'!$D$149,SUMPRODUCT('DCF Base'!$D$160:$H$160,(1+$B16+L$7)^(-'DCF Base'!$D$19:$H$19))+'DCF Base'!$I$145*(1-'DCF Base'!$I$144/'DCF Base'!$I$146)/((1+$B16+L$7)*IF(RateConv=1,1,1+IPCALT)-1-'DCF Base'!$I$144)/'DCF Base'!$H$23*(1+$B16+L$7)^(-5))</f>
        <v>151200.29124023439</v>
      </c>
      <c r="M16" s="16">
        <f>IF(Horizon=1,(SUMPRODUCT('DCF Base'!$D$73:$H$73,(1+$B16+M$7)^(-'DCF Base'!$D$19:$H$19))+'DCF Base'!$I$58*(1-'DCF Base'!$I$57/'DCF Base'!$I$59)/((1+$B16+M$7)*IF(RateConv=1,1,1+IPCALT)-1-'DCF Base'!$I$57)/'DCF Base'!$H$23*(1+$B16+M$7)^(-5))*IF(RateConv=1,(1+$B16+M$7),(1+$B16+M$7)*(1+IPCA1))-'DCF Base'!$D$62,SUMPRODUCT('DCF Base'!$D$73:$H$73,(1+$B16+M$7)^(-'DCF Base'!$D$19:$H$19))+'DCF Base'!$I$58*(1-'DCF Base'!$I$57/'DCF Base'!$I$59)/((1+$B16+M$7)*IF(RateConv=1,1,1+IPCALT)-1-'DCF Base'!$I$57)/'DCF Base'!$H$23*(1+$B16+M$7)^(-5))+IF(Horizon=1,(SUMPRODUCT('DCF Base'!$D$102:$H$102,(1+$B16+M$7)^(-'DCF Base'!$D$19:$H$19))+'DCF Base'!$I$87*(1-'DCF Base'!$I$86/'DCF Base'!$I$88)/((1+$B16+M$7)*IF(RateConv=1,1,1+IPCALT)-1-'DCF Base'!$I$86)/'DCF Base'!$H$23*(1+$B16+M$7)^(-5))*IF(RateConv=1,(1+$B16+M$7),(1+$B16+M$7)*(1+IPCA1))-'DCF Base'!$D$91,SUMPRODUCT('DCF Base'!$D$102:$H$102,(1+$B16+M$7)^(-'DCF Base'!$D$19:$H$19))+'DCF Base'!$I$87*(1-'DCF Base'!$I$86/'DCF Base'!$I$88)/((1+$B16+M$7)*IF(RateConv=1,1,1+IPCALT)-1-'DCF Base'!$I$86)/'DCF Base'!$H$23*(1+$B16+M$7)^(-5))+IF(Horizon=1,(SUMPRODUCT('DCF Base'!$D$131:$H$131,(1+$B16+M$7)^(-'DCF Base'!$D$19:$H$19))+'DCF Base'!$I$116*(1-'DCF Base'!$I$115/'DCF Base'!$I$117)/((1+$B16+M$7)*IF(RateConv=1,1,1+IPCALT)-1-'DCF Base'!$I$115)/'DCF Base'!$H$23*(1+$B16+M$7)^(-5))*IF(RateConv=1,(1+$B16+M$7),(1+$B16+M$7)*(1+IPCA1))-'DCF Base'!$D$120,SUMPRODUCT('DCF Base'!$D$131:$H$131,(1+$B16+M$7)^(-'DCF Base'!$D$19:$H$19))+'DCF Base'!$I$116*(1-'DCF Base'!$I$115/'DCF Base'!$I$117)/((1+$B16+M$7)*IF(RateConv=1,1,1+IPCALT)-1-'DCF Base'!$I$115)/'DCF Base'!$H$23*(1+$B16+M$7)^(-5))+IF(Horizon=1,(SUMPRODUCT('DCF Base'!$D$160:$H$160,(1+$B16+M$7)^(-'DCF Base'!$D$19:$H$19))+'DCF Base'!$I$145*(1-'DCF Base'!$I$144/'DCF Base'!$I$146)/((1+$B16+M$7)*IF(RateConv=1,1,1+IPCALT)-1-'DCF Base'!$I$144)/'DCF Base'!$H$23*(1+$B16+M$7)^(-5))*IF(RateConv=1,(1+$B16+M$7),(1+$B16+M$7)*(1+IPCA1))-'DCF Base'!$D$149,SUMPRODUCT('DCF Base'!$D$160:$H$160,(1+$B16+M$7)^(-'DCF Base'!$D$19:$H$19))+'DCF Base'!$I$145*(1-'DCF Base'!$I$144/'DCF Base'!$I$146)/((1+$B16+M$7)*IF(RateConv=1,1,1+IPCALT)-1-'DCF Base'!$I$144)/'DCF Base'!$H$23*(1+$B16+M$7)^(-5))</f>
        <v>144857.42410142507</v>
      </c>
    </row>
    <row r="17" spans="2:14" ht="13.95" customHeight="1" x14ac:dyDescent="0.3">
      <c r="B17" s="82">
        <v>0.09</v>
      </c>
      <c r="C17" s="16">
        <f>IF(Horizon=1,(SUMPRODUCT('DCF Base'!$D$73:$H$73,(1+$B17+C$7)^(-'DCF Base'!$D$19:$H$19))+'DCF Base'!$I$58*(1-'DCF Base'!$I$57/'DCF Base'!$I$59)/((1+$B17+C$7)*IF(RateConv=1,1,1+IPCALT)-1-'DCF Base'!$I$57)/'DCF Base'!$H$23*(1+$B17+C$7)^(-5))*IF(RateConv=1,(1+$B17+C$7),(1+$B17+C$7)*(1+IPCA1))-'DCF Base'!$D$62,SUMPRODUCT('DCF Base'!$D$73:$H$73,(1+$B17+C$7)^(-'DCF Base'!$D$19:$H$19))+'DCF Base'!$I$58*(1-'DCF Base'!$I$57/'DCF Base'!$I$59)/((1+$B17+C$7)*IF(RateConv=1,1,1+IPCALT)-1-'DCF Base'!$I$57)/'DCF Base'!$H$23*(1+$B17+C$7)^(-5))+IF(Horizon=1,(SUMPRODUCT('DCF Base'!$D$102:$H$102,(1+$B17+C$7)^(-'DCF Base'!$D$19:$H$19))+'DCF Base'!$I$87*(1-'DCF Base'!$I$86/'DCF Base'!$I$88)/((1+$B17+C$7)*IF(RateConv=1,1,1+IPCALT)-1-'DCF Base'!$I$86)/'DCF Base'!$H$23*(1+$B17+C$7)^(-5))*IF(RateConv=1,(1+$B17+C$7),(1+$B17+C$7)*(1+IPCA1))-'DCF Base'!$D$91,SUMPRODUCT('DCF Base'!$D$102:$H$102,(1+$B17+C$7)^(-'DCF Base'!$D$19:$H$19))+'DCF Base'!$I$87*(1-'DCF Base'!$I$86/'DCF Base'!$I$88)/((1+$B17+C$7)*IF(RateConv=1,1,1+IPCALT)-1-'DCF Base'!$I$86)/'DCF Base'!$H$23*(1+$B17+C$7)^(-5))+IF(Horizon=1,(SUMPRODUCT('DCF Base'!$D$131:$H$131,(1+$B17+C$7)^(-'DCF Base'!$D$19:$H$19))+'DCF Base'!$I$116*(1-'DCF Base'!$I$115/'DCF Base'!$I$117)/((1+$B17+C$7)*IF(RateConv=1,1,1+IPCALT)-1-'DCF Base'!$I$115)/'DCF Base'!$H$23*(1+$B17+C$7)^(-5))*IF(RateConv=1,(1+$B17+C$7),(1+$B17+C$7)*(1+IPCA1))-'DCF Base'!$D$120,SUMPRODUCT('DCF Base'!$D$131:$H$131,(1+$B17+C$7)^(-'DCF Base'!$D$19:$H$19))+'DCF Base'!$I$116*(1-'DCF Base'!$I$115/'DCF Base'!$I$117)/((1+$B17+C$7)*IF(RateConv=1,1,1+IPCALT)-1-'DCF Base'!$I$115)/'DCF Base'!$H$23*(1+$B17+C$7)^(-5))+IF(Horizon=1,(SUMPRODUCT('DCF Base'!$D$160:$H$160,(1+$B17+C$7)^(-'DCF Base'!$D$19:$H$19))+'DCF Base'!$I$145*(1-'DCF Base'!$I$144/'DCF Base'!$I$146)/((1+$B17+C$7)*IF(RateConv=1,1,1+IPCALT)-1-'DCF Base'!$I$144)/'DCF Base'!$H$23*(1+$B17+C$7)^(-5))*IF(RateConv=1,(1+$B17+C$7),(1+$B17+C$7)*(1+IPCA1))-'DCF Base'!$D$149,SUMPRODUCT('DCF Base'!$D$160:$H$160,(1+$B17+C$7)^(-'DCF Base'!$D$19:$H$19))+'DCF Base'!$I$145*(1-'DCF Base'!$I$144/'DCF Base'!$I$146)/((1+$B17+C$7)*IF(RateConv=1,1,1+IPCALT)-1-'DCF Base'!$I$144)/'DCF Base'!$H$23*(1+$B17+C$7)^(-5))</f>
        <v>231353.18594107748</v>
      </c>
      <c r="D17" s="16">
        <f>IF(Horizon=1,(SUMPRODUCT('DCF Base'!$D$73:$H$73,(1+$B17+D$7)^(-'DCF Base'!$D$19:$H$19))+'DCF Base'!$I$58*(1-'DCF Base'!$I$57/'DCF Base'!$I$59)/((1+$B17+D$7)*IF(RateConv=1,1,1+IPCALT)-1-'DCF Base'!$I$57)/'DCF Base'!$H$23*(1+$B17+D$7)^(-5))*IF(RateConv=1,(1+$B17+D$7),(1+$B17+D$7)*(1+IPCA1))-'DCF Base'!$D$62,SUMPRODUCT('DCF Base'!$D$73:$H$73,(1+$B17+D$7)^(-'DCF Base'!$D$19:$H$19))+'DCF Base'!$I$58*(1-'DCF Base'!$I$57/'DCF Base'!$I$59)/((1+$B17+D$7)*IF(RateConv=1,1,1+IPCALT)-1-'DCF Base'!$I$57)/'DCF Base'!$H$23*(1+$B17+D$7)^(-5))+IF(Horizon=1,(SUMPRODUCT('DCF Base'!$D$102:$H$102,(1+$B17+D$7)^(-'DCF Base'!$D$19:$H$19))+'DCF Base'!$I$87*(1-'DCF Base'!$I$86/'DCF Base'!$I$88)/((1+$B17+D$7)*IF(RateConv=1,1,1+IPCALT)-1-'DCF Base'!$I$86)/'DCF Base'!$H$23*(1+$B17+D$7)^(-5))*IF(RateConv=1,(1+$B17+D$7),(1+$B17+D$7)*(1+IPCA1))-'DCF Base'!$D$91,SUMPRODUCT('DCF Base'!$D$102:$H$102,(1+$B17+D$7)^(-'DCF Base'!$D$19:$H$19))+'DCF Base'!$I$87*(1-'DCF Base'!$I$86/'DCF Base'!$I$88)/((1+$B17+D$7)*IF(RateConv=1,1,1+IPCALT)-1-'DCF Base'!$I$86)/'DCF Base'!$H$23*(1+$B17+D$7)^(-5))+IF(Horizon=1,(SUMPRODUCT('DCF Base'!$D$131:$H$131,(1+$B17+D$7)^(-'DCF Base'!$D$19:$H$19))+'DCF Base'!$I$116*(1-'DCF Base'!$I$115/'DCF Base'!$I$117)/((1+$B17+D$7)*IF(RateConv=1,1,1+IPCALT)-1-'DCF Base'!$I$115)/'DCF Base'!$H$23*(1+$B17+D$7)^(-5))*IF(RateConv=1,(1+$B17+D$7),(1+$B17+D$7)*(1+IPCA1))-'DCF Base'!$D$120,SUMPRODUCT('DCF Base'!$D$131:$H$131,(1+$B17+D$7)^(-'DCF Base'!$D$19:$H$19))+'DCF Base'!$I$116*(1-'DCF Base'!$I$115/'DCF Base'!$I$117)/((1+$B17+D$7)*IF(RateConv=1,1,1+IPCALT)-1-'DCF Base'!$I$115)/'DCF Base'!$H$23*(1+$B17+D$7)^(-5))+IF(Horizon=1,(SUMPRODUCT('DCF Base'!$D$160:$H$160,(1+$B17+D$7)^(-'DCF Base'!$D$19:$H$19))+'DCF Base'!$I$145*(1-'DCF Base'!$I$144/'DCF Base'!$I$146)/((1+$B17+D$7)*IF(RateConv=1,1,1+IPCALT)-1-'DCF Base'!$I$144)/'DCF Base'!$H$23*(1+$B17+D$7)^(-5))*IF(RateConv=1,(1+$B17+D$7),(1+$B17+D$7)*(1+IPCA1))-'DCF Base'!$D$149,SUMPRODUCT('DCF Base'!$D$160:$H$160,(1+$B17+D$7)^(-'DCF Base'!$D$19:$H$19))+'DCF Base'!$I$145*(1-'DCF Base'!$I$144/'DCF Base'!$I$146)/((1+$B17+D$7)*IF(RateConv=1,1,1+IPCALT)-1-'DCF Base'!$I$144)/'DCF Base'!$H$23*(1+$B17+D$7)^(-5))</f>
        <v>217096.24287442854</v>
      </c>
      <c r="E17" s="16">
        <f>IF(Horizon=1,(SUMPRODUCT('DCF Base'!$D$73:$H$73,(1+$B17+E$7)^(-'DCF Base'!$D$19:$H$19))+'DCF Base'!$I$58*(1-'DCF Base'!$I$57/'DCF Base'!$I$59)/((1+$B17+E$7)*IF(RateConv=1,1,1+IPCALT)-1-'DCF Base'!$I$57)/'DCF Base'!$H$23*(1+$B17+E$7)^(-5))*IF(RateConv=1,(1+$B17+E$7),(1+$B17+E$7)*(1+IPCA1))-'DCF Base'!$D$62,SUMPRODUCT('DCF Base'!$D$73:$H$73,(1+$B17+E$7)^(-'DCF Base'!$D$19:$H$19))+'DCF Base'!$I$58*(1-'DCF Base'!$I$57/'DCF Base'!$I$59)/((1+$B17+E$7)*IF(RateConv=1,1,1+IPCALT)-1-'DCF Base'!$I$57)/'DCF Base'!$H$23*(1+$B17+E$7)^(-5))+IF(Horizon=1,(SUMPRODUCT('DCF Base'!$D$102:$H$102,(1+$B17+E$7)^(-'DCF Base'!$D$19:$H$19))+'DCF Base'!$I$87*(1-'DCF Base'!$I$86/'DCF Base'!$I$88)/((1+$B17+E$7)*IF(RateConv=1,1,1+IPCALT)-1-'DCF Base'!$I$86)/'DCF Base'!$H$23*(1+$B17+E$7)^(-5))*IF(RateConv=1,(1+$B17+E$7),(1+$B17+E$7)*(1+IPCA1))-'DCF Base'!$D$91,SUMPRODUCT('DCF Base'!$D$102:$H$102,(1+$B17+E$7)^(-'DCF Base'!$D$19:$H$19))+'DCF Base'!$I$87*(1-'DCF Base'!$I$86/'DCF Base'!$I$88)/((1+$B17+E$7)*IF(RateConv=1,1,1+IPCALT)-1-'DCF Base'!$I$86)/'DCF Base'!$H$23*(1+$B17+E$7)^(-5))+IF(Horizon=1,(SUMPRODUCT('DCF Base'!$D$131:$H$131,(1+$B17+E$7)^(-'DCF Base'!$D$19:$H$19))+'DCF Base'!$I$116*(1-'DCF Base'!$I$115/'DCF Base'!$I$117)/((1+$B17+E$7)*IF(RateConv=1,1,1+IPCALT)-1-'DCF Base'!$I$115)/'DCF Base'!$H$23*(1+$B17+E$7)^(-5))*IF(RateConv=1,(1+$B17+E$7),(1+$B17+E$7)*(1+IPCA1))-'DCF Base'!$D$120,SUMPRODUCT('DCF Base'!$D$131:$H$131,(1+$B17+E$7)^(-'DCF Base'!$D$19:$H$19))+'DCF Base'!$I$116*(1-'DCF Base'!$I$115/'DCF Base'!$I$117)/((1+$B17+E$7)*IF(RateConv=1,1,1+IPCALT)-1-'DCF Base'!$I$115)/'DCF Base'!$H$23*(1+$B17+E$7)^(-5))+IF(Horizon=1,(SUMPRODUCT('DCF Base'!$D$160:$H$160,(1+$B17+E$7)^(-'DCF Base'!$D$19:$H$19))+'DCF Base'!$I$145*(1-'DCF Base'!$I$144/'DCF Base'!$I$146)/((1+$B17+E$7)*IF(RateConv=1,1,1+IPCALT)-1-'DCF Base'!$I$144)/'DCF Base'!$H$23*(1+$B17+E$7)^(-5))*IF(RateConv=1,(1+$B17+E$7),(1+$B17+E$7)*(1+IPCA1))-'DCF Base'!$D$149,SUMPRODUCT('DCF Base'!$D$160:$H$160,(1+$B17+E$7)^(-'DCF Base'!$D$19:$H$19))+'DCF Base'!$I$145*(1-'DCF Base'!$I$144/'DCF Base'!$I$146)/((1+$B17+E$7)*IF(RateConv=1,1,1+IPCALT)-1-'DCF Base'!$I$144)/'DCF Base'!$H$23*(1+$B17+E$7)^(-5))</f>
        <v>204463.00047496957</v>
      </c>
      <c r="F17" s="16">
        <f>IF(Horizon=1,(SUMPRODUCT('DCF Base'!$D$73:$H$73,(1+$B17+F$7)^(-'DCF Base'!$D$19:$H$19))+'DCF Base'!$I$58*(1-'DCF Base'!$I$57/'DCF Base'!$I$59)/((1+$B17+F$7)*IF(RateConv=1,1,1+IPCALT)-1-'DCF Base'!$I$57)/'DCF Base'!$H$23*(1+$B17+F$7)^(-5))*IF(RateConv=1,(1+$B17+F$7),(1+$B17+F$7)*(1+IPCA1))-'DCF Base'!$D$62,SUMPRODUCT('DCF Base'!$D$73:$H$73,(1+$B17+F$7)^(-'DCF Base'!$D$19:$H$19))+'DCF Base'!$I$58*(1-'DCF Base'!$I$57/'DCF Base'!$I$59)/((1+$B17+F$7)*IF(RateConv=1,1,1+IPCALT)-1-'DCF Base'!$I$57)/'DCF Base'!$H$23*(1+$B17+F$7)^(-5))+IF(Horizon=1,(SUMPRODUCT('DCF Base'!$D$102:$H$102,(1+$B17+F$7)^(-'DCF Base'!$D$19:$H$19))+'DCF Base'!$I$87*(1-'DCF Base'!$I$86/'DCF Base'!$I$88)/((1+$B17+F$7)*IF(RateConv=1,1,1+IPCALT)-1-'DCF Base'!$I$86)/'DCF Base'!$H$23*(1+$B17+F$7)^(-5))*IF(RateConv=1,(1+$B17+F$7),(1+$B17+F$7)*(1+IPCA1))-'DCF Base'!$D$91,SUMPRODUCT('DCF Base'!$D$102:$H$102,(1+$B17+F$7)^(-'DCF Base'!$D$19:$H$19))+'DCF Base'!$I$87*(1-'DCF Base'!$I$86/'DCF Base'!$I$88)/((1+$B17+F$7)*IF(RateConv=1,1,1+IPCALT)-1-'DCF Base'!$I$86)/'DCF Base'!$H$23*(1+$B17+F$7)^(-5))+IF(Horizon=1,(SUMPRODUCT('DCF Base'!$D$131:$H$131,(1+$B17+F$7)^(-'DCF Base'!$D$19:$H$19))+'DCF Base'!$I$116*(1-'DCF Base'!$I$115/'DCF Base'!$I$117)/((1+$B17+F$7)*IF(RateConv=1,1,1+IPCALT)-1-'DCF Base'!$I$115)/'DCF Base'!$H$23*(1+$B17+F$7)^(-5))*IF(RateConv=1,(1+$B17+F$7),(1+$B17+F$7)*(1+IPCA1))-'DCF Base'!$D$120,SUMPRODUCT('DCF Base'!$D$131:$H$131,(1+$B17+F$7)^(-'DCF Base'!$D$19:$H$19))+'DCF Base'!$I$116*(1-'DCF Base'!$I$115/'DCF Base'!$I$117)/((1+$B17+F$7)*IF(RateConv=1,1,1+IPCALT)-1-'DCF Base'!$I$115)/'DCF Base'!$H$23*(1+$B17+F$7)^(-5))+IF(Horizon=1,(SUMPRODUCT('DCF Base'!$D$160:$H$160,(1+$B17+F$7)^(-'DCF Base'!$D$19:$H$19))+'DCF Base'!$I$145*(1-'DCF Base'!$I$144/'DCF Base'!$I$146)/((1+$B17+F$7)*IF(RateConv=1,1,1+IPCALT)-1-'DCF Base'!$I$144)/'DCF Base'!$H$23*(1+$B17+F$7)^(-5))*IF(RateConv=1,(1+$B17+F$7),(1+$B17+F$7)*(1+IPCA1))-'DCF Base'!$D$149,SUMPRODUCT('DCF Base'!$D$160:$H$160,(1+$B17+F$7)^(-'DCF Base'!$D$19:$H$19))+'DCF Base'!$I$145*(1-'DCF Base'!$I$144/'DCF Base'!$I$146)/((1+$B17+F$7)*IF(RateConv=1,1,1+IPCALT)-1-'DCF Base'!$I$144)/'DCF Base'!$H$23*(1+$B17+F$7)^(-5))</f>
        <v>193191.51521634919</v>
      </c>
      <c r="G17" s="16">
        <f>IF(Horizon=1,(SUMPRODUCT('DCF Base'!$D$73:$H$73,(1+$B17+G$7)^(-'DCF Base'!$D$19:$H$19))+'DCF Base'!$I$58*(1-'DCF Base'!$I$57/'DCF Base'!$I$59)/((1+$B17+G$7)*IF(RateConv=1,1,1+IPCALT)-1-'DCF Base'!$I$57)/'DCF Base'!$H$23*(1+$B17+G$7)^(-5))*IF(RateConv=1,(1+$B17+G$7),(1+$B17+G$7)*(1+IPCA1))-'DCF Base'!$D$62,SUMPRODUCT('DCF Base'!$D$73:$H$73,(1+$B17+G$7)^(-'DCF Base'!$D$19:$H$19))+'DCF Base'!$I$58*(1-'DCF Base'!$I$57/'DCF Base'!$I$59)/((1+$B17+G$7)*IF(RateConv=1,1,1+IPCALT)-1-'DCF Base'!$I$57)/'DCF Base'!$H$23*(1+$B17+G$7)^(-5))+IF(Horizon=1,(SUMPRODUCT('DCF Base'!$D$102:$H$102,(1+$B17+G$7)^(-'DCF Base'!$D$19:$H$19))+'DCF Base'!$I$87*(1-'DCF Base'!$I$86/'DCF Base'!$I$88)/((1+$B17+G$7)*IF(RateConv=1,1,1+IPCALT)-1-'DCF Base'!$I$86)/'DCF Base'!$H$23*(1+$B17+G$7)^(-5))*IF(RateConv=1,(1+$B17+G$7),(1+$B17+G$7)*(1+IPCA1))-'DCF Base'!$D$91,SUMPRODUCT('DCF Base'!$D$102:$H$102,(1+$B17+G$7)^(-'DCF Base'!$D$19:$H$19))+'DCF Base'!$I$87*(1-'DCF Base'!$I$86/'DCF Base'!$I$88)/((1+$B17+G$7)*IF(RateConv=1,1,1+IPCALT)-1-'DCF Base'!$I$86)/'DCF Base'!$H$23*(1+$B17+G$7)^(-5))+IF(Horizon=1,(SUMPRODUCT('DCF Base'!$D$131:$H$131,(1+$B17+G$7)^(-'DCF Base'!$D$19:$H$19))+'DCF Base'!$I$116*(1-'DCF Base'!$I$115/'DCF Base'!$I$117)/((1+$B17+G$7)*IF(RateConv=1,1,1+IPCALT)-1-'DCF Base'!$I$115)/'DCF Base'!$H$23*(1+$B17+G$7)^(-5))*IF(RateConv=1,(1+$B17+G$7),(1+$B17+G$7)*(1+IPCA1))-'DCF Base'!$D$120,SUMPRODUCT('DCF Base'!$D$131:$H$131,(1+$B17+G$7)^(-'DCF Base'!$D$19:$H$19))+'DCF Base'!$I$116*(1-'DCF Base'!$I$115/'DCF Base'!$I$117)/((1+$B17+G$7)*IF(RateConv=1,1,1+IPCALT)-1-'DCF Base'!$I$115)/'DCF Base'!$H$23*(1+$B17+G$7)^(-5))+IF(Horizon=1,(SUMPRODUCT('DCF Base'!$D$160:$H$160,(1+$B17+G$7)^(-'DCF Base'!$D$19:$H$19))+'DCF Base'!$I$145*(1-'DCF Base'!$I$144/'DCF Base'!$I$146)/((1+$B17+G$7)*IF(RateConv=1,1,1+IPCALT)-1-'DCF Base'!$I$144)/'DCF Base'!$H$23*(1+$B17+G$7)^(-5))*IF(RateConv=1,(1+$B17+G$7),(1+$B17+G$7)*(1+IPCA1))-'DCF Base'!$D$149,SUMPRODUCT('DCF Base'!$D$160:$H$160,(1+$B17+G$7)^(-'DCF Base'!$D$19:$H$19))+'DCF Base'!$I$145*(1-'DCF Base'!$I$144/'DCF Base'!$I$146)/((1+$B17+G$7)*IF(RateConv=1,1,1+IPCALT)-1-'DCF Base'!$I$144)/'DCF Base'!$H$23*(1+$B17+G$7)^(-5))</f>
        <v>183073.30255946692</v>
      </c>
      <c r="H17" s="16">
        <f>IF(Horizon=1,(SUMPRODUCT('DCF Base'!$D$73:$H$73,(1+$B17+H$7)^(-'DCF Base'!$D$19:$H$19))+'DCF Base'!$I$58*(1-'DCF Base'!$I$57/'DCF Base'!$I$59)/((1+$B17+H$7)*IF(RateConv=1,1,1+IPCALT)-1-'DCF Base'!$I$57)/'DCF Base'!$H$23*(1+$B17+H$7)^(-5))*IF(RateConv=1,(1+$B17+H$7),(1+$B17+H$7)*(1+IPCA1))-'DCF Base'!$D$62,SUMPRODUCT('DCF Base'!$D$73:$H$73,(1+$B17+H$7)^(-'DCF Base'!$D$19:$H$19))+'DCF Base'!$I$58*(1-'DCF Base'!$I$57/'DCF Base'!$I$59)/((1+$B17+H$7)*IF(RateConv=1,1,1+IPCALT)-1-'DCF Base'!$I$57)/'DCF Base'!$H$23*(1+$B17+H$7)^(-5))+IF(Horizon=1,(SUMPRODUCT('DCF Base'!$D$102:$H$102,(1+$B17+H$7)^(-'DCF Base'!$D$19:$H$19))+'DCF Base'!$I$87*(1-'DCF Base'!$I$86/'DCF Base'!$I$88)/((1+$B17+H$7)*IF(RateConv=1,1,1+IPCALT)-1-'DCF Base'!$I$86)/'DCF Base'!$H$23*(1+$B17+H$7)^(-5))*IF(RateConv=1,(1+$B17+H$7),(1+$B17+H$7)*(1+IPCA1))-'DCF Base'!$D$91,SUMPRODUCT('DCF Base'!$D$102:$H$102,(1+$B17+H$7)^(-'DCF Base'!$D$19:$H$19))+'DCF Base'!$I$87*(1-'DCF Base'!$I$86/'DCF Base'!$I$88)/((1+$B17+H$7)*IF(RateConv=1,1,1+IPCALT)-1-'DCF Base'!$I$86)/'DCF Base'!$H$23*(1+$B17+H$7)^(-5))+IF(Horizon=1,(SUMPRODUCT('DCF Base'!$D$131:$H$131,(1+$B17+H$7)^(-'DCF Base'!$D$19:$H$19))+'DCF Base'!$I$116*(1-'DCF Base'!$I$115/'DCF Base'!$I$117)/((1+$B17+H$7)*IF(RateConv=1,1,1+IPCALT)-1-'DCF Base'!$I$115)/'DCF Base'!$H$23*(1+$B17+H$7)^(-5))*IF(RateConv=1,(1+$B17+H$7),(1+$B17+H$7)*(1+IPCA1))-'DCF Base'!$D$120,SUMPRODUCT('DCF Base'!$D$131:$H$131,(1+$B17+H$7)^(-'DCF Base'!$D$19:$H$19))+'DCF Base'!$I$116*(1-'DCF Base'!$I$115/'DCF Base'!$I$117)/((1+$B17+H$7)*IF(RateConv=1,1,1+IPCALT)-1-'DCF Base'!$I$115)/'DCF Base'!$H$23*(1+$B17+H$7)^(-5))+IF(Horizon=1,(SUMPRODUCT('DCF Base'!$D$160:$H$160,(1+$B17+H$7)^(-'DCF Base'!$D$19:$H$19))+'DCF Base'!$I$145*(1-'DCF Base'!$I$144/'DCF Base'!$I$146)/((1+$B17+H$7)*IF(RateConv=1,1,1+IPCALT)-1-'DCF Base'!$I$144)/'DCF Base'!$H$23*(1+$B17+H$7)^(-5))*IF(RateConv=1,(1+$B17+H$7),(1+$B17+H$7)*(1+IPCA1))-'DCF Base'!$D$149,SUMPRODUCT('DCF Base'!$D$160:$H$160,(1+$B17+H$7)^(-'DCF Base'!$D$19:$H$19))+'DCF Base'!$I$145*(1-'DCF Base'!$I$144/'DCF Base'!$I$146)/((1+$B17+H$7)*IF(RateConv=1,1,1+IPCALT)-1-'DCF Base'!$I$144)/'DCF Base'!$H$23*(1+$B17+H$7)^(-5))</f>
        <v>173940.36144292721</v>
      </c>
      <c r="I17" s="16">
        <f>IF(Horizon=1,(SUMPRODUCT('DCF Base'!$D$73:$H$73,(1+$B17+I$7)^(-'DCF Base'!$D$19:$H$19))+'DCF Base'!$I$58*(1-'DCF Base'!$I$57/'DCF Base'!$I$59)/((1+$B17+I$7)*IF(RateConv=1,1,1+IPCALT)-1-'DCF Base'!$I$57)/'DCF Base'!$H$23*(1+$B17+I$7)^(-5))*IF(RateConv=1,(1+$B17+I$7),(1+$B17+I$7)*(1+IPCA1))-'DCF Base'!$D$62,SUMPRODUCT('DCF Base'!$D$73:$H$73,(1+$B17+I$7)^(-'DCF Base'!$D$19:$H$19))+'DCF Base'!$I$58*(1-'DCF Base'!$I$57/'DCF Base'!$I$59)/((1+$B17+I$7)*IF(RateConv=1,1,1+IPCALT)-1-'DCF Base'!$I$57)/'DCF Base'!$H$23*(1+$B17+I$7)^(-5))+IF(Horizon=1,(SUMPRODUCT('DCF Base'!$D$102:$H$102,(1+$B17+I$7)^(-'DCF Base'!$D$19:$H$19))+'DCF Base'!$I$87*(1-'DCF Base'!$I$86/'DCF Base'!$I$88)/((1+$B17+I$7)*IF(RateConv=1,1,1+IPCALT)-1-'DCF Base'!$I$86)/'DCF Base'!$H$23*(1+$B17+I$7)^(-5))*IF(RateConv=1,(1+$B17+I$7),(1+$B17+I$7)*(1+IPCA1))-'DCF Base'!$D$91,SUMPRODUCT('DCF Base'!$D$102:$H$102,(1+$B17+I$7)^(-'DCF Base'!$D$19:$H$19))+'DCF Base'!$I$87*(1-'DCF Base'!$I$86/'DCF Base'!$I$88)/((1+$B17+I$7)*IF(RateConv=1,1,1+IPCALT)-1-'DCF Base'!$I$86)/'DCF Base'!$H$23*(1+$B17+I$7)^(-5))+IF(Horizon=1,(SUMPRODUCT('DCF Base'!$D$131:$H$131,(1+$B17+I$7)^(-'DCF Base'!$D$19:$H$19))+'DCF Base'!$I$116*(1-'DCF Base'!$I$115/'DCF Base'!$I$117)/((1+$B17+I$7)*IF(RateConv=1,1,1+IPCALT)-1-'DCF Base'!$I$115)/'DCF Base'!$H$23*(1+$B17+I$7)^(-5))*IF(RateConv=1,(1+$B17+I$7),(1+$B17+I$7)*(1+IPCA1))-'DCF Base'!$D$120,SUMPRODUCT('DCF Base'!$D$131:$H$131,(1+$B17+I$7)^(-'DCF Base'!$D$19:$H$19))+'DCF Base'!$I$116*(1-'DCF Base'!$I$115/'DCF Base'!$I$117)/((1+$B17+I$7)*IF(RateConv=1,1,1+IPCALT)-1-'DCF Base'!$I$115)/'DCF Base'!$H$23*(1+$B17+I$7)^(-5))+IF(Horizon=1,(SUMPRODUCT('DCF Base'!$D$160:$H$160,(1+$B17+I$7)^(-'DCF Base'!$D$19:$H$19))+'DCF Base'!$I$145*(1-'DCF Base'!$I$144/'DCF Base'!$I$146)/((1+$B17+I$7)*IF(RateConv=1,1,1+IPCALT)-1-'DCF Base'!$I$144)/'DCF Base'!$H$23*(1+$B17+I$7)^(-5))*IF(RateConv=1,(1+$B17+I$7),(1+$B17+I$7)*(1+IPCA1))-'DCF Base'!$D$149,SUMPRODUCT('DCF Base'!$D$160:$H$160,(1+$B17+I$7)^(-'DCF Base'!$D$19:$H$19))+'DCF Base'!$I$145*(1-'DCF Base'!$I$144/'DCF Base'!$I$146)/((1+$B17+I$7)*IF(RateConv=1,1,1+IPCALT)-1-'DCF Base'!$I$144)/'DCF Base'!$H$23*(1+$B17+I$7)^(-5))</f>
        <v>165655.80308247794</v>
      </c>
      <c r="J17" s="16">
        <f>IF(Horizon=1,(SUMPRODUCT('DCF Base'!$D$73:$H$73,(1+$B17+J$7)^(-'DCF Base'!$D$19:$H$19))+'DCF Base'!$I$58*(1-'DCF Base'!$I$57/'DCF Base'!$I$59)/((1+$B17+J$7)*IF(RateConv=1,1,1+IPCALT)-1-'DCF Base'!$I$57)/'DCF Base'!$H$23*(1+$B17+J$7)^(-5))*IF(RateConv=1,(1+$B17+J$7),(1+$B17+J$7)*(1+IPCA1))-'DCF Base'!$D$62,SUMPRODUCT('DCF Base'!$D$73:$H$73,(1+$B17+J$7)^(-'DCF Base'!$D$19:$H$19))+'DCF Base'!$I$58*(1-'DCF Base'!$I$57/'DCF Base'!$I$59)/((1+$B17+J$7)*IF(RateConv=1,1,1+IPCALT)-1-'DCF Base'!$I$57)/'DCF Base'!$H$23*(1+$B17+J$7)^(-5))+IF(Horizon=1,(SUMPRODUCT('DCF Base'!$D$102:$H$102,(1+$B17+J$7)^(-'DCF Base'!$D$19:$H$19))+'DCF Base'!$I$87*(1-'DCF Base'!$I$86/'DCF Base'!$I$88)/((1+$B17+J$7)*IF(RateConv=1,1,1+IPCALT)-1-'DCF Base'!$I$86)/'DCF Base'!$H$23*(1+$B17+J$7)^(-5))*IF(RateConv=1,(1+$B17+J$7),(1+$B17+J$7)*(1+IPCA1))-'DCF Base'!$D$91,SUMPRODUCT('DCF Base'!$D$102:$H$102,(1+$B17+J$7)^(-'DCF Base'!$D$19:$H$19))+'DCF Base'!$I$87*(1-'DCF Base'!$I$86/'DCF Base'!$I$88)/((1+$B17+J$7)*IF(RateConv=1,1,1+IPCALT)-1-'DCF Base'!$I$86)/'DCF Base'!$H$23*(1+$B17+J$7)^(-5))+IF(Horizon=1,(SUMPRODUCT('DCF Base'!$D$131:$H$131,(1+$B17+J$7)^(-'DCF Base'!$D$19:$H$19))+'DCF Base'!$I$116*(1-'DCF Base'!$I$115/'DCF Base'!$I$117)/((1+$B17+J$7)*IF(RateConv=1,1,1+IPCALT)-1-'DCF Base'!$I$115)/'DCF Base'!$H$23*(1+$B17+J$7)^(-5))*IF(RateConv=1,(1+$B17+J$7),(1+$B17+J$7)*(1+IPCA1))-'DCF Base'!$D$120,SUMPRODUCT('DCF Base'!$D$131:$H$131,(1+$B17+J$7)^(-'DCF Base'!$D$19:$H$19))+'DCF Base'!$I$116*(1-'DCF Base'!$I$115/'DCF Base'!$I$117)/((1+$B17+J$7)*IF(RateConv=1,1,1+IPCALT)-1-'DCF Base'!$I$115)/'DCF Base'!$H$23*(1+$B17+J$7)^(-5))+IF(Horizon=1,(SUMPRODUCT('DCF Base'!$D$160:$H$160,(1+$B17+J$7)^(-'DCF Base'!$D$19:$H$19))+'DCF Base'!$I$145*(1-'DCF Base'!$I$144/'DCF Base'!$I$146)/((1+$B17+J$7)*IF(RateConv=1,1,1+IPCALT)-1-'DCF Base'!$I$144)/'DCF Base'!$H$23*(1+$B17+J$7)^(-5))*IF(RateConv=1,(1+$B17+J$7),(1+$B17+J$7)*(1+IPCA1))-'DCF Base'!$D$149,SUMPRODUCT('DCF Base'!$D$160:$H$160,(1+$B17+J$7)^(-'DCF Base'!$D$19:$H$19))+'DCF Base'!$I$145*(1-'DCF Base'!$I$144/'DCF Base'!$I$146)/((1+$B17+J$7)*IF(RateConv=1,1,1+IPCALT)-1-'DCF Base'!$I$144)/'DCF Base'!$H$23*(1+$B17+J$7)^(-5))</f>
        <v>158106.96770050799</v>
      </c>
      <c r="K17" s="16">
        <f>IF(Horizon=1,(SUMPRODUCT('DCF Base'!$D$73:$H$73,(1+$B17+K$7)^(-'DCF Base'!$D$19:$H$19))+'DCF Base'!$I$58*(1-'DCF Base'!$I$57/'DCF Base'!$I$59)/((1+$B17+K$7)*IF(RateConv=1,1,1+IPCALT)-1-'DCF Base'!$I$57)/'DCF Base'!$H$23*(1+$B17+K$7)^(-5))*IF(RateConv=1,(1+$B17+K$7),(1+$B17+K$7)*(1+IPCA1))-'DCF Base'!$D$62,SUMPRODUCT('DCF Base'!$D$73:$H$73,(1+$B17+K$7)^(-'DCF Base'!$D$19:$H$19))+'DCF Base'!$I$58*(1-'DCF Base'!$I$57/'DCF Base'!$I$59)/((1+$B17+K$7)*IF(RateConv=1,1,1+IPCALT)-1-'DCF Base'!$I$57)/'DCF Base'!$H$23*(1+$B17+K$7)^(-5))+IF(Horizon=1,(SUMPRODUCT('DCF Base'!$D$102:$H$102,(1+$B17+K$7)^(-'DCF Base'!$D$19:$H$19))+'DCF Base'!$I$87*(1-'DCF Base'!$I$86/'DCF Base'!$I$88)/((1+$B17+K$7)*IF(RateConv=1,1,1+IPCALT)-1-'DCF Base'!$I$86)/'DCF Base'!$H$23*(1+$B17+K$7)^(-5))*IF(RateConv=1,(1+$B17+K$7),(1+$B17+K$7)*(1+IPCA1))-'DCF Base'!$D$91,SUMPRODUCT('DCF Base'!$D$102:$H$102,(1+$B17+K$7)^(-'DCF Base'!$D$19:$H$19))+'DCF Base'!$I$87*(1-'DCF Base'!$I$86/'DCF Base'!$I$88)/((1+$B17+K$7)*IF(RateConv=1,1,1+IPCALT)-1-'DCF Base'!$I$86)/'DCF Base'!$H$23*(1+$B17+K$7)^(-5))+IF(Horizon=1,(SUMPRODUCT('DCF Base'!$D$131:$H$131,(1+$B17+K$7)^(-'DCF Base'!$D$19:$H$19))+'DCF Base'!$I$116*(1-'DCF Base'!$I$115/'DCF Base'!$I$117)/((1+$B17+K$7)*IF(RateConv=1,1,1+IPCALT)-1-'DCF Base'!$I$115)/'DCF Base'!$H$23*(1+$B17+K$7)^(-5))*IF(RateConv=1,(1+$B17+K$7),(1+$B17+K$7)*(1+IPCA1))-'DCF Base'!$D$120,SUMPRODUCT('DCF Base'!$D$131:$H$131,(1+$B17+K$7)^(-'DCF Base'!$D$19:$H$19))+'DCF Base'!$I$116*(1-'DCF Base'!$I$115/'DCF Base'!$I$117)/((1+$B17+K$7)*IF(RateConv=1,1,1+IPCALT)-1-'DCF Base'!$I$115)/'DCF Base'!$H$23*(1+$B17+K$7)^(-5))+IF(Horizon=1,(SUMPRODUCT('DCF Base'!$D$160:$H$160,(1+$B17+K$7)^(-'DCF Base'!$D$19:$H$19))+'DCF Base'!$I$145*(1-'DCF Base'!$I$144/'DCF Base'!$I$146)/((1+$B17+K$7)*IF(RateConv=1,1,1+IPCALT)-1-'DCF Base'!$I$144)/'DCF Base'!$H$23*(1+$B17+K$7)^(-5))*IF(RateConv=1,(1+$B17+K$7),(1+$B17+K$7)*(1+IPCA1))-'DCF Base'!$D$149,SUMPRODUCT('DCF Base'!$D$160:$H$160,(1+$B17+K$7)^(-'DCF Base'!$D$19:$H$19))+'DCF Base'!$I$145*(1-'DCF Base'!$I$144/'DCF Base'!$I$146)/((1+$B17+K$7)*IF(RateConv=1,1,1+IPCALT)-1-'DCF Base'!$I$144)/'DCF Base'!$H$23*(1+$B17+K$7)^(-5))</f>
        <v>151200.29124023439</v>
      </c>
      <c r="L17" s="16">
        <f>IF(Horizon=1,(SUMPRODUCT('DCF Base'!$D$73:$H$73,(1+$B17+L$7)^(-'DCF Base'!$D$19:$H$19))+'DCF Base'!$I$58*(1-'DCF Base'!$I$57/'DCF Base'!$I$59)/((1+$B17+L$7)*IF(RateConv=1,1,1+IPCALT)-1-'DCF Base'!$I$57)/'DCF Base'!$H$23*(1+$B17+L$7)^(-5))*IF(RateConv=1,(1+$B17+L$7),(1+$B17+L$7)*(1+IPCA1))-'DCF Base'!$D$62,SUMPRODUCT('DCF Base'!$D$73:$H$73,(1+$B17+L$7)^(-'DCF Base'!$D$19:$H$19))+'DCF Base'!$I$58*(1-'DCF Base'!$I$57/'DCF Base'!$I$59)/((1+$B17+L$7)*IF(RateConv=1,1,1+IPCALT)-1-'DCF Base'!$I$57)/'DCF Base'!$H$23*(1+$B17+L$7)^(-5))+IF(Horizon=1,(SUMPRODUCT('DCF Base'!$D$102:$H$102,(1+$B17+L$7)^(-'DCF Base'!$D$19:$H$19))+'DCF Base'!$I$87*(1-'DCF Base'!$I$86/'DCF Base'!$I$88)/((1+$B17+L$7)*IF(RateConv=1,1,1+IPCALT)-1-'DCF Base'!$I$86)/'DCF Base'!$H$23*(1+$B17+L$7)^(-5))*IF(RateConv=1,(1+$B17+L$7),(1+$B17+L$7)*(1+IPCA1))-'DCF Base'!$D$91,SUMPRODUCT('DCF Base'!$D$102:$H$102,(1+$B17+L$7)^(-'DCF Base'!$D$19:$H$19))+'DCF Base'!$I$87*(1-'DCF Base'!$I$86/'DCF Base'!$I$88)/((1+$B17+L$7)*IF(RateConv=1,1,1+IPCALT)-1-'DCF Base'!$I$86)/'DCF Base'!$H$23*(1+$B17+L$7)^(-5))+IF(Horizon=1,(SUMPRODUCT('DCF Base'!$D$131:$H$131,(1+$B17+L$7)^(-'DCF Base'!$D$19:$H$19))+'DCF Base'!$I$116*(1-'DCF Base'!$I$115/'DCF Base'!$I$117)/((1+$B17+L$7)*IF(RateConv=1,1,1+IPCALT)-1-'DCF Base'!$I$115)/'DCF Base'!$H$23*(1+$B17+L$7)^(-5))*IF(RateConv=1,(1+$B17+L$7),(1+$B17+L$7)*(1+IPCA1))-'DCF Base'!$D$120,SUMPRODUCT('DCF Base'!$D$131:$H$131,(1+$B17+L$7)^(-'DCF Base'!$D$19:$H$19))+'DCF Base'!$I$116*(1-'DCF Base'!$I$115/'DCF Base'!$I$117)/((1+$B17+L$7)*IF(RateConv=1,1,1+IPCALT)-1-'DCF Base'!$I$115)/'DCF Base'!$H$23*(1+$B17+L$7)^(-5))+IF(Horizon=1,(SUMPRODUCT('DCF Base'!$D$160:$H$160,(1+$B17+L$7)^(-'DCF Base'!$D$19:$H$19))+'DCF Base'!$I$145*(1-'DCF Base'!$I$144/'DCF Base'!$I$146)/((1+$B17+L$7)*IF(RateConv=1,1,1+IPCALT)-1-'DCF Base'!$I$144)/'DCF Base'!$H$23*(1+$B17+L$7)^(-5))*IF(RateConv=1,(1+$B17+L$7),(1+$B17+L$7)*(1+IPCA1))-'DCF Base'!$D$149,SUMPRODUCT('DCF Base'!$D$160:$H$160,(1+$B17+L$7)^(-'DCF Base'!$D$19:$H$19))+'DCF Base'!$I$145*(1-'DCF Base'!$I$144/'DCF Base'!$I$146)/((1+$B17+L$7)*IF(RateConv=1,1,1+IPCALT)-1-'DCF Base'!$I$144)/'DCF Base'!$H$23*(1+$B17+L$7)^(-5))</f>
        <v>144857.42410142475</v>
      </c>
      <c r="M17" s="16">
        <f>IF(Horizon=1,(SUMPRODUCT('DCF Base'!$D$73:$H$73,(1+$B17+M$7)^(-'DCF Base'!$D$19:$H$19))+'DCF Base'!$I$58*(1-'DCF Base'!$I$57/'DCF Base'!$I$59)/((1+$B17+M$7)*IF(RateConv=1,1,1+IPCALT)-1-'DCF Base'!$I$57)/'DCF Base'!$H$23*(1+$B17+M$7)^(-5))*IF(RateConv=1,(1+$B17+M$7),(1+$B17+M$7)*(1+IPCA1))-'DCF Base'!$D$62,SUMPRODUCT('DCF Base'!$D$73:$H$73,(1+$B17+M$7)^(-'DCF Base'!$D$19:$H$19))+'DCF Base'!$I$58*(1-'DCF Base'!$I$57/'DCF Base'!$I$59)/((1+$B17+M$7)*IF(RateConv=1,1,1+IPCALT)-1-'DCF Base'!$I$57)/'DCF Base'!$H$23*(1+$B17+M$7)^(-5))+IF(Horizon=1,(SUMPRODUCT('DCF Base'!$D$102:$H$102,(1+$B17+M$7)^(-'DCF Base'!$D$19:$H$19))+'DCF Base'!$I$87*(1-'DCF Base'!$I$86/'DCF Base'!$I$88)/((1+$B17+M$7)*IF(RateConv=1,1,1+IPCALT)-1-'DCF Base'!$I$86)/'DCF Base'!$H$23*(1+$B17+M$7)^(-5))*IF(RateConv=1,(1+$B17+M$7),(1+$B17+M$7)*(1+IPCA1))-'DCF Base'!$D$91,SUMPRODUCT('DCF Base'!$D$102:$H$102,(1+$B17+M$7)^(-'DCF Base'!$D$19:$H$19))+'DCF Base'!$I$87*(1-'DCF Base'!$I$86/'DCF Base'!$I$88)/((1+$B17+M$7)*IF(RateConv=1,1,1+IPCALT)-1-'DCF Base'!$I$86)/'DCF Base'!$H$23*(1+$B17+M$7)^(-5))+IF(Horizon=1,(SUMPRODUCT('DCF Base'!$D$131:$H$131,(1+$B17+M$7)^(-'DCF Base'!$D$19:$H$19))+'DCF Base'!$I$116*(1-'DCF Base'!$I$115/'DCF Base'!$I$117)/((1+$B17+M$7)*IF(RateConv=1,1,1+IPCALT)-1-'DCF Base'!$I$115)/'DCF Base'!$H$23*(1+$B17+M$7)^(-5))*IF(RateConv=1,(1+$B17+M$7),(1+$B17+M$7)*(1+IPCA1))-'DCF Base'!$D$120,SUMPRODUCT('DCF Base'!$D$131:$H$131,(1+$B17+M$7)^(-'DCF Base'!$D$19:$H$19))+'DCF Base'!$I$116*(1-'DCF Base'!$I$115/'DCF Base'!$I$117)/((1+$B17+M$7)*IF(RateConv=1,1,1+IPCALT)-1-'DCF Base'!$I$115)/'DCF Base'!$H$23*(1+$B17+M$7)^(-5))+IF(Horizon=1,(SUMPRODUCT('DCF Base'!$D$160:$H$160,(1+$B17+M$7)^(-'DCF Base'!$D$19:$H$19))+'DCF Base'!$I$145*(1-'DCF Base'!$I$144/'DCF Base'!$I$146)/((1+$B17+M$7)*IF(RateConv=1,1,1+IPCALT)-1-'DCF Base'!$I$144)/'DCF Base'!$H$23*(1+$B17+M$7)^(-5))*IF(RateConv=1,(1+$B17+M$7),(1+$B17+M$7)*(1+IPCA1))-'DCF Base'!$D$149,SUMPRODUCT('DCF Base'!$D$160:$H$160,(1+$B17+M$7)^(-'DCF Base'!$D$19:$H$19))+'DCF Base'!$I$145*(1-'DCF Base'!$I$144/'DCF Base'!$I$146)/((1+$B17+M$7)*IF(RateConv=1,1,1+IPCALT)-1-'DCF Base'!$I$144)/'DCF Base'!$H$23*(1+$B17+M$7)^(-5))</f>
        <v>139012.25954800707</v>
      </c>
    </row>
    <row r="18" spans="2:14" ht="13.95" customHeight="1" x14ac:dyDescent="0.3">
      <c r="B18" s="82">
        <v>9.5000000000000001E-2</v>
      </c>
      <c r="C18" s="16">
        <f>IF(Horizon=1,(SUMPRODUCT('DCF Base'!$D$73:$H$73,(1+$B18+C$7)^(-'DCF Base'!$D$19:$H$19))+'DCF Base'!$I$58*(1-'DCF Base'!$I$57/'DCF Base'!$I$59)/((1+$B18+C$7)*IF(RateConv=1,1,1+IPCALT)-1-'DCF Base'!$I$57)/'DCF Base'!$H$23*(1+$B18+C$7)^(-5))*IF(RateConv=1,(1+$B18+C$7),(1+$B18+C$7)*(1+IPCA1))-'DCF Base'!$D$62,SUMPRODUCT('DCF Base'!$D$73:$H$73,(1+$B18+C$7)^(-'DCF Base'!$D$19:$H$19))+'DCF Base'!$I$58*(1-'DCF Base'!$I$57/'DCF Base'!$I$59)/((1+$B18+C$7)*IF(RateConv=1,1,1+IPCALT)-1-'DCF Base'!$I$57)/'DCF Base'!$H$23*(1+$B18+C$7)^(-5))+IF(Horizon=1,(SUMPRODUCT('DCF Base'!$D$102:$H$102,(1+$B18+C$7)^(-'DCF Base'!$D$19:$H$19))+'DCF Base'!$I$87*(1-'DCF Base'!$I$86/'DCF Base'!$I$88)/((1+$B18+C$7)*IF(RateConv=1,1,1+IPCALT)-1-'DCF Base'!$I$86)/'DCF Base'!$H$23*(1+$B18+C$7)^(-5))*IF(RateConv=1,(1+$B18+C$7),(1+$B18+C$7)*(1+IPCA1))-'DCF Base'!$D$91,SUMPRODUCT('DCF Base'!$D$102:$H$102,(1+$B18+C$7)^(-'DCF Base'!$D$19:$H$19))+'DCF Base'!$I$87*(1-'DCF Base'!$I$86/'DCF Base'!$I$88)/((1+$B18+C$7)*IF(RateConv=1,1,1+IPCALT)-1-'DCF Base'!$I$86)/'DCF Base'!$H$23*(1+$B18+C$7)^(-5))+IF(Horizon=1,(SUMPRODUCT('DCF Base'!$D$131:$H$131,(1+$B18+C$7)^(-'DCF Base'!$D$19:$H$19))+'DCF Base'!$I$116*(1-'DCF Base'!$I$115/'DCF Base'!$I$117)/((1+$B18+C$7)*IF(RateConv=1,1,1+IPCALT)-1-'DCF Base'!$I$115)/'DCF Base'!$H$23*(1+$B18+C$7)^(-5))*IF(RateConv=1,(1+$B18+C$7),(1+$B18+C$7)*(1+IPCA1))-'DCF Base'!$D$120,SUMPRODUCT('DCF Base'!$D$131:$H$131,(1+$B18+C$7)^(-'DCF Base'!$D$19:$H$19))+'DCF Base'!$I$116*(1-'DCF Base'!$I$115/'DCF Base'!$I$117)/((1+$B18+C$7)*IF(RateConv=1,1,1+IPCALT)-1-'DCF Base'!$I$115)/'DCF Base'!$H$23*(1+$B18+C$7)^(-5))+IF(Horizon=1,(SUMPRODUCT('DCF Base'!$D$160:$H$160,(1+$B18+C$7)^(-'DCF Base'!$D$19:$H$19))+'DCF Base'!$I$145*(1-'DCF Base'!$I$144/'DCF Base'!$I$146)/((1+$B18+C$7)*IF(RateConv=1,1,1+IPCALT)-1-'DCF Base'!$I$144)/'DCF Base'!$H$23*(1+$B18+C$7)^(-5))*IF(RateConv=1,(1+$B18+C$7),(1+$B18+C$7)*(1+IPCA1))-'DCF Base'!$D$149,SUMPRODUCT('DCF Base'!$D$160:$H$160,(1+$B18+C$7)^(-'DCF Base'!$D$19:$H$19))+'DCF Base'!$I$145*(1-'DCF Base'!$I$144/'DCF Base'!$I$146)/((1+$B18+C$7)*IF(RateConv=1,1,1+IPCALT)-1-'DCF Base'!$I$144)/'DCF Base'!$H$23*(1+$B18+C$7)^(-5))</f>
        <v>217096.24287442921</v>
      </c>
      <c r="D18" s="16">
        <f>IF(Horizon=1,(SUMPRODUCT('DCF Base'!$D$73:$H$73,(1+$B18+D$7)^(-'DCF Base'!$D$19:$H$19))+'DCF Base'!$I$58*(1-'DCF Base'!$I$57/'DCF Base'!$I$59)/((1+$B18+D$7)*IF(RateConv=1,1,1+IPCALT)-1-'DCF Base'!$I$57)/'DCF Base'!$H$23*(1+$B18+D$7)^(-5))*IF(RateConv=1,(1+$B18+D$7),(1+$B18+D$7)*(1+IPCA1))-'DCF Base'!$D$62,SUMPRODUCT('DCF Base'!$D$73:$H$73,(1+$B18+D$7)^(-'DCF Base'!$D$19:$H$19))+'DCF Base'!$I$58*(1-'DCF Base'!$I$57/'DCF Base'!$I$59)/((1+$B18+D$7)*IF(RateConv=1,1,1+IPCALT)-1-'DCF Base'!$I$57)/'DCF Base'!$H$23*(1+$B18+D$7)^(-5))+IF(Horizon=1,(SUMPRODUCT('DCF Base'!$D$102:$H$102,(1+$B18+D$7)^(-'DCF Base'!$D$19:$H$19))+'DCF Base'!$I$87*(1-'DCF Base'!$I$86/'DCF Base'!$I$88)/((1+$B18+D$7)*IF(RateConv=1,1,1+IPCALT)-1-'DCF Base'!$I$86)/'DCF Base'!$H$23*(1+$B18+D$7)^(-5))*IF(RateConv=1,(1+$B18+D$7),(1+$B18+D$7)*(1+IPCA1))-'DCF Base'!$D$91,SUMPRODUCT('DCF Base'!$D$102:$H$102,(1+$B18+D$7)^(-'DCF Base'!$D$19:$H$19))+'DCF Base'!$I$87*(1-'DCF Base'!$I$86/'DCF Base'!$I$88)/((1+$B18+D$7)*IF(RateConv=1,1,1+IPCALT)-1-'DCF Base'!$I$86)/'DCF Base'!$H$23*(1+$B18+D$7)^(-5))+IF(Horizon=1,(SUMPRODUCT('DCF Base'!$D$131:$H$131,(1+$B18+D$7)^(-'DCF Base'!$D$19:$H$19))+'DCF Base'!$I$116*(1-'DCF Base'!$I$115/'DCF Base'!$I$117)/((1+$B18+D$7)*IF(RateConv=1,1,1+IPCALT)-1-'DCF Base'!$I$115)/'DCF Base'!$H$23*(1+$B18+D$7)^(-5))*IF(RateConv=1,(1+$B18+D$7),(1+$B18+D$7)*(1+IPCA1))-'DCF Base'!$D$120,SUMPRODUCT('DCF Base'!$D$131:$H$131,(1+$B18+D$7)^(-'DCF Base'!$D$19:$H$19))+'DCF Base'!$I$116*(1-'DCF Base'!$I$115/'DCF Base'!$I$117)/((1+$B18+D$7)*IF(RateConv=1,1,1+IPCALT)-1-'DCF Base'!$I$115)/'DCF Base'!$H$23*(1+$B18+D$7)^(-5))+IF(Horizon=1,(SUMPRODUCT('DCF Base'!$D$160:$H$160,(1+$B18+D$7)^(-'DCF Base'!$D$19:$H$19))+'DCF Base'!$I$145*(1-'DCF Base'!$I$144/'DCF Base'!$I$146)/((1+$B18+D$7)*IF(RateConv=1,1,1+IPCALT)-1-'DCF Base'!$I$144)/'DCF Base'!$H$23*(1+$B18+D$7)^(-5))*IF(RateConv=1,(1+$B18+D$7),(1+$B18+D$7)*(1+IPCA1))-'DCF Base'!$D$149,SUMPRODUCT('DCF Base'!$D$160:$H$160,(1+$B18+D$7)^(-'DCF Base'!$D$19:$H$19))+'DCF Base'!$I$145*(1-'DCF Base'!$I$144/'DCF Base'!$I$146)/((1+$B18+D$7)*IF(RateConv=1,1,1+IPCALT)-1-'DCF Base'!$I$144)/'DCF Base'!$H$23*(1+$B18+D$7)^(-5))</f>
        <v>204463.00047496957</v>
      </c>
      <c r="E18" s="16">
        <f>IF(Horizon=1,(SUMPRODUCT('DCF Base'!$D$73:$H$73,(1+$B18+E$7)^(-'DCF Base'!$D$19:$H$19))+'DCF Base'!$I$58*(1-'DCF Base'!$I$57/'DCF Base'!$I$59)/((1+$B18+E$7)*IF(RateConv=1,1,1+IPCALT)-1-'DCF Base'!$I$57)/'DCF Base'!$H$23*(1+$B18+E$7)^(-5))*IF(RateConv=1,(1+$B18+E$7),(1+$B18+E$7)*(1+IPCA1))-'DCF Base'!$D$62,SUMPRODUCT('DCF Base'!$D$73:$H$73,(1+$B18+E$7)^(-'DCF Base'!$D$19:$H$19))+'DCF Base'!$I$58*(1-'DCF Base'!$I$57/'DCF Base'!$I$59)/((1+$B18+E$7)*IF(RateConv=1,1,1+IPCALT)-1-'DCF Base'!$I$57)/'DCF Base'!$H$23*(1+$B18+E$7)^(-5))+IF(Horizon=1,(SUMPRODUCT('DCF Base'!$D$102:$H$102,(1+$B18+E$7)^(-'DCF Base'!$D$19:$H$19))+'DCF Base'!$I$87*(1-'DCF Base'!$I$86/'DCF Base'!$I$88)/((1+$B18+E$7)*IF(RateConv=1,1,1+IPCALT)-1-'DCF Base'!$I$86)/'DCF Base'!$H$23*(1+$B18+E$7)^(-5))*IF(RateConv=1,(1+$B18+E$7),(1+$B18+E$7)*(1+IPCA1))-'DCF Base'!$D$91,SUMPRODUCT('DCF Base'!$D$102:$H$102,(1+$B18+E$7)^(-'DCF Base'!$D$19:$H$19))+'DCF Base'!$I$87*(1-'DCF Base'!$I$86/'DCF Base'!$I$88)/((1+$B18+E$7)*IF(RateConv=1,1,1+IPCALT)-1-'DCF Base'!$I$86)/'DCF Base'!$H$23*(1+$B18+E$7)^(-5))+IF(Horizon=1,(SUMPRODUCT('DCF Base'!$D$131:$H$131,(1+$B18+E$7)^(-'DCF Base'!$D$19:$H$19))+'DCF Base'!$I$116*(1-'DCF Base'!$I$115/'DCF Base'!$I$117)/((1+$B18+E$7)*IF(RateConv=1,1,1+IPCALT)-1-'DCF Base'!$I$115)/'DCF Base'!$H$23*(1+$B18+E$7)^(-5))*IF(RateConv=1,(1+$B18+E$7),(1+$B18+E$7)*(1+IPCA1))-'DCF Base'!$D$120,SUMPRODUCT('DCF Base'!$D$131:$H$131,(1+$B18+E$7)^(-'DCF Base'!$D$19:$H$19))+'DCF Base'!$I$116*(1-'DCF Base'!$I$115/'DCF Base'!$I$117)/((1+$B18+E$7)*IF(RateConv=1,1,1+IPCALT)-1-'DCF Base'!$I$115)/'DCF Base'!$H$23*(1+$B18+E$7)^(-5))+IF(Horizon=1,(SUMPRODUCT('DCF Base'!$D$160:$H$160,(1+$B18+E$7)^(-'DCF Base'!$D$19:$H$19))+'DCF Base'!$I$145*(1-'DCF Base'!$I$144/'DCF Base'!$I$146)/((1+$B18+E$7)*IF(RateConv=1,1,1+IPCALT)-1-'DCF Base'!$I$144)/'DCF Base'!$H$23*(1+$B18+E$7)^(-5))*IF(RateConv=1,(1+$B18+E$7),(1+$B18+E$7)*(1+IPCA1))-'DCF Base'!$D$149,SUMPRODUCT('DCF Base'!$D$160:$H$160,(1+$B18+E$7)^(-'DCF Base'!$D$19:$H$19))+'DCF Base'!$I$145*(1-'DCF Base'!$I$144/'DCF Base'!$I$146)/((1+$B18+E$7)*IF(RateConv=1,1,1+IPCALT)-1-'DCF Base'!$I$144)/'DCF Base'!$H$23*(1+$B18+E$7)^(-5))</f>
        <v>193191.51521634962</v>
      </c>
      <c r="F18" s="16">
        <f>IF(Horizon=1,(SUMPRODUCT('DCF Base'!$D$73:$H$73,(1+$B18+F$7)^(-'DCF Base'!$D$19:$H$19))+'DCF Base'!$I$58*(1-'DCF Base'!$I$57/'DCF Base'!$I$59)/((1+$B18+F$7)*IF(RateConv=1,1,1+IPCALT)-1-'DCF Base'!$I$57)/'DCF Base'!$H$23*(1+$B18+F$7)^(-5))*IF(RateConv=1,(1+$B18+F$7),(1+$B18+F$7)*(1+IPCA1))-'DCF Base'!$D$62,SUMPRODUCT('DCF Base'!$D$73:$H$73,(1+$B18+F$7)^(-'DCF Base'!$D$19:$H$19))+'DCF Base'!$I$58*(1-'DCF Base'!$I$57/'DCF Base'!$I$59)/((1+$B18+F$7)*IF(RateConv=1,1,1+IPCALT)-1-'DCF Base'!$I$57)/'DCF Base'!$H$23*(1+$B18+F$7)^(-5))+IF(Horizon=1,(SUMPRODUCT('DCF Base'!$D$102:$H$102,(1+$B18+F$7)^(-'DCF Base'!$D$19:$H$19))+'DCF Base'!$I$87*(1-'DCF Base'!$I$86/'DCF Base'!$I$88)/((1+$B18+F$7)*IF(RateConv=1,1,1+IPCALT)-1-'DCF Base'!$I$86)/'DCF Base'!$H$23*(1+$B18+F$7)^(-5))*IF(RateConv=1,(1+$B18+F$7),(1+$B18+F$7)*(1+IPCA1))-'DCF Base'!$D$91,SUMPRODUCT('DCF Base'!$D$102:$H$102,(1+$B18+F$7)^(-'DCF Base'!$D$19:$H$19))+'DCF Base'!$I$87*(1-'DCF Base'!$I$86/'DCF Base'!$I$88)/((1+$B18+F$7)*IF(RateConv=1,1,1+IPCALT)-1-'DCF Base'!$I$86)/'DCF Base'!$H$23*(1+$B18+F$7)^(-5))+IF(Horizon=1,(SUMPRODUCT('DCF Base'!$D$131:$H$131,(1+$B18+F$7)^(-'DCF Base'!$D$19:$H$19))+'DCF Base'!$I$116*(1-'DCF Base'!$I$115/'DCF Base'!$I$117)/((1+$B18+F$7)*IF(RateConv=1,1,1+IPCALT)-1-'DCF Base'!$I$115)/'DCF Base'!$H$23*(1+$B18+F$7)^(-5))*IF(RateConv=1,(1+$B18+F$7),(1+$B18+F$7)*(1+IPCA1))-'DCF Base'!$D$120,SUMPRODUCT('DCF Base'!$D$131:$H$131,(1+$B18+F$7)^(-'DCF Base'!$D$19:$H$19))+'DCF Base'!$I$116*(1-'DCF Base'!$I$115/'DCF Base'!$I$117)/((1+$B18+F$7)*IF(RateConv=1,1,1+IPCALT)-1-'DCF Base'!$I$115)/'DCF Base'!$H$23*(1+$B18+F$7)^(-5))+IF(Horizon=1,(SUMPRODUCT('DCF Base'!$D$160:$H$160,(1+$B18+F$7)^(-'DCF Base'!$D$19:$H$19))+'DCF Base'!$I$145*(1-'DCF Base'!$I$144/'DCF Base'!$I$146)/((1+$B18+F$7)*IF(RateConv=1,1,1+IPCALT)-1-'DCF Base'!$I$144)/'DCF Base'!$H$23*(1+$B18+F$7)^(-5))*IF(RateConv=1,(1+$B18+F$7),(1+$B18+F$7)*(1+IPCA1))-'DCF Base'!$D$149,SUMPRODUCT('DCF Base'!$D$160:$H$160,(1+$B18+F$7)^(-'DCF Base'!$D$19:$H$19))+'DCF Base'!$I$145*(1-'DCF Base'!$I$144/'DCF Base'!$I$146)/((1+$B18+F$7)*IF(RateConv=1,1,1+IPCALT)-1-'DCF Base'!$I$144)/'DCF Base'!$H$23*(1+$B18+F$7)^(-5))</f>
        <v>183073.30255946692</v>
      </c>
      <c r="G18" s="16">
        <f>IF(Horizon=1,(SUMPRODUCT('DCF Base'!$D$73:$H$73,(1+$B18+G$7)^(-'DCF Base'!$D$19:$H$19))+'DCF Base'!$I$58*(1-'DCF Base'!$I$57/'DCF Base'!$I$59)/((1+$B18+G$7)*IF(RateConv=1,1,1+IPCALT)-1-'DCF Base'!$I$57)/'DCF Base'!$H$23*(1+$B18+G$7)^(-5))*IF(RateConv=1,(1+$B18+G$7),(1+$B18+G$7)*(1+IPCA1))-'DCF Base'!$D$62,SUMPRODUCT('DCF Base'!$D$73:$H$73,(1+$B18+G$7)^(-'DCF Base'!$D$19:$H$19))+'DCF Base'!$I$58*(1-'DCF Base'!$I$57/'DCF Base'!$I$59)/((1+$B18+G$7)*IF(RateConv=1,1,1+IPCALT)-1-'DCF Base'!$I$57)/'DCF Base'!$H$23*(1+$B18+G$7)^(-5))+IF(Horizon=1,(SUMPRODUCT('DCF Base'!$D$102:$H$102,(1+$B18+G$7)^(-'DCF Base'!$D$19:$H$19))+'DCF Base'!$I$87*(1-'DCF Base'!$I$86/'DCF Base'!$I$88)/((1+$B18+G$7)*IF(RateConv=1,1,1+IPCALT)-1-'DCF Base'!$I$86)/'DCF Base'!$H$23*(1+$B18+G$7)^(-5))*IF(RateConv=1,(1+$B18+G$7),(1+$B18+G$7)*(1+IPCA1))-'DCF Base'!$D$91,SUMPRODUCT('DCF Base'!$D$102:$H$102,(1+$B18+G$7)^(-'DCF Base'!$D$19:$H$19))+'DCF Base'!$I$87*(1-'DCF Base'!$I$86/'DCF Base'!$I$88)/((1+$B18+G$7)*IF(RateConv=1,1,1+IPCALT)-1-'DCF Base'!$I$86)/'DCF Base'!$H$23*(1+$B18+G$7)^(-5))+IF(Horizon=1,(SUMPRODUCT('DCF Base'!$D$131:$H$131,(1+$B18+G$7)^(-'DCF Base'!$D$19:$H$19))+'DCF Base'!$I$116*(1-'DCF Base'!$I$115/'DCF Base'!$I$117)/((1+$B18+G$7)*IF(RateConv=1,1,1+IPCALT)-1-'DCF Base'!$I$115)/'DCF Base'!$H$23*(1+$B18+G$7)^(-5))*IF(RateConv=1,(1+$B18+G$7),(1+$B18+G$7)*(1+IPCA1))-'DCF Base'!$D$120,SUMPRODUCT('DCF Base'!$D$131:$H$131,(1+$B18+G$7)^(-'DCF Base'!$D$19:$H$19))+'DCF Base'!$I$116*(1-'DCF Base'!$I$115/'DCF Base'!$I$117)/((1+$B18+G$7)*IF(RateConv=1,1,1+IPCALT)-1-'DCF Base'!$I$115)/'DCF Base'!$H$23*(1+$B18+G$7)^(-5))+IF(Horizon=1,(SUMPRODUCT('DCF Base'!$D$160:$H$160,(1+$B18+G$7)^(-'DCF Base'!$D$19:$H$19))+'DCF Base'!$I$145*(1-'DCF Base'!$I$144/'DCF Base'!$I$146)/((1+$B18+G$7)*IF(RateConv=1,1,1+IPCALT)-1-'DCF Base'!$I$144)/'DCF Base'!$H$23*(1+$B18+G$7)^(-5))*IF(RateConv=1,(1+$B18+G$7),(1+$B18+G$7)*(1+IPCA1))-'DCF Base'!$D$149,SUMPRODUCT('DCF Base'!$D$160:$H$160,(1+$B18+G$7)^(-'DCF Base'!$D$19:$H$19))+'DCF Base'!$I$145*(1-'DCF Base'!$I$144/'DCF Base'!$I$146)/((1+$B18+G$7)*IF(RateConv=1,1,1+IPCALT)-1-'DCF Base'!$I$144)/'DCF Base'!$H$23*(1+$B18+G$7)^(-5))</f>
        <v>173940.36144292756</v>
      </c>
      <c r="H18" s="16">
        <f>IF(Horizon=1,(SUMPRODUCT('DCF Base'!$D$73:$H$73,(1+$B18+H$7)^(-'DCF Base'!$D$19:$H$19))+'DCF Base'!$I$58*(1-'DCF Base'!$I$57/'DCF Base'!$I$59)/((1+$B18+H$7)*IF(RateConv=1,1,1+IPCALT)-1-'DCF Base'!$I$57)/'DCF Base'!$H$23*(1+$B18+H$7)^(-5))*IF(RateConv=1,(1+$B18+H$7),(1+$B18+H$7)*(1+IPCA1))-'DCF Base'!$D$62,SUMPRODUCT('DCF Base'!$D$73:$H$73,(1+$B18+H$7)^(-'DCF Base'!$D$19:$H$19))+'DCF Base'!$I$58*(1-'DCF Base'!$I$57/'DCF Base'!$I$59)/((1+$B18+H$7)*IF(RateConv=1,1,1+IPCALT)-1-'DCF Base'!$I$57)/'DCF Base'!$H$23*(1+$B18+H$7)^(-5))+IF(Horizon=1,(SUMPRODUCT('DCF Base'!$D$102:$H$102,(1+$B18+H$7)^(-'DCF Base'!$D$19:$H$19))+'DCF Base'!$I$87*(1-'DCF Base'!$I$86/'DCF Base'!$I$88)/((1+$B18+H$7)*IF(RateConv=1,1,1+IPCALT)-1-'DCF Base'!$I$86)/'DCF Base'!$H$23*(1+$B18+H$7)^(-5))*IF(RateConv=1,(1+$B18+H$7),(1+$B18+H$7)*(1+IPCA1))-'DCF Base'!$D$91,SUMPRODUCT('DCF Base'!$D$102:$H$102,(1+$B18+H$7)^(-'DCF Base'!$D$19:$H$19))+'DCF Base'!$I$87*(1-'DCF Base'!$I$86/'DCF Base'!$I$88)/((1+$B18+H$7)*IF(RateConv=1,1,1+IPCALT)-1-'DCF Base'!$I$86)/'DCF Base'!$H$23*(1+$B18+H$7)^(-5))+IF(Horizon=1,(SUMPRODUCT('DCF Base'!$D$131:$H$131,(1+$B18+H$7)^(-'DCF Base'!$D$19:$H$19))+'DCF Base'!$I$116*(1-'DCF Base'!$I$115/'DCF Base'!$I$117)/((1+$B18+H$7)*IF(RateConv=1,1,1+IPCALT)-1-'DCF Base'!$I$115)/'DCF Base'!$H$23*(1+$B18+H$7)^(-5))*IF(RateConv=1,(1+$B18+H$7),(1+$B18+H$7)*(1+IPCA1))-'DCF Base'!$D$120,SUMPRODUCT('DCF Base'!$D$131:$H$131,(1+$B18+H$7)^(-'DCF Base'!$D$19:$H$19))+'DCF Base'!$I$116*(1-'DCF Base'!$I$115/'DCF Base'!$I$117)/((1+$B18+H$7)*IF(RateConv=1,1,1+IPCALT)-1-'DCF Base'!$I$115)/'DCF Base'!$H$23*(1+$B18+H$7)^(-5))+IF(Horizon=1,(SUMPRODUCT('DCF Base'!$D$160:$H$160,(1+$B18+H$7)^(-'DCF Base'!$D$19:$H$19))+'DCF Base'!$I$145*(1-'DCF Base'!$I$144/'DCF Base'!$I$146)/((1+$B18+H$7)*IF(RateConv=1,1,1+IPCALT)-1-'DCF Base'!$I$144)/'DCF Base'!$H$23*(1+$B18+H$7)^(-5))*IF(RateConv=1,(1+$B18+H$7),(1+$B18+H$7)*(1+IPCA1))-'DCF Base'!$D$149,SUMPRODUCT('DCF Base'!$D$160:$H$160,(1+$B18+H$7)^(-'DCF Base'!$D$19:$H$19))+'DCF Base'!$I$145*(1-'DCF Base'!$I$144/'DCF Base'!$I$146)/((1+$B18+H$7)*IF(RateConv=1,1,1+IPCALT)-1-'DCF Base'!$I$144)/'DCF Base'!$H$23*(1+$B18+H$7)^(-5))</f>
        <v>165655.80308247794</v>
      </c>
      <c r="I18" s="16">
        <f>IF(Horizon=1,(SUMPRODUCT('DCF Base'!$D$73:$H$73,(1+$B18+I$7)^(-'DCF Base'!$D$19:$H$19))+'DCF Base'!$I$58*(1-'DCF Base'!$I$57/'DCF Base'!$I$59)/((1+$B18+I$7)*IF(RateConv=1,1,1+IPCALT)-1-'DCF Base'!$I$57)/'DCF Base'!$H$23*(1+$B18+I$7)^(-5))*IF(RateConv=1,(1+$B18+I$7),(1+$B18+I$7)*(1+IPCA1))-'DCF Base'!$D$62,SUMPRODUCT('DCF Base'!$D$73:$H$73,(1+$B18+I$7)^(-'DCF Base'!$D$19:$H$19))+'DCF Base'!$I$58*(1-'DCF Base'!$I$57/'DCF Base'!$I$59)/((1+$B18+I$7)*IF(RateConv=1,1,1+IPCALT)-1-'DCF Base'!$I$57)/'DCF Base'!$H$23*(1+$B18+I$7)^(-5))+IF(Horizon=1,(SUMPRODUCT('DCF Base'!$D$102:$H$102,(1+$B18+I$7)^(-'DCF Base'!$D$19:$H$19))+'DCF Base'!$I$87*(1-'DCF Base'!$I$86/'DCF Base'!$I$88)/((1+$B18+I$7)*IF(RateConv=1,1,1+IPCALT)-1-'DCF Base'!$I$86)/'DCF Base'!$H$23*(1+$B18+I$7)^(-5))*IF(RateConv=1,(1+$B18+I$7),(1+$B18+I$7)*(1+IPCA1))-'DCF Base'!$D$91,SUMPRODUCT('DCF Base'!$D$102:$H$102,(1+$B18+I$7)^(-'DCF Base'!$D$19:$H$19))+'DCF Base'!$I$87*(1-'DCF Base'!$I$86/'DCF Base'!$I$88)/((1+$B18+I$7)*IF(RateConv=1,1,1+IPCALT)-1-'DCF Base'!$I$86)/'DCF Base'!$H$23*(1+$B18+I$7)^(-5))+IF(Horizon=1,(SUMPRODUCT('DCF Base'!$D$131:$H$131,(1+$B18+I$7)^(-'DCF Base'!$D$19:$H$19))+'DCF Base'!$I$116*(1-'DCF Base'!$I$115/'DCF Base'!$I$117)/((1+$B18+I$7)*IF(RateConv=1,1,1+IPCALT)-1-'DCF Base'!$I$115)/'DCF Base'!$H$23*(1+$B18+I$7)^(-5))*IF(RateConv=1,(1+$B18+I$7),(1+$B18+I$7)*(1+IPCA1))-'DCF Base'!$D$120,SUMPRODUCT('DCF Base'!$D$131:$H$131,(1+$B18+I$7)^(-'DCF Base'!$D$19:$H$19))+'DCF Base'!$I$116*(1-'DCF Base'!$I$115/'DCF Base'!$I$117)/((1+$B18+I$7)*IF(RateConv=1,1,1+IPCALT)-1-'DCF Base'!$I$115)/'DCF Base'!$H$23*(1+$B18+I$7)^(-5))+IF(Horizon=1,(SUMPRODUCT('DCF Base'!$D$160:$H$160,(1+$B18+I$7)^(-'DCF Base'!$D$19:$H$19))+'DCF Base'!$I$145*(1-'DCF Base'!$I$144/'DCF Base'!$I$146)/((1+$B18+I$7)*IF(RateConv=1,1,1+IPCALT)-1-'DCF Base'!$I$144)/'DCF Base'!$H$23*(1+$B18+I$7)^(-5))*IF(RateConv=1,(1+$B18+I$7),(1+$B18+I$7)*(1+IPCA1))-'DCF Base'!$D$149,SUMPRODUCT('DCF Base'!$D$160:$H$160,(1+$B18+I$7)^(-'DCF Base'!$D$19:$H$19))+'DCF Base'!$I$145*(1-'DCF Base'!$I$144/'DCF Base'!$I$146)/((1+$B18+I$7)*IF(RateConv=1,1,1+IPCALT)-1-'DCF Base'!$I$144)/'DCF Base'!$H$23*(1+$B18+I$7)^(-5))</f>
        <v>158106.96770050831</v>
      </c>
      <c r="J18" s="16">
        <f>IF(Horizon=1,(SUMPRODUCT('DCF Base'!$D$73:$H$73,(1+$B18+J$7)^(-'DCF Base'!$D$19:$H$19))+'DCF Base'!$I$58*(1-'DCF Base'!$I$57/'DCF Base'!$I$59)/((1+$B18+J$7)*IF(RateConv=1,1,1+IPCALT)-1-'DCF Base'!$I$57)/'DCF Base'!$H$23*(1+$B18+J$7)^(-5))*IF(RateConv=1,(1+$B18+J$7),(1+$B18+J$7)*(1+IPCA1))-'DCF Base'!$D$62,SUMPRODUCT('DCF Base'!$D$73:$H$73,(1+$B18+J$7)^(-'DCF Base'!$D$19:$H$19))+'DCF Base'!$I$58*(1-'DCF Base'!$I$57/'DCF Base'!$I$59)/((1+$B18+J$7)*IF(RateConv=1,1,1+IPCALT)-1-'DCF Base'!$I$57)/'DCF Base'!$H$23*(1+$B18+J$7)^(-5))+IF(Horizon=1,(SUMPRODUCT('DCF Base'!$D$102:$H$102,(1+$B18+J$7)^(-'DCF Base'!$D$19:$H$19))+'DCF Base'!$I$87*(1-'DCF Base'!$I$86/'DCF Base'!$I$88)/((1+$B18+J$7)*IF(RateConv=1,1,1+IPCALT)-1-'DCF Base'!$I$86)/'DCF Base'!$H$23*(1+$B18+J$7)^(-5))*IF(RateConv=1,(1+$B18+J$7),(1+$B18+J$7)*(1+IPCA1))-'DCF Base'!$D$91,SUMPRODUCT('DCF Base'!$D$102:$H$102,(1+$B18+J$7)^(-'DCF Base'!$D$19:$H$19))+'DCF Base'!$I$87*(1-'DCF Base'!$I$86/'DCF Base'!$I$88)/((1+$B18+J$7)*IF(RateConv=1,1,1+IPCALT)-1-'DCF Base'!$I$86)/'DCF Base'!$H$23*(1+$B18+J$7)^(-5))+IF(Horizon=1,(SUMPRODUCT('DCF Base'!$D$131:$H$131,(1+$B18+J$7)^(-'DCF Base'!$D$19:$H$19))+'DCF Base'!$I$116*(1-'DCF Base'!$I$115/'DCF Base'!$I$117)/((1+$B18+J$7)*IF(RateConv=1,1,1+IPCALT)-1-'DCF Base'!$I$115)/'DCF Base'!$H$23*(1+$B18+J$7)^(-5))*IF(RateConv=1,(1+$B18+J$7),(1+$B18+J$7)*(1+IPCA1))-'DCF Base'!$D$120,SUMPRODUCT('DCF Base'!$D$131:$H$131,(1+$B18+J$7)^(-'DCF Base'!$D$19:$H$19))+'DCF Base'!$I$116*(1-'DCF Base'!$I$115/'DCF Base'!$I$117)/((1+$B18+J$7)*IF(RateConv=1,1,1+IPCALT)-1-'DCF Base'!$I$115)/'DCF Base'!$H$23*(1+$B18+J$7)^(-5))+IF(Horizon=1,(SUMPRODUCT('DCF Base'!$D$160:$H$160,(1+$B18+J$7)^(-'DCF Base'!$D$19:$H$19))+'DCF Base'!$I$145*(1-'DCF Base'!$I$144/'DCF Base'!$I$146)/((1+$B18+J$7)*IF(RateConv=1,1,1+IPCALT)-1-'DCF Base'!$I$144)/'DCF Base'!$H$23*(1+$B18+J$7)^(-5))*IF(RateConv=1,(1+$B18+J$7),(1+$B18+J$7)*(1+IPCA1))-'DCF Base'!$D$149,SUMPRODUCT('DCF Base'!$D$160:$H$160,(1+$B18+J$7)^(-'DCF Base'!$D$19:$H$19))+'DCF Base'!$I$145*(1-'DCF Base'!$I$144/'DCF Base'!$I$146)/((1+$B18+J$7)*IF(RateConv=1,1,1+IPCALT)-1-'DCF Base'!$I$144)/'DCF Base'!$H$23*(1+$B18+J$7)^(-5))</f>
        <v>151200.29124023439</v>
      </c>
      <c r="K18" s="16">
        <f>IF(Horizon=1,(SUMPRODUCT('DCF Base'!$D$73:$H$73,(1+$B18+K$7)^(-'DCF Base'!$D$19:$H$19))+'DCF Base'!$I$58*(1-'DCF Base'!$I$57/'DCF Base'!$I$59)/((1+$B18+K$7)*IF(RateConv=1,1,1+IPCALT)-1-'DCF Base'!$I$57)/'DCF Base'!$H$23*(1+$B18+K$7)^(-5))*IF(RateConv=1,(1+$B18+K$7),(1+$B18+K$7)*(1+IPCA1))-'DCF Base'!$D$62,SUMPRODUCT('DCF Base'!$D$73:$H$73,(1+$B18+K$7)^(-'DCF Base'!$D$19:$H$19))+'DCF Base'!$I$58*(1-'DCF Base'!$I$57/'DCF Base'!$I$59)/((1+$B18+K$7)*IF(RateConv=1,1,1+IPCALT)-1-'DCF Base'!$I$57)/'DCF Base'!$H$23*(1+$B18+K$7)^(-5))+IF(Horizon=1,(SUMPRODUCT('DCF Base'!$D$102:$H$102,(1+$B18+K$7)^(-'DCF Base'!$D$19:$H$19))+'DCF Base'!$I$87*(1-'DCF Base'!$I$86/'DCF Base'!$I$88)/((1+$B18+K$7)*IF(RateConv=1,1,1+IPCALT)-1-'DCF Base'!$I$86)/'DCF Base'!$H$23*(1+$B18+K$7)^(-5))*IF(RateConv=1,(1+$B18+K$7),(1+$B18+K$7)*(1+IPCA1))-'DCF Base'!$D$91,SUMPRODUCT('DCF Base'!$D$102:$H$102,(1+$B18+K$7)^(-'DCF Base'!$D$19:$H$19))+'DCF Base'!$I$87*(1-'DCF Base'!$I$86/'DCF Base'!$I$88)/((1+$B18+K$7)*IF(RateConv=1,1,1+IPCALT)-1-'DCF Base'!$I$86)/'DCF Base'!$H$23*(1+$B18+K$7)^(-5))+IF(Horizon=1,(SUMPRODUCT('DCF Base'!$D$131:$H$131,(1+$B18+K$7)^(-'DCF Base'!$D$19:$H$19))+'DCF Base'!$I$116*(1-'DCF Base'!$I$115/'DCF Base'!$I$117)/((1+$B18+K$7)*IF(RateConv=1,1,1+IPCALT)-1-'DCF Base'!$I$115)/'DCF Base'!$H$23*(1+$B18+K$7)^(-5))*IF(RateConv=1,(1+$B18+K$7),(1+$B18+K$7)*(1+IPCA1))-'DCF Base'!$D$120,SUMPRODUCT('DCF Base'!$D$131:$H$131,(1+$B18+K$7)^(-'DCF Base'!$D$19:$H$19))+'DCF Base'!$I$116*(1-'DCF Base'!$I$115/'DCF Base'!$I$117)/((1+$B18+K$7)*IF(RateConv=1,1,1+IPCALT)-1-'DCF Base'!$I$115)/'DCF Base'!$H$23*(1+$B18+K$7)^(-5))+IF(Horizon=1,(SUMPRODUCT('DCF Base'!$D$160:$H$160,(1+$B18+K$7)^(-'DCF Base'!$D$19:$H$19))+'DCF Base'!$I$145*(1-'DCF Base'!$I$144/'DCF Base'!$I$146)/((1+$B18+K$7)*IF(RateConv=1,1,1+IPCALT)-1-'DCF Base'!$I$144)/'DCF Base'!$H$23*(1+$B18+K$7)^(-5))*IF(RateConv=1,(1+$B18+K$7),(1+$B18+K$7)*(1+IPCA1))-'DCF Base'!$D$149,SUMPRODUCT('DCF Base'!$D$160:$H$160,(1+$B18+K$7)^(-'DCF Base'!$D$19:$H$19))+'DCF Base'!$I$145*(1-'DCF Base'!$I$144/'DCF Base'!$I$146)/((1+$B18+K$7)*IF(RateConv=1,1,1+IPCALT)-1-'DCF Base'!$I$144)/'DCF Base'!$H$23*(1+$B18+K$7)^(-5))</f>
        <v>144857.42410142507</v>
      </c>
      <c r="L18" s="16">
        <f>IF(Horizon=1,(SUMPRODUCT('DCF Base'!$D$73:$H$73,(1+$B18+L$7)^(-'DCF Base'!$D$19:$H$19))+'DCF Base'!$I$58*(1-'DCF Base'!$I$57/'DCF Base'!$I$59)/((1+$B18+L$7)*IF(RateConv=1,1,1+IPCALT)-1-'DCF Base'!$I$57)/'DCF Base'!$H$23*(1+$B18+L$7)^(-5))*IF(RateConv=1,(1+$B18+L$7),(1+$B18+L$7)*(1+IPCA1))-'DCF Base'!$D$62,SUMPRODUCT('DCF Base'!$D$73:$H$73,(1+$B18+L$7)^(-'DCF Base'!$D$19:$H$19))+'DCF Base'!$I$58*(1-'DCF Base'!$I$57/'DCF Base'!$I$59)/((1+$B18+L$7)*IF(RateConv=1,1,1+IPCALT)-1-'DCF Base'!$I$57)/'DCF Base'!$H$23*(1+$B18+L$7)^(-5))+IF(Horizon=1,(SUMPRODUCT('DCF Base'!$D$102:$H$102,(1+$B18+L$7)^(-'DCF Base'!$D$19:$H$19))+'DCF Base'!$I$87*(1-'DCF Base'!$I$86/'DCF Base'!$I$88)/((1+$B18+L$7)*IF(RateConv=1,1,1+IPCALT)-1-'DCF Base'!$I$86)/'DCF Base'!$H$23*(1+$B18+L$7)^(-5))*IF(RateConv=1,(1+$B18+L$7),(1+$B18+L$7)*(1+IPCA1))-'DCF Base'!$D$91,SUMPRODUCT('DCF Base'!$D$102:$H$102,(1+$B18+L$7)^(-'DCF Base'!$D$19:$H$19))+'DCF Base'!$I$87*(1-'DCF Base'!$I$86/'DCF Base'!$I$88)/((1+$B18+L$7)*IF(RateConv=1,1,1+IPCALT)-1-'DCF Base'!$I$86)/'DCF Base'!$H$23*(1+$B18+L$7)^(-5))+IF(Horizon=1,(SUMPRODUCT('DCF Base'!$D$131:$H$131,(1+$B18+L$7)^(-'DCF Base'!$D$19:$H$19))+'DCF Base'!$I$116*(1-'DCF Base'!$I$115/'DCF Base'!$I$117)/((1+$B18+L$7)*IF(RateConv=1,1,1+IPCALT)-1-'DCF Base'!$I$115)/'DCF Base'!$H$23*(1+$B18+L$7)^(-5))*IF(RateConv=1,(1+$B18+L$7),(1+$B18+L$7)*(1+IPCA1))-'DCF Base'!$D$120,SUMPRODUCT('DCF Base'!$D$131:$H$131,(1+$B18+L$7)^(-'DCF Base'!$D$19:$H$19))+'DCF Base'!$I$116*(1-'DCF Base'!$I$115/'DCF Base'!$I$117)/((1+$B18+L$7)*IF(RateConv=1,1,1+IPCALT)-1-'DCF Base'!$I$115)/'DCF Base'!$H$23*(1+$B18+L$7)^(-5))+IF(Horizon=1,(SUMPRODUCT('DCF Base'!$D$160:$H$160,(1+$B18+L$7)^(-'DCF Base'!$D$19:$H$19))+'DCF Base'!$I$145*(1-'DCF Base'!$I$144/'DCF Base'!$I$146)/((1+$B18+L$7)*IF(RateConv=1,1,1+IPCALT)-1-'DCF Base'!$I$144)/'DCF Base'!$H$23*(1+$B18+L$7)^(-5))*IF(RateConv=1,(1+$B18+L$7),(1+$B18+L$7)*(1+IPCA1))-'DCF Base'!$D$149,SUMPRODUCT('DCF Base'!$D$160:$H$160,(1+$B18+L$7)^(-'DCF Base'!$D$19:$H$19))+'DCF Base'!$I$145*(1-'DCF Base'!$I$144/'DCF Base'!$I$146)/((1+$B18+L$7)*IF(RateConv=1,1,1+IPCALT)-1-'DCF Base'!$I$144)/'DCF Base'!$H$23*(1+$B18+L$7)^(-5))</f>
        <v>139012.25954800707</v>
      </c>
      <c r="M18" s="16">
        <f>IF(Horizon=1,(SUMPRODUCT('DCF Base'!$D$73:$H$73,(1+$B18+M$7)^(-'DCF Base'!$D$19:$H$19))+'DCF Base'!$I$58*(1-'DCF Base'!$I$57/'DCF Base'!$I$59)/((1+$B18+M$7)*IF(RateConv=1,1,1+IPCALT)-1-'DCF Base'!$I$57)/'DCF Base'!$H$23*(1+$B18+M$7)^(-5))*IF(RateConv=1,(1+$B18+M$7),(1+$B18+M$7)*(1+IPCA1))-'DCF Base'!$D$62,SUMPRODUCT('DCF Base'!$D$73:$H$73,(1+$B18+M$7)^(-'DCF Base'!$D$19:$H$19))+'DCF Base'!$I$58*(1-'DCF Base'!$I$57/'DCF Base'!$I$59)/((1+$B18+M$7)*IF(RateConv=1,1,1+IPCALT)-1-'DCF Base'!$I$57)/'DCF Base'!$H$23*(1+$B18+M$7)^(-5))+IF(Horizon=1,(SUMPRODUCT('DCF Base'!$D$102:$H$102,(1+$B18+M$7)^(-'DCF Base'!$D$19:$H$19))+'DCF Base'!$I$87*(1-'DCF Base'!$I$86/'DCF Base'!$I$88)/((1+$B18+M$7)*IF(RateConv=1,1,1+IPCALT)-1-'DCF Base'!$I$86)/'DCF Base'!$H$23*(1+$B18+M$7)^(-5))*IF(RateConv=1,(1+$B18+M$7),(1+$B18+M$7)*(1+IPCA1))-'DCF Base'!$D$91,SUMPRODUCT('DCF Base'!$D$102:$H$102,(1+$B18+M$7)^(-'DCF Base'!$D$19:$H$19))+'DCF Base'!$I$87*(1-'DCF Base'!$I$86/'DCF Base'!$I$88)/((1+$B18+M$7)*IF(RateConv=1,1,1+IPCALT)-1-'DCF Base'!$I$86)/'DCF Base'!$H$23*(1+$B18+M$7)^(-5))+IF(Horizon=1,(SUMPRODUCT('DCF Base'!$D$131:$H$131,(1+$B18+M$7)^(-'DCF Base'!$D$19:$H$19))+'DCF Base'!$I$116*(1-'DCF Base'!$I$115/'DCF Base'!$I$117)/((1+$B18+M$7)*IF(RateConv=1,1,1+IPCALT)-1-'DCF Base'!$I$115)/'DCF Base'!$H$23*(1+$B18+M$7)^(-5))*IF(RateConv=1,(1+$B18+M$7),(1+$B18+M$7)*(1+IPCA1))-'DCF Base'!$D$120,SUMPRODUCT('DCF Base'!$D$131:$H$131,(1+$B18+M$7)^(-'DCF Base'!$D$19:$H$19))+'DCF Base'!$I$116*(1-'DCF Base'!$I$115/'DCF Base'!$I$117)/((1+$B18+M$7)*IF(RateConv=1,1,1+IPCALT)-1-'DCF Base'!$I$115)/'DCF Base'!$H$23*(1+$B18+M$7)^(-5))+IF(Horizon=1,(SUMPRODUCT('DCF Base'!$D$160:$H$160,(1+$B18+M$7)^(-'DCF Base'!$D$19:$H$19))+'DCF Base'!$I$145*(1-'DCF Base'!$I$144/'DCF Base'!$I$146)/((1+$B18+M$7)*IF(RateConv=1,1,1+IPCALT)-1-'DCF Base'!$I$144)/'DCF Base'!$H$23*(1+$B18+M$7)^(-5))*IF(RateConv=1,(1+$B18+M$7),(1+$B18+M$7)*(1+IPCA1))-'DCF Base'!$D$149,SUMPRODUCT('DCF Base'!$D$160:$H$160,(1+$B18+M$7)^(-'DCF Base'!$D$19:$H$19))+'DCF Base'!$I$145*(1-'DCF Base'!$I$144/'DCF Base'!$I$146)/((1+$B18+M$7)*IF(RateConv=1,1,1+IPCALT)-1-'DCF Base'!$I$144)/'DCF Base'!$H$23*(1+$B18+M$7)^(-5))</f>
        <v>133608.63240019986</v>
      </c>
    </row>
    <row r="22" spans="2:14" ht="13.95" customHeight="1" x14ac:dyDescent="0.3">
      <c r="B22" s="125" t="s">
        <v>535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2:14" ht="13.95" customHeight="1" x14ac:dyDescent="0.3">
      <c r="B23" s="6" t="s">
        <v>533</v>
      </c>
    </row>
    <row r="24" spans="2:14" ht="13.95" customHeight="1" x14ac:dyDescent="0.3">
      <c r="B24" s="17" t="s">
        <v>534</v>
      </c>
      <c r="C24" s="83">
        <f t="shared" ref="C24:M24" si="0">C$7</f>
        <v>3.5000000000000003E-2</v>
      </c>
      <c r="D24" s="83">
        <f t="shared" si="0"/>
        <v>0.04</v>
      </c>
      <c r="E24" s="83">
        <f t="shared" si="0"/>
        <v>4.4999999999999998E-2</v>
      </c>
      <c r="F24" s="83">
        <f t="shared" si="0"/>
        <v>0.05</v>
      </c>
      <c r="G24" s="83">
        <f t="shared" si="0"/>
        <v>5.5E-2</v>
      </c>
      <c r="H24" s="83">
        <f t="shared" si="0"/>
        <v>0.06</v>
      </c>
      <c r="I24" s="83">
        <f t="shared" si="0"/>
        <v>6.5000000000000002E-2</v>
      </c>
      <c r="J24" s="83">
        <f t="shared" si="0"/>
        <v>7.0000000000000007E-2</v>
      </c>
      <c r="K24" s="83">
        <f t="shared" si="0"/>
        <v>7.4999999999999997E-2</v>
      </c>
      <c r="L24" s="83">
        <f t="shared" si="0"/>
        <v>0.08</v>
      </c>
      <c r="M24" s="83">
        <f t="shared" si="0"/>
        <v>8.5000000000000006E-2</v>
      </c>
    </row>
    <row r="25" spans="2:14" ht="13.95" customHeight="1" x14ac:dyDescent="0.3">
      <c r="B25" s="84">
        <f>$B$8</f>
        <v>0.05</v>
      </c>
      <c r="C25" s="23">
        <f t="shared" ref="C25:M25" si="1">C8/IbovNow-1</f>
        <v>1.3067083576255785</v>
      </c>
      <c r="D25" s="23">
        <f t="shared" si="1"/>
        <v>1.0352180906672936</v>
      </c>
      <c r="E25" s="23">
        <f t="shared" si="1"/>
        <v>0.8203245254209639</v>
      </c>
      <c r="F25" s="23">
        <f t="shared" si="1"/>
        <v>0.64600916333507064</v>
      </c>
      <c r="G25" s="23">
        <f t="shared" si="1"/>
        <v>0.50177713729913953</v>
      </c>
      <c r="H25" s="23">
        <f t="shared" si="1"/>
        <v>0.38046529413224683</v>
      </c>
      <c r="I25" s="23">
        <f t="shared" si="1"/>
        <v>0.27701729951093235</v>
      </c>
      <c r="J25" s="23">
        <f t="shared" si="1"/>
        <v>0.18776212444052454</v>
      </c>
      <c r="K25" s="23">
        <f t="shared" si="1"/>
        <v>0.10997003693617313</v>
      </c>
      <c r="L25" s="23">
        <f t="shared" si="1"/>
        <v>4.156907864413717E-2</v>
      </c>
      <c r="M25" s="23">
        <f t="shared" si="1"/>
        <v>-1.9041802834376065E-2</v>
      </c>
    </row>
    <row r="26" spans="2:14" ht="13.95" customHeight="1" x14ac:dyDescent="0.3">
      <c r="B26" s="84">
        <f>$B$9</f>
        <v>5.5E-2</v>
      </c>
      <c r="C26" s="23">
        <f t="shared" ref="C26:M26" si="2">C9/IbovNow-1</f>
        <v>1.0352180906673039</v>
      </c>
      <c r="D26" s="23">
        <f t="shared" si="2"/>
        <v>0.8203245254209639</v>
      </c>
      <c r="E26" s="23">
        <f t="shared" si="2"/>
        <v>0.64600916333507774</v>
      </c>
      <c r="F26" s="23">
        <f t="shared" si="2"/>
        <v>0.50177713729913953</v>
      </c>
      <c r="G26" s="23">
        <f t="shared" si="2"/>
        <v>0.38046529413225172</v>
      </c>
      <c r="H26" s="23">
        <f t="shared" si="2"/>
        <v>0.27701729951093235</v>
      </c>
      <c r="I26" s="23">
        <f t="shared" si="2"/>
        <v>0.18776212444052809</v>
      </c>
      <c r="J26" s="23">
        <f t="shared" si="2"/>
        <v>0.10997003693617313</v>
      </c>
      <c r="K26" s="23">
        <f t="shared" si="2"/>
        <v>4.15690786441405E-2</v>
      </c>
      <c r="L26" s="23">
        <f t="shared" si="2"/>
        <v>-1.9041802834376065E-2</v>
      </c>
      <c r="M26" s="23">
        <f t="shared" si="2"/>
        <v>-7.3119341719110942E-2</v>
      </c>
    </row>
    <row r="27" spans="2:14" ht="13.95" customHeight="1" x14ac:dyDescent="0.3">
      <c r="B27" s="84">
        <f>$B$10</f>
        <v>0.06</v>
      </c>
      <c r="C27" s="23">
        <f t="shared" ref="C27:M27" si="3">C10/IbovNow-1</f>
        <v>0.8203245254209639</v>
      </c>
      <c r="D27" s="23">
        <f t="shared" si="3"/>
        <v>0.64600916333507064</v>
      </c>
      <c r="E27" s="23">
        <f t="shared" si="3"/>
        <v>0.50177713729913953</v>
      </c>
      <c r="F27" s="23">
        <f t="shared" si="3"/>
        <v>0.38046529413224683</v>
      </c>
      <c r="G27" s="23">
        <f t="shared" si="3"/>
        <v>0.27701729951093235</v>
      </c>
      <c r="H27" s="23">
        <f t="shared" si="3"/>
        <v>0.18776212444052454</v>
      </c>
      <c r="I27" s="23">
        <f t="shared" si="3"/>
        <v>0.10997003693617313</v>
      </c>
      <c r="J27" s="23">
        <f t="shared" si="3"/>
        <v>4.156907864413717E-2</v>
      </c>
      <c r="K27" s="23">
        <f t="shared" si="3"/>
        <v>-1.9041802834376065E-2</v>
      </c>
      <c r="L27" s="23">
        <f t="shared" si="3"/>
        <v>-7.3119341719113051E-2</v>
      </c>
      <c r="M27" s="23">
        <f t="shared" si="3"/>
        <v>-0.12166379046229148</v>
      </c>
    </row>
    <row r="28" spans="2:14" ht="13.95" customHeight="1" x14ac:dyDescent="0.3">
      <c r="B28" s="84">
        <f>$B$11</f>
        <v>6.5000000000000002E-2</v>
      </c>
      <c r="C28" s="23">
        <f t="shared" ref="C28:M28" si="4">C11/IbovNow-1</f>
        <v>0.64600916333507774</v>
      </c>
      <c r="D28" s="23">
        <f t="shared" si="4"/>
        <v>0.50177713729913953</v>
      </c>
      <c r="E28" s="23">
        <f t="shared" si="4"/>
        <v>0.38046529413225172</v>
      </c>
      <c r="F28" s="23">
        <f t="shared" si="4"/>
        <v>0.27701729951093235</v>
      </c>
      <c r="G28" s="23">
        <f t="shared" si="4"/>
        <v>0.18776212444052809</v>
      </c>
      <c r="H28" s="23">
        <f t="shared" si="4"/>
        <v>0.10997003693617313</v>
      </c>
      <c r="I28" s="23">
        <f t="shared" si="4"/>
        <v>4.15690786441405E-2</v>
      </c>
      <c r="J28" s="23">
        <f t="shared" si="4"/>
        <v>-1.9041802834376065E-2</v>
      </c>
      <c r="K28" s="23">
        <f t="shared" si="4"/>
        <v>-7.3119341719110942E-2</v>
      </c>
      <c r="L28" s="23">
        <f t="shared" si="4"/>
        <v>-0.12166379046229148</v>
      </c>
      <c r="M28" s="23">
        <f t="shared" si="4"/>
        <v>-0.1654811727353106</v>
      </c>
    </row>
    <row r="29" spans="2:14" ht="13.95" customHeight="1" x14ac:dyDescent="0.3">
      <c r="B29" s="84">
        <f>$B$12</f>
        <v>6.7599999999999993E-2</v>
      </c>
      <c r="C29" s="23">
        <f t="shared" ref="C29:M29" si="5">C12/IbovNow-1</f>
        <v>0.56776733367115684</v>
      </c>
      <c r="D29" s="23">
        <f t="shared" si="5"/>
        <v>0.43619330437441883</v>
      </c>
      <c r="E29" s="23">
        <f t="shared" si="5"/>
        <v>0.32470124035023762</v>
      </c>
      <c r="F29" s="23">
        <f t="shared" si="5"/>
        <v>0.22902404308944435</v>
      </c>
      <c r="G29" s="23">
        <f t="shared" si="5"/>
        <v>0.1460234839838408</v>
      </c>
      <c r="H29" s="23">
        <f t="shared" si="5"/>
        <v>7.3340058384034457E-2</v>
      </c>
      <c r="I29" s="23">
        <f t="shared" si="5"/>
        <v>9.1655543621369517E-3</v>
      </c>
      <c r="J29" s="23">
        <f t="shared" si="5"/>
        <v>-4.7909070163880019E-2</v>
      </c>
      <c r="K29" s="23">
        <f t="shared" si="5"/>
        <v>-9.8998072997162678E-2</v>
      </c>
      <c r="L29" s="23">
        <f t="shared" si="5"/>
        <v>-0.14499418432809696</v>
      </c>
      <c r="M29" s="23">
        <f t="shared" si="5"/>
        <v>-0.18662105184367495</v>
      </c>
    </row>
    <row r="30" spans="2:14" ht="13.95" customHeight="1" x14ac:dyDescent="0.3">
      <c r="B30" s="84">
        <f>$B$13</f>
        <v>7.0000000000000007E-2</v>
      </c>
      <c r="C30" s="23">
        <f t="shared" ref="C30:M30" si="6">C13/IbovNow-1</f>
        <v>0.50177713729913953</v>
      </c>
      <c r="D30" s="23">
        <f t="shared" si="6"/>
        <v>0.38046529413224683</v>
      </c>
      <c r="E30" s="23">
        <f t="shared" si="6"/>
        <v>0.27701729951093235</v>
      </c>
      <c r="F30" s="23">
        <f t="shared" si="6"/>
        <v>0.18776212444052454</v>
      </c>
      <c r="G30" s="23">
        <f t="shared" si="6"/>
        <v>0.10997003693617313</v>
      </c>
      <c r="H30" s="23">
        <f t="shared" si="6"/>
        <v>4.156907864413717E-2</v>
      </c>
      <c r="I30" s="23">
        <f t="shared" si="6"/>
        <v>-1.9041802834376065E-2</v>
      </c>
      <c r="J30" s="23">
        <f t="shared" si="6"/>
        <v>-7.3119341719113051E-2</v>
      </c>
      <c r="K30" s="23">
        <f t="shared" si="6"/>
        <v>-0.12166379046229148</v>
      </c>
      <c r="L30" s="23">
        <f t="shared" si="6"/>
        <v>-0.16548117273531227</v>
      </c>
      <c r="M30" s="23">
        <f t="shared" si="6"/>
        <v>-0.20522824391543326</v>
      </c>
    </row>
    <row r="31" spans="2:14" ht="13.95" customHeight="1" x14ac:dyDescent="0.3">
      <c r="B31" s="84">
        <f>$B$14</f>
        <v>7.4999999999999997E-2</v>
      </c>
      <c r="C31" s="23">
        <f t="shared" ref="C31:M31" si="7">C14/IbovNow-1</f>
        <v>0.38046529413225172</v>
      </c>
      <c r="D31" s="23">
        <f t="shared" si="7"/>
        <v>0.27701729951093235</v>
      </c>
      <c r="E31" s="23">
        <f t="shared" si="7"/>
        <v>0.18776212444052809</v>
      </c>
      <c r="F31" s="23">
        <f t="shared" si="7"/>
        <v>0.10997003693617313</v>
      </c>
      <c r="G31" s="23">
        <f t="shared" si="7"/>
        <v>4.15690786441405E-2</v>
      </c>
      <c r="H31" s="23">
        <f t="shared" si="7"/>
        <v>-1.9041802834376065E-2</v>
      </c>
      <c r="I31" s="23">
        <f t="shared" si="7"/>
        <v>-7.3119341719110942E-2</v>
      </c>
      <c r="J31" s="23">
        <f t="shared" si="7"/>
        <v>-0.12166379046229148</v>
      </c>
      <c r="K31" s="23">
        <f t="shared" si="7"/>
        <v>-0.1654811727353106</v>
      </c>
      <c r="L31" s="23">
        <f t="shared" si="7"/>
        <v>-0.20522824391543326</v>
      </c>
      <c r="M31" s="23">
        <f t="shared" si="7"/>
        <v>-0.2414455151566598</v>
      </c>
    </row>
    <row r="32" spans="2:14" ht="13.95" customHeight="1" x14ac:dyDescent="0.3">
      <c r="B32" s="84">
        <f>$B$15</f>
        <v>0.08</v>
      </c>
      <c r="C32" s="23">
        <f t="shared" ref="C32:M32" si="8">C15/IbovNow-1</f>
        <v>0.27701729951093235</v>
      </c>
      <c r="D32" s="23">
        <f t="shared" si="8"/>
        <v>0.18776212444052454</v>
      </c>
      <c r="E32" s="23">
        <f t="shared" si="8"/>
        <v>0.10997003693617313</v>
      </c>
      <c r="F32" s="23">
        <f t="shared" si="8"/>
        <v>4.156907864413717E-2</v>
      </c>
      <c r="G32" s="23">
        <f t="shared" si="8"/>
        <v>-1.9041802834376065E-2</v>
      </c>
      <c r="H32" s="23">
        <f t="shared" si="8"/>
        <v>-7.3119341719113051E-2</v>
      </c>
      <c r="I32" s="23">
        <f t="shared" si="8"/>
        <v>-0.12166379046229148</v>
      </c>
      <c r="J32" s="23">
        <f t="shared" si="8"/>
        <v>-0.16548117273531227</v>
      </c>
      <c r="K32" s="23">
        <f t="shared" si="8"/>
        <v>-0.20522824391543326</v>
      </c>
      <c r="L32" s="23">
        <f t="shared" si="8"/>
        <v>-0.24144551515666135</v>
      </c>
      <c r="M32" s="23">
        <f t="shared" si="8"/>
        <v>-0.27458188150723561</v>
      </c>
    </row>
    <row r="33" spans="2:13" ht="13.95" customHeight="1" x14ac:dyDescent="0.3">
      <c r="B33" s="84">
        <f>$B$16</f>
        <v>8.5000000000000006E-2</v>
      </c>
      <c r="C33" s="23">
        <f t="shared" ref="C33:M33" si="9">C16/IbovNow-1</f>
        <v>0.18776212444052809</v>
      </c>
      <c r="D33" s="23">
        <f t="shared" si="9"/>
        <v>0.10997003693617313</v>
      </c>
      <c r="E33" s="23">
        <f t="shared" si="9"/>
        <v>4.15690786441405E-2</v>
      </c>
      <c r="F33" s="23">
        <f t="shared" si="9"/>
        <v>-1.9041802834376065E-2</v>
      </c>
      <c r="G33" s="23">
        <f t="shared" si="9"/>
        <v>-7.3119341719110942E-2</v>
      </c>
      <c r="H33" s="23">
        <f t="shared" si="9"/>
        <v>-0.12166379046229148</v>
      </c>
      <c r="I33" s="23">
        <f t="shared" si="9"/>
        <v>-0.1654811727353106</v>
      </c>
      <c r="J33" s="23">
        <f t="shared" si="9"/>
        <v>-0.20522824391543326</v>
      </c>
      <c r="K33" s="23">
        <f t="shared" si="9"/>
        <v>-0.2414455151566598</v>
      </c>
      <c r="L33" s="23">
        <f t="shared" si="9"/>
        <v>-0.27458188150723561</v>
      </c>
      <c r="M33" s="23">
        <f t="shared" si="9"/>
        <v>-0.30501324316628153</v>
      </c>
    </row>
    <row r="34" spans="2:13" ht="13.95" customHeight="1" x14ac:dyDescent="0.3">
      <c r="B34" s="84">
        <f>$B$17</f>
        <v>0.09</v>
      </c>
      <c r="C34" s="23">
        <f t="shared" ref="C34:M34" si="10">C17/IbovNow-1</f>
        <v>0.10997003693617313</v>
      </c>
      <c r="D34" s="23">
        <f t="shared" si="10"/>
        <v>4.156907864413717E-2</v>
      </c>
      <c r="E34" s="23">
        <f t="shared" si="10"/>
        <v>-1.9041802834376065E-2</v>
      </c>
      <c r="F34" s="23">
        <f t="shared" si="10"/>
        <v>-7.3119341719113051E-2</v>
      </c>
      <c r="G34" s="23">
        <f t="shared" si="10"/>
        <v>-0.12166379046229148</v>
      </c>
      <c r="H34" s="23">
        <f t="shared" si="10"/>
        <v>-0.16548117273531227</v>
      </c>
      <c r="I34" s="23">
        <f t="shared" si="10"/>
        <v>-0.20522824391543326</v>
      </c>
      <c r="J34" s="23">
        <f t="shared" si="10"/>
        <v>-0.24144551515666135</v>
      </c>
      <c r="K34" s="23">
        <f t="shared" si="10"/>
        <v>-0.27458188150723561</v>
      </c>
      <c r="L34" s="23">
        <f t="shared" si="10"/>
        <v>-0.30501324316628309</v>
      </c>
      <c r="M34" s="23">
        <f t="shared" si="10"/>
        <v>-0.33305676238069937</v>
      </c>
    </row>
    <row r="35" spans="2:13" ht="13.95" customHeight="1" x14ac:dyDescent="0.3">
      <c r="B35" s="84">
        <f>$B$18</f>
        <v>9.5000000000000001E-2</v>
      </c>
      <c r="C35" s="23">
        <f t="shared" ref="C35:M35" si="11">C18/IbovNow-1</f>
        <v>4.15690786441405E-2</v>
      </c>
      <c r="D35" s="23">
        <f t="shared" si="11"/>
        <v>-1.9041802834376065E-2</v>
      </c>
      <c r="E35" s="23">
        <f t="shared" si="11"/>
        <v>-7.3119341719110942E-2</v>
      </c>
      <c r="F35" s="23">
        <f t="shared" si="11"/>
        <v>-0.12166379046229148</v>
      </c>
      <c r="G35" s="23">
        <f t="shared" si="11"/>
        <v>-0.1654811727353106</v>
      </c>
      <c r="H35" s="23">
        <f t="shared" si="11"/>
        <v>-0.20522824391543326</v>
      </c>
      <c r="I35" s="23">
        <f t="shared" si="11"/>
        <v>-0.2414455151566598</v>
      </c>
      <c r="J35" s="23">
        <f t="shared" si="11"/>
        <v>-0.27458188150723561</v>
      </c>
      <c r="K35" s="23">
        <f t="shared" si="11"/>
        <v>-0.30501324316628153</v>
      </c>
      <c r="L35" s="23">
        <f t="shared" si="11"/>
        <v>-0.33305676238069937</v>
      </c>
      <c r="M35" s="23">
        <f t="shared" si="11"/>
        <v>-0.35898190449812173</v>
      </c>
    </row>
    <row r="41" spans="2:13" ht="13.95" customHeight="1" x14ac:dyDescent="0.3">
      <c r="B41" s="6" t="s">
        <v>536</v>
      </c>
    </row>
  </sheetData>
  <mergeCells count="2">
    <mergeCell ref="B5:N5"/>
    <mergeCell ref="B22:N22"/>
  </mergeCells>
  <conditionalFormatting sqref="C25:M35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800-000001000000}">
            <xm:f>AND(ROUND($B8-Assumptions!$E$25,4)=0,ROUND(C$7-Assumptions!$E$29,3)=0)</xm:f>
            <x14:dxf>
              <font>
                <b/>
                <color rgb="FF18191A"/>
              </font>
              <border>
                <left style="medium">
                  <color rgb="FF1F2F44"/>
                </left>
                <right style="medium">
                  <color rgb="FF1F2F44"/>
                </right>
                <top style="medium">
                  <color rgb="FF1F2F44"/>
                </top>
                <bottom style="medium">
                  <color rgb="FF1F2F44"/>
                </bottom>
                <vertical/>
                <horizontal/>
              </border>
            </x14:dxf>
          </x14:cfRule>
          <xm:sqref>C8:M18</xm:sqref>
        </x14:conditionalFormatting>
        <x14:conditionalFormatting xmlns:xm="http://schemas.microsoft.com/office/excel/2006/main">
          <x14:cfRule type="expression" priority="3" id="{00000000-000E-0000-0800-000003000000}">
            <xm:f>AND(ROUND($B25-Assumptions!$E$25,4)=0,ROUND(C$24-Assumptions!$E$29,3)=0)</xm:f>
            <x14:dxf>
              <font>
                <b/>
                <color rgb="FF18191A"/>
              </font>
              <border>
                <left style="medium">
                  <color rgb="FF1F2F44"/>
                </left>
                <right style="medium">
                  <color rgb="FF1F2F44"/>
                </right>
                <top style="medium">
                  <color rgb="FF1F2F44"/>
                </top>
                <bottom style="medium">
                  <color rgb="FF1F2F44"/>
                </bottom>
                <vertical/>
                <horizontal/>
              </border>
            </x14:dxf>
          </x14:cfRule>
          <xm:sqref>C25:M35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9C113"/>
  </sheetPr>
  <dimension ref="A1"/>
  <sheetViews>
    <sheetView showGridLines="0" zoomScale="85" zoomScaleNormal="85" workbookViewId="0"/>
  </sheetViews>
  <sheetFormatPr defaultRowHeight="13.95" customHeight="1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A1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3.95" customHeight="1" x14ac:dyDescent="0.3"/>
  <cols>
    <col min="1" max="1" width="2.6640625" customWidth="1"/>
    <col min="2" max="2" width="26.6640625" customWidth="1"/>
    <col min="3" max="3" width="12.6640625" customWidth="1"/>
    <col min="4" max="4" width="24.6640625" customWidth="1"/>
    <col min="5" max="5" width="8.6640625" customWidth="1"/>
    <col min="6" max="7" width="10.6640625" customWidth="1"/>
    <col min="8" max="8" width="9.6640625" customWidth="1"/>
    <col min="9" max="14" width="10.6640625" customWidth="1"/>
    <col min="15" max="17" width="8.6640625" customWidth="1"/>
    <col min="18" max="19" width="11.6640625" customWidth="1"/>
    <col min="20" max="21" width="10.6640625" customWidth="1"/>
    <col min="22" max="23" width="8.6640625" customWidth="1"/>
    <col min="24" max="25" width="9.6640625" customWidth="1"/>
    <col min="26" max="27" width="10.6640625" customWidth="1"/>
  </cols>
  <sheetData>
    <row r="1" spans="2:27" ht="30" customHeight="1" x14ac:dyDescent="0.3">
      <c r="B1" s="14" t="s">
        <v>310</v>
      </c>
    </row>
    <row r="2" spans="2:27" ht="13.95" customHeight="1" x14ac:dyDescent="0.3">
      <c r="B2" s="6" t="s">
        <v>311</v>
      </c>
    </row>
    <row r="3" spans="2:27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5" spans="2:27" ht="54" customHeight="1" x14ac:dyDescent="0.3">
      <c r="B5" s="17" t="s">
        <v>312</v>
      </c>
      <c r="C5" s="18" t="s">
        <v>313</v>
      </c>
      <c r="D5" s="18" t="s">
        <v>314</v>
      </c>
      <c r="E5" s="18" t="s">
        <v>315</v>
      </c>
      <c r="F5" s="18" t="s">
        <v>142</v>
      </c>
      <c r="G5" s="18" t="s">
        <v>316</v>
      </c>
      <c r="H5" s="18" t="s">
        <v>317</v>
      </c>
      <c r="I5" s="18" t="s">
        <v>318</v>
      </c>
      <c r="J5" s="18" t="s">
        <v>319</v>
      </c>
      <c r="K5" s="18" t="s">
        <v>320</v>
      </c>
      <c r="L5" s="18" t="s">
        <v>321</v>
      </c>
      <c r="M5" s="18" t="s">
        <v>322</v>
      </c>
      <c r="N5" s="18" t="s">
        <v>323</v>
      </c>
      <c r="O5" s="18" t="s">
        <v>147</v>
      </c>
      <c r="P5" s="18" t="s">
        <v>148</v>
      </c>
      <c r="Q5" s="18" t="s">
        <v>149</v>
      </c>
      <c r="R5" s="18" t="s">
        <v>324</v>
      </c>
      <c r="S5" s="18" t="s">
        <v>325</v>
      </c>
      <c r="T5" s="18" t="s">
        <v>326</v>
      </c>
      <c r="U5" s="18" t="s">
        <v>327</v>
      </c>
      <c r="V5" s="18" t="s">
        <v>328</v>
      </c>
      <c r="W5" s="18" t="s">
        <v>329</v>
      </c>
      <c r="X5" s="18" t="s">
        <v>330</v>
      </c>
      <c r="Y5" s="18" t="s">
        <v>331</v>
      </c>
      <c r="Z5" s="18" t="s">
        <v>332</v>
      </c>
      <c r="AA5" s="18" t="s">
        <v>333</v>
      </c>
    </row>
    <row r="6" spans="2:27" ht="13.95" customHeight="1" x14ac:dyDescent="0.3">
      <c r="B6" s="19" t="s">
        <v>99</v>
      </c>
      <c r="C6" s="57" t="s">
        <v>99</v>
      </c>
      <c r="D6" s="57" t="s">
        <v>335</v>
      </c>
      <c r="E6" s="60">
        <f>COUNTIFS(Members!$D$6:$D$81,$C6,Members!$F$6:$F$81,$D6)</f>
        <v>11</v>
      </c>
      <c r="F6" s="16">
        <f>SUMIFS(Members!$L$6:$L$81,Members!$D$6:$D$81,$C6,Members!$F$6:$F$81,$D6)</f>
        <v>60927.303521809401</v>
      </c>
      <c r="G6" s="16">
        <f>SUMIFS(Members!$U$6:$U$81,Members!$D$6:$D$81,$C6,Members!$F$6:$F$81,$D6)</f>
        <v>53906.67993546139</v>
      </c>
      <c r="H6" s="35">
        <f>G6/F6</f>
        <v>0.8847704857997708</v>
      </c>
      <c r="I6" s="71">
        <f>SUMIFS(Members!$V$6:$V$81,Members!$D$6:$D$81,$C6,Members!$F$6:$F$81,$D6)/$G6*$F6</f>
        <v>5544.2308858211854</v>
      </c>
      <c r="J6" s="71">
        <f>SUMIFS(Members!$W$6:$W$81,Members!$D$6:$D$81,$C6,Members!$F$6:$F$81,$D6)/$G6*$F6</f>
        <v>6290.3254184880507</v>
      </c>
      <c r="K6" s="71">
        <f>SUMIFS(Members!$X$6:$X$81,Members!$D$6:$D$81,$C6,Members!$F$6:$F$81,$D6)/$G6*$F6</f>
        <v>6994.7751181215863</v>
      </c>
      <c r="L6" s="71">
        <f>SUMIFS(Members!$Y$6:$Y$81,Members!$D$6:$D$81,$C6,Members!$F$6:$F$81,$D6)/$G6*$F6</f>
        <v>30042.600906621941</v>
      </c>
      <c r="M6" s="71">
        <f>SUMIFS(Members!$Z$6:$Z$81,Members!$D$6:$D$81,$C6,Members!$F$6:$F$81,$D6)/$G6*$F6</f>
        <v>32067.248547174255</v>
      </c>
      <c r="N6" s="71">
        <f>SUMIFS(Members!$AA$6:$AA$81,Members!$D$6:$D$81,$C6,Members!$F$6:$F$81,$D6)/$G6*$F6</f>
        <v>34894.949303692265</v>
      </c>
      <c r="O6" s="35">
        <f t="shared" ref="O6:Q10" si="0">I6/L6</f>
        <v>0.18454563581407943</v>
      </c>
      <c r="P6" s="35">
        <f t="shared" si="0"/>
        <v>0.19616043481979217</v>
      </c>
      <c r="Q6" s="35">
        <f t="shared" si="0"/>
        <v>0.2004523651043523</v>
      </c>
      <c r="R6" s="71">
        <f t="shared" ref="R6:S10" si="1">FYleft*I6+(1-FYleft)*J6</f>
        <v>6112.4891874140303</v>
      </c>
      <c r="S6" s="71">
        <f t="shared" si="1"/>
        <v>6826.8651897157852</v>
      </c>
      <c r="T6" s="71">
        <f t="shared" ref="T6:U10" si="2">FYleft*L6+(1-FYleft)*M6</f>
        <v>31584.661301343978</v>
      </c>
      <c r="U6" s="71">
        <f t="shared" si="2"/>
        <v>34220.949397344135</v>
      </c>
      <c r="V6" s="35">
        <f t="shared" ref="V6:W10" si="3">R6/T6</f>
        <v>0.19352714056661213</v>
      </c>
      <c r="W6" s="35">
        <f t="shared" si="3"/>
        <v>0.19949374023637151</v>
      </c>
      <c r="X6" s="23">
        <f>S6/R6-1</f>
        <v>0.11687153635751146</v>
      </c>
      <c r="Y6" s="27">
        <f>F6/R6</f>
        <v>9.9676746500038398</v>
      </c>
      <c r="Z6" s="35">
        <f>History!D8</f>
        <v>0.18009134338537836</v>
      </c>
      <c r="AA6" s="29">
        <f>History!R8</f>
        <v>8.3556933648220533E-2</v>
      </c>
    </row>
    <row r="7" spans="2:27" ht="13.95" customHeight="1" x14ac:dyDescent="0.3">
      <c r="B7" s="19" t="s">
        <v>101</v>
      </c>
      <c r="C7" s="57" t="s">
        <v>101</v>
      </c>
      <c r="D7" s="57" t="s">
        <v>335</v>
      </c>
      <c r="E7" s="60">
        <f>COUNTIFS(Members!$D$6:$D$81,$C7,Members!$F$6:$F$81,$D7)</f>
        <v>25</v>
      </c>
      <c r="F7" s="16">
        <f>SUMIFS(Members!$L$6:$L$81,Members!$D$6:$D$81,$C7,Members!$F$6:$F$81,$D7)</f>
        <v>55822.367361651384</v>
      </c>
      <c r="G7" s="16">
        <f>SUMIFS(Members!$U$6:$U$81,Members!$D$6:$D$81,$C7,Members!$F$6:$F$81,$D7)</f>
        <v>54595.138014197539</v>
      </c>
      <c r="H7" s="35">
        <f>G7/F7</f>
        <v>0.9780154549966843</v>
      </c>
      <c r="I7" s="71">
        <f>SUMIFS(Members!$V$6:$V$81,Members!$D$6:$D$81,$C7,Members!$F$6:$F$81,$D7)/$G7*$F7</f>
        <v>3104.4914320419693</v>
      </c>
      <c r="J7" s="71">
        <f>SUMIFS(Members!$W$6:$W$81,Members!$D$6:$D$81,$C7,Members!$F$6:$F$81,$D7)/$G7*$F7</f>
        <v>4026.7610674025077</v>
      </c>
      <c r="K7" s="71">
        <f>SUMIFS(Members!$X$6:$X$81,Members!$D$6:$D$81,$C7,Members!$F$6:$F$81,$D7)/$G7*$F7</f>
        <v>4797.8575728144797</v>
      </c>
      <c r="L7" s="71">
        <f>SUMIFS(Members!$Y$6:$Y$81,Members!$D$6:$D$81,$C7,Members!$F$6:$F$81,$D7)/$G7*$F7</f>
        <v>27450.122810928613</v>
      </c>
      <c r="M7" s="71">
        <f>SUMIFS(Members!$Z$6:$Z$81,Members!$D$6:$D$81,$C7,Members!$F$6:$F$81,$D7)/$G7*$F7</f>
        <v>29588.697425437724</v>
      </c>
      <c r="N7" s="71">
        <f>SUMIFS(Members!$AA$6:$AA$81,Members!$D$6:$D$81,$C7,Members!$F$6:$F$81,$D7)/$G7*$F7</f>
        <v>31689.560144758616</v>
      </c>
      <c r="O7" s="35">
        <f t="shared" si="0"/>
        <v>0.11309572104376851</v>
      </c>
      <c r="P7" s="35">
        <f t="shared" si="0"/>
        <v>0.1360911908187164</v>
      </c>
      <c r="Q7" s="35">
        <f t="shared" si="0"/>
        <v>0.15140183552241684</v>
      </c>
      <c r="R7" s="71">
        <f t="shared" si="1"/>
        <v>3806.9324145905439</v>
      </c>
      <c r="S7" s="71">
        <f t="shared" si="1"/>
        <v>4614.0619674149139</v>
      </c>
      <c r="T7" s="71">
        <f t="shared" si="2"/>
        <v>29078.954983075277</v>
      </c>
      <c r="U7" s="71">
        <f t="shared" si="2"/>
        <v>31188.806565084869</v>
      </c>
      <c r="V7" s="35">
        <f t="shared" si="3"/>
        <v>0.13091709852731226</v>
      </c>
      <c r="W7" s="35">
        <f t="shared" si="3"/>
        <v>0.14793967694102944</v>
      </c>
      <c r="X7" s="23">
        <f>S7/R7-1</f>
        <v>0.21201572944424885</v>
      </c>
      <c r="Y7" s="27">
        <f>F7/R7</f>
        <v>14.663346044102383</v>
      </c>
      <c r="Z7" s="35">
        <f>History!E8</f>
        <v>0.12383461463531678</v>
      </c>
      <c r="AA7" s="29">
        <f>History!S8</f>
        <v>4.0024754528657287E-2</v>
      </c>
    </row>
    <row r="8" spans="2:27" ht="13.95" customHeight="1" x14ac:dyDescent="0.3">
      <c r="B8" s="19" t="s">
        <v>102</v>
      </c>
      <c r="C8" s="57" t="s">
        <v>102</v>
      </c>
      <c r="D8" s="57" t="s">
        <v>335</v>
      </c>
      <c r="E8" s="60">
        <f>COUNTIFS(Members!$D$6:$D$81,$C8,Members!$F$6:$F$81,$D8)</f>
        <v>24</v>
      </c>
      <c r="F8" s="16">
        <f>SUMIFS(Members!$L$6:$L$81,Members!$D$6:$D$81,$C8,Members!$F$6:$F$81,$D8)</f>
        <v>26271.074646272005</v>
      </c>
      <c r="G8" s="16">
        <f>SUMIFS(Members!$U$6:$U$81,Members!$D$6:$D$81,$C8,Members!$F$6:$F$81,$D8)</f>
        <v>25840.69647980755</v>
      </c>
      <c r="H8" s="35">
        <f>G8/F8</f>
        <v>0.98361779362818991</v>
      </c>
      <c r="I8" s="71">
        <f>SUMIFS(Members!$V$6:$V$81,Members!$D$6:$D$81,$C8,Members!$F$6:$F$81,$D8)/$G8*$F8</f>
        <v>1708.9766311045121</v>
      </c>
      <c r="J8" s="71">
        <f>SUMIFS(Members!$W$6:$W$81,Members!$D$6:$D$81,$C8,Members!$F$6:$F$81,$D8)/$G8*$F8</f>
        <v>2133.6165224167858</v>
      </c>
      <c r="K8" s="71">
        <f>SUMIFS(Members!$X$6:$X$81,Members!$D$6:$D$81,$C8,Members!$F$6:$F$81,$D8)/$G8*$F8</f>
        <v>2502.2237270478199</v>
      </c>
      <c r="L8" s="71">
        <f>SUMIFS(Members!$Y$6:$Y$81,Members!$D$6:$D$81,$C8,Members!$F$6:$F$81,$D8)/$G8*$F8</f>
        <v>11104.489400110941</v>
      </c>
      <c r="M8" s="71">
        <f>SUMIFS(Members!$Z$6:$Z$81,Members!$D$6:$D$81,$C8,Members!$F$6:$F$81,$D8)/$G8*$F8</f>
        <v>13051.899784069261</v>
      </c>
      <c r="N8" s="71">
        <f>SUMIFS(Members!$AA$6:$AA$81,Members!$D$6:$D$81,$C8,Members!$F$6:$F$81,$D8)/$G8*$F8</f>
        <v>13599.156381143379</v>
      </c>
      <c r="O8" s="35">
        <f t="shared" si="0"/>
        <v>0.15389961388836468</v>
      </c>
      <c r="P8" s="35">
        <f t="shared" si="0"/>
        <v>0.16347172118353306</v>
      </c>
      <c r="Q8" s="35">
        <f t="shared" si="0"/>
        <v>0.18399845232439632</v>
      </c>
      <c r="R8" s="71">
        <f t="shared" si="1"/>
        <v>2032.4009866793397</v>
      </c>
      <c r="S8" s="71">
        <f t="shared" si="1"/>
        <v>2414.3639275878199</v>
      </c>
      <c r="T8" s="71">
        <f t="shared" si="2"/>
        <v>12587.722514468236</v>
      </c>
      <c r="U8" s="71">
        <f t="shared" si="2"/>
        <v>13468.714397731192</v>
      </c>
      <c r="V8" s="35">
        <f t="shared" si="3"/>
        <v>0.16145899183456838</v>
      </c>
      <c r="W8" s="35">
        <f t="shared" si="3"/>
        <v>0.17925719235642268</v>
      </c>
      <c r="X8" s="23">
        <f>S8/R8-1</f>
        <v>0.18793680155241144</v>
      </c>
      <c r="Y8" s="27">
        <f>F8/R8</f>
        <v>12.926127677784336</v>
      </c>
      <c r="Z8" s="35">
        <f>History!F8</f>
        <v>0.12504607837710788</v>
      </c>
      <c r="AA8" s="29">
        <f>History!T8</f>
        <v>3.1540174078209943E-2</v>
      </c>
    </row>
    <row r="9" spans="2:27" ht="13.95" customHeight="1" x14ac:dyDescent="0.3">
      <c r="B9" s="19" t="s">
        <v>103</v>
      </c>
      <c r="C9" s="57" t="s">
        <v>103</v>
      </c>
      <c r="D9" s="57" t="s">
        <v>335</v>
      </c>
      <c r="E9" s="60">
        <f>COUNTIFS(Members!$D$6:$D$81,$C9,Members!$F$6:$F$81,$D9)</f>
        <v>16</v>
      </c>
      <c r="F9" s="16">
        <f>SUMIFS(Members!$L$6:$L$81,Members!$D$6:$D$81,$C9,Members!$F$6:$F$81,$D9)</f>
        <v>65411.174470267266</v>
      </c>
      <c r="G9" s="16">
        <f>SUMIFS(Members!$U$6:$U$81,Members!$D$6:$D$81,$C9,Members!$F$6:$F$81,$D9)</f>
        <v>63536.762978193678</v>
      </c>
      <c r="H9" s="35">
        <f>G9/F9</f>
        <v>0.97134417005575091</v>
      </c>
      <c r="I9" s="71">
        <f>SUMIFS(Members!$V$6:$V$81,Members!$D$6:$D$81,$C9,Members!$F$6:$F$81,$D9)/$G9*$F9</f>
        <v>10680.219827215689</v>
      </c>
      <c r="J9" s="71">
        <f>SUMIFS(Members!$W$6:$W$81,Members!$D$6:$D$81,$C9,Members!$F$6:$F$81,$D9)/$G9*$F9</f>
        <v>9406.9740281316954</v>
      </c>
      <c r="K9" s="71">
        <f>SUMIFS(Members!$X$6:$X$81,Members!$D$6:$D$81,$C9,Members!$F$6:$F$81,$D9)/$G9*$F9</f>
        <v>9371.157360605639</v>
      </c>
      <c r="L9" s="71">
        <f>SUMIFS(Members!$Y$6:$Y$81,Members!$D$6:$D$81,$C9,Members!$F$6:$F$81,$D9)/$G9*$F9</f>
        <v>42995.979610059956</v>
      </c>
      <c r="M9" s="71">
        <f>SUMIFS(Members!$Z$6:$Z$81,Members!$D$6:$D$81,$C9,Members!$F$6:$F$81,$D9)/$G9*$F9</f>
        <v>48742.71870695633</v>
      </c>
      <c r="N9" s="71">
        <f>SUMIFS(Members!$AA$6:$AA$81,Members!$D$6:$D$81,$C9,Members!$F$6:$F$81,$D9)/$G9*$F9</f>
        <v>54073.824665706263</v>
      </c>
      <c r="O9" s="35">
        <f t="shared" si="0"/>
        <v>0.24840043008850976</v>
      </c>
      <c r="P9" s="35">
        <f t="shared" si="0"/>
        <v>0.19299239512442659</v>
      </c>
      <c r="Q9" s="35">
        <f t="shared" si="0"/>
        <v>0.17330302449548843</v>
      </c>
      <c r="R9" s="71">
        <f t="shared" si="1"/>
        <v>9710.4600131188381</v>
      </c>
      <c r="S9" s="71">
        <f t="shared" si="1"/>
        <v>9379.6944840981505</v>
      </c>
      <c r="T9" s="71">
        <f t="shared" si="2"/>
        <v>47372.948018107054</v>
      </c>
      <c r="U9" s="71">
        <f t="shared" si="2"/>
        <v>52803.122697456274</v>
      </c>
      <c r="V9" s="35">
        <f t="shared" si="3"/>
        <v>0.20497901058231108</v>
      </c>
      <c r="W9" s="35">
        <f t="shared" si="3"/>
        <v>0.17763522316361047</v>
      </c>
      <c r="X9" s="23">
        <f>S9/R9-1</f>
        <v>-3.4062807382330362E-2</v>
      </c>
      <c r="Y9" s="27">
        <f>F9/R9</f>
        <v>6.7361561019659959</v>
      </c>
      <c r="Z9" s="35">
        <f>History!G8</f>
        <v>0.18640633415111482</v>
      </c>
      <c r="AA9" s="29">
        <f>History!U8</f>
        <v>0.10567743694064842</v>
      </c>
    </row>
    <row r="10" spans="2:27" ht="13.95" customHeight="1" x14ac:dyDescent="0.3">
      <c r="B10" s="24" t="s">
        <v>336</v>
      </c>
      <c r="C10" s="85" t="s">
        <v>335</v>
      </c>
      <c r="D10" s="85" t="s">
        <v>335</v>
      </c>
      <c r="E10" s="86">
        <f>SUM(E6:E9)</f>
        <v>76</v>
      </c>
      <c r="F10" s="25">
        <f>SUM(F6:F9)</f>
        <v>208431.92000000004</v>
      </c>
      <c r="G10" s="25">
        <f>SUM(G6:G9)</f>
        <v>197879.27740766015</v>
      </c>
      <c r="H10" s="87">
        <f>G10/F10</f>
        <v>0.94937127388002807</v>
      </c>
      <c r="I10" s="88">
        <f t="shared" ref="I10:N10" si="4">SUM(I6:I9)</f>
        <v>21037.918776183353</v>
      </c>
      <c r="J10" s="88">
        <f t="shared" si="4"/>
        <v>21857.67703643904</v>
      </c>
      <c r="K10" s="88">
        <f t="shared" si="4"/>
        <v>23666.013778589524</v>
      </c>
      <c r="L10" s="88">
        <f t="shared" si="4"/>
        <v>111593.19272772144</v>
      </c>
      <c r="M10" s="88">
        <f t="shared" si="4"/>
        <v>123450.56446363757</v>
      </c>
      <c r="N10" s="88">
        <f t="shared" si="4"/>
        <v>134257.4904953005</v>
      </c>
      <c r="O10" s="87">
        <f t="shared" si="0"/>
        <v>0.18852331635957589</v>
      </c>
      <c r="P10" s="87">
        <f t="shared" si="0"/>
        <v>0.17705611255327416</v>
      </c>
      <c r="Q10" s="87">
        <f t="shared" si="0"/>
        <v>0.1762733214458371</v>
      </c>
      <c r="R10" s="88">
        <f t="shared" si="1"/>
        <v>21662.282601802752</v>
      </c>
      <c r="S10" s="88">
        <f t="shared" si="1"/>
        <v>23234.985568816664</v>
      </c>
      <c r="T10" s="88">
        <f t="shared" si="2"/>
        <v>120624.28681699454</v>
      </c>
      <c r="U10" s="88">
        <f t="shared" si="2"/>
        <v>131681.59305761644</v>
      </c>
      <c r="V10" s="87">
        <f t="shared" si="3"/>
        <v>0.17958475173965374</v>
      </c>
      <c r="W10" s="87">
        <f t="shared" si="3"/>
        <v>0.17644824177248786</v>
      </c>
      <c r="X10" s="26">
        <f>S10/R10-1</f>
        <v>7.2600980973400731E-2</v>
      </c>
      <c r="Y10" s="28">
        <f>F10/R10</f>
        <v>9.6218816747711617</v>
      </c>
      <c r="Z10" s="87">
        <f>History!H8</f>
        <v>0.16449153681696166</v>
      </c>
      <c r="AA10" s="31">
        <f>History!V8</f>
        <v>7.4470831479603858E-2</v>
      </c>
    </row>
    <row r="11" spans="2:27" ht="13.95" customHeight="1" x14ac:dyDescent="0.3">
      <c r="B11" s="6" t="s">
        <v>334</v>
      </c>
    </row>
    <row r="12" spans="2:27" ht="13.95" customHeight="1" x14ac:dyDescent="0.3">
      <c r="B12" s="19" t="s">
        <v>337</v>
      </c>
      <c r="C12" s="57" t="s">
        <v>102</v>
      </c>
      <c r="D12" s="57" t="s">
        <v>337</v>
      </c>
      <c r="E12" s="60">
        <f>COUNTIFS(Members!$D$6:$D$81,$C12,Members!$F$6:$F$81,$D12)</f>
        <v>22</v>
      </c>
      <c r="F12" s="16">
        <f>SUMIFS(Members!$L$6:$L$81,Members!$D$6:$D$81,$C12,Members!$F$6:$F$81,$D12)</f>
        <v>16066.51953698895</v>
      </c>
      <c r="G12" s="16">
        <f>SUMIFS(Members!$U$6:$U$81,Members!$D$6:$D$81,$C12,Members!$F$6:$F$81,$D12)</f>
        <v>15636.141370524494</v>
      </c>
      <c r="H12" s="35">
        <f>G12/F12</f>
        <v>0.97321273188797219</v>
      </c>
      <c r="I12" s="71">
        <f>SUMIFS(Members!$V$6:$V$81,Members!$D$6:$D$81,$C12,Members!$F$6:$F$81,$D12)/$G12*$F12</f>
        <v>1340.0099162203876</v>
      </c>
      <c r="J12" s="71">
        <f>SUMIFS(Members!$W$6:$W$81,Members!$D$6:$D$81,$C12,Members!$F$6:$F$81,$D12)/$G12*$F12</f>
        <v>1549.2141142374849</v>
      </c>
      <c r="K12" s="71">
        <f>SUMIFS(Members!$X$6:$X$81,Members!$D$6:$D$81,$C12,Members!$F$6:$F$81,$D12)/$G12*$F12</f>
        <v>1812.047704971812</v>
      </c>
      <c r="L12" s="71">
        <f>SUMIFS(Members!$Y$6:$Y$81,Members!$D$6:$D$81,$C12,Members!$F$6:$F$81,$D12)/$G12*$F12</f>
        <v>9329.140529805376</v>
      </c>
      <c r="M12" s="71">
        <f>SUMIFS(Members!$Z$6:$Z$81,Members!$D$6:$D$81,$C12,Members!$F$6:$F$81,$D12)/$G12*$F12</f>
        <v>10153.958184424131</v>
      </c>
      <c r="N12" s="71">
        <f>SUMIFS(Members!$AA$6:$AA$81,Members!$D$6:$D$81,$C12,Members!$F$6:$F$81,$D12)/$G12*$F12</f>
        <v>10253.131209529933</v>
      </c>
      <c r="O12" s="35">
        <f t="shared" ref="O12:Q13" si="5">I12/L12</f>
        <v>0.14363701692982675</v>
      </c>
      <c r="P12" s="35">
        <f t="shared" si="5"/>
        <v>0.1525724339316202</v>
      </c>
      <c r="Q12" s="35">
        <f t="shared" si="5"/>
        <v>0.17673115343414078</v>
      </c>
      <c r="R12" s="71">
        <f>FYleft*I12+(1-FYleft)*J12</f>
        <v>1499.3490040251904</v>
      </c>
      <c r="S12" s="71">
        <f>FYleft*J12+(1-FYleft)*K12</f>
        <v>1749.3996984132189</v>
      </c>
      <c r="T12" s="71">
        <f>FYleft*L12+(1-FYleft)*M12</f>
        <v>9957.3578119533595</v>
      </c>
      <c r="U12" s="71">
        <f>FYleft*M12+(1-FYleft)*N12</f>
        <v>10229.492707655398</v>
      </c>
      <c r="V12" s="35">
        <f>R12/T12</f>
        <v>0.15057699365039282</v>
      </c>
      <c r="W12" s="35">
        <f>S12/U12</f>
        <v>0.17101529356426726</v>
      </c>
      <c r="X12" s="23">
        <f>S12/R12-1</f>
        <v>0.16677284189120467</v>
      </c>
      <c r="Y12" s="27">
        <f>F12/R12</f>
        <v>10.715663593903997</v>
      </c>
      <c r="Z12" s="35">
        <f>History!I8</f>
        <v>0.12612309429052618</v>
      </c>
      <c r="AA12" s="29">
        <f>History!W8</f>
        <v>3.5725627157408194E-2</v>
      </c>
    </row>
    <row r="13" spans="2:27" ht="13.95" customHeight="1" x14ac:dyDescent="0.3">
      <c r="B13" s="19" t="s">
        <v>338</v>
      </c>
      <c r="C13" s="57" t="s">
        <v>102</v>
      </c>
      <c r="D13" s="57" t="s">
        <v>338</v>
      </c>
      <c r="E13" s="60">
        <f>COUNTIFS(Members!$D$6:$D$81,$C13,Members!$F$6:$F$81,$D13)</f>
        <v>2</v>
      </c>
      <c r="F13" s="16">
        <f>SUMIFS(Members!$L$6:$L$81,Members!$D$6:$D$81,$C13,Members!$F$6:$F$81,$D13)</f>
        <v>10204.555109283054</v>
      </c>
      <c r="G13" s="16">
        <f>SUMIFS(Members!$U$6:$U$81,Members!$D$6:$D$81,$C13,Members!$F$6:$F$81,$D13)</f>
        <v>10204.555109283054</v>
      </c>
      <c r="H13" s="35">
        <f>G13/F13</f>
        <v>1</v>
      </c>
      <c r="I13" s="71">
        <f>SUMIFS(Members!$V$6:$V$81,Members!$D$6:$D$81,$C13,Members!$F$6:$F$81,$D13)/$G13*$F13</f>
        <v>376.86511192734099</v>
      </c>
      <c r="J13" s="71">
        <f>SUMIFS(Members!$W$6:$W$81,Members!$D$6:$D$81,$C13,Members!$F$6:$F$81,$D13)/$G13*$F13</f>
        <v>590.94827583178221</v>
      </c>
      <c r="K13" s="71">
        <f>SUMIFS(Members!$X$6:$X$81,Members!$D$6:$D$81,$C13,Members!$F$6:$F$81,$D13)/$G13*$F13</f>
        <v>697.72388429593548</v>
      </c>
      <c r="L13" s="71">
        <f>SUMIFS(Members!$Y$6:$Y$81,Members!$D$6:$D$81,$C13,Members!$F$6:$F$81,$D13)/$G13*$F13</f>
        <v>1843.3350219260503</v>
      </c>
      <c r="M13" s="71">
        <f>SUMIFS(Members!$Z$6:$Z$81,Members!$D$6:$D$81,$C13,Members!$F$6:$F$81,$D13)/$G13*$F13</f>
        <v>2956.1194841228107</v>
      </c>
      <c r="N13" s="71">
        <f>SUMIFS(Members!$AA$6:$AA$81,Members!$D$6:$D$81,$C13,Members!$F$6:$F$81,$D13)/$G13*$F13</f>
        <v>3397.8943599925155</v>
      </c>
      <c r="O13" s="35">
        <f t="shared" si="5"/>
        <v>0.20444743220554934</v>
      </c>
      <c r="P13" s="35">
        <f t="shared" si="5"/>
        <v>0.19990676256685147</v>
      </c>
      <c r="Q13" s="35">
        <f t="shared" si="5"/>
        <v>0.20534007546293237</v>
      </c>
      <c r="R13" s="71">
        <f>FYleft*I13+(1-FYleft)*J13</f>
        <v>539.92023402442226</v>
      </c>
      <c r="S13" s="71">
        <f>FYleft*J13+(1-FYleft)*K13</f>
        <v>672.27325981269894</v>
      </c>
      <c r="T13" s="71">
        <f>FYleft*L13+(1-FYleft)*M13</f>
        <v>2690.8804479279661</v>
      </c>
      <c r="U13" s="71">
        <f>FYleft*M13+(1-FYleft)*N13</f>
        <v>3292.5945950591886</v>
      </c>
      <c r="V13" s="35">
        <f>R13/T13</f>
        <v>0.20064816868403501</v>
      </c>
      <c r="W13" s="35">
        <f>S13/U13</f>
        <v>0.20417735630784936</v>
      </c>
      <c r="X13" s="23">
        <f>S13/R13-1</f>
        <v>0.24513440587649837</v>
      </c>
      <c r="Y13" s="27">
        <f>F13/R13</f>
        <v>18.900116102745411</v>
      </c>
      <c r="Z13" s="35">
        <f>History!J8</f>
        <v>0.13632814304385274</v>
      </c>
      <c r="AA13" s="29">
        <f>History!X8</f>
        <v>1.8909943676831541E-2</v>
      </c>
    </row>
    <row r="16" spans="2:27" ht="13.95" customHeight="1" x14ac:dyDescent="0.3">
      <c r="B16" s="6" t="s">
        <v>339</v>
      </c>
    </row>
    <row r="17" spans="2:2" ht="13.95" customHeight="1" x14ac:dyDescent="0.3">
      <c r="B17" s="6" t="s">
        <v>340</v>
      </c>
    </row>
    <row r="18" spans="2:2" ht="13.95" customHeight="1" x14ac:dyDescent="0.3">
      <c r="B18" s="6" t="s">
        <v>341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X139"/>
  <sheetViews>
    <sheetView showGridLine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/>
    </sheetView>
  </sheetViews>
  <sheetFormatPr defaultRowHeight="13.95" customHeight="1" x14ac:dyDescent="0.3"/>
  <cols>
    <col min="1" max="1" width="12.6640625" customWidth="1"/>
    <col min="2" max="2" width="9.6640625" customWidth="1"/>
    <col min="3" max="3" width="10.6640625" customWidth="1"/>
    <col min="4" max="24" width="11.6640625" customWidth="1"/>
  </cols>
  <sheetData>
    <row r="1" spans="1:24" ht="30" customHeight="1" x14ac:dyDescent="0.3">
      <c r="B1" s="14" t="s">
        <v>410</v>
      </c>
    </row>
    <row r="2" spans="1:24" ht="13.95" customHeight="1" x14ac:dyDescent="0.3">
      <c r="B2" s="6" t="s">
        <v>411</v>
      </c>
    </row>
    <row r="3" spans="1:24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4" spans="1:24" ht="30" customHeight="1" x14ac:dyDescent="0.3">
      <c r="D4" s="128" t="s">
        <v>347</v>
      </c>
      <c r="E4" s="128"/>
      <c r="F4" s="128"/>
      <c r="G4" s="128"/>
      <c r="H4" s="128"/>
      <c r="I4" s="128"/>
      <c r="J4" s="128"/>
      <c r="K4" s="128" t="s">
        <v>412</v>
      </c>
      <c r="L4" s="128"/>
      <c r="M4" s="128"/>
      <c r="N4" s="128"/>
      <c r="O4" s="128"/>
      <c r="P4" s="128"/>
      <c r="Q4" s="128"/>
      <c r="R4" s="128" t="s">
        <v>413</v>
      </c>
      <c r="S4" s="128"/>
      <c r="T4" s="128"/>
      <c r="U4" s="128"/>
      <c r="V4" s="128"/>
      <c r="W4" s="128"/>
      <c r="X4" s="128"/>
    </row>
    <row r="5" spans="1:24" ht="13.95" customHeight="1" x14ac:dyDescent="0.3">
      <c r="A5" s="17" t="s">
        <v>312</v>
      </c>
      <c r="D5" s="18" t="s">
        <v>99</v>
      </c>
      <c r="E5" s="18" t="s">
        <v>101</v>
      </c>
      <c r="F5" s="18" t="s">
        <v>102</v>
      </c>
      <c r="G5" s="18" t="s">
        <v>103</v>
      </c>
      <c r="H5" s="18" t="s">
        <v>336</v>
      </c>
      <c r="I5" s="18" t="s">
        <v>337</v>
      </c>
      <c r="J5" s="18" t="s">
        <v>338</v>
      </c>
      <c r="K5" s="18" t="s">
        <v>99</v>
      </c>
      <c r="L5" s="18" t="s">
        <v>101</v>
      </c>
      <c r="M5" s="18" t="s">
        <v>102</v>
      </c>
      <c r="N5" s="18" t="s">
        <v>103</v>
      </c>
      <c r="O5" s="18" t="s">
        <v>336</v>
      </c>
      <c r="P5" s="18" t="s">
        <v>337</v>
      </c>
      <c r="Q5" s="18" t="s">
        <v>338</v>
      </c>
      <c r="R5" s="18" t="s">
        <v>99</v>
      </c>
      <c r="S5" s="18" t="s">
        <v>101</v>
      </c>
      <c r="T5" s="18" t="s">
        <v>102</v>
      </c>
      <c r="U5" s="18" t="s">
        <v>103</v>
      </c>
      <c r="V5" s="18" t="s">
        <v>336</v>
      </c>
      <c r="W5" s="18" t="s">
        <v>337</v>
      </c>
      <c r="X5" s="18" t="s">
        <v>338</v>
      </c>
    </row>
    <row r="6" spans="1:24" ht="13.95" customHeight="1" x14ac:dyDescent="0.3">
      <c r="A6" s="6" t="s">
        <v>313</v>
      </c>
      <c r="D6" s="90" t="s">
        <v>99</v>
      </c>
      <c r="E6" s="90" t="s">
        <v>101</v>
      </c>
      <c r="F6" s="90" t="s">
        <v>102</v>
      </c>
      <c r="G6" s="90" t="s">
        <v>103</v>
      </c>
      <c r="H6" s="90" t="s">
        <v>335</v>
      </c>
      <c r="I6" s="90" t="s">
        <v>102</v>
      </c>
      <c r="J6" s="90" t="s">
        <v>102</v>
      </c>
      <c r="K6" s="90" t="s">
        <v>99</v>
      </c>
      <c r="L6" s="90" t="s">
        <v>101</v>
      </c>
      <c r="M6" s="90" t="s">
        <v>102</v>
      </c>
      <c r="N6" s="90" t="s">
        <v>103</v>
      </c>
      <c r="O6" s="90" t="s">
        <v>335</v>
      </c>
      <c r="P6" s="90" t="s">
        <v>102</v>
      </c>
      <c r="Q6" s="90" t="s">
        <v>102</v>
      </c>
    </row>
    <row r="7" spans="1:24" ht="13.95" customHeight="1" x14ac:dyDescent="0.3">
      <c r="A7" s="6" t="s">
        <v>314</v>
      </c>
      <c r="D7" s="91" t="s">
        <v>335</v>
      </c>
      <c r="E7" s="91" t="s">
        <v>335</v>
      </c>
      <c r="F7" s="91" t="s">
        <v>335</v>
      </c>
      <c r="G7" s="91" t="s">
        <v>335</v>
      </c>
      <c r="H7" s="91" t="s">
        <v>335</v>
      </c>
      <c r="I7" s="91" t="s">
        <v>337</v>
      </c>
      <c r="J7" s="91" t="s">
        <v>338</v>
      </c>
      <c r="K7" s="91" t="s">
        <v>335</v>
      </c>
      <c r="L7" s="91" t="s">
        <v>335</v>
      </c>
      <c r="M7" s="91" t="s">
        <v>335</v>
      </c>
      <c r="N7" s="91" t="s">
        <v>335</v>
      </c>
      <c r="O7" s="91" t="s">
        <v>335</v>
      </c>
      <c r="P7" s="91" t="s">
        <v>337</v>
      </c>
      <c r="Q7" s="91" t="s">
        <v>338</v>
      </c>
    </row>
    <row r="8" spans="1:24" ht="13.95" customHeight="1" x14ac:dyDescent="0.3">
      <c r="A8" s="4" t="s">
        <v>414</v>
      </c>
      <c r="D8" s="70">
        <f t="shared" ref="D8:X8" si="0">AVERAGEIFS(D$17:D$136,$B$17:$B$136,1)</f>
        <v>0.18009134338537836</v>
      </c>
      <c r="E8" s="70">
        <f t="shared" si="0"/>
        <v>0.12383461463531678</v>
      </c>
      <c r="F8" s="70">
        <f t="shared" si="0"/>
        <v>0.12504607837710788</v>
      </c>
      <c r="G8" s="70">
        <f t="shared" si="0"/>
        <v>0.18640633415111482</v>
      </c>
      <c r="H8" s="70">
        <f t="shared" si="0"/>
        <v>0.16449153681696166</v>
      </c>
      <c r="I8" s="70">
        <f t="shared" si="0"/>
        <v>0.12612309429052618</v>
      </c>
      <c r="J8" s="70">
        <f t="shared" si="0"/>
        <v>0.13632814304385274</v>
      </c>
      <c r="K8" s="92">
        <f t="shared" si="0"/>
        <v>8.5724574596341121</v>
      </c>
      <c r="L8" s="92">
        <f t="shared" si="0"/>
        <v>13.817305026467558</v>
      </c>
      <c r="M8" s="92">
        <f t="shared" si="0"/>
        <v>17.821985759164704</v>
      </c>
      <c r="N8" s="92">
        <f t="shared" si="0"/>
        <v>7.4068447109417566</v>
      </c>
      <c r="O8" s="92">
        <f t="shared" si="0"/>
        <v>9.3974126872442163</v>
      </c>
      <c r="P8" s="92">
        <f t="shared" si="0"/>
        <v>16.280880273558363</v>
      </c>
      <c r="Q8" s="92">
        <f t="shared" si="0"/>
        <v>27.868094909552212</v>
      </c>
      <c r="R8" s="50">
        <f t="shared" si="0"/>
        <v>8.3556933648220533E-2</v>
      </c>
      <c r="S8" s="50">
        <f t="shared" si="0"/>
        <v>4.0024754528657287E-2</v>
      </c>
      <c r="T8" s="50">
        <f t="shared" si="0"/>
        <v>3.1540174078209943E-2</v>
      </c>
      <c r="U8" s="50">
        <f t="shared" si="0"/>
        <v>0.10567743694064842</v>
      </c>
      <c r="V8" s="50">
        <f t="shared" si="0"/>
        <v>7.4470831479603858E-2</v>
      </c>
      <c r="W8" s="50">
        <f t="shared" si="0"/>
        <v>3.5725627157408194E-2</v>
      </c>
      <c r="X8" s="50">
        <f t="shared" si="0"/>
        <v>1.8909943676831541E-2</v>
      </c>
    </row>
    <row r="9" spans="1:24" ht="13.95" customHeight="1" x14ac:dyDescent="0.3">
      <c r="A9" s="19" t="s">
        <v>415</v>
      </c>
      <c r="D9" s="29">
        <f t="shared" ref="D9:X9" si="1">SQRT((SUMPRODUCT($B$17:$B$136,D$17:D$136,D$17:D$136)-D10*D8^2)/(D10-1))</f>
        <v>1.4187216014724039E-2</v>
      </c>
      <c r="E9" s="29">
        <f t="shared" si="1"/>
        <v>1.4276153692455957E-2</v>
      </c>
      <c r="F9" s="29">
        <f t="shared" si="1"/>
        <v>1.6649100834342966E-2</v>
      </c>
      <c r="G9" s="29">
        <f t="shared" si="1"/>
        <v>6.7976437498845285E-2</v>
      </c>
      <c r="H9" s="29">
        <f t="shared" si="1"/>
        <v>2.8427056903190952E-2</v>
      </c>
      <c r="I9" s="29">
        <f t="shared" si="1"/>
        <v>1.9195272946901237E-2</v>
      </c>
      <c r="J9" s="29">
        <f t="shared" si="1"/>
        <v>5.705497202966648E-2</v>
      </c>
      <c r="K9" s="45">
        <f t="shared" si="1"/>
        <v>1.5655915038935204</v>
      </c>
      <c r="L9" s="45">
        <f t="shared" si="1"/>
        <v>2.4259848231607357</v>
      </c>
      <c r="M9" s="45">
        <f t="shared" si="1"/>
        <v>4.6366199720269528</v>
      </c>
      <c r="N9" s="45">
        <f t="shared" si="1"/>
        <v>2.6822485291465035</v>
      </c>
      <c r="O9" s="45">
        <f t="shared" si="1"/>
        <v>2.1747651904776171</v>
      </c>
      <c r="P9" s="45">
        <f t="shared" si="1"/>
        <v>4.5218204954293268</v>
      </c>
      <c r="Q9" s="45">
        <f t="shared" si="1"/>
        <v>12.910068092648729</v>
      </c>
      <c r="R9" s="29">
        <f t="shared" si="1"/>
        <v>1.3433562701370595E-2</v>
      </c>
      <c r="S9" s="29">
        <f t="shared" si="1"/>
        <v>1.3640070770944965E-2</v>
      </c>
      <c r="T9" s="29">
        <f t="shared" si="1"/>
        <v>1.0180294248390462E-2</v>
      </c>
      <c r="U9" s="29">
        <f t="shared" si="1"/>
        <v>4.5409909054596971E-2</v>
      </c>
      <c r="V9" s="29">
        <f t="shared" si="1"/>
        <v>1.9220254840843352E-2</v>
      </c>
      <c r="W9" s="29">
        <f t="shared" si="1"/>
        <v>9.6095927592912134E-3</v>
      </c>
      <c r="X9" s="29">
        <f t="shared" si="1"/>
        <v>1.0702009043769434E-2</v>
      </c>
    </row>
    <row r="10" spans="1:24" ht="13.95" customHeight="1" x14ac:dyDescent="0.3">
      <c r="A10" s="19" t="s">
        <v>416</v>
      </c>
      <c r="D10" s="60">
        <f t="shared" ref="D10:X10" si="2">SUMPRODUCT($B$17:$B$136,--ISNUMBER(D$17:D$136))</f>
        <v>120</v>
      </c>
      <c r="E10" s="60">
        <f t="shared" si="2"/>
        <v>120</v>
      </c>
      <c r="F10" s="60">
        <f t="shared" si="2"/>
        <v>120</v>
      </c>
      <c r="G10" s="60">
        <f t="shared" si="2"/>
        <v>120</v>
      </c>
      <c r="H10" s="60">
        <f t="shared" si="2"/>
        <v>120</v>
      </c>
      <c r="I10" s="60">
        <f t="shared" si="2"/>
        <v>120</v>
      </c>
      <c r="J10" s="60">
        <f t="shared" si="2"/>
        <v>120</v>
      </c>
      <c r="K10" s="60">
        <f t="shared" si="2"/>
        <v>120</v>
      </c>
      <c r="L10" s="60">
        <f t="shared" si="2"/>
        <v>120</v>
      </c>
      <c r="M10" s="60">
        <f t="shared" si="2"/>
        <v>120</v>
      </c>
      <c r="N10" s="60">
        <f t="shared" si="2"/>
        <v>120</v>
      </c>
      <c r="O10" s="60">
        <f t="shared" si="2"/>
        <v>120</v>
      </c>
      <c r="P10" s="60">
        <f t="shared" si="2"/>
        <v>120</v>
      </c>
      <c r="Q10" s="60">
        <f t="shared" si="2"/>
        <v>120</v>
      </c>
      <c r="R10" s="60">
        <f t="shared" si="2"/>
        <v>120</v>
      </c>
      <c r="S10" s="60">
        <f t="shared" si="2"/>
        <v>120</v>
      </c>
      <c r="T10" s="60">
        <f t="shared" si="2"/>
        <v>120</v>
      </c>
      <c r="U10" s="60">
        <f t="shared" si="2"/>
        <v>120</v>
      </c>
      <c r="V10" s="60">
        <f t="shared" si="2"/>
        <v>120</v>
      </c>
      <c r="W10" s="60">
        <f t="shared" si="2"/>
        <v>120</v>
      </c>
      <c r="X10" s="60">
        <f t="shared" si="2"/>
        <v>120</v>
      </c>
    </row>
    <row r="11" spans="1:24" ht="13.95" customHeight="1" x14ac:dyDescent="0.3">
      <c r="A11" s="4" t="s">
        <v>417</v>
      </c>
      <c r="D11" s="70">
        <f>'Boxes Now'!V6</f>
        <v>0.19352714056661213</v>
      </c>
      <c r="E11" s="70">
        <f>'Boxes Now'!V7</f>
        <v>0.13091709852731226</v>
      </c>
      <c r="F11" s="70">
        <f>'Boxes Now'!V8</f>
        <v>0.16145899183456838</v>
      </c>
      <c r="G11" s="70">
        <f>'Boxes Now'!V9</f>
        <v>0.20497901058231108</v>
      </c>
      <c r="H11" s="70">
        <f>'Boxes Now'!V10</f>
        <v>0.17958475173965374</v>
      </c>
      <c r="I11" s="70">
        <f>'Boxes Now'!V12</f>
        <v>0.15057699365039282</v>
      </c>
      <c r="J11" s="70">
        <f>'Boxes Now'!V13</f>
        <v>0.20064816868403501</v>
      </c>
      <c r="K11" s="92">
        <f>'Boxes Now'!Y6</f>
        <v>9.9676746500038398</v>
      </c>
      <c r="L11" s="92">
        <f>'Boxes Now'!Y7</f>
        <v>14.663346044102383</v>
      </c>
      <c r="M11" s="92">
        <f>'Boxes Now'!Y8</f>
        <v>12.926127677784336</v>
      </c>
      <c r="N11" s="92">
        <f>'Boxes Now'!Y9</f>
        <v>6.7361561019659959</v>
      </c>
      <c r="O11" s="92">
        <f>'Boxes Now'!Y10</f>
        <v>9.6218816747711617</v>
      </c>
      <c r="P11" s="92">
        <f>'Boxes Now'!Y12</f>
        <v>10.715663593903997</v>
      </c>
      <c r="Q11" s="92">
        <f>'Boxes Now'!Y13</f>
        <v>18.900116102745411</v>
      </c>
      <c r="R11" s="50">
        <f t="shared" ref="R11:X11" si="3">IF(RateConv=1,(HistGn+(1-HistGn/D11)/K11),(1+(HistGn+(1-HistGn/D11)/K11))/(1+IPCALT)-1)-RR5Now</f>
        <v>5.5359542581664256E-2</v>
      </c>
      <c r="S11" s="50">
        <f t="shared" si="3"/>
        <v>2.311404592314692E-2</v>
      </c>
      <c r="T11" s="50">
        <f t="shared" si="3"/>
        <v>3.4242751882012784E-2</v>
      </c>
      <c r="U11" s="50">
        <f t="shared" si="3"/>
        <v>9.3813653582533352E-2</v>
      </c>
      <c r="V11" s="50">
        <f t="shared" si="3"/>
        <v>5.6129807610101209E-2</v>
      </c>
      <c r="W11" s="50">
        <f t="shared" si="3"/>
        <v>4.3592694907503907E-2</v>
      </c>
      <c r="X11" s="50">
        <f t="shared" si="3"/>
        <v>1.9916107615087969E-2</v>
      </c>
    </row>
    <row r="12" spans="1:24" ht="13.95" customHeight="1" x14ac:dyDescent="0.3">
      <c r="A12" s="19" t="s">
        <v>418</v>
      </c>
      <c r="D12" s="93">
        <f t="shared" ref="D12:X12" si="4">(D11-D8)/D9</f>
        <v>0.9470354978235046</v>
      </c>
      <c r="E12" s="93">
        <f t="shared" si="4"/>
        <v>0.49610588710165837</v>
      </c>
      <c r="F12" s="93">
        <f t="shared" si="4"/>
        <v>2.1870798801548306</v>
      </c>
      <c r="G12" s="93">
        <f t="shared" si="4"/>
        <v>0.27322226810594114</v>
      </c>
      <c r="H12" s="93">
        <f t="shared" si="4"/>
        <v>0.53094539382294836</v>
      </c>
      <c r="I12" s="93">
        <f t="shared" si="4"/>
        <v>1.2739542400627504</v>
      </c>
      <c r="J12" s="93">
        <f t="shared" si="4"/>
        <v>1.1273342769625447</v>
      </c>
      <c r="K12" s="93">
        <f t="shared" si="4"/>
        <v>0.89117575491430345</v>
      </c>
      <c r="L12" s="93">
        <f t="shared" si="4"/>
        <v>0.34874126563271152</v>
      </c>
      <c r="M12" s="93">
        <f t="shared" si="4"/>
        <v>-1.0559110108047276</v>
      </c>
      <c r="N12" s="93">
        <f t="shared" si="4"/>
        <v>-0.25004715323273008</v>
      </c>
      <c r="O12" s="93">
        <f t="shared" si="4"/>
        <v>0.10321527515237085</v>
      </c>
      <c r="P12" s="93">
        <f t="shared" si="4"/>
        <v>-1.230746927101531</v>
      </c>
      <c r="Q12" s="93">
        <f t="shared" si="4"/>
        <v>-0.69465000048399139</v>
      </c>
      <c r="R12" s="93">
        <f t="shared" si="4"/>
        <v>-2.0990255298156582</v>
      </c>
      <c r="S12" s="93">
        <f t="shared" si="4"/>
        <v>-1.2397815883428014</v>
      </c>
      <c r="T12" s="93">
        <f t="shared" si="4"/>
        <v>0.26547148224425121</v>
      </c>
      <c r="U12" s="93">
        <f t="shared" si="4"/>
        <v>-0.26125979120220377</v>
      </c>
      <c r="V12" s="93">
        <f t="shared" si="4"/>
        <v>-0.95425497847862428</v>
      </c>
      <c r="W12" s="93">
        <f t="shared" si="4"/>
        <v>0.8186681732677269</v>
      </c>
      <c r="X12" s="93">
        <f t="shared" si="4"/>
        <v>9.4016360305937449E-2</v>
      </c>
    </row>
    <row r="14" spans="1:24" ht="13.95" customHeight="1" x14ac:dyDescent="0.3">
      <c r="A14" s="6" t="s">
        <v>419</v>
      </c>
      <c r="C14" s="50">
        <f>HistG</f>
        <v>4.7E-2</v>
      </c>
    </row>
    <row r="16" spans="1:24" ht="30" customHeight="1" x14ac:dyDescent="0.3">
      <c r="A16" s="18" t="s">
        <v>344</v>
      </c>
      <c r="B16" s="18" t="s">
        <v>420</v>
      </c>
      <c r="C16" s="18" t="s">
        <v>421</v>
      </c>
      <c r="D16" s="18" t="s">
        <v>99</v>
      </c>
      <c r="E16" s="18" t="s">
        <v>101</v>
      </c>
      <c r="F16" s="18" t="s">
        <v>102</v>
      </c>
      <c r="G16" s="18" t="s">
        <v>103</v>
      </c>
      <c r="H16" s="18" t="s">
        <v>336</v>
      </c>
      <c r="I16" s="18" t="s">
        <v>337</v>
      </c>
      <c r="J16" s="18" t="s">
        <v>338</v>
      </c>
      <c r="K16" s="18" t="s">
        <v>99</v>
      </c>
      <c r="L16" s="18" t="s">
        <v>101</v>
      </c>
      <c r="M16" s="18" t="s">
        <v>102</v>
      </c>
      <c r="N16" s="18" t="s">
        <v>103</v>
      </c>
      <c r="O16" s="18" t="s">
        <v>336</v>
      </c>
      <c r="P16" s="18" t="s">
        <v>337</v>
      </c>
      <c r="Q16" s="18" t="s">
        <v>338</v>
      </c>
      <c r="R16" s="18" t="s">
        <v>99</v>
      </c>
      <c r="S16" s="18" t="s">
        <v>101</v>
      </c>
      <c r="T16" s="18" t="s">
        <v>102</v>
      </c>
      <c r="U16" s="18" t="s">
        <v>103</v>
      </c>
      <c r="V16" s="18" t="s">
        <v>336</v>
      </c>
      <c r="W16" s="18" t="s">
        <v>337</v>
      </c>
      <c r="X16" s="18" t="s">
        <v>338</v>
      </c>
    </row>
    <row r="17" spans="1:24" ht="13.95" customHeight="1" x14ac:dyDescent="0.3">
      <c r="A17" s="94">
        <v>42674</v>
      </c>
      <c r="B17" s="20">
        <f t="shared" ref="B17:B48" si="5">IF(AND(A17&gt;EOMONTH(WinStart,-1),A17&lt;=EOMONTH(WinEnd,0)),1,0)</f>
        <v>1</v>
      </c>
      <c r="C17" s="43">
        <v>6.1605776066621043E-2</v>
      </c>
      <c r="D17" s="35">
        <f>IFERROR(SUMIFS('ROE Panel'!$J$5:$J$9304,'ROE Panel'!$A$5:$A$9304,$A17,'ROE Panel'!$D$5:$D$9304,D$6,'ROE Panel'!$E$5:$E$9304,D$7)/SUMIFS('ROE Panel'!$K$5:$K$9304,'ROE Panel'!$A$5:$A$9304,$A17,'ROE Panel'!$D$5:$D$9304,D$6,'ROE Panel'!$E$5:$E$9304,D$7),"")</f>
        <v>0.15975098823911041</v>
      </c>
      <c r="E17" s="35">
        <f>IFERROR(SUMIFS('ROE Panel'!$J$5:$J$9304,'ROE Panel'!$A$5:$A$9304,$A17,'ROE Panel'!$D$5:$D$9304,E$6,'ROE Panel'!$E$5:$E$9304,E$7)/SUMIFS('ROE Panel'!$K$5:$K$9304,'ROE Panel'!$A$5:$A$9304,$A17,'ROE Panel'!$D$5:$D$9304,E$6,'ROE Panel'!$E$5:$E$9304,E$7),"")</f>
        <v>0.13800476186431151</v>
      </c>
      <c r="F17" s="35">
        <f>IFERROR(SUMIFS('ROE Panel'!$J$5:$J$9304,'ROE Panel'!$A$5:$A$9304,$A17,'ROE Panel'!$D$5:$D$9304,F$6,'ROE Panel'!$E$5:$E$9304,F$7)/SUMIFS('ROE Panel'!$K$5:$K$9304,'ROE Panel'!$A$5:$A$9304,$A17,'ROE Panel'!$D$5:$D$9304,F$6,'ROE Panel'!$E$5:$E$9304,F$7),"")</f>
        <v>0.12969841210813143</v>
      </c>
      <c r="G17" s="35">
        <f>IFERROR(SUMIFS('ROE Panel'!$J$5:$J$9304,'ROE Panel'!$A$5:$A$9304,$A17,'ROE Panel'!$D$5:$D$9304,G$6,'ROE Panel'!$E$5:$E$9304,G$7)/SUMIFS('ROE Panel'!$K$5:$K$9304,'ROE Panel'!$A$5:$A$9304,$A17,'ROE Panel'!$D$5:$D$9304,G$6,'ROE Panel'!$E$5:$E$9304,G$7),"")</f>
        <v>4.5447966821512462E-2</v>
      </c>
      <c r="H17" s="35">
        <f>IFERROR(SUMIFS('ROE Panel'!$J$5:$J$9304,'ROE Panel'!$A$5:$A$9304,$A17,'ROE Panel'!$D$5:$D$9304,H$6,'ROE Panel'!$E$5:$E$9304,H$7)/SUMIFS('ROE Panel'!$K$5:$K$9304,'ROE Panel'!$A$5:$A$9304,$A17,'ROE Panel'!$D$5:$D$9304,H$6,'ROE Panel'!$E$5:$E$9304,H$7),"")</f>
        <v>9.8549835535188951E-2</v>
      </c>
      <c r="I17" s="35">
        <f>IFERROR(SUMIFS('ROE Panel'!$J$5:$J$9304,'ROE Panel'!$A$5:$A$9304,$A17,'ROE Panel'!$D$5:$D$9304,I$6,'ROE Panel'!$E$5:$E$9304,I$7)/SUMIFS('ROE Panel'!$K$5:$K$9304,'ROE Panel'!$A$5:$A$9304,$A17,'ROE Panel'!$D$5:$D$9304,I$6,'ROE Panel'!$E$5:$E$9304,I$7),"")</f>
        <v>0.14209797046200853</v>
      </c>
      <c r="J17" s="35">
        <f>IFERROR(SUMIFS('ROE Panel'!$J$5:$J$9304,'ROE Panel'!$A$5:$A$9304,$A17,'ROE Panel'!$D$5:$D$9304,J$6,'ROE Panel'!$E$5:$E$9304,J$7)/SUMIFS('ROE Panel'!$K$5:$K$9304,'ROE Panel'!$A$5:$A$9304,$A17,'ROE Panel'!$D$5:$D$9304,J$6,'ROE Panel'!$E$5:$E$9304,J$7),"")</f>
        <v>9.05409683909386E-2</v>
      </c>
      <c r="K17" s="27">
        <f>IFERROR(SUMIFS('ROE Panel'!$L$5:$L$9304,'ROE Panel'!$A$5:$A$9304,$A17,'ROE Panel'!$D$5:$D$9304,D$6,'ROE Panel'!$E$5:$E$9304,D$7)/SUMIFS('ROE Panel'!$J$5:$J$9304,'ROE Panel'!$A$5:$A$9304,$A17,'ROE Panel'!$D$5:$D$9304,D$6,'ROE Panel'!$E$5:$E$9304,D$7),"")</f>
        <v>10.56340275671571</v>
      </c>
      <c r="L17" s="27">
        <f>IFERROR(SUMIFS('ROE Panel'!$L$5:$L$9304,'ROE Panel'!$A$5:$A$9304,$A17,'ROE Panel'!$D$5:$D$9304,E$6,'ROE Panel'!$E$5:$E$9304,E$7)/SUMIFS('ROE Panel'!$J$5:$J$9304,'ROE Panel'!$A$5:$A$9304,$A17,'ROE Panel'!$D$5:$D$9304,E$6,'ROE Panel'!$E$5:$E$9304,E$7),"")</f>
        <v>18.50375531273264</v>
      </c>
      <c r="M17" s="27">
        <f>IFERROR(SUMIFS('ROE Panel'!$L$5:$L$9304,'ROE Panel'!$A$5:$A$9304,$A17,'ROE Panel'!$D$5:$D$9304,F$6,'ROE Panel'!$E$5:$E$9304,F$7)/SUMIFS('ROE Panel'!$J$5:$J$9304,'ROE Panel'!$A$5:$A$9304,$A17,'ROE Panel'!$D$5:$D$9304,F$6,'ROE Panel'!$E$5:$E$9304,F$7),"")</f>
        <v>16.387867677701699</v>
      </c>
      <c r="N17" s="27">
        <f>IFERROR(SUMIFS('ROE Panel'!$L$5:$L$9304,'ROE Panel'!$A$5:$A$9304,$A17,'ROE Panel'!$D$5:$D$9304,G$6,'ROE Panel'!$E$5:$E$9304,G$7)/SUMIFS('ROE Panel'!$J$5:$J$9304,'ROE Panel'!$A$5:$A$9304,$A17,'ROE Panel'!$D$5:$D$9304,G$6,'ROE Panel'!$E$5:$E$9304,G$7),"")</f>
        <v>16.647084522806541</v>
      </c>
      <c r="O17" s="27">
        <f>IFERROR(SUMIFS('ROE Panel'!$L$5:$L$9304,'ROE Panel'!$A$5:$A$9304,$A17,'ROE Panel'!$D$5:$D$9304,H$6,'ROE Panel'!$E$5:$E$9304,H$7)/SUMIFS('ROE Panel'!$J$5:$J$9304,'ROE Panel'!$A$5:$A$9304,$A17,'ROE Panel'!$D$5:$D$9304,H$6,'ROE Panel'!$E$5:$E$9304,H$7),"")</f>
        <v>14.194436817917792</v>
      </c>
      <c r="P17" s="27">
        <f>IFERROR(SUMIFS('ROE Panel'!$L$5:$L$9304,'ROE Panel'!$A$5:$A$9304,$A17,'ROE Panel'!$D$5:$D$9304,I$6,'ROE Panel'!$E$5:$E$9304,I$7)/SUMIFS('ROE Panel'!$J$5:$J$9304,'ROE Panel'!$A$5:$A$9304,$A17,'ROE Panel'!$D$5:$D$9304,I$6,'ROE Panel'!$E$5:$E$9304,I$7),"")</f>
        <v>16.743502051617725</v>
      </c>
      <c r="Q17" s="27">
        <f>IFERROR(SUMIFS('ROE Panel'!$L$5:$L$9304,'ROE Panel'!$A$5:$A$9304,$A17,'ROE Panel'!$D$5:$D$9304,J$6,'ROE Panel'!$E$5:$E$9304,J$7)/SUMIFS('ROE Panel'!$J$5:$J$9304,'ROE Panel'!$A$5:$A$9304,$A17,'ROE Panel'!$D$5:$D$9304,J$6,'ROE Panel'!$E$5:$E$9304,J$7),"")</f>
        <v>14.625264346398263</v>
      </c>
      <c r="R17" s="29">
        <f t="shared" ref="R17:R48" si="6">IF(AND(ISNUMBER(D17),ISNUMBER(K17)),IF(RateConv=1,(HistGn+(1-HistGn/D17)/K17),(1+(HistGn+(1-HistGn/D17)/K17))/(1+IPCALT)-1)-$C17,"")</f>
        <v>5.2209068885495549E-2</v>
      </c>
      <c r="S17" s="29">
        <f t="shared" ref="S17:S48" si="7">IF(AND(ISNUMBER(E17),ISNUMBER(L17)),IF(RateConv=1,(HistGn+(1-HistGn/E17)/L17),(1+(HistGn+(1-HistGn/E17)/L17))/(1+IPCALT)-1)-$C17,"")</f>
        <v>2.1031965053360996E-2</v>
      </c>
      <c r="T17" s="29">
        <f t="shared" ref="T17:T48" si="8">IF(AND(ISNUMBER(F17),ISNUMBER(M17)),IF(RateConv=1,(HistGn+(1-HistGn/F17)/M17),(1+(HistGn+(1-HistGn/F17)/M17))/(1+IPCALT)-1)-$C17,"")</f>
        <v>2.4302327484821321E-2</v>
      </c>
      <c r="U17" s="29">
        <f t="shared" ref="U17:U48" si="9">IF(AND(ISNUMBER(G17),ISNUMBER(N17)),IF(RateConv=1,(HistGn+(1-HistGn/G17)/N17),(1+(HistGn+(1-HistGn/G17)/N17))/(1+IPCALT)-1)-$C17,"")</f>
        <v>-1.6657166648528988E-2</v>
      </c>
      <c r="V17" s="29">
        <f t="shared" ref="V17:V48" si="10">IF(AND(ISNUMBER(H17),ISNUMBER(O17)),IF(RateConv=1,(HistGn+(1-HistGn/H17)/O17),(1+(HistGn+(1-HistGn/H17)/O17))/(1+IPCALT)-1)-$C17,"")</f>
        <v>2.2245557971812394E-2</v>
      </c>
      <c r="W17" s="29">
        <f t="shared" ref="W17:W48" si="11">IF(AND(ISNUMBER(I17),ISNUMBER(P17)),IF(RateConv=1,(HistGn+(1-HistGn/I17)/P17),(1+(HistGn+(1-HistGn/I17)/P17))/(1+IPCALT)-1)-$C17,"")</f>
        <v>2.536449317875486E-2</v>
      </c>
      <c r="X17" s="29">
        <f t="shared" ref="X17:X48" si="12">IF(AND(ISNUMBER(J17),ISNUMBER(Q17)),IF(RateConv=1,(HistGn+(1-HistGn/J17)/Q17),(1+(HistGn+(1-HistGn/J17)/Q17))/(1+IPCALT)-1)-$C17,"")</f>
        <v>1.8275542453222521E-2</v>
      </c>
    </row>
    <row r="18" spans="1:24" ht="13.95" customHeight="1" x14ac:dyDescent="0.3">
      <c r="A18" s="94">
        <v>42704</v>
      </c>
      <c r="B18" s="20">
        <f t="shared" si="5"/>
        <v>1</v>
      </c>
      <c r="C18" s="43">
        <v>6.3229783595710701E-2</v>
      </c>
      <c r="D18" s="35">
        <f>IFERROR(SUMIFS('ROE Panel'!$J$5:$J$9304,'ROE Panel'!$A$5:$A$9304,$A18,'ROE Panel'!$D$5:$D$9304,D$6,'ROE Panel'!$E$5:$E$9304,D$7)/SUMIFS('ROE Panel'!$K$5:$K$9304,'ROE Panel'!$A$5:$A$9304,$A18,'ROE Panel'!$D$5:$D$9304,D$6,'ROE Panel'!$E$5:$E$9304,D$7),"")</f>
        <v>0.16518217183296499</v>
      </c>
      <c r="E18" s="35">
        <f>IFERROR(SUMIFS('ROE Panel'!$J$5:$J$9304,'ROE Panel'!$A$5:$A$9304,$A18,'ROE Panel'!$D$5:$D$9304,E$6,'ROE Panel'!$E$5:$E$9304,E$7)/SUMIFS('ROE Panel'!$K$5:$K$9304,'ROE Panel'!$A$5:$A$9304,$A18,'ROE Panel'!$D$5:$D$9304,E$6,'ROE Panel'!$E$5:$E$9304,E$7),"")</f>
        <v>0.14272181450538901</v>
      </c>
      <c r="F18" s="35">
        <f>IFERROR(SUMIFS('ROE Panel'!$J$5:$J$9304,'ROE Panel'!$A$5:$A$9304,$A18,'ROE Panel'!$D$5:$D$9304,F$6,'ROE Panel'!$E$5:$E$9304,F$7)/SUMIFS('ROE Panel'!$K$5:$K$9304,'ROE Panel'!$A$5:$A$9304,$A18,'ROE Panel'!$D$5:$D$9304,F$6,'ROE Panel'!$E$5:$E$9304,F$7),"")</f>
        <v>0.1233429541387592</v>
      </c>
      <c r="G18" s="35">
        <f>IFERROR(SUMIFS('ROE Panel'!$J$5:$J$9304,'ROE Panel'!$A$5:$A$9304,$A18,'ROE Panel'!$D$5:$D$9304,G$6,'ROE Panel'!$E$5:$E$9304,G$7)/SUMIFS('ROE Panel'!$K$5:$K$9304,'ROE Panel'!$A$5:$A$9304,$A18,'ROE Panel'!$D$5:$D$9304,G$6,'ROE Panel'!$E$5:$E$9304,G$7),"")</f>
        <v>4.2229616995753866E-2</v>
      </c>
      <c r="H18" s="35">
        <f>IFERROR(SUMIFS('ROE Panel'!$J$5:$J$9304,'ROE Panel'!$A$5:$A$9304,$A18,'ROE Panel'!$D$5:$D$9304,H$6,'ROE Panel'!$E$5:$E$9304,H$7)/SUMIFS('ROE Panel'!$K$5:$K$9304,'ROE Panel'!$A$5:$A$9304,$A18,'ROE Panel'!$D$5:$D$9304,H$6,'ROE Panel'!$E$5:$E$9304,H$7),"")</f>
        <v>9.6239988505501084E-2</v>
      </c>
      <c r="I18" s="35">
        <f>IFERROR(SUMIFS('ROE Panel'!$J$5:$J$9304,'ROE Panel'!$A$5:$A$9304,$A18,'ROE Panel'!$D$5:$D$9304,I$6,'ROE Panel'!$E$5:$E$9304,I$7)/SUMIFS('ROE Panel'!$K$5:$K$9304,'ROE Panel'!$A$5:$A$9304,$A18,'ROE Panel'!$D$5:$D$9304,I$6,'ROE Panel'!$E$5:$E$9304,I$7),"")</f>
        <v>0.13198694953524898</v>
      </c>
      <c r="J18" s="35">
        <f>IFERROR(SUMIFS('ROE Panel'!$J$5:$J$9304,'ROE Panel'!$A$5:$A$9304,$A18,'ROE Panel'!$D$5:$D$9304,J$6,'ROE Panel'!$E$5:$E$9304,J$7)/SUMIFS('ROE Panel'!$K$5:$K$9304,'ROE Panel'!$A$5:$A$9304,$A18,'ROE Panel'!$D$5:$D$9304,J$6,'ROE Panel'!$E$5:$E$9304,J$7),"")</f>
        <v>9.3869987136054017E-2</v>
      </c>
      <c r="K18" s="27">
        <f>IFERROR(SUMIFS('ROE Panel'!$L$5:$L$9304,'ROE Panel'!$A$5:$A$9304,$A18,'ROE Panel'!$D$5:$D$9304,D$6,'ROE Panel'!$E$5:$E$9304,D$7)/SUMIFS('ROE Panel'!$J$5:$J$9304,'ROE Panel'!$A$5:$A$9304,$A18,'ROE Panel'!$D$5:$D$9304,D$6,'ROE Panel'!$E$5:$E$9304,D$7),"")</f>
        <v>9.3445262485220191</v>
      </c>
      <c r="L18" s="27">
        <f>IFERROR(SUMIFS('ROE Panel'!$L$5:$L$9304,'ROE Panel'!$A$5:$A$9304,$A18,'ROE Panel'!$D$5:$D$9304,E$6,'ROE Panel'!$E$5:$E$9304,E$7)/SUMIFS('ROE Panel'!$J$5:$J$9304,'ROE Panel'!$A$5:$A$9304,$A18,'ROE Panel'!$D$5:$D$9304,E$6,'ROE Panel'!$E$5:$E$9304,E$7),"")</f>
        <v>16.929441306571242</v>
      </c>
      <c r="M18" s="27">
        <f>IFERROR(SUMIFS('ROE Panel'!$L$5:$L$9304,'ROE Panel'!$A$5:$A$9304,$A18,'ROE Panel'!$D$5:$D$9304,F$6,'ROE Panel'!$E$5:$E$9304,F$7)/SUMIFS('ROE Panel'!$J$5:$J$9304,'ROE Panel'!$A$5:$A$9304,$A18,'ROE Panel'!$D$5:$D$9304,F$6,'ROE Panel'!$E$5:$E$9304,F$7),"")</f>
        <v>14.519824624328415</v>
      </c>
      <c r="N18" s="27">
        <f>IFERROR(SUMIFS('ROE Panel'!$L$5:$L$9304,'ROE Panel'!$A$5:$A$9304,$A18,'ROE Panel'!$D$5:$D$9304,G$6,'ROE Panel'!$E$5:$E$9304,G$7)/SUMIFS('ROE Panel'!$J$5:$J$9304,'ROE Panel'!$A$5:$A$9304,$A18,'ROE Panel'!$D$5:$D$9304,G$6,'ROE Panel'!$E$5:$E$9304,G$7),"")</f>
        <v>17.717072877352585</v>
      </c>
      <c r="O18" s="27">
        <f>IFERROR(SUMIFS('ROE Panel'!$L$5:$L$9304,'ROE Panel'!$A$5:$A$9304,$A18,'ROE Panel'!$D$5:$D$9304,H$6,'ROE Panel'!$E$5:$E$9304,H$7)/SUMIFS('ROE Panel'!$J$5:$J$9304,'ROE Panel'!$A$5:$A$9304,$A18,'ROE Panel'!$D$5:$D$9304,H$6,'ROE Panel'!$E$5:$E$9304,H$7),"")</f>
        <v>13.286744534674682</v>
      </c>
      <c r="P18" s="27">
        <f>IFERROR(SUMIFS('ROE Panel'!$L$5:$L$9304,'ROE Panel'!$A$5:$A$9304,$A18,'ROE Panel'!$D$5:$D$9304,I$6,'ROE Panel'!$E$5:$E$9304,I$7)/SUMIFS('ROE Panel'!$J$5:$J$9304,'ROE Panel'!$A$5:$A$9304,$A18,'ROE Panel'!$D$5:$D$9304,I$6,'ROE Panel'!$E$5:$E$9304,I$7),"")</f>
        <v>14.784772716423623</v>
      </c>
      <c r="Q18" s="27">
        <f>IFERROR(SUMIFS('ROE Panel'!$L$5:$L$9304,'ROE Panel'!$A$5:$A$9304,$A18,'ROE Panel'!$D$5:$D$9304,J$6,'ROE Panel'!$E$5:$E$9304,J$7)/SUMIFS('ROE Panel'!$J$5:$J$9304,'ROE Panel'!$A$5:$A$9304,$A18,'ROE Panel'!$D$5:$D$9304,J$6,'ROE Panel'!$E$5:$E$9304,J$7),"")</f>
        <v>13.249618036889425</v>
      </c>
      <c r="R18" s="29">
        <f t="shared" si="6"/>
        <v>6.033543142305825E-2</v>
      </c>
      <c r="S18" s="29">
        <f t="shared" si="7"/>
        <v>2.3386883673129896E-2</v>
      </c>
      <c r="T18" s="29">
        <f t="shared" si="8"/>
        <v>2.6398048311853342E-2</v>
      </c>
      <c r="U18" s="29">
        <f t="shared" si="9"/>
        <v>-2.2605722323387263E-2</v>
      </c>
      <c r="V18" s="29">
        <f t="shared" si="10"/>
        <v>2.2277580873565225E-2</v>
      </c>
      <c r="W18" s="29">
        <f t="shared" si="11"/>
        <v>2.7322065330818004E-2</v>
      </c>
      <c r="X18" s="29">
        <f t="shared" si="12"/>
        <v>2.1454886482608057E-2</v>
      </c>
    </row>
    <row r="19" spans="1:24" ht="13.95" customHeight="1" x14ac:dyDescent="0.3">
      <c r="A19" s="94">
        <v>42735</v>
      </c>
      <c r="B19" s="20">
        <f t="shared" si="5"/>
        <v>1</v>
      </c>
      <c r="C19" s="43">
        <v>6.1280160050193933E-2</v>
      </c>
      <c r="D19" s="35">
        <f>IFERROR(SUMIFS('ROE Panel'!$J$5:$J$9304,'ROE Panel'!$A$5:$A$9304,$A19,'ROE Panel'!$D$5:$D$9304,D$6,'ROE Panel'!$E$5:$E$9304,D$7)/SUMIFS('ROE Panel'!$K$5:$K$9304,'ROE Panel'!$A$5:$A$9304,$A19,'ROE Panel'!$D$5:$D$9304,D$6,'ROE Panel'!$E$5:$E$9304,D$7),"")</f>
        <v>0.16724839502959638</v>
      </c>
      <c r="E19" s="35">
        <f>IFERROR(SUMIFS('ROE Panel'!$J$5:$J$9304,'ROE Panel'!$A$5:$A$9304,$A19,'ROE Panel'!$D$5:$D$9304,E$6,'ROE Panel'!$E$5:$E$9304,E$7)/SUMIFS('ROE Panel'!$K$5:$K$9304,'ROE Panel'!$A$5:$A$9304,$A19,'ROE Panel'!$D$5:$D$9304,E$6,'ROE Panel'!$E$5:$E$9304,E$7),"")</f>
        <v>0.13470049616482554</v>
      </c>
      <c r="F19" s="35">
        <f>IFERROR(SUMIFS('ROE Panel'!$J$5:$J$9304,'ROE Panel'!$A$5:$A$9304,$A19,'ROE Panel'!$D$5:$D$9304,F$6,'ROE Panel'!$E$5:$E$9304,F$7)/SUMIFS('ROE Panel'!$K$5:$K$9304,'ROE Panel'!$A$5:$A$9304,$A19,'ROE Panel'!$D$5:$D$9304,F$6,'ROE Panel'!$E$5:$E$9304,F$7),"")</f>
        <v>0.1299814855022583</v>
      </c>
      <c r="G19" s="35">
        <f>IFERROR(SUMIFS('ROE Panel'!$J$5:$J$9304,'ROE Panel'!$A$5:$A$9304,$A19,'ROE Panel'!$D$5:$D$9304,G$6,'ROE Panel'!$E$5:$E$9304,G$7)/SUMIFS('ROE Panel'!$K$5:$K$9304,'ROE Panel'!$A$5:$A$9304,$A19,'ROE Panel'!$D$5:$D$9304,G$6,'ROE Panel'!$E$5:$E$9304,G$7),"")</f>
        <v>5.9599867269689077E-2</v>
      </c>
      <c r="H19" s="35">
        <f>IFERROR(SUMIFS('ROE Panel'!$J$5:$J$9304,'ROE Panel'!$A$5:$A$9304,$A19,'ROE Panel'!$D$5:$D$9304,H$6,'ROE Panel'!$E$5:$E$9304,H$7)/SUMIFS('ROE Panel'!$K$5:$K$9304,'ROE Panel'!$A$5:$A$9304,$A19,'ROE Panel'!$D$5:$D$9304,H$6,'ROE Panel'!$E$5:$E$9304,H$7),"")</f>
        <v>0.11022887335008084</v>
      </c>
      <c r="I19" s="35">
        <f>IFERROR(SUMIFS('ROE Panel'!$J$5:$J$9304,'ROE Panel'!$A$5:$A$9304,$A19,'ROE Panel'!$D$5:$D$9304,I$6,'ROE Panel'!$E$5:$E$9304,I$7)/SUMIFS('ROE Panel'!$K$5:$K$9304,'ROE Panel'!$A$5:$A$9304,$A19,'ROE Panel'!$D$5:$D$9304,I$6,'ROE Panel'!$E$5:$E$9304,I$7),"")</f>
        <v>0.13881505246236139</v>
      </c>
      <c r="J19" s="35">
        <f>IFERROR(SUMIFS('ROE Panel'!$J$5:$J$9304,'ROE Panel'!$A$5:$A$9304,$A19,'ROE Panel'!$D$5:$D$9304,J$6,'ROE Panel'!$E$5:$E$9304,J$7)/SUMIFS('ROE Panel'!$K$5:$K$9304,'ROE Panel'!$A$5:$A$9304,$A19,'ROE Panel'!$D$5:$D$9304,J$6,'ROE Panel'!$E$5:$E$9304,J$7),"")</f>
        <v>9.9237431585289609E-2</v>
      </c>
      <c r="K19" s="27">
        <f>IFERROR(SUMIFS('ROE Panel'!$L$5:$L$9304,'ROE Panel'!$A$5:$A$9304,$A19,'ROE Panel'!$D$5:$D$9304,D$6,'ROE Panel'!$E$5:$E$9304,D$7)/SUMIFS('ROE Panel'!$J$5:$J$9304,'ROE Panel'!$A$5:$A$9304,$A19,'ROE Panel'!$D$5:$D$9304,D$6,'ROE Panel'!$E$5:$E$9304,D$7),"")</f>
        <v>9.006210585102286</v>
      </c>
      <c r="L19" s="27">
        <f>IFERROR(SUMIFS('ROE Panel'!$L$5:$L$9304,'ROE Panel'!$A$5:$A$9304,$A19,'ROE Panel'!$D$5:$D$9304,E$6,'ROE Panel'!$E$5:$E$9304,E$7)/SUMIFS('ROE Panel'!$J$5:$J$9304,'ROE Panel'!$A$5:$A$9304,$A19,'ROE Panel'!$D$5:$D$9304,E$6,'ROE Panel'!$E$5:$E$9304,E$7),"")</f>
        <v>16.406790789638208</v>
      </c>
      <c r="M19" s="27">
        <f>IFERROR(SUMIFS('ROE Panel'!$L$5:$L$9304,'ROE Panel'!$A$5:$A$9304,$A19,'ROE Panel'!$D$5:$D$9304,F$6,'ROE Panel'!$E$5:$E$9304,F$7)/SUMIFS('ROE Panel'!$J$5:$J$9304,'ROE Panel'!$A$5:$A$9304,$A19,'ROE Panel'!$D$5:$D$9304,F$6,'ROE Panel'!$E$5:$E$9304,F$7),"")</f>
        <v>14.432757030091445</v>
      </c>
      <c r="N19" s="27">
        <f>IFERROR(SUMIFS('ROE Panel'!$L$5:$L$9304,'ROE Panel'!$A$5:$A$9304,$A19,'ROE Panel'!$D$5:$D$9304,G$6,'ROE Panel'!$E$5:$E$9304,G$7)/SUMIFS('ROE Panel'!$J$5:$J$9304,'ROE Panel'!$A$5:$A$9304,$A19,'ROE Panel'!$D$5:$D$9304,G$6,'ROE Panel'!$E$5:$E$9304,G$7),"")</f>
        <v>13.9396693546361</v>
      </c>
      <c r="O19" s="27">
        <f>IFERROR(SUMIFS('ROE Panel'!$L$5:$L$9304,'ROE Panel'!$A$5:$A$9304,$A19,'ROE Panel'!$D$5:$D$9304,H$6,'ROE Panel'!$E$5:$E$9304,H$7)/SUMIFS('ROE Panel'!$J$5:$J$9304,'ROE Panel'!$A$5:$A$9304,$A19,'ROE Panel'!$D$5:$D$9304,H$6,'ROE Panel'!$E$5:$E$9304,H$7),"")</f>
        <v>12.239475070263097</v>
      </c>
      <c r="P19" s="27">
        <f>IFERROR(SUMIFS('ROE Panel'!$L$5:$L$9304,'ROE Panel'!$A$5:$A$9304,$A19,'ROE Panel'!$D$5:$D$9304,I$6,'ROE Panel'!$E$5:$E$9304,I$7)/SUMIFS('ROE Panel'!$J$5:$J$9304,'ROE Panel'!$A$5:$A$9304,$A19,'ROE Panel'!$D$5:$D$9304,I$6,'ROE Panel'!$E$5:$E$9304,I$7),"")</f>
        <v>14.77011986929538</v>
      </c>
      <c r="Q19" s="27">
        <f>IFERROR(SUMIFS('ROE Panel'!$L$5:$L$9304,'ROE Panel'!$A$5:$A$9304,$A19,'ROE Panel'!$D$5:$D$9304,J$6,'ROE Panel'!$E$5:$E$9304,J$7)/SUMIFS('ROE Panel'!$J$5:$J$9304,'ROE Panel'!$A$5:$A$9304,$A19,'ROE Panel'!$D$5:$D$9304,J$6,'ROE Panel'!$E$5:$E$9304,J$7),"")</f>
        <v>12.790340464697881</v>
      </c>
      <c r="R19" s="29">
        <f t="shared" si="6"/>
        <v>6.5551513218919111E-2</v>
      </c>
      <c r="S19" s="29">
        <f t="shared" si="7"/>
        <v>2.5403271025231738E-2</v>
      </c>
      <c r="T19" s="29">
        <f t="shared" si="8"/>
        <v>2.9953248699982685E-2</v>
      </c>
      <c r="U19" s="29">
        <f t="shared" si="9"/>
        <v>8.8574054507079003E-4</v>
      </c>
      <c r="V19" s="29">
        <f t="shared" si="10"/>
        <v>3.2585774618011321E-2</v>
      </c>
      <c r="W19" s="29">
        <f t="shared" si="11"/>
        <v>3.0500790218750032E-2</v>
      </c>
      <c r="X19" s="29">
        <f t="shared" si="12"/>
        <v>2.6874990501664822E-2</v>
      </c>
    </row>
    <row r="20" spans="1:24" ht="13.95" customHeight="1" x14ac:dyDescent="0.3">
      <c r="A20" s="94">
        <v>42766</v>
      </c>
      <c r="B20" s="20">
        <f t="shared" si="5"/>
        <v>1</v>
      </c>
      <c r="C20" s="43">
        <v>5.8907966347250741E-2</v>
      </c>
      <c r="D20" s="35">
        <f>IFERROR(SUMIFS('ROE Panel'!$J$5:$J$9304,'ROE Panel'!$A$5:$A$9304,$A20,'ROE Panel'!$D$5:$D$9304,D$6,'ROE Panel'!$E$5:$E$9304,D$7)/SUMIFS('ROE Panel'!$K$5:$K$9304,'ROE Panel'!$A$5:$A$9304,$A20,'ROE Panel'!$D$5:$D$9304,D$6,'ROE Panel'!$E$5:$E$9304,D$7),"")</f>
        <v>0.16783740665376262</v>
      </c>
      <c r="E20" s="35">
        <f>IFERROR(SUMIFS('ROE Panel'!$J$5:$J$9304,'ROE Panel'!$A$5:$A$9304,$A20,'ROE Panel'!$D$5:$D$9304,E$6,'ROE Panel'!$E$5:$E$9304,E$7)/SUMIFS('ROE Panel'!$K$5:$K$9304,'ROE Panel'!$A$5:$A$9304,$A20,'ROE Panel'!$D$5:$D$9304,E$6,'ROE Panel'!$E$5:$E$9304,E$7),"")</f>
        <v>0.12637654822786817</v>
      </c>
      <c r="F20" s="35">
        <f>IFERROR(SUMIFS('ROE Panel'!$J$5:$J$9304,'ROE Panel'!$A$5:$A$9304,$A20,'ROE Panel'!$D$5:$D$9304,F$6,'ROE Panel'!$E$5:$E$9304,F$7)/SUMIFS('ROE Panel'!$K$5:$K$9304,'ROE Panel'!$A$5:$A$9304,$A20,'ROE Panel'!$D$5:$D$9304,F$6,'ROE Panel'!$E$5:$E$9304,F$7),"")</f>
        <v>0.13186067522917719</v>
      </c>
      <c r="G20" s="35">
        <f>IFERROR(SUMIFS('ROE Panel'!$J$5:$J$9304,'ROE Panel'!$A$5:$A$9304,$A20,'ROE Panel'!$D$5:$D$9304,G$6,'ROE Panel'!$E$5:$E$9304,G$7)/SUMIFS('ROE Panel'!$K$5:$K$9304,'ROE Panel'!$A$5:$A$9304,$A20,'ROE Panel'!$D$5:$D$9304,G$6,'ROE Panel'!$E$5:$E$9304,G$7),"")</f>
        <v>8.2517197550977639E-2</v>
      </c>
      <c r="H20" s="35">
        <f>IFERROR(SUMIFS('ROE Panel'!$J$5:$J$9304,'ROE Panel'!$A$5:$A$9304,$A20,'ROE Panel'!$D$5:$D$9304,H$6,'ROE Panel'!$E$5:$E$9304,H$7)/SUMIFS('ROE Panel'!$K$5:$K$9304,'ROE Panel'!$A$5:$A$9304,$A20,'ROE Panel'!$D$5:$D$9304,H$6,'ROE Panel'!$E$5:$E$9304,H$7),"")</f>
        <v>0.12246585640014615</v>
      </c>
      <c r="I20" s="35">
        <f>IFERROR(SUMIFS('ROE Panel'!$J$5:$J$9304,'ROE Panel'!$A$5:$A$9304,$A20,'ROE Panel'!$D$5:$D$9304,I$6,'ROE Panel'!$E$5:$E$9304,I$7)/SUMIFS('ROE Panel'!$K$5:$K$9304,'ROE Panel'!$A$5:$A$9304,$A20,'ROE Panel'!$D$5:$D$9304,I$6,'ROE Panel'!$E$5:$E$9304,I$7),"")</f>
        <v>0.14088784844181682</v>
      </c>
      <c r="J20" s="35">
        <f>IFERROR(SUMIFS('ROE Panel'!$J$5:$J$9304,'ROE Panel'!$A$5:$A$9304,$A20,'ROE Panel'!$D$5:$D$9304,J$6,'ROE Panel'!$E$5:$E$9304,J$7)/SUMIFS('ROE Panel'!$K$5:$K$9304,'ROE Panel'!$A$5:$A$9304,$A20,'ROE Panel'!$D$5:$D$9304,J$6,'ROE Panel'!$E$5:$E$9304,J$7),"")</f>
        <v>0.10021786435890033</v>
      </c>
      <c r="K20" s="27">
        <f>IFERROR(SUMIFS('ROE Panel'!$L$5:$L$9304,'ROE Panel'!$A$5:$A$9304,$A20,'ROE Panel'!$D$5:$D$9304,D$6,'ROE Panel'!$E$5:$E$9304,D$7)/SUMIFS('ROE Panel'!$J$5:$J$9304,'ROE Panel'!$A$5:$A$9304,$A20,'ROE Panel'!$D$5:$D$9304,D$6,'ROE Panel'!$E$5:$E$9304,D$7),"")</f>
        <v>9.7739510163286685</v>
      </c>
      <c r="L20" s="27">
        <f>IFERROR(SUMIFS('ROE Panel'!$L$5:$L$9304,'ROE Panel'!$A$5:$A$9304,$A20,'ROE Panel'!$D$5:$D$9304,E$6,'ROE Panel'!$E$5:$E$9304,E$7)/SUMIFS('ROE Panel'!$J$5:$J$9304,'ROE Panel'!$A$5:$A$9304,$A20,'ROE Panel'!$D$5:$D$9304,E$6,'ROE Panel'!$E$5:$E$9304,E$7),"")</f>
        <v>17.038970281216635</v>
      </c>
      <c r="M20" s="27">
        <f>IFERROR(SUMIFS('ROE Panel'!$L$5:$L$9304,'ROE Panel'!$A$5:$A$9304,$A20,'ROE Panel'!$D$5:$D$9304,F$6,'ROE Panel'!$E$5:$E$9304,F$7)/SUMIFS('ROE Panel'!$J$5:$J$9304,'ROE Panel'!$A$5:$A$9304,$A20,'ROE Panel'!$D$5:$D$9304,F$6,'ROE Panel'!$E$5:$E$9304,F$7),"")</f>
        <v>14.867784581554764</v>
      </c>
      <c r="N20" s="27">
        <f>IFERROR(SUMIFS('ROE Panel'!$L$5:$L$9304,'ROE Panel'!$A$5:$A$9304,$A20,'ROE Panel'!$D$5:$D$9304,G$6,'ROE Panel'!$E$5:$E$9304,G$7)/SUMIFS('ROE Panel'!$J$5:$J$9304,'ROE Panel'!$A$5:$A$9304,$A20,'ROE Panel'!$D$5:$D$9304,G$6,'ROE Panel'!$E$5:$E$9304,G$7),"")</f>
        <v>13.367698380695794</v>
      </c>
      <c r="O20" s="27">
        <f>IFERROR(SUMIFS('ROE Panel'!$L$5:$L$9304,'ROE Panel'!$A$5:$A$9304,$A20,'ROE Panel'!$D$5:$D$9304,H$6,'ROE Panel'!$E$5:$E$9304,H$7)/SUMIFS('ROE Panel'!$J$5:$J$9304,'ROE Panel'!$A$5:$A$9304,$A20,'ROE Panel'!$D$5:$D$9304,H$6,'ROE Panel'!$E$5:$E$9304,H$7),"")</f>
        <v>12.622488569695328</v>
      </c>
      <c r="P20" s="27">
        <f>IFERROR(SUMIFS('ROE Panel'!$L$5:$L$9304,'ROE Panel'!$A$5:$A$9304,$A20,'ROE Panel'!$D$5:$D$9304,I$6,'ROE Panel'!$E$5:$E$9304,I$7)/SUMIFS('ROE Panel'!$J$5:$J$9304,'ROE Panel'!$A$5:$A$9304,$A20,'ROE Panel'!$D$5:$D$9304,I$6,'ROE Panel'!$E$5:$E$9304,I$7),"")</f>
        <v>15.049155776397274</v>
      </c>
      <c r="Q20" s="27">
        <f>IFERROR(SUMIFS('ROE Panel'!$L$5:$L$9304,'ROE Panel'!$A$5:$A$9304,$A20,'ROE Panel'!$D$5:$D$9304,J$6,'ROE Panel'!$E$5:$E$9304,J$7)/SUMIFS('ROE Panel'!$J$5:$J$9304,'ROE Panel'!$A$5:$A$9304,$A20,'ROE Panel'!$D$5:$D$9304,J$6,'ROE Panel'!$E$5:$E$9304,J$7),"")</f>
        <v>13.974026489390473</v>
      </c>
      <c r="R20" s="29">
        <f t="shared" si="6"/>
        <v>6.1753859178474403E-2</v>
      </c>
      <c r="S20" s="29">
        <f t="shared" si="7"/>
        <v>2.4954329018533082E-2</v>
      </c>
      <c r="T20" s="29">
        <f t="shared" si="8"/>
        <v>3.1377781752134147E-2</v>
      </c>
      <c r="U20" s="29">
        <f t="shared" si="9"/>
        <v>2.02906776952635E-2</v>
      </c>
      <c r="V20" s="29">
        <f t="shared" si="10"/>
        <v>3.6911215280319369E-2</v>
      </c>
      <c r="W20" s="29">
        <f t="shared" si="11"/>
        <v>3.2373675214930654E-2</v>
      </c>
      <c r="X20" s="29">
        <f t="shared" si="12"/>
        <v>2.6092658375362503E-2</v>
      </c>
    </row>
    <row r="21" spans="1:24" ht="13.95" customHeight="1" x14ac:dyDescent="0.3">
      <c r="A21" s="94">
        <v>42794</v>
      </c>
      <c r="B21" s="20">
        <f t="shared" si="5"/>
        <v>1</v>
      </c>
      <c r="C21" s="43">
        <v>5.5859147045402693E-2</v>
      </c>
      <c r="D21" s="35">
        <f>IFERROR(SUMIFS('ROE Panel'!$J$5:$J$9304,'ROE Panel'!$A$5:$A$9304,$A21,'ROE Panel'!$D$5:$D$9304,D$6,'ROE Panel'!$E$5:$E$9304,D$7)/SUMIFS('ROE Panel'!$K$5:$K$9304,'ROE Panel'!$A$5:$A$9304,$A21,'ROE Panel'!$D$5:$D$9304,D$6,'ROE Panel'!$E$5:$E$9304,D$7),"")</f>
        <v>0.16903109493038762</v>
      </c>
      <c r="E21" s="35">
        <f>IFERROR(SUMIFS('ROE Panel'!$J$5:$J$9304,'ROE Panel'!$A$5:$A$9304,$A21,'ROE Panel'!$D$5:$D$9304,E$6,'ROE Panel'!$E$5:$E$9304,E$7)/SUMIFS('ROE Panel'!$K$5:$K$9304,'ROE Panel'!$A$5:$A$9304,$A21,'ROE Panel'!$D$5:$D$9304,E$6,'ROE Panel'!$E$5:$E$9304,E$7),"")</f>
        <v>0.12501374826775655</v>
      </c>
      <c r="F21" s="35">
        <f>IFERROR(SUMIFS('ROE Panel'!$J$5:$J$9304,'ROE Panel'!$A$5:$A$9304,$A21,'ROE Panel'!$D$5:$D$9304,F$6,'ROE Panel'!$E$5:$E$9304,F$7)/SUMIFS('ROE Panel'!$K$5:$K$9304,'ROE Panel'!$A$5:$A$9304,$A21,'ROE Panel'!$D$5:$D$9304,F$6,'ROE Panel'!$E$5:$E$9304,F$7),"")</f>
        <v>0.13527686860556171</v>
      </c>
      <c r="G21" s="35">
        <f>IFERROR(SUMIFS('ROE Panel'!$J$5:$J$9304,'ROE Panel'!$A$5:$A$9304,$A21,'ROE Panel'!$D$5:$D$9304,G$6,'ROE Panel'!$E$5:$E$9304,G$7)/SUMIFS('ROE Panel'!$K$5:$K$9304,'ROE Panel'!$A$5:$A$9304,$A21,'ROE Panel'!$D$5:$D$9304,G$6,'ROE Panel'!$E$5:$E$9304,G$7),"")</f>
        <v>8.5295591684917516E-2</v>
      </c>
      <c r="H21" s="35">
        <f>IFERROR(SUMIFS('ROE Panel'!$J$5:$J$9304,'ROE Panel'!$A$5:$A$9304,$A21,'ROE Panel'!$D$5:$D$9304,H$6,'ROE Panel'!$E$5:$E$9304,H$7)/SUMIFS('ROE Panel'!$K$5:$K$9304,'ROE Panel'!$A$5:$A$9304,$A21,'ROE Panel'!$D$5:$D$9304,H$6,'ROE Panel'!$E$5:$E$9304,H$7),"")</f>
        <v>0.12268623344990925</v>
      </c>
      <c r="I21" s="35">
        <f>IFERROR(SUMIFS('ROE Panel'!$J$5:$J$9304,'ROE Panel'!$A$5:$A$9304,$A21,'ROE Panel'!$D$5:$D$9304,I$6,'ROE Panel'!$E$5:$E$9304,I$7)/SUMIFS('ROE Panel'!$K$5:$K$9304,'ROE Panel'!$A$5:$A$9304,$A21,'ROE Panel'!$D$5:$D$9304,I$6,'ROE Panel'!$E$5:$E$9304,I$7),"")</f>
        <v>0.1430205748343101</v>
      </c>
      <c r="J21" s="35">
        <f>IFERROR(SUMIFS('ROE Panel'!$J$5:$J$9304,'ROE Panel'!$A$5:$A$9304,$A21,'ROE Panel'!$D$5:$D$9304,J$6,'ROE Panel'!$E$5:$E$9304,J$7)/SUMIFS('ROE Panel'!$K$5:$K$9304,'ROE Panel'!$A$5:$A$9304,$A21,'ROE Panel'!$D$5:$D$9304,J$6,'ROE Panel'!$E$5:$E$9304,J$7),"")</f>
        <v>0.1055670716279994</v>
      </c>
      <c r="K21" s="27">
        <f>IFERROR(SUMIFS('ROE Panel'!$L$5:$L$9304,'ROE Panel'!$A$5:$A$9304,$A21,'ROE Panel'!$D$5:$D$9304,D$6,'ROE Panel'!$E$5:$E$9304,D$7)/SUMIFS('ROE Panel'!$J$5:$J$9304,'ROE Panel'!$A$5:$A$9304,$A21,'ROE Panel'!$D$5:$D$9304,D$6,'ROE Panel'!$E$5:$E$9304,D$7),"")</f>
        <v>10.128216054801376</v>
      </c>
      <c r="L21" s="27">
        <f>IFERROR(SUMIFS('ROE Panel'!$L$5:$L$9304,'ROE Panel'!$A$5:$A$9304,$A21,'ROE Panel'!$D$5:$D$9304,E$6,'ROE Panel'!$E$5:$E$9304,E$7)/SUMIFS('ROE Panel'!$J$5:$J$9304,'ROE Panel'!$A$5:$A$9304,$A21,'ROE Panel'!$D$5:$D$9304,E$6,'ROE Panel'!$E$5:$E$9304,E$7),"")</f>
        <v>17.151263535339506</v>
      </c>
      <c r="M21" s="27">
        <f>IFERROR(SUMIFS('ROE Panel'!$L$5:$L$9304,'ROE Panel'!$A$5:$A$9304,$A21,'ROE Panel'!$D$5:$D$9304,F$6,'ROE Panel'!$E$5:$E$9304,F$7)/SUMIFS('ROE Panel'!$J$5:$J$9304,'ROE Panel'!$A$5:$A$9304,$A21,'ROE Panel'!$D$5:$D$9304,F$6,'ROE Panel'!$E$5:$E$9304,F$7),"")</f>
        <v>15.530760310092928</v>
      </c>
      <c r="N21" s="27">
        <f>IFERROR(SUMIFS('ROE Panel'!$L$5:$L$9304,'ROE Panel'!$A$5:$A$9304,$A21,'ROE Panel'!$D$5:$D$9304,G$6,'ROE Panel'!$E$5:$E$9304,G$7)/SUMIFS('ROE Panel'!$J$5:$J$9304,'ROE Panel'!$A$5:$A$9304,$A21,'ROE Panel'!$D$5:$D$9304,G$6,'ROE Panel'!$E$5:$E$9304,G$7),"")</f>
        <v>11.98962875085464</v>
      </c>
      <c r="O21" s="27">
        <f>IFERROR(SUMIFS('ROE Panel'!$L$5:$L$9304,'ROE Panel'!$A$5:$A$9304,$A21,'ROE Panel'!$D$5:$D$9304,H$6,'ROE Panel'!$E$5:$E$9304,H$7)/SUMIFS('ROE Panel'!$J$5:$J$9304,'ROE Panel'!$A$5:$A$9304,$A21,'ROE Panel'!$D$5:$D$9304,H$6,'ROE Panel'!$E$5:$E$9304,H$7),"")</f>
        <v>12.495554221240797</v>
      </c>
      <c r="P21" s="27">
        <f>IFERROR(SUMIFS('ROE Panel'!$L$5:$L$9304,'ROE Panel'!$A$5:$A$9304,$A21,'ROE Panel'!$D$5:$D$9304,I$6,'ROE Panel'!$E$5:$E$9304,I$7)/SUMIFS('ROE Panel'!$J$5:$J$9304,'ROE Panel'!$A$5:$A$9304,$A21,'ROE Panel'!$D$5:$D$9304,I$6,'ROE Panel'!$E$5:$E$9304,I$7),"")</f>
        <v>15.721987635744011</v>
      </c>
      <c r="Q21" s="27">
        <f>IFERROR(SUMIFS('ROE Panel'!$L$5:$L$9304,'ROE Panel'!$A$5:$A$9304,$A21,'ROE Panel'!$D$5:$D$9304,J$6,'ROE Panel'!$E$5:$E$9304,J$7)/SUMIFS('ROE Panel'!$J$5:$J$9304,'ROE Panel'!$A$5:$A$9304,$A21,'ROE Panel'!$D$5:$D$9304,J$6,'ROE Panel'!$E$5:$E$9304,J$7),"")</f>
        <v>14.53679595297603</v>
      </c>
      <c r="R21" s="29">
        <f t="shared" si="6"/>
        <v>6.2421387220678623E-2</v>
      </c>
      <c r="S21" s="29">
        <f t="shared" si="7"/>
        <v>2.7525423045054218E-2</v>
      </c>
      <c r="T21" s="29">
        <f t="shared" si="8"/>
        <v>3.315839665788535E-2</v>
      </c>
      <c r="U21" s="29">
        <f t="shared" si="9"/>
        <v>2.8587803922557664E-2</v>
      </c>
      <c r="V21" s="29">
        <f t="shared" si="10"/>
        <v>4.0511126790989435E-2</v>
      </c>
      <c r="W21" s="29">
        <f t="shared" si="11"/>
        <v>3.3843847594854801E-2</v>
      </c>
      <c r="X21" s="29">
        <f t="shared" si="12"/>
        <v>2.9305068552590421E-2</v>
      </c>
    </row>
    <row r="22" spans="1:24" ht="13.95" customHeight="1" x14ac:dyDescent="0.3">
      <c r="A22" s="94">
        <v>42825</v>
      </c>
      <c r="B22" s="20">
        <f t="shared" si="5"/>
        <v>1</v>
      </c>
      <c r="C22" s="43">
        <v>5.3686149098790777E-2</v>
      </c>
      <c r="D22" s="35">
        <f>IFERROR(SUMIFS('ROE Panel'!$J$5:$J$9304,'ROE Panel'!$A$5:$A$9304,$A22,'ROE Panel'!$D$5:$D$9304,D$6,'ROE Panel'!$E$5:$E$9304,D$7)/SUMIFS('ROE Panel'!$K$5:$K$9304,'ROE Panel'!$A$5:$A$9304,$A22,'ROE Panel'!$D$5:$D$9304,D$6,'ROE Panel'!$E$5:$E$9304,D$7),"")</f>
        <v>0.16989301037525578</v>
      </c>
      <c r="E22" s="35">
        <f>IFERROR(SUMIFS('ROE Panel'!$J$5:$J$9304,'ROE Panel'!$A$5:$A$9304,$A22,'ROE Panel'!$D$5:$D$9304,E$6,'ROE Panel'!$E$5:$E$9304,E$7)/SUMIFS('ROE Panel'!$K$5:$K$9304,'ROE Panel'!$A$5:$A$9304,$A22,'ROE Panel'!$D$5:$D$9304,E$6,'ROE Panel'!$E$5:$E$9304,E$7),"")</f>
        <v>0.1176387557643766</v>
      </c>
      <c r="F22" s="35">
        <f>IFERROR(SUMIFS('ROE Panel'!$J$5:$J$9304,'ROE Panel'!$A$5:$A$9304,$A22,'ROE Panel'!$D$5:$D$9304,F$6,'ROE Panel'!$E$5:$E$9304,F$7)/SUMIFS('ROE Panel'!$K$5:$K$9304,'ROE Panel'!$A$5:$A$9304,$A22,'ROE Panel'!$D$5:$D$9304,F$6,'ROE Panel'!$E$5:$E$9304,F$7),"")</f>
        <v>0.13949975837518233</v>
      </c>
      <c r="G22" s="35">
        <f>IFERROR(SUMIFS('ROE Panel'!$J$5:$J$9304,'ROE Panel'!$A$5:$A$9304,$A22,'ROE Panel'!$D$5:$D$9304,G$6,'ROE Panel'!$E$5:$E$9304,G$7)/SUMIFS('ROE Panel'!$K$5:$K$9304,'ROE Panel'!$A$5:$A$9304,$A22,'ROE Panel'!$D$5:$D$9304,G$6,'ROE Panel'!$E$5:$E$9304,G$7),"")</f>
        <v>9.1662297478456778E-2</v>
      </c>
      <c r="H22" s="35">
        <f>IFERROR(SUMIFS('ROE Panel'!$J$5:$J$9304,'ROE Panel'!$A$5:$A$9304,$A22,'ROE Panel'!$D$5:$D$9304,H$6,'ROE Panel'!$E$5:$E$9304,H$7)/SUMIFS('ROE Panel'!$K$5:$K$9304,'ROE Panel'!$A$5:$A$9304,$A22,'ROE Panel'!$D$5:$D$9304,H$6,'ROE Panel'!$E$5:$E$9304,H$7),"")</f>
        <v>0.12466013329108495</v>
      </c>
      <c r="I22" s="35">
        <f>IFERROR(SUMIFS('ROE Panel'!$J$5:$J$9304,'ROE Panel'!$A$5:$A$9304,$A22,'ROE Panel'!$D$5:$D$9304,I$6,'ROE Panel'!$E$5:$E$9304,I$7)/SUMIFS('ROE Panel'!$K$5:$K$9304,'ROE Panel'!$A$5:$A$9304,$A22,'ROE Panel'!$D$5:$D$9304,I$6,'ROE Panel'!$E$5:$E$9304,I$7),"")</f>
        <v>0.14885031186108016</v>
      </c>
      <c r="J22" s="35">
        <f>IFERROR(SUMIFS('ROE Panel'!$J$5:$J$9304,'ROE Panel'!$A$5:$A$9304,$A22,'ROE Panel'!$D$5:$D$9304,J$6,'ROE Panel'!$E$5:$E$9304,J$7)/SUMIFS('ROE Panel'!$K$5:$K$9304,'ROE Panel'!$A$5:$A$9304,$A22,'ROE Panel'!$D$5:$D$9304,J$6,'ROE Panel'!$E$5:$E$9304,J$7),"")</f>
        <v>0.10301939040061928</v>
      </c>
      <c r="K22" s="27">
        <f>IFERROR(SUMIFS('ROE Panel'!$L$5:$L$9304,'ROE Panel'!$A$5:$A$9304,$A22,'ROE Panel'!$D$5:$D$9304,D$6,'ROE Panel'!$E$5:$E$9304,D$7)/SUMIFS('ROE Panel'!$J$5:$J$9304,'ROE Panel'!$A$5:$A$9304,$A22,'ROE Panel'!$D$5:$D$9304,D$6,'ROE Panel'!$E$5:$E$9304,D$7),"")</f>
        <v>9.5779693671844015</v>
      </c>
      <c r="L22" s="27">
        <f>IFERROR(SUMIFS('ROE Panel'!$L$5:$L$9304,'ROE Panel'!$A$5:$A$9304,$A22,'ROE Panel'!$D$5:$D$9304,E$6,'ROE Panel'!$E$5:$E$9304,E$7)/SUMIFS('ROE Panel'!$J$5:$J$9304,'ROE Panel'!$A$5:$A$9304,$A22,'ROE Panel'!$D$5:$D$9304,E$6,'ROE Panel'!$E$5:$E$9304,E$7),"")</f>
        <v>16.844488041099552</v>
      </c>
      <c r="M22" s="27">
        <f>IFERROR(SUMIFS('ROE Panel'!$L$5:$L$9304,'ROE Panel'!$A$5:$A$9304,$A22,'ROE Panel'!$D$5:$D$9304,F$6,'ROE Panel'!$E$5:$E$9304,F$7)/SUMIFS('ROE Panel'!$J$5:$J$9304,'ROE Panel'!$A$5:$A$9304,$A22,'ROE Panel'!$D$5:$D$9304,F$6,'ROE Panel'!$E$5:$E$9304,F$7),"")</f>
        <v>15.552675022472028</v>
      </c>
      <c r="N22" s="27">
        <f>IFERROR(SUMIFS('ROE Panel'!$L$5:$L$9304,'ROE Panel'!$A$5:$A$9304,$A22,'ROE Panel'!$D$5:$D$9304,G$6,'ROE Panel'!$E$5:$E$9304,G$7)/SUMIFS('ROE Panel'!$J$5:$J$9304,'ROE Panel'!$A$5:$A$9304,$A22,'ROE Panel'!$D$5:$D$9304,G$6,'ROE Panel'!$E$5:$E$9304,G$7),"")</f>
        <v>10.266939446140006</v>
      </c>
      <c r="O22" s="27">
        <f>IFERROR(SUMIFS('ROE Panel'!$L$5:$L$9304,'ROE Panel'!$A$5:$A$9304,$A22,'ROE Panel'!$D$5:$D$9304,H$6,'ROE Panel'!$E$5:$E$9304,H$7)/SUMIFS('ROE Panel'!$J$5:$J$9304,'ROE Panel'!$A$5:$A$9304,$A22,'ROE Panel'!$D$5:$D$9304,H$6,'ROE Panel'!$E$5:$E$9304,H$7),"")</f>
        <v>11.679568942023685</v>
      </c>
      <c r="P22" s="27">
        <f>IFERROR(SUMIFS('ROE Panel'!$L$5:$L$9304,'ROE Panel'!$A$5:$A$9304,$A22,'ROE Panel'!$D$5:$D$9304,I$6,'ROE Panel'!$E$5:$E$9304,I$7)/SUMIFS('ROE Panel'!$J$5:$J$9304,'ROE Panel'!$A$5:$A$9304,$A22,'ROE Panel'!$D$5:$D$9304,I$6,'ROE Panel'!$E$5:$E$9304,I$7),"")</f>
        <v>15.698227542634156</v>
      </c>
      <c r="Q22" s="27">
        <f>IFERROR(SUMIFS('ROE Panel'!$L$5:$L$9304,'ROE Panel'!$A$5:$A$9304,$A22,'ROE Panel'!$D$5:$D$9304,J$6,'ROE Panel'!$E$5:$E$9304,J$7)/SUMIFS('ROE Panel'!$J$5:$J$9304,'ROE Panel'!$A$5:$A$9304,$A22,'ROE Panel'!$D$5:$D$9304,J$6,'ROE Panel'!$E$5:$E$9304,J$7),"")</f>
        <v>14.732186719184522</v>
      </c>
      <c r="R22" s="29">
        <f t="shared" si="6"/>
        <v>6.8836675989935842E-2</v>
      </c>
      <c r="S22" s="29">
        <f t="shared" si="7"/>
        <v>2.8961820814674528E-2</v>
      </c>
      <c r="T22" s="29">
        <f t="shared" si="8"/>
        <v>3.5948436446753253E-2</v>
      </c>
      <c r="U22" s="29">
        <f t="shared" si="9"/>
        <v>4.0771838756026267E-2</v>
      </c>
      <c r="V22" s="29">
        <f t="shared" si="10"/>
        <v>4.6652710994082268E-2</v>
      </c>
      <c r="W22" s="29">
        <f t="shared" si="11"/>
        <v>3.6901354318874806E-2</v>
      </c>
      <c r="X22" s="29">
        <f t="shared" si="12"/>
        <v>3.0224542976489459E-2</v>
      </c>
    </row>
    <row r="23" spans="1:24" ht="13.95" customHeight="1" x14ac:dyDescent="0.3">
      <c r="A23" s="94">
        <v>42855</v>
      </c>
      <c r="B23" s="20">
        <f t="shared" si="5"/>
        <v>1</v>
      </c>
      <c r="C23" s="43">
        <v>5.3408291467031722E-2</v>
      </c>
      <c r="D23" s="35">
        <f>IFERROR(SUMIFS('ROE Panel'!$J$5:$J$9304,'ROE Panel'!$A$5:$A$9304,$A23,'ROE Panel'!$D$5:$D$9304,D$6,'ROE Panel'!$E$5:$E$9304,D$7)/SUMIFS('ROE Panel'!$K$5:$K$9304,'ROE Panel'!$A$5:$A$9304,$A23,'ROE Panel'!$D$5:$D$9304,D$6,'ROE Panel'!$E$5:$E$9304,D$7),"")</f>
        <v>0.16840304944992113</v>
      </c>
      <c r="E23" s="35">
        <f>IFERROR(SUMIFS('ROE Panel'!$J$5:$J$9304,'ROE Panel'!$A$5:$A$9304,$A23,'ROE Panel'!$D$5:$D$9304,E$6,'ROE Panel'!$E$5:$E$9304,E$7)/SUMIFS('ROE Panel'!$K$5:$K$9304,'ROE Panel'!$A$5:$A$9304,$A23,'ROE Panel'!$D$5:$D$9304,E$6,'ROE Panel'!$E$5:$E$9304,E$7),"")</f>
        <v>0.10505642427664906</v>
      </c>
      <c r="F23" s="35">
        <f>IFERROR(SUMIFS('ROE Panel'!$J$5:$J$9304,'ROE Panel'!$A$5:$A$9304,$A23,'ROE Panel'!$D$5:$D$9304,F$6,'ROE Panel'!$E$5:$E$9304,F$7)/SUMIFS('ROE Panel'!$K$5:$K$9304,'ROE Panel'!$A$5:$A$9304,$A23,'ROE Panel'!$D$5:$D$9304,F$6,'ROE Panel'!$E$5:$E$9304,F$7),"")</f>
        <v>0.1459004515245709</v>
      </c>
      <c r="G23" s="35">
        <f>IFERROR(SUMIFS('ROE Panel'!$J$5:$J$9304,'ROE Panel'!$A$5:$A$9304,$A23,'ROE Panel'!$D$5:$D$9304,G$6,'ROE Panel'!$E$5:$E$9304,G$7)/SUMIFS('ROE Panel'!$K$5:$K$9304,'ROE Panel'!$A$5:$A$9304,$A23,'ROE Panel'!$D$5:$D$9304,G$6,'ROE Panel'!$E$5:$E$9304,G$7),"")</f>
        <v>8.9260982839912725E-2</v>
      </c>
      <c r="H23" s="35">
        <f>IFERROR(SUMIFS('ROE Panel'!$J$5:$J$9304,'ROE Panel'!$A$5:$A$9304,$A23,'ROE Panel'!$D$5:$D$9304,H$6,'ROE Panel'!$E$5:$E$9304,H$7)/SUMIFS('ROE Panel'!$K$5:$K$9304,'ROE Panel'!$A$5:$A$9304,$A23,'ROE Panel'!$D$5:$D$9304,H$6,'ROE Panel'!$E$5:$E$9304,H$7),"")</f>
        <v>0.12104103348332579</v>
      </c>
      <c r="I23" s="35">
        <f>IFERROR(SUMIFS('ROE Panel'!$J$5:$J$9304,'ROE Panel'!$A$5:$A$9304,$A23,'ROE Panel'!$D$5:$D$9304,I$6,'ROE Panel'!$E$5:$E$9304,I$7)/SUMIFS('ROE Panel'!$K$5:$K$9304,'ROE Panel'!$A$5:$A$9304,$A23,'ROE Panel'!$D$5:$D$9304,I$6,'ROE Panel'!$E$5:$E$9304,I$7),"")</f>
        <v>0.15667793359342461</v>
      </c>
      <c r="J23" s="35">
        <f>IFERROR(SUMIFS('ROE Panel'!$J$5:$J$9304,'ROE Panel'!$A$5:$A$9304,$A23,'ROE Panel'!$D$5:$D$9304,J$6,'ROE Panel'!$E$5:$E$9304,J$7)/SUMIFS('ROE Panel'!$K$5:$K$9304,'ROE Panel'!$A$5:$A$9304,$A23,'ROE Panel'!$D$5:$D$9304,J$6,'ROE Panel'!$E$5:$E$9304,J$7),"")</f>
        <v>0.10333476889452539</v>
      </c>
      <c r="K23" s="27">
        <f>IFERROR(SUMIFS('ROE Panel'!$L$5:$L$9304,'ROE Panel'!$A$5:$A$9304,$A23,'ROE Panel'!$D$5:$D$9304,D$6,'ROE Panel'!$E$5:$E$9304,D$7)/SUMIFS('ROE Panel'!$J$5:$J$9304,'ROE Panel'!$A$5:$A$9304,$A23,'ROE Panel'!$D$5:$D$9304,D$6,'ROE Panel'!$E$5:$E$9304,D$7),"")</f>
        <v>9.7527420808005125</v>
      </c>
      <c r="L23" s="27">
        <f>IFERROR(SUMIFS('ROE Panel'!$L$5:$L$9304,'ROE Panel'!$A$5:$A$9304,$A23,'ROE Panel'!$D$5:$D$9304,E$6,'ROE Panel'!$E$5:$E$9304,E$7)/SUMIFS('ROE Panel'!$J$5:$J$9304,'ROE Panel'!$A$5:$A$9304,$A23,'ROE Panel'!$D$5:$D$9304,E$6,'ROE Panel'!$E$5:$E$9304,E$7),"")</f>
        <v>17.046795182432188</v>
      </c>
      <c r="M23" s="27">
        <f>IFERROR(SUMIFS('ROE Panel'!$L$5:$L$9304,'ROE Panel'!$A$5:$A$9304,$A23,'ROE Panel'!$D$5:$D$9304,F$6,'ROE Panel'!$E$5:$E$9304,F$7)/SUMIFS('ROE Panel'!$J$5:$J$9304,'ROE Panel'!$A$5:$A$9304,$A23,'ROE Panel'!$D$5:$D$9304,F$6,'ROE Panel'!$E$5:$E$9304,F$7),"")</f>
        <v>15.452167378674552</v>
      </c>
      <c r="N23" s="27">
        <f>IFERROR(SUMIFS('ROE Panel'!$L$5:$L$9304,'ROE Panel'!$A$5:$A$9304,$A23,'ROE Panel'!$D$5:$D$9304,G$6,'ROE Panel'!$E$5:$E$9304,G$7)/SUMIFS('ROE Panel'!$J$5:$J$9304,'ROE Panel'!$A$5:$A$9304,$A23,'ROE Panel'!$D$5:$D$9304,G$6,'ROE Panel'!$E$5:$E$9304,G$7),"")</f>
        <v>10.11839602509483</v>
      </c>
      <c r="O23" s="27">
        <f>IFERROR(SUMIFS('ROE Panel'!$L$5:$L$9304,'ROE Panel'!$A$5:$A$9304,$A23,'ROE Panel'!$D$5:$D$9304,H$6,'ROE Panel'!$E$5:$E$9304,H$7)/SUMIFS('ROE Panel'!$J$5:$J$9304,'ROE Panel'!$A$5:$A$9304,$A23,'ROE Panel'!$D$5:$D$9304,H$6,'ROE Panel'!$E$5:$E$9304,H$7),"")</f>
        <v>11.773033577045997</v>
      </c>
      <c r="P23" s="27">
        <f>IFERROR(SUMIFS('ROE Panel'!$L$5:$L$9304,'ROE Panel'!$A$5:$A$9304,$A23,'ROE Panel'!$D$5:$D$9304,I$6,'ROE Panel'!$E$5:$E$9304,I$7)/SUMIFS('ROE Panel'!$J$5:$J$9304,'ROE Panel'!$A$5:$A$9304,$A23,'ROE Panel'!$D$5:$D$9304,I$6,'ROE Panel'!$E$5:$E$9304,I$7),"")</f>
        <v>15.60735647793452</v>
      </c>
      <c r="Q23" s="27">
        <f>IFERROR(SUMIFS('ROE Panel'!$L$5:$L$9304,'ROE Panel'!$A$5:$A$9304,$A23,'ROE Panel'!$D$5:$D$9304,J$6,'ROE Panel'!$E$5:$E$9304,J$7)/SUMIFS('ROE Panel'!$J$5:$J$9304,'ROE Panel'!$A$5:$A$9304,$A23,'ROE Panel'!$D$5:$D$9304,J$6,'ROE Panel'!$E$5:$E$9304,J$7),"")</f>
        <v>14.522848267017793</v>
      </c>
      <c r="R23" s="29">
        <f t="shared" si="6"/>
        <v>6.7510167645479763E-2</v>
      </c>
      <c r="S23" s="29">
        <f t="shared" si="7"/>
        <v>2.6009612082779195E-2</v>
      </c>
      <c r="T23" s="29">
        <f t="shared" si="8"/>
        <v>3.74601529608855E-2</v>
      </c>
      <c r="U23" s="29">
        <f t="shared" si="9"/>
        <v>4.0383131772020665E-2</v>
      </c>
      <c r="V23" s="29">
        <f t="shared" si="10"/>
        <v>4.5549593767509326E-2</v>
      </c>
      <c r="W23" s="29">
        <f t="shared" si="11"/>
        <v>3.8443735486048271E-2</v>
      </c>
      <c r="X23" s="29">
        <f t="shared" si="12"/>
        <v>3.1130323484434834E-2</v>
      </c>
    </row>
    <row r="24" spans="1:24" ht="13.95" customHeight="1" x14ac:dyDescent="0.3">
      <c r="A24" s="94">
        <v>42886</v>
      </c>
      <c r="B24" s="20">
        <f t="shared" si="5"/>
        <v>1</v>
      </c>
      <c r="C24" s="43">
        <v>5.5947630960529321E-2</v>
      </c>
      <c r="D24" s="35">
        <f>IFERROR(SUMIFS('ROE Panel'!$J$5:$J$9304,'ROE Panel'!$A$5:$A$9304,$A24,'ROE Panel'!$D$5:$D$9304,D$6,'ROE Panel'!$E$5:$E$9304,D$7)/SUMIFS('ROE Panel'!$K$5:$K$9304,'ROE Panel'!$A$5:$A$9304,$A24,'ROE Panel'!$D$5:$D$9304,D$6,'ROE Panel'!$E$5:$E$9304,D$7),"")</f>
        <v>0.16358523014471579</v>
      </c>
      <c r="E24" s="35">
        <f>IFERROR(SUMIFS('ROE Panel'!$J$5:$J$9304,'ROE Panel'!$A$5:$A$9304,$A24,'ROE Panel'!$D$5:$D$9304,E$6,'ROE Panel'!$E$5:$E$9304,E$7)/SUMIFS('ROE Panel'!$K$5:$K$9304,'ROE Panel'!$A$5:$A$9304,$A24,'ROE Panel'!$D$5:$D$9304,E$6,'ROE Panel'!$E$5:$E$9304,E$7),"")</f>
        <v>0.11385083925329123</v>
      </c>
      <c r="F24" s="35">
        <f>IFERROR(SUMIFS('ROE Panel'!$J$5:$J$9304,'ROE Panel'!$A$5:$A$9304,$A24,'ROE Panel'!$D$5:$D$9304,F$6,'ROE Panel'!$E$5:$E$9304,F$7)/SUMIFS('ROE Panel'!$K$5:$K$9304,'ROE Panel'!$A$5:$A$9304,$A24,'ROE Panel'!$D$5:$D$9304,F$6,'ROE Panel'!$E$5:$E$9304,F$7),"")</f>
        <v>0.13719666471038974</v>
      </c>
      <c r="G24" s="35">
        <f>IFERROR(SUMIFS('ROE Panel'!$J$5:$J$9304,'ROE Panel'!$A$5:$A$9304,$A24,'ROE Panel'!$D$5:$D$9304,G$6,'ROE Panel'!$E$5:$E$9304,G$7)/SUMIFS('ROE Panel'!$K$5:$K$9304,'ROE Panel'!$A$5:$A$9304,$A24,'ROE Panel'!$D$5:$D$9304,G$6,'ROE Panel'!$E$5:$E$9304,G$7),"")</f>
        <v>9.6341510957694443E-2</v>
      </c>
      <c r="H24" s="35">
        <f>IFERROR(SUMIFS('ROE Panel'!$J$5:$J$9304,'ROE Panel'!$A$5:$A$9304,$A24,'ROE Panel'!$D$5:$D$9304,H$6,'ROE Panel'!$E$5:$E$9304,H$7)/SUMIFS('ROE Panel'!$K$5:$K$9304,'ROE Panel'!$A$5:$A$9304,$A24,'ROE Panel'!$D$5:$D$9304,H$6,'ROE Panel'!$E$5:$E$9304,H$7),"")</f>
        <v>0.12374202601916223</v>
      </c>
      <c r="I24" s="35">
        <f>IFERROR(SUMIFS('ROE Panel'!$J$5:$J$9304,'ROE Panel'!$A$5:$A$9304,$A24,'ROE Panel'!$D$5:$D$9304,I$6,'ROE Panel'!$E$5:$E$9304,I$7)/SUMIFS('ROE Panel'!$K$5:$K$9304,'ROE Panel'!$A$5:$A$9304,$A24,'ROE Panel'!$D$5:$D$9304,I$6,'ROE Panel'!$E$5:$E$9304,I$7),"")</f>
        <v>0.14833356522231128</v>
      </c>
      <c r="J24" s="35">
        <f>IFERROR(SUMIFS('ROE Panel'!$J$5:$J$9304,'ROE Panel'!$A$5:$A$9304,$A24,'ROE Panel'!$D$5:$D$9304,J$6,'ROE Panel'!$E$5:$E$9304,J$7)/SUMIFS('ROE Panel'!$K$5:$K$9304,'ROE Panel'!$A$5:$A$9304,$A24,'ROE Panel'!$D$5:$D$9304,J$6,'ROE Panel'!$E$5:$E$9304,J$7),"")</f>
        <v>9.4759086625102296E-2</v>
      </c>
      <c r="K24" s="27">
        <f>IFERROR(SUMIFS('ROE Panel'!$L$5:$L$9304,'ROE Panel'!$A$5:$A$9304,$A24,'ROE Panel'!$D$5:$D$9304,D$6,'ROE Panel'!$E$5:$E$9304,D$7)/SUMIFS('ROE Panel'!$J$5:$J$9304,'ROE Panel'!$A$5:$A$9304,$A24,'ROE Panel'!$D$5:$D$9304,D$6,'ROE Panel'!$E$5:$E$9304,D$7),"")</f>
        <v>8.9336917867522718</v>
      </c>
      <c r="L24" s="27">
        <f>IFERROR(SUMIFS('ROE Panel'!$L$5:$L$9304,'ROE Panel'!$A$5:$A$9304,$A24,'ROE Panel'!$D$5:$D$9304,E$6,'ROE Panel'!$E$5:$E$9304,E$7)/SUMIFS('ROE Panel'!$J$5:$J$9304,'ROE Panel'!$A$5:$A$9304,$A24,'ROE Panel'!$D$5:$D$9304,E$6,'ROE Panel'!$E$5:$E$9304,E$7),"")</f>
        <v>17.982709845767047</v>
      </c>
      <c r="M24" s="27">
        <f>IFERROR(SUMIFS('ROE Panel'!$L$5:$L$9304,'ROE Panel'!$A$5:$A$9304,$A24,'ROE Panel'!$D$5:$D$9304,F$6,'ROE Panel'!$E$5:$E$9304,F$7)/SUMIFS('ROE Panel'!$J$5:$J$9304,'ROE Panel'!$A$5:$A$9304,$A24,'ROE Panel'!$D$5:$D$9304,F$6,'ROE Panel'!$E$5:$E$9304,F$7),"")</f>
        <v>14.81039190722251</v>
      </c>
      <c r="N24" s="27">
        <f>IFERROR(SUMIFS('ROE Panel'!$L$5:$L$9304,'ROE Panel'!$A$5:$A$9304,$A24,'ROE Panel'!$D$5:$D$9304,G$6,'ROE Panel'!$E$5:$E$9304,G$7)/SUMIFS('ROE Panel'!$J$5:$J$9304,'ROE Panel'!$A$5:$A$9304,$A24,'ROE Panel'!$D$5:$D$9304,G$6,'ROE Panel'!$E$5:$E$9304,G$7),"")</f>
        <v>9.0423855575046979</v>
      </c>
      <c r="O24" s="27">
        <f>IFERROR(SUMIFS('ROE Panel'!$L$5:$L$9304,'ROE Panel'!$A$5:$A$9304,$A24,'ROE Panel'!$D$5:$D$9304,H$6,'ROE Panel'!$E$5:$E$9304,H$7)/SUMIFS('ROE Panel'!$J$5:$J$9304,'ROE Panel'!$A$5:$A$9304,$A24,'ROE Panel'!$D$5:$D$9304,H$6,'ROE Panel'!$E$5:$E$9304,H$7),"")</f>
        <v>11.066754561020236</v>
      </c>
      <c r="P24" s="27">
        <f>IFERROR(SUMIFS('ROE Panel'!$L$5:$L$9304,'ROE Panel'!$A$5:$A$9304,$A24,'ROE Panel'!$D$5:$D$9304,I$6,'ROE Panel'!$E$5:$E$9304,I$7)/SUMIFS('ROE Panel'!$J$5:$J$9304,'ROE Panel'!$A$5:$A$9304,$A24,'ROE Panel'!$D$5:$D$9304,I$6,'ROE Panel'!$E$5:$E$9304,I$7),"")</f>
        <v>14.674588538327786</v>
      </c>
      <c r="Q24" s="27">
        <f>IFERROR(SUMIFS('ROE Panel'!$L$5:$L$9304,'ROE Panel'!$A$5:$A$9304,$A24,'ROE Panel'!$D$5:$D$9304,J$6,'ROE Panel'!$E$5:$E$9304,J$7)/SUMIFS('ROE Panel'!$J$5:$J$9304,'ROE Panel'!$A$5:$A$9304,$A24,'ROE Panel'!$D$5:$D$9304,J$6,'ROE Panel'!$E$5:$E$9304,J$7),"")</f>
        <v>15.620448504997766</v>
      </c>
      <c r="R24" s="29">
        <f t="shared" si="6"/>
        <v>7.0827675243403387E-2</v>
      </c>
      <c r="S24" s="29">
        <f t="shared" si="7"/>
        <v>2.3704797794050353E-2</v>
      </c>
      <c r="T24" s="29">
        <f t="shared" si="8"/>
        <v>3.5441881388935975E-2</v>
      </c>
      <c r="U24" s="29">
        <f t="shared" si="9"/>
        <v>4.7691420341003099E-2</v>
      </c>
      <c r="V24" s="29">
        <f t="shared" si="10"/>
        <v>4.7092063645825979E-2</v>
      </c>
      <c r="W24" s="29">
        <f t="shared" si="11"/>
        <v>3.7605399195465794E-2</v>
      </c>
      <c r="X24" s="29">
        <f t="shared" si="12"/>
        <v>2.3318110313855153E-2</v>
      </c>
    </row>
    <row r="25" spans="1:24" ht="13.95" customHeight="1" x14ac:dyDescent="0.3">
      <c r="A25" s="94">
        <v>42916</v>
      </c>
      <c r="B25" s="20">
        <f t="shared" si="5"/>
        <v>1</v>
      </c>
      <c r="C25" s="43">
        <v>5.5616368126853749E-2</v>
      </c>
      <c r="D25" s="35">
        <f>IFERROR(SUMIFS('ROE Panel'!$J$5:$J$9304,'ROE Panel'!$A$5:$A$9304,$A25,'ROE Panel'!$D$5:$D$9304,D$6,'ROE Panel'!$E$5:$E$9304,D$7)/SUMIFS('ROE Panel'!$K$5:$K$9304,'ROE Panel'!$A$5:$A$9304,$A25,'ROE Panel'!$D$5:$D$9304,D$6,'ROE Panel'!$E$5:$E$9304,D$7),"")</f>
        <v>0.16225617735334755</v>
      </c>
      <c r="E25" s="35">
        <f>IFERROR(SUMIFS('ROE Panel'!$J$5:$J$9304,'ROE Panel'!$A$5:$A$9304,$A25,'ROE Panel'!$D$5:$D$9304,E$6,'ROE Panel'!$E$5:$E$9304,E$7)/SUMIFS('ROE Panel'!$K$5:$K$9304,'ROE Panel'!$A$5:$A$9304,$A25,'ROE Panel'!$D$5:$D$9304,E$6,'ROE Panel'!$E$5:$E$9304,E$7),"")</f>
        <v>0.10504245601491009</v>
      </c>
      <c r="F25" s="35">
        <f>IFERROR(SUMIFS('ROE Panel'!$J$5:$J$9304,'ROE Panel'!$A$5:$A$9304,$A25,'ROE Panel'!$D$5:$D$9304,F$6,'ROE Panel'!$E$5:$E$9304,F$7)/SUMIFS('ROE Panel'!$K$5:$K$9304,'ROE Panel'!$A$5:$A$9304,$A25,'ROE Panel'!$D$5:$D$9304,F$6,'ROE Panel'!$E$5:$E$9304,F$7),"")</f>
        <v>0.14006609995154393</v>
      </c>
      <c r="G25" s="35">
        <f>IFERROR(SUMIFS('ROE Panel'!$J$5:$J$9304,'ROE Panel'!$A$5:$A$9304,$A25,'ROE Panel'!$D$5:$D$9304,G$6,'ROE Panel'!$E$5:$E$9304,G$7)/SUMIFS('ROE Panel'!$K$5:$K$9304,'ROE Panel'!$A$5:$A$9304,$A25,'ROE Panel'!$D$5:$D$9304,G$6,'ROE Panel'!$E$5:$E$9304,G$7),"")</f>
        <v>8.8493768035728379E-2</v>
      </c>
      <c r="H25" s="35">
        <f>IFERROR(SUMIFS('ROE Panel'!$J$5:$J$9304,'ROE Panel'!$A$5:$A$9304,$A25,'ROE Panel'!$D$5:$D$9304,H$6,'ROE Panel'!$E$5:$E$9304,H$7)/SUMIFS('ROE Panel'!$K$5:$K$9304,'ROE Panel'!$A$5:$A$9304,$A25,'ROE Panel'!$D$5:$D$9304,H$6,'ROE Panel'!$E$5:$E$9304,H$7),"")</f>
        <v>0.11941301570529426</v>
      </c>
      <c r="I25" s="35">
        <f>IFERROR(SUMIFS('ROE Panel'!$J$5:$J$9304,'ROE Panel'!$A$5:$A$9304,$A25,'ROE Panel'!$D$5:$D$9304,I$6,'ROE Panel'!$E$5:$E$9304,I$7)/SUMIFS('ROE Panel'!$K$5:$K$9304,'ROE Panel'!$A$5:$A$9304,$A25,'ROE Panel'!$D$5:$D$9304,I$6,'ROE Panel'!$E$5:$E$9304,I$7),"")</f>
        <v>0.15249259263624504</v>
      </c>
      <c r="J25" s="35">
        <f>IFERROR(SUMIFS('ROE Panel'!$J$5:$J$9304,'ROE Panel'!$A$5:$A$9304,$A25,'ROE Panel'!$D$5:$D$9304,J$6,'ROE Panel'!$E$5:$E$9304,J$7)/SUMIFS('ROE Panel'!$K$5:$K$9304,'ROE Panel'!$A$5:$A$9304,$A25,'ROE Panel'!$D$5:$D$9304,J$6,'ROE Panel'!$E$5:$E$9304,J$7),"")</f>
        <v>9.3665643706957971E-2</v>
      </c>
      <c r="K25" s="27">
        <f>IFERROR(SUMIFS('ROE Panel'!$L$5:$L$9304,'ROE Panel'!$A$5:$A$9304,$A25,'ROE Panel'!$D$5:$D$9304,D$6,'ROE Panel'!$E$5:$E$9304,D$7)/SUMIFS('ROE Panel'!$J$5:$J$9304,'ROE Panel'!$A$5:$A$9304,$A25,'ROE Panel'!$D$5:$D$9304,D$6,'ROE Panel'!$E$5:$E$9304,D$7),"")</f>
        <v>8.8736474079339427</v>
      </c>
      <c r="L25" s="27">
        <f>IFERROR(SUMIFS('ROE Panel'!$L$5:$L$9304,'ROE Panel'!$A$5:$A$9304,$A25,'ROE Panel'!$D$5:$D$9304,E$6,'ROE Panel'!$E$5:$E$9304,E$7)/SUMIFS('ROE Panel'!$J$5:$J$9304,'ROE Panel'!$A$5:$A$9304,$A25,'ROE Panel'!$D$5:$D$9304,E$6,'ROE Panel'!$E$5:$E$9304,E$7),"")</f>
        <v>15.984764174274398</v>
      </c>
      <c r="M25" s="27">
        <f>IFERROR(SUMIFS('ROE Panel'!$L$5:$L$9304,'ROE Panel'!$A$5:$A$9304,$A25,'ROE Panel'!$D$5:$D$9304,F$6,'ROE Panel'!$E$5:$E$9304,F$7)/SUMIFS('ROE Panel'!$J$5:$J$9304,'ROE Panel'!$A$5:$A$9304,$A25,'ROE Panel'!$D$5:$D$9304,F$6,'ROE Panel'!$E$5:$E$9304,F$7),"")</f>
        <v>14.778719004742255</v>
      </c>
      <c r="N25" s="27">
        <f>IFERROR(SUMIFS('ROE Panel'!$L$5:$L$9304,'ROE Panel'!$A$5:$A$9304,$A25,'ROE Panel'!$D$5:$D$9304,G$6,'ROE Panel'!$E$5:$E$9304,G$7)/SUMIFS('ROE Panel'!$J$5:$J$9304,'ROE Panel'!$A$5:$A$9304,$A25,'ROE Panel'!$D$5:$D$9304,G$6,'ROE Panel'!$E$5:$E$9304,G$7),"")</f>
        <v>9.3452446749428564</v>
      </c>
      <c r="O25" s="27">
        <f>IFERROR(SUMIFS('ROE Panel'!$L$5:$L$9304,'ROE Panel'!$A$5:$A$9304,$A25,'ROE Panel'!$D$5:$D$9304,H$6,'ROE Panel'!$E$5:$E$9304,H$7)/SUMIFS('ROE Panel'!$J$5:$J$9304,'ROE Panel'!$A$5:$A$9304,$A25,'ROE Panel'!$D$5:$D$9304,H$6,'ROE Panel'!$E$5:$E$9304,H$7),"")</f>
        <v>10.803084071594999</v>
      </c>
      <c r="P25" s="27">
        <f>IFERROR(SUMIFS('ROE Panel'!$L$5:$L$9304,'ROE Panel'!$A$5:$A$9304,$A25,'ROE Panel'!$D$5:$D$9304,I$6,'ROE Panel'!$E$5:$E$9304,I$7)/SUMIFS('ROE Panel'!$J$5:$J$9304,'ROE Panel'!$A$5:$A$9304,$A25,'ROE Panel'!$D$5:$D$9304,I$6,'ROE Panel'!$E$5:$E$9304,I$7),"")</f>
        <v>14.797177367377834</v>
      </c>
      <c r="Q25" s="27">
        <f>IFERROR(SUMIFS('ROE Panel'!$L$5:$L$9304,'ROE Panel'!$A$5:$A$9304,$A25,'ROE Panel'!$D$5:$D$9304,J$6,'ROE Panel'!$E$5:$E$9304,J$7)/SUMIFS('ROE Panel'!$J$5:$J$9304,'ROE Panel'!$A$5:$A$9304,$A25,'ROE Panel'!$D$5:$D$9304,J$6,'ROE Panel'!$E$5:$E$9304,J$7),"")</f>
        <v>14.666508043564427</v>
      </c>
      <c r="R25" s="29">
        <f t="shared" si="6"/>
        <v>7.1433533624047252E-2</v>
      </c>
      <c r="S25" s="29">
        <f t="shared" si="7"/>
        <v>2.5951665835468013E-2</v>
      </c>
      <c r="T25" s="29">
        <f t="shared" si="8"/>
        <v>3.6343154025013744E-2</v>
      </c>
      <c r="U25" s="29">
        <f t="shared" si="9"/>
        <v>4.1557722588865448E-2</v>
      </c>
      <c r="V25" s="29">
        <f t="shared" si="10"/>
        <v>4.7516497291451465E-2</v>
      </c>
      <c r="W25" s="29">
        <f t="shared" si="11"/>
        <v>3.8135001461039611E-2</v>
      </c>
      <c r="X25" s="29">
        <f t="shared" si="12"/>
        <v>2.535321474575547E-2</v>
      </c>
    </row>
    <row r="26" spans="1:24" ht="13.95" customHeight="1" x14ac:dyDescent="0.3">
      <c r="A26" s="94">
        <v>42947</v>
      </c>
      <c r="B26" s="20">
        <f t="shared" si="5"/>
        <v>1</v>
      </c>
      <c r="C26" s="43">
        <v>4.7893558407483459E-2</v>
      </c>
      <c r="D26" s="35">
        <f>IFERROR(SUMIFS('ROE Panel'!$J$5:$J$9304,'ROE Panel'!$A$5:$A$9304,$A26,'ROE Panel'!$D$5:$D$9304,D$6,'ROE Panel'!$E$5:$E$9304,D$7)/SUMIFS('ROE Panel'!$K$5:$K$9304,'ROE Panel'!$A$5:$A$9304,$A26,'ROE Panel'!$D$5:$D$9304,D$6,'ROE Panel'!$E$5:$E$9304,D$7),"")</f>
        <v>0.16140721443055775</v>
      </c>
      <c r="E26" s="35">
        <f>IFERROR(SUMIFS('ROE Panel'!$J$5:$J$9304,'ROE Panel'!$A$5:$A$9304,$A26,'ROE Panel'!$D$5:$D$9304,E$6,'ROE Panel'!$E$5:$E$9304,E$7)/SUMIFS('ROE Panel'!$K$5:$K$9304,'ROE Panel'!$A$5:$A$9304,$A26,'ROE Panel'!$D$5:$D$9304,E$6,'ROE Panel'!$E$5:$E$9304,E$7),"")</f>
        <v>0.10736560097907187</v>
      </c>
      <c r="F26" s="35">
        <f>IFERROR(SUMIFS('ROE Panel'!$J$5:$J$9304,'ROE Panel'!$A$5:$A$9304,$A26,'ROE Panel'!$D$5:$D$9304,F$6,'ROE Panel'!$E$5:$E$9304,F$7)/SUMIFS('ROE Panel'!$K$5:$K$9304,'ROE Panel'!$A$5:$A$9304,$A26,'ROE Panel'!$D$5:$D$9304,F$6,'ROE Panel'!$E$5:$E$9304,F$7),"")</f>
        <v>0.14350977145113122</v>
      </c>
      <c r="G26" s="35">
        <f>IFERROR(SUMIFS('ROE Panel'!$J$5:$J$9304,'ROE Panel'!$A$5:$A$9304,$A26,'ROE Panel'!$D$5:$D$9304,G$6,'ROE Panel'!$E$5:$E$9304,G$7)/SUMIFS('ROE Panel'!$K$5:$K$9304,'ROE Panel'!$A$5:$A$9304,$A26,'ROE Panel'!$D$5:$D$9304,G$6,'ROE Panel'!$E$5:$E$9304,G$7),"")</f>
        <v>9.1773503146604693E-2</v>
      </c>
      <c r="H26" s="35">
        <f>IFERROR(SUMIFS('ROE Panel'!$J$5:$J$9304,'ROE Panel'!$A$5:$A$9304,$A26,'ROE Panel'!$D$5:$D$9304,H$6,'ROE Panel'!$E$5:$E$9304,H$7)/SUMIFS('ROE Panel'!$K$5:$K$9304,'ROE Panel'!$A$5:$A$9304,$A26,'ROE Panel'!$D$5:$D$9304,H$6,'ROE Panel'!$E$5:$E$9304,H$7),"")</f>
        <v>0.12273413594716201</v>
      </c>
      <c r="I26" s="35">
        <f>IFERROR(SUMIFS('ROE Panel'!$J$5:$J$9304,'ROE Panel'!$A$5:$A$9304,$A26,'ROE Panel'!$D$5:$D$9304,I$6,'ROE Panel'!$E$5:$E$9304,I$7)/SUMIFS('ROE Panel'!$K$5:$K$9304,'ROE Panel'!$A$5:$A$9304,$A26,'ROE Panel'!$D$5:$D$9304,I$6,'ROE Panel'!$E$5:$E$9304,I$7),"")</f>
        <v>0.15768966937908466</v>
      </c>
      <c r="J26" s="35">
        <f>IFERROR(SUMIFS('ROE Panel'!$J$5:$J$9304,'ROE Panel'!$A$5:$A$9304,$A26,'ROE Panel'!$D$5:$D$9304,J$6,'ROE Panel'!$E$5:$E$9304,J$7)/SUMIFS('ROE Panel'!$K$5:$K$9304,'ROE Panel'!$A$5:$A$9304,$A26,'ROE Panel'!$D$5:$D$9304,J$6,'ROE Panel'!$E$5:$E$9304,J$7),"")</f>
        <v>9.2303090679473121E-2</v>
      </c>
      <c r="K26" s="27">
        <f>IFERROR(SUMIFS('ROE Panel'!$L$5:$L$9304,'ROE Panel'!$A$5:$A$9304,$A26,'ROE Panel'!$D$5:$D$9304,D$6,'ROE Panel'!$E$5:$E$9304,D$7)/SUMIFS('ROE Panel'!$J$5:$J$9304,'ROE Panel'!$A$5:$A$9304,$A26,'ROE Panel'!$D$5:$D$9304,D$6,'ROE Panel'!$E$5:$E$9304,D$7),"")</f>
        <v>9.1532089726295052</v>
      </c>
      <c r="L26" s="27">
        <f>IFERROR(SUMIFS('ROE Panel'!$L$5:$L$9304,'ROE Panel'!$A$5:$A$9304,$A26,'ROE Panel'!$D$5:$D$9304,E$6,'ROE Panel'!$E$5:$E$9304,E$7)/SUMIFS('ROE Panel'!$J$5:$J$9304,'ROE Panel'!$A$5:$A$9304,$A26,'ROE Panel'!$D$5:$D$9304,E$6,'ROE Panel'!$E$5:$E$9304,E$7),"")</f>
        <v>16.70058992969485</v>
      </c>
      <c r="M26" s="27">
        <f>IFERROR(SUMIFS('ROE Panel'!$L$5:$L$9304,'ROE Panel'!$A$5:$A$9304,$A26,'ROE Panel'!$D$5:$D$9304,F$6,'ROE Panel'!$E$5:$E$9304,F$7)/SUMIFS('ROE Panel'!$J$5:$J$9304,'ROE Panel'!$A$5:$A$9304,$A26,'ROE Panel'!$D$5:$D$9304,F$6,'ROE Panel'!$E$5:$E$9304,F$7),"")</f>
        <v>15.69097709643658</v>
      </c>
      <c r="N26" s="27">
        <f>IFERROR(SUMIFS('ROE Panel'!$L$5:$L$9304,'ROE Panel'!$A$5:$A$9304,$A26,'ROE Panel'!$D$5:$D$9304,G$6,'ROE Panel'!$E$5:$E$9304,G$7)/SUMIFS('ROE Panel'!$J$5:$J$9304,'ROE Panel'!$A$5:$A$9304,$A26,'ROE Panel'!$D$5:$D$9304,G$6,'ROE Panel'!$E$5:$E$9304,G$7),"")</f>
        <v>10.241739944331853</v>
      </c>
      <c r="O26" s="27">
        <f>IFERROR(SUMIFS('ROE Panel'!$L$5:$L$9304,'ROE Panel'!$A$5:$A$9304,$A26,'ROE Panel'!$D$5:$D$9304,H$6,'ROE Panel'!$E$5:$E$9304,H$7)/SUMIFS('ROE Panel'!$J$5:$J$9304,'ROE Panel'!$A$5:$A$9304,$A26,'ROE Panel'!$D$5:$D$9304,H$6,'ROE Panel'!$E$5:$E$9304,H$7),"")</f>
        <v>11.407540472003662</v>
      </c>
      <c r="P26" s="27">
        <f>IFERROR(SUMIFS('ROE Panel'!$L$5:$L$9304,'ROE Panel'!$A$5:$A$9304,$A26,'ROE Panel'!$D$5:$D$9304,I$6,'ROE Panel'!$E$5:$E$9304,I$7)/SUMIFS('ROE Panel'!$J$5:$J$9304,'ROE Panel'!$A$5:$A$9304,$A26,'ROE Panel'!$D$5:$D$9304,I$6,'ROE Panel'!$E$5:$E$9304,I$7),"")</f>
        <v>15.737527398930522</v>
      </c>
      <c r="Q26" s="27">
        <f>IFERROR(SUMIFS('ROE Panel'!$L$5:$L$9304,'ROE Panel'!$A$5:$A$9304,$A26,'ROE Panel'!$D$5:$D$9304,J$6,'ROE Panel'!$E$5:$E$9304,J$7)/SUMIFS('ROE Panel'!$J$5:$J$9304,'ROE Panel'!$A$5:$A$9304,$A26,'ROE Panel'!$D$5:$D$9304,J$6,'ROE Panel'!$E$5:$E$9304,J$7),"")</f>
        <v>15.403791253026231</v>
      </c>
      <c r="R26" s="29">
        <f t="shared" si="6"/>
        <v>7.6544970019534142E-2</v>
      </c>
      <c r="S26" s="29">
        <f t="shared" si="7"/>
        <v>3.2772522041143233E-2</v>
      </c>
      <c r="T26" s="29">
        <f t="shared" si="8"/>
        <v>4.1965223708004741E-2</v>
      </c>
      <c r="U26" s="29">
        <f t="shared" si="9"/>
        <v>4.6741864108184671E-2</v>
      </c>
      <c r="V26" s="29">
        <f t="shared" si="10"/>
        <v>5.3198597006082766E-2</v>
      </c>
      <c r="W26" s="29">
        <f t="shared" si="11"/>
        <v>4.3709778257196859E-2</v>
      </c>
      <c r="X26" s="29">
        <f t="shared" si="12"/>
        <v>3.0969243519157301E-2</v>
      </c>
    </row>
    <row r="27" spans="1:24" ht="13.95" customHeight="1" x14ac:dyDescent="0.3">
      <c r="A27" s="94">
        <v>42978</v>
      </c>
      <c r="B27" s="20">
        <f t="shared" si="5"/>
        <v>1</v>
      </c>
      <c r="C27" s="43">
        <v>4.7244208647045399E-2</v>
      </c>
      <c r="D27" s="35">
        <f>IFERROR(SUMIFS('ROE Panel'!$J$5:$J$9304,'ROE Panel'!$A$5:$A$9304,$A27,'ROE Panel'!$D$5:$D$9304,D$6,'ROE Panel'!$E$5:$E$9304,D$7)/SUMIFS('ROE Panel'!$K$5:$K$9304,'ROE Panel'!$A$5:$A$9304,$A27,'ROE Panel'!$D$5:$D$9304,D$6,'ROE Panel'!$E$5:$E$9304,D$7),"")</f>
        <v>0.16224639354316417</v>
      </c>
      <c r="E27" s="35">
        <f>IFERROR(SUMIFS('ROE Panel'!$J$5:$J$9304,'ROE Panel'!$A$5:$A$9304,$A27,'ROE Panel'!$D$5:$D$9304,E$6,'ROE Panel'!$E$5:$E$9304,E$7)/SUMIFS('ROE Panel'!$K$5:$K$9304,'ROE Panel'!$A$5:$A$9304,$A27,'ROE Panel'!$D$5:$D$9304,E$6,'ROE Panel'!$E$5:$E$9304,E$7),"")</f>
        <v>0.11166078847430254</v>
      </c>
      <c r="F27" s="35">
        <f>IFERROR(SUMIFS('ROE Panel'!$J$5:$J$9304,'ROE Panel'!$A$5:$A$9304,$A27,'ROE Panel'!$D$5:$D$9304,F$6,'ROE Panel'!$E$5:$E$9304,F$7)/SUMIFS('ROE Panel'!$K$5:$K$9304,'ROE Panel'!$A$5:$A$9304,$A27,'ROE Panel'!$D$5:$D$9304,F$6,'ROE Panel'!$E$5:$E$9304,F$7),"")</f>
        <v>0.13642480978511526</v>
      </c>
      <c r="G27" s="35">
        <f>IFERROR(SUMIFS('ROE Panel'!$J$5:$J$9304,'ROE Panel'!$A$5:$A$9304,$A27,'ROE Panel'!$D$5:$D$9304,G$6,'ROE Panel'!$E$5:$E$9304,G$7)/SUMIFS('ROE Panel'!$K$5:$K$9304,'ROE Panel'!$A$5:$A$9304,$A27,'ROE Panel'!$D$5:$D$9304,G$6,'ROE Panel'!$E$5:$E$9304,G$7),"")</f>
        <v>8.9695383148864799E-2</v>
      </c>
      <c r="H27" s="35">
        <f>IFERROR(SUMIFS('ROE Panel'!$J$5:$J$9304,'ROE Panel'!$A$5:$A$9304,$A27,'ROE Panel'!$D$5:$D$9304,H$6,'ROE Panel'!$E$5:$E$9304,H$7)/SUMIFS('ROE Panel'!$K$5:$K$9304,'ROE Panel'!$A$5:$A$9304,$A27,'ROE Panel'!$D$5:$D$9304,H$6,'ROE Panel'!$E$5:$E$9304,H$7),"")</f>
        <v>0.1221083237354439</v>
      </c>
      <c r="I27" s="35">
        <f>IFERROR(SUMIFS('ROE Panel'!$J$5:$J$9304,'ROE Panel'!$A$5:$A$9304,$A27,'ROE Panel'!$D$5:$D$9304,I$6,'ROE Panel'!$E$5:$E$9304,I$7)/SUMIFS('ROE Panel'!$K$5:$K$9304,'ROE Panel'!$A$5:$A$9304,$A27,'ROE Panel'!$D$5:$D$9304,I$6,'ROE Panel'!$E$5:$E$9304,I$7),"")</f>
        <v>0.14895126537179409</v>
      </c>
      <c r="J27" s="35">
        <f>IFERROR(SUMIFS('ROE Panel'!$J$5:$J$9304,'ROE Panel'!$A$5:$A$9304,$A27,'ROE Panel'!$D$5:$D$9304,J$6,'ROE Panel'!$E$5:$E$9304,J$7)/SUMIFS('ROE Panel'!$K$5:$K$9304,'ROE Panel'!$A$5:$A$9304,$A27,'ROE Panel'!$D$5:$D$9304,J$6,'ROE Panel'!$E$5:$E$9304,J$7),"")</f>
        <v>8.7670079643451165E-2</v>
      </c>
      <c r="K27" s="27">
        <f>IFERROR(SUMIFS('ROE Panel'!$L$5:$L$9304,'ROE Panel'!$A$5:$A$9304,$A27,'ROE Panel'!$D$5:$D$9304,D$6,'ROE Panel'!$E$5:$E$9304,D$7)/SUMIFS('ROE Panel'!$J$5:$J$9304,'ROE Panel'!$A$5:$A$9304,$A27,'ROE Panel'!$D$5:$D$9304,D$6,'ROE Panel'!$E$5:$E$9304,D$7),"")</f>
        <v>9.8801359411074525</v>
      </c>
      <c r="L27" s="27">
        <f>IFERROR(SUMIFS('ROE Panel'!$L$5:$L$9304,'ROE Panel'!$A$5:$A$9304,$A27,'ROE Panel'!$D$5:$D$9304,E$6,'ROE Panel'!$E$5:$E$9304,E$7)/SUMIFS('ROE Panel'!$J$5:$J$9304,'ROE Panel'!$A$5:$A$9304,$A27,'ROE Panel'!$D$5:$D$9304,E$6,'ROE Panel'!$E$5:$E$9304,E$7),"")</f>
        <v>17.576109650500715</v>
      </c>
      <c r="M27" s="27">
        <f>IFERROR(SUMIFS('ROE Panel'!$L$5:$L$9304,'ROE Panel'!$A$5:$A$9304,$A27,'ROE Panel'!$D$5:$D$9304,F$6,'ROE Panel'!$E$5:$E$9304,F$7)/SUMIFS('ROE Panel'!$J$5:$J$9304,'ROE Panel'!$A$5:$A$9304,$A27,'ROE Panel'!$D$5:$D$9304,F$6,'ROE Panel'!$E$5:$E$9304,F$7),"")</f>
        <v>16.972937554106831</v>
      </c>
      <c r="N27" s="27">
        <f>IFERROR(SUMIFS('ROE Panel'!$L$5:$L$9304,'ROE Panel'!$A$5:$A$9304,$A27,'ROE Panel'!$D$5:$D$9304,G$6,'ROE Panel'!$E$5:$E$9304,G$7)/SUMIFS('ROE Panel'!$J$5:$J$9304,'ROE Panel'!$A$5:$A$9304,$A27,'ROE Panel'!$D$5:$D$9304,G$6,'ROE Panel'!$E$5:$E$9304,G$7),"")</f>
        <v>11.253843536840476</v>
      </c>
      <c r="O27" s="27">
        <f>IFERROR(SUMIFS('ROE Panel'!$L$5:$L$9304,'ROE Panel'!$A$5:$A$9304,$A27,'ROE Panel'!$D$5:$D$9304,H$6,'ROE Panel'!$E$5:$E$9304,H$7)/SUMIFS('ROE Panel'!$J$5:$J$9304,'ROE Panel'!$A$5:$A$9304,$A27,'ROE Panel'!$D$5:$D$9304,H$6,'ROE Panel'!$E$5:$E$9304,H$7),"")</f>
        <v>12.29939244055824</v>
      </c>
      <c r="P27" s="27">
        <f>IFERROR(SUMIFS('ROE Panel'!$L$5:$L$9304,'ROE Panel'!$A$5:$A$9304,$A27,'ROE Panel'!$D$5:$D$9304,I$6,'ROE Panel'!$E$5:$E$9304,I$7)/SUMIFS('ROE Panel'!$J$5:$J$9304,'ROE Panel'!$A$5:$A$9304,$A27,'ROE Panel'!$D$5:$D$9304,I$6,'ROE Panel'!$E$5:$E$9304,I$7),"")</f>
        <v>16.826837021843421</v>
      </c>
      <c r="Q27" s="27">
        <f>IFERROR(SUMIFS('ROE Panel'!$L$5:$L$9304,'ROE Panel'!$A$5:$A$9304,$A27,'ROE Panel'!$D$5:$D$9304,J$6,'ROE Panel'!$E$5:$E$9304,J$7)/SUMIFS('ROE Panel'!$J$5:$J$9304,'ROE Panel'!$A$5:$A$9304,$A27,'ROE Panel'!$D$5:$D$9304,J$6,'ROE Panel'!$E$5:$E$9304,J$7),"")</f>
        <v>17.939062170925915</v>
      </c>
      <c r="R27" s="29">
        <f t="shared" si="6"/>
        <v>7.1649249090601538E-2</v>
      </c>
      <c r="S27" s="29">
        <f t="shared" si="7"/>
        <v>3.2702918549914917E-2</v>
      </c>
      <c r="T27" s="29">
        <f t="shared" si="8"/>
        <v>3.8375380986934798E-2</v>
      </c>
      <c r="U27" s="29">
        <f t="shared" si="9"/>
        <v>4.2052829123903512E-2</v>
      </c>
      <c r="V27" s="29">
        <f t="shared" si="10"/>
        <v>4.9766054666401133E-2</v>
      </c>
      <c r="W27" s="29">
        <f t="shared" si="11"/>
        <v>4.0432512205254234E-2</v>
      </c>
      <c r="X27" s="29">
        <f t="shared" si="12"/>
        <v>2.5615515438533742E-2</v>
      </c>
    </row>
    <row r="28" spans="1:24" ht="13.95" customHeight="1" x14ac:dyDescent="0.3">
      <c r="A28" s="94">
        <v>43008</v>
      </c>
      <c r="B28" s="20">
        <f t="shared" si="5"/>
        <v>1</v>
      </c>
      <c r="C28" s="43">
        <v>4.3915769221994069E-2</v>
      </c>
      <c r="D28" s="35">
        <f>IFERROR(SUMIFS('ROE Panel'!$J$5:$J$9304,'ROE Panel'!$A$5:$A$9304,$A28,'ROE Panel'!$D$5:$D$9304,D$6,'ROE Panel'!$E$5:$E$9304,D$7)/SUMIFS('ROE Panel'!$K$5:$K$9304,'ROE Panel'!$A$5:$A$9304,$A28,'ROE Panel'!$D$5:$D$9304,D$6,'ROE Panel'!$E$5:$E$9304,D$7),"")</f>
        <v>0.15967001234389383</v>
      </c>
      <c r="E28" s="35">
        <f>IFERROR(SUMIFS('ROE Panel'!$J$5:$J$9304,'ROE Panel'!$A$5:$A$9304,$A28,'ROE Panel'!$D$5:$D$9304,E$6,'ROE Panel'!$E$5:$E$9304,E$7)/SUMIFS('ROE Panel'!$K$5:$K$9304,'ROE Panel'!$A$5:$A$9304,$A28,'ROE Panel'!$D$5:$D$9304,E$6,'ROE Panel'!$E$5:$E$9304,E$7),"")</f>
        <v>0.11552630947236854</v>
      </c>
      <c r="F28" s="35">
        <f>IFERROR(SUMIFS('ROE Panel'!$J$5:$J$9304,'ROE Panel'!$A$5:$A$9304,$A28,'ROE Panel'!$D$5:$D$9304,F$6,'ROE Panel'!$E$5:$E$9304,F$7)/SUMIFS('ROE Panel'!$K$5:$K$9304,'ROE Panel'!$A$5:$A$9304,$A28,'ROE Panel'!$D$5:$D$9304,F$6,'ROE Panel'!$E$5:$E$9304,F$7),"")</f>
        <v>0.13379352709927986</v>
      </c>
      <c r="G28" s="35">
        <f>IFERROR(SUMIFS('ROE Panel'!$J$5:$J$9304,'ROE Panel'!$A$5:$A$9304,$A28,'ROE Panel'!$D$5:$D$9304,G$6,'ROE Panel'!$E$5:$E$9304,G$7)/SUMIFS('ROE Panel'!$K$5:$K$9304,'ROE Panel'!$A$5:$A$9304,$A28,'ROE Panel'!$D$5:$D$9304,G$6,'ROE Panel'!$E$5:$E$9304,G$7),"")</f>
        <v>8.9036077859093288E-2</v>
      </c>
      <c r="H28" s="35">
        <f>IFERROR(SUMIFS('ROE Panel'!$J$5:$J$9304,'ROE Panel'!$A$5:$A$9304,$A28,'ROE Panel'!$D$5:$D$9304,H$6,'ROE Panel'!$E$5:$E$9304,H$7)/SUMIFS('ROE Panel'!$K$5:$K$9304,'ROE Panel'!$A$5:$A$9304,$A28,'ROE Panel'!$D$5:$D$9304,H$6,'ROE Panel'!$E$5:$E$9304,H$7),"")</f>
        <v>0.12094420561340284</v>
      </c>
      <c r="I28" s="35">
        <f>IFERROR(SUMIFS('ROE Panel'!$J$5:$J$9304,'ROE Panel'!$A$5:$A$9304,$A28,'ROE Panel'!$D$5:$D$9304,I$6,'ROE Panel'!$E$5:$E$9304,I$7)/SUMIFS('ROE Panel'!$K$5:$K$9304,'ROE Panel'!$A$5:$A$9304,$A28,'ROE Panel'!$D$5:$D$9304,I$6,'ROE Panel'!$E$5:$E$9304,I$7),"")</f>
        <v>0.14522910288204888</v>
      </c>
      <c r="J28" s="35">
        <f>IFERROR(SUMIFS('ROE Panel'!$J$5:$J$9304,'ROE Panel'!$A$5:$A$9304,$A28,'ROE Panel'!$D$5:$D$9304,J$6,'ROE Panel'!$E$5:$E$9304,J$7)/SUMIFS('ROE Panel'!$K$5:$K$9304,'ROE Panel'!$A$5:$A$9304,$A28,'ROE Panel'!$D$5:$D$9304,J$6,'ROE Panel'!$E$5:$E$9304,J$7),"")</f>
        <v>8.7403273962231812E-2</v>
      </c>
      <c r="K28" s="27">
        <f>IFERROR(SUMIFS('ROE Panel'!$L$5:$L$9304,'ROE Panel'!$A$5:$A$9304,$A28,'ROE Panel'!$D$5:$D$9304,D$6,'ROE Panel'!$E$5:$E$9304,D$7)/SUMIFS('ROE Panel'!$J$5:$J$9304,'ROE Panel'!$A$5:$A$9304,$A28,'ROE Panel'!$D$5:$D$9304,D$6,'ROE Panel'!$E$5:$E$9304,D$7),"")</f>
        <v>10.624547791133041</v>
      </c>
      <c r="L28" s="27">
        <f>IFERROR(SUMIFS('ROE Panel'!$L$5:$L$9304,'ROE Panel'!$A$5:$A$9304,$A28,'ROE Panel'!$D$5:$D$9304,E$6,'ROE Panel'!$E$5:$E$9304,E$7)/SUMIFS('ROE Panel'!$J$5:$J$9304,'ROE Panel'!$A$5:$A$9304,$A28,'ROE Panel'!$D$5:$D$9304,E$6,'ROE Panel'!$E$5:$E$9304,E$7),"")</f>
        <v>17.737595294765224</v>
      </c>
      <c r="M28" s="27">
        <f>IFERROR(SUMIFS('ROE Panel'!$L$5:$L$9304,'ROE Panel'!$A$5:$A$9304,$A28,'ROE Panel'!$D$5:$D$9304,F$6,'ROE Panel'!$E$5:$E$9304,F$7)/SUMIFS('ROE Panel'!$J$5:$J$9304,'ROE Panel'!$A$5:$A$9304,$A28,'ROE Panel'!$D$5:$D$9304,F$6,'ROE Panel'!$E$5:$E$9304,F$7),"")</f>
        <v>18.268506537736858</v>
      </c>
      <c r="N28" s="27">
        <f>IFERROR(SUMIFS('ROE Panel'!$L$5:$L$9304,'ROE Panel'!$A$5:$A$9304,$A28,'ROE Panel'!$D$5:$D$9304,G$6,'ROE Panel'!$E$5:$E$9304,G$7)/SUMIFS('ROE Panel'!$J$5:$J$9304,'ROE Panel'!$A$5:$A$9304,$A28,'ROE Panel'!$D$5:$D$9304,G$6,'ROE Panel'!$E$5:$E$9304,G$7),"")</f>
        <v>11.010206091749042</v>
      </c>
      <c r="O28" s="27">
        <f>IFERROR(SUMIFS('ROE Panel'!$L$5:$L$9304,'ROE Panel'!$A$5:$A$9304,$A28,'ROE Panel'!$D$5:$D$9304,H$6,'ROE Panel'!$E$5:$E$9304,H$7)/SUMIFS('ROE Panel'!$J$5:$J$9304,'ROE Panel'!$A$5:$A$9304,$A28,'ROE Panel'!$D$5:$D$9304,H$6,'ROE Panel'!$E$5:$E$9304,H$7),"")</f>
        <v>12.790163728694948</v>
      </c>
      <c r="P28" s="27">
        <f>IFERROR(SUMIFS('ROE Panel'!$L$5:$L$9304,'ROE Panel'!$A$5:$A$9304,$A28,'ROE Panel'!$D$5:$D$9304,I$6,'ROE Panel'!$E$5:$E$9304,I$7)/SUMIFS('ROE Panel'!$J$5:$J$9304,'ROE Panel'!$A$5:$A$9304,$A28,'ROE Panel'!$D$5:$D$9304,I$6,'ROE Panel'!$E$5:$E$9304,I$7),"")</f>
        <v>18.230459939339685</v>
      </c>
      <c r="Q28" s="27">
        <f>IFERROR(SUMIFS('ROE Panel'!$L$5:$L$9304,'ROE Panel'!$A$5:$A$9304,$A28,'ROE Panel'!$D$5:$D$9304,J$6,'ROE Panel'!$E$5:$E$9304,J$7)/SUMIFS('ROE Panel'!$J$5:$J$9304,'ROE Panel'!$A$5:$A$9304,$A28,'ROE Panel'!$D$5:$D$9304,J$6,'ROE Panel'!$E$5:$E$9304,J$7),"")</f>
        <v>18.524961138164645</v>
      </c>
      <c r="R28" s="29">
        <f t="shared" si="6"/>
        <v>6.9500507977374643E-2</v>
      </c>
      <c r="S28" s="29">
        <f t="shared" si="7"/>
        <v>3.6525419107795457E-2</v>
      </c>
      <c r="T28" s="29">
        <f t="shared" si="8"/>
        <v>3.859410955246502E-2</v>
      </c>
      <c r="U28" s="29">
        <f t="shared" si="9"/>
        <v>4.5964817486332563E-2</v>
      </c>
      <c r="V28" s="29">
        <f t="shared" si="10"/>
        <v>5.0885890646217624E-2</v>
      </c>
      <c r="W28" s="29">
        <f t="shared" si="11"/>
        <v>4.018551114438175E-2</v>
      </c>
      <c r="X28" s="29">
        <f t="shared" si="12"/>
        <v>2.8037735558038027E-2</v>
      </c>
    </row>
    <row r="29" spans="1:24" ht="13.95" customHeight="1" x14ac:dyDescent="0.3">
      <c r="A29" s="94">
        <v>43039</v>
      </c>
      <c r="B29" s="20">
        <f t="shared" si="5"/>
        <v>1</v>
      </c>
      <c r="C29" s="43">
        <v>4.52799547113849E-2</v>
      </c>
      <c r="D29" s="35">
        <f>IFERROR(SUMIFS('ROE Panel'!$J$5:$J$9304,'ROE Panel'!$A$5:$A$9304,$A29,'ROE Panel'!$D$5:$D$9304,D$6,'ROE Panel'!$E$5:$E$9304,D$7)/SUMIFS('ROE Panel'!$K$5:$K$9304,'ROE Panel'!$A$5:$A$9304,$A29,'ROE Panel'!$D$5:$D$9304,D$6,'ROE Panel'!$E$5:$E$9304,D$7),"")</f>
        <v>0.1579806301353385</v>
      </c>
      <c r="E29" s="35">
        <f>IFERROR(SUMIFS('ROE Panel'!$J$5:$J$9304,'ROE Panel'!$A$5:$A$9304,$A29,'ROE Panel'!$D$5:$D$9304,E$6,'ROE Panel'!$E$5:$E$9304,E$7)/SUMIFS('ROE Panel'!$K$5:$K$9304,'ROE Panel'!$A$5:$A$9304,$A29,'ROE Panel'!$D$5:$D$9304,E$6,'ROE Panel'!$E$5:$E$9304,E$7),"")</f>
        <v>0.1212056254621143</v>
      </c>
      <c r="F29" s="35">
        <f>IFERROR(SUMIFS('ROE Panel'!$J$5:$J$9304,'ROE Panel'!$A$5:$A$9304,$A29,'ROE Panel'!$D$5:$D$9304,F$6,'ROE Panel'!$E$5:$E$9304,F$7)/SUMIFS('ROE Panel'!$K$5:$K$9304,'ROE Panel'!$A$5:$A$9304,$A29,'ROE Panel'!$D$5:$D$9304,F$6,'ROE Panel'!$E$5:$E$9304,F$7),"")</f>
        <v>0.13085221112698334</v>
      </c>
      <c r="G29" s="35">
        <f>IFERROR(SUMIFS('ROE Panel'!$J$5:$J$9304,'ROE Panel'!$A$5:$A$9304,$A29,'ROE Panel'!$D$5:$D$9304,G$6,'ROE Panel'!$E$5:$E$9304,G$7)/SUMIFS('ROE Panel'!$K$5:$K$9304,'ROE Panel'!$A$5:$A$9304,$A29,'ROE Panel'!$D$5:$D$9304,G$6,'ROE Panel'!$E$5:$E$9304,G$7),"")</f>
        <v>8.5300178194796739E-2</v>
      </c>
      <c r="H29" s="35">
        <f>IFERROR(SUMIFS('ROE Panel'!$J$5:$J$9304,'ROE Panel'!$A$5:$A$9304,$A29,'ROE Panel'!$D$5:$D$9304,H$6,'ROE Panel'!$E$5:$E$9304,H$7)/SUMIFS('ROE Panel'!$K$5:$K$9304,'ROE Panel'!$A$5:$A$9304,$A29,'ROE Panel'!$D$5:$D$9304,H$6,'ROE Panel'!$E$5:$E$9304,H$7),"")</f>
        <v>0.11915225723965261</v>
      </c>
      <c r="I29" s="35">
        <f>IFERROR(SUMIFS('ROE Panel'!$J$5:$J$9304,'ROE Panel'!$A$5:$A$9304,$A29,'ROE Panel'!$D$5:$D$9304,I$6,'ROE Panel'!$E$5:$E$9304,I$7)/SUMIFS('ROE Panel'!$K$5:$K$9304,'ROE Panel'!$A$5:$A$9304,$A29,'ROE Panel'!$D$5:$D$9304,I$6,'ROE Panel'!$E$5:$E$9304,I$7),"")</f>
        <v>0.14407111237918976</v>
      </c>
      <c r="J29" s="35">
        <f>IFERROR(SUMIFS('ROE Panel'!$J$5:$J$9304,'ROE Panel'!$A$5:$A$9304,$A29,'ROE Panel'!$D$5:$D$9304,J$6,'ROE Panel'!$E$5:$E$9304,J$7)/SUMIFS('ROE Panel'!$K$5:$K$9304,'ROE Panel'!$A$5:$A$9304,$A29,'ROE Panel'!$D$5:$D$9304,J$6,'ROE Panel'!$E$5:$E$9304,J$7),"")</f>
        <v>7.6209424999448355E-2</v>
      </c>
      <c r="K29" s="27">
        <f>IFERROR(SUMIFS('ROE Panel'!$L$5:$L$9304,'ROE Panel'!$A$5:$A$9304,$A29,'ROE Panel'!$D$5:$D$9304,D$6,'ROE Panel'!$E$5:$E$9304,D$7)/SUMIFS('ROE Panel'!$J$5:$J$9304,'ROE Panel'!$A$5:$A$9304,$A29,'ROE Panel'!$D$5:$D$9304,D$6,'ROE Panel'!$E$5:$E$9304,D$7),"")</f>
        <v>10.258651505937795</v>
      </c>
      <c r="L29" s="27">
        <f>IFERROR(SUMIFS('ROE Panel'!$L$5:$L$9304,'ROE Panel'!$A$5:$A$9304,$A29,'ROE Panel'!$D$5:$D$9304,E$6,'ROE Panel'!$E$5:$E$9304,E$7)/SUMIFS('ROE Panel'!$J$5:$J$9304,'ROE Panel'!$A$5:$A$9304,$A29,'ROE Panel'!$D$5:$D$9304,E$6,'ROE Panel'!$E$5:$E$9304,E$7),"")</f>
        <v>17.492400542210262</v>
      </c>
      <c r="M29" s="27">
        <f>IFERROR(SUMIFS('ROE Panel'!$L$5:$L$9304,'ROE Panel'!$A$5:$A$9304,$A29,'ROE Panel'!$D$5:$D$9304,F$6,'ROE Panel'!$E$5:$E$9304,F$7)/SUMIFS('ROE Panel'!$J$5:$J$9304,'ROE Panel'!$A$5:$A$9304,$A29,'ROE Panel'!$D$5:$D$9304,F$6,'ROE Panel'!$E$5:$E$9304,F$7),"")</f>
        <v>17.554255524861105</v>
      </c>
      <c r="N29" s="27">
        <f>IFERROR(SUMIFS('ROE Panel'!$L$5:$L$9304,'ROE Panel'!$A$5:$A$9304,$A29,'ROE Panel'!$D$5:$D$9304,G$6,'ROE Panel'!$E$5:$E$9304,G$7)/SUMIFS('ROE Panel'!$J$5:$J$9304,'ROE Panel'!$A$5:$A$9304,$A29,'ROE Panel'!$D$5:$D$9304,G$6,'ROE Panel'!$E$5:$E$9304,G$7),"")</f>
        <v>11.72333447735935</v>
      </c>
      <c r="O29" s="27">
        <f>IFERROR(SUMIFS('ROE Panel'!$L$5:$L$9304,'ROE Panel'!$A$5:$A$9304,$A29,'ROE Panel'!$D$5:$D$9304,H$6,'ROE Panel'!$E$5:$E$9304,H$7)/SUMIFS('ROE Panel'!$J$5:$J$9304,'ROE Panel'!$A$5:$A$9304,$A29,'ROE Panel'!$D$5:$D$9304,H$6,'ROE Panel'!$E$5:$E$9304,H$7),"")</f>
        <v>12.746667155702585</v>
      </c>
      <c r="P29" s="27">
        <f>IFERROR(SUMIFS('ROE Panel'!$L$5:$L$9304,'ROE Panel'!$A$5:$A$9304,$A29,'ROE Panel'!$D$5:$D$9304,I$6,'ROE Panel'!$E$5:$E$9304,I$7)/SUMIFS('ROE Panel'!$J$5:$J$9304,'ROE Panel'!$A$5:$A$9304,$A29,'ROE Panel'!$D$5:$D$9304,I$6,'ROE Panel'!$E$5:$E$9304,I$7),"")</f>
        <v>17.348005568049484</v>
      </c>
      <c r="Q29" s="27">
        <f>IFERROR(SUMIFS('ROE Panel'!$L$5:$L$9304,'ROE Panel'!$A$5:$A$9304,$A29,'ROE Panel'!$D$5:$D$9304,J$6,'ROE Panel'!$E$5:$E$9304,J$7)/SUMIFS('ROE Panel'!$J$5:$J$9304,'ROE Panel'!$A$5:$A$9304,$A29,'ROE Panel'!$D$5:$D$9304,J$6,'ROE Panel'!$E$5:$E$9304,J$7),"")</f>
        <v>19.166012533935653</v>
      </c>
      <c r="R29" s="29">
        <f t="shared" si="6"/>
        <v>7.0198360672702104E-2</v>
      </c>
      <c r="S29" s="29">
        <f t="shared" si="7"/>
        <v>3.6719770907219181E-2</v>
      </c>
      <c r="T29" s="29">
        <f t="shared" si="8"/>
        <v>3.8224934745927829E-2</v>
      </c>
      <c r="U29" s="29">
        <f t="shared" si="9"/>
        <v>4.0020126968892851E-2</v>
      </c>
      <c r="V29" s="29">
        <f t="shared" si="10"/>
        <v>4.9226322936610674E-2</v>
      </c>
      <c r="W29" s="29">
        <f t="shared" si="11"/>
        <v>4.0558643275117497E-2</v>
      </c>
      <c r="X29" s="29">
        <f t="shared" si="12"/>
        <v>2.1717860687665798E-2</v>
      </c>
    </row>
    <row r="30" spans="1:24" ht="13.95" customHeight="1" x14ac:dyDescent="0.3">
      <c r="A30" s="94">
        <v>43069</v>
      </c>
      <c r="B30" s="20">
        <f t="shared" si="5"/>
        <v>1</v>
      </c>
      <c r="C30" s="43">
        <v>4.8348332534793523E-2</v>
      </c>
      <c r="D30" s="35">
        <f>IFERROR(SUMIFS('ROE Panel'!$J$5:$J$9304,'ROE Panel'!$A$5:$A$9304,$A30,'ROE Panel'!$D$5:$D$9304,D$6,'ROE Panel'!$E$5:$E$9304,D$7)/SUMIFS('ROE Panel'!$K$5:$K$9304,'ROE Panel'!$A$5:$A$9304,$A30,'ROE Panel'!$D$5:$D$9304,D$6,'ROE Panel'!$E$5:$E$9304,D$7),"")</f>
        <v>0.15638522741811534</v>
      </c>
      <c r="E30" s="35">
        <f>IFERROR(SUMIFS('ROE Panel'!$J$5:$J$9304,'ROE Panel'!$A$5:$A$9304,$A30,'ROE Panel'!$D$5:$D$9304,E$6,'ROE Panel'!$E$5:$E$9304,E$7)/SUMIFS('ROE Panel'!$K$5:$K$9304,'ROE Panel'!$A$5:$A$9304,$A30,'ROE Panel'!$D$5:$D$9304,E$6,'ROE Panel'!$E$5:$E$9304,E$7),"")</f>
        <v>0.11450074929947823</v>
      </c>
      <c r="F30" s="35">
        <f>IFERROR(SUMIFS('ROE Panel'!$J$5:$J$9304,'ROE Panel'!$A$5:$A$9304,$A30,'ROE Panel'!$D$5:$D$9304,F$6,'ROE Panel'!$E$5:$E$9304,F$7)/SUMIFS('ROE Panel'!$K$5:$K$9304,'ROE Panel'!$A$5:$A$9304,$A30,'ROE Panel'!$D$5:$D$9304,F$6,'ROE Panel'!$E$5:$E$9304,F$7),"")</f>
        <v>0.13164359425959499</v>
      </c>
      <c r="G30" s="35">
        <f>IFERROR(SUMIFS('ROE Panel'!$J$5:$J$9304,'ROE Panel'!$A$5:$A$9304,$A30,'ROE Panel'!$D$5:$D$9304,G$6,'ROE Panel'!$E$5:$E$9304,G$7)/SUMIFS('ROE Panel'!$K$5:$K$9304,'ROE Panel'!$A$5:$A$9304,$A30,'ROE Panel'!$D$5:$D$9304,G$6,'ROE Panel'!$E$5:$E$9304,G$7),"")</f>
        <v>8.6028269593005857E-2</v>
      </c>
      <c r="H30" s="35">
        <f>IFERROR(SUMIFS('ROE Panel'!$J$5:$J$9304,'ROE Panel'!$A$5:$A$9304,$A30,'ROE Panel'!$D$5:$D$9304,H$6,'ROE Panel'!$E$5:$E$9304,H$7)/SUMIFS('ROE Panel'!$K$5:$K$9304,'ROE Panel'!$A$5:$A$9304,$A30,'ROE Panel'!$D$5:$D$9304,H$6,'ROE Panel'!$E$5:$E$9304,H$7),"")</f>
        <v>0.11782834363554609</v>
      </c>
      <c r="I30" s="35">
        <f>IFERROR(SUMIFS('ROE Panel'!$J$5:$J$9304,'ROE Panel'!$A$5:$A$9304,$A30,'ROE Panel'!$D$5:$D$9304,I$6,'ROE Panel'!$E$5:$E$9304,I$7)/SUMIFS('ROE Panel'!$K$5:$K$9304,'ROE Panel'!$A$5:$A$9304,$A30,'ROE Panel'!$D$5:$D$9304,I$6,'ROE Panel'!$E$5:$E$9304,I$7),"")</f>
        <v>0.145312461084495</v>
      </c>
      <c r="J30" s="35">
        <f>IFERROR(SUMIFS('ROE Panel'!$J$5:$J$9304,'ROE Panel'!$A$5:$A$9304,$A30,'ROE Panel'!$D$5:$D$9304,J$6,'ROE Panel'!$E$5:$E$9304,J$7)/SUMIFS('ROE Panel'!$K$5:$K$9304,'ROE Panel'!$A$5:$A$9304,$A30,'ROE Panel'!$D$5:$D$9304,J$6,'ROE Panel'!$E$5:$E$9304,J$7),"")</f>
        <v>7.3089377732514851E-2</v>
      </c>
      <c r="K30" s="27">
        <f>IFERROR(SUMIFS('ROE Panel'!$L$5:$L$9304,'ROE Panel'!$A$5:$A$9304,$A30,'ROE Panel'!$D$5:$D$9304,D$6,'ROE Panel'!$E$5:$E$9304,D$7)/SUMIFS('ROE Panel'!$J$5:$J$9304,'ROE Panel'!$A$5:$A$9304,$A30,'ROE Panel'!$D$5:$D$9304,D$6,'ROE Panel'!$E$5:$E$9304,D$7),"")</f>
        <v>9.7337227756479141</v>
      </c>
      <c r="L30" s="27">
        <f>IFERROR(SUMIFS('ROE Panel'!$L$5:$L$9304,'ROE Panel'!$A$5:$A$9304,$A30,'ROE Panel'!$D$5:$D$9304,E$6,'ROE Panel'!$E$5:$E$9304,E$7)/SUMIFS('ROE Panel'!$J$5:$J$9304,'ROE Panel'!$A$5:$A$9304,$A30,'ROE Panel'!$D$5:$D$9304,E$6,'ROE Panel'!$E$5:$E$9304,E$7),"")</f>
        <v>16.273208364312115</v>
      </c>
      <c r="M30" s="27">
        <f>IFERROR(SUMIFS('ROE Panel'!$L$5:$L$9304,'ROE Panel'!$A$5:$A$9304,$A30,'ROE Panel'!$D$5:$D$9304,F$6,'ROE Panel'!$E$5:$E$9304,F$7)/SUMIFS('ROE Panel'!$J$5:$J$9304,'ROE Panel'!$A$5:$A$9304,$A30,'ROE Panel'!$D$5:$D$9304,F$6,'ROE Panel'!$E$5:$E$9304,F$7),"")</f>
        <v>17.128571107543657</v>
      </c>
      <c r="N30" s="27">
        <f>IFERROR(SUMIFS('ROE Panel'!$L$5:$L$9304,'ROE Panel'!$A$5:$A$9304,$A30,'ROE Panel'!$D$5:$D$9304,G$6,'ROE Panel'!$E$5:$E$9304,G$7)/SUMIFS('ROE Panel'!$J$5:$J$9304,'ROE Panel'!$A$5:$A$9304,$A30,'ROE Panel'!$D$5:$D$9304,G$6,'ROE Panel'!$E$5:$E$9304,G$7),"")</f>
        <v>10.840678625389844</v>
      </c>
      <c r="O30" s="27">
        <f>IFERROR(SUMIFS('ROE Panel'!$L$5:$L$9304,'ROE Panel'!$A$5:$A$9304,$A30,'ROE Panel'!$D$5:$D$9304,H$6,'ROE Panel'!$E$5:$E$9304,H$7)/SUMIFS('ROE Panel'!$J$5:$J$9304,'ROE Panel'!$A$5:$A$9304,$A30,'ROE Panel'!$D$5:$D$9304,H$6,'ROE Panel'!$E$5:$E$9304,H$7),"")</f>
        <v>11.985315269209389</v>
      </c>
      <c r="P30" s="27">
        <f>IFERROR(SUMIFS('ROE Panel'!$L$5:$L$9304,'ROE Panel'!$A$5:$A$9304,$A30,'ROE Panel'!$D$5:$D$9304,I$6,'ROE Panel'!$E$5:$E$9304,I$7)/SUMIFS('ROE Panel'!$J$5:$J$9304,'ROE Panel'!$A$5:$A$9304,$A30,'ROE Panel'!$D$5:$D$9304,I$6,'ROE Panel'!$E$5:$E$9304,I$7),"")</f>
        <v>16.667531888510585</v>
      </c>
      <c r="Q30" s="27">
        <f>IFERROR(SUMIFS('ROE Panel'!$L$5:$L$9304,'ROE Panel'!$A$5:$A$9304,$A30,'ROE Panel'!$D$5:$D$9304,J$6,'ROE Panel'!$E$5:$E$9304,J$7)/SUMIFS('ROE Panel'!$J$5:$J$9304,'ROE Panel'!$A$5:$A$9304,$A30,'ROE Panel'!$D$5:$D$9304,J$6,'ROE Panel'!$E$5:$E$9304,J$7),"")</f>
        <v>21.055130102239971</v>
      </c>
      <c r="R30" s="29">
        <f t="shared" si="6"/>
        <v>7.0511131723706474E-2</v>
      </c>
      <c r="S30" s="29">
        <f t="shared" si="7"/>
        <v>3.4878226092382156E-2</v>
      </c>
      <c r="T30" s="29">
        <f t="shared" si="8"/>
        <v>3.6189849020959966E-2</v>
      </c>
      <c r="U30" s="29">
        <f t="shared" si="9"/>
        <v>4.0500335427864506E-2</v>
      </c>
      <c r="V30" s="29">
        <f t="shared" si="10"/>
        <v>4.8805930183389926E-2</v>
      </c>
      <c r="W30" s="29">
        <f t="shared" si="11"/>
        <v>3.9243103419321135E-2</v>
      </c>
      <c r="X30" s="29">
        <f t="shared" si="12"/>
        <v>1.5604861276906939E-2</v>
      </c>
    </row>
    <row r="31" spans="1:24" ht="13.95" customHeight="1" x14ac:dyDescent="0.3">
      <c r="A31" s="94">
        <v>43100</v>
      </c>
      <c r="B31" s="20">
        <f t="shared" si="5"/>
        <v>1</v>
      </c>
      <c r="C31" s="43">
        <v>4.7499034109057717E-2</v>
      </c>
      <c r="D31" s="35">
        <f>IFERROR(SUMIFS('ROE Panel'!$J$5:$J$9304,'ROE Panel'!$A$5:$A$9304,$A31,'ROE Panel'!$D$5:$D$9304,D$6,'ROE Panel'!$E$5:$E$9304,D$7)/SUMIFS('ROE Panel'!$K$5:$K$9304,'ROE Panel'!$A$5:$A$9304,$A31,'ROE Panel'!$D$5:$D$9304,D$6,'ROE Panel'!$E$5:$E$9304,D$7),"")</f>
        <v>0.15494791767742666</v>
      </c>
      <c r="E31" s="35">
        <f>IFERROR(SUMIFS('ROE Panel'!$J$5:$J$9304,'ROE Panel'!$A$5:$A$9304,$A31,'ROE Panel'!$D$5:$D$9304,E$6,'ROE Panel'!$E$5:$E$9304,E$7)/SUMIFS('ROE Panel'!$K$5:$K$9304,'ROE Panel'!$A$5:$A$9304,$A31,'ROE Panel'!$D$5:$D$9304,E$6,'ROE Panel'!$E$5:$E$9304,E$7),"")</f>
        <v>0.12457535864011614</v>
      </c>
      <c r="F31" s="35">
        <f>IFERROR(SUMIFS('ROE Panel'!$J$5:$J$9304,'ROE Panel'!$A$5:$A$9304,$A31,'ROE Panel'!$D$5:$D$9304,F$6,'ROE Panel'!$E$5:$E$9304,F$7)/SUMIFS('ROE Panel'!$K$5:$K$9304,'ROE Panel'!$A$5:$A$9304,$A31,'ROE Panel'!$D$5:$D$9304,F$6,'ROE Panel'!$E$5:$E$9304,F$7),"")</f>
        <v>0.13471640264697113</v>
      </c>
      <c r="G31" s="35">
        <f>IFERROR(SUMIFS('ROE Panel'!$J$5:$J$9304,'ROE Panel'!$A$5:$A$9304,$A31,'ROE Panel'!$D$5:$D$9304,G$6,'ROE Panel'!$E$5:$E$9304,G$7)/SUMIFS('ROE Panel'!$K$5:$K$9304,'ROE Panel'!$A$5:$A$9304,$A31,'ROE Panel'!$D$5:$D$9304,G$6,'ROE Panel'!$E$5:$E$9304,G$7),"")</f>
        <v>9.70986312085413E-2</v>
      </c>
      <c r="H31" s="35">
        <f>IFERROR(SUMIFS('ROE Panel'!$J$5:$J$9304,'ROE Panel'!$A$5:$A$9304,$A31,'ROE Panel'!$D$5:$D$9304,H$6,'ROE Panel'!$E$5:$E$9304,H$7)/SUMIFS('ROE Panel'!$K$5:$K$9304,'ROE Panel'!$A$5:$A$9304,$A31,'ROE Panel'!$D$5:$D$9304,H$6,'ROE Panel'!$E$5:$E$9304,H$7),"")</f>
        <v>0.12469836872414651</v>
      </c>
      <c r="I31" s="35">
        <f>IFERROR(SUMIFS('ROE Panel'!$J$5:$J$9304,'ROE Panel'!$A$5:$A$9304,$A31,'ROE Panel'!$D$5:$D$9304,I$6,'ROE Panel'!$E$5:$E$9304,I$7)/SUMIFS('ROE Panel'!$K$5:$K$9304,'ROE Panel'!$A$5:$A$9304,$A31,'ROE Panel'!$D$5:$D$9304,I$6,'ROE Panel'!$E$5:$E$9304,I$7),"")</f>
        <v>0.14962297164688382</v>
      </c>
      <c r="J31" s="35">
        <f>IFERROR(SUMIFS('ROE Panel'!$J$5:$J$9304,'ROE Panel'!$A$5:$A$9304,$A31,'ROE Panel'!$D$5:$D$9304,J$6,'ROE Panel'!$E$5:$E$9304,J$7)/SUMIFS('ROE Panel'!$K$5:$K$9304,'ROE Panel'!$A$5:$A$9304,$A31,'ROE Panel'!$D$5:$D$9304,J$6,'ROE Panel'!$E$5:$E$9304,J$7),"")</f>
        <v>7.1022526361068247E-2</v>
      </c>
      <c r="K31" s="27">
        <f>IFERROR(SUMIFS('ROE Panel'!$L$5:$L$9304,'ROE Panel'!$A$5:$A$9304,$A31,'ROE Panel'!$D$5:$D$9304,D$6,'ROE Panel'!$E$5:$E$9304,D$7)/SUMIFS('ROE Panel'!$J$5:$J$9304,'ROE Panel'!$A$5:$A$9304,$A31,'ROE Panel'!$D$5:$D$9304,D$6,'ROE Panel'!$E$5:$E$9304,D$7),"")</f>
        <v>10.027658742473392</v>
      </c>
      <c r="L31" s="27">
        <f>IFERROR(SUMIFS('ROE Panel'!$L$5:$L$9304,'ROE Panel'!$A$5:$A$9304,$A31,'ROE Panel'!$D$5:$D$9304,E$6,'ROE Panel'!$E$5:$E$9304,E$7)/SUMIFS('ROE Panel'!$J$5:$J$9304,'ROE Panel'!$A$5:$A$9304,$A31,'ROE Panel'!$D$5:$D$9304,E$6,'ROE Panel'!$E$5:$E$9304,E$7),"")</f>
        <v>16.673678820338861</v>
      </c>
      <c r="M31" s="27">
        <f>IFERROR(SUMIFS('ROE Panel'!$L$5:$L$9304,'ROE Panel'!$A$5:$A$9304,$A31,'ROE Panel'!$D$5:$D$9304,F$6,'ROE Panel'!$E$5:$E$9304,F$7)/SUMIFS('ROE Panel'!$J$5:$J$9304,'ROE Panel'!$A$5:$A$9304,$A31,'ROE Panel'!$D$5:$D$9304,F$6,'ROE Panel'!$E$5:$E$9304,F$7),"")</f>
        <v>18.088557989308232</v>
      </c>
      <c r="N31" s="27">
        <f>IFERROR(SUMIFS('ROE Panel'!$L$5:$L$9304,'ROE Panel'!$A$5:$A$9304,$A31,'ROE Panel'!$D$5:$D$9304,G$6,'ROE Panel'!$E$5:$E$9304,G$7)/SUMIFS('ROE Panel'!$J$5:$J$9304,'ROE Panel'!$A$5:$A$9304,$A31,'ROE Panel'!$D$5:$D$9304,G$6,'ROE Panel'!$E$5:$E$9304,G$7),"")</f>
        <v>11.189463895645058</v>
      </c>
      <c r="O31" s="27">
        <f>IFERROR(SUMIFS('ROE Panel'!$L$5:$L$9304,'ROE Panel'!$A$5:$A$9304,$A31,'ROE Panel'!$D$5:$D$9304,H$6,'ROE Panel'!$E$5:$E$9304,H$7)/SUMIFS('ROE Panel'!$J$5:$J$9304,'ROE Panel'!$A$5:$A$9304,$A31,'ROE Panel'!$D$5:$D$9304,H$6,'ROE Panel'!$E$5:$E$9304,H$7),"")</f>
        <v>12.399801251091844</v>
      </c>
      <c r="P31" s="27">
        <f>IFERROR(SUMIFS('ROE Panel'!$L$5:$L$9304,'ROE Panel'!$A$5:$A$9304,$A31,'ROE Panel'!$D$5:$D$9304,I$6,'ROE Panel'!$E$5:$E$9304,I$7)/SUMIFS('ROE Panel'!$J$5:$J$9304,'ROE Panel'!$A$5:$A$9304,$A31,'ROE Panel'!$D$5:$D$9304,I$6,'ROE Panel'!$E$5:$E$9304,I$7),"")</f>
        <v>17.33593738154164</v>
      </c>
      <c r="Q31" s="27">
        <f>IFERROR(SUMIFS('ROE Panel'!$L$5:$L$9304,'ROE Panel'!$A$5:$A$9304,$A31,'ROE Panel'!$D$5:$D$9304,J$6,'ROE Panel'!$E$5:$E$9304,J$7)/SUMIFS('ROE Panel'!$J$5:$J$9304,'ROE Panel'!$A$5:$A$9304,$A31,'ROE Panel'!$D$5:$D$9304,J$6,'ROE Panel'!$E$5:$E$9304,J$7),"")</f>
        <v>24.863385623903035</v>
      </c>
      <c r="R31" s="29">
        <f t="shared" si="6"/>
        <v>6.8976033678739654E-2</v>
      </c>
      <c r="S31" s="29">
        <f t="shared" si="7"/>
        <v>3.6848352240460333E-2</v>
      </c>
      <c r="T31" s="29">
        <f t="shared" si="8"/>
        <v>3.5497143720153737E-2</v>
      </c>
      <c r="U31" s="29">
        <f t="shared" si="9"/>
        <v>4.5611852542942019E-2</v>
      </c>
      <c r="V31" s="29">
        <f t="shared" si="10"/>
        <v>4.9751005051405645E-2</v>
      </c>
      <c r="W31" s="29">
        <f t="shared" si="11"/>
        <v>3.906485543841122E-2</v>
      </c>
      <c r="X31" s="29">
        <f t="shared" si="12"/>
        <v>1.3104830348520981E-2</v>
      </c>
    </row>
    <row r="32" spans="1:24" ht="13.95" customHeight="1" x14ac:dyDescent="0.3">
      <c r="A32" s="94">
        <v>43131</v>
      </c>
      <c r="B32" s="20">
        <f t="shared" si="5"/>
        <v>1</v>
      </c>
      <c r="C32" s="43">
        <v>4.4503243554642941E-2</v>
      </c>
      <c r="D32" s="35">
        <f>IFERROR(SUMIFS('ROE Panel'!$J$5:$J$9304,'ROE Panel'!$A$5:$A$9304,$A32,'ROE Panel'!$D$5:$D$9304,D$6,'ROE Panel'!$E$5:$E$9304,D$7)/SUMIFS('ROE Panel'!$K$5:$K$9304,'ROE Panel'!$A$5:$A$9304,$A32,'ROE Panel'!$D$5:$D$9304,D$6,'ROE Panel'!$E$5:$E$9304,D$7),"")</f>
        <v>0.16038842767009204</v>
      </c>
      <c r="E32" s="35">
        <f>IFERROR(SUMIFS('ROE Panel'!$J$5:$J$9304,'ROE Panel'!$A$5:$A$9304,$A32,'ROE Panel'!$D$5:$D$9304,E$6,'ROE Panel'!$E$5:$E$9304,E$7)/SUMIFS('ROE Panel'!$K$5:$K$9304,'ROE Panel'!$A$5:$A$9304,$A32,'ROE Panel'!$D$5:$D$9304,E$6,'ROE Panel'!$E$5:$E$9304,E$7),"")</f>
        <v>0.12978757592881757</v>
      </c>
      <c r="F32" s="35">
        <f>IFERROR(SUMIFS('ROE Panel'!$J$5:$J$9304,'ROE Panel'!$A$5:$A$9304,$A32,'ROE Panel'!$D$5:$D$9304,F$6,'ROE Panel'!$E$5:$E$9304,F$7)/SUMIFS('ROE Panel'!$K$5:$K$9304,'ROE Panel'!$A$5:$A$9304,$A32,'ROE Panel'!$D$5:$D$9304,F$6,'ROE Panel'!$E$5:$E$9304,F$7),"")</f>
        <v>0.13348314048368964</v>
      </c>
      <c r="G32" s="35">
        <f>IFERROR(SUMIFS('ROE Panel'!$J$5:$J$9304,'ROE Panel'!$A$5:$A$9304,$A32,'ROE Panel'!$D$5:$D$9304,G$6,'ROE Panel'!$E$5:$E$9304,G$7)/SUMIFS('ROE Panel'!$K$5:$K$9304,'ROE Panel'!$A$5:$A$9304,$A32,'ROE Panel'!$D$5:$D$9304,G$6,'ROE Panel'!$E$5:$E$9304,G$7),"")</f>
        <v>0.10177846287724834</v>
      </c>
      <c r="H32" s="35">
        <f>IFERROR(SUMIFS('ROE Panel'!$J$5:$J$9304,'ROE Panel'!$A$5:$A$9304,$A32,'ROE Panel'!$D$5:$D$9304,H$6,'ROE Panel'!$E$5:$E$9304,H$7)/SUMIFS('ROE Panel'!$K$5:$K$9304,'ROE Panel'!$A$5:$A$9304,$A32,'ROE Panel'!$D$5:$D$9304,H$6,'ROE Panel'!$E$5:$E$9304,H$7),"")</f>
        <v>0.12843529441210763</v>
      </c>
      <c r="I32" s="35">
        <f>IFERROR(SUMIFS('ROE Panel'!$J$5:$J$9304,'ROE Panel'!$A$5:$A$9304,$A32,'ROE Panel'!$D$5:$D$9304,I$6,'ROE Panel'!$E$5:$E$9304,I$7)/SUMIFS('ROE Panel'!$K$5:$K$9304,'ROE Panel'!$A$5:$A$9304,$A32,'ROE Panel'!$D$5:$D$9304,I$6,'ROE Panel'!$E$5:$E$9304,I$7),"")</f>
        <v>0.14692219588588112</v>
      </c>
      <c r="J32" s="35">
        <f>IFERROR(SUMIFS('ROE Panel'!$J$5:$J$9304,'ROE Panel'!$A$5:$A$9304,$A32,'ROE Panel'!$D$5:$D$9304,J$6,'ROE Panel'!$E$5:$E$9304,J$7)/SUMIFS('ROE Panel'!$K$5:$K$9304,'ROE Panel'!$A$5:$A$9304,$A32,'ROE Panel'!$D$5:$D$9304,J$6,'ROE Panel'!$E$5:$E$9304,J$7),"")</f>
        <v>7.2334743361160039E-2</v>
      </c>
      <c r="K32" s="27">
        <f>IFERROR(SUMIFS('ROE Panel'!$L$5:$L$9304,'ROE Panel'!$A$5:$A$9304,$A32,'ROE Panel'!$D$5:$D$9304,D$6,'ROE Panel'!$E$5:$E$9304,D$7)/SUMIFS('ROE Panel'!$J$5:$J$9304,'ROE Panel'!$A$5:$A$9304,$A32,'ROE Panel'!$D$5:$D$9304,D$6,'ROE Panel'!$E$5:$E$9304,D$7),"")</f>
        <v>11.662611008728703</v>
      </c>
      <c r="L32" s="27">
        <f>IFERROR(SUMIFS('ROE Panel'!$L$5:$L$9304,'ROE Panel'!$A$5:$A$9304,$A32,'ROE Panel'!$D$5:$D$9304,E$6,'ROE Panel'!$E$5:$E$9304,E$7)/SUMIFS('ROE Panel'!$J$5:$J$9304,'ROE Panel'!$A$5:$A$9304,$A32,'ROE Panel'!$D$5:$D$9304,E$6,'ROE Panel'!$E$5:$E$9304,E$7),"")</f>
        <v>16.271044887292483</v>
      </c>
      <c r="M32" s="27">
        <f>IFERROR(SUMIFS('ROE Panel'!$L$5:$L$9304,'ROE Panel'!$A$5:$A$9304,$A32,'ROE Panel'!$D$5:$D$9304,F$6,'ROE Panel'!$E$5:$E$9304,F$7)/SUMIFS('ROE Panel'!$J$5:$J$9304,'ROE Panel'!$A$5:$A$9304,$A32,'ROE Panel'!$D$5:$D$9304,F$6,'ROE Panel'!$E$5:$E$9304,F$7),"")</f>
        <v>18.413134540723711</v>
      </c>
      <c r="N32" s="27">
        <f>IFERROR(SUMIFS('ROE Panel'!$L$5:$L$9304,'ROE Panel'!$A$5:$A$9304,$A32,'ROE Panel'!$D$5:$D$9304,G$6,'ROE Panel'!$E$5:$E$9304,G$7)/SUMIFS('ROE Panel'!$J$5:$J$9304,'ROE Panel'!$A$5:$A$9304,$A32,'ROE Panel'!$D$5:$D$9304,G$6,'ROE Panel'!$E$5:$E$9304,G$7),"")</f>
        <v>11.462127172863045</v>
      </c>
      <c r="O32" s="27">
        <f>IFERROR(SUMIFS('ROE Panel'!$L$5:$L$9304,'ROE Panel'!$A$5:$A$9304,$A32,'ROE Panel'!$D$5:$D$9304,H$6,'ROE Panel'!$E$5:$E$9304,H$7)/SUMIFS('ROE Panel'!$J$5:$J$9304,'ROE Panel'!$A$5:$A$9304,$A32,'ROE Panel'!$D$5:$D$9304,H$6,'ROE Panel'!$E$5:$E$9304,H$7),"")</f>
        <v>13.123272084134847</v>
      </c>
      <c r="P32" s="27">
        <f>IFERROR(SUMIFS('ROE Panel'!$L$5:$L$9304,'ROE Panel'!$A$5:$A$9304,$A32,'ROE Panel'!$D$5:$D$9304,I$6,'ROE Panel'!$E$5:$E$9304,I$7)/SUMIFS('ROE Panel'!$J$5:$J$9304,'ROE Panel'!$A$5:$A$9304,$A32,'ROE Panel'!$D$5:$D$9304,I$6,'ROE Panel'!$E$5:$E$9304,I$7),"")</f>
        <v>17.769516773768469</v>
      </c>
      <c r="Q32" s="27">
        <f>IFERROR(SUMIFS('ROE Panel'!$L$5:$L$9304,'ROE Panel'!$A$5:$A$9304,$A32,'ROE Panel'!$D$5:$D$9304,J$6,'ROE Panel'!$E$5:$E$9304,J$7)/SUMIFS('ROE Panel'!$J$5:$J$9304,'ROE Panel'!$A$5:$A$9304,$A32,'ROE Panel'!$D$5:$D$9304,J$6,'ROE Panel'!$E$5:$E$9304,J$7),"")</f>
        <v>24.36132441032402</v>
      </c>
      <c r="R32" s="29">
        <f t="shared" si="6"/>
        <v>6.3114520455951797E-2</v>
      </c>
      <c r="S32" s="29">
        <f t="shared" si="7"/>
        <v>4.1699512679075387E-2</v>
      </c>
      <c r="T32" s="29">
        <f t="shared" si="8"/>
        <v>3.7683356898084691E-2</v>
      </c>
      <c r="U32" s="29">
        <f t="shared" si="9"/>
        <v>4.9452500986579967E-2</v>
      </c>
      <c r="V32" s="29">
        <f t="shared" si="10"/>
        <v>5.0812220160008859E-2</v>
      </c>
      <c r="W32" s="29">
        <f t="shared" si="11"/>
        <v>4.0770323611462156E-2</v>
      </c>
      <c r="X32" s="29">
        <f t="shared" si="12"/>
        <v>1.6873769569347774E-2</v>
      </c>
    </row>
    <row r="33" spans="1:24" ht="13.95" customHeight="1" x14ac:dyDescent="0.3">
      <c r="A33" s="94">
        <v>43159</v>
      </c>
      <c r="B33" s="20">
        <f t="shared" si="5"/>
        <v>1</v>
      </c>
      <c r="C33" s="43">
        <v>4.4829680926306181E-2</v>
      </c>
      <c r="D33" s="35">
        <f>IFERROR(SUMIFS('ROE Panel'!$J$5:$J$9304,'ROE Panel'!$A$5:$A$9304,$A33,'ROE Panel'!$D$5:$D$9304,D$6,'ROE Panel'!$E$5:$E$9304,D$7)/SUMIFS('ROE Panel'!$K$5:$K$9304,'ROE Panel'!$A$5:$A$9304,$A33,'ROE Panel'!$D$5:$D$9304,D$6,'ROE Panel'!$E$5:$E$9304,D$7),"")</f>
        <v>0.16354525766765987</v>
      </c>
      <c r="E33" s="35">
        <f>IFERROR(SUMIFS('ROE Panel'!$J$5:$J$9304,'ROE Panel'!$A$5:$A$9304,$A33,'ROE Panel'!$D$5:$D$9304,E$6,'ROE Panel'!$E$5:$E$9304,E$7)/SUMIFS('ROE Panel'!$K$5:$K$9304,'ROE Panel'!$A$5:$A$9304,$A33,'ROE Panel'!$D$5:$D$9304,E$6,'ROE Panel'!$E$5:$E$9304,E$7),"")</f>
        <v>0.1276723741541361</v>
      </c>
      <c r="F33" s="35">
        <f>IFERROR(SUMIFS('ROE Panel'!$J$5:$J$9304,'ROE Panel'!$A$5:$A$9304,$A33,'ROE Panel'!$D$5:$D$9304,F$6,'ROE Panel'!$E$5:$E$9304,F$7)/SUMIFS('ROE Panel'!$K$5:$K$9304,'ROE Panel'!$A$5:$A$9304,$A33,'ROE Panel'!$D$5:$D$9304,F$6,'ROE Panel'!$E$5:$E$9304,F$7),"")</f>
        <v>0.12985354459124282</v>
      </c>
      <c r="G33" s="35">
        <f>IFERROR(SUMIFS('ROE Panel'!$J$5:$J$9304,'ROE Panel'!$A$5:$A$9304,$A33,'ROE Panel'!$D$5:$D$9304,G$6,'ROE Panel'!$E$5:$E$9304,G$7)/SUMIFS('ROE Panel'!$K$5:$K$9304,'ROE Panel'!$A$5:$A$9304,$A33,'ROE Panel'!$D$5:$D$9304,G$6,'ROE Panel'!$E$5:$E$9304,G$7),"")</f>
        <v>0.11100600358658927</v>
      </c>
      <c r="H33" s="35">
        <f>IFERROR(SUMIFS('ROE Panel'!$J$5:$J$9304,'ROE Panel'!$A$5:$A$9304,$A33,'ROE Panel'!$D$5:$D$9304,H$6,'ROE Panel'!$E$5:$E$9304,H$7)/SUMIFS('ROE Panel'!$K$5:$K$9304,'ROE Panel'!$A$5:$A$9304,$A33,'ROE Panel'!$D$5:$D$9304,H$6,'ROE Panel'!$E$5:$E$9304,H$7),"")</f>
        <v>0.13335339311838154</v>
      </c>
      <c r="I33" s="35">
        <f>IFERROR(SUMIFS('ROE Panel'!$J$5:$J$9304,'ROE Panel'!$A$5:$A$9304,$A33,'ROE Panel'!$D$5:$D$9304,I$6,'ROE Panel'!$E$5:$E$9304,I$7)/SUMIFS('ROE Panel'!$K$5:$K$9304,'ROE Panel'!$A$5:$A$9304,$A33,'ROE Panel'!$D$5:$D$9304,I$6,'ROE Panel'!$E$5:$E$9304,I$7),"")</f>
        <v>0.14150921950872947</v>
      </c>
      <c r="J33" s="35">
        <f>IFERROR(SUMIFS('ROE Panel'!$J$5:$J$9304,'ROE Panel'!$A$5:$A$9304,$A33,'ROE Panel'!$D$5:$D$9304,J$6,'ROE Panel'!$E$5:$E$9304,J$7)/SUMIFS('ROE Panel'!$K$5:$K$9304,'ROE Panel'!$A$5:$A$9304,$A33,'ROE Panel'!$D$5:$D$9304,J$6,'ROE Panel'!$E$5:$E$9304,J$7),"")</f>
        <v>7.4480076660475472E-2</v>
      </c>
      <c r="K33" s="27">
        <f>IFERROR(SUMIFS('ROE Panel'!$L$5:$L$9304,'ROE Panel'!$A$5:$A$9304,$A33,'ROE Panel'!$D$5:$D$9304,D$6,'ROE Panel'!$E$5:$E$9304,D$7)/SUMIFS('ROE Panel'!$J$5:$J$9304,'ROE Panel'!$A$5:$A$9304,$A33,'ROE Panel'!$D$5:$D$9304,D$6,'ROE Panel'!$E$5:$E$9304,D$7),"")</f>
        <v>10.965309998026884</v>
      </c>
      <c r="L33" s="27">
        <f>IFERROR(SUMIFS('ROE Panel'!$L$5:$L$9304,'ROE Panel'!$A$5:$A$9304,$A33,'ROE Panel'!$D$5:$D$9304,E$6,'ROE Panel'!$E$5:$E$9304,E$7)/SUMIFS('ROE Panel'!$J$5:$J$9304,'ROE Panel'!$A$5:$A$9304,$A33,'ROE Panel'!$D$5:$D$9304,E$6,'ROE Panel'!$E$5:$E$9304,E$7),"")</f>
        <v>16.150393455175145</v>
      </c>
      <c r="M33" s="27">
        <f>IFERROR(SUMIFS('ROE Panel'!$L$5:$L$9304,'ROE Panel'!$A$5:$A$9304,$A33,'ROE Panel'!$D$5:$D$9304,F$6,'ROE Panel'!$E$5:$E$9304,F$7)/SUMIFS('ROE Panel'!$J$5:$J$9304,'ROE Panel'!$A$5:$A$9304,$A33,'ROE Panel'!$D$5:$D$9304,F$6,'ROE Panel'!$E$5:$E$9304,F$7),"")</f>
        <v>17.567785896563542</v>
      </c>
      <c r="N33" s="27">
        <f>IFERROR(SUMIFS('ROE Panel'!$L$5:$L$9304,'ROE Panel'!$A$5:$A$9304,$A33,'ROE Panel'!$D$5:$D$9304,G$6,'ROE Panel'!$E$5:$E$9304,G$7)/SUMIFS('ROE Panel'!$J$5:$J$9304,'ROE Panel'!$A$5:$A$9304,$A33,'ROE Panel'!$D$5:$D$9304,G$6,'ROE Panel'!$E$5:$E$9304,G$7),"")</f>
        <v>11.578826799151207</v>
      </c>
      <c r="O33" s="27">
        <f>IFERROR(SUMIFS('ROE Panel'!$L$5:$L$9304,'ROE Panel'!$A$5:$A$9304,$A33,'ROE Panel'!$D$5:$D$9304,H$6,'ROE Panel'!$E$5:$E$9304,H$7)/SUMIFS('ROE Panel'!$J$5:$J$9304,'ROE Panel'!$A$5:$A$9304,$A33,'ROE Panel'!$D$5:$D$9304,H$6,'ROE Panel'!$E$5:$E$9304,H$7),"")</f>
        <v>12.71452809743159</v>
      </c>
      <c r="P33" s="27">
        <f>IFERROR(SUMIFS('ROE Panel'!$L$5:$L$9304,'ROE Panel'!$A$5:$A$9304,$A33,'ROE Panel'!$D$5:$D$9304,I$6,'ROE Panel'!$E$5:$E$9304,I$7)/SUMIFS('ROE Panel'!$J$5:$J$9304,'ROE Panel'!$A$5:$A$9304,$A33,'ROE Panel'!$D$5:$D$9304,I$6,'ROE Panel'!$E$5:$E$9304,I$7),"")</f>
        <v>16.770533309340806</v>
      </c>
      <c r="Q33" s="27">
        <f>IFERROR(SUMIFS('ROE Panel'!$L$5:$L$9304,'ROE Panel'!$A$5:$A$9304,$A33,'ROE Panel'!$D$5:$D$9304,J$6,'ROE Panel'!$E$5:$E$9304,J$7)/SUMIFS('ROE Panel'!$J$5:$J$9304,'ROE Panel'!$A$5:$A$9304,$A33,'ROE Panel'!$D$5:$D$9304,J$6,'ROE Panel'!$E$5:$E$9304,J$7),"")</f>
        <v>24.764012907190519</v>
      </c>
      <c r="R33" s="29">
        <f t="shared" si="6"/>
        <v>6.7158702927211711E-2</v>
      </c>
      <c r="S33" s="29">
        <f t="shared" si="7"/>
        <v>4.1294458391123806E-2</v>
      </c>
      <c r="T33" s="29">
        <f t="shared" si="8"/>
        <v>3.8489851928777685E-2</v>
      </c>
      <c r="U33" s="29">
        <f t="shared" si="9"/>
        <v>5.1968065147101561E-2</v>
      </c>
      <c r="V33" s="29">
        <f t="shared" si="10"/>
        <v>5.3100484952991606E-2</v>
      </c>
      <c r="W33" s="29">
        <f t="shared" si="11"/>
        <v>4.1994107083778653E-2</v>
      </c>
      <c r="X33" s="29">
        <f t="shared" si="12"/>
        <v>1.7069308201908884E-2</v>
      </c>
    </row>
    <row r="34" spans="1:24" ht="13.95" customHeight="1" x14ac:dyDescent="0.3">
      <c r="A34" s="94">
        <v>43190</v>
      </c>
      <c r="B34" s="20">
        <f t="shared" si="5"/>
        <v>1</v>
      </c>
      <c r="C34" s="43">
        <v>4.202100536162446E-2</v>
      </c>
      <c r="D34" s="35">
        <f>IFERROR(SUMIFS('ROE Panel'!$J$5:$J$9304,'ROE Panel'!$A$5:$A$9304,$A34,'ROE Panel'!$D$5:$D$9304,D$6,'ROE Panel'!$E$5:$E$9304,D$7)/SUMIFS('ROE Panel'!$K$5:$K$9304,'ROE Panel'!$A$5:$A$9304,$A34,'ROE Panel'!$D$5:$D$9304,D$6,'ROE Panel'!$E$5:$E$9304,D$7),"")</f>
        <v>0.16549680940569628</v>
      </c>
      <c r="E34" s="35">
        <f>IFERROR(SUMIFS('ROE Panel'!$J$5:$J$9304,'ROE Panel'!$A$5:$A$9304,$A34,'ROE Panel'!$D$5:$D$9304,E$6,'ROE Panel'!$E$5:$E$9304,E$7)/SUMIFS('ROE Panel'!$K$5:$K$9304,'ROE Panel'!$A$5:$A$9304,$A34,'ROE Panel'!$D$5:$D$9304,E$6,'ROE Panel'!$E$5:$E$9304,E$7),"")</f>
        <v>0.14887709449650632</v>
      </c>
      <c r="F34" s="35">
        <f>IFERROR(SUMIFS('ROE Panel'!$J$5:$J$9304,'ROE Panel'!$A$5:$A$9304,$A34,'ROE Panel'!$D$5:$D$9304,F$6,'ROE Panel'!$E$5:$E$9304,F$7)/SUMIFS('ROE Panel'!$K$5:$K$9304,'ROE Panel'!$A$5:$A$9304,$A34,'ROE Panel'!$D$5:$D$9304,F$6,'ROE Panel'!$E$5:$E$9304,F$7),"")</f>
        <v>0.12850352021023201</v>
      </c>
      <c r="G34" s="35">
        <f>IFERROR(SUMIFS('ROE Panel'!$J$5:$J$9304,'ROE Panel'!$A$5:$A$9304,$A34,'ROE Panel'!$D$5:$D$9304,G$6,'ROE Panel'!$E$5:$E$9304,G$7)/SUMIFS('ROE Panel'!$K$5:$K$9304,'ROE Panel'!$A$5:$A$9304,$A34,'ROE Panel'!$D$5:$D$9304,G$6,'ROE Panel'!$E$5:$E$9304,G$7),"")</f>
        <v>0.11063628130271928</v>
      </c>
      <c r="H34" s="35">
        <f>IFERROR(SUMIFS('ROE Panel'!$J$5:$J$9304,'ROE Panel'!$A$5:$A$9304,$A34,'ROE Panel'!$D$5:$D$9304,H$6,'ROE Panel'!$E$5:$E$9304,H$7)/SUMIFS('ROE Panel'!$K$5:$K$9304,'ROE Panel'!$A$5:$A$9304,$A34,'ROE Panel'!$D$5:$D$9304,H$6,'ROE Panel'!$E$5:$E$9304,H$7),"")</f>
        <v>0.13548395789717785</v>
      </c>
      <c r="I34" s="35">
        <f>IFERROR(SUMIFS('ROE Panel'!$J$5:$J$9304,'ROE Panel'!$A$5:$A$9304,$A34,'ROE Panel'!$D$5:$D$9304,I$6,'ROE Panel'!$E$5:$E$9304,I$7)/SUMIFS('ROE Panel'!$K$5:$K$9304,'ROE Panel'!$A$5:$A$9304,$A34,'ROE Panel'!$D$5:$D$9304,I$6,'ROE Panel'!$E$5:$E$9304,I$7),"")</f>
        <v>0.13936402685584193</v>
      </c>
      <c r="J34" s="35">
        <f>IFERROR(SUMIFS('ROE Panel'!$J$5:$J$9304,'ROE Panel'!$A$5:$A$9304,$A34,'ROE Panel'!$D$5:$D$9304,J$6,'ROE Panel'!$E$5:$E$9304,J$7)/SUMIFS('ROE Panel'!$K$5:$K$9304,'ROE Panel'!$A$5:$A$9304,$A34,'ROE Panel'!$D$5:$D$9304,J$6,'ROE Panel'!$E$5:$E$9304,J$7),"")</f>
        <v>7.4461018188548736E-2</v>
      </c>
      <c r="K34" s="27">
        <f>IFERROR(SUMIFS('ROE Panel'!$L$5:$L$9304,'ROE Panel'!$A$5:$A$9304,$A34,'ROE Panel'!$D$5:$D$9304,D$6,'ROE Panel'!$E$5:$E$9304,D$7)/SUMIFS('ROE Panel'!$J$5:$J$9304,'ROE Panel'!$A$5:$A$9304,$A34,'ROE Panel'!$D$5:$D$9304,D$6,'ROE Panel'!$E$5:$E$9304,D$7),"")</f>
        <v>10.975839368800539</v>
      </c>
      <c r="L34" s="27">
        <f>IFERROR(SUMIFS('ROE Panel'!$L$5:$L$9304,'ROE Panel'!$A$5:$A$9304,$A34,'ROE Panel'!$D$5:$D$9304,E$6,'ROE Panel'!$E$5:$E$9304,E$7)/SUMIFS('ROE Panel'!$J$5:$J$9304,'ROE Panel'!$A$5:$A$9304,$A34,'ROE Panel'!$D$5:$D$9304,E$6,'ROE Panel'!$E$5:$E$9304,E$7),"")</f>
        <v>17.273425671927388</v>
      </c>
      <c r="M34" s="27">
        <f>IFERROR(SUMIFS('ROE Panel'!$L$5:$L$9304,'ROE Panel'!$A$5:$A$9304,$A34,'ROE Panel'!$D$5:$D$9304,F$6,'ROE Panel'!$E$5:$E$9304,F$7)/SUMIFS('ROE Panel'!$J$5:$J$9304,'ROE Panel'!$A$5:$A$9304,$A34,'ROE Panel'!$D$5:$D$9304,F$6,'ROE Panel'!$E$5:$E$9304,F$7),"")</f>
        <v>16.969316438326267</v>
      </c>
      <c r="N34" s="27">
        <f>IFERROR(SUMIFS('ROE Panel'!$L$5:$L$9304,'ROE Panel'!$A$5:$A$9304,$A34,'ROE Panel'!$D$5:$D$9304,G$6,'ROE Panel'!$E$5:$E$9304,G$7)/SUMIFS('ROE Panel'!$J$5:$J$9304,'ROE Panel'!$A$5:$A$9304,$A34,'ROE Panel'!$D$5:$D$9304,G$6,'ROE Panel'!$E$5:$E$9304,G$7),"")</f>
        <v>10.32763769965536</v>
      </c>
      <c r="O34" s="27">
        <f>IFERROR(SUMIFS('ROE Panel'!$L$5:$L$9304,'ROE Panel'!$A$5:$A$9304,$A34,'ROE Panel'!$D$5:$D$9304,H$6,'ROE Panel'!$E$5:$E$9304,H$7)/SUMIFS('ROE Panel'!$J$5:$J$9304,'ROE Panel'!$A$5:$A$9304,$A34,'ROE Panel'!$D$5:$D$9304,H$6,'ROE Panel'!$E$5:$E$9304,H$7),"")</f>
        <v>12.258583670832007</v>
      </c>
      <c r="P34" s="27">
        <f>IFERROR(SUMIFS('ROE Panel'!$L$5:$L$9304,'ROE Panel'!$A$5:$A$9304,$A34,'ROE Panel'!$D$5:$D$9304,I$6,'ROE Panel'!$E$5:$E$9304,I$7)/SUMIFS('ROE Panel'!$J$5:$J$9304,'ROE Panel'!$A$5:$A$9304,$A34,'ROE Panel'!$D$5:$D$9304,I$6,'ROE Panel'!$E$5:$E$9304,I$7),"")</f>
        <v>16.130607957672158</v>
      </c>
      <c r="Q34" s="27">
        <f>IFERROR(SUMIFS('ROE Panel'!$L$5:$L$9304,'ROE Panel'!$A$5:$A$9304,$A34,'ROE Panel'!$D$5:$D$9304,J$6,'ROE Panel'!$E$5:$E$9304,J$7)/SUMIFS('ROE Panel'!$J$5:$J$9304,'ROE Panel'!$A$5:$A$9304,$A34,'ROE Panel'!$D$5:$D$9304,J$6,'ROE Panel'!$E$5:$E$9304,J$7),"")</f>
        <v>24.780522815237465</v>
      </c>
      <c r="R34" s="29">
        <f t="shared" si="6"/>
        <v>7.0213787674475975E-2</v>
      </c>
      <c r="S34" s="29">
        <f t="shared" si="7"/>
        <v>4.459495518716846E-2</v>
      </c>
      <c r="T34" s="29">
        <f t="shared" si="8"/>
        <v>4.2355353727051369E-2</v>
      </c>
      <c r="U34" s="29">
        <f t="shared" si="9"/>
        <v>6.0672714871565663E-2</v>
      </c>
      <c r="V34" s="29">
        <f t="shared" si="10"/>
        <v>5.8255578476588653E-2</v>
      </c>
      <c r="W34" s="29">
        <f t="shared" si="11"/>
        <v>4.6065711210598208E-2</v>
      </c>
      <c r="X34" s="29">
        <f t="shared" si="12"/>
        <v>1.9861539504034534E-2</v>
      </c>
    </row>
    <row r="35" spans="1:24" ht="13.95" customHeight="1" x14ac:dyDescent="0.3">
      <c r="A35" s="94">
        <v>43220</v>
      </c>
      <c r="B35" s="20">
        <f t="shared" si="5"/>
        <v>1</v>
      </c>
      <c r="C35" s="43">
        <v>4.1496330481405427E-2</v>
      </c>
      <c r="D35" s="35">
        <f>IFERROR(SUMIFS('ROE Panel'!$J$5:$J$9304,'ROE Panel'!$A$5:$A$9304,$A35,'ROE Panel'!$D$5:$D$9304,D$6,'ROE Panel'!$E$5:$E$9304,D$7)/SUMIFS('ROE Panel'!$K$5:$K$9304,'ROE Panel'!$A$5:$A$9304,$A35,'ROE Panel'!$D$5:$D$9304,D$6,'ROE Panel'!$E$5:$E$9304,D$7),"")</f>
        <v>0.168944285100285</v>
      </c>
      <c r="E35" s="35">
        <f>IFERROR(SUMIFS('ROE Panel'!$J$5:$J$9304,'ROE Panel'!$A$5:$A$9304,$A35,'ROE Panel'!$D$5:$D$9304,E$6,'ROE Panel'!$E$5:$E$9304,E$7)/SUMIFS('ROE Panel'!$K$5:$K$9304,'ROE Panel'!$A$5:$A$9304,$A35,'ROE Panel'!$D$5:$D$9304,E$6,'ROE Panel'!$E$5:$E$9304,E$7),"")</f>
        <v>0.14910999848494486</v>
      </c>
      <c r="F35" s="35">
        <f>IFERROR(SUMIFS('ROE Panel'!$J$5:$J$9304,'ROE Panel'!$A$5:$A$9304,$A35,'ROE Panel'!$D$5:$D$9304,F$6,'ROE Panel'!$E$5:$E$9304,F$7)/SUMIFS('ROE Panel'!$K$5:$K$9304,'ROE Panel'!$A$5:$A$9304,$A35,'ROE Panel'!$D$5:$D$9304,F$6,'ROE Panel'!$E$5:$E$9304,F$7),"")</f>
        <v>0.12987658079349551</v>
      </c>
      <c r="G35" s="35">
        <f>IFERROR(SUMIFS('ROE Panel'!$J$5:$J$9304,'ROE Panel'!$A$5:$A$9304,$A35,'ROE Panel'!$D$5:$D$9304,G$6,'ROE Panel'!$E$5:$E$9304,G$7)/SUMIFS('ROE Panel'!$K$5:$K$9304,'ROE Panel'!$A$5:$A$9304,$A35,'ROE Panel'!$D$5:$D$9304,G$6,'ROE Panel'!$E$5:$E$9304,G$7),"")</f>
        <v>0.11749870809939193</v>
      </c>
      <c r="H35" s="35">
        <f>IFERROR(SUMIFS('ROE Panel'!$J$5:$J$9304,'ROE Panel'!$A$5:$A$9304,$A35,'ROE Panel'!$D$5:$D$9304,H$6,'ROE Panel'!$E$5:$E$9304,H$7)/SUMIFS('ROE Panel'!$K$5:$K$9304,'ROE Panel'!$A$5:$A$9304,$A35,'ROE Panel'!$D$5:$D$9304,H$6,'ROE Panel'!$E$5:$E$9304,H$7),"")</f>
        <v>0.14006104868810945</v>
      </c>
      <c r="I35" s="35">
        <f>IFERROR(SUMIFS('ROE Panel'!$J$5:$J$9304,'ROE Panel'!$A$5:$A$9304,$A35,'ROE Panel'!$D$5:$D$9304,I$6,'ROE Panel'!$E$5:$E$9304,I$7)/SUMIFS('ROE Panel'!$K$5:$K$9304,'ROE Panel'!$A$5:$A$9304,$A35,'ROE Panel'!$D$5:$D$9304,I$6,'ROE Panel'!$E$5:$E$9304,I$7),"")</f>
        <v>0.14293380965280203</v>
      </c>
      <c r="J35" s="35">
        <f>IFERROR(SUMIFS('ROE Panel'!$J$5:$J$9304,'ROE Panel'!$A$5:$A$9304,$A35,'ROE Panel'!$D$5:$D$9304,J$6,'ROE Panel'!$E$5:$E$9304,J$7)/SUMIFS('ROE Panel'!$K$5:$K$9304,'ROE Panel'!$A$5:$A$9304,$A35,'ROE Panel'!$D$5:$D$9304,J$6,'ROE Panel'!$E$5:$E$9304,J$7),"")</f>
        <v>7.1259878851372346E-2</v>
      </c>
      <c r="K35" s="27">
        <f>IFERROR(SUMIFS('ROE Panel'!$L$5:$L$9304,'ROE Panel'!$A$5:$A$9304,$A35,'ROE Panel'!$D$5:$D$9304,D$6,'ROE Panel'!$E$5:$E$9304,D$7)/SUMIFS('ROE Panel'!$J$5:$J$9304,'ROE Panel'!$A$5:$A$9304,$A35,'ROE Panel'!$D$5:$D$9304,D$6,'ROE Panel'!$E$5:$E$9304,D$7),"")</f>
        <v>10.465350687651956</v>
      </c>
      <c r="L35" s="27">
        <f>IFERROR(SUMIFS('ROE Panel'!$L$5:$L$9304,'ROE Panel'!$A$5:$A$9304,$A35,'ROE Panel'!$D$5:$D$9304,E$6,'ROE Panel'!$E$5:$E$9304,E$7)/SUMIFS('ROE Panel'!$J$5:$J$9304,'ROE Panel'!$A$5:$A$9304,$A35,'ROE Panel'!$D$5:$D$9304,E$6,'ROE Panel'!$E$5:$E$9304,E$7),"")</f>
        <v>17.306663076249972</v>
      </c>
      <c r="M35" s="27">
        <f>IFERROR(SUMIFS('ROE Panel'!$L$5:$L$9304,'ROE Panel'!$A$5:$A$9304,$A35,'ROE Panel'!$D$5:$D$9304,F$6,'ROE Panel'!$E$5:$E$9304,F$7)/SUMIFS('ROE Panel'!$J$5:$J$9304,'ROE Panel'!$A$5:$A$9304,$A35,'ROE Panel'!$D$5:$D$9304,F$6,'ROE Panel'!$E$5:$E$9304,F$7),"")</f>
        <v>16.628368875425515</v>
      </c>
      <c r="N35" s="27">
        <f>IFERROR(SUMIFS('ROE Panel'!$L$5:$L$9304,'ROE Panel'!$A$5:$A$9304,$A35,'ROE Panel'!$D$5:$D$9304,G$6,'ROE Panel'!$E$5:$E$9304,G$7)/SUMIFS('ROE Panel'!$J$5:$J$9304,'ROE Panel'!$A$5:$A$9304,$A35,'ROE Panel'!$D$5:$D$9304,G$6,'ROE Panel'!$E$5:$E$9304,G$7),"")</f>
        <v>11.227229980639921</v>
      </c>
      <c r="O35" s="27">
        <f>IFERROR(SUMIFS('ROE Panel'!$L$5:$L$9304,'ROE Panel'!$A$5:$A$9304,$A35,'ROE Panel'!$D$5:$D$9304,H$6,'ROE Panel'!$E$5:$E$9304,H$7)/SUMIFS('ROE Panel'!$J$5:$J$9304,'ROE Panel'!$A$5:$A$9304,$A35,'ROE Panel'!$D$5:$D$9304,H$6,'ROE Panel'!$E$5:$E$9304,H$7),"")</f>
        <v>12.344253334397068</v>
      </c>
      <c r="P35" s="27">
        <f>IFERROR(SUMIFS('ROE Panel'!$L$5:$L$9304,'ROE Panel'!$A$5:$A$9304,$A35,'ROE Panel'!$D$5:$D$9304,I$6,'ROE Panel'!$E$5:$E$9304,I$7)/SUMIFS('ROE Panel'!$J$5:$J$9304,'ROE Panel'!$A$5:$A$9304,$A35,'ROE Panel'!$D$5:$D$9304,I$6,'ROE Panel'!$E$5:$E$9304,I$7),"")</f>
        <v>15.714102856529975</v>
      </c>
      <c r="Q35" s="27">
        <f>IFERROR(SUMIFS('ROE Panel'!$L$5:$L$9304,'ROE Panel'!$A$5:$A$9304,$A35,'ROE Panel'!$D$5:$D$9304,J$6,'ROE Panel'!$E$5:$E$9304,J$7)/SUMIFS('ROE Panel'!$J$5:$J$9304,'ROE Panel'!$A$5:$A$9304,$A35,'ROE Panel'!$D$5:$D$9304,J$6,'ROE Panel'!$E$5:$E$9304,J$7),"")</f>
        <v>24.860889567875546</v>
      </c>
      <c r="R35" s="29">
        <f t="shared" si="6"/>
        <v>7.4474294388824289E-2</v>
      </c>
      <c r="S35" s="29">
        <f t="shared" si="7"/>
        <v>4.5072039964719632E-2</v>
      </c>
      <c r="T35" s="29">
        <f t="shared" si="8"/>
        <v>4.3878929306507539E-2</v>
      </c>
      <c r="U35" s="29">
        <f t="shared" si="9"/>
        <v>5.8944776811021254E-2</v>
      </c>
      <c r="V35" s="29">
        <f t="shared" si="10"/>
        <v>5.9328880711263576E-2</v>
      </c>
      <c r="W35" s="29">
        <f t="shared" si="11"/>
        <v>4.8215396370143562E-2</v>
      </c>
      <c r="X35" s="29">
        <f t="shared" si="12"/>
        <v>1.9197561054331819E-2</v>
      </c>
    </row>
    <row r="36" spans="1:24" ht="13.95" customHeight="1" x14ac:dyDescent="0.3">
      <c r="A36" s="94">
        <v>43251</v>
      </c>
      <c r="B36" s="20">
        <f t="shared" si="5"/>
        <v>1</v>
      </c>
      <c r="C36" s="43">
        <v>4.8787107346566279E-2</v>
      </c>
      <c r="D36" s="35">
        <f>IFERROR(SUMIFS('ROE Panel'!$J$5:$J$9304,'ROE Panel'!$A$5:$A$9304,$A36,'ROE Panel'!$D$5:$D$9304,D$6,'ROE Panel'!$E$5:$E$9304,D$7)/SUMIFS('ROE Panel'!$K$5:$K$9304,'ROE Panel'!$A$5:$A$9304,$A36,'ROE Panel'!$D$5:$D$9304,D$6,'ROE Panel'!$E$5:$E$9304,D$7),"")</f>
        <v>0.17130957838929198</v>
      </c>
      <c r="E36" s="35">
        <f>IFERROR(SUMIFS('ROE Panel'!$J$5:$J$9304,'ROE Panel'!$A$5:$A$9304,$A36,'ROE Panel'!$D$5:$D$9304,E$6,'ROE Panel'!$E$5:$E$9304,E$7)/SUMIFS('ROE Panel'!$K$5:$K$9304,'ROE Panel'!$A$5:$A$9304,$A36,'ROE Panel'!$D$5:$D$9304,E$6,'ROE Panel'!$E$5:$E$9304,E$7),"")</f>
        <v>0.12202073938426521</v>
      </c>
      <c r="F36" s="35">
        <f>IFERROR(SUMIFS('ROE Panel'!$J$5:$J$9304,'ROE Panel'!$A$5:$A$9304,$A36,'ROE Panel'!$D$5:$D$9304,F$6,'ROE Panel'!$E$5:$E$9304,F$7)/SUMIFS('ROE Panel'!$K$5:$K$9304,'ROE Panel'!$A$5:$A$9304,$A36,'ROE Panel'!$D$5:$D$9304,F$6,'ROE Panel'!$E$5:$E$9304,F$7),"")</f>
        <v>0.13946899378326086</v>
      </c>
      <c r="G36" s="35">
        <f>IFERROR(SUMIFS('ROE Panel'!$J$5:$J$9304,'ROE Panel'!$A$5:$A$9304,$A36,'ROE Panel'!$D$5:$D$9304,G$6,'ROE Panel'!$E$5:$E$9304,G$7)/SUMIFS('ROE Panel'!$K$5:$K$9304,'ROE Panel'!$A$5:$A$9304,$A36,'ROE Panel'!$D$5:$D$9304,G$6,'ROE Panel'!$E$5:$E$9304,G$7),"")</f>
        <v>0.12791411024127203</v>
      </c>
      <c r="H36" s="35">
        <f>IFERROR(SUMIFS('ROE Panel'!$J$5:$J$9304,'ROE Panel'!$A$5:$A$9304,$A36,'ROE Panel'!$D$5:$D$9304,H$6,'ROE Panel'!$E$5:$E$9304,H$7)/SUMIFS('ROE Panel'!$K$5:$K$9304,'ROE Panel'!$A$5:$A$9304,$A36,'ROE Panel'!$D$5:$D$9304,H$6,'ROE Panel'!$E$5:$E$9304,H$7),"")</f>
        <v>0.14262208868226106</v>
      </c>
      <c r="I36" s="35">
        <f>IFERROR(SUMIFS('ROE Panel'!$J$5:$J$9304,'ROE Panel'!$A$5:$A$9304,$A36,'ROE Panel'!$D$5:$D$9304,I$6,'ROE Panel'!$E$5:$E$9304,I$7)/SUMIFS('ROE Panel'!$K$5:$K$9304,'ROE Panel'!$A$5:$A$9304,$A36,'ROE Panel'!$D$5:$D$9304,I$6,'ROE Panel'!$E$5:$E$9304,I$7),"")</f>
        <v>0.15363371508550194</v>
      </c>
      <c r="J36" s="35">
        <f>IFERROR(SUMIFS('ROE Panel'!$J$5:$J$9304,'ROE Panel'!$A$5:$A$9304,$A36,'ROE Panel'!$D$5:$D$9304,J$6,'ROE Panel'!$E$5:$E$9304,J$7)/SUMIFS('ROE Panel'!$K$5:$K$9304,'ROE Panel'!$A$5:$A$9304,$A36,'ROE Panel'!$D$5:$D$9304,J$6,'ROE Panel'!$E$5:$E$9304,J$7),"")</f>
        <v>7.4057735453144119E-2</v>
      </c>
      <c r="K36" s="27">
        <f>IFERROR(SUMIFS('ROE Panel'!$L$5:$L$9304,'ROE Panel'!$A$5:$A$9304,$A36,'ROE Panel'!$D$5:$D$9304,D$6,'ROE Panel'!$E$5:$E$9304,D$7)/SUMIFS('ROE Panel'!$J$5:$J$9304,'ROE Panel'!$A$5:$A$9304,$A36,'ROE Panel'!$D$5:$D$9304,D$6,'ROE Panel'!$E$5:$E$9304,D$7),"")</f>
        <v>8.6678020285301027</v>
      </c>
      <c r="L36" s="27">
        <f>IFERROR(SUMIFS('ROE Panel'!$L$5:$L$9304,'ROE Panel'!$A$5:$A$9304,$A36,'ROE Panel'!$D$5:$D$9304,E$6,'ROE Panel'!$E$5:$E$9304,E$7)/SUMIFS('ROE Panel'!$J$5:$J$9304,'ROE Panel'!$A$5:$A$9304,$A36,'ROE Panel'!$D$5:$D$9304,E$6,'ROE Panel'!$E$5:$E$9304,E$7),"")</f>
        <v>14.104918636536722</v>
      </c>
      <c r="M36" s="27">
        <f>IFERROR(SUMIFS('ROE Panel'!$L$5:$L$9304,'ROE Panel'!$A$5:$A$9304,$A36,'ROE Panel'!$D$5:$D$9304,F$6,'ROE Panel'!$E$5:$E$9304,F$7)/SUMIFS('ROE Panel'!$J$5:$J$9304,'ROE Panel'!$A$5:$A$9304,$A36,'ROE Panel'!$D$5:$D$9304,F$6,'ROE Panel'!$E$5:$E$9304,F$7),"")</f>
        <v>14.839863361250519</v>
      </c>
      <c r="N36" s="27">
        <f>IFERROR(SUMIFS('ROE Panel'!$L$5:$L$9304,'ROE Panel'!$A$5:$A$9304,$A36,'ROE Panel'!$D$5:$D$9304,G$6,'ROE Panel'!$E$5:$E$9304,G$7)/SUMIFS('ROE Panel'!$J$5:$J$9304,'ROE Panel'!$A$5:$A$9304,$A36,'ROE Panel'!$D$5:$D$9304,G$6,'ROE Panel'!$E$5:$E$9304,G$7),"")</f>
        <v>10.108391248150291</v>
      </c>
      <c r="O36" s="27">
        <f>IFERROR(SUMIFS('ROE Panel'!$L$5:$L$9304,'ROE Panel'!$A$5:$A$9304,$A36,'ROE Panel'!$D$5:$D$9304,H$6,'ROE Panel'!$E$5:$E$9304,H$7)/SUMIFS('ROE Panel'!$J$5:$J$9304,'ROE Panel'!$A$5:$A$9304,$A36,'ROE Panel'!$D$5:$D$9304,H$6,'ROE Panel'!$E$5:$E$9304,H$7),"")</f>
        <v>10.653034903284251</v>
      </c>
      <c r="P36" s="27">
        <f>IFERROR(SUMIFS('ROE Panel'!$L$5:$L$9304,'ROE Panel'!$A$5:$A$9304,$A36,'ROE Panel'!$D$5:$D$9304,I$6,'ROE Panel'!$E$5:$E$9304,I$7)/SUMIFS('ROE Panel'!$J$5:$J$9304,'ROE Panel'!$A$5:$A$9304,$A36,'ROE Panel'!$D$5:$D$9304,I$6,'ROE Panel'!$E$5:$E$9304,I$7),"")</f>
        <v>13.871612641435711</v>
      </c>
      <c r="Q36" s="27">
        <f>IFERROR(SUMIFS('ROE Panel'!$L$5:$L$9304,'ROE Panel'!$A$5:$A$9304,$A36,'ROE Panel'!$D$5:$D$9304,J$6,'ROE Panel'!$E$5:$E$9304,J$7)/SUMIFS('ROE Panel'!$J$5:$J$9304,'ROE Panel'!$A$5:$A$9304,$A36,'ROE Panel'!$D$5:$D$9304,J$6,'ROE Panel'!$E$5:$E$9304,J$7),"")</f>
        <v>24.115599860459476</v>
      </c>
      <c r="R36" s="29">
        <f t="shared" si="6"/>
        <v>8.1929951779590116E-2</v>
      </c>
      <c r="S36" s="29">
        <f t="shared" si="7"/>
        <v>4.1801912408283119E-2</v>
      </c>
      <c r="T36" s="29">
        <f t="shared" si="8"/>
        <v>4.2890361637070044E-2</v>
      </c>
      <c r="U36" s="29">
        <f t="shared" si="9"/>
        <v>6.0791193312049567E-2</v>
      </c>
      <c r="V36" s="29">
        <f t="shared" si="10"/>
        <v>6.1148739964687636E-2</v>
      </c>
      <c r="W36" s="29">
        <f t="shared" si="11"/>
        <v>4.8248716486888048E-2</v>
      </c>
      <c r="X36" s="29">
        <f t="shared" si="12"/>
        <v>1.3363252532330457E-2</v>
      </c>
    </row>
    <row r="37" spans="1:24" ht="13.95" customHeight="1" x14ac:dyDescent="0.3">
      <c r="A37" s="94">
        <v>43281</v>
      </c>
      <c r="B37" s="20">
        <f t="shared" si="5"/>
        <v>1</v>
      </c>
      <c r="C37" s="43">
        <v>5.3234249714807211E-2</v>
      </c>
      <c r="D37" s="35">
        <f>IFERROR(SUMIFS('ROE Panel'!$J$5:$J$9304,'ROE Panel'!$A$5:$A$9304,$A37,'ROE Panel'!$D$5:$D$9304,D$6,'ROE Panel'!$E$5:$E$9304,D$7)/SUMIFS('ROE Panel'!$K$5:$K$9304,'ROE Panel'!$A$5:$A$9304,$A37,'ROE Panel'!$D$5:$D$9304,D$6,'ROE Panel'!$E$5:$E$9304,D$7),"")</f>
        <v>0.16820241353431833</v>
      </c>
      <c r="E37" s="35">
        <f>IFERROR(SUMIFS('ROE Panel'!$J$5:$J$9304,'ROE Panel'!$A$5:$A$9304,$A37,'ROE Panel'!$D$5:$D$9304,E$6,'ROE Panel'!$E$5:$E$9304,E$7)/SUMIFS('ROE Panel'!$K$5:$K$9304,'ROE Panel'!$A$5:$A$9304,$A37,'ROE Panel'!$D$5:$D$9304,E$6,'ROE Panel'!$E$5:$E$9304,E$7),"")</f>
        <v>0.11986867111553565</v>
      </c>
      <c r="F37" s="35">
        <f>IFERROR(SUMIFS('ROE Panel'!$J$5:$J$9304,'ROE Panel'!$A$5:$A$9304,$A37,'ROE Panel'!$D$5:$D$9304,F$6,'ROE Panel'!$E$5:$E$9304,F$7)/SUMIFS('ROE Panel'!$K$5:$K$9304,'ROE Panel'!$A$5:$A$9304,$A37,'ROE Panel'!$D$5:$D$9304,F$6,'ROE Panel'!$E$5:$E$9304,F$7),"")</f>
        <v>0.13974916998072406</v>
      </c>
      <c r="G37" s="35">
        <f>IFERROR(SUMIFS('ROE Panel'!$J$5:$J$9304,'ROE Panel'!$A$5:$A$9304,$A37,'ROE Panel'!$D$5:$D$9304,G$6,'ROE Panel'!$E$5:$E$9304,G$7)/SUMIFS('ROE Panel'!$K$5:$K$9304,'ROE Panel'!$A$5:$A$9304,$A37,'ROE Panel'!$D$5:$D$9304,G$6,'ROE Panel'!$E$5:$E$9304,G$7),"")</f>
        <v>0.12805677221645007</v>
      </c>
      <c r="H37" s="35">
        <f>IFERROR(SUMIFS('ROE Panel'!$J$5:$J$9304,'ROE Panel'!$A$5:$A$9304,$A37,'ROE Panel'!$D$5:$D$9304,H$6,'ROE Panel'!$E$5:$E$9304,H$7)/SUMIFS('ROE Panel'!$K$5:$K$9304,'ROE Panel'!$A$5:$A$9304,$A37,'ROE Panel'!$D$5:$D$9304,H$6,'ROE Panel'!$E$5:$E$9304,H$7),"")</f>
        <v>0.14086225683852965</v>
      </c>
      <c r="I37" s="35">
        <f>IFERROR(SUMIFS('ROE Panel'!$J$5:$J$9304,'ROE Panel'!$A$5:$A$9304,$A37,'ROE Panel'!$D$5:$D$9304,I$6,'ROE Panel'!$E$5:$E$9304,I$7)/SUMIFS('ROE Panel'!$K$5:$K$9304,'ROE Panel'!$A$5:$A$9304,$A37,'ROE Panel'!$D$5:$D$9304,I$6,'ROE Panel'!$E$5:$E$9304,I$7),"")</f>
        <v>0.1541478779748138</v>
      </c>
      <c r="J37" s="35">
        <f>IFERROR(SUMIFS('ROE Panel'!$J$5:$J$9304,'ROE Panel'!$A$5:$A$9304,$A37,'ROE Panel'!$D$5:$D$9304,J$6,'ROE Panel'!$E$5:$E$9304,J$7)/SUMIFS('ROE Panel'!$K$5:$K$9304,'ROE Panel'!$A$5:$A$9304,$A37,'ROE Panel'!$D$5:$D$9304,J$6,'ROE Panel'!$E$5:$E$9304,J$7),"")</f>
        <v>7.6002960269397291E-2</v>
      </c>
      <c r="K37" s="27">
        <f>IFERROR(SUMIFS('ROE Panel'!$L$5:$L$9304,'ROE Panel'!$A$5:$A$9304,$A37,'ROE Panel'!$D$5:$D$9304,D$6,'ROE Panel'!$E$5:$E$9304,D$7)/SUMIFS('ROE Panel'!$J$5:$J$9304,'ROE Panel'!$A$5:$A$9304,$A37,'ROE Panel'!$D$5:$D$9304,D$6,'ROE Panel'!$E$5:$E$9304,D$7),"")</f>
        <v>8.1172529108735514</v>
      </c>
      <c r="L37" s="27">
        <f>IFERROR(SUMIFS('ROE Panel'!$L$5:$L$9304,'ROE Panel'!$A$5:$A$9304,$A37,'ROE Panel'!$D$5:$D$9304,E$6,'ROE Panel'!$E$5:$E$9304,E$7)/SUMIFS('ROE Panel'!$J$5:$J$9304,'ROE Panel'!$A$5:$A$9304,$A37,'ROE Panel'!$D$5:$D$9304,E$6,'ROE Panel'!$E$5:$E$9304,E$7),"")</f>
        <v>13.604141301869181</v>
      </c>
      <c r="M37" s="27">
        <f>IFERROR(SUMIFS('ROE Panel'!$L$5:$L$9304,'ROE Panel'!$A$5:$A$9304,$A37,'ROE Panel'!$D$5:$D$9304,F$6,'ROE Panel'!$E$5:$E$9304,F$7)/SUMIFS('ROE Panel'!$J$5:$J$9304,'ROE Panel'!$A$5:$A$9304,$A37,'ROE Panel'!$D$5:$D$9304,F$6,'ROE Panel'!$E$5:$E$9304,F$7),"")</f>
        <v>14.520048748202321</v>
      </c>
      <c r="N37" s="27">
        <f>IFERROR(SUMIFS('ROE Panel'!$L$5:$L$9304,'ROE Panel'!$A$5:$A$9304,$A37,'ROE Panel'!$D$5:$D$9304,G$6,'ROE Panel'!$E$5:$E$9304,G$7)/SUMIFS('ROE Panel'!$J$5:$J$9304,'ROE Panel'!$A$5:$A$9304,$A37,'ROE Panel'!$D$5:$D$9304,G$6,'ROE Panel'!$E$5:$E$9304,G$7),"")</f>
        <v>9.089338338972631</v>
      </c>
      <c r="O37" s="27">
        <f>IFERROR(SUMIFS('ROE Panel'!$L$5:$L$9304,'ROE Panel'!$A$5:$A$9304,$A37,'ROE Panel'!$D$5:$D$9304,H$6,'ROE Panel'!$E$5:$E$9304,H$7)/SUMIFS('ROE Panel'!$J$5:$J$9304,'ROE Panel'!$A$5:$A$9304,$A37,'ROE Panel'!$D$5:$D$9304,H$6,'ROE Panel'!$E$5:$E$9304,H$7),"")</f>
        <v>9.9383964097414275</v>
      </c>
      <c r="P37" s="27">
        <f>IFERROR(SUMIFS('ROE Panel'!$L$5:$L$9304,'ROE Panel'!$A$5:$A$9304,$A37,'ROE Panel'!$D$5:$D$9304,I$6,'ROE Panel'!$E$5:$E$9304,I$7)/SUMIFS('ROE Panel'!$J$5:$J$9304,'ROE Panel'!$A$5:$A$9304,$A37,'ROE Panel'!$D$5:$D$9304,I$6,'ROE Panel'!$E$5:$E$9304,I$7),"")</f>
        <v>13.472277706103876</v>
      </c>
      <c r="Q37" s="27">
        <f>IFERROR(SUMIFS('ROE Panel'!$L$5:$L$9304,'ROE Panel'!$A$5:$A$9304,$A37,'ROE Panel'!$D$5:$D$9304,J$6,'ROE Panel'!$E$5:$E$9304,J$7)/SUMIFS('ROE Panel'!$J$5:$J$9304,'ROE Panel'!$A$5:$A$9304,$A37,'ROE Panel'!$D$5:$D$9304,J$6,'ROE Panel'!$E$5:$E$9304,J$7),"")</f>
        <v>23.928199693746976</v>
      </c>
      <c r="R37" s="29">
        <f t="shared" si="6"/>
        <v>8.2536516275465335E-2</v>
      </c>
      <c r="S37" s="29">
        <f t="shared" si="7"/>
        <v>3.8450983063473373E-2</v>
      </c>
      <c r="T37" s="29">
        <f t="shared" si="8"/>
        <v>3.9473803066194454E-2</v>
      </c>
      <c r="U37" s="29">
        <f t="shared" si="9"/>
        <v>6.3405064385330431E-2</v>
      </c>
      <c r="V37" s="29">
        <f t="shared" si="10"/>
        <v>6.0812855956947451E-2</v>
      </c>
      <c r="W37" s="29">
        <f t="shared" si="11"/>
        <v>4.5360439104520589E-2</v>
      </c>
      <c r="X37" s="29">
        <f t="shared" si="12"/>
        <v>9.7135875391012733E-3</v>
      </c>
    </row>
    <row r="38" spans="1:24" ht="13.95" customHeight="1" x14ac:dyDescent="0.3">
      <c r="A38" s="94">
        <v>43312</v>
      </c>
      <c r="B38" s="20">
        <f t="shared" si="5"/>
        <v>1</v>
      </c>
      <c r="C38" s="43">
        <v>5.246005395847593E-2</v>
      </c>
      <c r="D38" s="35">
        <f>IFERROR(SUMIFS('ROE Panel'!$J$5:$J$9304,'ROE Panel'!$A$5:$A$9304,$A38,'ROE Panel'!$D$5:$D$9304,D$6,'ROE Panel'!$E$5:$E$9304,D$7)/SUMIFS('ROE Panel'!$K$5:$K$9304,'ROE Panel'!$A$5:$A$9304,$A38,'ROE Panel'!$D$5:$D$9304,D$6,'ROE Panel'!$E$5:$E$9304,D$7),"")</f>
        <v>0.16945252285622897</v>
      </c>
      <c r="E38" s="35">
        <f>IFERROR(SUMIFS('ROE Panel'!$J$5:$J$9304,'ROE Panel'!$A$5:$A$9304,$A38,'ROE Panel'!$D$5:$D$9304,E$6,'ROE Panel'!$E$5:$E$9304,E$7)/SUMIFS('ROE Panel'!$K$5:$K$9304,'ROE Panel'!$A$5:$A$9304,$A38,'ROE Panel'!$D$5:$D$9304,E$6,'ROE Panel'!$E$5:$E$9304,E$7),"")</f>
        <v>0.13487096625457476</v>
      </c>
      <c r="F38" s="35">
        <f>IFERROR(SUMIFS('ROE Panel'!$J$5:$J$9304,'ROE Panel'!$A$5:$A$9304,$A38,'ROE Panel'!$D$5:$D$9304,F$6,'ROE Panel'!$E$5:$E$9304,F$7)/SUMIFS('ROE Panel'!$K$5:$K$9304,'ROE Panel'!$A$5:$A$9304,$A38,'ROE Panel'!$D$5:$D$9304,F$6,'ROE Panel'!$E$5:$E$9304,F$7),"")</f>
        <v>0.14069265073950826</v>
      </c>
      <c r="G38" s="35">
        <f>IFERROR(SUMIFS('ROE Panel'!$J$5:$J$9304,'ROE Panel'!$A$5:$A$9304,$A38,'ROE Panel'!$D$5:$D$9304,G$6,'ROE Panel'!$E$5:$E$9304,G$7)/SUMIFS('ROE Panel'!$K$5:$K$9304,'ROE Panel'!$A$5:$A$9304,$A38,'ROE Panel'!$D$5:$D$9304,G$6,'ROE Panel'!$E$5:$E$9304,G$7),"")</f>
        <v>0.13024461933533169</v>
      </c>
      <c r="H38" s="35">
        <f>IFERROR(SUMIFS('ROE Panel'!$J$5:$J$9304,'ROE Panel'!$A$5:$A$9304,$A38,'ROE Panel'!$D$5:$D$9304,H$6,'ROE Panel'!$E$5:$E$9304,H$7)/SUMIFS('ROE Panel'!$K$5:$K$9304,'ROE Panel'!$A$5:$A$9304,$A38,'ROE Panel'!$D$5:$D$9304,H$6,'ROE Panel'!$E$5:$E$9304,H$7),"")</f>
        <v>0.14488136551971673</v>
      </c>
      <c r="I38" s="35">
        <f>IFERROR(SUMIFS('ROE Panel'!$J$5:$J$9304,'ROE Panel'!$A$5:$A$9304,$A38,'ROE Panel'!$D$5:$D$9304,I$6,'ROE Panel'!$E$5:$E$9304,I$7)/SUMIFS('ROE Panel'!$K$5:$K$9304,'ROE Panel'!$A$5:$A$9304,$A38,'ROE Panel'!$D$5:$D$9304,I$6,'ROE Panel'!$E$5:$E$9304,I$7),"")</f>
        <v>0.15450478598365716</v>
      </c>
      <c r="J38" s="35">
        <f>IFERROR(SUMIFS('ROE Panel'!$J$5:$J$9304,'ROE Panel'!$A$5:$A$9304,$A38,'ROE Panel'!$D$5:$D$9304,J$6,'ROE Panel'!$E$5:$E$9304,J$7)/SUMIFS('ROE Panel'!$K$5:$K$9304,'ROE Panel'!$A$5:$A$9304,$A38,'ROE Panel'!$D$5:$D$9304,J$6,'ROE Panel'!$E$5:$E$9304,J$7),"")</f>
        <v>7.9207662842058116E-2</v>
      </c>
      <c r="K38" s="27">
        <f>IFERROR(SUMIFS('ROE Panel'!$L$5:$L$9304,'ROE Panel'!$A$5:$A$9304,$A38,'ROE Panel'!$D$5:$D$9304,D$6,'ROE Panel'!$E$5:$E$9304,D$7)/SUMIFS('ROE Panel'!$J$5:$J$9304,'ROE Panel'!$A$5:$A$9304,$A38,'ROE Panel'!$D$5:$D$9304,D$6,'ROE Panel'!$E$5:$E$9304,D$7),"")</f>
        <v>9.0392847486344312</v>
      </c>
      <c r="L38" s="27">
        <f>IFERROR(SUMIFS('ROE Panel'!$L$5:$L$9304,'ROE Panel'!$A$5:$A$9304,$A38,'ROE Panel'!$D$5:$D$9304,E$6,'ROE Panel'!$E$5:$E$9304,E$7)/SUMIFS('ROE Panel'!$J$5:$J$9304,'ROE Panel'!$A$5:$A$9304,$A38,'ROE Panel'!$D$5:$D$9304,E$6,'ROE Panel'!$E$5:$E$9304,E$7),"")</f>
        <v>13.681507420623804</v>
      </c>
      <c r="M38" s="27">
        <f>IFERROR(SUMIFS('ROE Panel'!$L$5:$L$9304,'ROE Panel'!$A$5:$A$9304,$A38,'ROE Panel'!$D$5:$D$9304,F$6,'ROE Panel'!$E$5:$E$9304,F$7)/SUMIFS('ROE Panel'!$J$5:$J$9304,'ROE Panel'!$A$5:$A$9304,$A38,'ROE Panel'!$D$5:$D$9304,F$6,'ROE Panel'!$E$5:$E$9304,F$7),"")</f>
        <v>14.832643423693835</v>
      </c>
      <c r="N38" s="27">
        <f>IFERROR(SUMIFS('ROE Panel'!$L$5:$L$9304,'ROE Panel'!$A$5:$A$9304,$A38,'ROE Panel'!$D$5:$D$9304,G$6,'ROE Panel'!$E$5:$E$9304,G$7)/SUMIFS('ROE Panel'!$J$5:$J$9304,'ROE Panel'!$A$5:$A$9304,$A38,'ROE Panel'!$D$5:$D$9304,G$6,'ROE Panel'!$E$5:$E$9304,G$7),"")</f>
        <v>9.4948740565037664</v>
      </c>
      <c r="O38" s="27">
        <f>IFERROR(SUMIFS('ROE Panel'!$L$5:$L$9304,'ROE Panel'!$A$5:$A$9304,$A38,'ROE Panel'!$D$5:$D$9304,H$6,'ROE Panel'!$E$5:$E$9304,H$7)/SUMIFS('ROE Panel'!$J$5:$J$9304,'ROE Panel'!$A$5:$A$9304,$A38,'ROE Panel'!$D$5:$D$9304,H$6,'ROE Panel'!$E$5:$E$9304,H$7),"")</f>
        <v>10.45389441894844</v>
      </c>
      <c r="P38" s="27">
        <f>IFERROR(SUMIFS('ROE Panel'!$L$5:$L$9304,'ROE Panel'!$A$5:$A$9304,$A38,'ROE Panel'!$D$5:$D$9304,I$6,'ROE Panel'!$E$5:$E$9304,I$7)/SUMIFS('ROE Panel'!$J$5:$J$9304,'ROE Panel'!$A$5:$A$9304,$A38,'ROE Panel'!$D$5:$D$9304,I$6,'ROE Panel'!$E$5:$E$9304,I$7),"")</f>
        <v>14.065328481729761</v>
      </c>
      <c r="Q38" s="27">
        <f>IFERROR(SUMIFS('ROE Panel'!$L$5:$L$9304,'ROE Panel'!$A$5:$A$9304,$A38,'ROE Panel'!$D$5:$D$9304,J$6,'ROE Panel'!$E$5:$E$9304,J$7)/SUMIFS('ROE Panel'!$J$5:$J$9304,'ROE Panel'!$A$5:$A$9304,$A38,'ROE Panel'!$D$5:$D$9304,J$6,'ROE Panel'!$E$5:$E$9304,J$7),"")</f>
        <v>21.495441673015971</v>
      </c>
      <c r="R38" s="29">
        <f t="shared" si="6"/>
        <v>7.4483901174845643E-2</v>
      </c>
      <c r="S38" s="29">
        <f t="shared" si="7"/>
        <v>4.2160339872353444E-2</v>
      </c>
      <c r="T38" s="29">
        <f t="shared" si="8"/>
        <v>3.9436763579120307E-2</v>
      </c>
      <c r="U38" s="29">
        <f t="shared" si="9"/>
        <v>6.1854221011333463E-2</v>
      </c>
      <c r="V38" s="29">
        <f t="shared" si="10"/>
        <v>5.9166258990852191E-2</v>
      </c>
      <c r="W38" s="29">
        <f t="shared" si="11"/>
        <v>4.4009270868734546E-2</v>
      </c>
      <c r="X38" s="29">
        <f t="shared" si="12"/>
        <v>1.3456657490530821E-2</v>
      </c>
    </row>
    <row r="39" spans="1:24" ht="13.95" customHeight="1" x14ac:dyDescent="0.3">
      <c r="A39" s="94">
        <v>43343</v>
      </c>
      <c r="B39" s="20">
        <f t="shared" si="5"/>
        <v>1</v>
      </c>
      <c r="C39" s="43">
        <v>5.5401344170659367E-2</v>
      </c>
      <c r="D39" s="35">
        <f>IFERROR(SUMIFS('ROE Panel'!$J$5:$J$9304,'ROE Panel'!$A$5:$A$9304,$A39,'ROE Panel'!$D$5:$D$9304,D$6,'ROE Panel'!$E$5:$E$9304,D$7)/SUMIFS('ROE Panel'!$K$5:$K$9304,'ROE Panel'!$A$5:$A$9304,$A39,'ROE Panel'!$D$5:$D$9304,D$6,'ROE Panel'!$E$5:$E$9304,D$7),"")</f>
        <v>0.17016688450302567</v>
      </c>
      <c r="E39" s="35">
        <f>IFERROR(SUMIFS('ROE Panel'!$J$5:$J$9304,'ROE Panel'!$A$5:$A$9304,$A39,'ROE Panel'!$D$5:$D$9304,E$6,'ROE Panel'!$E$5:$E$9304,E$7)/SUMIFS('ROE Panel'!$K$5:$K$9304,'ROE Panel'!$A$5:$A$9304,$A39,'ROE Panel'!$D$5:$D$9304,E$6,'ROE Panel'!$E$5:$E$9304,E$7),"")</f>
        <v>0.13522583044517258</v>
      </c>
      <c r="F39" s="35">
        <f>IFERROR(SUMIFS('ROE Panel'!$J$5:$J$9304,'ROE Panel'!$A$5:$A$9304,$A39,'ROE Panel'!$D$5:$D$9304,F$6,'ROE Panel'!$E$5:$E$9304,F$7)/SUMIFS('ROE Panel'!$K$5:$K$9304,'ROE Panel'!$A$5:$A$9304,$A39,'ROE Panel'!$D$5:$D$9304,F$6,'ROE Panel'!$E$5:$E$9304,F$7),"")</f>
        <v>0.13887869212943377</v>
      </c>
      <c r="G39" s="35">
        <f>IFERROR(SUMIFS('ROE Panel'!$J$5:$J$9304,'ROE Panel'!$A$5:$A$9304,$A39,'ROE Panel'!$D$5:$D$9304,G$6,'ROE Panel'!$E$5:$E$9304,G$7)/SUMIFS('ROE Panel'!$K$5:$K$9304,'ROE Panel'!$A$5:$A$9304,$A39,'ROE Panel'!$D$5:$D$9304,G$6,'ROE Panel'!$E$5:$E$9304,G$7),"")</f>
        <v>0.13666509471056437</v>
      </c>
      <c r="H39" s="35">
        <f>IFERROR(SUMIFS('ROE Panel'!$J$5:$J$9304,'ROE Panel'!$A$5:$A$9304,$A39,'ROE Panel'!$D$5:$D$9304,H$6,'ROE Panel'!$E$5:$E$9304,H$7)/SUMIFS('ROE Panel'!$K$5:$K$9304,'ROE Panel'!$A$5:$A$9304,$A39,'ROE Panel'!$D$5:$D$9304,H$6,'ROE Panel'!$E$5:$E$9304,H$7),"")</f>
        <v>0.14797390529775564</v>
      </c>
      <c r="I39" s="35">
        <f>IFERROR(SUMIFS('ROE Panel'!$J$5:$J$9304,'ROE Panel'!$A$5:$A$9304,$A39,'ROE Panel'!$D$5:$D$9304,I$6,'ROE Panel'!$E$5:$E$9304,I$7)/SUMIFS('ROE Panel'!$K$5:$K$9304,'ROE Panel'!$A$5:$A$9304,$A39,'ROE Panel'!$D$5:$D$9304,I$6,'ROE Panel'!$E$5:$E$9304,I$7),"")</f>
        <v>0.15459608884341353</v>
      </c>
      <c r="J39" s="35">
        <f>IFERROR(SUMIFS('ROE Panel'!$J$5:$J$9304,'ROE Panel'!$A$5:$A$9304,$A39,'ROE Panel'!$D$5:$D$9304,J$6,'ROE Panel'!$E$5:$E$9304,J$7)/SUMIFS('ROE Panel'!$K$5:$K$9304,'ROE Panel'!$A$5:$A$9304,$A39,'ROE Panel'!$D$5:$D$9304,J$6,'ROE Panel'!$E$5:$E$9304,J$7),"")</f>
        <v>7.0656617740929059E-2</v>
      </c>
      <c r="K39" s="27">
        <f>IFERROR(SUMIFS('ROE Panel'!$L$5:$L$9304,'ROE Panel'!$A$5:$A$9304,$A39,'ROE Panel'!$D$5:$D$9304,D$6,'ROE Panel'!$E$5:$E$9304,D$7)/SUMIFS('ROE Panel'!$J$5:$J$9304,'ROE Panel'!$A$5:$A$9304,$A39,'ROE Panel'!$D$5:$D$9304,D$6,'ROE Panel'!$E$5:$E$9304,D$7),"")</f>
        <v>8.27278289077789</v>
      </c>
      <c r="L39" s="27">
        <f>IFERROR(SUMIFS('ROE Panel'!$L$5:$L$9304,'ROE Panel'!$A$5:$A$9304,$A39,'ROE Panel'!$D$5:$D$9304,E$6,'ROE Panel'!$E$5:$E$9304,E$7)/SUMIFS('ROE Panel'!$J$5:$J$9304,'ROE Panel'!$A$5:$A$9304,$A39,'ROE Panel'!$D$5:$D$9304,E$6,'ROE Panel'!$E$5:$E$9304,E$7),"")</f>
        <v>13.310617032899975</v>
      </c>
      <c r="M39" s="27">
        <f>IFERROR(SUMIFS('ROE Panel'!$L$5:$L$9304,'ROE Panel'!$A$5:$A$9304,$A39,'ROE Panel'!$D$5:$D$9304,F$6,'ROE Panel'!$E$5:$E$9304,F$7)/SUMIFS('ROE Panel'!$J$5:$J$9304,'ROE Panel'!$A$5:$A$9304,$A39,'ROE Panel'!$D$5:$D$9304,F$6,'ROE Panel'!$E$5:$E$9304,F$7),"")</f>
        <v>14.174488355852484</v>
      </c>
      <c r="N39" s="27">
        <f>IFERROR(SUMIFS('ROE Panel'!$L$5:$L$9304,'ROE Panel'!$A$5:$A$9304,$A39,'ROE Panel'!$D$5:$D$9304,G$6,'ROE Panel'!$E$5:$E$9304,G$7)/SUMIFS('ROE Panel'!$J$5:$J$9304,'ROE Panel'!$A$5:$A$9304,$A39,'ROE Panel'!$D$5:$D$9304,G$6,'ROE Panel'!$E$5:$E$9304,G$7),"")</f>
        <v>9.0945115422683038</v>
      </c>
      <c r="O39" s="27">
        <f>IFERROR(SUMIFS('ROE Panel'!$L$5:$L$9304,'ROE Panel'!$A$5:$A$9304,$A39,'ROE Panel'!$D$5:$D$9304,H$6,'ROE Panel'!$E$5:$E$9304,H$7)/SUMIFS('ROE Panel'!$J$5:$J$9304,'ROE Panel'!$A$5:$A$9304,$A39,'ROE Panel'!$D$5:$D$9304,H$6,'ROE Panel'!$E$5:$E$9304,H$7),"")</f>
        <v>9.8318951941917785</v>
      </c>
      <c r="P39" s="27">
        <f>IFERROR(SUMIFS('ROE Panel'!$L$5:$L$9304,'ROE Panel'!$A$5:$A$9304,$A39,'ROE Panel'!$D$5:$D$9304,I$6,'ROE Panel'!$E$5:$E$9304,I$7)/SUMIFS('ROE Panel'!$J$5:$J$9304,'ROE Panel'!$A$5:$A$9304,$A39,'ROE Panel'!$D$5:$D$9304,I$6,'ROE Panel'!$E$5:$E$9304,I$7),"")</f>
        <v>13.12433103045324</v>
      </c>
      <c r="Q39" s="27">
        <f>IFERROR(SUMIFS('ROE Panel'!$L$5:$L$9304,'ROE Panel'!$A$5:$A$9304,$A39,'ROE Panel'!$D$5:$D$9304,J$6,'ROE Panel'!$E$5:$E$9304,J$7)/SUMIFS('ROE Panel'!$J$5:$J$9304,'ROE Panel'!$A$5:$A$9304,$A39,'ROE Panel'!$D$5:$D$9304,J$6,'ROE Panel'!$E$5:$E$9304,J$7),"")</f>
        <v>24.147913438293166</v>
      </c>
      <c r="R39" s="29">
        <f t="shared" si="6"/>
        <v>7.9090441727156791E-2</v>
      </c>
      <c r="S39" s="29">
        <f t="shared" si="7"/>
        <v>4.0614660584353396E-2</v>
      </c>
      <c r="T39" s="29">
        <f t="shared" si="8"/>
        <v>3.8272309041116254E-2</v>
      </c>
      <c r="U39" s="29">
        <f t="shared" si="9"/>
        <v>6.3740364845204858E-2</v>
      </c>
      <c r="V39" s="29">
        <f t="shared" si="10"/>
        <v>6.1003019584090504E-2</v>
      </c>
      <c r="W39" s="29">
        <f t="shared" si="11"/>
        <v>4.4628555629909139E-2</v>
      </c>
      <c r="X39" s="29">
        <f t="shared" si="12"/>
        <v>5.4636661617409182E-3</v>
      </c>
    </row>
    <row r="40" spans="1:24" ht="13.95" customHeight="1" x14ac:dyDescent="0.3">
      <c r="A40" s="94">
        <v>43373</v>
      </c>
      <c r="B40" s="20">
        <f t="shared" si="5"/>
        <v>1</v>
      </c>
      <c r="C40" s="43">
        <v>5.4797648072096743E-2</v>
      </c>
      <c r="D40" s="35">
        <f>IFERROR(SUMIFS('ROE Panel'!$J$5:$J$9304,'ROE Panel'!$A$5:$A$9304,$A40,'ROE Panel'!$D$5:$D$9304,D$6,'ROE Panel'!$E$5:$E$9304,D$7)/SUMIFS('ROE Panel'!$K$5:$K$9304,'ROE Panel'!$A$5:$A$9304,$A40,'ROE Panel'!$D$5:$D$9304,D$6,'ROE Panel'!$E$5:$E$9304,D$7),"")</f>
        <v>0.17271532109028748</v>
      </c>
      <c r="E40" s="35">
        <f>IFERROR(SUMIFS('ROE Panel'!$J$5:$J$9304,'ROE Panel'!$A$5:$A$9304,$A40,'ROE Panel'!$D$5:$D$9304,E$6,'ROE Panel'!$E$5:$E$9304,E$7)/SUMIFS('ROE Panel'!$K$5:$K$9304,'ROE Panel'!$A$5:$A$9304,$A40,'ROE Panel'!$D$5:$D$9304,E$6,'ROE Panel'!$E$5:$E$9304,E$7),"")</f>
        <v>0.13724529291662657</v>
      </c>
      <c r="F40" s="35">
        <f>IFERROR(SUMIFS('ROE Panel'!$J$5:$J$9304,'ROE Panel'!$A$5:$A$9304,$A40,'ROE Panel'!$D$5:$D$9304,F$6,'ROE Panel'!$E$5:$E$9304,F$7)/SUMIFS('ROE Panel'!$K$5:$K$9304,'ROE Panel'!$A$5:$A$9304,$A40,'ROE Panel'!$D$5:$D$9304,F$6,'ROE Panel'!$E$5:$E$9304,F$7),"")</f>
        <v>0.13810806045983887</v>
      </c>
      <c r="G40" s="35">
        <f>IFERROR(SUMIFS('ROE Panel'!$J$5:$J$9304,'ROE Panel'!$A$5:$A$9304,$A40,'ROE Panel'!$D$5:$D$9304,G$6,'ROE Panel'!$E$5:$E$9304,G$7)/SUMIFS('ROE Panel'!$K$5:$K$9304,'ROE Panel'!$A$5:$A$9304,$A40,'ROE Panel'!$D$5:$D$9304,G$6,'ROE Panel'!$E$5:$E$9304,G$7),"")</f>
        <v>0.14686001457205708</v>
      </c>
      <c r="H40" s="35">
        <f>IFERROR(SUMIFS('ROE Panel'!$J$5:$J$9304,'ROE Panel'!$A$5:$A$9304,$A40,'ROE Panel'!$D$5:$D$9304,H$6,'ROE Panel'!$E$5:$E$9304,H$7)/SUMIFS('ROE Panel'!$K$5:$K$9304,'ROE Panel'!$A$5:$A$9304,$A40,'ROE Panel'!$D$5:$D$9304,H$6,'ROE Panel'!$E$5:$E$9304,H$7),"")</f>
        <v>0.15330957016804858</v>
      </c>
      <c r="I40" s="35">
        <f>IFERROR(SUMIFS('ROE Panel'!$J$5:$J$9304,'ROE Panel'!$A$5:$A$9304,$A40,'ROE Panel'!$D$5:$D$9304,I$6,'ROE Panel'!$E$5:$E$9304,I$7)/SUMIFS('ROE Panel'!$K$5:$K$9304,'ROE Panel'!$A$5:$A$9304,$A40,'ROE Panel'!$D$5:$D$9304,I$6,'ROE Panel'!$E$5:$E$9304,I$7),"")</f>
        <v>0.15307459601251061</v>
      </c>
      <c r="J40" s="35">
        <f>IFERROR(SUMIFS('ROE Panel'!$J$5:$J$9304,'ROE Panel'!$A$5:$A$9304,$A40,'ROE Panel'!$D$5:$D$9304,J$6,'ROE Panel'!$E$5:$E$9304,J$7)/SUMIFS('ROE Panel'!$K$5:$K$9304,'ROE Panel'!$A$5:$A$9304,$A40,'ROE Panel'!$D$5:$D$9304,J$6,'ROE Panel'!$E$5:$E$9304,J$7),"")</f>
        <v>7.3080640510179318E-2</v>
      </c>
      <c r="K40" s="27">
        <f>IFERROR(SUMIFS('ROE Panel'!$L$5:$L$9304,'ROE Panel'!$A$5:$A$9304,$A40,'ROE Panel'!$D$5:$D$9304,D$6,'ROE Panel'!$E$5:$E$9304,D$7)/SUMIFS('ROE Panel'!$J$5:$J$9304,'ROE Panel'!$A$5:$A$9304,$A40,'ROE Panel'!$D$5:$D$9304,D$6,'ROE Panel'!$E$5:$E$9304,D$7),"")</f>
        <v>8.447550575272647</v>
      </c>
      <c r="L40" s="27">
        <f>IFERROR(SUMIFS('ROE Panel'!$L$5:$L$9304,'ROE Panel'!$A$5:$A$9304,$A40,'ROE Panel'!$D$5:$D$9304,E$6,'ROE Panel'!$E$5:$E$9304,E$7)/SUMIFS('ROE Panel'!$J$5:$J$9304,'ROE Panel'!$A$5:$A$9304,$A40,'ROE Panel'!$D$5:$D$9304,E$6,'ROE Panel'!$E$5:$E$9304,E$7),"")</f>
        <v>12.842824458231643</v>
      </c>
      <c r="M40" s="27">
        <f>IFERROR(SUMIFS('ROE Panel'!$L$5:$L$9304,'ROE Panel'!$A$5:$A$9304,$A40,'ROE Panel'!$D$5:$D$9304,F$6,'ROE Panel'!$E$5:$E$9304,F$7)/SUMIFS('ROE Panel'!$J$5:$J$9304,'ROE Panel'!$A$5:$A$9304,$A40,'ROE Panel'!$D$5:$D$9304,F$6,'ROE Panel'!$E$5:$E$9304,F$7),"")</f>
        <v>14.313356807808594</v>
      </c>
      <c r="N40" s="27">
        <f>IFERROR(SUMIFS('ROE Panel'!$L$5:$L$9304,'ROE Panel'!$A$5:$A$9304,$A40,'ROE Panel'!$D$5:$D$9304,G$6,'ROE Panel'!$E$5:$E$9304,G$7)/SUMIFS('ROE Panel'!$J$5:$J$9304,'ROE Panel'!$A$5:$A$9304,$A40,'ROE Panel'!$D$5:$D$9304,G$6,'ROE Panel'!$E$5:$E$9304,G$7),"")</f>
        <v>9.3806159659064061</v>
      </c>
      <c r="O40" s="27">
        <f>IFERROR(SUMIFS('ROE Panel'!$L$5:$L$9304,'ROE Panel'!$A$5:$A$9304,$A40,'ROE Panel'!$D$5:$D$9304,H$6,'ROE Panel'!$E$5:$E$9304,H$7)/SUMIFS('ROE Panel'!$J$5:$J$9304,'ROE Panel'!$A$5:$A$9304,$A40,'ROE Panel'!$D$5:$D$9304,H$6,'ROE Panel'!$E$5:$E$9304,H$7),"")</f>
        <v>9.9527113619297989</v>
      </c>
      <c r="P40" s="27">
        <f>IFERROR(SUMIFS('ROE Panel'!$L$5:$L$9304,'ROE Panel'!$A$5:$A$9304,$A40,'ROE Panel'!$D$5:$D$9304,I$6,'ROE Panel'!$E$5:$E$9304,I$7)/SUMIFS('ROE Panel'!$J$5:$J$9304,'ROE Panel'!$A$5:$A$9304,$A40,'ROE Panel'!$D$5:$D$9304,I$6,'ROE Panel'!$E$5:$E$9304,I$7),"")</f>
        <v>13.281414101455704</v>
      </c>
      <c r="Q40" s="27">
        <f>IFERROR(SUMIFS('ROE Panel'!$L$5:$L$9304,'ROE Panel'!$A$5:$A$9304,$A40,'ROE Panel'!$D$5:$D$9304,J$6,'ROE Panel'!$E$5:$E$9304,J$7)/SUMIFS('ROE Panel'!$J$5:$J$9304,'ROE Panel'!$A$5:$A$9304,$A40,'ROE Panel'!$D$5:$D$9304,J$6,'ROE Panel'!$E$5:$E$9304,J$7),"")</f>
        <v>23.704784178583367</v>
      </c>
      <c r="R40" s="29">
        <f t="shared" si="6"/>
        <v>7.8366489222709113E-2</v>
      </c>
      <c r="S40" s="29">
        <f t="shared" si="7"/>
        <v>4.3401950274448022E-2</v>
      </c>
      <c r="T40" s="29">
        <f t="shared" si="8"/>
        <v>3.8291244973849219E-2</v>
      </c>
      <c r="U40" s="29">
        <f t="shared" si="9"/>
        <v>6.4688780328475637E-2</v>
      </c>
      <c r="V40" s="29">
        <f t="shared" si="10"/>
        <v>6.1874898877144251E-2</v>
      </c>
      <c r="W40" s="29">
        <f t="shared" si="11"/>
        <v>4.4377530807911118E-2</v>
      </c>
      <c r="X40" s="29">
        <f t="shared" si="12"/>
        <v>7.2573222006559815E-3</v>
      </c>
    </row>
    <row r="41" spans="1:24" ht="13.95" customHeight="1" x14ac:dyDescent="0.3">
      <c r="A41" s="94">
        <v>43404</v>
      </c>
      <c r="B41" s="20">
        <f t="shared" si="5"/>
        <v>1</v>
      </c>
      <c r="C41" s="43">
        <v>4.6390255874971482E-2</v>
      </c>
      <c r="D41" s="35">
        <f>IFERROR(SUMIFS('ROE Panel'!$J$5:$J$9304,'ROE Panel'!$A$5:$A$9304,$A41,'ROE Panel'!$D$5:$D$9304,D$6,'ROE Panel'!$E$5:$E$9304,D$7)/SUMIFS('ROE Panel'!$K$5:$K$9304,'ROE Panel'!$A$5:$A$9304,$A41,'ROE Panel'!$D$5:$D$9304,D$6,'ROE Panel'!$E$5:$E$9304,D$7),"")</f>
        <v>0.17343387874964242</v>
      </c>
      <c r="E41" s="35">
        <f>IFERROR(SUMIFS('ROE Panel'!$J$5:$J$9304,'ROE Panel'!$A$5:$A$9304,$A41,'ROE Panel'!$D$5:$D$9304,E$6,'ROE Panel'!$E$5:$E$9304,E$7)/SUMIFS('ROE Panel'!$K$5:$K$9304,'ROE Panel'!$A$5:$A$9304,$A41,'ROE Panel'!$D$5:$D$9304,E$6,'ROE Panel'!$E$5:$E$9304,E$7),"")</f>
        <v>0.12468237642307836</v>
      </c>
      <c r="F41" s="35">
        <f>IFERROR(SUMIFS('ROE Panel'!$J$5:$J$9304,'ROE Panel'!$A$5:$A$9304,$A41,'ROE Panel'!$D$5:$D$9304,F$6,'ROE Panel'!$E$5:$E$9304,F$7)/SUMIFS('ROE Panel'!$K$5:$K$9304,'ROE Panel'!$A$5:$A$9304,$A41,'ROE Panel'!$D$5:$D$9304,F$6,'ROE Panel'!$E$5:$E$9304,F$7),"")</f>
        <v>0.13411562383055364</v>
      </c>
      <c r="G41" s="35">
        <f>IFERROR(SUMIFS('ROE Panel'!$J$5:$J$9304,'ROE Panel'!$A$5:$A$9304,$A41,'ROE Panel'!$D$5:$D$9304,G$6,'ROE Panel'!$E$5:$E$9304,G$7)/SUMIFS('ROE Panel'!$K$5:$K$9304,'ROE Panel'!$A$5:$A$9304,$A41,'ROE Panel'!$D$5:$D$9304,G$6,'ROE Panel'!$E$5:$E$9304,G$7),"")</f>
        <v>0.16529245304627582</v>
      </c>
      <c r="H41" s="35">
        <f>IFERROR(SUMIFS('ROE Panel'!$J$5:$J$9304,'ROE Panel'!$A$5:$A$9304,$A41,'ROE Panel'!$D$5:$D$9304,H$6,'ROE Panel'!$E$5:$E$9304,H$7)/SUMIFS('ROE Panel'!$K$5:$K$9304,'ROE Panel'!$A$5:$A$9304,$A41,'ROE Panel'!$D$5:$D$9304,H$6,'ROE Panel'!$E$5:$E$9304,H$7),"")</f>
        <v>0.15839314265847537</v>
      </c>
      <c r="I41" s="35">
        <f>IFERROR(SUMIFS('ROE Panel'!$J$5:$J$9304,'ROE Panel'!$A$5:$A$9304,$A41,'ROE Panel'!$D$5:$D$9304,I$6,'ROE Panel'!$E$5:$E$9304,I$7)/SUMIFS('ROE Panel'!$K$5:$K$9304,'ROE Panel'!$A$5:$A$9304,$A41,'ROE Panel'!$D$5:$D$9304,I$6,'ROE Panel'!$E$5:$E$9304,I$7),"")</f>
        <v>0.14879749710228607</v>
      </c>
      <c r="J41" s="35">
        <f>IFERROR(SUMIFS('ROE Panel'!$J$5:$J$9304,'ROE Panel'!$A$5:$A$9304,$A41,'ROE Panel'!$D$5:$D$9304,J$6,'ROE Panel'!$E$5:$E$9304,J$7)/SUMIFS('ROE Panel'!$K$5:$K$9304,'ROE Panel'!$A$5:$A$9304,$A41,'ROE Panel'!$D$5:$D$9304,J$6,'ROE Panel'!$E$5:$E$9304,J$7),"")</f>
        <v>6.9726790880879103E-2</v>
      </c>
      <c r="K41" s="27">
        <f>IFERROR(SUMIFS('ROE Panel'!$L$5:$L$9304,'ROE Panel'!$A$5:$A$9304,$A41,'ROE Panel'!$D$5:$D$9304,D$6,'ROE Panel'!$E$5:$E$9304,D$7)/SUMIFS('ROE Panel'!$J$5:$J$9304,'ROE Panel'!$A$5:$A$9304,$A41,'ROE Panel'!$D$5:$D$9304,D$6,'ROE Panel'!$E$5:$E$9304,D$7),"")</f>
        <v>9.903118454417303</v>
      </c>
      <c r="L41" s="27">
        <f>IFERROR(SUMIFS('ROE Panel'!$L$5:$L$9304,'ROE Panel'!$A$5:$A$9304,$A41,'ROE Panel'!$D$5:$D$9304,E$6,'ROE Panel'!$E$5:$E$9304,E$7)/SUMIFS('ROE Panel'!$J$5:$J$9304,'ROE Panel'!$A$5:$A$9304,$A41,'ROE Panel'!$D$5:$D$9304,E$6,'ROE Panel'!$E$5:$E$9304,E$7),"")</f>
        <v>13.641727256570814</v>
      </c>
      <c r="M41" s="27">
        <f>IFERROR(SUMIFS('ROE Panel'!$L$5:$L$9304,'ROE Panel'!$A$5:$A$9304,$A41,'ROE Panel'!$D$5:$D$9304,F$6,'ROE Panel'!$E$5:$E$9304,F$7)/SUMIFS('ROE Panel'!$J$5:$J$9304,'ROE Panel'!$A$5:$A$9304,$A41,'ROE Panel'!$D$5:$D$9304,F$6,'ROE Panel'!$E$5:$E$9304,F$7),"")</f>
        <v>16.67410343160503</v>
      </c>
      <c r="N41" s="27">
        <f>IFERROR(SUMIFS('ROE Panel'!$L$5:$L$9304,'ROE Panel'!$A$5:$A$9304,$A41,'ROE Panel'!$D$5:$D$9304,G$6,'ROE Panel'!$E$5:$E$9304,G$7)/SUMIFS('ROE Panel'!$J$5:$J$9304,'ROE Panel'!$A$5:$A$9304,$A41,'ROE Panel'!$D$5:$D$9304,G$6,'ROE Panel'!$E$5:$E$9304,G$7),"")</f>
        <v>9.2787435033829677</v>
      </c>
      <c r="O41" s="27">
        <f>IFERROR(SUMIFS('ROE Panel'!$L$5:$L$9304,'ROE Panel'!$A$5:$A$9304,$A41,'ROE Panel'!$D$5:$D$9304,H$6,'ROE Panel'!$E$5:$E$9304,H$7)/SUMIFS('ROE Panel'!$J$5:$J$9304,'ROE Panel'!$A$5:$A$9304,$A41,'ROE Panel'!$D$5:$D$9304,H$6,'ROE Panel'!$E$5:$E$9304,H$7),"")</f>
        <v>10.732638280796968</v>
      </c>
      <c r="P41" s="27">
        <f>IFERROR(SUMIFS('ROE Panel'!$L$5:$L$9304,'ROE Panel'!$A$5:$A$9304,$A41,'ROE Panel'!$D$5:$D$9304,I$6,'ROE Panel'!$E$5:$E$9304,I$7)/SUMIFS('ROE Panel'!$J$5:$J$9304,'ROE Panel'!$A$5:$A$9304,$A41,'ROE Panel'!$D$5:$D$9304,I$6,'ROE Panel'!$E$5:$E$9304,I$7),"")</f>
        <v>15.855811351456436</v>
      </c>
      <c r="Q41" s="27">
        <f>IFERROR(SUMIFS('ROE Panel'!$L$5:$L$9304,'ROE Panel'!$A$5:$A$9304,$A41,'ROE Panel'!$D$5:$D$9304,J$6,'ROE Panel'!$E$5:$E$9304,J$7)/SUMIFS('ROE Panel'!$J$5:$J$9304,'ROE Panel'!$A$5:$A$9304,$A41,'ROE Panel'!$D$5:$D$9304,J$6,'ROE Panel'!$E$5:$E$9304,J$7),"")</f>
        <v>24.332421131828951</v>
      </c>
      <c r="R41" s="29">
        <f t="shared" si="6"/>
        <v>7.4223258307377249E-2</v>
      </c>
      <c r="S41" s="29">
        <f t="shared" si="7"/>
        <v>4.6281537930007936E-2</v>
      </c>
      <c r="T41" s="29">
        <f t="shared" si="8"/>
        <v>3.9565728748795458E-2</v>
      </c>
      <c r="U41" s="29">
        <f t="shared" si="9"/>
        <v>7.7738236708765562E-2</v>
      </c>
      <c r="V41" s="29">
        <f t="shared" si="10"/>
        <v>6.6136035429717688E-2</v>
      </c>
      <c r="W41" s="29">
        <f t="shared" si="11"/>
        <v>4.375698249399123E-2</v>
      </c>
      <c r="X41" s="29">
        <f t="shared" si="12"/>
        <v>1.4005064770842034E-2</v>
      </c>
    </row>
    <row r="42" spans="1:24" ht="13.95" customHeight="1" x14ac:dyDescent="0.3">
      <c r="A42" s="94">
        <v>43434</v>
      </c>
      <c r="B42" s="20">
        <f t="shared" si="5"/>
        <v>1</v>
      </c>
      <c r="C42" s="43">
        <v>4.7721570043349308E-2</v>
      </c>
      <c r="D42" s="35">
        <f>IFERROR(SUMIFS('ROE Panel'!$J$5:$J$9304,'ROE Panel'!$A$5:$A$9304,$A42,'ROE Panel'!$D$5:$D$9304,D$6,'ROE Panel'!$E$5:$E$9304,D$7)/SUMIFS('ROE Panel'!$K$5:$K$9304,'ROE Panel'!$A$5:$A$9304,$A42,'ROE Panel'!$D$5:$D$9304,D$6,'ROE Panel'!$E$5:$E$9304,D$7),"")</f>
        <v>0.1755188088072272</v>
      </c>
      <c r="E42" s="35">
        <f>IFERROR(SUMIFS('ROE Panel'!$J$5:$J$9304,'ROE Panel'!$A$5:$A$9304,$A42,'ROE Panel'!$D$5:$D$9304,E$6,'ROE Panel'!$E$5:$E$9304,E$7)/SUMIFS('ROE Panel'!$K$5:$K$9304,'ROE Panel'!$A$5:$A$9304,$A42,'ROE Panel'!$D$5:$D$9304,E$6,'ROE Panel'!$E$5:$E$9304,E$7),"")</f>
        <v>0.12637597681475338</v>
      </c>
      <c r="F42" s="35">
        <f>IFERROR(SUMIFS('ROE Panel'!$J$5:$J$9304,'ROE Panel'!$A$5:$A$9304,$A42,'ROE Panel'!$D$5:$D$9304,F$6,'ROE Panel'!$E$5:$E$9304,F$7)/SUMIFS('ROE Panel'!$K$5:$K$9304,'ROE Panel'!$A$5:$A$9304,$A42,'ROE Panel'!$D$5:$D$9304,F$6,'ROE Panel'!$E$5:$E$9304,F$7),"")</f>
        <v>0.13438484631680883</v>
      </c>
      <c r="G42" s="35">
        <f>IFERROR(SUMIFS('ROE Panel'!$J$5:$J$9304,'ROE Panel'!$A$5:$A$9304,$A42,'ROE Panel'!$D$5:$D$9304,G$6,'ROE Panel'!$E$5:$E$9304,G$7)/SUMIFS('ROE Panel'!$K$5:$K$9304,'ROE Panel'!$A$5:$A$9304,$A42,'ROE Panel'!$D$5:$D$9304,G$6,'ROE Panel'!$E$5:$E$9304,G$7),"")</f>
        <v>0.16149495971195788</v>
      </c>
      <c r="H42" s="35">
        <f>IFERROR(SUMIFS('ROE Panel'!$J$5:$J$9304,'ROE Panel'!$A$5:$A$9304,$A42,'ROE Panel'!$D$5:$D$9304,H$6,'ROE Panel'!$E$5:$E$9304,H$7)/SUMIFS('ROE Panel'!$K$5:$K$9304,'ROE Panel'!$A$5:$A$9304,$A42,'ROE Panel'!$D$5:$D$9304,H$6,'ROE Panel'!$E$5:$E$9304,H$7),"")</f>
        <v>0.15799761432120532</v>
      </c>
      <c r="I42" s="35">
        <f>IFERROR(SUMIFS('ROE Panel'!$J$5:$J$9304,'ROE Panel'!$A$5:$A$9304,$A42,'ROE Panel'!$D$5:$D$9304,I$6,'ROE Panel'!$E$5:$E$9304,I$7)/SUMIFS('ROE Panel'!$K$5:$K$9304,'ROE Panel'!$A$5:$A$9304,$A42,'ROE Panel'!$D$5:$D$9304,I$6,'ROE Panel'!$E$5:$E$9304,I$7),"")</f>
        <v>0.14725632880370659</v>
      </c>
      <c r="J42" s="35">
        <f>IFERROR(SUMIFS('ROE Panel'!$J$5:$J$9304,'ROE Panel'!$A$5:$A$9304,$A42,'ROE Panel'!$D$5:$D$9304,J$6,'ROE Panel'!$E$5:$E$9304,J$7)/SUMIFS('ROE Panel'!$K$5:$K$9304,'ROE Panel'!$A$5:$A$9304,$A42,'ROE Panel'!$D$5:$D$9304,J$6,'ROE Panel'!$E$5:$E$9304,J$7),"")</f>
        <v>7.4931488969149931E-2</v>
      </c>
      <c r="K42" s="27">
        <f>IFERROR(SUMIFS('ROE Panel'!$L$5:$L$9304,'ROE Panel'!$A$5:$A$9304,$A42,'ROE Panel'!$D$5:$D$9304,D$6,'ROE Panel'!$E$5:$E$9304,D$7)/SUMIFS('ROE Panel'!$J$5:$J$9304,'ROE Panel'!$A$5:$A$9304,$A42,'ROE Panel'!$D$5:$D$9304,D$6,'ROE Panel'!$E$5:$E$9304,D$7),"")</f>
        <v>10.556701923461686</v>
      </c>
      <c r="L42" s="27">
        <f>IFERROR(SUMIFS('ROE Panel'!$L$5:$L$9304,'ROE Panel'!$A$5:$A$9304,$A42,'ROE Panel'!$D$5:$D$9304,E$6,'ROE Panel'!$E$5:$E$9304,E$7)/SUMIFS('ROE Panel'!$J$5:$J$9304,'ROE Panel'!$A$5:$A$9304,$A42,'ROE Panel'!$D$5:$D$9304,E$6,'ROE Panel'!$E$5:$E$9304,E$7),"")</f>
        <v>14.21545488463709</v>
      </c>
      <c r="M42" s="27">
        <f>IFERROR(SUMIFS('ROE Panel'!$L$5:$L$9304,'ROE Panel'!$A$5:$A$9304,$A42,'ROE Panel'!$D$5:$D$9304,F$6,'ROE Panel'!$E$5:$E$9304,F$7)/SUMIFS('ROE Panel'!$J$5:$J$9304,'ROE Panel'!$A$5:$A$9304,$A42,'ROE Panel'!$D$5:$D$9304,F$6,'ROE Panel'!$E$5:$E$9304,F$7),"")</f>
        <v>16.493480029828849</v>
      </c>
      <c r="N42" s="27">
        <f>IFERROR(SUMIFS('ROE Panel'!$L$5:$L$9304,'ROE Panel'!$A$5:$A$9304,$A42,'ROE Panel'!$D$5:$D$9304,G$6,'ROE Panel'!$E$5:$E$9304,G$7)/SUMIFS('ROE Panel'!$J$5:$J$9304,'ROE Panel'!$A$5:$A$9304,$A42,'ROE Panel'!$D$5:$D$9304,G$6,'ROE Panel'!$E$5:$E$9304,G$7),"")</f>
        <v>8.8434911842078705</v>
      </c>
      <c r="O42" s="27">
        <f>IFERROR(SUMIFS('ROE Panel'!$L$5:$L$9304,'ROE Panel'!$A$5:$A$9304,$A42,'ROE Panel'!$D$5:$D$9304,H$6,'ROE Panel'!$E$5:$E$9304,H$7)/SUMIFS('ROE Panel'!$J$5:$J$9304,'ROE Panel'!$A$5:$A$9304,$A42,'ROE Panel'!$D$5:$D$9304,H$6,'ROE Panel'!$E$5:$E$9304,H$7),"")</f>
        <v>10.861667856064868</v>
      </c>
      <c r="P42" s="27">
        <f>IFERROR(SUMIFS('ROE Panel'!$L$5:$L$9304,'ROE Panel'!$A$5:$A$9304,$A42,'ROE Panel'!$D$5:$D$9304,I$6,'ROE Panel'!$E$5:$E$9304,I$7)/SUMIFS('ROE Panel'!$J$5:$J$9304,'ROE Panel'!$A$5:$A$9304,$A42,'ROE Panel'!$D$5:$D$9304,I$6,'ROE Panel'!$E$5:$E$9304,I$7),"")</f>
        <v>15.682979006066466</v>
      </c>
      <c r="Q42" s="27">
        <f>IFERROR(SUMIFS('ROE Panel'!$L$5:$L$9304,'ROE Panel'!$A$5:$A$9304,$A42,'ROE Panel'!$D$5:$D$9304,J$6,'ROE Panel'!$E$5:$E$9304,J$7)/SUMIFS('ROE Panel'!$J$5:$J$9304,'ROE Panel'!$A$5:$A$9304,$A42,'ROE Panel'!$D$5:$D$9304,J$6,'ROE Panel'!$E$5:$E$9304,J$7),"")</f>
        <v>23.85065337020341</v>
      </c>
      <c r="R42" s="29">
        <f t="shared" si="6"/>
        <v>6.8639337931994809E-2</v>
      </c>
      <c r="S42" s="29">
        <f t="shared" si="7"/>
        <v>4.3462304391488203E-2</v>
      </c>
      <c r="T42" s="29">
        <f t="shared" si="8"/>
        <v>3.8703595795851177E-2</v>
      </c>
      <c r="U42" s="29">
        <f t="shared" si="9"/>
        <v>7.9446909866297294E-2</v>
      </c>
      <c r="V42" s="29">
        <f t="shared" si="10"/>
        <v>6.3957921473744961E-2</v>
      </c>
      <c r="W42" s="29">
        <f t="shared" si="11"/>
        <v>4.2690377284728111E-2</v>
      </c>
      <c r="X42" s="29">
        <f t="shared" si="12"/>
        <v>1.4907367094141845E-2</v>
      </c>
    </row>
    <row r="43" spans="1:24" ht="13.95" customHeight="1" x14ac:dyDescent="0.3">
      <c r="A43" s="94">
        <v>43465</v>
      </c>
      <c r="B43" s="20">
        <f t="shared" si="5"/>
        <v>1</v>
      </c>
      <c r="C43" s="43">
        <v>4.4069687770933147E-2</v>
      </c>
      <c r="D43" s="35">
        <f>IFERROR(SUMIFS('ROE Panel'!$J$5:$J$9304,'ROE Panel'!$A$5:$A$9304,$A43,'ROE Panel'!$D$5:$D$9304,D$6,'ROE Panel'!$E$5:$E$9304,D$7)/SUMIFS('ROE Panel'!$K$5:$K$9304,'ROE Panel'!$A$5:$A$9304,$A43,'ROE Panel'!$D$5:$D$9304,D$6,'ROE Panel'!$E$5:$E$9304,D$7),"")</f>
        <v>0.17661456050868629</v>
      </c>
      <c r="E43" s="35">
        <f>IFERROR(SUMIFS('ROE Panel'!$J$5:$J$9304,'ROE Panel'!$A$5:$A$9304,$A43,'ROE Panel'!$D$5:$D$9304,E$6,'ROE Panel'!$E$5:$E$9304,E$7)/SUMIFS('ROE Panel'!$K$5:$K$9304,'ROE Panel'!$A$5:$A$9304,$A43,'ROE Panel'!$D$5:$D$9304,E$6,'ROE Panel'!$E$5:$E$9304,E$7),"")</f>
        <v>0.14459338684229828</v>
      </c>
      <c r="F43" s="35">
        <f>IFERROR(SUMIFS('ROE Panel'!$J$5:$J$9304,'ROE Panel'!$A$5:$A$9304,$A43,'ROE Panel'!$D$5:$D$9304,F$6,'ROE Panel'!$E$5:$E$9304,F$7)/SUMIFS('ROE Panel'!$K$5:$K$9304,'ROE Panel'!$A$5:$A$9304,$A43,'ROE Panel'!$D$5:$D$9304,F$6,'ROE Panel'!$E$5:$E$9304,F$7),"")</f>
        <v>0.13508101739706474</v>
      </c>
      <c r="G43" s="35">
        <f>IFERROR(SUMIFS('ROE Panel'!$J$5:$J$9304,'ROE Panel'!$A$5:$A$9304,$A43,'ROE Panel'!$D$5:$D$9304,G$6,'ROE Panel'!$E$5:$E$9304,G$7)/SUMIFS('ROE Panel'!$K$5:$K$9304,'ROE Panel'!$A$5:$A$9304,$A43,'ROE Panel'!$D$5:$D$9304,G$6,'ROE Panel'!$E$5:$E$9304,G$7),"")</f>
        <v>0.15529096035105483</v>
      </c>
      <c r="H43" s="35">
        <f>IFERROR(SUMIFS('ROE Panel'!$J$5:$J$9304,'ROE Panel'!$A$5:$A$9304,$A43,'ROE Panel'!$D$5:$D$9304,H$6,'ROE Panel'!$E$5:$E$9304,H$7)/SUMIFS('ROE Panel'!$K$5:$K$9304,'ROE Panel'!$A$5:$A$9304,$A43,'ROE Panel'!$D$5:$D$9304,H$6,'ROE Panel'!$E$5:$E$9304,H$7),"")</f>
        <v>0.15918856596920278</v>
      </c>
      <c r="I43" s="35">
        <f>IFERROR(SUMIFS('ROE Panel'!$J$5:$J$9304,'ROE Panel'!$A$5:$A$9304,$A43,'ROE Panel'!$D$5:$D$9304,I$6,'ROE Panel'!$E$5:$E$9304,I$7)/SUMIFS('ROE Panel'!$K$5:$K$9304,'ROE Panel'!$A$5:$A$9304,$A43,'ROE Panel'!$D$5:$D$9304,I$6,'ROE Panel'!$E$5:$E$9304,I$7),"")</f>
        <v>0.14740196454965945</v>
      </c>
      <c r="J43" s="35">
        <f>IFERROR(SUMIFS('ROE Panel'!$J$5:$J$9304,'ROE Panel'!$A$5:$A$9304,$A43,'ROE Panel'!$D$5:$D$9304,J$6,'ROE Panel'!$E$5:$E$9304,J$7)/SUMIFS('ROE Panel'!$K$5:$K$9304,'ROE Panel'!$A$5:$A$9304,$A43,'ROE Panel'!$D$5:$D$9304,J$6,'ROE Panel'!$E$5:$E$9304,J$7),"")</f>
        <v>7.9090355661269512E-2</v>
      </c>
      <c r="K43" s="27">
        <f>IFERROR(SUMIFS('ROE Panel'!$L$5:$L$9304,'ROE Panel'!$A$5:$A$9304,$A43,'ROE Panel'!$D$5:$D$9304,D$6,'ROE Panel'!$E$5:$E$9304,D$7)/SUMIFS('ROE Panel'!$J$5:$J$9304,'ROE Panel'!$A$5:$A$9304,$A43,'ROE Panel'!$D$5:$D$9304,D$6,'ROE Panel'!$E$5:$E$9304,D$7),"")</f>
        <v>10.293721174637627</v>
      </c>
      <c r="L43" s="27">
        <f>IFERROR(SUMIFS('ROE Panel'!$L$5:$L$9304,'ROE Panel'!$A$5:$A$9304,$A43,'ROE Panel'!$D$5:$D$9304,E$6,'ROE Panel'!$E$5:$E$9304,E$7)/SUMIFS('ROE Panel'!$J$5:$J$9304,'ROE Panel'!$A$5:$A$9304,$A43,'ROE Panel'!$D$5:$D$9304,E$6,'ROE Panel'!$E$5:$E$9304,E$7),"")</f>
        <v>14.609991628471002</v>
      </c>
      <c r="M43" s="27">
        <f>IFERROR(SUMIFS('ROE Panel'!$L$5:$L$9304,'ROE Panel'!$A$5:$A$9304,$A43,'ROE Panel'!$D$5:$D$9304,F$6,'ROE Panel'!$E$5:$E$9304,F$7)/SUMIFS('ROE Panel'!$J$5:$J$9304,'ROE Panel'!$A$5:$A$9304,$A43,'ROE Panel'!$D$5:$D$9304,F$6,'ROE Panel'!$E$5:$E$9304,F$7),"")</f>
        <v>16.469191150278881</v>
      </c>
      <c r="N43" s="27">
        <f>IFERROR(SUMIFS('ROE Panel'!$L$5:$L$9304,'ROE Panel'!$A$5:$A$9304,$A43,'ROE Panel'!$D$5:$D$9304,G$6,'ROE Panel'!$E$5:$E$9304,G$7)/SUMIFS('ROE Panel'!$J$5:$J$9304,'ROE Panel'!$A$5:$A$9304,$A43,'ROE Panel'!$D$5:$D$9304,G$6,'ROE Panel'!$E$5:$E$9304,G$7),"")</f>
        <v>8.4440889733042397</v>
      </c>
      <c r="O43" s="27">
        <f>IFERROR(SUMIFS('ROE Panel'!$L$5:$L$9304,'ROE Panel'!$A$5:$A$9304,$A43,'ROE Panel'!$D$5:$D$9304,H$6,'ROE Panel'!$E$5:$E$9304,H$7)/SUMIFS('ROE Panel'!$J$5:$J$9304,'ROE Panel'!$A$5:$A$9304,$A43,'ROE Panel'!$D$5:$D$9304,H$6,'ROE Panel'!$E$5:$E$9304,H$7),"")</f>
        <v>10.624734087424935</v>
      </c>
      <c r="P43" s="27">
        <f>IFERROR(SUMIFS('ROE Panel'!$L$5:$L$9304,'ROE Panel'!$A$5:$A$9304,$A43,'ROE Panel'!$D$5:$D$9304,I$6,'ROE Panel'!$E$5:$E$9304,I$7)/SUMIFS('ROE Panel'!$J$5:$J$9304,'ROE Panel'!$A$5:$A$9304,$A43,'ROE Panel'!$D$5:$D$9304,I$6,'ROE Panel'!$E$5:$E$9304,I$7),"")</f>
        <v>15.787101010160541</v>
      </c>
      <c r="Q43" s="27">
        <f>IFERROR(SUMIFS('ROE Panel'!$L$5:$L$9304,'ROE Panel'!$A$5:$A$9304,$A43,'ROE Panel'!$D$5:$D$9304,J$6,'ROE Panel'!$E$5:$E$9304,J$7)/SUMIFS('ROE Panel'!$J$5:$J$9304,'ROE Panel'!$A$5:$A$9304,$A43,'ROE Panel'!$D$5:$D$9304,J$6,'ROE Panel'!$E$5:$E$9304,J$7),"")</f>
        <v>22.24606681628617</v>
      </c>
      <c r="R43" s="29">
        <f t="shared" si="6"/>
        <v>7.4224624873010639E-2</v>
      </c>
      <c r="S43" s="29">
        <f t="shared" si="7"/>
        <v>4.9128186475547064E-2</v>
      </c>
      <c r="T43" s="29">
        <f t="shared" si="8"/>
        <v>4.2523067838232509E-2</v>
      </c>
      <c r="U43" s="29">
        <f t="shared" si="9"/>
        <v>8.551380154307528E-2</v>
      </c>
      <c r="V43" s="29">
        <f t="shared" si="10"/>
        <v>6.9261634815794795E-2</v>
      </c>
      <c r="W43" s="29">
        <f t="shared" si="11"/>
        <v>4.6075916038547382E-2</v>
      </c>
      <c r="X43" s="29">
        <f t="shared" si="12"/>
        <v>2.1169175374697535E-2</v>
      </c>
    </row>
    <row r="44" spans="1:24" ht="13.95" customHeight="1" x14ac:dyDescent="0.3">
      <c r="A44" s="94">
        <v>43496</v>
      </c>
      <c r="B44" s="20">
        <f t="shared" si="5"/>
        <v>1</v>
      </c>
      <c r="C44" s="43">
        <v>4.0645782911248013E-2</v>
      </c>
      <c r="D44" s="35">
        <f>IFERROR(SUMIFS('ROE Panel'!$J$5:$J$9304,'ROE Panel'!$A$5:$A$9304,$A44,'ROE Panel'!$D$5:$D$9304,D$6,'ROE Panel'!$E$5:$E$9304,D$7)/SUMIFS('ROE Panel'!$K$5:$K$9304,'ROE Panel'!$A$5:$A$9304,$A44,'ROE Panel'!$D$5:$D$9304,D$6,'ROE Panel'!$E$5:$E$9304,D$7),"")</f>
        <v>0.1778846966874319</v>
      </c>
      <c r="E44" s="35">
        <f>IFERROR(SUMIFS('ROE Panel'!$J$5:$J$9304,'ROE Panel'!$A$5:$A$9304,$A44,'ROE Panel'!$D$5:$D$9304,E$6,'ROE Panel'!$E$5:$E$9304,E$7)/SUMIFS('ROE Panel'!$K$5:$K$9304,'ROE Panel'!$A$5:$A$9304,$A44,'ROE Panel'!$D$5:$D$9304,E$6,'ROE Panel'!$E$5:$E$9304,E$7),"")</f>
        <v>0.13872380453120817</v>
      </c>
      <c r="F44" s="35">
        <f>IFERROR(SUMIFS('ROE Panel'!$J$5:$J$9304,'ROE Panel'!$A$5:$A$9304,$A44,'ROE Panel'!$D$5:$D$9304,F$6,'ROE Panel'!$E$5:$E$9304,F$7)/SUMIFS('ROE Panel'!$K$5:$K$9304,'ROE Panel'!$A$5:$A$9304,$A44,'ROE Panel'!$D$5:$D$9304,F$6,'ROE Panel'!$E$5:$E$9304,F$7),"")</f>
        <v>0.15019583257584646</v>
      </c>
      <c r="G44" s="35">
        <f>IFERROR(SUMIFS('ROE Panel'!$J$5:$J$9304,'ROE Panel'!$A$5:$A$9304,$A44,'ROE Panel'!$D$5:$D$9304,G$6,'ROE Panel'!$E$5:$E$9304,G$7)/SUMIFS('ROE Panel'!$K$5:$K$9304,'ROE Panel'!$A$5:$A$9304,$A44,'ROE Panel'!$D$5:$D$9304,G$6,'ROE Panel'!$E$5:$E$9304,G$7),"")</f>
        <v>0.14462815553333674</v>
      </c>
      <c r="H44" s="35">
        <f>IFERROR(SUMIFS('ROE Panel'!$J$5:$J$9304,'ROE Panel'!$A$5:$A$9304,$A44,'ROE Panel'!$D$5:$D$9304,H$6,'ROE Panel'!$E$5:$E$9304,H$7)/SUMIFS('ROE Panel'!$K$5:$K$9304,'ROE Panel'!$A$5:$A$9304,$A44,'ROE Panel'!$D$5:$D$9304,H$6,'ROE Panel'!$E$5:$E$9304,H$7),"")</f>
        <v>0.15560366404848552</v>
      </c>
      <c r="I44" s="35">
        <f>IFERROR(SUMIFS('ROE Panel'!$J$5:$J$9304,'ROE Panel'!$A$5:$A$9304,$A44,'ROE Panel'!$D$5:$D$9304,I$6,'ROE Panel'!$E$5:$E$9304,I$7)/SUMIFS('ROE Panel'!$K$5:$K$9304,'ROE Panel'!$A$5:$A$9304,$A44,'ROE Panel'!$D$5:$D$9304,I$6,'ROE Panel'!$E$5:$E$9304,I$7),"")</f>
        <v>0.14855354682711683</v>
      </c>
      <c r="J44" s="35">
        <f>IFERROR(SUMIFS('ROE Panel'!$J$5:$J$9304,'ROE Panel'!$A$5:$A$9304,$A44,'ROE Panel'!$D$5:$D$9304,J$6,'ROE Panel'!$E$5:$E$9304,J$7)/SUMIFS('ROE Panel'!$K$5:$K$9304,'ROE Panel'!$A$5:$A$9304,$A44,'ROE Panel'!$D$5:$D$9304,J$6,'ROE Panel'!$E$5:$E$9304,J$7),"")</f>
        <v>0.19155</v>
      </c>
      <c r="K44" s="27">
        <f>IFERROR(SUMIFS('ROE Panel'!$L$5:$L$9304,'ROE Panel'!$A$5:$A$9304,$A44,'ROE Panel'!$D$5:$D$9304,D$6,'ROE Panel'!$E$5:$E$9304,D$7)/SUMIFS('ROE Panel'!$J$5:$J$9304,'ROE Panel'!$A$5:$A$9304,$A44,'ROE Panel'!$D$5:$D$9304,D$6,'ROE Panel'!$E$5:$E$9304,D$7),"")</f>
        <v>11.517137489602128</v>
      </c>
      <c r="L44" s="27">
        <f>IFERROR(SUMIFS('ROE Panel'!$L$5:$L$9304,'ROE Panel'!$A$5:$A$9304,$A44,'ROE Panel'!$D$5:$D$9304,E$6,'ROE Panel'!$E$5:$E$9304,E$7)/SUMIFS('ROE Panel'!$J$5:$J$9304,'ROE Panel'!$A$5:$A$9304,$A44,'ROE Panel'!$D$5:$D$9304,E$6,'ROE Panel'!$E$5:$E$9304,E$7),"")</f>
        <v>15.452189262936701</v>
      </c>
      <c r="M44" s="27">
        <f>IFERROR(SUMIFS('ROE Panel'!$L$5:$L$9304,'ROE Panel'!$A$5:$A$9304,$A44,'ROE Panel'!$D$5:$D$9304,F$6,'ROE Panel'!$E$5:$E$9304,F$7)/SUMIFS('ROE Panel'!$J$5:$J$9304,'ROE Panel'!$A$5:$A$9304,$A44,'ROE Panel'!$D$5:$D$9304,F$6,'ROE Panel'!$E$5:$E$9304,F$7),"")</f>
        <v>18.683504496832679</v>
      </c>
      <c r="N44" s="27">
        <f>IFERROR(SUMIFS('ROE Panel'!$L$5:$L$9304,'ROE Panel'!$A$5:$A$9304,$A44,'ROE Panel'!$D$5:$D$9304,G$6,'ROE Panel'!$E$5:$E$9304,G$7)/SUMIFS('ROE Panel'!$J$5:$J$9304,'ROE Panel'!$A$5:$A$9304,$A44,'ROE Panel'!$D$5:$D$9304,G$6,'ROE Panel'!$E$5:$E$9304,G$7),"")</f>
        <v>9.1198737725255121</v>
      </c>
      <c r="O44" s="27">
        <f>IFERROR(SUMIFS('ROE Panel'!$L$5:$L$9304,'ROE Panel'!$A$5:$A$9304,$A44,'ROE Panel'!$D$5:$D$9304,H$6,'ROE Panel'!$E$5:$E$9304,H$7)/SUMIFS('ROE Panel'!$J$5:$J$9304,'ROE Panel'!$A$5:$A$9304,$A44,'ROE Panel'!$D$5:$D$9304,H$6,'ROE Panel'!$E$5:$E$9304,H$7),"")</f>
        <v>11.701519753197772</v>
      </c>
      <c r="P44" s="27">
        <f>IFERROR(SUMIFS('ROE Panel'!$L$5:$L$9304,'ROE Panel'!$A$5:$A$9304,$A44,'ROE Panel'!$D$5:$D$9304,I$6,'ROE Panel'!$E$5:$E$9304,I$7)/SUMIFS('ROE Panel'!$J$5:$J$9304,'ROE Panel'!$A$5:$A$9304,$A44,'ROE Panel'!$D$5:$D$9304,I$6,'ROE Panel'!$E$5:$E$9304,I$7),"")</f>
        <v>18.355908517600461</v>
      </c>
      <c r="Q44" s="27">
        <f>IFERROR(SUMIFS('ROE Panel'!$L$5:$L$9304,'ROE Panel'!$A$5:$A$9304,$A44,'ROE Panel'!$D$5:$D$9304,J$6,'ROE Panel'!$E$5:$E$9304,J$7)/SUMIFS('ROE Panel'!$J$5:$J$9304,'ROE Panel'!$A$5:$A$9304,$A44,'ROE Panel'!$D$5:$D$9304,J$6,'ROE Panel'!$E$5:$E$9304,J$7),"")</f>
        <v>25.081</v>
      </c>
      <c r="R44" s="29">
        <f t="shared" si="6"/>
        <v>7.0240222201480629E-2</v>
      </c>
      <c r="S44" s="29">
        <f t="shared" si="7"/>
        <v>4.9144095296748722E-2</v>
      </c>
      <c r="T44" s="29">
        <f t="shared" si="8"/>
        <v>4.3128645885365191E-2</v>
      </c>
      <c r="U44" s="29">
        <f t="shared" si="9"/>
        <v>8.0371546155241932E-2</v>
      </c>
      <c r="V44" s="29">
        <f t="shared" si="10"/>
        <v>6.6000363236578957E-2</v>
      </c>
      <c r="W44" s="29">
        <f t="shared" si="11"/>
        <v>4.3596490668304608E-2</v>
      </c>
      <c r="X44" s="29">
        <f t="shared" si="12"/>
        <v>3.6442062670060449E-2</v>
      </c>
    </row>
    <row r="45" spans="1:24" ht="13.95" customHeight="1" x14ac:dyDescent="0.3">
      <c r="A45" s="94">
        <v>43524</v>
      </c>
      <c r="B45" s="20">
        <f t="shared" si="5"/>
        <v>1</v>
      </c>
      <c r="C45" s="43">
        <v>4.1938921172712751E-2</v>
      </c>
      <c r="D45" s="35">
        <f>IFERROR(SUMIFS('ROE Panel'!$J$5:$J$9304,'ROE Panel'!$A$5:$A$9304,$A45,'ROE Panel'!$D$5:$D$9304,D$6,'ROE Panel'!$E$5:$E$9304,D$7)/SUMIFS('ROE Panel'!$K$5:$K$9304,'ROE Panel'!$A$5:$A$9304,$A45,'ROE Panel'!$D$5:$D$9304,D$6,'ROE Panel'!$E$5:$E$9304,D$7),"")</f>
        <v>0.17982654779598217</v>
      </c>
      <c r="E45" s="35">
        <f>IFERROR(SUMIFS('ROE Panel'!$J$5:$J$9304,'ROE Panel'!$A$5:$A$9304,$A45,'ROE Panel'!$D$5:$D$9304,E$6,'ROE Panel'!$E$5:$E$9304,E$7)/SUMIFS('ROE Panel'!$K$5:$K$9304,'ROE Panel'!$A$5:$A$9304,$A45,'ROE Panel'!$D$5:$D$9304,E$6,'ROE Panel'!$E$5:$E$9304,E$7),"")</f>
        <v>0.14093131889450447</v>
      </c>
      <c r="F45" s="35">
        <f>IFERROR(SUMIFS('ROE Panel'!$J$5:$J$9304,'ROE Panel'!$A$5:$A$9304,$A45,'ROE Panel'!$D$5:$D$9304,F$6,'ROE Panel'!$E$5:$E$9304,F$7)/SUMIFS('ROE Panel'!$K$5:$K$9304,'ROE Panel'!$A$5:$A$9304,$A45,'ROE Panel'!$D$5:$D$9304,F$6,'ROE Panel'!$E$5:$E$9304,F$7),"")</f>
        <v>0.15240886323732414</v>
      </c>
      <c r="G45" s="35">
        <f>IFERROR(SUMIFS('ROE Panel'!$J$5:$J$9304,'ROE Panel'!$A$5:$A$9304,$A45,'ROE Panel'!$D$5:$D$9304,G$6,'ROE Panel'!$E$5:$E$9304,G$7)/SUMIFS('ROE Panel'!$K$5:$K$9304,'ROE Panel'!$A$5:$A$9304,$A45,'ROE Panel'!$D$5:$D$9304,G$6,'ROE Panel'!$E$5:$E$9304,G$7),"")</f>
        <v>0.15152843964903065</v>
      </c>
      <c r="H45" s="35">
        <f>IFERROR(SUMIFS('ROE Panel'!$J$5:$J$9304,'ROE Panel'!$A$5:$A$9304,$A45,'ROE Panel'!$D$5:$D$9304,H$6,'ROE Panel'!$E$5:$E$9304,H$7)/SUMIFS('ROE Panel'!$K$5:$K$9304,'ROE Panel'!$A$5:$A$9304,$A45,'ROE Panel'!$D$5:$D$9304,H$6,'ROE Panel'!$E$5:$E$9304,H$7),"")</f>
        <v>0.15944747303441603</v>
      </c>
      <c r="I45" s="35">
        <f>IFERROR(SUMIFS('ROE Panel'!$J$5:$J$9304,'ROE Panel'!$A$5:$A$9304,$A45,'ROE Panel'!$D$5:$D$9304,I$6,'ROE Panel'!$E$5:$E$9304,I$7)/SUMIFS('ROE Panel'!$K$5:$K$9304,'ROE Panel'!$A$5:$A$9304,$A45,'ROE Panel'!$D$5:$D$9304,I$6,'ROE Panel'!$E$5:$E$9304,I$7),"")</f>
        <v>0.15104517586197805</v>
      </c>
      <c r="J45" s="35">
        <f>IFERROR(SUMIFS('ROE Panel'!$J$5:$J$9304,'ROE Panel'!$A$5:$A$9304,$A45,'ROE Panel'!$D$5:$D$9304,J$6,'ROE Panel'!$E$5:$E$9304,J$7)/SUMIFS('ROE Panel'!$K$5:$K$9304,'ROE Panel'!$A$5:$A$9304,$A45,'ROE Panel'!$D$5:$D$9304,J$6,'ROE Panel'!$E$5:$E$9304,J$7),"")</f>
        <v>0.18672</v>
      </c>
      <c r="K45" s="27">
        <f>IFERROR(SUMIFS('ROE Panel'!$L$5:$L$9304,'ROE Panel'!$A$5:$A$9304,$A45,'ROE Panel'!$D$5:$D$9304,D$6,'ROE Panel'!$E$5:$E$9304,D$7)/SUMIFS('ROE Panel'!$J$5:$J$9304,'ROE Panel'!$A$5:$A$9304,$A45,'ROE Panel'!$D$5:$D$9304,D$6,'ROE Panel'!$E$5:$E$9304,D$7),"")</f>
        <v>11.215489965503735</v>
      </c>
      <c r="L45" s="27">
        <f>IFERROR(SUMIFS('ROE Panel'!$L$5:$L$9304,'ROE Panel'!$A$5:$A$9304,$A45,'ROE Panel'!$D$5:$D$9304,E$6,'ROE Panel'!$E$5:$E$9304,E$7)/SUMIFS('ROE Panel'!$J$5:$J$9304,'ROE Panel'!$A$5:$A$9304,$A45,'ROE Panel'!$D$5:$D$9304,E$6,'ROE Panel'!$E$5:$E$9304,E$7),"")</f>
        <v>15.142459190098604</v>
      </c>
      <c r="M45" s="27">
        <f>IFERROR(SUMIFS('ROE Panel'!$L$5:$L$9304,'ROE Panel'!$A$5:$A$9304,$A45,'ROE Panel'!$D$5:$D$9304,F$6,'ROE Panel'!$E$5:$E$9304,F$7)/SUMIFS('ROE Panel'!$J$5:$J$9304,'ROE Panel'!$A$5:$A$9304,$A45,'ROE Panel'!$D$5:$D$9304,F$6,'ROE Panel'!$E$5:$E$9304,F$7),"")</f>
        <v>17.692472484001385</v>
      </c>
      <c r="N45" s="27">
        <f>IFERROR(SUMIFS('ROE Panel'!$L$5:$L$9304,'ROE Panel'!$A$5:$A$9304,$A45,'ROE Panel'!$D$5:$D$9304,G$6,'ROE Panel'!$E$5:$E$9304,G$7)/SUMIFS('ROE Panel'!$J$5:$J$9304,'ROE Panel'!$A$5:$A$9304,$A45,'ROE Panel'!$D$5:$D$9304,G$6,'ROE Panel'!$E$5:$E$9304,G$7),"")</f>
        <v>8.717822946645839</v>
      </c>
      <c r="O45" s="27">
        <f>IFERROR(SUMIFS('ROE Panel'!$L$5:$L$9304,'ROE Panel'!$A$5:$A$9304,$A45,'ROE Panel'!$D$5:$D$9304,H$6,'ROE Panel'!$E$5:$E$9304,H$7)/SUMIFS('ROE Panel'!$J$5:$J$9304,'ROE Panel'!$A$5:$A$9304,$A45,'ROE Panel'!$D$5:$D$9304,H$6,'ROE Panel'!$E$5:$E$9304,H$7),"")</f>
        <v>11.230184664797239</v>
      </c>
      <c r="P45" s="27">
        <f>IFERROR(SUMIFS('ROE Panel'!$L$5:$L$9304,'ROE Panel'!$A$5:$A$9304,$A45,'ROE Panel'!$D$5:$D$9304,I$6,'ROE Panel'!$E$5:$E$9304,I$7)/SUMIFS('ROE Panel'!$J$5:$J$9304,'ROE Panel'!$A$5:$A$9304,$A45,'ROE Panel'!$D$5:$D$9304,I$6,'ROE Panel'!$E$5:$E$9304,I$7),"")</f>
        <v>17.331130462615036</v>
      </c>
      <c r="Q45" s="27">
        <f>IFERROR(SUMIFS('ROE Panel'!$L$5:$L$9304,'ROE Panel'!$A$5:$A$9304,$A45,'ROE Panel'!$D$5:$D$9304,J$6,'ROE Panel'!$E$5:$E$9304,J$7)/SUMIFS('ROE Panel'!$J$5:$J$9304,'ROE Panel'!$A$5:$A$9304,$A45,'ROE Panel'!$D$5:$D$9304,J$6,'ROE Panel'!$E$5:$E$9304,J$7),"")</f>
        <v>25.047000000000001</v>
      </c>
      <c r="R45" s="29">
        <f t="shared" si="6"/>
        <v>7.0919729292124395E-2</v>
      </c>
      <c r="S45" s="29">
        <f t="shared" si="7"/>
        <v>4.9076665231869737E-2</v>
      </c>
      <c r="T45" s="29">
        <f t="shared" si="8"/>
        <v>4.4152222545754405E-2</v>
      </c>
      <c r="U45" s="29">
        <f t="shared" si="9"/>
        <v>8.4189458343407408E-2</v>
      </c>
      <c r="V45" s="29">
        <f t="shared" si="10"/>
        <v>6.7858984729734215E-2</v>
      </c>
      <c r="W45" s="29">
        <f t="shared" si="11"/>
        <v>4.480660016443902E-2</v>
      </c>
      <c r="X45" s="29">
        <f t="shared" si="12"/>
        <v>3.4936361453618975E-2</v>
      </c>
    </row>
    <row r="46" spans="1:24" ht="13.95" customHeight="1" x14ac:dyDescent="0.3">
      <c r="A46" s="94">
        <v>43555</v>
      </c>
      <c r="B46" s="20">
        <f t="shared" si="5"/>
        <v>1</v>
      </c>
      <c r="C46" s="43">
        <v>4.1840255874971477E-2</v>
      </c>
      <c r="D46" s="35">
        <f>IFERROR(SUMIFS('ROE Panel'!$J$5:$J$9304,'ROE Panel'!$A$5:$A$9304,$A46,'ROE Panel'!$D$5:$D$9304,D$6,'ROE Panel'!$E$5:$E$9304,D$7)/SUMIFS('ROE Panel'!$K$5:$K$9304,'ROE Panel'!$A$5:$A$9304,$A46,'ROE Panel'!$D$5:$D$9304,D$6,'ROE Panel'!$E$5:$E$9304,D$7),"")</f>
        <v>0.18275998285829154</v>
      </c>
      <c r="E46" s="35">
        <f>IFERROR(SUMIFS('ROE Panel'!$J$5:$J$9304,'ROE Panel'!$A$5:$A$9304,$A46,'ROE Panel'!$D$5:$D$9304,E$6,'ROE Panel'!$E$5:$E$9304,E$7)/SUMIFS('ROE Panel'!$K$5:$K$9304,'ROE Panel'!$A$5:$A$9304,$A46,'ROE Panel'!$D$5:$D$9304,E$6,'ROE Panel'!$E$5:$E$9304,E$7),"")</f>
        <v>0.13628688017202603</v>
      </c>
      <c r="F46" s="35">
        <f>IFERROR(SUMIFS('ROE Panel'!$J$5:$J$9304,'ROE Panel'!$A$5:$A$9304,$A46,'ROE Panel'!$D$5:$D$9304,F$6,'ROE Panel'!$E$5:$E$9304,F$7)/SUMIFS('ROE Panel'!$K$5:$K$9304,'ROE Panel'!$A$5:$A$9304,$A46,'ROE Panel'!$D$5:$D$9304,F$6,'ROE Panel'!$E$5:$E$9304,F$7),"")</f>
        <v>0.14876807725804372</v>
      </c>
      <c r="G46" s="35">
        <f>IFERROR(SUMIFS('ROE Panel'!$J$5:$J$9304,'ROE Panel'!$A$5:$A$9304,$A46,'ROE Panel'!$D$5:$D$9304,G$6,'ROE Panel'!$E$5:$E$9304,G$7)/SUMIFS('ROE Panel'!$K$5:$K$9304,'ROE Panel'!$A$5:$A$9304,$A46,'ROE Panel'!$D$5:$D$9304,G$6,'ROE Panel'!$E$5:$E$9304,G$7),"")</f>
        <v>0.15658500664125249</v>
      </c>
      <c r="H46" s="35">
        <f>IFERROR(SUMIFS('ROE Panel'!$J$5:$J$9304,'ROE Panel'!$A$5:$A$9304,$A46,'ROE Panel'!$D$5:$D$9304,H$6,'ROE Panel'!$E$5:$E$9304,H$7)/SUMIFS('ROE Panel'!$K$5:$K$9304,'ROE Panel'!$A$5:$A$9304,$A46,'ROE Panel'!$D$5:$D$9304,H$6,'ROE Panel'!$E$5:$E$9304,H$7),"")</f>
        <v>0.16129523024226336</v>
      </c>
      <c r="I46" s="35">
        <f>IFERROR(SUMIFS('ROE Panel'!$J$5:$J$9304,'ROE Panel'!$A$5:$A$9304,$A46,'ROE Panel'!$D$5:$D$9304,I$6,'ROE Panel'!$E$5:$E$9304,I$7)/SUMIFS('ROE Panel'!$K$5:$K$9304,'ROE Panel'!$A$5:$A$9304,$A46,'ROE Panel'!$D$5:$D$9304,I$6,'ROE Panel'!$E$5:$E$9304,I$7),"")</f>
        <v>0.14720182101875226</v>
      </c>
      <c r="J46" s="35">
        <f>IFERROR(SUMIFS('ROE Panel'!$J$5:$J$9304,'ROE Panel'!$A$5:$A$9304,$A46,'ROE Panel'!$D$5:$D$9304,J$6,'ROE Panel'!$E$5:$E$9304,J$7)/SUMIFS('ROE Panel'!$K$5:$K$9304,'ROE Panel'!$A$5:$A$9304,$A46,'ROE Panel'!$D$5:$D$9304,J$6,'ROE Panel'!$E$5:$E$9304,J$7),"")</f>
        <v>0.18945000000000001</v>
      </c>
      <c r="K46" s="27">
        <f>IFERROR(SUMIFS('ROE Panel'!$L$5:$L$9304,'ROE Panel'!$A$5:$A$9304,$A46,'ROE Panel'!$D$5:$D$9304,D$6,'ROE Panel'!$E$5:$E$9304,D$7)/SUMIFS('ROE Panel'!$J$5:$J$9304,'ROE Panel'!$A$5:$A$9304,$A46,'ROE Panel'!$D$5:$D$9304,D$6,'ROE Panel'!$E$5:$E$9304,D$7),"")</f>
        <v>10.721302123467771</v>
      </c>
      <c r="L46" s="27">
        <f>IFERROR(SUMIFS('ROE Panel'!$L$5:$L$9304,'ROE Panel'!$A$5:$A$9304,$A46,'ROE Panel'!$D$5:$D$9304,E$6,'ROE Panel'!$E$5:$E$9304,E$7)/SUMIFS('ROE Panel'!$J$5:$J$9304,'ROE Panel'!$A$5:$A$9304,$A46,'ROE Panel'!$D$5:$D$9304,E$6,'ROE Panel'!$E$5:$E$9304,E$7),"")</f>
        <v>14.160240475382638</v>
      </c>
      <c r="M46" s="27">
        <f>IFERROR(SUMIFS('ROE Panel'!$L$5:$L$9304,'ROE Panel'!$A$5:$A$9304,$A46,'ROE Panel'!$D$5:$D$9304,F$6,'ROE Panel'!$E$5:$E$9304,F$7)/SUMIFS('ROE Panel'!$J$5:$J$9304,'ROE Panel'!$A$5:$A$9304,$A46,'ROE Panel'!$D$5:$D$9304,F$6,'ROE Panel'!$E$5:$E$9304,F$7),"")</f>
        <v>16.583915684609675</v>
      </c>
      <c r="N46" s="27">
        <f>IFERROR(SUMIFS('ROE Panel'!$L$5:$L$9304,'ROE Panel'!$A$5:$A$9304,$A46,'ROE Panel'!$D$5:$D$9304,G$6,'ROE Panel'!$E$5:$E$9304,G$7)/SUMIFS('ROE Panel'!$J$5:$J$9304,'ROE Panel'!$A$5:$A$9304,$A46,'ROE Panel'!$D$5:$D$9304,G$6,'ROE Panel'!$E$5:$E$9304,G$7),"")</f>
        <v>8.5844111776857321</v>
      </c>
      <c r="O46" s="27">
        <f>IFERROR(SUMIFS('ROE Panel'!$L$5:$L$9304,'ROE Panel'!$A$5:$A$9304,$A46,'ROE Panel'!$D$5:$D$9304,H$6,'ROE Panel'!$E$5:$E$9304,H$7)/SUMIFS('ROE Panel'!$J$5:$J$9304,'ROE Panel'!$A$5:$A$9304,$A46,'ROE Panel'!$D$5:$D$9304,H$6,'ROE Panel'!$E$5:$E$9304,H$7),"")</f>
        <v>10.756004413579793</v>
      </c>
      <c r="P46" s="27">
        <f>IFERROR(SUMIFS('ROE Panel'!$L$5:$L$9304,'ROE Panel'!$A$5:$A$9304,$A46,'ROE Panel'!$D$5:$D$9304,I$6,'ROE Panel'!$E$5:$E$9304,I$7)/SUMIFS('ROE Panel'!$J$5:$J$9304,'ROE Panel'!$A$5:$A$9304,$A46,'ROE Panel'!$D$5:$D$9304,I$6,'ROE Panel'!$E$5:$E$9304,I$7),"")</f>
        <v>16.214120613346314</v>
      </c>
      <c r="Q46" s="27">
        <f>IFERROR(SUMIFS('ROE Panel'!$L$5:$L$9304,'ROE Panel'!$A$5:$A$9304,$A46,'ROE Panel'!$D$5:$D$9304,J$6,'ROE Panel'!$E$5:$E$9304,J$7)/SUMIFS('ROE Panel'!$J$5:$J$9304,'ROE Panel'!$A$5:$A$9304,$A46,'ROE Panel'!$D$5:$D$9304,J$6,'ROE Panel'!$E$5:$E$9304,J$7),"")</f>
        <v>24.047000000000001</v>
      </c>
      <c r="R46" s="29">
        <f t="shared" si="6"/>
        <v>7.444536791340825E-2</v>
      </c>
      <c r="S46" s="29">
        <f t="shared" si="7"/>
        <v>5.1425852364550315E-2</v>
      </c>
      <c r="T46" s="29">
        <f t="shared" si="8"/>
        <v>4.6408868908593345E-2</v>
      </c>
      <c r="U46" s="29">
        <f t="shared" si="9"/>
        <v>8.6684677367940194E-2</v>
      </c>
      <c r="V46" s="29">
        <f t="shared" si="10"/>
        <v>7.1040050515538355E-2</v>
      </c>
      <c r="W46" s="29">
        <f t="shared" si="11"/>
        <v>4.7142315238133115E-2</v>
      </c>
      <c r="X46" s="29">
        <f t="shared" si="12"/>
        <v>3.6428236395317837E-2</v>
      </c>
    </row>
    <row r="47" spans="1:24" ht="13.95" customHeight="1" x14ac:dyDescent="0.3">
      <c r="A47" s="94">
        <v>43585</v>
      </c>
      <c r="B47" s="20">
        <f t="shared" si="5"/>
        <v>1</v>
      </c>
      <c r="C47" s="43">
        <v>4.1573657654574499E-2</v>
      </c>
      <c r="D47" s="35">
        <f>IFERROR(SUMIFS('ROE Panel'!$J$5:$J$9304,'ROE Panel'!$A$5:$A$9304,$A47,'ROE Panel'!$D$5:$D$9304,D$6,'ROE Panel'!$E$5:$E$9304,D$7)/SUMIFS('ROE Panel'!$K$5:$K$9304,'ROE Panel'!$A$5:$A$9304,$A47,'ROE Panel'!$D$5:$D$9304,D$6,'ROE Panel'!$E$5:$E$9304,D$7),"")</f>
        <v>0.18402386629780326</v>
      </c>
      <c r="E47" s="35">
        <f>IFERROR(SUMIFS('ROE Panel'!$J$5:$J$9304,'ROE Panel'!$A$5:$A$9304,$A47,'ROE Panel'!$D$5:$D$9304,E$6,'ROE Panel'!$E$5:$E$9304,E$7)/SUMIFS('ROE Panel'!$K$5:$K$9304,'ROE Panel'!$A$5:$A$9304,$A47,'ROE Panel'!$D$5:$D$9304,E$6,'ROE Panel'!$E$5:$E$9304,E$7),"")</f>
        <v>0.13901933028783656</v>
      </c>
      <c r="F47" s="35">
        <f>IFERROR(SUMIFS('ROE Panel'!$J$5:$J$9304,'ROE Panel'!$A$5:$A$9304,$A47,'ROE Panel'!$D$5:$D$9304,F$6,'ROE Panel'!$E$5:$E$9304,F$7)/SUMIFS('ROE Panel'!$K$5:$K$9304,'ROE Panel'!$A$5:$A$9304,$A47,'ROE Panel'!$D$5:$D$9304,F$6,'ROE Panel'!$E$5:$E$9304,F$7),"")</f>
        <v>0.14552706855110914</v>
      </c>
      <c r="G47" s="35">
        <f>IFERROR(SUMIFS('ROE Panel'!$J$5:$J$9304,'ROE Panel'!$A$5:$A$9304,$A47,'ROE Panel'!$D$5:$D$9304,G$6,'ROE Panel'!$E$5:$E$9304,G$7)/SUMIFS('ROE Panel'!$K$5:$K$9304,'ROE Panel'!$A$5:$A$9304,$A47,'ROE Panel'!$D$5:$D$9304,G$6,'ROE Panel'!$E$5:$E$9304,G$7),"")</f>
        <v>0.15835201669255694</v>
      </c>
      <c r="H47" s="35">
        <f>IFERROR(SUMIFS('ROE Panel'!$J$5:$J$9304,'ROE Panel'!$A$5:$A$9304,$A47,'ROE Panel'!$D$5:$D$9304,H$6,'ROE Panel'!$E$5:$E$9304,H$7)/SUMIFS('ROE Panel'!$K$5:$K$9304,'ROE Panel'!$A$5:$A$9304,$A47,'ROE Panel'!$D$5:$D$9304,H$6,'ROE Panel'!$E$5:$E$9304,H$7),"")</f>
        <v>0.1627809036717088</v>
      </c>
      <c r="I47" s="35">
        <f>IFERROR(SUMIFS('ROE Panel'!$J$5:$J$9304,'ROE Panel'!$A$5:$A$9304,$A47,'ROE Panel'!$D$5:$D$9304,I$6,'ROE Panel'!$E$5:$E$9304,I$7)/SUMIFS('ROE Panel'!$K$5:$K$9304,'ROE Panel'!$A$5:$A$9304,$A47,'ROE Panel'!$D$5:$D$9304,I$6,'ROE Panel'!$E$5:$E$9304,I$7),"")</f>
        <v>0.14394825935172195</v>
      </c>
      <c r="J47" s="35">
        <f>IFERROR(SUMIFS('ROE Panel'!$J$5:$J$9304,'ROE Panel'!$A$5:$A$9304,$A47,'ROE Panel'!$D$5:$D$9304,J$6,'ROE Panel'!$E$5:$E$9304,J$7)/SUMIFS('ROE Panel'!$K$5:$K$9304,'ROE Panel'!$A$5:$A$9304,$A47,'ROE Panel'!$D$5:$D$9304,J$6,'ROE Panel'!$E$5:$E$9304,J$7),"")</f>
        <v>0.18676000000000001</v>
      </c>
      <c r="K47" s="27">
        <f>IFERROR(SUMIFS('ROE Panel'!$L$5:$L$9304,'ROE Panel'!$A$5:$A$9304,$A47,'ROE Panel'!$D$5:$D$9304,D$6,'ROE Panel'!$E$5:$E$9304,D$7)/SUMIFS('ROE Panel'!$J$5:$J$9304,'ROE Panel'!$A$5:$A$9304,$A47,'ROE Panel'!$D$5:$D$9304,D$6,'ROE Panel'!$E$5:$E$9304,D$7),"")</f>
        <v>10.458152094447176</v>
      </c>
      <c r="L47" s="27">
        <f>IFERROR(SUMIFS('ROE Panel'!$L$5:$L$9304,'ROE Panel'!$A$5:$A$9304,$A47,'ROE Panel'!$D$5:$D$9304,E$6,'ROE Panel'!$E$5:$E$9304,E$7)/SUMIFS('ROE Panel'!$J$5:$J$9304,'ROE Panel'!$A$5:$A$9304,$A47,'ROE Panel'!$D$5:$D$9304,E$6,'ROE Panel'!$E$5:$E$9304,E$7),"")</f>
        <v>14.725976073846807</v>
      </c>
      <c r="M47" s="27">
        <f>IFERROR(SUMIFS('ROE Panel'!$L$5:$L$9304,'ROE Panel'!$A$5:$A$9304,$A47,'ROE Panel'!$D$5:$D$9304,F$6,'ROE Panel'!$E$5:$E$9304,F$7)/SUMIFS('ROE Panel'!$J$5:$J$9304,'ROE Panel'!$A$5:$A$9304,$A47,'ROE Panel'!$D$5:$D$9304,F$6,'ROE Panel'!$E$5:$E$9304,F$7),"")</f>
        <v>16.816683639730048</v>
      </c>
      <c r="N47" s="27">
        <f>IFERROR(SUMIFS('ROE Panel'!$L$5:$L$9304,'ROE Panel'!$A$5:$A$9304,$A47,'ROE Panel'!$D$5:$D$9304,G$6,'ROE Panel'!$E$5:$E$9304,G$7)/SUMIFS('ROE Panel'!$J$5:$J$9304,'ROE Panel'!$A$5:$A$9304,$A47,'ROE Panel'!$D$5:$D$9304,G$6,'ROE Panel'!$E$5:$E$9304,G$7),"")</f>
        <v>8.2627385165204963</v>
      </c>
      <c r="O47" s="27">
        <f>IFERROR(SUMIFS('ROE Panel'!$L$5:$L$9304,'ROE Panel'!$A$5:$A$9304,$A47,'ROE Panel'!$D$5:$D$9304,H$6,'ROE Panel'!$E$5:$E$9304,H$7)/SUMIFS('ROE Panel'!$J$5:$J$9304,'ROE Panel'!$A$5:$A$9304,$A47,'ROE Panel'!$D$5:$D$9304,H$6,'ROE Panel'!$E$5:$E$9304,H$7),"")</f>
        <v>10.613803153497191</v>
      </c>
      <c r="P47" s="27">
        <f>IFERROR(SUMIFS('ROE Panel'!$L$5:$L$9304,'ROE Panel'!$A$5:$A$9304,$A47,'ROE Panel'!$D$5:$D$9304,I$6,'ROE Panel'!$E$5:$E$9304,I$7)/SUMIFS('ROE Panel'!$J$5:$J$9304,'ROE Panel'!$A$5:$A$9304,$A47,'ROE Panel'!$D$5:$D$9304,I$6,'ROE Panel'!$E$5:$E$9304,I$7),"")</f>
        <v>16.410104313062469</v>
      </c>
      <c r="Q47" s="27">
        <f>IFERROR(SUMIFS('ROE Panel'!$L$5:$L$9304,'ROE Panel'!$A$5:$A$9304,$A47,'ROE Panel'!$D$5:$D$9304,J$6,'ROE Panel'!$E$5:$E$9304,J$7)/SUMIFS('ROE Panel'!$J$5:$J$9304,'ROE Panel'!$A$5:$A$9304,$A47,'ROE Panel'!$D$5:$D$9304,J$6,'ROE Panel'!$E$5:$E$9304,J$7),"")</f>
        <v>25.001000000000001</v>
      </c>
      <c r="R47" s="29">
        <f t="shared" si="6"/>
        <v>7.6624230685596817E-2</v>
      </c>
      <c r="S47" s="29">
        <f t="shared" si="7"/>
        <v>5.0375316615984871E-2</v>
      </c>
      <c r="T47" s="29">
        <f t="shared" si="8"/>
        <v>4.5686125019700145E-2</v>
      </c>
      <c r="U47" s="29">
        <f t="shared" si="9"/>
        <v>9.0530441502755354E-2</v>
      </c>
      <c r="V47" s="29">
        <f t="shared" si="10"/>
        <v>7.2439865489826227E-2</v>
      </c>
      <c r="W47" s="29">
        <f t="shared" si="11"/>
        <v>4.6467750815413982E-2</v>
      </c>
      <c r="X47" s="29">
        <f t="shared" si="12"/>
        <v>3.5358749675390606E-2</v>
      </c>
    </row>
    <row r="48" spans="1:24" ht="13.95" customHeight="1" x14ac:dyDescent="0.3">
      <c r="A48" s="94">
        <v>43616</v>
      </c>
      <c r="B48" s="20">
        <f t="shared" si="5"/>
        <v>1</v>
      </c>
      <c r="C48" s="43">
        <v>3.8302661761350672E-2</v>
      </c>
      <c r="D48" s="35">
        <f>IFERROR(SUMIFS('ROE Panel'!$J$5:$J$9304,'ROE Panel'!$A$5:$A$9304,$A48,'ROE Panel'!$D$5:$D$9304,D$6,'ROE Panel'!$E$5:$E$9304,D$7)/SUMIFS('ROE Panel'!$K$5:$K$9304,'ROE Panel'!$A$5:$A$9304,$A48,'ROE Panel'!$D$5:$D$9304,D$6,'ROE Panel'!$E$5:$E$9304,D$7),"")</f>
        <v>0.19167027814924767</v>
      </c>
      <c r="E48" s="35">
        <f>IFERROR(SUMIFS('ROE Panel'!$J$5:$J$9304,'ROE Panel'!$A$5:$A$9304,$A48,'ROE Panel'!$D$5:$D$9304,E$6,'ROE Panel'!$E$5:$E$9304,E$7)/SUMIFS('ROE Panel'!$K$5:$K$9304,'ROE Panel'!$A$5:$A$9304,$A48,'ROE Panel'!$D$5:$D$9304,E$6,'ROE Panel'!$E$5:$E$9304,E$7),"")</f>
        <v>0.1384999902669069</v>
      </c>
      <c r="F48" s="35">
        <f>IFERROR(SUMIFS('ROE Panel'!$J$5:$J$9304,'ROE Panel'!$A$5:$A$9304,$A48,'ROE Panel'!$D$5:$D$9304,F$6,'ROE Panel'!$E$5:$E$9304,F$7)/SUMIFS('ROE Panel'!$K$5:$K$9304,'ROE Panel'!$A$5:$A$9304,$A48,'ROE Panel'!$D$5:$D$9304,F$6,'ROE Panel'!$E$5:$E$9304,F$7),"")</f>
        <v>0.13692107162164369</v>
      </c>
      <c r="G48" s="35">
        <f>IFERROR(SUMIFS('ROE Panel'!$J$5:$J$9304,'ROE Panel'!$A$5:$A$9304,$A48,'ROE Panel'!$D$5:$D$9304,G$6,'ROE Panel'!$E$5:$E$9304,G$7)/SUMIFS('ROE Panel'!$K$5:$K$9304,'ROE Panel'!$A$5:$A$9304,$A48,'ROE Panel'!$D$5:$D$9304,G$6,'ROE Panel'!$E$5:$E$9304,G$7),"")</f>
        <v>0.14843714878286512</v>
      </c>
      <c r="H48" s="35">
        <f>IFERROR(SUMIFS('ROE Panel'!$J$5:$J$9304,'ROE Panel'!$A$5:$A$9304,$A48,'ROE Panel'!$D$5:$D$9304,H$6,'ROE Panel'!$E$5:$E$9304,H$7)/SUMIFS('ROE Panel'!$K$5:$K$9304,'ROE Panel'!$A$5:$A$9304,$A48,'ROE Panel'!$D$5:$D$9304,H$6,'ROE Panel'!$E$5:$E$9304,H$7),"")</f>
        <v>0.15990361592582572</v>
      </c>
      <c r="I48" s="35">
        <f>IFERROR(SUMIFS('ROE Panel'!$J$5:$J$9304,'ROE Panel'!$A$5:$A$9304,$A48,'ROE Panel'!$D$5:$D$9304,I$6,'ROE Panel'!$E$5:$E$9304,I$7)/SUMIFS('ROE Panel'!$K$5:$K$9304,'ROE Panel'!$A$5:$A$9304,$A48,'ROE Panel'!$D$5:$D$9304,I$6,'ROE Panel'!$E$5:$E$9304,I$7),"")</f>
        <v>0.14594162661042412</v>
      </c>
      <c r="J48" s="35">
        <f>IFERROR(SUMIFS('ROE Panel'!$J$5:$J$9304,'ROE Panel'!$A$5:$A$9304,$A48,'ROE Panel'!$D$5:$D$9304,J$6,'ROE Panel'!$E$5:$E$9304,J$7)/SUMIFS('ROE Panel'!$K$5:$K$9304,'ROE Panel'!$A$5:$A$9304,$A48,'ROE Panel'!$D$5:$D$9304,J$6,'ROE Panel'!$E$5:$E$9304,J$7),"")</f>
        <v>7.318470565329932E-2</v>
      </c>
      <c r="K48" s="27">
        <f>IFERROR(SUMIFS('ROE Panel'!$L$5:$L$9304,'ROE Panel'!$A$5:$A$9304,$A48,'ROE Panel'!$D$5:$D$9304,D$6,'ROE Panel'!$E$5:$E$9304,D$7)/SUMIFS('ROE Panel'!$J$5:$J$9304,'ROE Panel'!$A$5:$A$9304,$A48,'ROE Panel'!$D$5:$D$9304,D$6,'ROE Panel'!$E$5:$E$9304,D$7),"")</f>
        <v>10.732001838675574</v>
      </c>
      <c r="L48" s="27">
        <f>IFERROR(SUMIFS('ROE Panel'!$L$5:$L$9304,'ROE Panel'!$A$5:$A$9304,$A48,'ROE Panel'!$D$5:$D$9304,E$6,'ROE Panel'!$E$5:$E$9304,E$7)/SUMIFS('ROE Panel'!$J$5:$J$9304,'ROE Panel'!$A$5:$A$9304,$A48,'ROE Panel'!$D$5:$D$9304,E$6,'ROE Panel'!$E$5:$E$9304,E$7),"")</f>
        <v>14.507852831201147</v>
      </c>
      <c r="M48" s="27">
        <f>IFERROR(SUMIFS('ROE Panel'!$L$5:$L$9304,'ROE Panel'!$A$5:$A$9304,$A48,'ROE Panel'!$D$5:$D$9304,F$6,'ROE Panel'!$E$5:$E$9304,F$7)/SUMIFS('ROE Panel'!$J$5:$J$9304,'ROE Panel'!$A$5:$A$9304,$A48,'ROE Panel'!$D$5:$D$9304,F$6,'ROE Panel'!$E$5:$E$9304,F$7),"")</f>
        <v>18.698217709467048</v>
      </c>
      <c r="N48" s="27">
        <f>IFERROR(SUMIFS('ROE Panel'!$L$5:$L$9304,'ROE Panel'!$A$5:$A$9304,$A48,'ROE Panel'!$D$5:$D$9304,G$6,'ROE Panel'!$E$5:$E$9304,G$7)/SUMIFS('ROE Panel'!$J$5:$J$9304,'ROE Panel'!$A$5:$A$9304,$A48,'ROE Panel'!$D$5:$D$9304,G$6,'ROE Panel'!$E$5:$E$9304,G$7),"")</f>
        <v>7.9091795075007774</v>
      </c>
      <c r="O48" s="27">
        <f>IFERROR(SUMIFS('ROE Panel'!$L$5:$L$9304,'ROE Panel'!$A$5:$A$9304,$A48,'ROE Panel'!$D$5:$D$9304,H$6,'ROE Panel'!$E$5:$E$9304,H$7)/SUMIFS('ROE Panel'!$J$5:$J$9304,'ROE Panel'!$A$5:$A$9304,$A48,'ROE Panel'!$D$5:$D$9304,H$6,'ROE Panel'!$E$5:$E$9304,H$7),"")</f>
        <v>10.685064375454864</v>
      </c>
      <c r="P48" s="27">
        <f>IFERROR(SUMIFS('ROE Panel'!$L$5:$L$9304,'ROE Panel'!$A$5:$A$9304,$A48,'ROE Panel'!$D$5:$D$9304,I$6,'ROE Panel'!$E$5:$E$9304,I$7)/SUMIFS('ROE Panel'!$J$5:$J$9304,'ROE Panel'!$A$5:$A$9304,$A48,'ROE Panel'!$D$5:$D$9304,I$6,'ROE Panel'!$E$5:$E$9304,I$7),"")</f>
        <v>17.451687339580602</v>
      </c>
      <c r="Q48" s="27">
        <f>IFERROR(SUMIFS('ROE Panel'!$L$5:$L$9304,'ROE Panel'!$A$5:$A$9304,$A48,'ROE Panel'!$D$5:$D$9304,J$6,'ROE Panel'!$E$5:$E$9304,J$7)/SUMIFS('ROE Panel'!$J$5:$J$9304,'ROE Panel'!$A$5:$A$9304,$A48,'ROE Panel'!$D$5:$D$9304,J$6,'ROE Panel'!$E$5:$E$9304,J$7),"")</f>
        <v>36.26190739662492</v>
      </c>
      <c r="R48" s="29">
        <f t="shared" si="6"/>
        <v>7.9027854433827621E-2</v>
      </c>
      <c r="S48" s="29">
        <f t="shared" si="7"/>
        <v>5.4234731217017336E-2</v>
      </c>
      <c r="T48" s="29">
        <f t="shared" si="8"/>
        <v>4.3820287173511795E-2</v>
      </c>
      <c r="U48" s="29">
        <f t="shared" si="9"/>
        <v>9.5099179443868864E-2</v>
      </c>
      <c r="V48" s="29">
        <f t="shared" si="10"/>
        <v>7.4777701762116983E-2</v>
      </c>
      <c r="W48" s="29">
        <f t="shared" si="11"/>
        <v>4.7544781391792933E-2</v>
      </c>
      <c r="X48" s="29">
        <f t="shared" si="12"/>
        <v>1.8564147239937365E-2</v>
      </c>
    </row>
    <row r="49" spans="1:24" ht="13.95" customHeight="1" x14ac:dyDescent="0.3">
      <c r="A49" s="94">
        <v>43646</v>
      </c>
      <c r="B49" s="20">
        <f t="shared" ref="B49:B80" si="13">IF(AND(A49&gt;EOMONTH(WinStart,-1),A49&lt;=EOMONTH(WinEnd,0)),1,0)</f>
        <v>1</v>
      </c>
      <c r="C49" s="43">
        <v>3.2510789755874972E-2</v>
      </c>
      <c r="D49" s="35">
        <f>IFERROR(SUMIFS('ROE Panel'!$J$5:$J$9304,'ROE Panel'!$A$5:$A$9304,$A49,'ROE Panel'!$D$5:$D$9304,D$6,'ROE Panel'!$E$5:$E$9304,D$7)/SUMIFS('ROE Panel'!$K$5:$K$9304,'ROE Panel'!$A$5:$A$9304,$A49,'ROE Panel'!$D$5:$D$9304,D$6,'ROE Panel'!$E$5:$E$9304,D$7),"")</f>
        <v>0.19163817268530578</v>
      </c>
      <c r="E49" s="35">
        <f>IFERROR(SUMIFS('ROE Panel'!$J$5:$J$9304,'ROE Panel'!$A$5:$A$9304,$A49,'ROE Panel'!$D$5:$D$9304,E$6,'ROE Panel'!$E$5:$E$9304,E$7)/SUMIFS('ROE Panel'!$K$5:$K$9304,'ROE Panel'!$A$5:$A$9304,$A49,'ROE Panel'!$D$5:$D$9304,E$6,'ROE Panel'!$E$5:$E$9304,E$7),"")</f>
        <v>0.12046165107250059</v>
      </c>
      <c r="F49" s="35">
        <f>IFERROR(SUMIFS('ROE Panel'!$J$5:$J$9304,'ROE Panel'!$A$5:$A$9304,$A49,'ROE Panel'!$D$5:$D$9304,F$6,'ROE Panel'!$E$5:$E$9304,F$7)/SUMIFS('ROE Panel'!$K$5:$K$9304,'ROE Panel'!$A$5:$A$9304,$A49,'ROE Panel'!$D$5:$D$9304,F$6,'ROE Panel'!$E$5:$E$9304,F$7),"")</f>
        <v>0.13584364488729034</v>
      </c>
      <c r="G49" s="35">
        <f>IFERROR(SUMIFS('ROE Panel'!$J$5:$J$9304,'ROE Panel'!$A$5:$A$9304,$A49,'ROE Panel'!$D$5:$D$9304,G$6,'ROE Panel'!$E$5:$E$9304,G$7)/SUMIFS('ROE Panel'!$K$5:$K$9304,'ROE Panel'!$A$5:$A$9304,$A49,'ROE Panel'!$D$5:$D$9304,G$6,'ROE Panel'!$E$5:$E$9304,G$7),"")</f>
        <v>0.146073574273896</v>
      </c>
      <c r="H49" s="35">
        <f>IFERROR(SUMIFS('ROE Panel'!$J$5:$J$9304,'ROE Panel'!$A$5:$A$9304,$A49,'ROE Panel'!$D$5:$D$9304,H$6,'ROE Panel'!$E$5:$E$9304,H$7)/SUMIFS('ROE Panel'!$K$5:$K$9304,'ROE Panel'!$A$5:$A$9304,$A49,'ROE Panel'!$D$5:$D$9304,H$6,'ROE Panel'!$E$5:$E$9304,H$7),"")</f>
        <v>0.15545975401404691</v>
      </c>
      <c r="I49" s="35">
        <f>IFERROR(SUMIFS('ROE Panel'!$J$5:$J$9304,'ROE Panel'!$A$5:$A$9304,$A49,'ROE Panel'!$D$5:$D$9304,I$6,'ROE Panel'!$E$5:$E$9304,I$7)/SUMIFS('ROE Panel'!$K$5:$K$9304,'ROE Panel'!$A$5:$A$9304,$A49,'ROE Panel'!$D$5:$D$9304,I$6,'ROE Panel'!$E$5:$E$9304,I$7),"")</f>
        <v>0.14767582500355317</v>
      </c>
      <c r="J49" s="35">
        <f>IFERROR(SUMIFS('ROE Panel'!$J$5:$J$9304,'ROE Panel'!$A$5:$A$9304,$A49,'ROE Panel'!$D$5:$D$9304,J$6,'ROE Panel'!$E$5:$E$9304,J$7)/SUMIFS('ROE Panel'!$K$5:$K$9304,'ROE Panel'!$A$5:$A$9304,$A49,'ROE Panel'!$D$5:$D$9304,J$6,'ROE Panel'!$E$5:$E$9304,J$7),"")</f>
        <v>6.8741176569200493E-2</v>
      </c>
      <c r="K49" s="27">
        <f>IFERROR(SUMIFS('ROE Panel'!$L$5:$L$9304,'ROE Panel'!$A$5:$A$9304,$A49,'ROE Panel'!$D$5:$D$9304,D$6,'ROE Panel'!$E$5:$E$9304,D$7)/SUMIFS('ROE Panel'!$J$5:$J$9304,'ROE Panel'!$A$5:$A$9304,$A49,'ROE Panel'!$D$5:$D$9304,D$6,'ROE Panel'!$E$5:$E$9304,D$7),"")</f>
        <v>11.071164268409397</v>
      </c>
      <c r="L49" s="27">
        <f>IFERROR(SUMIFS('ROE Panel'!$L$5:$L$9304,'ROE Panel'!$A$5:$A$9304,$A49,'ROE Panel'!$D$5:$D$9304,E$6,'ROE Panel'!$E$5:$E$9304,E$7)/SUMIFS('ROE Panel'!$J$5:$J$9304,'ROE Panel'!$A$5:$A$9304,$A49,'ROE Panel'!$D$5:$D$9304,E$6,'ROE Panel'!$E$5:$E$9304,E$7),"")</f>
        <v>15.967176570492757</v>
      </c>
      <c r="M49" s="27">
        <f>IFERROR(SUMIFS('ROE Panel'!$L$5:$L$9304,'ROE Panel'!$A$5:$A$9304,$A49,'ROE Panel'!$D$5:$D$9304,F$6,'ROE Panel'!$E$5:$E$9304,F$7)/SUMIFS('ROE Panel'!$J$5:$J$9304,'ROE Panel'!$A$5:$A$9304,$A49,'ROE Panel'!$D$5:$D$9304,F$6,'ROE Panel'!$E$5:$E$9304,F$7),"")</f>
        <v>19.838013743430096</v>
      </c>
      <c r="N49" s="27">
        <f>IFERROR(SUMIFS('ROE Panel'!$L$5:$L$9304,'ROE Panel'!$A$5:$A$9304,$A49,'ROE Panel'!$D$5:$D$9304,G$6,'ROE Panel'!$E$5:$E$9304,G$7)/SUMIFS('ROE Panel'!$J$5:$J$9304,'ROE Panel'!$A$5:$A$9304,$A49,'ROE Panel'!$D$5:$D$9304,G$6,'ROE Panel'!$E$5:$E$9304,G$7),"")</f>
        <v>8.7039545250540939</v>
      </c>
      <c r="O49" s="27">
        <f>IFERROR(SUMIFS('ROE Panel'!$L$5:$L$9304,'ROE Panel'!$A$5:$A$9304,$A49,'ROE Panel'!$D$5:$D$9304,H$6,'ROE Panel'!$E$5:$E$9304,H$7)/SUMIFS('ROE Panel'!$J$5:$J$9304,'ROE Panel'!$A$5:$A$9304,$A49,'ROE Panel'!$D$5:$D$9304,H$6,'ROE Panel'!$E$5:$E$9304,H$7),"")</f>
        <v>11.482205683710495</v>
      </c>
      <c r="P49" s="27">
        <f>IFERROR(SUMIFS('ROE Panel'!$L$5:$L$9304,'ROE Panel'!$A$5:$A$9304,$A49,'ROE Panel'!$D$5:$D$9304,I$6,'ROE Panel'!$E$5:$E$9304,I$7)/SUMIFS('ROE Panel'!$J$5:$J$9304,'ROE Panel'!$A$5:$A$9304,$A49,'ROE Panel'!$D$5:$D$9304,I$6,'ROE Panel'!$E$5:$E$9304,I$7),"")</f>
        <v>18.690853350780877</v>
      </c>
      <c r="Q49" s="27">
        <f>IFERROR(SUMIFS('ROE Panel'!$L$5:$L$9304,'ROE Panel'!$A$5:$A$9304,$A49,'ROE Panel'!$D$5:$D$9304,J$6,'ROE Panel'!$E$5:$E$9304,J$7)/SUMIFS('ROE Panel'!$J$5:$J$9304,'ROE Panel'!$A$5:$A$9304,$A49,'ROE Panel'!$D$5:$D$9304,J$6,'ROE Panel'!$E$5:$E$9304,J$7),"")</f>
        <v>33.81425253045802</v>
      </c>
      <c r="R49" s="29">
        <f t="shared" ref="R49:R80" si="14">IF(AND(ISNUMBER(D49),ISNUMBER(K49)),IF(RateConv=1,(HistGn+(1-HistGn/D49)/K49),(1+(HistGn+(1-HistGn/D49)/K49))/(1+IPCALT)-1)-$C49,"")</f>
        <v>8.2661457527021698E-2</v>
      </c>
      <c r="S49" s="29">
        <f t="shared" ref="S49:S80" si="15">IF(AND(ISNUMBER(E49),ISNUMBER(L49)),IF(RateConv=1,(HistGn+(1-HistGn/E49)/L49),(1+(HistGn+(1-HistGn/E49)/L49))/(1+IPCALT)-1)-$C49,"")</f>
        <v>5.2682207857000285E-2</v>
      </c>
      <c r="T49" s="29">
        <f t="shared" ref="T49:T80" si="16">IF(AND(ISNUMBER(F49),ISNUMBER(M49)),IF(RateConv=1,(HistGn+(1-HistGn/F49)/M49),(1+(HistGn+(1-HistGn/F49)/M49))/(1+IPCALT)-1)-$C49,"")</f>
        <v>4.7456925835644301E-2</v>
      </c>
      <c r="U49" s="29">
        <f t="shared" ref="U49:U80" si="17">IF(AND(ISNUMBER(G49),ISNUMBER(N49)),IF(RateConv=1,(HistGn+(1-HistGn/G49)/N49),(1+(HistGn+(1-HistGn/G49)/N49))/(1+IPCALT)-1)-$C49,"")</f>
        <v>9.2412909552195527E-2</v>
      </c>
      <c r="V49" s="29">
        <f t="shared" ref="V49:V80" si="18">IF(AND(ISNUMBER(H49),ISNUMBER(O49)),IF(RateConv=1,(HistGn+(1-HistGn/H49)/O49),(1+(HistGn+(1-HistGn/H49)/O49))/(1+IPCALT)-1)-$C49,"")</f>
        <v>7.5250266749581282E-2</v>
      </c>
      <c r="W49" s="29">
        <f t="shared" ref="W49:W80" si="19">IF(AND(ISNUMBER(I49),ISNUMBER(P49)),IF(RateConv=1,(HistGn+(1-HistGn/I49)/P49),(1+(HistGn+(1-HistGn/I49)/P49))/(1+IPCALT)-1)-$C49,"")</f>
        <v>5.09634846772032E-2</v>
      </c>
      <c r="X49" s="29">
        <f t="shared" ref="X49:X80" si="20">IF(AND(ISNUMBER(J49),ISNUMBER(Q49)),IF(RateConv=1,(HistGn+(1-HistGn/J49)/Q49),(1+(HistGn+(1-HistGn/J49)/Q49))/(1+IPCALT)-1)-$C49,"")</f>
        <v>2.3842540954928569E-2</v>
      </c>
    </row>
    <row r="50" spans="1:24" ht="13.95" customHeight="1" x14ac:dyDescent="0.3">
      <c r="A50" s="94">
        <v>43677</v>
      </c>
      <c r="B50" s="20">
        <f t="shared" si="13"/>
        <v>1</v>
      </c>
      <c r="C50" s="43">
        <v>3.0423880104950951E-2</v>
      </c>
      <c r="D50" s="35">
        <f>IFERROR(SUMIFS('ROE Panel'!$J$5:$J$9304,'ROE Panel'!$A$5:$A$9304,$A50,'ROE Panel'!$D$5:$D$9304,D$6,'ROE Panel'!$E$5:$E$9304,D$7)/SUMIFS('ROE Panel'!$K$5:$K$9304,'ROE Panel'!$A$5:$A$9304,$A50,'ROE Panel'!$D$5:$D$9304,D$6,'ROE Panel'!$E$5:$E$9304,D$7),"")</f>
        <v>0.19093774876040889</v>
      </c>
      <c r="E50" s="35">
        <f>IFERROR(SUMIFS('ROE Panel'!$J$5:$J$9304,'ROE Panel'!$A$5:$A$9304,$A50,'ROE Panel'!$D$5:$D$9304,E$6,'ROE Panel'!$E$5:$E$9304,E$7)/SUMIFS('ROE Panel'!$K$5:$K$9304,'ROE Panel'!$A$5:$A$9304,$A50,'ROE Panel'!$D$5:$D$9304,E$6,'ROE Panel'!$E$5:$E$9304,E$7),"")</f>
        <v>0.12847325075110663</v>
      </c>
      <c r="F50" s="35">
        <f>IFERROR(SUMIFS('ROE Panel'!$J$5:$J$9304,'ROE Panel'!$A$5:$A$9304,$A50,'ROE Panel'!$D$5:$D$9304,F$6,'ROE Panel'!$E$5:$E$9304,F$7)/SUMIFS('ROE Panel'!$K$5:$K$9304,'ROE Panel'!$A$5:$A$9304,$A50,'ROE Panel'!$D$5:$D$9304,F$6,'ROE Panel'!$E$5:$E$9304,F$7),"")</f>
        <v>0.1359103378964179</v>
      </c>
      <c r="G50" s="35">
        <f>IFERROR(SUMIFS('ROE Panel'!$J$5:$J$9304,'ROE Panel'!$A$5:$A$9304,$A50,'ROE Panel'!$D$5:$D$9304,G$6,'ROE Panel'!$E$5:$E$9304,G$7)/SUMIFS('ROE Panel'!$K$5:$K$9304,'ROE Panel'!$A$5:$A$9304,$A50,'ROE Panel'!$D$5:$D$9304,G$6,'ROE Panel'!$E$5:$E$9304,G$7),"")</f>
        <v>0.15237242572419071</v>
      </c>
      <c r="H50" s="35">
        <f>IFERROR(SUMIFS('ROE Panel'!$J$5:$J$9304,'ROE Panel'!$A$5:$A$9304,$A50,'ROE Panel'!$D$5:$D$9304,H$6,'ROE Panel'!$E$5:$E$9304,H$7)/SUMIFS('ROE Panel'!$K$5:$K$9304,'ROE Panel'!$A$5:$A$9304,$A50,'ROE Panel'!$D$5:$D$9304,H$6,'ROE Panel'!$E$5:$E$9304,H$7),"")</f>
        <v>0.15987804957373228</v>
      </c>
      <c r="I50" s="35">
        <f>IFERROR(SUMIFS('ROE Panel'!$J$5:$J$9304,'ROE Panel'!$A$5:$A$9304,$A50,'ROE Panel'!$D$5:$D$9304,I$6,'ROE Panel'!$E$5:$E$9304,I$7)/SUMIFS('ROE Panel'!$K$5:$K$9304,'ROE Panel'!$A$5:$A$9304,$A50,'ROE Panel'!$D$5:$D$9304,I$6,'ROE Panel'!$E$5:$E$9304,I$7),"")</f>
        <v>0.14694313477816415</v>
      </c>
      <c r="J50" s="35">
        <f>IFERROR(SUMIFS('ROE Panel'!$J$5:$J$9304,'ROE Panel'!$A$5:$A$9304,$A50,'ROE Panel'!$D$5:$D$9304,J$6,'ROE Panel'!$E$5:$E$9304,J$7)/SUMIFS('ROE Panel'!$K$5:$K$9304,'ROE Panel'!$A$5:$A$9304,$A50,'ROE Panel'!$D$5:$D$9304,J$6,'ROE Panel'!$E$5:$E$9304,J$7),"")</f>
        <v>7.3824713232386791E-2</v>
      </c>
      <c r="K50" s="27">
        <f>IFERROR(SUMIFS('ROE Panel'!$L$5:$L$9304,'ROE Panel'!$A$5:$A$9304,$A50,'ROE Panel'!$D$5:$D$9304,D$6,'ROE Panel'!$E$5:$E$9304,D$7)/SUMIFS('ROE Panel'!$J$5:$J$9304,'ROE Panel'!$A$5:$A$9304,$A50,'ROE Panel'!$D$5:$D$9304,D$6,'ROE Panel'!$E$5:$E$9304,D$7),"")</f>
        <v>10.793198986814255</v>
      </c>
      <c r="L50" s="27">
        <f>IFERROR(SUMIFS('ROE Panel'!$L$5:$L$9304,'ROE Panel'!$A$5:$A$9304,$A50,'ROE Panel'!$D$5:$D$9304,E$6,'ROE Panel'!$E$5:$E$9304,E$7)/SUMIFS('ROE Panel'!$J$5:$J$9304,'ROE Panel'!$A$5:$A$9304,$A50,'ROE Panel'!$D$5:$D$9304,E$6,'ROE Panel'!$E$5:$E$9304,E$7),"")</f>
        <v>17.805627850018162</v>
      </c>
      <c r="M50" s="27">
        <f>IFERROR(SUMIFS('ROE Panel'!$L$5:$L$9304,'ROE Panel'!$A$5:$A$9304,$A50,'ROE Panel'!$D$5:$D$9304,F$6,'ROE Panel'!$E$5:$E$9304,F$7)/SUMIFS('ROE Panel'!$J$5:$J$9304,'ROE Panel'!$A$5:$A$9304,$A50,'ROE Panel'!$D$5:$D$9304,F$6,'ROE Panel'!$E$5:$E$9304,F$7),"")</f>
        <v>21.365227704343184</v>
      </c>
      <c r="N50" s="27">
        <f>IFERROR(SUMIFS('ROE Panel'!$L$5:$L$9304,'ROE Panel'!$A$5:$A$9304,$A50,'ROE Panel'!$D$5:$D$9304,G$6,'ROE Panel'!$E$5:$E$9304,G$7)/SUMIFS('ROE Panel'!$J$5:$J$9304,'ROE Panel'!$A$5:$A$9304,$A50,'ROE Panel'!$D$5:$D$9304,G$6,'ROE Panel'!$E$5:$E$9304,G$7),"")</f>
        <v>8.3603814018582696</v>
      </c>
      <c r="O50" s="27">
        <f>IFERROR(SUMIFS('ROE Panel'!$L$5:$L$9304,'ROE Panel'!$A$5:$A$9304,$A50,'ROE Panel'!$D$5:$D$9304,H$6,'ROE Panel'!$E$5:$E$9304,H$7)/SUMIFS('ROE Panel'!$J$5:$J$9304,'ROE Panel'!$A$5:$A$9304,$A50,'ROE Panel'!$D$5:$D$9304,H$6,'ROE Panel'!$E$5:$E$9304,H$7),"")</f>
        <v>11.570834809056789</v>
      </c>
      <c r="P50" s="27">
        <f>IFERROR(SUMIFS('ROE Panel'!$L$5:$L$9304,'ROE Panel'!$A$5:$A$9304,$A50,'ROE Panel'!$D$5:$D$9304,I$6,'ROE Panel'!$E$5:$E$9304,I$7)/SUMIFS('ROE Panel'!$J$5:$J$9304,'ROE Panel'!$A$5:$A$9304,$A50,'ROE Panel'!$D$5:$D$9304,I$6,'ROE Panel'!$E$5:$E$9304,I$7),"")</f>
        <v>20.331954546956982</v>
      </c>
      <c r="Q50" s="27">
        <f>IFERROR(SUMIFS('ROE Panel'!$L$5:$L$9304,'ROE Panel'!$A$5:$A$9304,$A50,'ROE Panel'!$D$5:$D$9304,J$6,'ROE Panel'!$E$5:$E$9304,J$7)/SUMIFS('ROE Panel'!$J$5:$J$9304,'ROE Panel'!$A$5:$A$9304,$A50,'ROE Panel'!$D$5:$D$9304,J$6,'ROE Panel'!$E$5:$E$9304,J$7),"")</f>
        <v>32.938818193271892</v>
      </c>
      <c r="R50" s="29">
        <f t="shared" si="14"/>
        <v>8.6420702160695001E-2</v>
      </c>
      <c r="S50" s="29">
        <f t="shared" si="15"/>
        <v>5.219211144120639E-2</v>
      </c>
      <c r="T50" s="29">
        <f t="shared" si="16"/>
        <v>4.7195207319615406E-2</v>
      </c>
      <c r="U50" s="29">
        <f t="shared" si="17"/>
        <v>9.9293068657061057E-2</v>
      </c>
      <c r="V50" s="29">
        <f t="shared" si="18"/>
        <v>7.7593837934473969E-2</v>
      </c>
      <c r="W50" s="29">
        <f t="shared" si="19"/>
        <v>5.0028308489755965E-2</v>
      </c>
      <c r="X50" s="29">
        <f t="shared" si="20"/>
        <v>2.7607384602464834E-2</v>
      </c>
    </row>
    <row r="51" spans="1:24" ht="13.95" customHeight="1" x14ac:dyDescent="0.3">
      <c r="A51" s="94">
        <v>43708</v>
      </c>
      <c r="B51" s="20">
        <f t="shared" si="13"/>
        <v>1</v>
      </c>
      <c r="C51" s="43">
        <v>3.284304531830641E-2</v>
      </c>
      <c r="D51" s="35">
        <f>IFERROR(SUMIFS('ROE Panel'!$J$5:$J$9304,'ROE Panel'!$A$5:$A$9304,$A51,'ROE Panel'!$D$5:$D$9304,D$6,'ROE Panel'!$E$5:$E$9304,D$7)/SUMIFS('ROE Panel'!$K$5:$K$9304,'ROE Panel'!$A$5:$A$9304,$A51,'ROE Panel'!$D$5:$D$9304,D$6,'ROE Panel'!$E$5:$E$9304,D$7),"")</f>
        <v>0.19089741335955326</v>
      </c>
      <c r="E51" s="35">
        <f>IFERROR(SUMIFS('ROE Panel'!$J$5:$J$9304,'ROE Panel'!$A$5:$A$9304,$A51,'ROE Panel'!$D$5:$D$9304,E$6,'ROE Panel'!$E$5:$E$9304,E$7)/SUMIFS('ROE Panel'!$K$5:$K$9304,'ROE Panel'!$A$5:$A$9304,$A51,'ROE Panel'!$D$5:$D$9304,E$6,'ROE Panel'!$E$5:$E$9304,E$7),"")</f>
        <v>0.13201470283734804</v>
      </c>
      <c r="F51" s="35">
        <f>IFERROR(SUMIFS('ROE Panel'!$J$5:$J$9304,'ROE Panel'!$A$5:$A$9304,$A51,'ROE Panel'!$D$5:$D$9304,F$6,'ROE Panel'!$E$5:$E$9304,F$7)/SUMIFS('ROE Panel'!$K$5:$K$9304,'ROE Panel'!$A$5:$A$9304,$A51,'ROE Panel'!$D$5:$D$9304,F$6,'ROE Panel'!$E$5:$E$9304,F$7),"")</f>
        <v>0.13369753140745502</v>
      </c>
      <c r="G51" s="35">
        <f>IFERROR(SUMIFS('ROE Panel'!$J$5:$J$9304,'ROE Panel'!$A$5:$A$9304,$A51,'ROE Panel'!$D$5:$D$9304,G$6,'ROE Panel'!$E$5:$E$9304,G$7)/SUMIFS('ROE Panel'!$K$5:$K$9304,'ROE Panel'!$A$5:$A$9304,$A51,'ROE Panel'!$D$5:$D$9304,G$6,'ROE Panel'!$E$5:$E$9304,G$7),"")</f>
        <v>0.13647120025604384</v>
      </c>
      <c r="H51" s="35">
        <f>IFERROR(SUMIFS('ROE Panel'!$J$5:$J$9304,'ROE Panel'!$A$5:$A$9304,$A51,'ROE Panel'!$D$5:$D$9304,H$6,'ROE Panel'!$E$5:$E$9304,H$7)/SUMIFS('ROE Panel'!$K$5:$K$9304,'ROE Panel'!$A$5:$A$9304,$A51,'ROE Panel'!$D$5:$D$9304,H$6,'ROE Panel'!$E$5:$E$9304,H$7),"")</f>
        <v>0.15326339525714885</v>
      </c>
      <c r="I51" s="35">
        <f>IFERROR(SUMIFS('ROE Panel'!$J$5:$J$9304,'ROE Panel'!$A$5:$A$9304,$A51,'ROE Panel'!$D$5:$D$9304,I$6,'ROE Panel'!$E$5:$E$9304,I$7)/SUMIFS('ROE Panel'!$K$5:$K$9304,'ROE Panel'!$A$5:$A$9304,$A51,'ROE Panel'!$D$5:$D$9304,I$6,'ROE Panel'!$E$5:$E$9304,I$7),"")</f>
        <v>0.14605366115341181</v>
      </c>
      <c r="J51" s="35">
        <f>IFERROR(SUMIFS('ROE Panel'!$J$5:$J$9304,'ROE Panel'!$A$5:$A$9304,$A51,'ROE Panel'!$D$5:$D$9304,J$6,'ROE Panel'!$E$5:$E$9304,J$7)/SUMIFS('ROE Panel'!$K$5:$K$9304,'ROE Panel'!$A$5:$A$9304,$A51,'ROE Panel'!$D$5:$D$9304,J$6,'ROE Panel'!$E$5:$E$9304,J$7),"")</f>
        <v>6.5193171275412756E-2</v>
      </c>
      <c r="K51" s="27">
        <f>IFERROR(SUMIFS('ROE Panel'!$L$5:$L$9304,'ROE Panel'!$A$5:$A$9304,$A51,'ROE Panel'!$D$5:$D$9304,D$6,'ROE Panel'!$E$5:$E$9304,D$7)/SUMIFS('ROE Panel'!$J$5:$J$9304,'ROE Panel'!$A$5:$A$9304,$A51,'ROE Panel'!$D$5:$D$9304,D$6,'ROE Panel'!$E$5:$E$9304,D$7),"")</f>
        <v>10.465374486636112</v>
      </c>
      <c r="L51" s="27">
        <f>IFERROR(SUMIFS('ROE Panel'!$L$5:$L$9304,'ROE Panel'!$A$5:$A$9304,$A51,'ROE Panel'!$D$5:$D$9304,E$6,'ROE Panel'!$E$5:$E$9304,E$7)/SUMIFS('ROE Panel'!$J$5:$J$9304,'ROE Panel'!$A$5:$A$9304,$A51,'ROE Panel'!$D$5:$D$9304,E$6,'ROE Panel'!$E$5:$E$9304,E$7),"")</f>
        <v>17.515398602072512</v>
      </c>
      <c r="M51" s="27">
        <f>IFERROR(SUMIFS('ROE Panel'!$L$5:$L$9304,'ROE Panel'!$A$5:$A$9304,$A51,'ROE Panel'!$D$5:$D$9304,F$6,'ROE Panel'!$E$5:$E$9304,F$7)/SUMIFS('ROE Panel'!$J$5:$J$9304,'ROE Panel'!$A$5:$A$9304,$A51,'ROE Panel'!$D$5:$D$9304,F$6,'ROE Panel'!$E$5:$E$9304,F$7),"")</f>
        <v>21.484552681552298</v>
      </c>
      <c r="N51" s="27">
        <f>IFERROR(SUMIFS('ROE Panel'!$L$5:$L$9304,'ROE Panel'!$A$5:$A$9304,$A51,'ROE Panel'!$D$5:$D$9304,G$6,'ROE Panel'!$E$5:$E$9304,G$7)/SUMIFS('ROE Panel'!$J$5:$J$9304,'ROE Panel'!$A$5:$A$9304,$A51,'ROE Panel'!$D$5:$D$9304,G$6,'ROE Panel'!$E$5:$E$9304,G$7),"")</f>
        <v>8.3584168197216986</v>
      </c>
      <c r="O51" s="27">
        <f>IFERROR(SUMIFS('ROE Panel'!$L$5:$L$9304,'ROE Panel'!$A$5:$A$9304,$A51,'ROE Panel'!$D$5:$D$9304,H$6,'ROE Panel'!$E$5:$E$9304,H$7)/SUMIFS('ROE Panel'!$J$5:$J$9304,'ROE Panel'!$A$5:$A$9304,$A51,'ROE Panel'!$D$5:$D$9304,H$6,'ROE Panel'!$E$5:$E$9304,H$7),"")</f>
        <v>11.491331341812984</v>
      </c>
      <c r="P51" s="27">
        <f>IFERROR(SUMIFS('ROE Panel'!$L$5:$L$9304,'ROE Panel'!$A$5:$A$9304,$A51,'ROE Panel'!$D$5:$D$9304,I$6,'ROE Panel'!$E$5:$E$9304,I$7)/SUMIFS('ROE Panel'!$J$5:$J$9304,'ROE Panel'!$A$5:$A$9304,$A51,'ROE Panel'!$D$5:$D$9304,I$6,'ROE Panel'!$E$5:$E$9304,I$7),"")</f>
        <v>20.515126856290546</v>
      </c>
      <c r="Q51" s="27">
        <f>IFERROR(SUMIFS('ROE Panel'!$L$5:$L$9304,'ROE Panel'!$A$5:$A$9304,$A51,'ROE Panel'!$D$5:$D$9304,J$6,'ROE Panel'!$E$5:$E$9304,J$7)/SUMIFS('ROE Panel'!$J$5:$J$9304,'ROE Panel'!$A$5:$A$9304,$A51,'ROE Panel'!$D$5:$D$9304,J$6,'ROE Panel'!$E$5:$E$9304,J$7),"")</f>
        <v>33.525500648941119</v>
      </c>
      <c r="R51" s="29">
        <f t="shared" si="14"/>
        <v>8.6184426306635795E-2</v>
      </c>
      <c r="S51" s="29">
        <f t="shared" si="15"/>
        <v>5.0923405963228779E-2</v>
      </c>
      <c r="T51" s="29">
        <f t="shared" si="16"/>
        <v>4.4339581028497346E-2</v>
      </c>
      <c r="U51" s="29">
        <f t="shared" si="17"/>
        <v>9.2593458496004075E-2</v>
      </c>
      <c r="V51" s="29">
        <f t="shared" si="18"/>
        <v>7.4492730093499479E-2</v>
      </c>
      <c r="W51" s="29">
        <f t="shared" si="19"/>
        <v>4.7215510518219553E-2</v>
      </c>
      <c r="X51" s="29">
        <f t="shared" si="20"/>
        <v>2.2480934690923E-2</v>
      </c>
    </row>
    <row r="52" spans="1:24" ht="13.95" customHeight="1" x14ac:dyDescent="0.3">
      <c r="A52" s="94">
        <v>43738</v>
      </c>
      <c r="B52" s="20">
        <f t="shared" si="13"/>
        <v>1</v>
      </c>
      <c r="C52" s="43">
        <v>2.8323045318306411E-2</v>
      </c>
      <c r="D52" s="35">
        <f>IFERROR(SUMIFS('ROE Panel'!$J$5:$J$9304,'ROE Panel'!$A$5:$A$9304,$A52,'ROE Panel'!$D$5:$D$9304,D$6,'ROE Panel'!$E$5:$E$9304,D$7)/SUMIFS('ROE Panel'!$K$5:$K$9304,'ROE Panel'!$A$5:$A$9304,$A52,'ROE Panel'!$D$5:$D$9304,D$6,'ROE Panel'!$E$5:$E$9304,D$7),"")</f>
        <v>0.19039449339653403</v>
      </c>
      <c r="E52" s="35">
        <f>IFERROR(SUMIFS('ROE Panel'!$J$5:$J$9304,'ROE Panel'!$A$5:$A$9304,$A52,'ROE Panel'!$D$5:$D$9304,E$6,'ROE Panel'!$E$5:$E$9304,E$7)/SUMIFS('ROE Panel'!$K$5:$K$9304,'ROE Panel'!$A$5:$A$9304,$A52,'ROE Panel'!$D$5:$D$9304,E$6,'ROE Panel'!$E$5:$E$9304,E$7),"")</f>
        <v>0.13807910196029233</v>
      </c>
      <c r="F52" s="35">
        <f>IFERROR(SUMIFS('ROE Panel'!$J$5:$J$9304,'ROE Panel'!$A$5:$A$9304,$A52,'ROE Panel'!$D$5:$D$9304,F$6,'ROE Panel'!$E$5:$E$9304,F$7)/SUMIFS('ROE Panel'!$K$5:$K$9304,'ROE Panel'!$A$5:$A$9304,$A52,'ROE Panel'!$D$5:$D$9304,F$6,'ROE Panel'!$E$5:$E$9304,F$7),"")</f>
        <v>0.13348858637633174</v>
      </c>
      <c r="G52" s="35">
        <f>IFERROR(SUMIFS('ROE Panel'!$J$5:$J$9304,'ROE Panel'!$A$5:$A$9304,$A52,'ROE Panel'!$D$5:$D$9304,G$6,'ROE Panel'!$E$5:$E$9304,G$7)/SUMIFS('ROE Panel'!$K$5:$K$9304,'ROE Panel'!$A$5:$A$9304,$A52,'ROE Panel'!$D$5:$D$9304,G$6,'ROE Panel'!$E$5:$E$9304,G$7),"")</f>
        <v>0.1324617701723495</v>
      </c>
      <c r="H52" s="35">
        <f>IFERROR(SUMIFS('ROE Panel'!$J$5:$J$9304,'ROE Panel'!$A$5:$A$9304,$A52,'ROE Panel'!$D$5:$D$9304,H$6,'ROE Panel'!$E$5:$E$9304,H$7)/SUMIFS('ROE Panel'!$K$5:$K$9304,'ROE Panel'!$A$5:$A$9304,$A52,'ROE Panel'!$D$5:$D$9304,H$6,'ROE Panel'!$E$5:$E$9304,H$7),"")</f>
        <v>0.15236369825212651</v>
      </c>
      <c r="I52" s="35">
        <f>IFERROR(SUMIFS('ROE Panel'!$J$5:$J$9304,'ROE Panel'!$A$5:$A$9304,$A52,'ROE Panel'!$D$5:$D$9304,I$6,'ROE Panel'!$E$5:$E$9304,I$7)/SUMIFS('ROE Panel'!$K$5:$K$9304,'ROE Panel'!$A$5:$A$9304,$A52,'ROE Panel'!$D$5:$D$9304,I$6,'ROE Panel'!$E$5:$E$9304,I$7),"")</f>
        <v>0.14553075179659261</v>
      </c>
      <c r="J52" s="35">
        <f>IFERROR(SUMIFS('ROE Panel'!$J$5:$J$9304,'ROE Panel'!$A$5:$A$9304,$A52,'ROE Panel'!$D$5:$D$9304,J$6,'ROE Panel'!$E$5:$E$9304,J$7)/SUMIFS('ROE Panel'!$K$5:$K$9304,'ROE Panel'!$A$5:$A$9304,$A52,'ROE Panel'!$D$5:$D$9304,J$6,'ROE Panel'!$E$5:$E$9304,J$7),"")</f>
        <v>6.8664514714198766E-2</v>
      </c>
      <c r="K52" s="27">
        <f>IFERROR(SUMIFS('ROE Panel'!$L$5:$L$9304,'ROE Panel'!$A$5:$A$9304,$A52,'ROE Panel'!$D$5:$D$9304,D$6,'ROE Panel'!$E$5:$E$9304,D$7)/SUMIFS('ROE Panel'!$J$5:$J$9304,'ROE Panel'!$A$5:$A$9304,$A52,'ROE Panel'!$D$5:$D$9304,D$6,'ROE Panel'!$E$5:$E$9304,D$7),"")</f>
        <v>10.671318457162569</v>
      </c>
      <c r="L52" s="27">
        <f>IFERROR(SUMIFS('ROE Panel'!$L$5:$L$9304,'ROE Panel'!$A$5:$A$9304,$A52,'ROE Panel'!$D$5:$D$9304,E$6,'ROE Panel'!$E$5:$E$9304,E$7)/SUMIFS('ROE Panel'!$J$5:$J$9304,'ROE Panel'!$A$5:$A$9304,$A52,'ROE Panel'!$D$5:$D$9304,E$6,'ROE Panel'!$E$5:$E$9304,E$7),"")</f>
        <v>17.488281478670014</v>
      </c>
      <c r="M52" s="27">
        <f>IFERROR(SUMIFS('ROE Panel'!$L$5:$L$9304,'ROE Panel'!$A$5:$A$9304,$A52,'ROE Panel'!$D$5:$D$9304,F$6,'ROE Panel'!$E$5:$E$9304,F$7)/SUMIFS('ROE Panel'!$J$5:$J$9304,'ROE Panel'!$A$5:$A$9304,$A52,'ROE Panel'!$D$5:$D$9304,F$6,'ROE Panel'!$E$5:$E$9304,F$7),"")</f>
        <v>22.111279755813214</v>
      </c>
      <c r="N52" s="27">
        <f>IFERROR(SUMIFS('ROE Panel'!$L$5:$L$9304,'ROE Panel'!$A$5:$A$9304,$A52,'ROE Panel'!$D$5:$D$9304,G$6,'ROE Panel'!$E$5:$E$9304,G$7)/SUMIFS('ROE Panel'!$J$5:$J$9304,'ROE Panel'!$A$5:$A$9304,$A52,'ROE Panel'!$D$5:$D$9304,G$6,'ROE Panel'!$E$5:$E$9304,G$7),"")</f>
        <v>9.0798647907661199</v>
      </c>
      <c r="O52" s="27">
        <f>IFERROR(SUMIFS('ROE Panel'!$L$5:$L$9304,'ROE Panel'!$A$5:$A$9304,$A52,'ROE Panel'!$D$5:$D$9304,H$6,'ROE Panel'!$E$5:$E$9304,H$7)/SUMIFS('ROE Panel'!$J$5:$J$9304,'ROE Panel'!$A$5:$A$9304,$A52,'ROE Panel'!$D$5:$D$9304,H$6,'ROE Panel'!$E$5:$E$9304,H$7),"")</f>
        <v>11.933810857305925</v>
      </c>
      <c r="P52" s="27">
        <f>IFERROR(SUMIFS('ROE Panel'!$L$5:$L$9304,'ROE Panel'!$A$5:$A$9304,$A52,'ROE Panel'!$D$5:$D$9304,I$6,'ROE Panel'!$E$5:$E$9304,I$7)/SUMIFS('ROE Panel'!$J$5:$J$9304,'ROE Panel'!$A$5:$A$9304,$A52,'ROE Panel'!$D$5:$D$9304,I$6,'ROE Panel'!$E$5:$E$9304,I$7),"")</f>
        <v>21.246931457224893</v>
      </c>
      <c r="Q52" s="27">
        <f>IFERROR(SUMIFS('ROE Panel'!$L$5:$L$9304,'ROE Panel'!$A$5:$A$9304,$A52,'ROE Panel'!$D$5:$D$9304,J$6,'ROE Panel'!$E$5:$E$9304,J$7)/SUMIFS('ROE Panel'!$J$5:$J$9304,'ROE Panel'!$A$5:$A$9304,$A52,'ROE Panel'!$D$5:$D$9304,J$6,'ROE Panel'!$E$5:$E$9304,J$7),"")</f>
        <v>31.972778337396502</v>
      </c>
      <c r="R52" s="29">
        <f t="shared" si="14"/>
        <v>8.925343725507151E-2</v>
      </c>
      <c r="S52" s="29">
        <f t="shared" si="15"/>
        <v>5.6394520012595234E-2</v>
      </c>
      <c r="T52" s="29">
        <f t="shared" si="16"/>
        <v>4.7979192273372578E-2</v>
      </c>
      <c r="U52" s="29">
        <f t="shared" si="17"/>
        <v>8.9733149765048717E-2</v>
      </c>
      <c r="V52" s="29">
        <f t="shared" si="18"/>
        <v>7.6623873722695732E-2</v>
      </c>
      <c r="W52" s="29">
        <f t="shared" si="19"/>
        <v>5.0542459774173445E-2</v>
      </c>
      <c r="X52" s="29">
        <f t="shared" si="20"/>
        <v>2.8545115841241062E-2</v>
      </c>
    </row>
    <row r="53" spans="1:24" ht="13.95" customHeight="1" x14ac:dyDescent="0.3">
      <c r="A53" s="94">
        <v>43769</v>
      </c>
      <c r="B53" s="20">
        <f t="shared" si="13"/>
        <v>1</v>
      </c>
      <c r="C53" s="43">
        <v>2.2641469975840649E-2</v>
      </c>
      <c r="D53" s="35">
        <f>IFERROR(SUMIFS('ROE Panel'!$J$5:$J$9304,'ROE Panel'!$A$5:$A$9304,$A53,'ROE Panel'!$D$5:$D$9304,D$6,'ROE Panel'!$E$5:$E$9304,D$7)/SUMIFS('ROE Panel'!$K$5:$K$9304,'ROE Panel'!$A$5:$A$9304,$A53,'ROE Panel'!$D$5:$D$9304,D$6,'ROE Panel'!$E$5:$E$9304,D$7),"")</f>
        <v>0.19510287492846304</v>
      </c>
      <c r="E53" s="35">
        <f>IFERROR(SUMIFS('ROE Panel'!$J$5:$J$9304,'ROE Panel'!$A$5:$A$9304,$A53,'ROE Panel'!$D$5:$D$9304,E$6,'ROE Panel'!$E$5:$E$9304,E$7)/SUMIFS('ROE Panel'!$K$5:$K$9304,'ROE Panel'!$A$5:$A$9304,$A53,'ROE Panel'!$D$5:$D$9304,E$6,'ROE Panel'!$E$5:$E$9304,E$7),"")</f>
        <v>0.13939829301560056</v>
      </c>
      <c r="F53" s="35">
        <f>IFERROR(SUMIFS('ROE Panel'!$J$5:$J$9304,'ROE Panel'!$A$5:$A$9304,$A53,'ROE Panel'!$D$5:$D$9304,F$6,'ROE Panel'!$E$5:$E$9304,F$7)/SUMIFS('ROE Panel'!$K$5:$K$9304,'ROE Panel'!$A$5:$A$9304,$A53,'ROE Panel'!$D$5:$D$9304,F$6,'ROE Panel'!$E$5:$E$9304,F$7),"")</f>
        <v>0.13546450272446162</v>
      </c>
      <c r="G53" s="35">
        <f>IFERROR(SUMIFS('ROE Panel'!$J$5:$J$9304,'ROE Panel'!$A$5:$A$9304,$A53,'ROE Panel'!$D$5:$D$9304,G$6,'ROE Panel'!$E$5:$E$9304,G$7)/SUMIFS('ROE Panel'!$K$5:$K$9304,'ROE Panel'!$A$5:$A$9304,$A53,'ROE Panel'!$D$5:$D$9304,G$6,'ROE Panel'!$E$5:$E$9304,G$7),"")</f>
        <v>0.1307947589610324</v>
      </c>
      <c r="H53" s="35">
        <f>IFERROR(SUMIFS('ROE Panel'!$J$5:$J$9304,'ROE Panel'!$A$5:$A$9304,$A53,'ROE Panel'!$D$5:$D$9304,H$6,'ROE Panel'!$E$5:$E$9304,H$7)/SUMIFS('ROE Panel'!$K$5:$K$9304,'ROE Panel'!$A$5:$A$9304,$A53,'ROE Panel'!$D$5:$D$9304,H$6,'ROE Panel'!$E$5:$E$9304,H$7),"")</f>
        <v>0.15405289924211577</v>
      </c>
      <c r="I53" s="35">
        <f>IFERROR(SUMIFS('ROE Panel'!$J$5:$J$9304,'ROE Panel'!$A$5:$A$9304,$A53,'ROE Panel'!$D$5:$D$9304,I$6,'ROE Panel'!$E$5:$E$9304,I$7)/SUMIFS('ROE Panel'!$K$5:$K$9304,'ROE Panel'!$A$5:$A$9304,$A53,'ROE Panel'!$D$5:$D$9304,I$6,'ROE Panel'!$E$5:$E$9304,I$7),"")</f>
        <v>0.14754537605103399</v>
      </c>
      <c r="J53" s="35">
        <f>IFERROR(SUMIFS('ROE Panel'!$J$5:$J$9304,'ROE Panel'!$A$5:$A$9304,$A53,'ROE Panel'!$D$5:$D$9304,J$6,'ROE Panel'!$E$5:$E$9304,J$7)/SUMIFS('ROE Panel'!$K$5:$K$9304,'ROE Panel'!$A$5:$A$9304,$A53,'ROE Panel'!$D$5:$D$9304,J$6,'ROE Panel'!$E$5:$E$9304,J$7),"")</f>
        <v>7.2852092183351674E-2</v>
      </c>
      <c r="K53" s="27">
        <f>IFERROR(SUMIFS('ROE Panel'!$L$5:$L$9304,'ROE Panel'!$A$5:$A$9304,$A53,'ROE Panel'!$D$5:$D$9304,D$6,'ROE Panel'!$E$5:$E$9304,D$7)/SUMIFS('ROE Panel'!$J$5:$J$9304,'ROE Panel'!$A$5:$A$9304,$A53,'ROE Panel'!$D$5:$D$9304,D$6,'ROE Panel'!$E$5:$E$9304,D$7),"")</f>
        <v>10.964547760850619</v>
      </c>
      <c r="L53" s="27">
        <f>IFERROR(SUMIFS('ROE Panel'!$L$5:$L$9304,'ROE Panel'!$A$5:$A$9304,$A53,'ROE Panel'!$D$5:$D$9304,E$6,'ROE Panel'!$E$5:$E$9304,E$7)/SUMIFS('ROE Panel'!$J$5:$J$9304,'ROE Panel'!$A$5:$A$9304,$A53,'ROE Panel'!$D$5:$D$9304,E$6,'ROE Panel'!$E$5:$E$9304,E$7),"")</f>
        <v>16.900192014258106</v>
      </c>
      <c r="M53" s="27">
        <f>IFERROR(SUMIFS('ROE Panel'!$L$5:$L$9304,'ROE Panel'!$A$5:$A$9304,$A53,'ROE Panel'!$D$5:$D$9304,F$6,'ROE Panel'!$E$5:$E$9304,F$7)/SUMIFS('ROE Panel'!$J$5:$J$9304,'ROE Panel'!$A$5:$A$9304,$A53,'ROE Panel'!$D$5:$D$9304,F$6,'ROE Panel'!$E$5:$E$9304,F$7),"")</f>
        <v>21.852530981685433</v>
      </c>
      <c r="N53" s="27">
        <f>IFERROR(SUMIFS('ROE Panel'!$L$5:$L$9304,'ROE Panel'!$A$5:$A$9304,$A53,'ROE Panel'!$D$5:$D$9304,G$6,'ROE Panel'!$E$5:$E$9304,G$7)/SUMIFS('ROE Panel'!$J$5:$J$9304,'ROE Panel'!$A$5:$A$9304,$A53,'ROE Panel'!$D$5:$D$9304,G$6,'ROE Panel'!$E$5:$E$9304,G$7),"")</f>
        <v>9.9022740389814103</v>
      </c>
      <c r="O53" s="27">
        <f>IFERROR(SUMIFS('ROE Panel'!$L$5:$L$9304,'ROE Panel'!$A$5:$A$9304,$A53,'ROE Panel'!$D$5:$D$9304,H$6,'ROE Panel'!$E$5:$E$9304,H$7)/SUMIFS('ROE Panel'!$J$5:$J$9304,'ROE Panel'!$A$5:$A$9304,$A53,'ROE Panel'!$D$5:$D$9304,H$6,'ROE Panel'!$E$5:$E$9304,H$7),"")</f>
        <v>12.328405345905807</v>
      </c>
      <c r="P53" s="27">
        <f>IFERROR(SUMIFS('ROE Panel'!$L$5:$L$9304,'ROE Panel'!$A$5:$A$9304,$A53,'ROE Panel'!$D$5:$D$9304,I$6,'ROE Panel'!$E$5:$E$9304,I$7)/SUMIFS('ROE Panel'!$J$5:$J$9304,'ROE Panel'!$A$5:$A$9304,$A53,'ROE Panel'!$D$5:$D$9304,I$6,'ROE Panel'!$E$5:$E$9304,I$7),"")</f>
        <v>21.083321679057008</v>
      </c>
      <c r="Q53" s="27">
        <f>IFERROR(SUMIFS('ROE Panel'!$L$5:$L$9304,'ROE Panel'!$A$5:$A$9304,$A53,'ROE Panel'!$D$5:$D$9304,J$6,'ROE Panel'!$E$5:$E$9304,J$7)/SUMIFS('ROE Panel'!$J$5:$J$9304,'ROE Panel'!$A$5:$A$9304,$A53,'ROE Panel'!$D$5:$D$9304,J$6,'ROE Panel'!$E$5:$E$9304,J$7),"")</f>
        <v>29.926557967702806</v>
      </c>
      <c r="R53" s="29">
        <f t="shared" si="14"/>
        <v>9.3590883685348791E-2</v>
      </c>
      <c r="S53" s="29">
        <f t="shared" si="15"/>
        <v>6.3579186029353973E-2</v>
      </c>
      <c r="T53" s="29">
        <f t="shared" si="16"/>
        <v>5.4242740663497969E-2</v>
      </c>
      <c r="U53" s="29">
        <f t="shared" si="17"/>
        <v>8.9056636929257582E-2</v>
      </c>
      <c r="V53" s="29">
        <f t="shared" si="18"/>
        <v>8.0725105765667576E-2</v>
      </c>
      <c r="W53" s="29">
        <f t="shared" si="19"/>
        <v>5.6680473324036897E-2</v>
      </c>
      <c r="X53" s="29">
        <f t="shared" si="20"/>
        <v>3.6216132824741697E-2</v>
      </c>
    </row>
    <row r="54" spans="1:24" ht="13.95" customHeight="1" x14ac:dyDescent="0.3">
      <c r="A54" s="94">
        <v>43799</v>
      </c>
      <c r="B54" s="20">
        <f t="shared" si="13"/>
        <v>1</v>
      </c>
      <c r="C54" s="43">
        <v>2.6193456277210519E-2</v>
      </c>
      <c r="D54" s="35">
        <f>IFERROR(SUMIFS('ROE Panel'!$J$5:$J$9304,'ROE Panel'!$A$5:$A$9304,$A54,'ROE Panel'!$D$5:$D$9304,D$6,'ROE Panel'!$E$5:$E$9304,D$7)/SUMIFS('ROE Panel'!$K$5:$K$9304,'ROE Panel'!$A$5:$A$9304,$A54,'ROE Panel'!$D$5:$D$9304,D$6,'ROE Panel'!$E$5:$E$9304,D$7),"")</f>
        <v>0.19449278924117863</v>
      </c>
      <c r="E54" s="35">
        <f>IFERROR(SUMIFS('ROE Panel'!$J$5:$J$9304,'ROE Panel'!$A$5:$A$9304,$A54,'ROE Panel'!$D$5:$D$9304,E$6,'ROE Panel'!$E$5:$E$9304,E$7)/SUMIFS('ROE Panel'!$K$5:$K$9304,'ROE Panel'!$A$5:$A$9304,$A54,'ROE Panel'!$D$5:$D$9304,E$6,'ROE Panel'!$E$5:$E$9304,E$7),"")</f>
        <v>0.13661316910966942</v>
      </c>
      <c r="F54" s="35">
        <f>IFERROR(SUMIFS('ROE Panel'!$J$5:$J$9304,'ROE Panel'!$A$5:$A$9304,$A54,'ROE Panel'!$D$5:$D$9304,F$6,'ROE Panel'!$E$5:$E$9304,F$7)/SUMIFS('ROE Panel'!$K$5:$K$9304,'ROE Panel'!$A$5:$A$9304,$A54,'ROE Panel'!$D$5:$D$9304,F$6,'ROE Panel'!$E$5:$E$9304,F$7),"")</f>
        <v>0.14211259918918778</v>
      </c>
      <c r="G54" s="35">
        <f>IFERROR(SUMIFS('ROE Panel'!$J$5:$J$9304,'ROE Panel'!$A$5:$A$9304,$A54,'ROE Panel'!$D$5:$D$9304,G$6,'ROE Panel'!$E$5:$E$9304,G$7)/SUMIFS('ROE Panel'!$K$5:$K$9304,'ROE Panel'!$A$5:$A$9304,$A54,'ROE Panel'!$D$5:$D$9304,G$6,'ROE Panel'!$E$5:$E$9304,G$7),"")</f>
        <v>0.13352041128383957</v>
      </c>
      <c r="H54" s="35">
        <f>IFERROR(SUMIFS('ROE Panel'!$J$5:$J$9304,'ROE Panel'!$A$5:$A$9304,$A54,'ROE Panel'!$D$5:$D$9304,H$6,'ROE Panel'!$E$5:$E$9304,H$7)/SUMIFS('ROE Panel'!$K$5:$K$9304,'ROE Panel'!$A$5:$A$9304,$A54,'ROE Panel'!$D$5:$D$9304,H$6,'ROE Panel'!$E$5:$E$9304,H$7),"")</f>
        <v>0.15497341148575114</v>
      </c>
      <c r="I54" s="35">
        <f>IFERROR(SUMIFS('ROE Panel'!$J$5:$J$9304,'ROE Panel'!$A$5:$A$9304,$A54,'ROE Panel'!$D$5:$D$9304,I$6,'ROE Panel'!$E$5:$E$9304,I$7)/SUMIFS('ROE Panel'!$K$5:$K$9304,'ROE Panel'!$A$5:$A$9304,$A54,'ROE Panel'!$D$5:$D$9304,I$6,'ROE Panel'!$E$5:$E$9304,I$7),"")</f>
        <v>0.14896248152321634</v>
      </c>
      <c r="J54" s="35">
        <f>IFERROR(SUMIFS('ROE Panel'!$J$5:$J$9304,'ROE Panel'!$A$5:$A$9304,$A54,'ROE Panel'!$D$5:$D$9304,J$6,'ROE Panel'!$E$5:$E$9304,J$7)/SUMIFS('ROE Panel'!$K$5:$K$9304,'ROE Panel'!$A$5:$A$9304,$A54,'ROE Panel'!$D$5:$D$9304,J$6,'ROE Panel'!$E$5:$E$9304,J$7),"")</f>
        <v>9.2755043936209258E-2</v>
      </c>
      <c r="K54" s="27">
        <f>IFERROR(SUMIFS('ROE Panel'!$L$5:$L$9304,'ROE Panel'!$A$5:$A$9304,$A54,'ROE Panel'!$D$5:$D$9304,D$6,'ROE Panel'!$E$5:$E$9304,D$7)/SUMIFS('ROE Panel'!$J$5:$J$9304,'ROE Panel'!$A$5:$A$9304,$A54,'ROE Panel'!$D$5:$D$9304,D$6,'ROE Panel'!$E$5:$E$9304,D$7),"")</f>
        <v>10.702412102430289</v>
      </c>
      <c r="L54" s="27">
        <f>IFERROR(SUMIFS('ROE Panel'!$L$5:$L$9304,'ROE Panel'!$A$5:$A$9304,$A54,'ROE Panel'!$D$5:$D$9304,E$6,'ROE Panel'!$E$5:$E$9304,E$7)/SUMIFS('ROE Panel'!$J$5:$J$9304,'ROE Panel'!$A$5:$A$9304,$A54,'ROE Panel'!$D$5:$D$9304,E$6,'ROE Panel'!$E$5:$E$9304,E$7),"")</f>
        <v>17.447142406245561</v>
      </c>
      <c r="M54" s="27">
        <f>IFERROR(SUMIFS('ROE Panel'!$L$5:$L$9304,'ROE Panel'!$A$5:$A$9304,$A54,'ROE Panel'!$D$5:$D$9304,F$6,'ROE Panel'!$E$5:$E$9304,F$7)/SUMIFS('ROE Panel'!$J$5:$J$9304,'ROE Panel'!$A$5:$A$9304,$A54,'ROE Panel'!$D$5:$D$9304,F$6,'ROE Panel'!$E$5:$E$9304,F$7),"")</f>
        <v>23.092029764453681</v>
      </c>
      <c r="N54" s="27">
        <f>IFERROR(SUMIFS('ROE Panel'!$L$5:$L$9304,'ROE Panel'!$A$5:$A$9304,$A54,'ROE Panel'!$D$5:$D$9304,G$6,'ROE Panel'!$E$5:$E$9304,G$7)/SUMIFS('ROE Panel'!$J$5:$J$9304,'ROE Panel'!$A$5:$A$9304,$A54,'ROE Panel'!$D$5:$D$9304,G$6,'ROE Panel'!$E$5:$E$9304,G$7),"")</f>
        <v>9.721171601133312</v>
      </c>
      <c r="O54" s="27">
        <f>IFERROR(SUMIFS('ROE Panel'!$L$5:$L$9304,'ROE Panel'!$A$5:$A$9304,$A54,'ROE Panel'!$D$5:$D$9304,H$6,'ROE Panel'!$E$5:$E$9304,H$7)/SUMIFS('ROE Panel'!$J$5:$J$9304,'ROE Panel'!$A$5:$A$9304,$A54,'ROE Panel'!$D$5:$D$9304,H$6,'ROE Panel'!$E$5:$E$9304,H$7),"")</f>
        <v>12.297737662147568</v>
      </c>
      <c r="P54" s="27">
        <f>IFERROR(SUMIFS('ROE Panel'!$L$5:$L$9304,'ROE Panel'!$A$5:$A$9304,$A54,'ROE Panel'!$D$5:$D$9304,I$6,'ROE Panel'!$E$5:$E$9304,I$7)/SUMIFS('ROE Panel'!$J$5:$J$9304,'ROE Panel'!$A$5:$A$9304,$A54,'ROE Panel'!$D$5:$D$9304,I$6,'ROE Panel'!$E$5:$E$9304,I$7),"")</f>
        <v>21.929223334183753</v>
      </c>
      <c r="Q54" s="27">
        <f>IFERROR(SUMIFS('ROE Panel'!$L$5:$L$9304,'ROE Panel'!$A$5:$A$9304,$A54,'ROE Panel'!$D$5:$D$9304,J$6,'ROE Panel'!$E$5:$E$9304,J$7)/SUMIFS('ROE Panel'!$J$5:$J$9304,'ROE Panel'!$A$5:$A$9304,$A54,'ROE Panel'!$D$5:$D$9304,J$6,'ROE Panel'!$E$5:$E$9304,J$7),"")</f>
        <v>36.548071230555742</v>
      </c>
      <c r="R54" s="29">
        <f t="shared" si="14"/>
        <v>9.1664009274002839E-2</v>
      </c>
      <c r="S54" s="29">
        <f t="shared" si="15"/>
        <v>5.8403697108120559E-2</v>
      </c>
      <c r="T54" s="29">
        <f t="shared" si="16"/>
        <v>4.9789545188643522E-2</v>
      </c>
      <c r="U54" s="29">
        <f t="shared" si="17"/>
        <v>8.7464547607889853E-2</v>
      </c>
      <c r="V54" s="29">
        <f t="shared" si="18"/>
        <v>7.7461043011493841E-2</v>
      </c>
      <c r="W54" s="29">
        <f t="shared" si="19"/>
        <v>5.201988404595842E-2</v>
      </c>
      <c r="X54" s="29">
        <f t="shared" si="20"/>
        <v>3.4303535353400139E-2</v>
      </c>
    </row>
    <row r="55" spans="1:24" ht="13.95" customHeight="1" x14ac:dyDescent="0.3">
      <c r="A55" s="94">
        <v>43830</v>
      </c>
      <c r="B55" s="20">
        <f t="shared" si="13"/>
        <v>1</v>
      </c>
      <c r="C55" s="43">
        <v>2.6233593263511889E-2</v>
      </c>
      <c r="D55" s="35">
        <f>IFERROR(SUMIFS('ROE Panel'!$J$5:$J$9304,'ROE Panel'!$A$5:$A$9304,$A55,'ROE Panel'!$D$5:$D$9304,D$6,'ROE Panel'!$E$5:$E$9304,D$7)/SUMIFS('ROE Panel'!$K$5:$K$9304,'ROE Panel'!$A$5:$A$9304,$A55,'ROE Panel'!$D$5:$D$9304,D$6,'ROE Panel'!$E$5:$E$9304,D$7),"")</f>
        <v>0.19493925364139914</v>
      </c>
      <c r="E55" s="35">
        <f>IFERROR(SUMIFS('ROE Panel'!$J$5:$J$9304,'ROE Panel'!$A$5:$A$9304,$A55,'ROE Panel'!$D$5:$D$9304,E$6,'ROE Panel'!$E$5:$E$9304,E$7)/SUMIFS('ROE Panel'!$K$5:$K$9304,'ROE Panel'!$A$5:$A$9304,$A55,'ROE Panel'!$D$5:$D$9304,E$6,'ROE Panel'!$E$5:$E$9304,E$7),"")</f>
        <v>0.13296300572960051</v>
      </c>
      <c r="F55" s="35">
        <f>IFERROR(SUMIFS('ROE Panel'!$J$5:$J$9304,'ROE Panel'!$A$5:$A$9304,$A55,'ROE Panel'!$D$5:$D$9304,F$6,'ROE Panel'!$E$5:$E$9304,F$7)/SUMIFS('ROE Panel'!$K$5:$K$9304,'ROE Panel'!$A$5:$A$9304,$A55,'ROE Panel'!$D$5:$D$9304,F$6,'ROE Panel'!$E$5:$E$9304,F$7),"")</f>
        <v>0.13835820286545439</v>
      </c>
      <c r="G55" s="35">
        <f>IFERROR(SUMIFS('ROE Panel'!$J$5:$J$9304,'ROE Panel'!$A$5:$A$9304,$A55,'ROE Panel'!$D$5:$D$9304,G$6,'ROE Panel'!$E$5:$E$9304,G$7)/SUMIFS('ROE Panel'!$K$5:$K$9304,'ROE Panel'!$A$5:$A$9304,$A55,'ROE Panel'!$D$5:$D$9304,G$6,'ROE Panel'!$E$5:$E$9304,G$7),"")</f>
        <v>0.1346574266719622</v>
      </c>
      <c r="H55" s="35">
        <f>IFERROR(SUMIFS('ROE Panel'!$J$5:$J$9304,'ROE Panel'!$A$5:$A$9304,$A55,'ROE Panel'!$D$5:$D$9304,H$6,'ROE Panel'!$E$5:$E$9304,H$7)/SUMIFS('ROE Panel'!$K$5:$K$9304,'ROE Panel'!$A$5:$A$9304,$A55,'ROE Panel'!$D$5:$D$9304,H$6,'ROE Panel'!$E$5:$E$9304,H$7),"")</f>
        <v>0.15444325656289526</v>
      </c>
      <c r="I55" s="35">
        <f>IFERROR(SUMIFS('ROE Panel'!$J$5:$J$9304,'ROE Panel'!$A$5:$A$9304,$A55,'ROE Panel'!$D$5:$D$9304,I$6,'ROE Panel'!$E$5:$E$9304,I$7)/SUMIFS('ROE Panel'!$K$5:$K$9304,'ROE Panel'!$A$5:$A$9304,$A55,'ROE Panel'!$D$5:$D$9304,I$6,'ROE Panel'!$E$5:$E$9304,I$7),"")</f>
        <v>0.14560931924641157</v>
      </c>
      <c r="J55" s="35">
        <f>IFERROR(SUMIFS('ROE Panel'!$J$5:$J$9304,'ROE Panel'!$A$5:$A$9304,$A55,'ROE Panel'!$D$5:$D$9304,J$6,'ROE Panel'!$E$5:$E$9304,J$7)/SUMIFS('ROE Panel'!$K$5:$K$9304,'ROE Panel'!$A$5:$A$9304,$A55,'ROE Panel'!$D$5:$D$9304,J$6,'ROE Panel'!$E$5:$E$9304,J$7),"")</f>
        <v>9.3102890240301911E-2</v>
      </c>
      <c r="K55" s="27">
        <f>IFERROR(SUMIFS('ROE Panel'!$L$5:$L$9304,'ROE Panel'!$A$5:$A$9304,$A55,'ROE Panel'!$D$5:$D$9304,D$6,'ROE Panel'!$E$5:$E$9304,D$7)/SUMIFS('ROE Panel'!$J$5:$J$9304,'ROE Panel'!$A$5:$A$9304,$A55,'ROE Panel'!$D$5:$D$9304,D$6,'ROE Panel'!$E$5:$E$9304,D$7),"")</f>
        <v>11.201669369428849</v>
      </c>
      <c r="L55" s="27">
        <f>IFERROR(SUMIFS('ROE Panel'!$L$5:$L$9304,'ROE Panel'!$A$5:$A$9304,$A55,'ROE Panel'!$D$5:$D$9304,E$6,'ROE Panel'!$E$5:$E$9304,E$7)/SUMIFS('ROE Panel'!$J$5:$J$9304,'ROE Panel'!$A$5:$A$9304,$A55,'ROE Panel'!$D$5:$D$9304,E$6,'ROE Panel'!$E$5:$E$9304,E$7),"")</f>
        <v>18.171057802683595</v>
      </c>
      <c r="M55" s="27">
        <f>IFERROR(SUMIFS('ROE Panel'!$L$5:$L$9304,'ROE Panel'!$A$5:$A$9304,$A55,'ROE Panel'!$D$5:$D$9304,F$6,'ROE Panel'!$E$5:$E$9304,F$7)/SUMIFS('ROE Panel'!$J$5:$J$9304,'ROE Panel'!$A$5:$A$9304,$A55,'ROE Panel'!$D$5:$D$9304,F$6,'ROE Panel'!$E$5:$E$9304,F$7),"")</f>
        <v>25.386965451701027</v>
      </c>
      <c r="N55" s="27">
        <f>IFERROR(SUMIFS('ROE Panel'!$L$5:$L$9304,'ROE Panel'!$A$5:$A$9304,$A55,'ROE Panel'!$D$5:$D$9304,G$6,'ROE Panel'!$E$5:$E$9304,G$7)/SUMIFS('ROE Panel'!$J$5:$J$9304,'ROE Panel'!$A$5:$A$9304,$A55,'ROE Panel'!$D$5:$D$9304,G$6,'ROE Panel'!$E$5:$E$9304,G$7),"")</f>
        <v>10.098973701259546</v>
      </c>
      <c r="O55" s="27">
        <f>IFERROR(SUMIFS('ROE Panel'!$L$5:$L$9304,'ROE Panel'!$A$5:$A$9304,$A55,'ROE Panel'!$D$5:$D$9304,H$6,'ROE Panel'!$E$5:$E$9304,H$7)/SUMIFS('ROE Panel'!$J$5:$J$9304,'ROE Panel'!$A$5:$A$9304,$A55,'ROE Panel'!$D$5:$D$9304,H$6,'ROE Panel'!$E$5:$E$9304,H$7),"")</f>
        <v>12.932809408437796</v>
      </c>
      <c r="P55" s="27">
        <f>IFERROR(SUMIFS('ROE Panel'!$L$5:$L$9304,'ROE Panel'!$A$5:$A$9304,$A55,'ROE Panel'!$D$5:$D$9304,I$6,'ROE Panel'!$E$5:$E$9304,I$7)/SUMIFS('ROE Panel'!$J$5:$J$9304,'ROE Panel'!$A$5:$A$9304,$A55,'ROE Panel'!$D$5:$D$9304,I$6,'ROE Panel'!$E$5:$E$9304,I$7),"")</f>
        <v>24.427423741470843</v>
      </c>
      <c r="Q55" s="27">
        <f>IFERROR(SUMIFS('ROE Panel'!$L$5:$L$9304,'ROE Panel'!$A$5:$A$9304,$A55,'ROE Panel'!$D$5:$D$9304,J$6,'ROE Panel'!$E$5:$E$9304,J$7)/SUMIFS('ROE Panel'!$J$5:$J$9304,'ROE Panel'!$A$5:$A$9304,$A55,'ROE Panel'!$D$5:$D$9304,J$6,'ROE Panel'!$E$5:$E$9304,J$7),"")</f>
        <v>34.752974214106267</v>
      </c>
      <c r="R55" s="29">
        <f t="shared" si="14"/>
        <v>8.8515170451249625E-2</v>
      </c>
      <c r="S55" s="29">
        <f t="shared" si="15"/>
        <v>5.6345965536258383E-2</v>
      </c>
      <c r="T55" s="29">
        <f t="shared" si="16"/>
        <v>4.6775897154987645E-2</v>
      </c>
      <c r="U55" s="29">
        <f t="shared" si="17"/>
        <v>8.5225050725457635E-2</v>
      </c>
      <c r="V55" s="29">
        <f t="shared" si="18"/>
        <v>7.4558362579413257E-2</v>
      </c>
      <c r="W55" s="29">
        <f t="shared" si="19"/>
        <v>4.8490102418031408E-2</v>
      </c>
      <c r="X55" s="29">
        <f t="shared" si="20"/>
        <v>3.5015033527394199E-2</v>
      </c>
    </row>
    <row r="56" spans="1:24" ht="13.95" customHeight="1" x14ac:dyDescent="0.3">
      <c r="A56" s="94">
        <v>43861</v>
      </c>
      <c r="B56" s="20">
        <f t="shared" si="13"/>
        <v>1</v>
      </c>
      <c r="C56" s="43">
        <v>2.590910696214203E-2</v>
      </c>
      <c r="D56" s="35">
        <f>IFERROR(SUMIFS('ROE Panel'!$J$5:$J$9304,'ROE Panel'!$A$5:$A$9304,$A56,'ROE Panel'!$D$5:$D$9304,D$6,'ROE Panel'!$E$5:$E$9304,D$7)/SUMIFS('ROE Panel'!$K$5:$K$9304,'ROE Panel'!$A$5:$A$9304,$A56,'ROE Panel'!$D$5:$D$9304,D$6,'ROE Panel'!$E$5:$E$9304,D$7),"")</f>
        <v>0.19703923936028159</v>
      </c>
      <c r="E56" s="35">
        <f>IFERROR(SUMIFS('ROE Panel'!$J$5:$J$9304,'ROE Panel'!$A$5:$A$9304,$A56,'ROE Panel'!$D$5:$D$9304,E$6,'ROE Panel'!$E$5:$E$9304,E$7)/SUMIFS('ROE Panel'!$K$5:$K$9304,'ROE Panel'!$A$5:$A$9304,$A56,'ROE Panel'!$D$5:$D$9304,E$6,'ROE Panel'!$E$5:$E$9304,E$7),"")</f>
        <v>0.13686000110715726</v>
      </c>
      <c r="F56" s="35">
        <f>IFERROR(SUMIFS('ROE Panel'!$J$5:$J$9304,'ROE Panel'!$A$5:$A$9304,$A56,'ROE Panel'!$D$5:$D$9304,F$6,'ROE Panel'!$E$5:$E$9304,F$7)/SUMIFS('ROE Panel'!$K$5:$K$9304,'ROE Panel'!$A$5:$A$9304,$A56,'ROE Panel'!$D$5:$D$9304,F$6,'ROE Panel'!$E$5:$E$9304,F$7),"")</f>
        <v>0.13955141982729116</v>
      </c>
      <c r="G56" s="35">
        <f>IFERROR(SUMIFS('ROE Panel'!$J$5:$J$9304,'ROE Panel'!$A$5:$A$9304,$A56,'ROE Panel'!$D$5:$D$9304,G$6,'ROE Panel'!$E$5:$E$9304,G$7)/SUMIFS('ROE Panel'!$K$5:$K$9304,'ROE Panel'!$A$5:$A$9304,$A56,'ROE Panel'!$D$5:$D$9304,G$6,'ROE Panel'!$E$5:$E$9304,G$7),"")</f>
        <v>0.13817151696784119</v>
      </c>
      <c r="H56" s="35">
        <f>IFERROR(SUMIFS('ROE Panel'!$J$5:$J$9304,'ROE Panel'!$A$5:$A$9304,$A56,'ROE Panel'!$D$5:$D$9304,H$6,'ROE Panel'!$E$5:$E$9304,H$7)/SUMIFS('ROE Panel'!$K$5:$K$9304,'ROE Panel'!$A$5:$A$9304,$A56,'ROE Panel'!$D$5:$D$9304,H$6,'ROE Panel'!$E$5:$E$9304,H$7),"")</f>
        <v>0.15737039491319138</v>
      </c>
      <c r="I56" s="35">
        <f>IFERROR(SUMIFS('ROE Panel'!$J$5:$J$9304,'ROE Panel'!$A$5:$A$9304,$A56,'ROE Panel'!$D$5:$D$9304,I$6,'ROE Panel'!$E$5:$E$9304,I$7)/SUMIFS('ROE Panel'!$K$5:$K$9304,'ROE Panel'!$A$5:$A$9304,$A56,'ROE Panel'!$D$5:$D$9304,I$6,'ROE Panel'!$E$5:$E$9304,I$7),"")</f>
        <v>0.1442577141617718</v>
      </c>
      <c r="J56" s="35">
        <f>IFERROR(SUMIFS('ROE Panel'!$J$5:$J$9304,'ROE Panel'!$A$5:$A$9304,$A56,'ROE Panel'!$D$5:$D$9304,J$6,'ROE Panel'!$E$5:$E$9304,J$7)/SUMIFS('ROE Panel'!$K$5:$K$9304,'ROE Panel'!$A$5:$A$9304,$A56,'ROE Panel'!$D$5:$D$9304,J$6,'ROE Panel'!$E$5:$E$9304,J$7),"")</f>
        <v>0.10262373352342673</v>
      </c>
      <c r="K56" s="27">
        <f>IFERROR(SUMIFS('ROE Panel'!$L$5:$L$9304,'ROE Panel'!$A$5:$A$9304,$A56,'ROE Panel'!$D$5:$D$9304,D$6,'ROE Panel'!$E$5:$E$9304,D$7)/SUMIFS('ROE Panel'!$J$5:$J$9304,'ROE Panel'!$A$5:$A$9304,$A56,'ROE Panel'!$D$5:$D$9304,D$6,'ROE Panel'!$E$5:$E$9304,D$7),"")</f>
        <v>10.679508973890799</v>
      </c>
      <c r="L56" s="27">
        <f>IFERROR(SUMIFS('ROE Panel'!$L$5:$L$9304,'ROE Panel'!$A$5:$A$9304,$A56,'ROE Panel'!$D$5:$D$9304,E$6,'ROE Panel'!$E$5:$E$9304,E$7)/SUMIFS('ROE Panel'!$J$5:$J$9304,'ROE Panel'!$A$5:$A$9304,$A56,'ROE Panel'!$D$5:$D$9304,E$6,'ROE Panel'!$E$5:$E$9304,E$7),"")</f>
        <v>19.523382821763924</v>
      </c>
      <c r="M56" s="27">
        <f>IFERROR(SUMIFS('ROE Panel'!$L$5:$L$9304,'ROE Panel'!$A$5:$A$9304,$A56,'ROE Panel'!$D$5:$D$9304,F$6,'ROE Panel'!$E$5:$E$9304,F$7)/SUMIFS('ROE Panel'!$J$5:$J$9304,'ROE Panel'!$A$5:$A$9304,$A56,'ROE Panel'!$D$5:$D$9304,F$6,'ROE Panel'!$E$5:$E$9304,F$7),"")</f>
        <v>24.506935542205941</v>
      </c>
      <c r="N56" s="27">
        <f>IFERROR(SUMIFS('ROE Panel'!$L$5:$L$9304,'ROE Panel'!$A$5:$A$9304,$A56,'ROE Panel'!$D$5:$D$9304,G$6,'ROE Panel'!$E$5:$E$9304,G$7)/SUMIFS('ROE Panel'!$J$5:$J$9304,'ROE Panel'!$A$5:$A$9304,$A56,'ROE Panel'!$D$5:$D$9304,G$6,'ROE Panel'!$E$5:$E$9304,G$7),"")</f>
        <v>9.7430292833537084</v>
      </c>
      <c r="O56" s="27">
        <f>IFERROR(SUMIFS('ROE Panel'!$L$5:$L$9304,'ROE Panel'!$A$5:$A$9304,$A56,'ROE Panel'!$D$5:$D$9304,H$6,'ROE Panel'!$E$5:$E$9304,H$7)/SUMIFS('ROE Panel'!$J$5:$J$9304,'ROE Panel'!$A$5:$A$9304,$A56,'ROE Panel'!$D$5:$D$9304,H$6,'ROE Panel'!$E$5:$E$9304,H$7),"")</f>
        <v>12.769970685430417</v>
      </c>
      <c r="P56" s="27">
        <f>IFERROR(SUMIFS('ROE Panel'!$L$5:$L$9304,'ROE Panel'!$A$5:$A$9304,$A56,'ROE Panel'!$D$5:$D$9304,I$6,'ROE Panel'!$E$5:$E$9304,I$7)/SUMIFS('ROE Panel'!$J$5:$J$9304,'ROE Panel'!$A$5:$A$9304,$A56,'ROE Panel'!$D$5:$D$9304,I$6,'ROE Panel'!$E$5:$E$9304,I$7),"")</f>
        <v>22.989526488750609</v>
      </c>
      <c r="Q56" s="27">
        <f>IFERROR(SUMIFS('ROE Panel'!$L$5:$L$9304,'ROE Panel'!$A$5:$A$9304,$A56,'ROE Panel'!$D$5:$D$9304,J$6,'ROE Panel'!$E$5:$E$9304,J$7)/SUMIFS('ROE Panel'!$J$5:$J$9304,'ROE Panel'!$A$5:$A$9304,$A56,'ROE Panel'!$D$5:$D$9304,J$6,'ROE Panel'!$E$5:$E$9304,J$7),"")</f>
        <v>41.243523328142487</v>
      </c>
      <c r="R56" s="29">
        <f t="shared" si="14"/>
        <v>9.2392750959116601E-2</v>
      </c>
      <c r="S56" s="29">
        <f t="shared" si="15"/>
        <v>5.4721508113090886E-2</v>
      </c>
      <c r="T56" s="29">
        <f t="shared" si="16"/>
        <v>4.8152888549123418E-2</v>
      </c>
      <c r="U56" s="29">
        <f t="shared" si="17"/>
        <v>8.881552402839972E-2</v>
      </c>
      <c r="V56" s="29">
        <f t="shared" si="18"/>
        <v>7.6012047985651823E-2</v>
      </c>
      <c r="W56" s="29">
        <f t="shared" si="19"/>
        <v>5.0417038581245466E-2</v>
      </c>
      <c r="X56" s="29">
        <f t="shared" si="20"/>
        <v>3.423274486936978E-2</v>
      </c>
    </row>
    <row r="57" spans="1:24" ht="13.95" customHeight="1" x14ac:dyDescent="0.3">
      <c r="A57" s="94">
        <v>43890</v>
      </c>
      <c r="B57" s="20">
        <f t="shared" si="13"/>
        <v>1</v>
      </c>
      <c r="C57" s="43">
        <v>2.5804826140224221E-2</v>
      </c>
      <c r="D57" s="35">
        <f>IFERROR(SUMIFS('ROE Panel'!$J$5:$J$9304,'ROE Panel'!$A$5:$A$9304,$A57,'ROE Panel'!$D$5:$D$9304,D$6,'ROE Panel'!$E$5:$E$9304,D$7)/SUMIFS('ROE Panel'!$K$5:$K$9304,'ROE Panel'!$A$5:$A$9304,$A57,'ROE Panel'!$D$5:$D$9304,D$6,'ROE Panel'!$E$5:$E$9304,D$7),"")</f>
        <v>0.19501770880693367</v>
      </c>
      <c r="E57" s="35">
        <f>IFERROR(SUMIFS('ROE Panel'!$J$5:$J$9304,'ROE Panel'!$A$5:$A$9304,$A57,'ROE Panel'!$D$5:$D$9304,E$6,'ROE Panel'!$E$5:$E$9304,E$7)/SUMIFS('ROE Panel'!$K$5:$K$9304,'ROE Panel'!$A$5:$A$9304,$A57,'ROE Panel'!$D$5:$D$9304,E$6,'ROE Panel'!$E$5:$E$9304,E$7),"")</f>
        <v>0.13947080876480997</v>
      </c>
      <c r="F57" s="35">
        <f>IFERROR(SUMIFS('ROE Panel'!$J$5:$J$9304,'ROE Panel'!$A$5:$A$9304,$A57,'ROE Panel'!$D$5:$D$9304,F$6,'ROE Panel'!$E$5:$E$9304,F$7)/SUMIFS('ROE Panel'!$K$5:$K$9304,'ROE Panel'!$A$5:$A$9304,$A57,'ROE Panel'!$D$5:$D$9304,F$6,'ROE Panel'!$E$5:$E$9304,F$7),"")</f>
        <v>0.12700899040570798</v>
      </c>
      <c r="G57" s="35">
        <f>IFERROR(SUMIFS('ROE Panel'!$J$5:$J$9304,'ROE Panel'!$A$5:$A$9304,$A57,'ROE Panel'!$D$5:$D$9304,G$6,'ROE Panel'!$E$5:$E$9304,G$7)/SUMIFS('ROE Panel'!$K$5:$K$9304,'ROE Panel'!$A$5:$A$9304,$A57,'ROE Panel'!$D$5:$D$9304,G$6,'ROE Panel'!$E$5:$E$9304,G$7),"")</f>
        <v>0.13532252819245483</v>
      </c>
      <c r="H57" s="35">
        <f>IFERROR(SUMIFS('ROE Panel'!$J$5:$J$9304,'ROE Panel'!$A$5:$A$9304,$A57,'ROE Panel'!$D$5:$D$9304,H$6,'ROE Panel'!$E$5:$E$9304,H$7)/SUMIFS('ROE Panel'!$K$5:$K$9304,'ROE Panel'!$A$5:$A$9304,$A57,'ROE Panel'!$D$5:$D$9304,H$6,'ROE Panel'!$E$5:$E$9304,H$7),"")</f>
        <v>0.15459464164861586</v>
      </c>
      <c r="I57" s="35">
        <f>IFERROR(SUMIFS('ROE Panel'!$J$5:$J$9304,'ROE Panel'!$A$5:$A$9304,$A57,'ROE Panel'!$D$5:$D$9304,I$6,'ROE Panel'!$E$5:$E$9304,I$7)/SUMIFS('ROE Panel'!$K$5:$K$9304,'ROE Panel'!$A$5:$A$9304,$A57,'ROE Panel'!$D$5:$D$9304,I$6,'ROE Panel'!$E$5:$E$9304,I$7),"")</f>
        <v>0.13393000700971355</v>
      </c>
      <c r="J57" s="35">
        <f>IFERROR(SUMIFS('ROE Panel'!$J$5:$J$9304,'ROE Panel'!$A$5:$A$9304,$A57,'ROE Panel'!$D$5:$D$9304,J$6,'ROE Panel'!$E$5:$E$9304,J$7)/SUMIFS('ROE Panel'!$K$5:$K$9304,'ROE Panel'!$A$5:$A$9304,$A57,'ROE Panel'!$D$5:$D$9304,J$6,'ROE Panel'!$E$5:$E$9304,J$7),"")</f>
        <v>8.8656227172317262E-2</v>
      </c>
      <c r="K57" s="27">
        <f>IFERROR(SUMIFS('ROE Panel'!$L$5:$L$9304,'ROE Panel'!$A$5:$A$9304,$A57,'ROE Panel'!$D$5:$D$9304,D$6,'ROE Panel'!$E$5:$E$9304,D$7)/SUMIFS('ROE Panel'!$J$5:$J$9304,'ROE Panel'!$A$5:$A$9304,$A57,'ROE Panel'!$D$5:$D$9304,D$6,'ROE Panel'!$E$5:$E$9304,D$7),"")</f>
        <v>10.025062559965454</v>
      </c>
      <c r="L57" s="27">
        <f>IFERROR(SUMIFS('ROE Panel'!$L$5:$L$9304,'ROE Panel'!$A$5:$A$9304,$A57,'ROE Panel'!$D$5:$D$9304,E$6,'ROE Panel'!$E$5:$E$9304,E$7)/SUMIFS('ROE Panel'!$J$5:$J$9304,'ROE Panel'!$A$5:$A$9304,$A57,'ROE Panel'!$D$5:$D$9304,E$6,'ROE Panel'!$E$5:$E$9304,E$7),"")</f>
        <v>17.16540247122969</v>
      </c>
      <c r="M57" s="27">
        <f>IFERROR(SUMIFS('ROE Panel'!$L$5:$L$9304,'ROE Panel'!$A$5:$A$9304,$A57,'ROE Panel'!$D$5:$D$9304,F$6,'ROE Panel'!$E$5:$E$9304,F$7)/SUMIFS('ROE Panel'!$J$5:$J$9304,'ROE Panel'!$A$5:$A$9304,$A57,'ROE Panel'!$D$5:$D$9304,F$6,'ROE Panel'!$E$5:$E$9304,F$7),"")</f>
        <v>24.734517931768309</v>
      </c>
      <c r="N57" s="27">
        <f>IFERROR(SUMIFS('ROE Panel'!$L$5:$L$9304,'ROE Panel'!$A$5:$A$9304,$A57,'ROE Panel'!$D$5:$D$9304,G$6,'ROE Panel'!$E$5:$E$9304,G$7)/SUMIFS('ROE Panel'!$J$5:$J$9304,'ROE Panel'!$A$5:$A$9304,$A57,'ROE Panel'!$D$5:$D$9304,G$6,'ROE Panel'!$E$5:$E$9304,G$7),"")</f>
        <v>8.8624864430687165</v>
      </c>
      <c r="O57" s="27">
        <f>IFERROR(SUMIFS('ROE Panel'!$L$5:$L$9304,'ROE Panel'!$A$5:$A$9304,$A57,'ROE Panel'!$D$5:$D$9304,H$6,'ROE Panel'!$E$5:$E$9304,H$7)/SUMIFS('ROE Panel'!$J$5:$J$9304,'ROE Panel'!$A$5:$A$9304,$A57,'ROE Panel'!$D$5:$D$9304,H$6,'ROE Panel'!$E$5:$E$9304,H$7),"")</f>
        <v>11.946275129117156</v>
      </c>
      <c r="P57" s="27">
        <f>IFERROR(SUMIFS('ROE Panel'!$L$5:$L$9304,'ROE Panel'!$A$5:$A$9304,$A57,'ROE Panel'!$D$5:$D$9304,I$6,'ROE Panel'!$E$5:$E$9304,I$7)/SUMIFS('ROE Panel'!$J$5:$J$9304,'ROE Panel'!$A$5:$A$9304,$A57,'ROE Panel'!$D$5:$D$9304,I$6,'ROE Panel'!$E$5:$E$9304,I$7),"")</f>
        <v>23.861318074495099</v>
      </c>
      <c r="Q57" s="27">
        <f>IFERROR(SUMIFS('ROE Panel'!$L$5:$L$9304,'ROE Panel'!$A$5:$A$9304,$A57,'ROE Panel'!$D$5:$D$9304,J$6,'ROE Panel'!$E$5:$E$9304,J$7)/SUMIFS('ROE Panel'!$J$5:$J$9304,'ROE Panel'!$A$5:$A$9304,$A57,'ROE Panel'!$D$5:$D$9304,J$6,'ROE Panel'!$E$5:$E$9304,J$7),"")</f>
        <v>32.044378114734187</v>
      </c>
      <c r="R57" s="29">
        <f t="shared" si="14"/>
        <v>9.6905050086923378E-2</v>
      </c>
      <c r="S57" s="29">
        <f t="shared" si="15"/>
        <v>5.9820071910004435E-2</v>
      </c>
      <c r="T57" s="29">
        <f t="shared" si="16"/>
        <v>4.6663527753732809E-2</v>
      </c>
      <c r="U57" s="29">
        <f t="shared" si="17"/>
        <v>9.484060435748079E-2</v>
      </c>
      <c r="V57" s="29">
        <f t="shared" si="18"/>
        <v>7.9454263491626459E-2</v>
      </c>
      <c r="W57" s="29">
        <f t="shared" si="19"/>
        <v>4.8396958197774342E-2</v>
      </c>
      <c r="X57" s="29">
        <f t="shared" si="20"/>
        <v>3.5858038985678894E-2</v>
      </c>
    </row>
    <row r="58" spans="1:24" ht="13.95" customHeight="1" x14ac:dyDescent="0.3">
      <c r="A58" s="94">
        <v>43921</v>
      </c>
      <c r="B58" s="20">
        <f t="shared" si="13"/>
        <v>1</v>
      </c>
      <c r="C58" s="43">
        <v>3.4687223400498193E-2</v>
      </c>
      <c r="D58" s="35">
        <f>IFERROR(SUMIFS('ROE Panel'!$J$5:$J$9304,'ROE Panel'!$A$5:$A$9304,$A58,'ROE Panel'!$D$5:$D$9304,D$6,'ROE Panel'!$E$5:$E$9304,D$7)/SUMIFS('ROE Panel'!$K$5:$K$9304,'ROE Panel'!$A$5:$A$9304,$A58,'ROE Panel'!$D$5:$D$9304,D$6,'ROE Panel'!$E$5:$E$9304,D$7),"")</f>
        <v>0.19328222084536936</v>
      </c>
      <c r="E58" s="35">
        <f>IFERROR(SUMIFS('ROE Panel'!$J$5:$J$9304,'ROE Panel'!$A$5:$A$9304,$A58,'ROE Panel'!$D$5:$D$9304,E$6,'ROE Panel'!$E$5:$E$9304,E$7)/SUMIFS('ROE Panel'!$K$5:$K$9304,'ROE Panel'!$A$5:$A$9304,$A58,'ROE Panel'!$D$5:$D$9304,E$6,'ROE Panel'!$E$5:$E$9304,E$7),"")</f>
        <v>0.11358536939228182</v>
      </c>
      <c r="F58" s="35">
        <f>IFERROR(SUMIFS('ROE Panel'!$J$5:$J$9304,'ROE Panel'!$A$5:$A$9304,$A58,'ROE Panel'!$D$5:$D$9304,F$6,'ROE Panel'!$E$5:$E$9304,F$7)/SUMIFS('ROE Panel'!$K$5:$K$9304,'ROE Panel'!$A$5:$A$9304,$A58,'ROE Panel'!$D$5:$D$9304,F$6,'ROE Panel'!$E$5:$E$9304,F$7),"")</f>
        <v>0.11861926957104209</v>
      </c>
      <c r="G58" s="35">
        <f>IFERROR(SUMIFS('ROE Panel'!$J$5:$J$9304,'ROE Panel'!$A$5:$A$9304,$A58,'ROE Panel'!$D$5:$D$9304,G$6,'ROE Panel'!$E$5:$E$9304,G$7)/SUMIFS('ROE Panel'!$K$5:$K$9304,'ROE Panel'!$A$5:$A$9304,$A58,'ROE Panel'!$D$5:$D$9304,G$6,'ROE Panel'!$E$5:$E$9304,G$7),"")</f>
        <v>9.6117046677787893E-2</v>
      </c>
      <c r="H58" s="35">
        <f>IFERROR(SUMIFS('ROE Panel'!$J$5:$J$9304,'ROE Panel'!$A$5:$A$9304,$A58,'ROE Panel'!$D$5:$D$9304,H$6,'ROE Panel'!$E$5:$E$9304,H$7)/SUMIFS('ROE Panel'!$K$5:$K$9304,'ROE Panel'!$A$5:$A$9304,$A58,'ROE Panel'!$D$5:$D$9304,H$6,'ROE Panel'!$E$5:$E$9304,H$7),"")</f>
        <v>0.13234969327508142</v>
      </c>
      <c r="I58" s="35">
        <f>IFERROR(SUMIFS('ROE Panel'!$J$5:$J$9304,'ROE Panel'!$A$5:$A$9304,$A58,'ROE Panel'!$D$5:$D$9304,I$6,'ROE Panel'!$E$5:$E$9304,I$7)/SUMIFS('ROE Panel'!$K$5:$K$9304,'ROE Panel'!$A$5:$A$9304,$A58,'ROE Panel'!$D$5:$D$9304,I$6,'ROE Panel'!$E$5:$E$9304,I$7),"")</f>
        <v>0.1153021549392834</v>
      </c>
      <c r="J58" s="35">
        <f>IFERROR(SUMIFS('ROE Panel'!$J$5:$J$9304,'ROE Panel'!$A$5:$A$9304,$A58,'ROE Panel'!$D$5:$D$9304,J$6,'ROE Panel'!$E$5:$E$9304,J$7)/SUMIFS('ROE Panel'!$K$5:$K$9304,'ROE Panel'!$A$5:$A$9304,$A58,'ROE Panel'!$D$5:$D$9304,J$6,'ROE Panel'!$E$5:$E$9304,J$7),"")</f>
        <v>0.20598000000000002</v>
      </c>
      <c r="K58" s="27">
        <f>IFERROR(SUMIFS('ROE Panel'!$L$5:$L$9304,'ROE Panel'!$A$5:$A$9304,$A58,'ROE Panel'!$D$5:$D$9304,D$6,'ROE Panel'!$E$5:$E$9304,D$7)/SUMIFS('ROE Panel'!$J$5:$J$9304,'ROE Panel'!$A$5:$A$9304,$A58,'ROE Panel'!$D$5:$D$9304,D$6,'ROE Panel'!$E$5:$E$9304,D$7),"")</f>
        <v>6.9137092736039438</v>
      </c>
      <c r="L58" s="27">
        <f>IFERROR(SUMIFS('ROE Panel'!$L$5:$L$9304,'ROE Panel'!$A$5:$A$9304,$A58,'ROE Panel'!$D$5:$D$9304,E$6,'ROE Panel'!$E$5:$E$9304,E$7)/SUMIFS('ROE Panel'!$J$5:$J$9304,'ROE Panel'!$A$5:$A$9304,$A58,'ROE Panel'!$D$5:$D$9304,E$6,'ROE Panel'!$E$5:$E$9304,E$7),"")</f>
        <v>13.665240243381213</v>
      </c>
      <c r="M58" s="27">
        <f>IFERROR(SUMIFS('ROE Panel'!$L$5:$L$9304,'ROE Panel'!$A$5:$A$9304,$A58,'ROE Panel'!$D$5:$D$9304,F$6,'ROE Panel'!$E$5:$E$9304,F$7)/SUMIFS('ROE Panel'!$J$5:$J$9304,'ROE Panel'!$A$5:$A$9304,$A58,'ROE Panel'!$D$5:$D$9304,F$6,'ROE Panel'!$E$5:$E$9304,F$7),"")</f>
        <v>18.28846072174078</v>
      </c>
      <c r="N58" s="27">
        <f>IFERROR(SUMIFS('ROE Panel'!$L$5:$L$9304,'ROE Panel'!$A$5:$A$9304,$A58,'ROE Panel'!$D$5:$D$9304,G$6,'ROE Panel'!$E$5:$E$9304,G$7)/SUMIFS('ROE Panel'!$J$5:$J$9304,'ROE Panel'!$A$5:$A$9304,$A58,'ROE Panel'!$D$5:$D$9304,G$6,'ROE Panel'!$E$5:$E$9304,G$7),"")</f>
        <v>7.9600019909072017</v>
      </c>
      <c r="O58" s="27">
        <f>IFERROR(SUMIFS('ROE Panel'!$L$5:$L$9304,'ROE Panel'!$A$5:$A$9304,$A58,'ROE Panel'!$D$5:$D$9304,H$6,'ROE Panel'!$E$5:$E$9304,H$7)/SUMIFS('ROE Panel'!$J$5:$J$9304,'ROE Panel'!$A$5:$A$9304,$A58,'ROE Panel'!$D$5:$D$9304,H$6,'ROE Panel'!$E$5:$E$9304,H$7),"")</f>
        <v>9.2416864736478406</v>
      </c>
      <c r="P58" s="27">
        <f>IFERROR(SUMIFS('ROE Panel'!$L$5:$L$9304,'ROE Panel'!$A$5:$A$9304,$A58,'ROE Panel'!$D$5:$D$9304,I$6,'ROE Panel'!$E$5:$E$9304,I$7)/SUMIFS('ROE Panel'!$J$5:$J$9304,'ROE Panel'!$A$5:$A$9304,$A58,'ROE Panel'!$D$5:$D$9304,I$6,'ROE Panel'!$E$5:$E$9304,I$7),"")</f>
        <v>17.069897863162456</v>
      </c>
      <c r="Q58" s="27">
        <f>IFERROR(SUMIFS('ROE Panel'!$L$5:$L$9304,'ROE Panel'!$A$5:$A$9304,$A58,'ROE Panel'!$D$5:$D$9304,J$6,'ROE Panel'!$E$5:$E$9304,J$7)/SUMIFS('ROE Panel'!$J$5:$J$9304,'ROE Panel'!$A$5:$A$9304,$A58,'ROE Panel'!$D$5:$D$9304,J$6,'ROE Panel'!$E$5:$E$9304,J$7),"")</f>
        <v>36.253</v>
      </c>
      <c r="R58" s="29">
        <f t="shared" si="14"/>
        <v>0.12178111469677687</v>
      </c>
      <c r="S58" s="29">
        <f t="shared" si="15"/>
        <v>5.5210984278443828E-2</v>
      </c>
      <c r="T58" s="29">
        <f t="shared" si="16"/>
        <v>4.5326726514858987E-2</v>
      </c>
      <c r="U58" s="29">
        <f t="shared" si="17"/>
        <v>7.6510355706774419E-2</v>
      </c>
      <c r="V58" s="29">
        <f t="shared" si="18"/>
        <v>8.2092267192908353E-2</v>
      </c>
      <c r="W58" s="29">
        <f t="shared" si="19"/>
        <v>4.7015699811499348E-2</v>
      </c>
      <c r="X58" s="29">
        <f t="shared" si="20"/>
        <v>3.3602670043893126E-2</v>
      </c>
    </row>
    <row r="59" spans="1:24" ht="13.95" customHeight="1" x14ac:dyDescent="0.3">
      <c r="A59" s="94">
        <v>43951</v>
      </c>
      <c r="B59" s="20">
        <f t="shared" si="13"/>
        <v>1</v>
      </c>
      <c r="C59" s="43">
        <v>3.280349052378586E-2</v>
      </c>
      <c r="D59" s="35">
        <f>IFERROR(SUMIFS('ROE Panel'!$J$5:$J$9304,'ROE Panel'!$A$5:$A$9304,$A59,'ROE Panel'!$D$5:$D$9304,D$6,'ROE Panel'!$E$5:$E$9304,D$7)/SUMIFS('ROE Panel'!$K$5:$K$9304,'ROE Panel'!$A$5:$A$9304,$A59,'ROE Panel'!$D$5:$D$9304,D$6,'ROE Panel'!$E$5:$E$9304,D$7),"")</f>
        <v>0.17752289214962549</v>
      </c>
      <c r="E59" s="35">
        <f>IFERROR(SUMIFS('ROE Panel'!$J$5:$J$9304,'ROE Panel'!$A$5:$A$9304,$A59,'ROE Panel'!$D$5:$D$9304,E$6,'ROE Panel'!$E$5:$E$9304,E$7)/SUMIFS('ROE Panel'!$K$5:$K$9304,'ROE Panel'!$A$5:$A$9304,$A59,'ROE Panel'!$D$5:$D$9304,E$6,'ROE Panel'!$E$5:$E$9304,E$7),"")</f>
        <v>0.10722840238320744</v>
      </c>
      <c r="F59" s="35">
        <f>IFERROR(SUMIFS('ROE Panel'!$J$5:$J$9304,'ROE Panel'!$A$5:$A$9304,$A59,'ROE Panel'!$D$5:$D$9304,F$6,'ROE Panel'!$E$5:$E$9304,F$7)/SUMIFS('ROE Panel'!$K$5:$K$9304,'ROE Panel'!$A$5:$A$9304,$A59,'ROE Panel'!$D$5:$D$9304,F$6,'ROE Panel'!$E$5:$E$9304,F$7),"")</f>
        <v>0.10046519325358456</v>
      </c>
      <c r="G59" s="35">
        <f>IFERROR(SUMIFS('ROE Panel'!$J$5:$J$9304,'ROE Panel'!$A$5:$A$9304,$A59,'ROE Panel'!$D$5:$D$9304,G$6,'ROE Panel'!$E$5:$E$9304,G$7)/SUMIFS('ROE Panel'!$K$5:$K$9304,'ROE Panel'!$A$5:$A$9304,$A59,'ROE Panel'!$D$5:$D$9304,G$6,'ROE Panel'!$E$5:$E$9304,G$7),"")</f>
        <v>6.9395664642331531E-2</v>
      </c>
      <c r="H59" s="35">
        <f>IFERROR(SUMIFS('ROE Panel'!$J$5:$J$9304,'ROE Panel'!$A$5:$A$9304,$A59,'ROE Panel'!$D$5:$D$9304,H$6,'ROE Panel'!$E$5:$E$9304,H$7)/SUMIFS('ROE Panel'!$K$5:$K$9304,'ROE Panel'!$A$5:$A$9304,$A59,'ROE Panel'!$D$5:$D$9304,H$6,'ROE Panel'!$E$5:$E$9304,H$7),"")</f>
        <v>0.10999219635534581</v>
      </c>
      <c r="I59" s="35">
        <f>IFERROR(SUMIFS('ROE Panel'!$J$5:$J$9304,'ROE Panel'!$A$5:$A$9304,$A59,'ROE Panel'!$D$5:$D$9304,I$6,'ROE Panel'!$E$5:$E$9304,I$7)/SUMIFS('ROE Panel'!$K$5:$K$9304,'ROE Panel'!$A$5:$A$9304,$A59,'ROE Panel'!$D$5:$D$9304,I$6,'ROE Panel'!$E$5:$E$9304,I$7),"")</f>
        <v>9.6873037304142567E-2</v>
      </c>
      <c r="J59" s="35">
        <f>IFERROR(SUMIFS('ROE Panel'!$J$5:$J$9304,'ROE Panel'!$A$5:$A$9304,$A59,'ROE Panel'!$D$5:$D$9304,J$6,'ROE Panel'!$E$5:$E$9304,J$7)/SUMIFS('ROE Panel'!$K$5:$K$9304,'ROE Panel'!$A$5:$A$9304,$A59,'ROE Panel'!$D$5:$D$9304,J$6,'ROE Panel'!$E$5:$E$9304,J$7),"")</f>
        <v>0.20818999999999999</v>
      </c>
      <c r="K59" s="27">
        <f>IFERROR(SUMIFS('ROE Panel'!$L$5:$L$9304,'ROE Panel'!$A$5:$A$9304,$A59,'ROE Panel'!$D$5:$D$9304,D$6,'ROE Panel'!$E$5:$E$9304,D$7)/SUMIFS('ROE Panel'!$J$5:$J$9304,'ROE Panel'!$A$5:$A$9304,$A59,'ROE Panel'!$D$5:$D$9304,D$6,'ROE Panel'!$E$5:$E$9304,D$7),"")</f>
        <v>7.4178037498161284</v>
      </c>
      <c r="L59" s="27">
        <f>IFERROR(SUMIFS('ROE Panel'!$L$5:$L$9304,'ROE Panel'!$A$5:$A$9304,$A59,'ROE Panel'!$D$5:$D$9304,E$6,'ROE Panel'!$E$5:$E$9304,E$7)/SUMIFS('ROE Panel'!$J$5:$J$9304,'ROE Panel'!$A$5:$A$9304,$A59,'ROE Panel'!$D$5:$D$9304,E$6,'ROE Panel'!$E$5:$E$9304,E$7),"")</f>
        <v>14.096470307093849</v>
      </c>
      <c r="M59" s="27">
        <f>IFERROR(SUMIFS('ROE Panel'!$L$5:$L$9304,'ROE Panel'!$A$5:$A$9304,$A59,'ROE Panel'!$D$5:$D$9304,F$6,'ROE Panel'!$E$5:$E$9304,F$7)/SUMIFS('ROE Panel'!$J$5:$J$9304,'ROE Panel'!$A$5:$A$9304,$A59,'ROE Panel'!$D$5:$D$9304,F$6,'ROE Panel'!$E$5:$E$9304,F$7),"")</f>
        <v>22.296547712677032</v>
      </c>
      <c r="N59" s="27">
        <f>IFERROR(SUMIFS('ROE Panel'!$L$5:$L$9304,'ROE Panel'!$A$5:$A$9304,$A59,'ROE Panel'!$D$5:$D$9304,G$6,'ROE Panel'!$E$5:$E$9304,G$7)/SUMIFS('ROE Panel'!$J$5:$J$9304,'ROE Panel'!$A$5:$A$9304,$A59,'ROE Panel'!$D$5:$D$9304,G$6,'ROE Panel'!$E$5:$E$9304,G$7),"")</f>
        <v>9.6687042682414557</v>
      </c>
      <c r="O59" s="27">
        <f>IFERROR(SUMIFS('ROE Panel'!$L$5:$L$9304,'ROE Panel'!$A$5:$A$9304,$A59,'ROE Panel'!$D$5:$D$9304,H$6,'ROE Panel'!$E$5:$E$9304,H$7)/SUMIFS('ROE Panel'!$J$5:$J$9304,'ROE Panel'!$A$5:$A$9304,$A59,'ROE Panel'!$D$5:$D$9304,H$6,'ROE Panel'!$E$5:$E$9304,H$7),"")</f>
        <v>10.318912654338611</v>
      </c>
      <c r="P59" s="27">
        <f>IFERROR(SUMIFS('ROE Panel'!$L$5:$L$9304,'ROE Panel'!$A$5:$A$9304,$A59,'ROE Panel'!$D$5:$D$9304,I$6,'ROE Panel'!$E$5:$E$9304,I$7)/SUMIFS('ROE Panel'!$J$5:$J$9304,'ROE Panel'!$A$5:$A$9304,$A59,'ROE Panel'!$D$5:$D$9304,I$6,'ROE Panel'!$E$5:$E$9304,I$7),"")</f>
        <v>20.666248372156108</v>
      </c>
      <c r="Q59" s="27">
        <f>IFERROR(SUMIFS('ROE Panel'!$L$5:$L$9304,'ROE Panel'!$A$5:$A$9304,$A59,'ROE Panel'!$D$5:$D$9304,J$6,'ROE Panel'!$E$5:$E$9304,J$7)/SUMIFS('ROE Panel'!$J$5:$J$9304,'ROE Panel'!$A$5:$A$9304,$A59,'ROE Panel'!$D$5:$D$9304,J$6,'ROE Panel'!$E$5:$E$9304,J$7),"")</f>
        <v>45.045999999999999</v>
      </c>
      <c r="R59" s="29">
        <f t="shared" si="14"/>
        <v>0.1133155260699196</v>
      </c>
      <c r="S59" s="29">
        <f t="shared" si="15"/>
        <v>5.4042178846186208E-2</v>
      </c>
      <c r="T59" s="29">
        <f t="shared" si="16"/>
        <v>3.8064611893757087E-2</v>
      </c>
      <c r="U59" s="29">
        <f t="shared" si="17"/>
        <v>4.7574742259550072E-2</v>
      </c>
      <c r="V59" s="29">
        <f t="shared" si="18"/>
        <v>6.9696248458728738E-2</v>
      </c>
      <c r="W59" s="29">
        <f t="shared" si="19"/>
        <v>3.9108088530025821E-2</v>
      </c>
      <c r="X59" s="29">
        <f t="shared" si="20"/>
        <v>3.1384376996972337E-2</v>
      </c>
    </row>
    <row r="60" spans="1:24" ht="13.95" customHeight="1" x14ac:dyDescent="0.3">
      <c r="A60" s="94">
        <v>43982</v>
      </c>
      <c r="B60" s="20">
        <f t="shared" si="13"/>
        <v>1</v>
      </c>
      <c r="C60" s="43">
        <v>2.4154072715566681E-2</v>
      </c>
      <c r="D60" s="35">
        <f>IFERROR(SUMIFS('ROE Panel'!$J$5:$J$9304,'ROE Panel'!$A$5:$A$9304,$A60,'ROE Panel'!$D$5:$D$9304,D$6,'ROE Panel'!$E$5:$E$9304,D$7)/SUMIFS('ROE Panel'!$K$5:$K$9304,'ROE Panel'!$A$5:$A$9304,$A60,'ROE Panel'!$D$5:$D$9304,D$6,'ROE Panel'!$E$5:$E$9304,D$7),"")</f>
        <v>0.16283655960884308</v>
      </c>
      <c r="E60" s="35">
        <f>IFERROR(SUMIFS('ROE Panel'!$J$5:$J$9304,'ROE Panel'!$A$5:$A$9304,$A60,'ROE Panel'!$D$5:$D$9304,E$6,'ROE Panel'!$E$5:$E$9304,E$7)/SUMIFS('ROE Panel'!$K$5:$K$9304,'ROE Panel'!$A$5:$A$9304,$A60,'ROE Panel'!$D$5:$D$9304,E$6,'ROE Panel'!$E$5:$E$9304,E$7),"")</f>
        <v>0.10904154281032716</v>
      </c>
      <c r="F60" s="35">
        <f>IFERROR(SUMIFS('ROE Panel'!$J$5:$J$9304,'ROE Panel'!$A$5:$A$9304,$A60,'ROE Panel'!$D$5:$D$9304,F$6,'ROE Panel'!$E$5:$E$9304,F$7)/SUMIFS('ROE Panel'!$K$5:$K$9304,'ROE Panel'!$A$5:$A$9304,$A60,'ROE Panel'!$D$5:$D$9304,F$6,'ROE Panel'!$E$5:$E$9304,F$7),"")</f>
        <v>9.9447061581616064E-2</v>
      </c>
      <c r="G60" s="35">
        <f>IFERROR(SUMIFS('ROE Panel'!$J$5:$J$9304,'ROE Panel'!$A$5:$A$9304,$A60,'ROE Panel'!$D$5:$D$9304,G$6,'ROE Panel'!$E$5:$E$9304,G$7)/SUMIFS('ROE Panel'!$K$5:$K$9304,'ROE Panel'!$A$5:$A$9304,$A60,'ROE Panel'!$D$5:$D$9304,G$6,'ROE Panel'!$E$5:$E$9304,G$7),"")</f>
        <v>0.13169284802992556</v>
      </c>
      <c r="H60" s="35">
        <f>IFERROR(SUMIFS('ROE Panel'!$J$5:$J$9304,'ROE Panel'!$A$5:$A$9304,$A60,'ROE Panel'!$D$5:$D$9304,H$6,'ROE Panel'!$E$5:$E$9304,H$7)/SUMIFS('ROE Panel'!$K$5:$K$9304,'ROE Panel'!$A$5:$A$9304,$A60,'ROE Panel'!$D$5:$D$9304,H$6,'ROE Panel'!$E$5:$E$9304,H$7),"")</f>
        <v>0.13528085360488029</v>
      </c>
      <c r="I60" s="35">
        <f>IFERROR(SUMIFS('ROE Panel'!$J$5:$J$9304,'ROE Panel'!$A$5:$A$9304,$A60,'ROE Panel'!$D$5:$D$9304,I$6,'ROE Panel'!$E$5:$E$9304,I$7)/SUMIFS('ROE Panel'!$K$5:$K$9304,'ROE Panel'!$A$5:$A$9304,$A60,'ROE Panel'!$D$5:$D$9304,I$6,'ROE Panel'!$E$5:$E$9304,I$7),"")</f>
        <v>9.6111576196932239E-2</v>
      </c>
      <c r="J60" s="35">
        <f>IFERROR(SUMIFS('ROE Panel'!$J$5:$J$9304,'ROE Panel'!$A$5:$A$9304,$A60,'ROE Panel'!$D$5:$D$9304,J$6,'ROE Panel'!$E$5:$E$9304,J$7)/SUMIFS('ROE Panel'!$K$5:$K$9304,'ROE Panel'!$A$5:$A$9304,$A60,'ROE Panel'!$D$5:$D$9304,J$6,'ROE Panel'!$E$5:$E$9304,J$7),"")</f>
        <v>0.19658</v>
      </c>
      <c r="K60" s="27">
        <f>IFERROR(SUMIFS('ROE Panel'!$L$5:$L$9304,'ROE Panel'!$A$5:$A$9304,$A60,'ROE Panel'!$D$5:$D$9304,D$6,'ROE Panel'!$E$5:$E$9304,D$7)/SUMIFS('ROE Panel'!$J$5:$J$9304,'ROE Panel'!$A$5:$A$9304,$A60,'ROE Panel'!$D$5:$D$9304,D$6,'ROE Panel'!$E$5:$E$9304,D$7),"")</f>
        <v>8.1217689701444939</v>
      </c>
      <c r="L60" s="27">
        <f>IFERROR(SUMIFS('ROE Panel'!$L$5:$L$9304,'ROE Panel'!$A$5:$A$9304,$A60,'ROE Panel'!$D$5:$D$9304,E$6,'ROE Panel'!$E$5:$E$9304,E$7)/SUMIFS('ROE Panel'!$J$5:$J$9304,'ROE Panel'!$A$5:$A$9304,$A60,'ROE Panel'!$D$5:$D$9304,E$6,'ROE Panel'!$E$5:$E$9304,E$7),"")</f>
        <v>16.021868262354644</v>
      </c>
      <c r="M60" s="27">
        <f>IFERROR(SUMIFS('ROE Panel'!$L$5:$L$9304,'ROE Panel'!$A$5:$A$9304,$A60,'ROE Panel'!$D$5:$D$9304,F$6,'ROE Panel'!$E$5:$E$9304,F$7)/SUMIFS('ROE Panel'!$J$5:$J$9304,'ROE Panel'!$A$5:$A$9304,$A60,'ROE Panel'!$D$5:$D$9304,F$6,'ROE Panel'!$E$5:$E$9304,F$7),"")</f>
        <v>22.319390398515317</v>
      </c>
      <c r="N60" s="27">
        <f>IFERROR(SUMIFS('ROE Panel'!$L$5:$L$9304,'ROE Panel'!$A$5:$A$9304,$A60,'ROE Panel'!$D$5:$D$9304,G$6,'ROE Panel'!$E$5:$E$9304,G$7)/SUMIFS('ROE Panel'!$J$5:$J$9304,'ROE Panel'!$A$5:$A$9304,$A60,'ROE Panel'!$D$5:$D$9304,G$6,'ROE Panel'!$E$5:$E$9304,G$7),"")</f>
        <v>8.1797887861836518</v>
      </c>
      <c r="O60" s="27">
        <f>IFERROR(SUMIFS('ROE Panel'!$L$5:$L$9304,'ROE Panel'!$A$5:$A$9304,$A60,'ROE Panel'!$D$5:$D$9304,H$6,'ROE Panel'!$E$5:$E$9304,H$7)/SUMIFS('ROE Panel'!$J$5:$J$9304,'ROE Panel'!$A$5:$A$9304,$A60,'ROE Panel'!$D$5:$D$9304,H$6,'ROE Panel'!$E$5:$E$9304,H$7),"")</f>
        <v>10.709492404363408</v>
      </c>
      <c r="P60" s="27">
        <f>IFERROR(SUMIFS('ROE Panel'!$L$5:$L$9304,'ROE Panel'!$A$5:$A$9304,$A60,'ROE Panel'!$D$5:$D$9304,I$6,'ROE Panel'!$E$5:$E$9304,I$7)/SUMIFS('ROE Panel'!$J$5:$J$9304,'ROE Panel'!$A$5:$A$9304,$A60,'ROE Panel'!$D$5:$D$9304,I$6,'ROE Panel'!$E$5:$E$9304,I$7),"")</f>
        <v>20.519986513873629</v>
      </c>
      <c r="Q60" s="27">
        <f>IFERROR(SUMIFS('ROE Panel'!$L$5:$L$9304,'ROE Panel'!$A$5:$A$9304,$A60,'ROE Panel'!$D$5:$D$9304,J$6,'ROE Panel'!$E$5:$E$9304,J$7)/SUMIFS('ROE Panel'!$J$5:$J$9304,'ROE Panel'!$A$5:$A$9304,$A60,'ROE Panel'!$D$5:$D$9304,J$6,'ROE Panel'!$E$5:$E$9304,J$7),"")</f>
        <v>47.939</v>
      </c>
      <c r="R60" s="29">
        <f t="shared" si="14"/>
        <v>0.1104336229621975</v>
      </c>
      <c r="S60" s="29">
        <f t="shared" si="15"/>
        <v>5.8358116409852952E-2</v>
      </c>
      <c r="T60" s="29">
        <f t="shared" si="16"/>
        <v>4.6475010798675755E-2</v>
      </c>
      <c r="U60" s="29">
        <f t="shared" si="17"/>
        <v>0.10146763229188405</v>
      </c>
      <c r="V60" s="29">
        <f t="shared" si="18"/>
        <v>8.3780153662835005E-2</v>
      </c>
      <c r="W60" s="29">
        <f t="shared" si="19"/>
        <v>4.7747748003402084E-2</v>
      </c>
      <c r="X60" s="29">
        <f t="shared" si="20"/>
        <v>3.8718423334778408E-2</v>
      </c>
    </row>
    <row r="61" spans="1:24" ht="13.95" customHeight="1" x14ac:dyDescent="0.3">
      <c r="A61" s="94">
        <v>44012</v>
      </c>
      <c r="B61" s="20">
        <f t="shared" si="13"/>
        <v>1</v>
      </c>
      <c r="C61" s="43">
        <v>2.305362751008723E-2</v>
      </c>
      <c r="D61" s="35">
        <f>IFERROR(SUMIFS('ROE Panel'!$J$5:$J$9304,'ROE Panel'!$A$5:$A$9304,$A61,'ROE Panel'!$D$5:$D$9304,D$6,'ROE Panel'!$E$5:$E$9304,D$7)/SUMIFS('ROE Panel'!$K$5:$K$9304,'ROE Panel'!$A$5:$A$9304,$A61,'ROE Panel'!$D$5:$D$9304,D$6,'ROE Panel'!$E$5:$E$9304,D$7),"")</f>
        <v>0.14859632834001671</v>
      </c>
      <c r="E61" s="35">
        <f>IFERROR(SUMIFS('ROE Panel'!$J$5:$J$9304,'ROE Panel'!$A$5:$A$9304,$A61,'ROE Panel'!$D$5:$D$9304,E$6,'ROE Panel'!$E$5:$E$9304,E$7)/SUMIFS('ROE Panel'!$K$5:$K$9304,'ROE Panel'!$A$5:$A$9304,$A61,'ROE Panel'!$D$5:$D$9304,E$6,'ROE Panel'!$E$5:$E$9304,E$7),"")</f>
        <v>0.11324737741291319</v>
      </c>
      <c r="F61" s="35">
        <f>IFERROR(SUMIFS('ROE Panel'!$J$5:$J$9304,'ROE Panel'!$A$5:$A$9304,$A61,'ROE Panel'!$D$5:$D$9304,F$6,'ROE Panel'!$E$5:$E$9304,F$7)/SUMIFS('ROE Panel'!$K$5:$K$9304,'ROE Panel'!$A$5:$A$9304,$A61,'ROE Panel'!$D$5:$D$9304,F$6,'ROE Panel'!$E$5:$E$9304,F$7),"")</f>
        <v>7.0615993512211303E-2</v>
      </c>
      <c r="G61" s="35">
        <f>IFERROR(SUMIFS('ROE Panel'!$J$5:$J$9304,'ROE Panel'!$A$5:$A$9304,$A61,'ROE Panel'!$D$5:$D$9304,G$6,'ROE Panel'!$E$5:$E$9304,G$7)/SUMIFS('ROE Panel'!$K$5:$K$9304,'ROE Panel'!$A$5:$A$9304,$A61,'ROE Panel'!$D$5:$D$9304,G$6,'ROE Panel'!$E$5:$E$9304,G$7),"")</f>
        <v>0.16411511221145322</v>
      </c>
      <c r="H61" s="35">
        <f>IFERROR(SUMIFS('ROE Panel'!$J$5:$J$9304,'ROE Panel'!$A$5:$A$9304,$A61,'ROE Panel'!$D$5:$D$9304,H$6,'ROE Panel'!$E$5:$E$9304,H$7)/SUMIFS('ROE Panel'!$K$5:$K$9304,'ROE Panel'!$A$5:$A$9304,$A61,'ROE Panel'!$D$5:$D$9304,H$6,'ROE Panel'!$E$5:$E$9304,H$7),"")</f>
        <v>0.13276049232876225</v>
      </c>
      <c r="I61" s="35">
        <f>IFERROR(SUMIFS('ROE Panel'!$J$5:$J$9304,'ROE Panel'!$A$5:$A$9304,$A61,'ROE Panel'!$D$5:$D$9304,I$6,'ROE Panel'!$E$5:$E$9304,I$7)/SUMIFS('ROE Panel'!$K$5:$K$9304,'ROE Panel'!$A$5:$A$9304,$A61,'ROE Panel'!$D$5:$D$9304,I$6,'ROE Panel'!$E$5:$E$9304,I$7),"")</f>
        <v>6.7414525244125154E-2</v>
      </c>
      <c r="J61" s="35">
        <f>IFERROR(SUMIFS('ROE Panel'!$J$5:$J$9304,'ROE Panel'!$A$5:$A$9304,$A61,'ROE Panel'!$D$5:$D$9304,J$6,'ROE Panel'!$E$5:$E$9304,J$7)/SUMIFS('ROE Panel'!$K$5:$K$9304,'ROE Panel'!$A$5:$A$9304,$A61,'ROE Panel'!$D$5:$D$9304,J$6,'ROE Panel'!$E$5:$E$9304,J$7),"")</f>
        <v>0.18962999999999999</v>
      </c>
      <c r="K61" s="27">
        <f>IFERROR(SUMIFS('ROE Panel'!$L$5:$L$9304,'ROE Panel'!$A$5:$A$9304,$A61,'ROE Panel'!$D$5:$D$9304,D$6,'ROE Panel'!$E$5:$E$9304,D$7)/SUMIFS('ROE Panel'!$J$5:$J$9304,'ROE Panel'!$A$5:$A$9304,$A61,'ROE Panel'!$D$5:$D$9304,D$6,'ROE Panel'!$E$5:$E$9304,D$7),"")</f>
        <v>10.042622484571838</v>
      </c>
      <c r="L61" s="27">
        <f>IFERROR(SUMIFS('ROE Panel'!$L$5:$L$9304,'ROE Panel'!$A$5:$A$9304,$A61,'ROE Panel'!$D$5:$D$9304,E$6,'ROE Panel'!$E$5:$E$9304,E$7)/SUMIFS('ROE Panel'!$J$5:$J$9304,'ROE Panel'!$A$5:$A$9304,$A61,'ROE Panel'!$D$5:$D$9304,E$6,'ROE Panel'!$E$5:$E$9304,E$7),"")</f>
        <v>16.515679054848125</v>
      </c>
      <c r="M61" s="27">
        <f>IFERROR(SUMIFS('ROE Panel'!$L$5:$L$9304,'ROE Panel'!$A$5:$A$9304,$A61,'ROE Panel'!$D$5:$D$9304,F$6,'ROE Panel'!$E$5:$E$9304,F$7)/SUMIFS('ROE Panel'!$J$5:$J$9304,'ROE Panel'!$A$5:$A$9304,$A61,'ROE Panel'!$D$5:$D$9304,F$6,'ROE Panel'!$E$5:$E$9304,F$7),"")</f>
        <v>28.255359903835714</v>
      </c>
      <c r="N61" s="27">
        <f>IFERROR(SUMIFS('ROE Panel'!$L$5:$L$9304,'ROE Panel'!$A$5:$A$9304,$A61,'ROE Panel'!$D$5:$D$9304,G$6,'ROE Panel'!$E$5:$E$9304,G$7)/SUMIFS('ROE Panel'!$J$5:$J$9304,'ROE Panel'!$A$5:$A$9304,$A61,'ROE Panel'!$D$5:$D$9304,G$6,'ROE Panel'!$E$5:$E$9304,G$7),"")</f>
        <v>8.0897700059375861</v>
      </c>
      <c r="O61" s="27">
        <f>IFERROR(SUMIFS('ROE Panel'!$L$5:$L$9304,'ROE Panel'!$A$5:$A$9304,$A61,'ROE Panel'!$D$5:$D$9304,H$6,'ROE Panel'!$E$5:$E$9304,H$7)/SUMIFS('ROE Panel'!$J$5:$J$9304,'ROE Panel'!$A$5:$A$9304,$A61,'ROE Panel'!$D$5:$D$9304,H$6,'ROE Panel'!$E$5:$E$9304,H$7),"")</f>
        <v>12.146759673517574</v>
      </c>
      <c r="P61" s="27">
        <f>IFERROR(SUMIFS('ROE Panel'!$L$5:$L$9304,'ROE Panel'!$A$5:$A$9304,$A61,'ROE Panel'!$D$5:$D$9304,I$6,'ROE Panel'!$E$5:$E$9304,I$7)/SUMIFS('ROE Panel'!$J$5:$J$9304,'ROE Panel'!$A$5:$A$9304,$A61,'ROE Panel'!$D$5:$D$9304,I$6,'ROE Panel'!$E$5:$E$9304,I$7),"")</f>
        <v>26.124764703759535</v>
      </c>
      <c r="Q61" s="27">
        <f>IFERROR(SUMIFS('ROE Panel'!$L$5:$L$9304,'ROE Panel'!$A$5:$A$9304,$A61,'ROE Panel'!$D$5:$D$9304,J$6,'ROE Panel'!$E$5:$E$9304,J$7)/SUMIFS('ROE Panel'!$J$5:$J$9304,'ROE Panel'!$A$5:$A$9304,$A61,'ROE Panel'!$D$5:$D$9304,J$6,'ROE Panel'!$E$5:$E$9304,J$7),"")</f>
        <v>56.412999999999997</v>
      </c>
      <c r="R61" s="29">
        <f t="shared" si="14"/>
        <v>9.202688196103069E-2</v>
      </c>
      <c r="S61" s="29">
        <f t="shared" si="15"/>
        <v>5.9366009168989944E-2</v>
      </c>
      <c r="T61" s="29">
        <f t="shared" si="16"/>
        <v>3.5782300191033248E-2</v>
      </c>
      <c r="U61" s="29">
        <f t="shared" si="17"/>
        <v>0.11215847838003289</v>
      </c>
      <c r="V61" s="29">
        <f t="shared" si="18"/>
        <v>7.7127552849621209E-2</v>
      </c>
      <c r="W61" s="29">
        <f t="shared" si="19"/>
        <v>3.5537706395114492E-2</v>
      </c>
      <c r="X61" s="29">
        <f t="shared" si="20"/>
        <v>3.7279273090556904E-2</v>
      </c>
    </row>
    <row r="62" spans="1:24" ht="13.95" customHeight="1" x14ac:dyDescent="0.3">
      <c r="A62" s="94">
        <v>44043</v>
      </c>
      <c r="B62" s="20">
        <f t="shared" si="13"/>
        <v>1</v>
      </c>
      <c r="C62" s="43">
        <v>1.902016860597764E-2</v>
      </c>
      <c r="D62" s="35">
        <f>IFERROR(SUMIFS('ROE Panel'!$J$5:$J$9304,'ROE Panel'!$A$5:$A$9304,$A62,'ROE Panel'!$D$5:$D$9304,D$6,'ROE Panel'!$E$5:$E$9304,D$7)/SUMIFS('ROE Panel'!$K$5:$K$9304,'ROE Panel'!$A$5:$A$9304,$A62,'ROE Panel'!$D$5:$D$9304,D$6,'ROE Panel'!$E$5:$E$9304,D$7),"")</f>
        <v>0.1477442101685964</v>
      </c>
      <c r="E62" s="35">
        <f>IFERROR(SUMIFS('ROE Panel'!$J$5:$J$9304,'ROE Panel'!$A$5:$A$9304,$A62,'ROE Panel'!$D$5:$D$9304,E$6,'ROE Panel'!$E$5:$E$9304,E$7)/SUMIFS('ROE Panel'!$K$5:$K$9304,'ROE Panel'!$A$5:$A$9304,$A62,'ROE Panel'!$D$5:$D$9304,E$6,'ROE Panel'!$E$5:$E$9304,E$7),"")</f>
        <v>0.10622425142328618</v>
      </c>
      <c r="F62" s="35">
        <f>IFERROR(SUMIFS('ROE Panel'!$J$5:$J$9304,'ROE Panel'!$A$5:$A$9304,$A62,'ROE Panel'!$D$5:$D$9304,F$6,'ROE Panel'!$E$5:$E$9304,F$7)/SUMIFS('ROE Panel'!$K$5:$K$9304,'ROE Panel'!$A$5:$A$9304,$A62,'ROE Panel'!$D$5:$D$9304,F$6,'ROE Panel'!$E$5:$E$9304,F$7),"")</f>
        <v>0.12340284106821692</v>
      </c>
      <c r="G62" s="35">
        <f>IFERROR(SUMIFS('ROE Panel'!$J$5:$J$9304,'ROE Panel'!$A$5:$A$9304,$A62,'ROE Panel'!$D$5:$D$9304,G$6,'ROE Panel'!$E$5:$E$9304,G$7)/SUMIFS('ROE Panel'!$K$5:$K$9304,'ROE Panel'!$A$5:$A$9304,$A62,'ROE Panel'!$D$5:$D$9304,G$6,'ROE Panel'!$E$5:$E$9304,G$7),"")</f>
        <v>0.17236865341787033</v>
      </c>
      <c r="H62" s="35">
        <f>IFERROR(SUMIFS('ROE Panel'!$J$5:$J$9304,'ROE Panel'!$A$5:$A$9304,$A62,'ROE Panel'!$D$5:$D$9304,H$6,'ROE Panel'!$E$5:$E$9304,H$7)/SUMIFS('ROE Panel'!$K$5:$K$9304,'ROE Panel'!$A$5:$A$9304,$A62,'ROE Panel'!$D$5:$D$9304,H$6,'ROE Panel'!$E$5:$E$9304,H$7),"")</f>
        <v>0.13786070937353781</v>
      </c>
      <c r="I62" s="35">
        <f>IFERROR(SUMIFS('ROE Panel'!$J$5:$J$9304,'ROE Panel'!$A$5:$A$9304,$A62,'ROE Panel'!$D$5:$D$9304,I$6,'ROE Panel'!$E$5:$E$9304,I$7)/SUMIFS('ROE Panel'!$K$5:$K$9304,'ROE Panel'!$A$5:$A$9304,$A62,'ROE Panel'!$D$5:$D$9304,I$6,'ROE Panel'!$E$5:$E$9304,I$7),"")</f>
        <v>0.11933928398870601</v>
      </c>
      <c r="J62" s="35">
        <f>IFERROR(SUMIFS('ROE Panel'!$J$5:$J$9304,'ROE Panel'!$A$5:$A$9304,$A62,'ROE Panel'!$D$5:$D$9304,J$6,'ROE Panel'!$E$5:$E$9304,J$7)/SUMIFS('ROE Panel'!$K$5:$K$9304,'ROE Panel'!$A$5:$A$9304,$A62,'ROE Panel'!$D$5:$D$9304,J$6,'ROE Panel'!$E$5:$E$9304,J$7),"")</f>
        <v>0.20280000000000001</v>
      </c>
      <c r="K62" s="27">
        <f>IFERROR(SUMIFS('ROE Panel'!$L$5:$L$9304,'ROE Panel'!$A$5:$A$9304,$A62,'ROE Panel'!$D$5:$D$9304,D$6,'ROE Panel'!$E$5:$E$9304,D$7)/SUMIFS('ROE Panel'!$J$5:$J$9304,'ROE Panel'!$A$5:$A$9304,$A62,'ROE Panel'!$D$5:$D$9304,D$6,'ROE Panel'!$E$5:$E$9304,D$7),"")</f>
        <v>11.193122478687632</v>
      </c>
      <c r="L62" s="27">
        <f>IFERROR(SUMIFS('ROE Panel'!$L$5:$L$9304,'ROE Panel'!$A$5:$A$9304,$A62,'ROE Panel'!$D$5:$D$9304,E$6,'ROE Panel'!$E$5:$E$9304,E$7)/SUMIFS('ROE Panel'!$J$5:$J$9304,'ROE Panel'!$A$5:$A$9304,$A62,'ROE Panel'!$D$5:$D$9304,E$6,'ROE Panel'!$E$5:$E$9304,E$7),"")</f>
        <v>11.754048720847713</v>
      </c>
      <c r="M62" s="27">
        <f>IFERROR(SUMIFS('ROE Panel'!$L$5:$L$9304,'ROE Panel'!$A$5:$A$9304,$A62,'ROE Panel'!$D$5:$D$9304,F$6,'ROE Panel'!$E$5:$E$9304,F$7)/SUMIFS('ROE Panel'!$J$5:$J$9304,'ROE Panel'!$A$5:$A$9304,$A62,'ROE Panel'!$D$5:$D$9304,F$6,'ROE Panel'!$E$5:$E$9304,F$7),"")</f>
        <v>31.716663180742739</v>
      </c>
      <c r="N62" s="27">
        <f>IFERROR(SUMIFS('ROE Panel'!$L$5:$L$9304,'ROE Panel'!$A$5:$A$9304,$A62,'ROE Panel'!$D$5:$D$9304,G$6,'ROE Panel'!$E$5:$E$9304,G$7)/SUMIFS('ROE Panel'!$J$5:$J$9304,'ROE Panel'!$A$5:$A$9304,$A62,'ROE Panel'!$D$5:$D$9304,G$6,'ROE Panel'!$E$5:$E$9304,G$7),"")</f>
        <v>8.3911532002849363</v>
      </c>
      <c r="O62" s="27">
        <f>IFERROR(SUMIFS('ROE Panel'!$L$5:$L$9304,'ROE Panel'!$A$5:$A$9304,$A62,'ROE Panel'!$D$5:$D$9304,H$6,'ROE Panel'!$E$5:$E$9304,H$7)/SUMIFS('ROE Panel'!$J$5:$J$9304,'ROE Panel'!$A$5:$A$9304,$A62,'ROE Panel'!$D$5:$D$9304,H$6,'ROE Panel'!$E$5:$E$9304,H$7),"")</f>
        <v>11.94488879963674</v>
      </c>
      <c r="P62" s="27">
        <f>IFERROR(SUMIFS('ROE Panel'!$L$5:$L$9304,'ROE Panel'!$A$5:$A$9304,$A62,'ROE Panel'!$D$5:$D$9304,I$6,'ROE Panel'!$E$5:$E$9304,I$7)/SUMIFS('ROE Panel'!$J$5:$J$9304,'ROE Panel'!$A$5:$A$9304,$A62,'ROE Panel'!$D$5:$D$9304,I$6,'ROE Panel'!$E$5:$E$9304,I$7),"")</f>
        <v>28.554980657232854</v>
      </c>
      <c r="Q62" s="27">
        <f>IFERROR(SUMIFS('ROE Panel'!$L$5:$L$9304,'ROE Panel'!$A$5:$A$9304,$A62,'ROE Panel'!$D$5:$D$9304,J$6,'ROE Panel'!$E$5:$E$9304,J$7)/SUMIFS('ROE Panel'!$J$5:$J$9304,'ROE Panel'!$A$5:$A$9304,$A62,'ROE Panel'!$D$5:$D$9304,J$6,'ROE Panel'!$E$5:$E$9304,J$7),"")</f>
        <v>68.069000000000003</v>
      </c>
      <c r="R62" s="29">
        <f t="shared" si="14"/>
        <v>8.8899617485747512E-2</v>
      </c>
      <c r="S62" s="29">
        <f t="shared" si="15"/>
        <v>7.5413685589207552E-2</v>
      </c>
      <c r="T62" s="29">
        <f t="shared" si="16"/>
        <v>4.7500597581156274E-2</v>
      </c>
      <c r="U62" s="29">
        <f t="shared" si="17"/>
        <v>0.11465785937128373</v>
      </c>
      <c r="V62" s="29">
        <f t="shared" si="18"/>
        <v>8.3156249412116606E-2</v>
      </c>
      <c r="W62" s="29">
        <f t="shared" si="19"/>
        <v>4.9207823021346846E-2</v>
      </c>
      <c r="X62" s="29">
        <f t="shared" si="20"/>
        <v>3.9266093509477025E-2</v>
      </c>
    </row>
    <row r="63" spans="1:24" ht="13.95" customHeight="1" x14ac:dyDescent="0.3">
      <c r="A63" s="94">
        <v>44074</v>
      </c>
      <c r="B63" s="20">
        <f t="shared" si="13"/>
        <v>1</v>
      </c>
      <c r="C63" s="43">
        <v>2.227468915392285E-2</v>
      </c>
      <c r="D63" s="35">
        <f>IFERROR(SUMIFS('ROE Panel'!$J$5:$J$9304,'ROE Panel'!$A$5:$A$9304,$A63,'ROE Panel'!$D$5:$D$9304,D$6,'ROE Panel'!$E$5:$E$9304,D$7)/SUMIFS('ROE Panel'!$K$5:$K$9304,'ROE Panel'!$A$5:$A$9304,$A63,'ROE Panel'!$D$5:$D$9304,D$6,'ROE Panel'!$E$5:$E$9304,D$7),"")</f>
        <v>0.1489200063374273</v>
      </c>
      <c r="E63" s="35">
        <f>IFERROR(SUMIFS('ROE Panel'!$J$5:$J$9304,'ROE Panel'!$A$5:$A$9304,$A63,'ROE Panel'!$D$5:$D$9304,E$6,'ROE Panel'!$E$5:$E$9304,E$7)/SUMIFS('ROE Panel'!$K$5:$K$9304,'ROE Panel'!$A$5:$A$9304,$A63,'ROE Panel'!$D$5:$D$9304,E$6,'ROE Panel'!$E$5:$E$9304,E$7),"")</f>
        <v>0.12915209500913816</v>
      </c>
      <c r="F63" s="35">
        <f>IFERROR(SUMIFS('ROE Panel'!$J$5:$J$9304,'ROE Panel'!$A$5:$A$9304,$A63,'ROE Panel'!$D$5:$D$9304,F$6,'ROE Panel'!$E$5:$E$9304,F$7)/SUMIFS('ROE Panel'!$K$5:$K$9304,'ROE Panel'!$A$5:$A$9304,$A63,'ROE Panel'!$D$5:$D$9304,F$6,'ROE Panel'!$E$5:$E$9304,F$7),"")</f>
        <v>0.11660036431847938</v>
      </c>
      <c r="G63" s="35">
        <f>IFERROR(SUMIFS('ROE Panel'!$J$5:$J$9304,'ROE Panel'!$A$5:$A$9304,$A63,'ROE Panel'!$D$5:$D$9304,G$6,'ROE Panel'!$E$5:$E$9304,G$7)/SUMIFS('ROE Panel'!$K$5:$K$9304,'ROE Panel'!$A$5:$A$9304,$A63,'ROE Panel'!$D$5:$D$9304,G$6,'ROE Panel'!$E$5:$E$9304,G$7),"")</f>
        <v>0.14544636852324833</v>
      </c>
      <c r="H63" s="35">
        <f>IFERROR(SUMIFS('ROE Panel'!$J$5:$J$9304,'ROE Panel'!$A$5:$A$9304,$A63,'ROE Panel'!$D$5:$D$9304,H$6,'ROE Panel'!$E$5:$E$9304,H$7)/SUMIFS('ROE Panel'!$K$5:$K$9304,'ROE Panel'!$A$5:$A$9304,$A63,'ROE Panel'!$D$5:$D$9304,H$6,'ROE Panel'!$E$5:$E$9304,H$7),"")</f>
        <v>0.14113625960926127</v>
      </c>
      <c r="I63" s="35">
        <f>IFERROR(SUMIFS('ROE Panel'!$J$5:$J$9304,'ROE Panel'!$A$5:$A$9304,$A63,'ROE Panel'!$D$5:$D$9304,I$6,'ROE Panel'!$E$5:$E$9304,I$7)/SUMIFS('ROE Panel'!$K$5:$K$9304,'ROE Panel'!$A$5:$A$9304,$A63,'ROE Panel'!$D$5:$D$9304,I$6,'ROE Panel'!$E$5:$E$9304,I$7),"")</f>
        <v>0.11248269927717136</v>
      </c>
      <c r="J63" s="35">
        <f>IFERROR(SUMIFS('ROE Panel'!$J$5:$J$9304,'ROE Panel'!$A$5:$A$9304,$A63,'ROE Panel'!$D$5:$D$9304,J$6,'ROE Panel'!$E$5:$E$9304,J$7)/SUMIFS('ROE Panel'!$K$5:$K$9304,'ROE Panel'!$A$5:$A$9304,$A63,'ROE Panel'!$D$5:$D$9304,J$6,'ROE Panel'!$E$5:$E$9304,J$7),"")</f>
        <v>0.20382</v>
      </c>
      <c r="K63" s="27">
        <f>IFERROR(SUMIFS('ROE Panel'!$L$5:$L$9304,'ROE Panel'!$A$5:$A$9304,$A63,'ROE Panel'!$D$5:$D$9304,D$6,'ROE Panel'!$E$5:$E$9304,D$7)/SUMIFS('ROE Panel'!$J$5:$J$9304,'ROE Panel'!$A$5:$A$9304,$A63,'ROE Panel'!$D$5:$D$9304,D$6,'ROE Panel'!$E$5:$E$9304,D$7),"")</f>
        <v>10.196260157328155</v>
      </c>
      <c r="L63" s="27">
        <f>IFERROR(SUMIFS('ROE Panel'!$L$5:$L$9304,'ROE Panel'!$A$5:$A$9304,$A63,'ROE Panel'!$D$5:$D$9304,E$6,'ROE Panel'!$E$5:$E$9304,E$7)/SUMIFS('ROE Panel'!$J$5:$J$9304,'ROE Panel'!$A$5:$A$9304,$A63,'ROE Panel'!$D$5:$D$9304,E$6,'ROE Panel'!$E$5:$E$9304,E$7),"")</f>
        <v>16.234533136672791</v>
      </c>
      <c r="M63" s="27">
        <f>IFERROR(SUMIFS('ROE Panel'!$L$5:$L$9304,'ROE Panel'!$A$5:$A$9304,$A63,'ROE Panel'!$D$5:$D$9304,F$6,'ROE Panel'!$E$5:$E$9304,F$7)/SUMIFS('ROE Panel'!$J$5:$J$9304,'ROE Panel'!$A$5:$A$9304,$A63,'ROE Panel'!$D$5:$D$9304,F$6,'ROE Panel'!$E$5:$E$9304,F$7),"")</f>
        <v>30.030411251713833</v>
      </c>
      <c r="N63" s="27">
        <f>IFERROR(SUMIFS('ROE Panel'!$L$5:$L$9304,'ROE Panel'!$A$5:$A$9304,$A63,'ROE Panel'!$D$5:$D$9304,G$6,'ROE Panel'!$E$5:$E$9304,G$7)/SUMIFS('ROE Panel'!$J$5:$J$9304,'ROE Panel'!$A$5:$A$9304,$A63,'ROE Panel'!$D$5:$D$9304,G$6,'ROE Panel'!$E$5:$E$9304,G$7),"")</f>
        <v>11.937815480028407</v>
      </c>
      <c r="O63" s="27">
        <f>IFERROR(SUMIFS('ROE Panel'!$L$5:$L$9304,'ROE Panel'!$A$5:$A$9304,$A63,'ROE Panel'!$D$5:$D$9304,H$6,'ROE Panel'!$E$5:$E$9304,H$7)/SUMIFS('ROE Panel'!$J$5:$J$9304,'ROE Panel'!$A$5:$A$9304,$A63,'ROE Panel'!$D$5:$D$9304,H$6,'ROE Panel'!$E$5:$E$9304,H$7),"")</f>
        <v>13.307520470203974</v>
      </c>
      <c r="P63" s="27">
        <f>IFERROR(SUMIFS('ROE Panel'!$L$5:$L$9304,'ROE Panel'!$A$5:$A$9304,$A63,'ROE Panel'!$D$5:$D$9304,I$6,'ROE Panel'!$E$5:$E$9304,I$7)/SUMIFS('ROE Panel'!$J$5:$J$9304,'ROE Panel'!$A$5:$A$9304,$A63,'ROE Panel'!$D$5:$D$9304,I$6,'ROE Panel'!$E$5:$E$9304,I$7),"")</f>
        <v>27.082886303280926</v>
      </c>
      <c r="Q63" s="27">
        <f>IFERROR(SUMIFS('ROE Panel'!$L$5:$L$9304,'ROE Panel'!$A$5:$A$9304,$A63,'ROE Panel'!$D$5:$D$9304,J$6,'ROE Panel'!$E$5:$E$9304,J$7)/SUMIFS('ROE Panel'!$J$5:$J$9304,'ROE Panel'!$A$5:$A$9304,$A63,'ROE Panel'!$D$5:$D$9304,J$6,'ROE Panel'!$E$5:$E$9304,J$7),"")</f>
        <v>64.486000000000004</v>
      </c>
      <c r="R63" s="29">
        <f t="shared" si="14"/>
        <v>9.1847403509285719E-2</v>
      </c>
      <c r="S63" s="29">
        <f t="shared" si="15"/>
        <v>6.3906479343940628E-2</v>
      </c>
      <c r="T63" s="29">
        <f t="shared" si="16"/>
        <v>4.4602287417811595E-2</v>
      </c>
      <c r="U63" s="29">
        <f t="shared" si="17"/>
        <v>8.1423861362796404E-2</v>
      </c>
      <c r="V63" s="29">
        <f t="shared" si="18"/>
        <v>7.4846479842176725E-2</v>
      </c>
      <c r="W63" s="29">
        <f t="shared" si="19"/>
        <v>4.6220728956197651E-2</v>
      </c>
      <c r="X63" s="29">
        <f t="shared" si="20"/>
        <v>3.6656650616113409E-2</v>
      </c>
    </row>
    <row r="64" spans="1:24" ht="13.95" customHeight="1" x14ac:dyDescent="0.3">
      <c r="A64" s="94">
        <v>44104</v>
      </c>
      <c r="B64" s="20">
        <f t="shared" si="13"/>
        <v>1</v>
      </c>
      <c r="C64" s="43">
        <v>2.685688093474476E-2</v>
      </c>
      <c r="D64" s="35">
        <f>IFERROR(SUMIFS('ROE Panel'!$J$5:$J$9304,'ROE Panel'!$A$5:$A$9304,$A64,'ROE Panel'!$D$5:$D$9304,D$6,'ROE Panel'!$E$5:$E$9304,D$7)/SUMIFS('ROE Panel'!$K$5:$K$9304,'ROE Panel'!$A$5:$A$9304,$A64,'ROE Panel'!$D$5:$D$9304,D$6,'ROE Panel'!$E$5:$E$9304,D$7),"")</f>
        <v>0.15249061756989496</v>
      </c>
      <c r="E64" s="35">
        <f>IFERROR(SUMIFS('ROE Panel'!$J$5:$J$9304,'ROE Panel'!$A$5:$A$9304,$A64,'ROE Panel'!$D$5:$D$9304,E$6,'ROE Panel'!$E$5:$E$9304,E$7)/SUMIFS('ROE Panel'!$K$5:$K$9304,'ROE Panel'!$A$5:$A$9304,$A64,'ROE Panel'!$D$5:$D$9304,E$6,'ROE Panel'!$E$5:$E$9304,E$7),"")</f>
        <v>0.1302073713369826</v>
      </c>
      <c r="F64" s="35">
        <f>IFERROR(SUMIFS('ROE Panel'!$J$5:$J$9304,'ROE Panel'!$A$5:$A$9304,$A64,'ROE Panel'!$D$5:$D$9304,F$6,'ROE Panel'!$E$5:$E$9304,F$7)/SUMIFS('ROE Panel'!$K$5:$K$9304,'ROE Panel'!$A$5:$A$9304,$A64,'ROE Panel'!$D$5:$D$9304,F$6,'ROE Panel'!$E$5:$E$9304,F$7),"")</f>
        <v>0.11317414701261076</v>
      </c>
      <c r="G64" s="35">
        <f>IFERROR(SUMIFS('ROE Panel'!$J$5:$J$9304,'ROE Panel'!$A$5:$A$9304,$A64,'ROE Panel'!$D$5:$D$9304,G$6,'ROE Panel'!$E$5:$E$9304,G$7)/SUMIFS('ROE Panel'!$K$5:$K$9304,'ROE Panel'!$A$5:$A$9304,$A64,'ROE Panel'!$D$5:$D$9304,G$6,'ROE Panel'!$E$5:$E$9304,G$7),"")</f>
        <v>0.15918263882905176</v>
      </c>
      <c r="H64" s="35">
        <f>IFERROR(SUMIFS('ROE Panel'!$J$5:$J$9304,'ROE Panel'!$A$5:$A$9304,$A64,'ROE Panel'!$D$5:$D$9304,H$6,'ROE Panel'!$E$5:$E$9304,H$7)/SUMIFS('ROE Panel'!$K$5:$K$9304,'ROE Panel'!$A$5:$A$9304,$A64,'ROE Panel'!$D$5:$D$9304,H$6,'ROE Panel'!$E$5:$E$9304,H$7),"")</f>
        <v>0.14715014235262536</v>
      </c>
      <c r="I64" s="35">
        <f>IFERROR(SUMIFS('ROE Panel'!$J$5:$J$9304,'ROE Panel'!$A$5:$A$9304,$A64,'ROE Panel'!$D$5:$D$9304,I$6,'ROE Panel'!$E$5:$E$9304,I$7)/SUMIFS('ROE Panel'!$K$5:$K$9304,'ROE Panel'!$A$5:$A$9304,$A64,'ROE Panel'!$D$5:$D$9304,I$6,'ROE Panel'!$E$5:$E$9304,I$7),"")</f>
        <v>0.10901913325457151</v>
      </c>
      <c r="J64" s="35">
        <f>IFERROR(SUMIFS('ROE Panel'!$J$5:$J$9304,'ROE Panel'!$A$5:$A$9304,$A64,'ROE Panel'!$D$5:$D$9304,J$6,'ROE Panel'!$E$5:$E$9304,J$7)/SUMIFS('ROE Panel'!$K$5:$K$9304,'ROE Panel'!$A$5:$A$9304,$A64,'ROE Panel'!$D$5:$D$9304,J$6,'ROE Panel'!$E$5:$E$9304,J$7),"")</f>
        <v>0.21715999999999999</v>
      </c>
      <c r="K64" s="27">
        <f>IFERROR(SUMIFS('ROE Panel'!$L$5:$L$9304,'ROE Panel'!$A$5:$A$9304,$A64,'ROE Panel'!$D$5:$D$9304,D$6,'ROE Panel'!$E$5:$E$9304,D$7)/SUMIFS('ROE Panel'!$J$5:$J$9304,'ROE Panel'!$A$5:$A$9304,$A64,'ROE Panel'!$D$5:$D$9304,D$6,'ROE Panel'!$E$5:$E$9304,D$7),"")</f>
        <v>9.1701166463242068</v>
      </c>
      <c r="L64" s="27">
        <f>IFERROR(SUMIFS('ROE Panel'!$L$5:$L$9304,'ROE Panel'!$A$5:$A$9304,$A64,'ROE Panel'!$D$5:$D$9304,E$6,'ROE Panel'!$E$5:$E$9304,E$7)/SUMIFS('ROE Panel'!$J$5:$J$9304,'ROE Panel'!$A$5:$A$9304,$A64,'ROE Panel'!$D$5:$D$9304,E$6,'ROE Panel'!$E$5:$E$9304,E$7),"")</f>
        <v>15.463094042179824</v>
      </c>
      <c r="M64" s="27">
        <f>IFERROR(SUMIFS('ROE Panel'!$L$5:$L$9304,'ROE Panel'!$A$5:$A$9304,$A64,'ROE Panel'!$D$5:$D$9304,F$6,'ROE Panel'!$E$5:$E$9304,F$7)/SUMIFS('ROE Panel'!$J$5:$J$9304,'ROE Panel'!$A$5:$A$9304,$A64,'ROE Panel'!$D$5:$D$9304,F$6,'ROE Panel'!$E$5:$E$9304,F$7),"")</f>
        <v>27.715804628011274</v>
      </c>
      <c r="N64" s="27">
        <f>IFERROR(SUMIFS('ROE Panel'!$L$5:$L$9304,'ROE Panel'!$A$5:$A$9304,$A64,'ROE Panel'!$D$5:$D$9304,G$6,'ROE Panel'!$E$5:$E$9304,G$7)/SUMIFS('ROE Panel'!$J$5:$J$9304,'ROE Panel'!$A$5:$A$9304,$A64,'ROE Panel'!$D$5:$D$9304,G$6,'ROE Panel'!$E$5:$E$9304,G$7),"")</f>
        <v>9.3921097072901603</v>
      </c>
      <c r="O64" s="27">
        <f>IFERROR(SUMIFS('ROE Panel'!$L$5:$L$9304,'ROE Panel'!$A$5:$A$9304,$A64,'ROE Panel'!$D$5:$D$9304,H$6,'ROE Panel'!$E$5:$E$9304,H$7)/SUMIFS('ROE Panel'!$J$5:$J$9304,'ROE Panel'!$A$5:$A$9304,$A64,'ROE Panel'!$D$5:$D$9304,H$6,'ROE Panel'!$E$5:$E$9304,H$7),"")</f>
        <v>11.659928306835043</v>
      </c>
      <c r="P64" s="27">
        <f>IFERROR(SUMIFS('ROE Panel'!$L$5:$L$9304,'ROE Panel'!$A$5:$A$9304,$A64,'ROE Panel'!$D$5:$D$9304,I$6,'ROE Panel'!$E$5:$E$9304,I$7)/SUMIFS('ROE Panel'!$J$5:$J$9304,'ROE Panel'!$A$5:$A$9304,$A64,'ROE Panel'!$D$5:$D$9304,I$6,'ROE Panel'!$E$5:$E$9304,I$7),"")</f>
        <v>25.043610573698928</v>
      </c>
      <c r="Q64" s="27">
        <f>IFERROR(SUMIFS('ROE Panel'!$L$5:$L$9304,'ROE Panel'!$A$5:$A$9304,$A64,'ROE Panel'!$D$5:$D$9304,J$6,'ROE Panel'!$E$5:$E$9304,J$7)/SUMIFS('ROE Panel'!$J$5:$J$9304,'ROE Panel'!$A$5:$A$9304,$A64,'ROE Panel'!$D$5:$D$9304,J$6,'ROE Panel'!$E$5:$E$9304,J$7),"")</f>
        <v>61.289000000000001</v>
      </c>
      <c r="R64" s="29">
        <f t="shared" si="14"/>
        <v>9.5582106666731975E-2</v>
      </c>
      <c r="S64" s="29">
        <f t="shared" si="15"/>
        <v>6.1469733998659286E-2</v>
      </c>
      <c r="T64" s="29">
        <f t="shared" si="16"/>
        <v>4.1239775519936732E-2</v>
      </c>
      <c r="U64" s="29">
        <f t="shared" si="17"/>
        <v>9.5178621484561382E-2</v>
      </c>
      <c r="V64" s="29">
        <f t="shared" si="18"/>
        <v>7.8513832872428968E-2</v>
      </c>
      <c r="W64" s="29">
        <f t="shared" si="19"/>
        <v>4.2858813899125776E-2</v>
      </c>
      <c r="X64" s="29">
        <f t="shared" si="20"/>
        <v>3.2927953508306095E-2</v>
      </c>
    </row>
    <row r="65" spans="1:24" ht="13.95" customHeight="1" x14ac:dyDescent="0.3">
      <c r="A65" s="94">
        <v>44135</v>
      </c>
      <c r="B65" s="20">
        <f t="shared" si="13"/>
        <v>1</v>
      </c>
      <c r="C65" s="43">
        <v>2.8955511071731069E-2</v>
      </c>
      <c r="D65" s="35">
        <f>IFERROR(SUMIFS('ROE Panel'!$J$5:$J$9304,'ROE Panel'!$A$5:$A$9304,$A65,'ROE Panel'!$D$5:$D$9304,D$6,'ROE Panel'!$E$5:$E$9304,D$7)/SUMIFS('ROE Panel'!$K$5:$K$9304,'ROE Panel'!$A$5:$A$9304,$A65,'ROE Panel'!$D$5:$D$9304,D$6,'ROE Panel'!$E$5:$E$9304,D$7),"")</f>
        <v>0.13529733981375555</v>
      </c>
      <c r="E65" s="35">
        <f>IFERROR(SUMIFS('ROE Panel'!$J$5:$J$9304,'ROE Panel'!$A$5:$A$9304,$A65,'ROE Panel'!$D$5:$D$9304,E$6,'ROE Panel'!$E$5:$E$9304,E$7)/SUMIFS('ROE Panel'!$K$5:$K$9304,'ROE Panel'!$A$5:$A$9304,$A65,'ROE Panel'!$D$5:$D$9304,E$6,'ROE Panel'!$E$5:$E$9304,E$7),"")</f>
        <v>0.14295973840273762</v>
      </c>
      <c r="F65" s="35">
        <f>IFERROR(SUMIFS('ROE Panel'!$J$5:$J$9304,'ROE Panel'!$A$5:$A$9304,$A65,'ROE Panel'!$D$5:$D$9304,F$6,'ROE Panel'!$E$5:$E$9304,F$7)/SUMIFS('ROE Panel'!$K$5:$K$9304,'ROE Panel'!$A$5:$A$9304,$A65,'ROE Panel'!$D$5:$D$9304,F$6,'ROE Panel'!$E$5:$E$9304,F$7),"")</f>
        <v>0.11427906239765402</v>
      </c>
      <c r="G65" s="35">
        <f>IFERROR(SUMIFS('ROE Panel'!$J$5:$J$9304,'ROE Panel'!$A$5:$A$9304,$A65,'ROE Panel'!$D$5:$D$9304,G$6,'ROE Panel'!$E$5:$E$9304,G$7)/SUMIFS('ROE Panel'!$K$5:$K$9304,'ROE Panel'!$A$5:$A$9304,$A65,'ROE Panel'!$D$5:$D$9304,G$6,'ROE Panel'!$E$5:$E$9304,G$7),"")</f>
        <v>0.17203452965657745</v>
      </c>
      <c r="H65" s="35">
        <f>IFERROR(SUMIFS('ROE Panel'!$J$5:$J$9304,'ROE Panel'!$A$5:$A$9304,$A65,'ROE Panel'!$D$5:$D$9304,H$6,'ROE Panel'!$E$5:$E$9304,H$7)/SUMIFS('ROE Panel'!$K$5:$K$9304,'ROE Panel'!$A$5:$A$9304,$A65,'ROE Panel'!$D$5:$D$9304,H$6,'ROE Panel'!$E$5:$E$9304,H$7),"")</f>
        <v>0.14876428010489737</v>
      </c>
      <c r="I65" s="35">
        <f>IFERROR(SUMIFS('ROE Panel'!$J$5:$J$9304,'ROE Panel'!$A$5:$A$9304,$A65,'ROE Panel'!$D$5:$D$9304,I$6,'ROE Panel'!$E$5:$E$9304,I$7)/SUMIFS('ROE Panel'!$K$5:$K$9304,'ROE Panel'!$A$5:$A$9304,$A65,'ROE Panel'!$D$5:$D$9304,I$6,'ROE Panel'!$E$5:$E$9304,I$7),"")</f>
        <v>0.10945511486854122</v>
      </c>
      <c r="J65" s="35">
        <f>IFERROR(SUMIFS('ROE Panel'!$J$5:$J$9304,'ROE Panel'!$A$5:$A$9304,$A65,'ROE Panel'!$D$5:$D$9304,J$6,'ROE Panel'!$E$5:$E$9304,J$7)/SUMIFS('ROE Panel'!$K$5:$K$9304,'ROE Panel'!$A$5:$A$9304,$A65,'ROE Panel'!$D$5:$D$9304,J$6,'ROE Panel'!$E$5:$E$9304,J$7),"")</f>
        <v>0.22796999999999998</v>
      </c>
      <c r="K65" s="27">
        <f>IFERROR(SUMIFS('ROE Panel'!$L$5:$L$9304,'ROE Panel'!$A$5:$A$9304,$A65,'ROE Panel'!$D$5:$D$9304,D$6,'ROE Panel'!$E$5:$E$9304,D$7)/SUMIFS('ROE Panel'!$J$5:$J$9304,'ROE Panel'!$A$5:$A$9304,$A65,'ROE Panel'!$D$5:$D$9304,D$6,'ROE Panel'!$E$5:$E$9304,D$7),"")</f>
        <v>8.8769657741195047</v>
      </c>
      <c r="L65" s="27">
        <f>IFERROR(SUMIFS('ROE Panel'!$L$5:$L$9304,'ROE Panel'!$A$5:$A$9304,$A65,'ROE Panel'!$D$5:$D$9304,E$6,'ROE Panel'!$E$5:$E$9304,E$7)/SUMIFS('ROE Panel'!$J$5:$J$9304,'ROE Panel'!$A$5:$A$9304,$A65,'ROE Panel'!$D$5:$D$9304,E$6,'ROE Panel'!$E$5:$E$9304,E$7),"")</f>
        <v>15.054761625705103</v>
      </c>
      <c r="M65" s="27">
        <f>IFERROR(SUMIFS('ROE Panel'!$L$5:$L$9304,'ROE Panel'!$A$5:$A$9304,$A65,'ROE Panel'!$D$5:$D$9304,F$6,'ROE Panel'!$E$5:$E$9304,F$7)/SUMIFS('ROE Panel'!$J$5:$J$9304,'ROE Panel'!$A$5:$A$9304,$A65,'ROE Panel'!$D$5:$D$9304,F$6,'ROE Panel'!$E$5:$E$9304,F$7),"")</f>
        <v>26.563027671879041</v>
      </c>
      <c r="N65" s="27">
        <f>IFERROR(SUMIFS('ROE Panel'!$L$5:$L$9304,'ROE Panel'!$A$5:$A$9304,$A65,'ROE Panel'!$D$5:$D$9304,G$6,'ROE Panel'!$E$5:$E$9304,G$7)/SUMIFS('ROE Panel'!$J$5:$J$9304,'ROE Panel'!$A$5:$A$9304,$A65,'ROE Panel'!$D$5:$D$9304,G$6,'ROE Panel'!$E$5:$E$9304,G$7),"")</f>
        <v>7.7165469199528607</v>
      </c>
      <c r="O65" s="27">
        <f>IFERROR(SUMIFS('ROE Panel'!$L$5:$L$9304,'ROE Panel'!$A$5:$A$9304,$A65,'ROE Panel'!$D$5:$D$9304,H$6,'ROE Panel'!$E$5:$E$9304,H$7)/SUMIFS('ROE Panel'!$J$5:$J$9304,'ROE Panel'!$A$5:$A$9304,$A65,'ROE Panel'!$D$5:$D$9304,H$6,'ROE Panel'!$E$5:$E$9304,H$7),"")</f>
        <v>10.48108190753949</v>
      </c>
      <c r="P65" s="27">
        <f>IFERROR(SUMIFS('ROE Panel'!$L$5:$L$9304,'ROE Panel'!$A$5:$A$9304,$A65,'ROE Panel'!$D$5:$D$9304,I$6,'ROE Panel'!$E$5:$E$9304,I$7)/SUMIFS('ROE Panel'!$J$5:$J$9304,'ROE Panel'!$A$5:$A$9304,$A65,'ROE Panel'!$D$5:$D$9304,I$6,'ROE Panel'!$E$5:$E$9304,I$7),"")</f>
        <v>23.374276211004386</v>
      </c>
      <c r="Q65" s="27">
        <f>IFERROR(SUMIFS('ROE Panel'!$L$5:$L$9304,'ROE Panel'!$A$5:$A$9304,$A65,'ROE Panel'!$D$5:$D$9304,J$6,'ROE Panel'!$E$5:$E$9304,J$7)/SUMIFS('ROE Panel'!$J$5:$J$9304,'ROE Panel'!$A$5:$A$9304,$A65,'ROE Panel'!$D$5:$D$9304,J$6,'ROE Panel'!$E$5:$E$9304,J$7),"")</f>
        <v>62.646000000000001</v>
      </c>
      <c r="R65" s="29">
        <f t="shared" si="14"/>
        <v>9.156251136271791E-2</v>
      </c>
      <c r="S65" s="29">
        <f t="shared" si="15"/>
        <v>6.2630788244361912E-2</v>
      </c>
      <c r="T65" s="29">
        <f t="shared" si="16"/>
        <v>4.0207853341224661E-2</v>
      </c>
      <c r="U65" s="29">
        <f t="shared" si="17"/>
        <v>0.1122315702384845</v>
      </c>
      <c r="V65" s="29">
        <f t="shared" si="18"/>
        <v>8.3311028161925579E-2</v>
      </c>
      <c r="W65" s="29">
        <f t="shared" si="19"/>
        <v>4.2455950286666697E-2</v>
      </c>
      <c r="X65" s="29">
        <f t="shared" si="20"/>
        <v>3.0716208141355908E-2</v>
      </c>
    </row>
    <row r="66" spans="1:24" ht="13.95" customHeight="1" x14ac:dyDescent="0.3">
      <c r="A66" s="94">
        <v>44165</v>
      </c>
      <c r="B66" s="20">
        <f t="shared" si="13"/>
        <v>1</v>
      </c>
      <c r="C66" s="43">
        <v>2.7810545318306411E-2</v>
      </c>
      <c r="D66" s="35">
        <f>IFERROR(SUMIFS('ROE Panel'!$J$5:$J$9304,'ROE Panel'!$A$5:$A$9304,$A66,'ROE Panel'!$D$5:$D$9304,D$6,'ROE Panel'!$E$5:$E$9304,D$7)/SUMIFS('ROE Panel'!$K$5:$K$9304,'ROE Panel'!$A$5:$A$9304,$A66,'ROE Panel'!$D$5:$D$9304,D$6,'ROE Panel'!$E$5:$E$9304,D$7),"")</f>
        <v>0.15337929687955465</v>
      </c>
      <c r="E66" s="35">
        <f>IFERROR(SUMIFS('ROE Panel'!$J$5:$J$9304,'ROE Panel'!$A$5:$A$9304,$A66,'ROE Panel'!$D$5:$D$9304,E$6,'ROE Panel'!$E$5:$E$9304,E$7)/SUMIFS('ROE Panel'!$K$5:$K$9304,'ROE Panel'!$A$5:$A$9304,$A66,'ROE Panel'!$D$5:$D$9304,E$6,'ROE Panel'!$E$5:$E$9304,E$7),"")</f>
        <v>0.13843942619843197</v>
      </c>
      <c r="F66" s="35">
        <f>IFERROR(SUMIFS('ROE Panel'!$J$5:$J$9304,'ROE Panel'!$A$5:$A$9304,$A66,'ROE Panel'!$D$5:$D$9304,F$6,'ROE Panel'!$E$5:$E$9304,F$7)/SUMIFS('ROE Panel'!$K$5:$K$9304,'ROE Panel'!$A$5:$A$9304,$A66,'ROE Panel'!$D$5:$D$9304,F$6,'ROE Panel'!$E$5:$E$9304,F$7),"")</f>
        <v>0.12239298625433395</v>
      </c>
      <c r="G66" s="35">
        <f>IFERROR(SUMIFS('ROE Panel'!$J$5:$J$9304,'ROE Panel'!$A$5:$A$9304,$A66,'ROE Panel'!$D$5:$D$9304,G$6,'ROE Panel'!$E$5:$E$9304,G$7)/SUMIFS('ROE Panel'!$K$5:$K$9304,'ROE Panel'!$A$5:$A$9304,$A66,'ROE Panel'!$D$5:$D$9304,G$6,'ROE Panel'!$E$5:$E$9304,G$7),"")</f>
        <v>0.17340347280819662</v>
      </c>
      <c r="H66" s="35">
        <f>IFERROR(SUMIFS('ROE Panel'!$J$5:$J$9304,'ROE Panel'!$A$5:$A$9304,$A66,'ROE Panel'!$D$5:$D$9304,H$6,'ROE Panel'!$E$5:$E$9304,H$7)/SUMIFS('ROE Panel'!$K$5:$K$9304,'ROE Panel'!$A$5:$A$9304,$A66,'ROE Panel'!$D$5:$D$9304,H$6,'ROE Panel'!$E$5:$E$9304,H$7),"")</f>
        <v>0.1568432072047157</v>
      </c>
      <c r="I66" s="35">
        <f>IFERROR(SUMIFS('ROE Panel'!$J$5:$J$9304,'ROE Panel'!$A$5:$A$9304,$A66,'ROE Panel'!$D$5:$D$9304,I$6,'ROE Panel'!$E$5:$E$9304,I$7)/SUMIFS('ROE Panel'!$K$5:$K$9304,'ROE Panel'!$A$5:$A$9304,$A66,'ROE Panel'!$D$5:$D$9304,I$6,'ROE Panel'!$E$5:$E$9304,I$7),"")</f>
        <v>0.11767043178374467</v>
      </c>
      <c r="J66" s="35">
        <f>IFERROR(SUMIFS('ROE Panel'!$J$5:$J$9304,'ROE Panel'!$A$5:$A$9304,$A66,'ROE Panel'!$D$5:$D$9304,J$6,'ROE Panel'!$E$5:$E$9304,J$7)/SUMIFS('ROE Panel'!$K$5:$K$9304,'ROE Panel'!$A$5:$A$9304,$A66,'ROE Panel'!$D$5:$D$9304,J$6,'ROE Panel'!$E$5:$E$9304,J$7),"")</f>
        <v>0.22878000000000001</v>
      </c>
      <c r="K66" s="27">
        <f>IFERROR(SUMIFS('ROE Panel'!$L$5:$L$9304,'ROE Panel'!$A$5:$A$9304,$A66,'ROE Panel'!$D$5:$D$9304,D$6,'ROE Panel'!$E$5:$E$9304,D$7)/SUMIFS('ROE Panel'!$J$5:$J$9304,'ROE Panel'!$A$5:$A$9304,$A66,'ROE Panel'!$D$5:$D$9304,D$6,'ROE Panel'!$E$5:$E$9304,D$7),"")</f>
        <v>9.9962491205973958</v>
      </c>
      <c r="L66" s="27">
        <f>IFERROR(SUMIFS('ROE Panel'!$L$5:$L$9304,'ROE Panel'!$A$5:$A$9304,$A66,'ROE Panel'!$D$5:$D$9304,E$6,'ROE Panel'!$E$5:$E$9304,E$7)/SUMIFS('ROE Panel'!$J$5:$J$9304,'ROE Panel'!$A$5:$A$9304,$A66,'ROE Panel'!$D$5:$D$9304,E$6,'ROE Panel'!$E$5:$E$9304,E$7),"")</f>
        <v>15.477576017705839</v>
      </c>
      <c r="M66" s="27">
        <f>IFERROR(SUMIFS('ROE Panel'!$L$5:$L$9304,'ROE Panel'!$A$5:$A$9304,$A66,'ROE Panel'!$D$5:$D$9304,F$6,'ROE Panel'!$E$5:$E$9304,F$7)/SUMIFS('ROE Panel'!$J$5:$J$9304,'ROE Panel'!$A$5:$A$9304,$A66,'ROE Panel'!$D$5:$D$9304,F$6,'ROE Panel'!$E$5:$E$9304,F$7),"")</f>
        <v>26.81548476111729</v>
      </c>
      <c r="N66" s="27">
        <f>IFERROR(SUMIFS('ROE Panel'!$L$5:$L$9304,'ROE Panel'!$A$5:$A$9304,$A66,'ROE Panel'!$D$5:$D$9304,G$6,'ROE Panel'!$E$5:$E$9304,G$7)/SUMIFS('ROE Panel'!$J$5:$J$9304,'ROE Panel'!$A$5:$A$9304,$A66,'ROE Panel'!$D$5:$D$9304,G$6,'ROE Panel'!$E$5:$E$9304,G$7),"")</f>
        <v>8.5219931935755184</v>
      </c>
      <c r="O66" s="27">
        <f>IFERROR(SUMIFS('ROE Panel'!$L$5:$L$9304,'ROE Panel'!$A$5:$A$9304,$A66,'ROE Panel'!$D$5:$D$9304,H$6,'ROE Panel'!$E$5:$E$9304,H$7)/SUMIFS('ROE Panel'!$J$5:$J$9304,'ROE Panel'!$A$5:$A$9304,$A66,'ROE Panel'!$D$5:$D$9304,H$6,'ROE Panel'!$E$5:$E$9304,H$7),"")</f>
        <v>11.194464651440624</v>
      </c>
      <c r="P66" s="27">
        <f>IFERROR(SUMIFS('ROE Panel'!$L$5:$L$9304,'ROE Panel'!$A$5:$A$9304,$A66,'ROE Panel'!$D$5:$D$9304,I$6,'ROE Panel'!$E$5:$E$9304,I$7)/SUMIFS('ROE Panel'!$J$5:$J$9304,'ROE Panel'!$A$5:$A$9304,$A66,'ROE Panel'!$D$5:$D$9304,I$6,'ROE Panel'!$E$5:$E$9304,I$7),"")</f>
        <v>23.97978291348474</v>
      </c>
      <c r="Q66" s="27">
        <f>IFERROR(SUMIFS('ROE Panel'!$L$5:$L$9304,'ROE Panel'!$A$5:$A$9304,$A66,'ROE Panel'!$D$5:$D$9304,J$6,'ROE Panel'!$E$5:$E$9304,J$7)/SUMIFS('ROE Panel'!$J$5:$J$9304,'ROE Panel'!$A$5:$A$9304,$A66,'ROE Panel'!$D$5:$D$9304,J$6,'ROE Panel'!$E$5:$E$9304,J$7),"")</f>
        <v>59.671999999999997</v>
      </c>
      <c r="R66" s="29">
        <f t="shared" si="14"/>
        <v>8.8572491120240959E-2</v>
      </c>
      <c r="S66" s="29">
        <f t="shared" si="15"/>
        <v>6.1864182104961959E-2</v>
      </c>
      <c r="T66" s="29">
        <f t="shared" si="16"/>
        <v>4.2160923329867941E-2</v>
      </c>
      <c r="U66" s="29">
        <f t="shared" si="17"/>
        <v>0.1047276398846048</v>
      </c>
      <c r="V66" s="29">
        <f t="shared" si="18"/>
        <v>8.1750523713948892E-2</v>
      </c>
      <c r="W66" s="29">
        <f t="shared" si="19"/>
        <v>4.4234691960587227E-2</v>
      </c>
      <c r="X66" s="29">
        <f t="shared" si="20"/>
        <v>3.2504953772618139E-2</v>
      </c>
    </row>
    <row r="67" spans="1:24" ht="13.95" customHeight="1" x14ac:dyDescent="0.3">
      <c r="A67" s="94">
        <v>44196</v>
      </c>
      <c r="B67" s="20">
        <f t="shared" si="13"/>
        <v>1</v>
      </c>
      <c r="C67" s="43">
        <v>2.3664963126525589E-2</v>
      </c>
      <c r="D67" s="35">
        <f>IFERROR(SUMIFS('ROE Panel'!$J$5:$J$9304,'ROE Panel'!$A$5:$A$9304,$A67,'ROE Panel'!$D$5:$D$9304,D$6,'ROE Panel'!$E$5:$E$9304,D$7)/SUMIFS('ROE Panel'!$K$5:$K$9304,'ROE Panel'!$A$5:$A$9304,$A67,'ROE Panel'!$D$5:$D$9304,D$6,'ROE Panel'!$E$5:$E$9304,D$7),"")</f>
        <v>0.16063723650099787</v>
      </c>
      <c r="E67" s="35">
        <f>IFERROR(SUMIFS('ROE Panel'!$J$5:$J$9304,'ROE Panel'!$A$5:$A$9304,$A67,'ROE Panel'!$D$5:$D$9304,E$6,'ROE Panel'!$E$5:$E$9304,E$7)/SUMIFS('ROE Panel'!$K$5:$K$9304,'ROE Panel'!$A$5:$A$9304,$A67,'ROE Panel'!$D$5:$D$9304,E$6,'ROE Panel'!$E$5:$E$9304,E$7),"")</f>
        <v>0.14953930612456165</v>
      </c>
      <c r="F67" s="35">
        <f>IFERROR(SUMIFS('ROE Panel'!$J$5:$J$9304,'ROE Panel'!$A$5:$A$9304,$A67,'ROE Panel'!$D$5:$D$9304,F$6,'ROE Panel'!$E$5:$E$9304,F$7)/SUMIFS('ROE Panel'!$K$5:$K$9304,'ROE Panel'!$A$5:$A$9304,$A67,'ROE Panel'!$D$5:$D$9304,F$6,'ROE Panel'!$E$5:$E$9304,F$7),"")</f>
        <v>0.12236837414418368</v>
      </c>
      <c r="G67" s="35">
        <f>IFERROR(SUMIFS('ROE Panel'!$J$5:$J$9304,'ROE Panel'!$A$5:$A$9304,$A67,'ROE Panel'!$D$5:$D$9304,G$6,'ROE Panel'!$E$5:$E$9304,G$7)/SUMIFS('ROE Panel'!$K$5:$K$9304,'ROE Panel'!$A$5:$A$9304,$A67,'ROE Panel'!$D$5:$D$9304,G$6,'ROE Panel'!$E$5:$E$9304,G$7),"")</f>
        <v>0.19173193425066926</v>
      </c>
      <c r="H67" s="35">
        <f>IFERROR(SUMIFS('ROE Panel'!$J$5:$J$9304,'ROE Panel'!$A$5:$A$9304,$A67,'ROE Panel'!$D$5:$D$9304,H$6,'ROE Panel'!$E$5:$E$9304,H$7)/SUMIFS('ROE Panel'!$K$5:$K$9304,'ROE Panel'!$A$5:$A$9304,$A67,'ROE Panel'!$D$5:$D$9304,H$6,'ROE Panel'!$E$5:$E$9304,H$7),"")</f>
        <v>0.16874531059263673</v>
      </c>
      <c r="I67" s="35">
        <f>IFERROR(SUMIFS('ROE Panel'!$J$5:$J$9304,'ROE Panel'!$A$5:$A$9304,$A67,'ROE Panel'!$D$5:$D$9304,I$6,'ROE Panel'!$E$5:$E$9304,I$7)/SUMIFS('ROE Panel'!$K$5:$K$9304,'ROE Panel'!$A$5:$A$9304,$A67,'ROE Panel'!$D$5:$D$9304,I$6,'ROE Panel'!$E$5:$E$9304,I$7),"")</f>
        <v>0.11754883848795186</v>
      </c>
      <c r="J67" s="35">
        <f>IFERROR(SUMIFS('ROE Panel'!$J$5:$J$9304,'ROE Panel'!$A$5:$A$9304,$A67,'ROE Panel'!$D$5:$D$9304,J$6,'ROE Panel'!$E$5:$E$9304,J$7)/SUMIFS('ROE Panel'!$K$5:$K$9304,'ROE Panel'!$A$5:$A$9304,$A67,'ROE Panel'!$D$5:$D$9304,J$6,'ROE Panel'!$E$5:$E$9304,J$7),"")</f>
        <v>0.23083000000000001</v>
      </c>
      <c r="K67" s="27">
        <f>IFERROR(SUMIFS('ROE Panel'!$L$5:$L$9304,'ROE Panel'!$A$5:$A$9304,$A67,'ROE Panel'!$D$5:$D$9304,D$6,'ROE Panel'!$E$5:$E$9304,D$7)/SUMIFS('ROE Panel'!$J$5:$J$9304,'ROE Panel'!$A$5:$A$9304,$A67,'ROE Panel'!$D$5:$D$9304,D$6,'ROE Panel'!$E$5:$E$9304,D$7),"")</f>
        <v>10.922796089331726</v>
      </c>
      <c r="L67" s="27">
        <f>IFERROR(SUMIFS('ROE Panel'!$L$5:$L$9304,'ROE Panel'!$A$5:$A$9304,$A67,'ROE Panel'!$D$5:$D$9304,E$6,'ROE Panel'!$E$5:$E$9304,E$7)/SUMIFS('ROE Panel'!$J$5:$J$9304,'ROE Panel'!$A$5:$A$9304,$A67,'ROE Panel'!$D$5:$D$9304,E$6,'ROE Panel'!$E$5:$E$9304,E$7),"")</f>
        <v>15.749331668009161</v>
      </c>
      <c r="M67" s="27">
        <f>IFERROR(SUMIFS('ROE Panel'!$L$5:$L$9304,'ROE Panel'!$A$5:$A$9304,$A67,'ROE Panel'!$D$5:$D$9304,F$6,'ROE Panel'!$E$5:$E$9304,F$7)/SUMIFS('ROE Panel'!$J$5:$J$9304,'ROE Panel'!$A$5:$A$9304,$A67,'ROE Panel'!$D$5:$D$9304,F$6,'ROE Panel'!$E$5:$E$9304,F$7),"")</f>
        <v>26.814872008650326</v>
      </c>
      <c r="N67" s="27">
        <f>IFERROR(SUMIFS('ROE Panel'!$L$5:$L$9304,'ROE Panel'!$A$5:$A$9304,$A67,'ROE Panel'!$D$5:$D$9304,G$6,'ROE Panel'!$E$5:$E$9304,G$7)/SUMIFS('ROE Panel'!$J$5:$J$9304,'ROE Panel'!$A$5:$A$9304,$A67,'ROE Panel'!$D$5:$D$9304,G$6,'ROE Panel'!$E$5:$E$9304,G$7),"")</f>
        <v>8.0565900499048784</v>
      </c>
      <c r="O67" s="27">
        <f>IFERROR(SUMIFS('ROE Panel'!$L$5:$L$9304,'ROE Panel'!$A$5:$A$9304,$A67,'ROE Panel'!$D$5:$D$9304,H$6,'ROE Panel'!$E$5:$E$9304,H$7)/SUMIFS('ROE Panel'!$J$5:$J$9304,'ROE Panel'!$A$5:$A$9304,$A67,'ROE Panel'!$D$5:$D$9304,H$6,'ROE Panel'!$E$5:$E$9304,H$7),"")</f>
        <v>11.228635730194195</v>
      </c>
      <c r="P67" s="27">
        <f>IFERROR(SUMIFS('ROE Panel'!$L$5:$L$9304,'ROE Panel'!$A$5:$A$9304,$A67,'ROE Panel'!$D$5:$D$9304,I$6,'ROE Panel'!$E$5:$E$9304,I$7)/SUMIFS('ROE Panel'!$J$5:$J$9304,'ROE Panel'!$A$5:$A$9304,$A67,'ROE Panel'!$D$5:$D$9304,I$6,'ROE Panel'!$E$5:$E$9304,I$7),"")</f>
        <v>23.996442092453737</v>
      </c>
      <c r="Q67" s="27">
        <f>IFERROR(SUMIFS('ROE Panel'!$L$5:$L$9304,'ROE Panel'!$A$5:$A$9304,$A67,'ROE Panel'!$D$5:$D$9304,J$6,'ROE Panel'!$E$5:$E$9304,J$7)/SUMIFS('ROE Panel'!$J$5:$J$9304,'ROE Panel'!$A$5:$A$9304,$A67,'ROE Panel'!$D$5:$D$9304,J$6,'ROE Panel'!$E$5:$E$9304,J$7),"")</f>
        <v>59.114999999999995</v>
      </c>
      <c r="R67" s="29">
        <f t="shared" si="14"/>
        <v>8.8100073187266176E-2</v>
      </c>
      <c r="S67" s="29">
        <f t="shared" si="15"/>
        <v>6.6873478889646357E-2</v>
      </c>
      <c r="T67" s="29">
        <f t="shared" si="16"/>
        <v>4.6304150097701835E-2</v>
      </c>
      <c r="U67" s="29">
        <f t="shared" si="17"/>
        <v>0.1170305182893913</v>
      </c>
      <c r="V67" s="29">
        <f t="shared" si="18"/>
        <v>8.7588055568590367E-2</v>
      </c>
      <c r="W67" s="29">
        <f t="shared" si="19"/>
        <v>4.8345669170291594E-2</v>
      </c>
      <c r="X67" s="29">
        <f t="shared" si="20"/>
        <v>3.680686215362533E-2</v>
      </c>
    </row>
    <row r="68" spans="1:24" ht="13.95" customHeight="1" x14ac:dyDescent="0.3">
      <c r="A68" s="94">
        <v>44227</v>
      </c>
      <c r="B68" s="20">
        <f t="shared" si="13"/>
        <v>1</v>
      </c>
      <c r="C68" s="43">
        <v>2.7667257647073531E-2</v>
      </c>
      <c r="D68" s="35">
        <f>IFERROR(SUMIFS('ROE Panel'!$J$5:$J$9304,'ROE Panel'!$A$5:$A$9304,$A68,'ROE Panel'!$D$5:$D$9304,D$6,'ROE Panel'!$E$5:$E$9304,D$7)/SUMIFS('ROE Panel'!$K$5:$K$9304,'ROE Panel'!$A$5:$A$9304,$A68,'ROE Panel'!$D$5:$D$9304,D$6,'ROE Panel'!$E$5:$E$9304,D$7),"")</f>
        <v>0.16446073589575239</v>
      </c>
      <c r="E68" s="35">
        <f>IFERROR(SUMIFS('ROE Panel'!$J$5:$J$9304,'ROE Panel'!$A$5:$A$9304,$A68,'ROE Panel'!$D$5:$D$9304,E$6,'ROE Panel'!$E$5:$E$9304,E$7)/SUMIFS('ROE Panel'!$K$5:$K$9304,'ROE Panel'!$A$5:$A$9304,$A68,'ROE Panel'!$D$5:$D$9304,E$6,'ROE Panel'!$E$5:$E$9304,E$7),"")</f>
        <v>0.1464742738734133</v>
      </c>
      <c r="F68" s="35">
        <f>IFERROR(SUMIFS('ROE Panel'!$J$5:$J$9304,'ROE Panel'!$A$5:$A$9304,$A68,'ROE Panel'!$D$5:$D$9304,F$6,'ROE Panel'!$E$5:$E$9304,F$7)/SUMIFS('ROE Panel'!$K$5:$K$9304,'ROE Panel'!$A$5:$A$9304,$A68,'ROE Panel'!$D$5:$D$9304,F$6,'ROE Panel'!$E$5:$E$9304,F$7),"")</f>
        <v>0.12382900905272293</v>
      </c>
      <c r="G68" s="35">
        <f>IFERROR(SUMIFS('ROE Panel'!$J$5:$J$9304,'ROE Panel'!$A$5:$A$9304,$A68,'ROE Panel'!$D$5:$D$9304,G$6,'ROE Panel'!$E$5:$E$9304,G$7)/SUMIFS('ROE Panel'!$K$5:$K$9304,'ROE Panel'!$A$5:$A$9304,$A68,'ROE Panel'!$D$5:$D$9304,G$6,'ROE Panel'!$E$5:$E$9304,G$7),"")</f>
        <v>0.22576791019010303</v>
      </c>
      <c r="H68" s="35">
        <f>IFERROR(SUMIFS('ROE Panel'!$J$5:$J$9304,'ROE Panel'!$A$5:$A$9304,$A68,'ROE Panel'!$D$5:$D$9304,H$6,'ROE Panel'!$E$5:$E$9304,H$7)/SUMIFS('ROE Panel'!$K$5:$K$9304,'ROE Panel'!$A$5:$A$9304,$A68,'ROE Panel'!$D$5:$D$9304,H$6,'ROE Panel'!$E$5:$E$9304,H$7),"")</f>
        <v>0.18102320987640375</v>
      </c>
      <c r="I68" s="35">
        <f>IFERROR(SUMIFS('ROE Panel'!$J$5:$J$9304,'ROE Panel'!$A$5:$A$9304,$A68,'ROE Panel'!$D$5:$D$9304,I$6,'ROE Panel'!$E$5:$E$9304,I$7)/SUMIFS('ROE Panel'!$K$5:$K$9304,'ROE Panel'!$A$5:$A$9304,$A68,'ROE Panel'!$D$5:$D$9304,I$6,'ROE Panel'!$E$5:$E$9304,I$7),"")</f>
        <v>0.11848585972458463</v>
      </c>
      <c r="J68" s="35">
        <f>IFERROR(SUMIFS('ROE Panel'!$J$5:$J$9304,'ROE Panel'!$A$5:$A$9304,$A68,'ROE Panel'!$D$5:$D$9304,J$6,'ROE Panel'!$E$5:$E$9304,J$7)/SUMIFS('ROE Panel'!$K$5:$K$9304,'ROE Panel'!$A$5:$A$9304,$A68,'ROE Panel'!$D$5:$D$9304,J$6,'ROE Panel'!$E$5:$E$9304,J$7),"")</f>
        <v>0.23464000000000002</v>
      </c>
      <c r="K68" s="27">
        <f>IFERROR(SUMIFS('ROE Panel'!$L$5:$L$9304,'ROE Panel'!$A$5:$A$9304,$A68,'ROE Panel'!$D$5:$D$9304,D$6,'ROE Panel'!$E$5:$E$9304,D$7)/SUMIFS('ROE Panel'!$J$5:$J$9304,'ROE Panel'!$A$5:$A$9304,$A68,'ROE Panel'!$D$5:$D$9304,D$6,'ROE Panel'!$E$5:$E$9304,D$7),"")</f>
        <v>10.096162317046478</v>
      </c>
      <c r="L68" s="27">
        <f>IFERROR(SUMIFS('ROE Panel'!$L$5:$L$9304,'ROE Panel'!$A$5:$A$9304,$A68,'ROE Panel'!$D$5:$D$9304,E$6,'ROE Panel'!$E$5:$E$9304,E$7)/SUMIFS('ROE Panel'!$J$5:$J$9304,'ROE Panel'!$A$5:$A$9304,$A68,'ROE Panel'!$D$5:$D$9304,E$6,'ROE Panel'!$E$5:$E$9304,E$7),"")</f>
        <v>15.366356771530441</v>
      </c>
      <c r="M68" s="27">
        <f>IFERROR(SUMIFS('ROE Panel'!$L$5:$L$9304,'ROE Panel'!$A$5:$A$9304,$A68,'ROE Panel'!$D$5:$D$9304,F$6,'ROE Panel'!$E$5:$E$9304,F$7)/SUMIFS('ROE Panel'!$J$5:$J$9304,'ROE Panel'!$A$5:$A$9304,$A68,'ROE Panel'!$D$5:$D$9304,F$6,'ROE Panel'!$E$5:$E$9304,F$7),"")</f>
        <v>25.925020237719679</v>
      </c>
      <c r="N68" s="27">
        <f>IFERROR(SUMIFS('ROE Panel'!$L$5:$L$9304,'ROE Panel'!$A$5:$A$9304,$A68,'ROE Panel'!$D$5:$D$9304,G$6,'ROE Panel'!$E$5:$E$9304,G$7)/SUMIFS('ROE Panel'!$J$5:$J$9304,'ROE Panel'!$A$5:$A$9304,$A68,'ROE Panel'!$D$5:$D$9304,G$6,'ROE Panel'!$E$5:$E$9304,G$7),"")</f>
        <v>7.5275366774787615</v>
      </c>
      <c r="O68" s="27">
        <f>IFERROR(SUMIFS('ROE Panel'!$L$5:$L$9304,'ROE Panel'!$A$5:$A$9304,$A68,'ROE Panel'!$D$5:$D$9304,H$6,'ROE Panel'!$E$5:$E$9304,H$7)/SUMIFS('ROE Panel'!$J$5:$J$9304,'ROE Panel'!$A$5:$A$9304,$A68,'ROE Panel'!$D$5:$D$9304,H$6,'ROE Panel'!$E$5:$E$9304,H$7),"")</f>
        <v>10.684146340239971</v>
      </c>
      <c r="P68" s="27">
        <f>IFERROR(SUMIFS('ROE Panel'!$L$5:$L$9304,'ROE Panel'!$A$5:$A$9304,$A68,'ROE Panel'!$D$5:$D$9304,I$6,'ROE Panel'!$E$5:$E$9304,I$7)/SUMIFS('ROE Panel'!$J$5:$J$9304,'ROE Panel'!$A$5:$A$9304,$A68,'ROE Panel'!$D$5:$D$9304,I$6,'ROE Panel'!$E$5:$E$9304,I$7),"")</f>
        <v>22.404178890054155</v>
      </c>
      <c r="Q68" s="27">
        <f>IFERROR(SUMIFS('ROE Panel'!$L$5:$L$9304,'ROE Panel'!$A$5:$A$9304,$A68,'ROE Panel'!$D$5:$D$9304,J$6,'ROE Panel'!$E$5:$E$9304,J$7)/SUMIFS('ROE Panel'!$J$5:$J$9304,'ROE Panel'!$A$5:$A$9304,$A68,'ROE Panel'!$D$5:$D$9304,J$6,'ROE Panel'!$E$5:$E$9304,J$7),"")</f>
        <v>62.796999999999997</v>
      </c>
      <c r="R68" s="29">
        <f t="shared" si="14"/>
        <v>9.0074226010680936E-2</v>
      </c>
      <c r="S68" s="29">
        <f t="shared" si="15"/>
        <v>6.3528289166472324E-2</v>
      </c>
      <c r="T68" s="29">
        <f t="shared" si="16"/>
        <v>4.3265003329821777E-2</v>
      </c>
      <c r="U68" s="29">
        <f t="shared" si="17"/>
        <v>0.12452274595950588</v>
      </c>
      <c r="V68" s="29">
        <f t="shared" si="18"/>
        <v>8.8628384841584071E-2</v>
      </c>
      <c r="W68" s="29">
        <f t="shared" si="19"/>
        <v>4.6262012853913764E-2</v>
      </c>
      <c r="X68" s="29">
        <f t="shared" si="20"/>
        <v>3.2067318000624873E-2</v>
      </c>
    </row>
    <row r="69" spans="1:24" ht="13.95" customHeight="1" x14ac:dyDescent="0.3">
      <c r="A69" s="94">
        <v>44255</v>
      </c>
      <c r="B69" s="20">
        <f t="shared" si="13"/>
        <v>1</v>
      </c>
      <c r="C69" s="43">
        <v>3.108294257858038E-2</v>
      </c>
      <c r="D69" s="35">
        <f>IFERROR(SUMIFS('ROE Panel'!$J$5:$J$9304,'ROE Panel'!$A$5:$A$9304,$A69,'ROE Panel'!$D$5:$D$9304,D$6,'ROE Panel'!$E$5:$E$9304,D$7)/SUMIFS('ROE Panel'!$K$5:$K$9304,'ROE Panel'!$A$5:$A$9304,$A69,'ROE Panel'!$D$5:$D$9304,D$6,'ROE Panel'!$E$5:$E$9304,D$7),"")</f>
        <v>0.16361194488539174</v>
      </c>
      <c r="E69" s="35">
        <f>IFERROR(SUMIFS('ROE Panel'!$J$5:$J$9304,'ROE Panel'!$A$5:$A$9304,$A69,'ROE Panel'!$D$5:$D$9304,E$6,'ROE Panel'!$E$5:$E$9304,E$7)/SUMIFS('ROE Panel'!$K$5:$K$9304,'ROE Panel'!$A$5:$A$9304,$A69,'ROE Panel'!$D$5:$D$9304,E$6,'ROE Panel'!$E$5:$E$9304,E$7),"")</f>
        <v>0.14926895633060533</v>
      </c>
      <c r="F69" s="35">
        <f>IFERROR(SUMIFS('ROE Panel'!$J$5:$J$9304,'ROE Panel'!$A$5:$A$9304,$A69,'ROE Panel'!$D$5:$D$9304,F$6,'ROE Panel'!$E$5:$E$9304,F$7)/SUMIFS('ROE Panel'!$K$5:$K$9304,'ROE Panel'!$A$5:$A$9304,$A69,'ROE Panel'!$D$5:$D$9304,F$6,'ROE Panel'!$E$5:$E$9304,F$7),"")</f>
        <v>0.12488614201940275</v>
      </c>
      <c r="G69" s="35">
        <f>IFERROR(SUMIFS('ROE Panel'!$J$5:$J$9304,'ROE Panel'!$A$5:$A$9304,$A69,'ROE Panel'!$D$5:$D$9304,G$6,'ROE Panel'!$E$5:$E$9304,G$7)/SUMIFS('ROE Panel'!$K$5:$K$9304,'ROE Panel'!$A$5:$A$9304,$A69,'ROE Panel'!$D$5:$D$9304,G$6,'ROE Panel'!$E$5:$E$9304,G$7),"")</f>
        <v>0.24476001778071965</v>
      </c>
      <c r="H69" s="35">
        <f>IFERROR(SUMIFS('ROE Panel'!$J$5:$J$9304,'ROE Panel'!$A$5:$A$9304,$A69,'ROE Panel'!$D$5:$D$9304,H$6,'ROE Panel'!$E$5:$E$9304,H$7)/SUMIFS('ROE Panel'!$K$5:$K$9304,'ROE Panel'!$A$5:$A$9304,$A69,'ROE Panel'!$D$5:$D$9304,H$6,'ROE Panel'!$E$5:$E$9304,H$7),"")</f>
        <v>0.1890520238059708</v>
      </c>
      <c r="I69" s="35">
        <f>IFERROR(SUMIFS('ROE Panel'!$J$5:$J$9304,'ROE Panel'!$A$5:$A$9304,$A69,'ROE Panel'!$D$5:$D$9304,I$6,'ROE Panel'!$E$5:$E$9304,I$7)/SUMIFS('ROE Panel'!$K$5:$K$9304,'ROE Panel'!$A$5:$A$9304,$A69,'ROE Panel'!$D$5:$D$9304,I$6,'ROE Panel'!$E$5:$E$9304,I$7),"")</f>
        <v>0.11978721906045242</v>
      </c>
      <c r="J69" s="35">
        <f>IFERROR(SUMIFS('ROE Panel'!$J$5:$J$9304,'ROE Panel'!$A$5:$A$9304,$A69,'ROE Panel'!$D$5:$D$9304,J$6,'ROE Panel'!$E$5:$E$9304,J$7)/SUMIFS('ROE Panel'!$K$5:$K$9304,'ROE Panel'!$A$5:$A$9304,$A69,'ROE Panel'!$D$5:$D$9304,J$6,'ROE Panel'!$E$5:$E$9304,J$7),"")</f>
        <v>0.22922000000000001</v>
      </c>
      <c r="K69" s="27">
        <f>IFERROR(SUMIFS('ROE Panel'!$L$5:$L$9304,'ROE Panel'!$A$5:$A$9304,$A69,'ROE Panel'!$D$5:$D$9304,D$6,'ROE Panel'!$E$5:$E$9304,D$7)/SUMIFS('ROE Panel'!$J$5:$J$9304,'ROE Panel'!$A$5:$A$9304,$A69,'ROE Panel'!$D$5:$D$9304,D$6,'ROE Panel'!$E$5:$E$9304,D$7),"")</f>
        <v>9.0577670389038474</v>
      </c>
      <c r="L69" s="27">
        <f>IFERROR(SUMIFS('ROE Panel'!$L$5:$L$9304,'ROE Panel'!$A$5:$A$9304,$A69,'ROE Panel'!$D$5:$D$9304,E$6,'ROE Panel'!$E$5:$E$9304,E$7)/SUMIFS('ROE Panel'!$J$5:$J$9304,'ROE Panel'!$A$5:$A$9304,$A69,'ROE Panel'!$D$5:$D$9304,E$6,'ROE Panel'!$E$5:$E$9304,E$7),"")</f>
        <v>14.466707765096688</v>
      </c>
      <c r="M69" s="27">
        <f>IFERROR(SUMIFS('ROE Panel'!$L$5:$L$9304,'ROE Panel'!$A$5:$A$9304,$A69,'ROE Panel'!$D$5:$D$9304,F$6,'ROE Panel'!$E$5:$E$9304,F$7)/SUMIFS('ROE Panel'!$J$5:$J$9304,'ROE Panel'!$A$5:$A$9304,$A69,'ROE Panel'!$D$5:$D$9304,F$6,'ROE Panel'!$E$5:$E$9304,F$7),"")</f>
        <v>23.606407056170859</v>
      </c>
      <c r="N69" s="27">
        <f>IFERROR(SUMIFS('ROE Panel'!$L$5:$L$9304,'ROE Panel'!$A$5:$A$9304,$A69,'ROE Panel'!$D$5:$D$9304,G$6,'ROE Panel'!$E$5:$E$9304,G$7)/SUMIFS('ROE Panel'!$J$5:$J$9304,'ROE Panel'!$A$5:$A$9304,$A69,'ROE Panel'!$D$5:$D$9304,G$6,'ROE Panel'!$E$5:$E$9304,G$7),"")</f>
        <v>6.8350033067467439</v>
      </c>
      <c r="O69" s="27">
        <f>IFERROR(SUMIFS('ROE Panel'!$L$5:$L$9304,'ROE Panel'!$A$5:$A$9304,$A69,'ROE Panel'!$D$5:$D$9304,H$6,'ROE Panel'!$E$5:$E$9304,H$7)/SUMIFS('ROE Panel'!$J$5:$J$9304,'ROE Panel'!$A$5:$A$9304,$A69,'ROE Panel'!$D$5:$D$9304,H$6,'ROE Panel'!$E$5:$E$9304,H$7),"")</f>
        <v>9.620755998869825</v>
      </c>
      <c r="P69" s="27">
        <f>IFERROR(SUMIFS('ROE Panel'!$L$5:$L$9304,'ROE Panel'!$A$5:$A$9304,$A69,'ROE Panel'!$D$5:$D$9304,I$6,'ROE Panel'!$E$5:$E$9304,I$7)/SUMIFS('ROE Panel'!$J$5:$J$9304,'ROE Panel'!$A$5:$A$9304,$A69,'ROE Panel'!$D$5:$D$9304,I$6,'ROE Panel'!$E$5:$E$9304,I$7),"")</f>
        <v>20.30432455300739</v>
      </c>
      <c r="Q69" s="27">
        <f>IFERROR(SUMIFS('ROE Panel'!$L$5:$L$9304,'ROE Panel'!$A$5:$A$9304,$A69,'ROE Panel'!$D$5:$D$9304,J$6,'ROE Panel'!$E$5:$E$9304,J$7)/SUMIFS('ROE Panel'!$J$5:$J$9304,'ROE Panel'!$A$5:$A$9304,$A69,'ROE Panel'!$D$5:$D$9304,J$6,'ROE Panel'!$E$5:$E$9304,J$7),"")</f>
        <v>58.915999999999997</v>
      </c>
      <c r="R69" s="29">
        <f t="shared" si="14"/>
        <v>9.4604763495371225E-2</v>
      </c>
      <c r="S69" s="29">
        <f t="shared" si="15"/>
        <v>6.3276285933080934E-2</v>
      </c>
      <c r="T69" s="29">
        <f t="shared" si="16"/>
        <v>4.2336037720664244E-2</v>
      </c>
      <c r="U69" s="29">
        <f t="shared" si="17"/>
        <v>0.13412843743523242</v>
      </c>
      <c r="V69" s="29">
        <f t="shared" si="18"/>
        <v>9.4018111333879578E-2</v>
      </c>
      <c r="W69" s="29">
        <f t="shared" si="19"/>
        <v>4.584356912375652E-2</v>
      </c>
      <c r="X69" s="29">
        <f t="shared" si="20"/>
        <v>2.9410112110323808E-2</v>
      </c>
    </row>
    <row r="70" spans="1:24" ht="13.95" customHeight="1" x14ac:dyDescent="0.3">
      <c r="A70" s="94">
        <v>44286</v>
      </c>
      <c r="B70" s="20">
        <f t="shared" si="13"/>
        <v>1</v>
      </c>
      <c r="C70" s="43">
        <v>3.691849052378586E-2</v>
      </c>
      <c r="D70" s="35">
        <f>IFERROR(SUMIFS('ROE Panel'!$J$5:$J$9304,'ROE Panel'!$A$5:$A$9304,$A70,'ROE Panel'!$D$5:$D$9304,D$6,'ROE Panel'!$E$5:$E$9304,D$7)/SUMIFS('ROE Panel'!$K$5:$K$9304,'ROE Panel'!$A$5:$A$9304,$A70,'ROE Panel'!$D$5:$D$9304,D$6,'ROE Panel'!$E$5:$E$9304,D$7),"")</f>
        <v>0.16287174653141839</v>
      </c>
      <c r="E70" s="35">
        <f>IFERROR(SUMIFS('ROE Panel'!$J$5:$J$9304,'ROE Panel'!$A$5:$A$9304,$A70,'ROE Panel'!$D$5:$D$9304,E$6,'ROE Panel'!$E$5:$E$9304,E$7)/SUMIFS('ROE Panel'!$K$5:$K$9304,'ROE Panel'!$A$5:$A$9304,$A70,'ROE Panel'!$D$5:$D$9304,E$6,'ROE Panel'!$E$5:$E$9304,E$7),"")</f>
        <v>0.13949643932533606</v>
      </c>
      <c r="F70" s="35">
        <f>IFERROR(SUMIFS('ROE Panel'!$J$5:$J$9304,'ROE Panel'!$A$5:$A$9304,$A70,'ROE Panel'!$D$5:$D$9304,F$6,'ROE Panel'!$E$5:$E$9304,F$7)/SUMIFS('ROE Panel'!$K$5:$K$9304,'ROE Panel'!$A$5:$A$9304,$A70,'ROE Panel'!$D$5:$D$9304,F$6,'ROE Panel'!$E$5:$E$9304,F$7),"")</f>
        <v>0.12742010768291481</v>
      </c>
      <c r="G70" s="35">
        <f>IFERROR(SUMIFS('ROE Panel'!$J$5:$J$9304,'ROE Panel'!$A$5:$A$9304,$A70,'ROE Panel'!$D$5:$D$9304,G$6,'ROE Panel'!$E$5:$E$9304,G$7)/SUMIFS('ROE Panel'!$K$5:$K$9304,'ROE Panel'!$A$5:$A$9304,$A70,'ROE Panel'!$D$5:$D$9304,G$6,'ROE Panel'!$E$5:$E$9304,G$7),"")</f>
        <v>0.27296605153156067</v>
      </c>
      <c r="H70" s="35">
        <f>IFERROR(SUMIFS('ROE Panel'!$J$5:$J$9304,'ROE Panel'!$A$5:$A$9304,$A70,'ROE Panel'!$D$5:$D$9304,H$6,'ROE Panel'!$E$5:$E$9304,H$7)/SUMIFS('ROE Panel'!$K$5:$K$9304,'ROE Panel'!$A$5:$A$9304,$A70,'ROE Panel'!$D$5:$D$9304,H$6,'ROE Panel'!$E$5:$E$9304,H$7),"")</f>
        <v>0.19688766610464076</v>
      </c>
      <c r="I70" s="35">
        <f>IFERROR(SUMIFS('ROE Panel'!$J$5:$J$9304,'ROE Panel'!$A$5:$A$9304,$A70,'ROE Panel'!$D$5:$D$9304,I$6,'ROE Panel'!$E$5:$E$9304,I$7)/SUMIFS('ROE Panel'!$K$5:$K$9304,'ROE Panel'!$A$5:$A$9304,$A70,'ROE Panel'!$D$5:$D$9304,I$6,'ROE Panel'!$E$5:$E$9304,I$7),"")</f>
        <v>0.12195794840712282</v>
      </c>
      <c r="J70" s="35">
        <f>IFERROR(SUMIFS('ROE Panel'!$J$5:$J$9304,'ROE Panel'!$A$5:$A$9304,$A70,'ROE Panel'!$D$5:$D$9304,J$6,'ROE Panel'!$E$5:$E$9304,J$7)/SUMIFS('ROE Panel'!$K$5:$K$9304,'ROE Panel'!$A$5:$A$9304,$A70,'ROE Panel'!$D$5:$D$9304,J$6,'ROE Panel'!$E$5:$E$9304,J$7),"")</f>
        <v>0.23241000000000003</v>
      </c>
      <c r="K70" s="27">
        <f>IFERROR(SUMIFS('ROE Panel'!$L$5:$L$9304,'ROE Panel'!$A$5:$A$9304,$A70,'ROE Panel'!$D$5:$D$9304,D$6,'ROE Panel'!$E$5:$E$9304,D$7)/SUMIFS('ROE Panel'!$J$5:$J$9304,'ROE Panel'!$A$5:$A$9304,$A70,'ROE Panel'!$D$5:$D$9304,D$6,'ROE Panel'!$E$5:$E$9304,D$7),"")</f>
        <v>9.6082808702155464</v>
      </c>
      <c r="L70" s="27">
        <f>IFERROR(SUMIFS('ROE Panel'!$L$5:$L$9304,'ROE Panel'!$A$5:$A$9304,$A70,'ROE Panel'!$D$5:$D$9304,E$6,'ROE Panel'!$E$5:$E$9304,E$7)/SUMIFS('ROE Panel'!$J$5:$J$9304,'ROE Panel'!$A$5:$A$9304,$A70,'ROE Panel'!$D$5:$D$9304,E$6,'ROE Panel'!$E$5:$E$9304,E$7),"")</f>
        <v>14.630923904859443</v>
      </c>
      <c r="M70" s="27">
        <f>IFERROR(SUMIFS('ROE Panel'!$L$5:$L$9304,'ROE Panel'!$A$5:$A$9304,$A70,'ROE Panel'!$D$5:$D$9304,F$6,'ROE Panel'!$E$5:$E$9304,F$7)/SUMIFS('ROE Panel'!$J$5:$J$9304,'ROE Panel'!$A$5:$A$9304,$A70,'ROE Panel'!$D$5:$D$9304,F$6,'ROE Panel'!$E$5:$E$9304,F$7),"")</f>
        <v>24.761181135485202</v>
      </c>
      <c r="N70" s="27">
        <f>IFERROR(SUMIFS('ROE Panel'!$L$5:$L$9304,'ROE Panel'!$A$5:$A$9304,$A70,'ROE Panel'!$D$5:$D$9304,G$6,'ROE Panel'!$E$5:$E$9304,G$7)/SUMIFS('ROE Panel'!$J$5:$J$9304,'ROE Panel'!$A$5:$A$9304,$A70,'ROE Panel'!$D$5:$D$9304,G$6,'ROE Panel'!$E$5:$E$9304,G$7),"")</f>
        <v>6.3077869992766074</v>
      </c>
      <c r="O70" s="27">
        <f>IFERROR(SUMIFS('ROE Panel'!$L$5:$L$9304,'ROE Panel'!$A$5:$A$9304,$A70,'ROE Panel'!$D$5:$D$9304,H$6,'ROE Panel'!$E$5:$E$9304,H$7)/SUMIFS('ROE Panel'!$J$5:$J$9304,'ROE Panel'!$A$5:$A$9304,$A70,'ROE Panel'!$D$5:$D$9304,H$6,'ROE Panel'!$E$5:$E$9304,H$7),"")</f>
        <v>9.4476506992508753</v>
      </c>
      <c r="P70" s="27">
        <f>IFERROR(SUMIFS('ROE Panel'!$L$5:$L$9304,'ROE Panel'!$A$5:$A$9304,$A70,'ROE Panel'!$D$5:$D$9304,I$6,'ROE Panel'!$E$5:$E$9304,I$7)/SUMIFS('ROE Panel'!$J$5:$J$9304,'ROE Panel'!$A$5:$A$9304,$A70,'ROE Panel'!$D$5:$D$9304,I$6,'ROE Panel'!$E$5:$E$9304,I$7),"")</f>
        <v>21.820323574882611</v>
      </c>
      <c r="Q70" s="27">
        <f>IFERROR(SUMIFS('ROE Panel'!$L$5:$L$9304,'ROE Panel'!$A$5:$A$9304,$A70,'ROE Panel'!$D$5:$D$9304,J$6,'ROE Panel'!$E$5:$E$9304,J$7)/SUMIFS('ROE Panel'!$J$5:$J$9304,'ROE Panel'!$A$5:$A$9304,$A70,'ROE Panel'!$D$5:$D$9304,J$6,'ROE Panel'!$E$5:$E$9304,J$7),"")</f>
        <v>54.423999999999999</v>
      </c>
      <c r="R70" s="29">
        <f t="shared" si="14"/>
        <v>8.4124868011899653E-2</v>
      </c>
      <c r="S70" s="29">
        <f t="shared" si="15"/>
        <v>5.5401534493036156E-2</v>
      </c>
      <c r="T70" s="29">
        <f t="shared" si="16"/>
        <v>3.5570657849874551E-2</v>
      </c>
      <c r="U70" s="29">
        <f t="shared" si="17"/>
        <v>0.14131888582551427</v>
      </c>
      <c r="V70" s="29">
        <f t="shared" si="18"/>
        <v>9.0660822091003387E-2</v>
      </c>
      <c r="W70" s="29">
        <f t="shared" si="19"/>
        <v>3.8248885725678639E-2</v>
      </c>
      <c r="X70" s="29">
        <f t="shared" si="20"/>
        <v>2.4739953916935405E-2</v>
      </c>
    </row>
    <row r="71" spans="1:24" ht="13.95" customHeight="1" x14ac:dyDescent="0.3">
      <c r="A71" s="94">
        <v>44316</v>
      </c>
      <c r="B71" s="20">
        <f t="shared" si="13"/>
        <v>1</v>
      </c>
      <c r="C71" s="43">
        <v>3.4667154907347501E-2</v>
      </c>
      <c r="D71" s="35">
        <f>IFERROR(SUMIFS('ROE Panel'!$J$5:$J$9304,'ROE Panel'!$A$5:$A$9304,$A71,'ROE Panel'!$D$5:$D$9304,D$6,'ROE Panel'!$E$5:$E$9304,D$7)/SUMIFS('ROE Panel'!$K$5:$K$9304,'ROE Panel'!$A$5:$A$9304,$A71,'ROE Panel'!$D$5:$D$9304,D$6,'ROE Panel'!$E$5:$E$9304,D$7),"")</f>
        <v>0.16400051369601268</v>
      </c>
      <c r="E71" s="35">
        <f>IFERROR(SUMIFS('ROE Panel'!$J$5:$J$9304,'ROE Panel'!$A$5:$A$9304,$A71,'ROE Panel'!$D$5:$D$9304,E$6,'ROE Panel'!$E$5:$E$9304,E$7)/SUMIFS('ROE Panel'!$K$5:$K$9304,'ROE Panel'!$A$5:$A$9304,$A71,'ROE Panel'!$D$5:$D$9304,E$6,'ROE Panel'!$E$5:$E$9304,E$7),"")</f>
        <v>0.14652406913728153</v>
      </c>
      <c r="F71" s="35">
        <f>IFERROR(SUMIFS('ROE Panel'!$J$5:$J$9304,'ROE Panel'!$A$5:$A$9304,$A71,'ROE Panel'!$D$5:$D$9304,F$6,'ROE Panel'!$E$5:$E$9304,F$7)/SUMIFS('ROE Panel'!$K$5:$K$9304,'ROE Panel'!$A$5:$A$9304,$A71,'ROE Panel'!$D$5:$D$9304,F$6,'ROE Panel'!$E$5:$E$9304,F$7),"")</f>
        <v>0.12427247643328815</v>
      </c>
      <c r="G71" s="35">
        <f>IFERROR(SUMIFS('ROE Panel'!$J$5:$J$9304,'ROE Panel'!$A$5:$A$9304,$A71,'ROE Panel'!$D$5:$D$9304,G$6,'ROE Panel'!$E$5:$E$9304,G$7)/SUMIFS('ROE Panel'!$K$5:$K$9304,'ROE Panel'!$A$5:$A$9304,$A71,'ROE Panel'!$D$5:$D$9304,G$6,'ROE Panel'!$E$5:$E$9304,G$7),"")</f>
        <v>0.2749355716599014</v>
      </c>
      <c r="H71" s="35">
        <f>IFERROR(SUMIFS('ROE Panel'!$J$5:$J$9304,'ROE Panel'!$A$5:$A$9304,$A71,'ROE Panel'!$D$5:$D$9304,H$6,'ROE Panel'!$E$5:$E$9304,H$7)/SUMIFS('ROE Panel'!$K$5:$K$9304,'ROE Panel'!$A$5:$A$9304,$A71,'ROE Panel'!$D$5:$D$9304,H$6,'ROE Panel'!$E$5:$E$9304,H$7),"")</f>
        <v>0.20229414072054222</v>
      </c>
      <c r="I71" s="35">
        <f>IFERROR(SUMIFS('ROE Panel'!$J$5:$J$9304,'ROE Panel'!$A$5:$A$9304,$A71,'ROE Panel'!$D$5:$D$9304,I$6,'ROE Panel'!$E$5:$E$9304,I$7)/SUMIFS('ROE Panel'!$K$5:$K$9304,'ROE Panel'!$A$5:$A$9304,$A71,'ROE Panel'!$D$5:$D$9304,I$6,'ROE Panel'!$E$5:$E$9304,I$7),"")</f>
        <v>0.11826199516770429</v>
      </c>
      <c r="J71" s="35">
        <f>IFERROR(SUMIFS('ROE Panel'!$J$5:$J$9304,'ROE Panel'!$A$5:$A$9304,$A71,'ROE Panel'!$D$5:$D$9304,J$6,'ROE Panel'!$E$5:$E$9304,J$7)/SUMIFS('ROE Panel'!$K$5:$K$9304,'ROE Panel'!$A$5:$A$9304,$A71,'ROE Panel'!$D$5:$D$9304,J$6,'ROE Panel'!$E$5:$E$9304,J$7),"")</f>
        <v>0.24346999999999996</v>
      </c>
      <c r="K71" s="27">
        <f>IFERROR(SUMIFS('ROE Panel'!$L$5:$L$9304,'ROE Panel'!$A$5:$A$9304,$A71,'ROE Panel'!$D$5:$D$9304,D$6,'ROE Panel'!$E$5:$E$9304,D$7)/SUMIFS('ROE Panel'!$J$5:$J$9304,'ROE Panel'!$A$5:$A$9304,$A71,'ROE Panel'!$D$5:$D$9304,D$6,'ROE Panel'!$E$5:$E$9304,D$7),"")</f>
        <v>9.3441429742199862</v>
      </c>
      <c r="L71" s="27">
        <f>IFERROR(SUMIFS('ROE Panel'!$L$5:$L$9304,'ROE Panel'!$A$5:$A$9304,$A71,'ROE Panel'!$D$5:$D$9304,E$6,'ROE Panel'!$E$5:$E$9304,E$7)/SUMIFS('ROE Panel'!$J$5:$J$9304,'ROE Panel'!$A$5:$A$9304,$A71,'ROE Panel'!$D$5:$D$9304,E$6,'ROE Panel'!$E$5:$E$9304,E$7),"")</f>
        <v>14.571910258609067</v>
      </c>
      <c r="M71" s="27">
        <f>IFERROR(SUMIFS('ROE Panel'!$L$5:$L$9304,'ROE Panel'!$A$5:$A$9304,$A71,'ROE Panel'!$D$5:$D$9304,F$6,'ROE Panel'!$E$5:$E$9304,F$7)/SUMIFS('ROE Panel'!$J$5:$J$9304,'ROE Panel'!$A$5:$A$9304,$A71,'ROE Panel'!$D$5:$D$9304,F$6,'ROE Panel'!$E$5:$E$9304,F$7),"")</f>
        <v>23.471234931497765</v>
      </c>
      <c r="N71" s="27">
        <f>IFERROR(SUMIFS('ROE Panel'!$L$5:$L$9304,'ROE Panel'!$A$5:$A$9304,$A71,'ROE Panel'!$D$5:$D$9304,G$6,'ROE Panel'!$E$5:$E$9304,G$7)/SUMIFS('ROE Panel'!$J$5:$J$9304,'ROE Panel'!$A$5:$A$9304,$A71,'ROE Panel'!$D$5:$D$9304,G$6,'ROE Panel'!$E$5:$E$9304,G$7),"")</f>
        <v>5.9268861897457477</v>
      </c>
      <c r="O71" s="27">
        <f>IFERROR(SUMIFS('ROE Panel'!$L$5:$L$9304,'ROE Panel'!$A$5:$A$9304,$A71,'ROE Panel'!$D$5:$D$9304,H$6,'ROE Panel'!$E$5:$E$9304,H$7)/SUMIFS('ROE Panel'!$J$5:$J$9304,'ROE Panel'!$A$5:$A$9304,$A71,'ROE Panel'!$D$5:$D$9304,H$6,'ROE Panel'!$E$5:$E$9304,H$7),"")</f>
        <v>8.9576334547881657</v>
      </c>
      <c r="P71" s="27">
        <f>IFERROR(SUMIFS('ROE Panel'!$L$5:$L$9304,'ROE Panel'!$A$5:$A$9304,$A71,'ROE Panel'!$D$5:$D$9304,I$6,'ROE Panel'!$E$5:$E$9304,I$7)/SUMIFS('ROE Panel'!$J$5:$J$9304,'ROE Panel'!$A$5:$A$9304,$A71,'ROE Panel'!$D$5:$D$9304,I$6,'ROE Panel'!$E$5:$E$9304,I$7),"")</f>
        <v>21.040115698055729</v>
      </c>
      <c r="Q71" s="27">
        <f>IFERROR(SUMIFS('ROE Panel'!$L$5:$L$9304,'ROE Panel'!$A$5:$A$9304,$A71,'ROE Panel'!$D$5:$D$9304,J$6,'ROE Panel'!$E$5:$E$9304,J$7)/SUMIFS('ROE Panel'!$J$5:$J$9304,'ROE Panel'!$A$5:$A$9304,$A71,'ROE Panel'!$D$5:$D$9304,J$6,'ROE Panel'!$E$5:$E$9304,J$7),"")</f>
        <v>46.889999999999993</v>
      </c>
      <c r="R71" s="29">
        <f t="shared" si="14"/>
        <v>8.8681797990855515E-2</v>
      </c>
      <c r="S71" s="29">
        <f t="shared" si="15"/>
        <v>5.8945373955354062E-2</v>
      </c>
      <c r="T71" s="29">
        <f t="shared" si="16"/>
        <v>3.8824795751137044E-2</v>
      </c>
      <c r="U71" s="29">
        <f t="shared" si="17"/>
        <v>0.15221251069637226</v>
      </c>
      <c r="V71" s="29">
        <f t="shared" si="18"/>
        <v>9.803238273006426E-2</v>
      </c>
      <c r="W71" s="29">
        <f t="shared" si="19"/>
        <v>4.0972293692337285E-2</v>
      </c>
      <c r="X71" s="29">
        <f t="shared" si="20"/>
        <v>2.9542436392845407E-2</v>
      </c>
    </row>
    <row r="72" spans="1:24" ht="13.95" customHeight="1" x14ac:dyDescent="0.3">
      <c r="A72" s="94">
        <v>44347</v>
      </c>
      <c r="B72" s="20">
        <f t="shared" si="13"/>
        <v>1</v>
      </c>
      <c r="C72" s="43">
        <v>3.625355901693654E-2</v>
      </c>
      <c r="D72" s="35">
        <f>IFERROR(SUMIFS('ROE Panel'!$J$5:$J$9304,'ROE Panel'!$A$5:$A$9304,$A72,'ROE Panel'!$D$5:$D$9304,D$6,'ROE Panel'!$E$5:$E$9304,D$7)/SUMIFS('ROE Panel'!$K$5:$K$9304,'ROE Panel'!$A$5:$A$9304,$A72,'ROE Panel'!$D$5:$D$9304,D$6,'ROE Panel'!$E$5:$E$9304,D$7),"")</f>
        <v>0.16683574994067829</v>
      </c>
      <c r="E72" s="35">
        <f>IFERROR(SUMIFS('ROE Panel'!$J$5:$J$9304,'ROE Panel'!$A$5:$A$9304,$A72,'ROE Panel'!$D$5:$D$9304,E$6,'ROE Panel'!$E$5:$E$9304,E$7)/SUMIFS('ROE Panel'!$K$5:$K$9304,'ROE Panel'!$A$5:$A$9304,$A72,'ROE Panel'!$D$5:$D$9304,E$6,'ROE Panel'!$E$5:$E$9304,E$7),"")</f>
        <v>0.14763258500843615</v>
      </c>
      <c r="F72" s="35">
        <f>IFERROR(SUMIFS('ROE Panel'!$J$5:$J$9304,'ROE Panel'!$A$5:$A$9304,$A72,'ROE Panel'!$D$5:$D$9304,F$6,'ROE Panel'!$E$5:$E$9304,F$7)/SUMIFS('ROE Panel'!$K$5:$K$9304,'ROE Panel'!$A$5:$A$9304,$A72,'ROE Panel'!$D$5:$D$9304,F$6,'ROE Panel'!$E$5:$E$9304,F$7),"")</f>
        <v>0.11666824506302287</v>
      </c>
      <c r="G72" s="35">
        <f>IFERROR(SUMIFS('ROE Panel'!$J$5:$J$9304,'ROE Panel'!$A$5:$A$9304,$A72,'ROE Panel'!$D$5:$D$9304,G$6,'ROE Panel'!$E$5:$E$9304,G$7)/SUMIFS('ROE Panel'!$K$5:$K$9304,'ROE Panel'!$A$5:$A$9304,$A72,'ROE Panel'!$D$5:$D$9304,G$6,'ROE Panel'!$E$5:$E$9304,G$7),"")</f>
        <v>0.27956057188705669</v>
      </c>
      <c r="H72" s="35">
        <f>IFERROR(SUMIFS('ROE Panel'!$J$5:$J$9304,'ROE Panel'!$A$5:$A$9304,$A72,'ROE Panel'!$D$5:$D$9304,H$6,'ROE Panel'!$E$5:$E$9304,H$7)/SUMIFS('ROE Panel'!$K$5:$K$9304,'ROE Panel'!$A$5:$A$9304,$A72,'ROE Panel'!$D$5:$D$9304,H$6,'ROE Panel'!$E$5:$E$9304,H$7),"")</f>
        <v>0.20334895459614158</v>
      </c>
      <c r="I72" s="35">
        <f>IFERROR(SUMIFS('ROE Panel'!$J$5:$J$9304,'ROE Panel'!$A$5:$A$9304,$A72,'ROE Panel'!$D$5:$D$9304,I$6,'ROE Panel'!$E$5:$E$9304,I$7)/SUMIFS('ROE Panel'!$K$5:$K$9304,'ROE Panel'!$A$5:$A$9304,$A72,'ROE Panel'!$D$5:$D$9304,I$6,'ROE Panel'!$E$5:$E$9304,I$7),"")</f>
        <v>0.11056428665540852</v>
      </c>
      <c r="J72" s="35">
        <f>IFERROR(SUMIFS('ROE Panel'!$J$5:$J$9304,'ROE Panel'!$A$5:$A$9304,$A72,'ROE Panel'!$D$5:$D$9304,J$6,'ROE Panel'!$E$5:$E$9304,J$7)/SUMIFS('ROE Panel'!$K$5:$K$9304,'ROE Panel'!$A$5:$A$9304,$A72,'ROE Panel'!$D$5:$D$9304,J$6,'ROE Panel'!$E$5:$E$9304,J$7),"")</f>
        <v>0.24421000000000001</v>
      </c>
      <c r="K72" s="27">
        <f>IFERROR(SUMIFS('ROE Panel'!$L$5:$L$9304,'ROE Panel'!$A$5:$A$9304,$A72,'ROE Panel'!$D$5:$D$9304,D$6,'ROE Panel'!$E$5:$E$9304,D$7)/SUMIFS('ROE Panel'!$J$5:$J$9304,'ROE Panel'!$A$5:$A$9304,$A72,'ROE Panel'!$D$5:$D$9304,D$6,'ROE Panel'!$E$5:$E$9304,D$7),"")</f>
        <v>9.9727902022386221</v>
      </c>
      <c r="L72" s="27">
        <f>IFERROR(SUMIFS('ROE Panel'!$L$5:$L$9304,'ROE Panel'!$A$5:$A$9304,$A72,'ROE Panel'!$D$5:$D$9304,E$6,'ROE Panel'!$E$5:$E$9304,E$7)/SUMIFS('ROE Panel'!$J$5:$J$9304,'ROE Panel'!$A$5:$A$9304,$A72,'ROE Panel'!$D$5:$D$9304,E$6,'ROE Panel'!$E$5:$E$9304,E$7),"")</f>
        <v>15.336162608153277</v>
      </c>
      <c r="M72" s="27">
        <f>IFERROR(SUMIFS('ROE Panel'!$L$5:$L$9304,'ROE Panel'!$A$5:$A$9304,$A72,'ROE Panel'!$D$5:$D$9304,F$6,'ROE Panel'!$E$5:$E$9304,F$7)/SUMIFS('ROE Panel'!$J$5:$J$9304,'ROE Panel'!$A$5:$A$9304,$A72,'ROE Panel'!$D$5:$D$9304,F$6,'ROE Panel'!$E$5:$E$9304,F$7),"")</f>
        <v>25.003020208855407</v>
      </c>
      <c r="N72" s="27">
        <f>IFERROR(SUMIFS('ROE Panel'!$L$5:$L$9304,'ROE Panel'!$A$5:$A$9304,$A72,'ROE Panel'!$D$5:$D$9304,G$6,'ROE Panel'!$E$5:$E$9304,G$7)/SUMIFS('ROE Panel'!$J$5:$J$9304,'ROE Panel'!$A$5:$A$9304,$A72,'ROE Panel'!$D$5:$D$9304,G$6,'ROE Panel'!$E$5:$E$9304,G$7),"")</f>
        <v>6.2263793588081127</v>
      </c>
      <c r="O72" s="27">
        <f>IFERROR(SUMIFS('ROE Panel'!$L$5:$L$9304,'ROE Panel'!$A$5:$A$9304,$A72,'ROE Panel'!$D$5:$D$9304,H$6,'ROE Panel'!$E$5:$E$9304,H$7)/SUMIFS('ROE Panel'!$J$5:$J$9304,'ROE Panel'!$A$5:$A$9304,$A72,'ROE Panel'!$D$5:$D$9304,H$6,'ROE Panel'!$E$5:$E$9304,H$7),"")</f>
        <v>9.5023322383825235</v>
      </c>
      <c r="P72" s="27">
        <f>IFERROR(SUMIFS('ROE Panel'!$L$5:$L$9304,'ROE Panel'!$A$5:$A$9304,$A72,'ROE Panel'!$D$5:$D$9304,I$6,'ROE Panel'!$E$5:$E$9304,I$7)/SUMIFS('ROE Panel'!$J$5:$J$9304,'ROE Panel'!$A$5:$A$9304,$A72,'ROE Panel'!$D$5:$D$9304,I$6,'ROE Panel'!$E$5:$E$9304,I$7),"")</f>
        <v>22.868989749451117</v>
      </c>
      <c r="Q72" s="27">
        <f>IFERROR(SUMIFS('ROE Panel'!$L$5:$L$9304,'ROE Panel'!$A$5:$A$9304,$A72,'ROE Panel'!$D$5:$D$9304,J$6,'ROE Panel'!$E$5:$E$9304,J$7)/SUMIFS('ROE Panel'!$J$5:$J$9304,'ROE Panel'!$A$5:$A$9304,$A72,'ROE Panel'!$D$5:$D$9304,J$6,'ROE Panel'!$E$5:$E$9304,J$7),"")</f>
        <v>45.19100000000001</v>
      </c>
      <c r="R72" s="29">
        <f t="shared" si="14"/>
        <v>8.2770998242420221E-2</v>
      </c>
      <c r="S72" s="29">
        <f t="shared" si="15"/>
        <v>5.5193159215018675E-2</v>
      </c>
      <c r="T72" s="29">
        <f t="shared" si="16"/>
        <v>3.462948800619392E-2</v>
      </c>
      <c r="U72" s="29">
        <f t="shared" si="17"/>
        <v>0.14435201855181096</v>
      </c>
      <c r="V72" s="29">
        <f t="shared" si="18"/>
        <v>9.1660283656381028E-2</v>
      </c>
      <c r="W72" s="29">
        <f t="shared" si="19"/>
        <v>3.5885633824827387E-2</v>
      </c>
      <c r="X72" s="29">
        <f t="shared" si="20"/>
        <v>2.86159877660421E-2</v>
      </c>
    </row>
    <row r="73" spans="1:24" ht="13.95" customHeight="1" x14ac:dyDescent="0.3">
      <c r="A73" s="94">
        <v>44377</v>
      </c>
      <c r="B73" s="20">
        <f t="shared" si="13"/>
        <v>1</v>
      </c>
      <c r="C73" s="43">
        <v>3.962311381145709E-2</v>
      </c>
      <c r="D73" s="35">
        <f>IFERROR(SUMIFS('ROE Panel'!$J$5:$J$9304,'ROE Panel'!$A$5:$A$9304,$A73,'ROE Panel'!$D$5:$D$9304,D$6,'ROE Panel'!$E$5:$E$9304,D$7)/SUMIFS('ROE Panel'!$K$5:$K$9304,'ROE Panel'!$A$5:$A$9304,$A73,'ROE Panel'!$D$5:$D$9304,D$6,'ROE Panel'!$E$5:$E$9304,D$7),"")</f>
        <v>0.16595200872183588</v>
      </c>
      <c r="E73" s="35">
        <f>IFERROR(SUMIFS('ROE Panel'!$J$5:$J$9304,'ROE Panel'!$A$5:$A$9304,$A73,'ROE Panel'!$D$5:$D$9304,E$6,'ROE Panel'!$E$5:$E$9304,E$7)/SUMIFS('ROE Panel'!$K$5:$K$9304,'ROE Panel'!$A$5:$A$9304,$A73,'ROE Panel'!$D$5:$D$9304,E$6,'ROE Panel'!$E$5:$E$9304,E$7),"")</f>
        <v>0.14779179686601376</v>
      </c>
      <c r="F73" s="35">
        <f>IFERROR(SUMIFS('ROE Panel'!$J$5:$J$9304,'ROE Panel'!$A$5:$A$9304,$A73,'ROE Panel'!$D$5:$D$9304,F$6,'ROE Panel'!$E$5:$E$9304,F$7)/SUMIFS('ROE Panel'!$K$5:$K$9304,'ROE Panel'!$A$5:$A$9304,$A73,'ROE Panel'!$D$5:$D$9304,F$6,'ROE Panel'!$E$5:$E$9304,F$7),"")</f>
        <v>9.5223024875266363E-2</v>
      </c>
      <c r="G73" s="35">
        <f>IFERROR(SUMIFS('ROE Panel'!$J$5:$J$9304,'ROE Panel'!$A$5:$A$9304,$A73,'ROE Panel'!$D$5:$D$9304,G$6,'ROE Panel'!$E$5:$E$9304,G$7)/SUMIFS('ROE Panel'!$K$5:$K$9304,'ROE Panel'!$A$5:$A$9304,$A73,'ROE Panel'!$D$5:$D$9304,G$6,'ROE Panel'!$E$5:$E$9304,G$7),"")</f>
        <v>0.27989217251106813</v>
      </c>
      <c r="H73" s="35">
        <f>IFERROR(SUMIFS('ROE Panel'!$J$5:$J$9304,'ROE Panel'!$A$5:$A$9304,$A73,'ROE Panel'!$D$5:$D$9304,H$6,'ROE Panel'!$E$5:$E$9304,H$7)/SUMIFS('ROE Panel'!$K$5:$K$9304,'ROE Panel'!$A$5:$A$9304,$A73,'ROE Panel'!$D$5:$D$9304,H$6,'ROE Panel'!$E$5:$E$9304,H$7),"")</f>
        <v>0.20079079164581834</v>
      </c>
      <c r="I73" s="35">
        <f>IFERROR(SUMIFS('ROE Panel'!$J$5:$J$9304,'ROE Panel'!$A$5:$A$9304,$A73,'ROE Panel'!$D$5:$D$9304,I$6,'ROE Panel'!$E$5:$E$9304,I$7)/SUMIFS('ROE Panel'!$K$5:$K$9304,'ROE Panel'!$A$5:$A$9304,$A73,'ROE Panel'!$D$5:$D$9304,I$6,'ROE Panel'!$E$5:$E$9304,I$7),"")</f>
        <v>8.9373591877714736E-2</v>
      </c>
      <c r="J73" s="35">
        <f>IFERROR(SUMIFS('ROE Panel'!$J$5:$J$9304,'ROE Panel'!$A$5:$A$9304,$A73,'ROE Panel'!$D$5:$D$9304,J$6,'ROE Panel'!$E$5:$E$9304,J$7)/SUMIFS('ROE Panel'!$K$5:$K$9304,'ROE Panel'!$A$5:$A$9304,$A73,'ROE Panel'!$D$5:$D$9304,J$6,'ROE Panel'!$E$5:$E$9304,J$7),"")</f>
        <v>0.24591999999999997</v>
      </c>
      <c r="K73" s="27">
        <f>IFERROR(SUMIFS('ROE Panel'!$L$5:$L$9304,'ROE Panel'!$A$5:$A$9304,$A73,'ROE Panel'!$D$5:$D$9304,D$6,'ROE Panel'!$E$5:$E$9304,D$7)/SUMIFS('ROE Panel'!$J$5:$J$9304,'ROE Panel'!$A$5:$A$9304,$A73,'ROE Panel'!$D$5:$D$9304,D$6,'ROE Panel'!$E$5:$E$9304,D$7),"")</f>
        <v>9.6848476870031952</v>
      </c>
      <c r="L73" s="27">
        <f>IFERROR(SUMIFS('ROE Panel'!$L$5:$L$9304,'ROE Panel'!$A$5:$A$9304,$A73,'ROE Panel'!$D$5:$D$9304,E$6,'ROE Panel'!$E$5:$E$9304,E$7)/SUMIFS('ROE Panel'!$J$5:$J$9304,'ROE Panel'!$A$5:$A$9304,$A73,'ROE Panel'!$D$5:$D$9304,E$6,'ROE Panel'!$E$5:$E$9304,E$7),"")</f>
        <v>14.91631219161199</v>
      </c>
      <c r="M73" s="27">
        <f>IFERROR(SUMIFS('ROE Panel'!$L$5:$L$9304,'ROE Panel'!$A$5:$A$9304,$A73,'ROE Panel'!$D$5:$D$9304,F$6,'ROE Panel'!$E$5:$E$9304,F$7)/SUMIFS('ROE Panel'!$J$5:$J$9304,'ROE Panel'!$A$5:$A$9304,$A73,'ROE Panel'!$D$5:$D$9304,F$6,'ROE Panel'!$E$5:$E$9304,F$7),"")</f>
        <v>25.059671189757104</v>
      </c>
      <c r="N73" s="27">
        <f>IFERROR(SUMIFS('ROE Panel'!$L$5:$L$9304,'ROE Panel'!$A$5:$A$9304,$A73,'ROE Panel'!$D$5:$D$9304,G$6,'ROE Panel'!$E$5:$E$9304,G$7)/SUMIFS('ROE Panel'!$J$5:$J$9304,'ROE Panel'!$A$5:$A$9304,$A73,'ROE Panel'!$D$5:$D$9304,G$6,'ROE Panel'!$E$5:$E$9304,G$7),"")</f>
        <v>5.9657205307056493</v>
      </c>
      <c r="O73" s="27">
        <f>IFERROR(SUMIFS('ROE Panel'!$L$5:$L$9304,'ROE Panel'!$A$5:$A$9304,$A73,'ROE Panel'!$D$5:$D$9304,H$6,'ROE Panel'!$E$5:$E$9304,H$7)/SUMIFS('ROE Panel'!$J$5:$J$9304,'ROE Panel'!$A$5:$A$9304,$A73,'ROE Panel'!$D$5:$D$9304,H$6,'ROE Panel'!$E$5:$E$9304,H$7),"")</f>
        <v>9.1213835298998021</v>
      </c>
      <c r="P73" s="27">
        <f>IFERROR(SUMIFS('ROE Panel'!$L$5:$L$9304,'ROE Panel'!$A$5:$A$9304,$A73,'ROE Panel'!$D$5:$D$9304,I$6,'ROE Panel'!$E$5:$E$9304,I$7)/SUMIFS('ROE Panel'!$J$5:$J$9304,'ROE Panel'!$A$5:$A$9304,$A73,'ROE Panel'!$D$5:$D$9304,I$6,'ROE Panel'!$E$5:$E$9304,I$7),"")</f>
        <v>23.068459960588047</v>
      </c>
      <c r="Q73" s="27">
        <f>IFERROR(SUMIFS('ROE Panel'!$L$5:$L$9304,'ROE Panel'!$A$5:$A$9304,$A73,'ROE Panel'!$D$5:$D$9304,J$6,'ROE Panel'!$E$5:$E$9304,J$7)/SUMIFS('ROE Panel'!$J$5:$J$9304,'ROE Panel'!$A$5:$A$9304,$A73,'ROE Panel'!$D$5:$D$9304,J$6,'ROE Panel'!$E$5:$E$9304,J$7),"")</f>
        <v>43.703000000000003</v>
      </c>
      <c r="R73" s="29">
        <f t="shared" si="14"/>
        <v>8.1387920187444757E-2</v>
      </c>
      <c r="S73" s="29">
        <f t="shared" si="15"/>
        <v>5.3097641242905703E-2</v>
      </c>
      <c r="T73" s="29">
        <f t="shared" si="16"/>
        <v>2.7585527114184709E-2</v>
      </c>
      <c r="U73" s="29">
        <f t="shared" si="17"/>
        <v>0.14685344840393647</v>
      </c>
      <c r="V73" s="29">
        <f t="shared" si="18"/>
        <v>9.1347209133839397E-2</v>
      </c>
      <c r="W73" s="29">
        <f t="shared" si="19"/>
        <v>2.7929519071091861E-2</v>
      </c>
      <c r="X73" s="29">
        <f t="shared" si="20"/>
        <v>2.588547683197804E-2</v>
      </c>
    </row>
    <row r="74" spans="1:24" ht="13.95" customHeight="1" x14ac:dyDescent="0.3">
      <c r="A74" s="94">
        <v>44408</v>
      </c>
      <c r="B74" s="20">
        <f t="shared" si="13"/>
        <v>1</v>
      </c>
      <c r="C74" s="43">
        <v>4.15421549073475E-2</v>
      </c>
      <c r="D74" s="35">
        <f>IFERROR(SUMIFS('ROE Panel'!$J$5:$J$9304,'ROE Panel'!$A$5:$A$9304,$A74,'ROE Panel'!$D$5:$D$9304,D$6,'ROE Panel'!$E$5:$E$9304,D$7)/SUMIFS('ROE Panel'!$K$5:$K$9304,'ROE Panel'!$A$5:$A$9304,$A74,'ROE Panel'!$D$5:$D$9304,D$6,'ROE Panel'!$E$5:$E$9304,D$7),"")</f>
        <v>0.18157547035594873</v>
      </c>
      <c r="E74" s="35">
        <f>IFERROR(SUMIFS('ROE Panel'!$J$5:$J$9304,'ROE Panel'!$A$5:$A$9304,$A74,'ROE Panel'!$D$5:$D$9304,E$6,'ROE Panel'!$E$5:$E$9304,E$7)/SUMIFS('ROE Panel'!$K$5:$K$9304,'ROE Panel'!$A$5:$A$9304,$A74,'ROE Panel'!$D$5:$D$9304,E$6,'ROE Panel'!$E$5:$E$9304,E$7),"")</f>
        <v>0.14811912247436451</v>
      </c>
      <c r="F74" s="35">
        <f>IFERROR(SUMIFS('ROE Panel'!$J$5:$J$9304,'ROE Panel'!$A$5:$A$9304,$A74,'ROE Panel'!$D$5:$D$9304,F$6,'ROE Panel'!$E$5:$E$9304,F$7)/SUMIFS('ROE Panel'!$K$5:$K$9304,'ROE Panel'!$A$5:$A$9304,$A74,'ROE Panel'!$D$5:$D$9304,F$6,'ROE Panel'!$E$5:$E$9304,F$7),"")</f>
        <v>0.10830118777568898</v>
      </c>
      <c r="G74" s="35">
        <f>IFERROR(SUMIFS('ROE Panel'!$J$5:$J$9304,'ROE Panel'!$A$5:$A$9304,$A74,'ROE Panel'!$D$5:$D$9304,G$6,'ROE Panel'!$E$5:$E$9304,G$7)/SUMIFS('ROE Panel'!$K$5:$K$9304,'ROE Panel'!$A$5:$A$9304,$A74,'ROE Panel'!$D$5:$D$9304,G$6,'ROE Panel'!$E$5:$E$9304,G$7),"")</f>
        <v>0.28746266009322552</v>
      </c>
      <c r="H74" s="35">
        <f>IFERROR(SUMIFS('ROE Panel'!$J$5:$J$9304,'ROE Panel'!$A$5:$A$9304,$A74,'ROE Panel'!$D$5:$D$9304,H$6,'ROE Panel'!$E$5:$E$9304,H$7)/SUMIFS('ROE Panel'!$K$5:$K$9304,'ROE Panel'!$A$5:$A$9304,$A74,'ROE Panel'!$D$5:$D$9304,H$6,'ROE Panel'!$E$5:$E$9304,H$7),"")</f>
        <v>0.21227137382166791</v>
      </c>
      <c r="I74" s="35">
        <f>IFERROR(SUMIFS('ROE Panel'!$J$5:$J$9304,'ROE Panel'!$A$5:$A$9304,$A74,'ROE Panel'!$D$5:$D$9304,I$6,'ROE Panel'!$E$5:$E$9304,I$7)/SUMIFS('ROE Panel'!$K$5:$K$9304,'ROE Panel'!$A$5:$A$9304,$A74,'ROE Panel'!$D$5:$D$9304,I$6,'ROE Panel'!$E$5:$E$9304,I$7),"")</f>
        <v>0.10143299357185631</v>
      </c>
      <c r="J74" s="35">
        <f>IFERROR(SUMIFS('ROE Panel'!$J$5:$J$9304,'ROE Panel'!$A$5:$A$9304,$A74,'ROE Panel'!$D$5:$D$9304,J$6,'ROE Panel'!$E$5:$E$9304,J$7)/SUMIFS('ROE Panel'!$K$5:$K$9304,'ROE Panel'!$A$5:$A$9304,$A74,'ROE Panel'!$D$5:$D$9304,J$6,'ROE Panel'!$E$5:$E$9304,J$7),"")</f>
        <v>0.26218000000000002</v>
      </c>
      <c r="K74" s="27">
        <f>IFERROR(SUMIFS('ROE Panel'!$L$5:$L$9304,'ROE Panel'!$A$5:$A$9304,$A74,'ROE Panel'!$D$5:$D$9304,D$6,'ROE Panel'!$E$5:$E$9304,D$7)/SUMIFS('ROE Panel'!$J$5:$J$9304,'ROE Panel'!$A$5:$A$9304,$A74,'ROE Panel'!$D$5:$D$9304,D$6,'ROE Panel'!$E$5:$E$9304,D$7),"")</f>
        <v>9.2026720670527506</v>
      </c>
      <c r="L74" s="27">
        <f>IFERROR(SUMIFS('ROE Panel'!$L$5:$L$9304,'ROE Panel'!$A$5:$A$9304,$A74,'ROE Panel'!$D$5:$D$9304,E$6,'ROE Panel'!$E$5:$E$9304,E$7)/SUMIFS('ROE Panel'!$J$5:$J$9304,'ROE Panel'!$A$5:$A$9304,$A74,'ROE Panel'!$D$5:$D$9304,E$6,'ROE Panel'!$E$5:$E$9304,E$7),"")</f>
        <v>13.957944398338107</v>
      </c>
      <c r="M74" s="27">
        <f>IFERROR(SUMIFS('ROE Panel'!$L$5:$L$9304,'ROE Panel'!$A$5:$A$9304,$A74,'ROE Panel'!$D$5:$D$9304,F$6,'ROE Panel'!$E$5:$E$9304,F$7)/SUMIFS('ROE Panel'!$J$5:$J$9304,'ROE Panel'!$A$5:$A$9304,$A74,'ROE Panel'!$D$5:$D$9304,F$6,'ROE Panel'!$E$5:$E$9304,F$7),"")</f>
        <v>23.939913399499108</v>
      </c>
      <c r="N74" s="27">
        <f>IFERROR(SUMIFS('ROE Panel'!$L$5:$L$9304,'ROE Panel'!$A$5:$A$9304,$A74,'ROE Panel'!$D$5:$D$9304,G$6,'ROE Panel'!$E$5:$E$9304,G$7)/SUMIFS('ROE Panel'!$J$5:$J$9304,'ROE Panel'!$A$5:$A$9304,$A74,'ROE Panel'!$D$5:$D$9304,G$6,'ROE Panel'!$E$5:$E$9304,G$7),"")</f>
        <v>5.4933242335169696</v>
      </c>
      <c r="O74" s="27">
        <f>IFERROR(SUMIFS('ROE Panel'!$L$5:$L$9304,'ROE Panel'!$A$5:$A$9304,$A74,'ROE Panel'!$D$5:$D$9304,H$6,'ROE Panel'!$E$5:$E$9304,H$7)/SUMIFS('ROE Panel'!$J$5:$J$9304,'ROE Panel'!$A$5:$A$9304,$A74,'ROE Panel'!$D$5:$D$9304,H$6,'ROE Panel'!$E$5:$E$9304,H$7),"")</f>
        <v>8.4825550830700109</v>
      </c>
      <c r="P74" s="27">
        <f>IFERROR(SUMIFS('ROE Panel'!$L$5:$L$9304,'ROE Panel'!$A$5:$A$9304,$A74,'ROE Panel'!$D$5:$D$9304,I$6,'ROE Panel'!$E$5:$E$9304,I$7)/SUMIFS('ROE Panel'!$J$5:$J$9304,'ROE Panel'!$A$5:$A$9304,$A74,'ROE Panel'!$D$5:$D$9304,I$6,'ROE Panel'!$E$5:$E$9304,I$7),"")</f>
        <v>21.602324023788874</v>
      </c>
      <c r="Q74" s="27">
        <f>IFERROR(SUMIFS('ROE Panel'!$L$5:$L$9304,'ROE Panel'!$A$5:$A$9304,$A74,'ROE Panel'!$D$5:$D$9304,J$6,'ROE Panel'!$E$5:$E$9304,J$7)/SUMIFS('ROE Panel'!$J$5:$J$9304,'ROE Panel'!$A$5:$A$9304,$A74,'ROE Panel'!$D$5:$D$9304,J$6,'ROE Panel'!$E$5:$E$9304,J$7),"")</f>
        <v>44.202000000000005</v>
      </c>
      <c r="R74" s="29">
        <f t="shared" si="14"/>
        <v>8.5994721590854445E-2</v>
      </c>
      <c r="S74" s="29">
        <f t="shared" si="15"/>
        <v>5.4368186878700542E-2</v>
      </c>
      <c r="T74" s="29">
        <f t="shared" si="16"/>
        <v>2.9101417402163182E-2</v>
      </c>
      <c r="U74" s="29">
        <f t="shared" si="17"/>
        <v>0.15773367455297335</v>
      </c>
      <c r="V74" s="29">
        <f t="shared" si="18"/>
        <v>9.7244494799469755E-2</v>
      </c>
      <c r="W74" s="29">
        <f t="shared" si="19"/>
        <v>3.0299613023163904E-2</v>
      </c>
      <c r="X74" s="29">
        <f t="shared" si="20"/>
        <v>2.4025643992597309E-2</v>
      </c>
    </row>
    <row r="75" spans="1:24" ht="13.95" customHeight="1" x14ac:dyDescent="0.3">
      <c r="A75" s="94">
        <v>44439</v>
      </c>
      <c r="B75" s="20">
        <f t="shared" si="13"/>
        <v>1</v>
      </c>
      <c r="C75" s="43">
        <v>4.7333E-2</v>
      </c>
      <c r="D75" s="35">
        <f>IFERROR(SUMIFS('ROE Panel'!$J$5:$J$9304,'ROE Panel'!$A$5:$A$9304,$A75,'ROE Panel'!$D$5:$D$9304,D$6,'ROE Panel'!$E$5:$E$9304,D$7)/SUMIFS('ROE Panel'!$K$5:$K$9304,'ROE Panel'!$A$5:$A$9304,$A75,'ROE Panel'!$D$5:$D$9304,D$6,'ROE Panel'!$E$5:$E$9304,D$7),"")</f>
        <v>0.17463901890431804</v>
      </c>
      <c r="E75" s="35">
        <f>IFERROR(SUMIFS('ROE Panel'!$J$5:$J$9304,'ROE Panel'!$A$5:$A$9304,$A75,'ROE Panel'!$D$5:$D$9304,E$6,'ROE Panel'!$E$5:$E$9304,E$7)/SUMIFS('ROE Panel'!$K$5:$K$9304,'ROE Panel'!$A$5:$A$9304,$A75,'ROE Panel'!$D$5:$D$9304,E$6,'ROE Panel'!$E$5:$E$9304,E$7),"")</f>
        <v>0.14150215870890132</v>
      </c>
      <c r="F75" s="35">
        <f>IFERROR(SUMIFS('ROE Panel'!$J$5:$J$9304,'ROE Panel'!$A$5:$A$9304,$A75,'ROE Panel'!$D$5:$D$9304,F$6,'ROE Panel'!$E$5:$E$9304,F$7)/SUMIFS('ROE Panel'!$K$5:$K$9304,'ROE Panel'!$A$5:$A$9304,$A75,'ROE Panel'!$D$5:$D$9304,F$6,'ROE Panel'!$E$5:$E$9304,F$7),"")</f>
        <v>0.11074714921642212</v>
      </c>
      <c r="G75" s="35">
        <f>IFERROR(SUMIFS('ROE Panel'!$J$5:$J$9304,'ROE Panel'!$A$5:$A$9304,$A75,'ROE Panel'!$D$5:$D$9304,G$6,'ROE Panel'!$E$5:$E$9304,G$7)/SUMIFS('ROE Panel'!$K$5:$K$9304,'ROE Panel'!$A$5:$A$9304,$A75,'ROE Panel'!$D$5:$D$9304,G$6,'ROE Panel'!$E$5:$E$9304,G$7),"")</f>
        <v>0.29230654444996912</v>
      </c>
      <c r="H75" s="35">
        <f>IFERROR(SUMIFS('ROE Panel'!$J$5:$J$9304,'ROE Panel'!$A$5:$A$9304,$A75,'ROE Panel'!$D$5:$D$9304,H$6,'ROE Panel'!$E$5:$E$9304,H$7)/SUMIFS('ROE Panel'!$K$5:$K$9304,'ROE Panel'!$A$5:$A$9304,$A75,'ROE Panel'!$D$5:$D$9304,H$6,'ROE Panel'!$E$5:$E$9304,H$7),"")</f>
        <v>0.21068575914114029</v>
      </c>
      <c r="I75" s="35">
        <f>IFERROR(SUMIFS('ROE Panel'!$J$5:$J$9304,'ROE Panel'!$A$5:$A$9304,$A75,'ROE Panel'!$D$5:$D$9304,I$6,'ROE Panel'!$E$5:$E$9304,I$7)/SUMIFS('ROE Panel'!$K$5:$K$9304,'ROE Panel'!$A$5:$A$9304,$A75,'ROE Panel'!$D$5:$D$9304,I$6,'ROE Panel'!$E$5:$E$9304,I$7),"")</f>
        <v>0.10329663068403293</v>
      </c>
      <c r="J75" s="35">
        <f>IFERROR(SUMIFS('ROE Panel'!$J$5:$J$9304,'ROE Panel'!$A$5:$A$9304,$A75,'ROE Panel'!$D$5:$D$9304,J$6,'ROE Panel'!$E$5:$E$9304,J$7)/SUMIFS('ROE Panel'!$K$5:$K$9304,'ROE Panel'!$A$5:$A$9304,$A75,'ROE Panel'!$D$5:$D$9304,J$6,'ROE Panel'!$E$5:$E$9304,J$7),"")</f>
        <v>0.26988000000000001</v>
      </c>
      <c r="K75" s="27">
        <f>IFERROR(SUMIFS('ROE Panel'!$L$5:$L$9304,'ROE Panel'!$A$5:$A$9304,$A75,'ROE Panel'!$D$5:$D$9304,D$6,'ROE Panel'!$E$5:$E$9304,D$7)/SUMIFS('ROE Panel'!$J$5:$J$9304,'ROE Panel'!$A$5:$A$9304,$A75,'ROE Panel'!$D$5:$D$9304,D$6,'ROE Panel'!$E$5:$E$9304,D$7),"")</f>
        <v>8.8102038132597613</v>
      </c>
      <c r="L75" s="27">
        <f>IFERROR(SUMIFS('ROE Panel'!$L$5:$L$9304,'ROE Panel'!$A$5:$A$9304,$A75,'ROE Panel'!$D$5:$D$9304,E$6,'ROE Panel'!$E$5:$E$9304,E$7)/SUMIFS('ROE Panel'!$J$5:$J$9304,'ROE Panel'!$A$5:$A$9304,$A75,'ROE Panel'!$D$5:$D$9304,E$6,'ROE Panel'!$E$5:$E$9304,E$7),"")</f>
        <v>14.080168191143025</v>
      </c>
      <c r="M75" s="27">
        <f>IFERROR(SUMIFS('ROE Panel'!$L$5:$L$9304,'ROE Panel'!$A$5:$A$9304,$A75,'ROE Panel'!$D$5:$D$9304,F$6,'ROE Panel'!$E$5:$E$9304,F$7)/SUMIFS('ROE Panel'!$J$5:$J$9304,'ROE Panel'!$A$5:$A$9304,$A75,'ROE Panel'!$D$5:$D$9304,F$6,'ROE Panel'!$E$5:$E$9304,F$7),"")</f>
        <v>22.756380750197952</v>
      </c>
      <c r="N75" s="27">
        <f>IFERROR(SUMIFS('ROE Panel'!$L$5:$L$9304,'ROE Panel'!$A$5:$A$9304,$A75,'ROE Panel'!$D$5:$D$9304,G$6,'ROE Panel'!$E$5:$E$9304,G$7)/SUMIFS('ROE Panel'!$J$5:$J$9304,'ROE Panel'!$A$5:$A$9304,$A75,'ROE Panel'!$D$5:$D$9304,G$6,'ROE Panel'!$E$5:$E$9304,G$7),"")</f>
        <v>5.0950380174062158</v>
      </c>
      <c r="O75" s="27">
        <f>IFERROR(SUMIFS('ROE Panel'!$L$5:$L$9304,'ROE Panel'!$A$5:$A$9304,$A75,'ROE Panel'!$D$5:$D$9304,H$6,'ROE Panel'!$E$5:$E$9304,H$7)/SUMIFS('ROE Panel'!$J$5:$J$9304,'ROE Panel'!$A$5:$A$9304,$A75,'ROE Panel'!$D$5:$D$9304,H$6,'ROE Panel'!$E$5:$E$9304,H$7),"")</f>
        <v>8.0657828863147341</v>
      </c>
      <c r="P75" s="27">
        <f>IFERROR(SUMIFS('ROE Panel'!$L$5:$L$9304,'ROE Panel'!$A$5:$A$9304,$A75,'ROE Panel'!$D$5:$D$9304,I$6,'ROE Panel'!$E$5:$E$9304,I$7)/SUMIFS('ROE Panel'!$J$5:$J$9304,'ROE Panel'!$A$5:$A$9304,$A75,'ROE Panel'!$D$5:$D$9304,I$6,'ROE Panel'!$E$5:$E$9304,I$7),"")</f>
        <v>20.324628849576822</v>
      </c>
      <c r="Q75" s="27">
        <f>IFERROR(SUMIFS('ROE Panel'!$L$5:$L$9304,'ROE Panel'!$A$5:$A$9304,$A75,'ROE Panel'!$D$5:$D$9304,J$6,'ROE Panel'!$E$5:$E$9304,J$7)/SUMIFS('ROE Panel'!$J$5:$J$9304,'ROE Panel'!$A$5:$A$9304,$A75,'ROE Panel'!$D$5:$D$9304,J$6,'ROE Panel'!$E$5:$E$9304,J$7),"")</f>
        <v>42.636000000000003</v>
      </c>
      <c r="R75" s="29">
        <f t="shared" si="14"/>
        <v>8.2624607602147584E-2</v>
      </c>
      <c r="S75" s="29">
        <f t="shared" si="15"/>
        <v>4.7098932712246355E-2</v>
      </c>
      <c r="T75" s="29">
        <f t="shared" si="16"/>
        <v>2.4961437182661875E-2</v>
      </c>
      <c r="U75" s="29">
        <f t="shared" si="17"/>
        <v>0.16437821354640964</v>
      </c>
      <c r="V75" s="29">
        <f t="shared" si="18"/>
        <v>9.5989819830772552E-2</v>
      </c>
      <c r="W75" s="29">
        <f t="shared" si="19"/>
        <v>2.6481742064417044E-2</v>
      </c>
      <c r="X75" s="29">
        <f t="shared" si="20"/>
        <v>1.9036746816551514E-2</v>
      </c>
    </row>
    <row r="76" spans="1:24" ht="13.95" customHeight="1" x14ac:dyDescent="0.3">
      <c r="A76" s="94">
        <v>44469</v>
      </c>
      <c r="B76" s="20">
        <f t="shared" si="13"/>
        <v>1</v>
      </c>
      <c r="C76" s="43">
        <v>4.9875000000000003E-2</v>
      </c>
      <c r="D76" s="35">
        <f>IFERROR(SUMIFS('ROE Panel'!$J$5:$J$9304,'ROE Panel'!$A$5:$A$9304,$A76,'ROE Panel'!$D$5:$D$9304,D$6,'ROE Panel'!$E$5:$E$9304,D$7)/SUMIFS('ROE Panel'!$K$5:$K$9304,'ROE Panel'!$A$5:$A$9304,$A76,'ROE Panel'!$D$5:$D$9304,D$6,'ROE Panel'!$E$5:$E$9304,D$7),"")</f>
        <v>0.173707120784169</v>
      </c>
      <c r="E76" s="35">
        <f>IFERROR(SUMIFS('ROE Panel'!$J$5:$J$9304,'ROE Panel'!$A$5:$A$9304,$A76,'ROE Panel'!$D$5:$D$9304,E$6,'ROE Panel'!$E$5:$E$9304,E$7)/SUMIFS('ROE Panel'!$K$5:$K$9304,'ROE Panel'!$A$5:$A$9304,$A76,'ROE Panel'!$D$5:$D$9304,E$6,'ROE Panel'!$E$5:$E$9304,E$7),"")</f>
        <v>0.14520857600887474</v>
      </c>
      <c r="F76" s="35">
        <f>IFERROR(SUMIFS('ROE Panel'!$J$5:$J$9304,'ROE Panel'!$A$5:$A$9304,$A76,'ROE Panel'!$D$5:$D$9304,F$6,'ROE Panel'!$E$5:$E$9304,F$7)/SUMIFS('ROE Panel'!$K$5:$K$9304,'ROE Panel'!$A$5:$A$9304,$A76,'ROE Panel'!$D$5:$D$9304,F$6,'ROE Panel'!$E$5:$E$9304,F$7),"")</f>
        <v>0.11230706261795537</v>
      </c>
      <c r="G76" s="35">
        <f>IFERROR(SUMIFS('ROE Panel'!$J$5:$J$9304,'ROE Panel'!$A$5:$A$9304,$A76,'ROE Panel'!$D$5:$D$9304,G$6,'ROE Panel'!$E$5:$E$9304,G$7)/SUMIFS('ROE Panel'!$K$5:$K$9304,'ROE Panel'!$A$5:$A$9304,$A76,'ROE Panel'!$D$5:$D$9304,G$6,'ROE Panel'!$E$5:$E$9304,G$7),"")</f>
        <v>0.27353245563804246</v>
      </c>
      <c r="H76" s="35">
        <f>IFERROR(SUMIFS('ROE Panel'!$J$5:$J$9304,'ROE Panel'!$A$5:$A$9304,$A76,'ROE Panel'!$D$5:$D$9304,H$6,'ROE Panel'!$E$5:$E$9304,H$7)/SUMIFS('ROE Panel'!$K$5:$K$9304,'ROE Panel'!$A$5:$A$9304,$A76,'ROE Panel'!$D$5:$D$9304,H$6,'ROE Panel'!$E$5:$E$9304,H$7),"")</f>
        <v>0.20691733533891229</v>
      </c>
      <c r="I76" s="35">
        <f>IFERROR(SUMIFS('ROE Panel'!$J$5:$J$9304,'ROE Panel'!$A$5:$A$9304,$A76,'ROE Panel'!$D$5:$D$9304,I$6,'ROE Panel'!$E$5:$E$9304,I$7)/SUMIFS('ROE Panel'!$K$5:$K$9304,'ROE Panel'!$A$5:$A$9304,$A76,'ROE Panel'!$D$5:$D$9304,I$6,'ROE Panel'!$E$5:$E$9304,I$7),"")</f>
        <v>0.10512645022841502</v>
      </c>
      <c r="J76" s="35">
        <f>IFERROR(SUMIFS('ROE Panel'!$J$5:$J$9304,'ROE Panel'!$A$5:$A$9304,$A76,'ROE Panel'!$D$5:$D$9304,J$6,'ROE Panel'!$E$5:$E$9304,J$7)/SUMIFS('ROE Panel'!$K$5:$K$9304,'ROE Panel'!$A$5:$A$9304,$A76,'ROE Panel'!$D$5:$D$9304,J$6,'ROE Panel'!$E$5:$E$9304,J$7),"")</f>
        <v>0.27023999999999998</v>
      </c>
      <c r="K76" s="27">
        <f>IFERROR(SUMIFS('ROE Panel'!$L$5:$L$9304,'ROE Panel'!$A$5:$A$9304,$A76,'ROE Panel'!$D$5:$D$9304,D$6,'ROE Panel'!$E$5:$E$9304,D$7)/SUMIFS('ROE Panel'!$J$5:$J$9304,'ROE Panel'!$A$5:$A$9304,$A76,'ROE Panel'!$D$5:$D$9304,D$6,'ROE Panel'!$E$5:$E$9304,D$7),"")</f>
        <v>8.4290279929796306</v>
      </c>
      <c r="L76" s="27">
        <f>IFERROR(SUMIFS('ROE Panel'!$L$5:$L$9304,'ROE Panel'!$A$5:$A$9304,$A76,'ROE Panel'!$D$5:$D$9304,E$6,'ROE Panel'!$E$5:$E$9304,E$7)/SUMIFS('ROE Panel'!$J$5:$J$9304,'ROE Panel'!$A$5:$A$9304,$A76,'ROE Panel'!$D$5:$D$9304,E$6,'ROE Panel'!$E$5:$E$9304,E$7),"")</f>
        <v>13.729372294680301</v>
      </c>
      <c r="M76" s="27">
        <f>IFERROR(SUMIFS('ROE Panel'!$L$5:$L$9304,'ROE Panel'!$A$5:$A$9304,$A76,'ROE Panel'!$D$5:$D$9304,F$6,'ROE Panel'!$E$5:$E$9304,F$7)/SUMIFS('ROE Panel'!$J$5:$J$9304,'ROE Panel'!$A$5:$A$9304,$A76,'ROE Panel'!$D$5:$D$9304,F$6,'ROE Panel'!$E$5:$E$9304,F$7),"")</f>
        <v>26.177337556722428</v>
      </c>
      <c r="N76" s="27">
        <f>IFERROR(SUMIFS('ROE Panel'!$L$5:$L$9304,'ROE Panel'!$A$5:$A$9304,$A76,'ROE Panel'!$D$5:$D$9304,G$6,'ROE Panel'!$E$5:$E$9304,G$7)/SUMIFS('ROE Panel'!$J$5:$J$9304,'ROE Panel'!$A$5:$A$9304,$A76,'ROE Panel'!$D$5:$D$9304,G$6,'ROE Panel'!$E$5:$E$9304,G$7),"")</f>
        <v>4.6421234282550197</v>
      </c>
      <c r="O76" s="27">
        <f>IFERROR(SUMIFS('ROE Panel'!$L$5:$L$9304,'ROE Panel'!$A$5:$A$9304,$A76,'ROE Panel'!$D$5:$D$9304,H$6,'ROE Panel'!$E$5:$E$9304,H$7)/SUMIFS('ROE Panel'!$J$5:$J$9304,'ROE Panel'!$A$5:$A$9304,$A76,'ROE Panel'!$D$5:$D$9304,H$6,'ROE Panel'!$E$5:$E$9304,H$7),"")</f>
        <v>7.761404477650081</v>
      </c>
      <c r="P76" s="27">
        <f>IFERROR(SUMIFS('ROE Panel'!$L$5:$L$9304,'ROE Panel'!$A$5:$A$9304,$A76,'ROE Panel'!$D$5:$D$9304,I$6,'ROE Panel'!$E$5:$E$9304,I$7)/SUMIFS('ROE Panel'!$J$5:$J$9304,'ROE Panel'!$A$5:$A$9304,$A76,'ROE Panel'!$D$5:$D$9304,I$6,'ROE Panel'!$E$5:$E$9304,I$7),"")</f>
        <v>23.783166284926953</v>
      </c>
      <c r="Q76" s="27">
        <f>IFERROR(SUMIFS('ROE Panel'!$L$5:$L$9304,'ROE Panel'!$A$5:$A$9304,$A76,'ROE Panel'!$D$5:$D$9304,J$6,'ROE Panel'!$E$5:$E$9304,J$7)/SUMIFS('ROE Panel'!$J$5:$J$9304,'ROE Panel'!$A$5:$A$9304,$A76,'ROE Panel'!$D$5:$D$9304,J$6,'ROE Panel'!$E$5:$E$9304,J$7),"")</f>
        <v>46.661999999999999</v>
      </c>
      <c r="R76" s="29">
        <f t="shared" si="14"/>
        <v>8.3662810797974024E-2</v>
      </c>
      <c r="S76" s="29">
        <f t="shared" si="15"/>
        <v>4.6386367717673155E-2</v>
      </c>
      <c r="T76" s="29">
        <f t="shared" si="16"/>
        <v>1.933904302952591E-2</v>
      </c>
      <c r="U76" s="29">
        <f t="shared" si="17"/>
        <v>0.17552912214678862</v>
      </c>
      <c r="V76" s="29">
        <f t="shared" si="18"/>
        <v>9.6701842451446918E-2</v>
      </c>
      <c r="W76" s="29">
        <f t="shared" si="19"/>
        <v>2.0373349675139638E-2</v>
      </c>
      <c r="X76" s="29">
        <f t="shared" si="20"/>
        <v>1.4828495799973293E-2</v>
      </c>
    </row>
    <row r="77" spans="1:24" ht="13.95" customHeight="1" x14ac:dyDescent="0.3">
      <c r="A77" s="94">
        <v>44500</v>
      </c>
      <c r="B77" s="20">
        <f t="shared" si="13"/>
        <v>1</v>
      </c>
      <c r="C77" s="43">
        <v>5.4912999999999997E-2</v>
      </c>
      <c r="D77" s="35">
        <f>IFERROR(SUMIFS('ROE Panel'!$J$5:$J$9304,'ROE Panel'!$A$5:$A$9304,$A77,'ROE Panel'!$D$5:$D$9304,D$6,'ROE Panel'!$E$5:$E$9304,D$7)/SUMIFS('ROE Panel'!$K$5:$K$9304,'ROE Panel'!$A$5:$A$9304,$A77,'ROE Panel'!$D$5:$D$9304,D$6,'ROE Panel'!$E$5:$E$9304,D$7),"")</f>
        <v>0.17653728540326533</v>
      </c>
      <c r="E77" s="35">
        <f>IFERROR(SUMIFS('ROE Panel'!$J$5:$J$9304,'ROE Panel'!$A$5:$A$9304,$A77,'ROE Panel'!$D$5:$D$9304,E$6,'ROE Panel'!$E$5:$E$9304,E$7)/SUMIFS('ROE Panel'!$K$5:$K$9304,'ROE Panel'!$A$5:$A$9304,$A77,'ROE Panel'!$D$5:$D$9304,E$6,'ROE Panel'!$E$5:$E$9304,E$7),"")</f>
        <v>0.14646857489528314</v>
      </c>
      <c r="F77" s="35">
        <f>IFERROR(SUMIFS('ROE Panel'!$J$5:$J$9304,'ROE Panel'!$A$5:$A$9304,$A77,'ROE Panel'!$D$5:$D$9304,F$6,'ROE Panel'!$E$5:$E$9304,F$7)/SUMIFS('ROE Panel'!$K$5:$K$9304,'ROE Panel'!$A$5:$A$9304,$A77,'ROE Panel'!$D$5:$D$9304,F$6,'ROE Panel'!$E$5:$E$9304,F$7),"")</f>
        <v>0.11374348215015774</v>
      </c>
      <c r="G77" s="35">
        <f>IFERROR(SUMIFS('ROE Panel'!$J$5:$J$9304,'ROE Panel'!$A$5:$A$9304,$A77,'ROE Panel'!$D$5:$D$9304,G$6,'ROE Panel'!$E$5:$E$9304,G$7)/SUMIFS('ROE Panel'!$K$5:$K$9304,'ROE Panel'!$A$5:$A$9304,$A77,'ROE Panel'!$D$5:$D$9304,G$6,'ROE Panel'!$E$5:$E$9304,G$7),"")</f>
        <v>0.26618435103476251</v>
      </c>
      <c r="H77" s="35">
        <f>IFERROR(SUMIFS('ROE Panel'!$J$5:$J$9304,'ROE Panel'!$A$5:$A$9304,$A77,'ROE Panel'!$D$5:$D$9304,H$6,'ROE Panel'!$E$5:$E$9304,H$7)/SUMIFS('ROE Panel'!$K$5:$K$9304,'ROE Panel'!$A$5:$A$9304,$A77,'ROE Panel'!$D$5:$D$9304,H$6,'ROE Panel'!$E$5:$E$9304,H$7),"")</f>
        <v>0.20517841135001552</v>
      </c>
      <c r="I77" s="35">
        <f>IFERROR(SUMIFS('ROE Panel'!$J$5:$J$9304,'ROE Panel'!$A$5:$A$9304,$A77,'ROE Panel'!$D$5:$D$9304,I$6,'ROE Panel'!$E$5:$E$9304,I$7)/SUMIFS('ROE Panel'!$K$5:$K$9304,'ROE Panel'!$A$5:$A$9304,$A77,'ROE Panel'!$D$5:$D$9304,I$6,'ROE Panel'!$E$5:$E$9304,I$7),"")</f>
        <v>0.10658249244022505</v>
      </c>
      <c r="J77" s="35">
        <f>IFERROR(SUMIFS('ROE Panel'!$J$5:$J$9304,'ROE Panel'!$A$5:$A$9304,$A77,'ROE Panel'!$D$5:$D$9304,J$6,'ROE Panel'!$E$5:$E$9304,J$7)/SUMIFS('ROE Panel'!$K$5:$K$9304,'ROE Panel'!$A$5:$A$9304,$A77,'ROE Panel'!$D$5:$D$9304,J$6,'ROE Panel'!$E$5:$E$9304,J$7),"")</f>
        <v>0.26223000000000002</v>
      </c>
      <c r="K77" s="27">
        <f>IFERROR(SUMIFS('ROE Panel'!$L$5:$L$9304,'ROE Panel'!$A$5:$A$9304,$A77,'ROE Panel'!$D$5:$D$9304,D$6,'ROE Panel'!$E$5:$E$9304,D$7)/SUMIFS('ROE Panel'!$J$5:$J$9304,'ROE Panel'!$A$5:$A$9304,$A77,'ROE Panel'!$D$5:$D$9304,D$6,'ROE Panel'!$E$5:$E$9304,D$7),"")</f>
        <v>8.014215615745341</v>
      </c>
      <c r="L77" s="27">
        <f>IFERROR(SUMIFS('ROE Panel'!$L$5:$L$9304,'ROE Panel'!$A$5:$A$9304,$A77,'ROE Panel'!$D$5:$D$9304,E$6,'ROE Panel'!$E$5:$E$9304,E$7)/SUMIFS('ROE Panel'!$J$5:$J$9304,'ROE Panel'!$A$5:$A$9304,$A77,'ROE Panel'!$D$5:$D$9304,E$6,'ROE Panel'!$E$5:$E$9304,E$7),"")</f>
        <v>12.55130678895676</v>
      </c>
      <c r="M77" s="27">
        <f>IFERROR(SUMIFS('ROE Panel'!$L$5:$L$9304,'ROE Panel'!$A$5:$A$9304,$A77,'ROE Panel'!$D$5:$D$9304,F$6,'ROE Panel'!$E$5:$E$9304,F$7)/SUMIFS('ROE Panel'!$J$5:$J$9304,'ROE Panel'!$A$5:$A$9304,$A77,'ROE Panel'!$D$5:$D$9304,F$6,'ROE Panel'!$E$5:$E$9304,F$7),"")</f>
        <v>23.144683703393333</v>
      </c>
      <c r="N77" s="27">
        <f>IFERROR(SUMIFS('ROE Panel'!$L$5:$L$9304,'ROE Panel'!$A$5:$A$9304,$A77,'ROE Panel'!$D$5:$D$9304,G$6,'ROE Panel'!$E$5:$E$9304,G$7)/SUMIFS('ROE Panel'!$J$5:$J$9304,'ROE Panel'!$A$5:$A$9304,$A77,'ROE Panel'!$D$5:$D$9304,G$6,'ROE Panel'!$E$5:$E$9304,G$7),"")</f>
        <v>4.5235894061409541</v>
      </c>
      <c r="O77" s="27">
        <f>IFERROR(SUMIFS('ROE Panel'!$L$5:$L$9304,'ROE Panel'!$A$5:$A$9304,$A77,'ROE Panel'!$D$5:$D$9304,H$6,'ROE Panel'!$E$5:$E$9304,H$7)/SUMIFS('ROE Panel'!$J$5:$J$9304,'ROE Panel'!$A$5:$A$9304,$A77,'ROE Panel'!$D$5:$D$9304,H$6,'ROE Panel'!$E$5:$E$9304,H$7),"")</f>
        <v>7.3543238862819518</v>
      </c>
      <c r="P77" s="27">
        <f>IFERROR(SUMIFS('ROE Panel'!$L$5:$L$9304,'ROE Panel'!$A$5:$A$9304,$A77,'ROE Panel'!$D$5:$D$9304,I$6,'ROE Panel'!$E$5:$E$9304,I$7)/SUMIFS('ROE Panel'!$J$5:$J$9304,'ROE Panel'!$A$5:$A$9304,$A77,'ROE Panel'!$D$5:$D$9304,I$6,'ROE Panel'!$E$5:$E$9304,I$7),"")</f>
        <v>20.7877023233772</v>
      </c>
      <c r="Q77" s="27">
        <f>IFERROR(SUMIFS('ROE Panel'!$L$5:$L$9304,'ROE Panel'!$A$5:$A$9304,$A77,'ROE Panel'!$D$5:$D$9304,J$6,'ROE Panel'!$E$5:$E$9304,J$7)/SUMIFS('ROE Panel'!$J$5:$J$9304,'ROE Panel'!$A$5:$A$9304,$A77,'ROE Panel'!$D$5:$D$9304,J$6,'ROE Panel'!$E$5:$E$9304,J$7),"")</f>
        <v>43.009</v>
      </c>
      <c r="R77" s="29">
        <f t="shared" si="14"/>
        <v>8.3645216632287356E-2</v>
      </c>
      <c r="S77" s="29">
        <f t="shared" si="15"/>
        <v>4.6193880379435497E-2</v>
      </c>
      <c r="T77" s="29">
        <f t="shared" si="16"/>
        <v>1.7440101276448371E-2</v>
      </c>
      <c r="U77" s="29">
        <f t="shared" si="17"/>
        <v>0.17411736747243761</v>
      </c>
      <c r="V77" s="29">
        <f t="shared" si="18"/>
        <v>9.6913912407392999E-2</v>
      </c>
      <c r="W77" s="29">
        <f t="shared" si="19"/>
        <v>1.8979198320116665E-2</v>
      </c>
      <c r="X77" s="29">
        <f t="shared" si="20"/>
        <v>1.1170634310655077E-2</v>
      </c>
    </row>
    <row r="78" spans="1:24" ht="13.95" customHeight="1" x14ac:dyDescent="0.3">
      <c r="A78" s="94">
        <v>44530</v>
      </c>
      <c r="B78" s="20">
        <f t="shared" si="13"/>
        <v>1</v>
      </c>
      <c r="C78" s="43">
        <v>5.2228999999999998E-2</v>
      </c>
      <c r="D78" s="35">
        <f>IFERROR(SUMIFS('ROE Panel'!$J$5:$J$9304,'ROE Panel'!$A$5:$A$9304,$A78,'ROE Panel'!$D$5:$D$9304,D$6,'ROE Panel'!$E$5:$E$9304,D$7)/SUMIFS('ROE Panel'!$K$5:$K$9304,'ROE Panel'!$A$5:$A$9304,$A78,'ROE Panel'!$D$5:$D$9304,D$6,'ROE Panel'!$E$5:$E$9304,D$7),"")</f>
        <v>0.17759301911524544</v>
      </c>
      <c r="E78" s="35">
        <f>IFERROR(SUMIFS('ROE Panel'!$J$5:$J$9304,'ROE Panel'!$A$5:$A$9304,$A78,'ROE Panel'!$D$5:$D$9304,E$6,'ROE Panel'!$E$5:$E$9304,E$7)/SUMIFS('ROE Panel'!$K$5:$K$9304,'ROE Panel'!$A$5:$A$9304,$A78,'ROE Panel'!$D$5:$D$9304,E$6,'ROE Panel'!$E$5:$E$9304,E$7),"")</f>
        <v>0.14161142630631107</v>
      </c>
      <c r="F78" s="35">
        <f>IFERROR(SUMIFS('ROE Panel'!$J$5:$J$9304,'ROE Panel'!$A$5:$A$9304,$A78,'ROE Panel'!$D$5:$D$9304,F$6,'ROE Panel'!$E$5:$E$9304,F$7)/SUMIFS('ROE Panel'!$K$5:$K$9304,'ROE Panel'!$A$5:$A$9304,$A78,'ROE Panel'!$D$5:$D$9304,F$6,'ROE Panel'!$E$5:$E$9304,F$7),"")</f>
        <v>8.6975937546960563E-2</v>
      </c>
      <c r="G78" s="35">
        <f>IFERROR(SUMIFS('ROE Panel'!$J$5:$J$9304,'ROE Panel'!$A$5:$A$9304,$A78,'ROE Panel'!$D$5:$D$9304,G$6,'ROE Panel'!$E$5:$E$9304,G$7)/SUMIFS('ROE Panel'!$K$5:$K$9304,'ROE Panel'!$A$5:$A$9304,$A78,'ROE Panel'!$D$5:$D$9304,G$6,'ROE Panel'!$E$5:$E$9304,G$7),"")</f>
        <v>0.27317850434132024</v>
      </c>
      <c r="H78" s="35">
        <f>IFERROR(SUMIFS('ROE Panel'!$J$5:$J$9304,'ROE Panel'!$A$5:$A$9304,$A78,'ROE Panel'!$D$5:$D$9304,H$6,'ROE Panel'!$E$5:$E$9304,H$7)/SUMIFS('ROE Panel'!$K$5:$K$9304,'ROE Panel'!$A$5:$A$9304,$A78,'ROE Panel'!$D$5:$D$9304,H$6,'ROE Panel'!$E$5:$E$9304,H$7),"")</f>
        <v>0.20134952995984157</v>
      </c>
      <c r="I78" s="35">
        <f>IFERROR(SUMIFS('ROE Panel'!$J$5:$J$9304,'ROE Panel'!$A$5:$A$9304,$A78,'ROE Panel'!$D$5:$D$9304,I$6,'ROE Panel'!$E$5:$E$9304,I$7)/SUMIFS('ROE Panel'!$K$5:$K$9304,'ROE Panel'!$A$5:$A$9304,$A78,'ROE Panel'!$D$5:$D$9304,I$6,'ROE Panel'!$E$5:$E$9304,I$7),"")</f>
        <v>0.11167315739042791</v>
      </c>
      <c r="J78" s="35">
        <f>IFERROR(SUMIFS('ROE Panel'!$J$5:$J$9304,'ROE Panel'!$A$5:$A$9304,$A78,'ROE Panel'!$D$5:$D$9304,J$6,'ROE Panel'!$E$5:$E$9304,J$7)/SUMIFS('ROE Panel'!$K$5:$K$9304,'ROE Panel'!$A$5:$A$9304,$A78,'ROE Panel'!$D$5:$D$9304,J$6,'ROE Panel'!$E$5:$E$9304,J$7),"")</f>
        <v>4.0481360896726139E-2</v>
      </c>
      <c r="K78" s="27">
        <f>IFERROR(SUMIFS('ROE Panel'!$L$5:$L$9304,'ROE Panel'!$A$5:$A$9304,$A78,'ROE Panel'!$D$5:$D$9304,D$6,'ROE Panel'!$E$5:$E$9304,D$7)/SUMIFS('ROE Panel'!$J$5:$J$9304,'ROE Panel'!$A$5:$A$9304,$A78,'ROE Panel'!$D$5:$D$9304,D$6,'ROE Panel'!$E$5:$E$9304,D$7),"")</f>
        <v>7.7094451788841321</v>
      </c>
      <c r="L78" s="27">
        <f>IFERROR(SUMIFS('ROE Panel'!$L$5:$L$9304,'ROE Panel'!$A$5:$A$9304,$A78,'ROE Panel'!$D$5:$D$9304,E$6,'ROE Panel'!$E$5:$E$9304,E$7)/SUMIFS('ROE Panel'!$J$5:$J$9304,'ROE Panel'!$A$5:$A$9304,$A78,'ROE Panel'!$D$5:$D$9304,E$6,'ROE Panel'!$E$5:$E$9304,E$7),"")</f>
        <v>12.01862295013885</v>
      </c>
      <c r="M78" s="27">
        <f>IFERROR(SUMIFS('ROE Panel'!$L$5:$L$9304,'ROE Panel'!$A$5:$A$9304,$A78,'ROE Panel'!$D$5:$D$9304,F$6,'ROE Panel'!$E$5:$E$9304,F$7)/SUMIFS('ROE Panel'!$J$5:$J$9304,'ROE Panel'!$A$5:$A$9304,$A78,'ROE Panel'!$D$5:$D$9304,F$6,'ROE Panel'!$E$5:$E$9304,F$7),"")</f>
        <v>23.023790201350181</v>
      </c>
      <c r="N78" s="27">
        <f>IFERROR(SUMIFS('ROE Panel'!$L$5:$L$9304,'ROE Panel'!$A$5:$A$9304,$A78,'ROE Panel'!$D$5:$D$9304,G$6,'ROE Panel'!$E$5:$E$9304,G$7)/SUMIFS('ROE Panel'!$J$5:$J$9304,'ROE Panel'!$A$5:$A$9304,$A78,'ROE Panel'!$D$5:$D$9304,G$6,'ROE Panel'!$E$5:$E$9304,G$7),"")</f>
        <v>4.6978506815645842</v>
      </c>
      <c r="O78" s="27">
        <f>IFERROR(SUMIFS('ROE Panel'!$L$5:$L$9304,'ROE Panel'!$A$5:$A$9304,$A78,'ROE Panel'!$D$5:$D$9304,H$6,'ROE Panel'!$E$5:$E$9304,H$7)/SUMIFS('ROE Panel'!$J$5:$J$9304,'ROE Panel'!$A$5:$A$9304,$A78,'ROE Panel'!$D$5:$D$9304,H$6,'ROE Panel'!$E$5:$E$9304,H$7),"")</f>
        <v>7.2855971701149418</v>
      </c>
      <c r="P78" s="27">
        <f>IFERROR(SUMIFS('ROE Panel'!$L$5:$L$9304,'ROE Panel'!$A$5:$A$9304,$A78,'ROE Panel'!$D$5:$D$9304,I$6,'ROE Panel'!$E$5:$E$9304,I$7)/SUMIFS('ROE Panel'!$J$5:$J$9304,'ROE Panel'!$A$5:$A$9304,$A78,'ROE Panel'!$D$5:$D$9304,I$6,'ROE Panel'!$E$5:$E$9304,I$7),"")</f>
        <v>21.137852169627283</v>
      </c>
      <c r="Q78" s="27">
        <f>IFERROR(SUMIFS('ROE Panel'!$L$5:$L$9304,'ROE Panel'!$A$5:$A$9304,$A78,'ROE Panel'!$D$5:$D$9304,J$6,'ROE Panel'!$E$5:$E$9304,J$7)/SUMIFS('ROE Panel'!$J$5:$J$9304,'ROE Panel'!$A$5:$A$9304,$A78,'ROE Panel'!$D$5:$D$9304,J$6,'ROE Panel'!$E$5:$E$9304,J$7),"")</f>
        <v>32.818133894624886</v>
      </c>
      <c r="R78" s="29">
        <f t="shared" si="14"/>
        <v>9.0153993296655938E-2</v>
      </c>
      <c r="S78" s="29">
        <f t="shared" si="15"/>
        <v>5.0360220226426347E-2</v>
      </c>
      <c r="T78" s="29">
        <f t="shared" si="16"/>
        <v>1.4733858106658976E-2</v>
      </c>
      <c r="U78" s="29">
        <f t="shared" si="17"/>
        <v>0.1710114512320868</v>
      </c>
      <c r="V78" s="29">
        <f t="shared" si="18"/>
        <v>9.9988877379855429E-2</v>
      </c>
      <c r="W78" s="29">
        <f t="shared" si="19"/>
        <v>2.2168719336244203E-2</v>
      </c>
      <c r="X78" s="29">
        <f t="shared" si="20"/>
        <v>-1.0135682433513149E-2</v>
      </c>
    </row>
    <row r="79" spans="1:24" ht="13.95" customHeight="1" x14ac:dyDescent="0.3">
      <c r="A79" s="94">
        <v>44561</v>
      </c>
      <c r="B79" s="20">
        <f t="shared" si="13"/>
        <v>1</v>
      </c>
      <c r="C79" s="43">
        <v>5.3559000000000002E-2</v>
      </c>
      <c r="D79" s="35">
        <f>IFERROR(SUMIFS('ROE Panel'!$J$5:$J$9304,'ROE Panel'!$A$5:$A$9304,$A79,'ROE Panel'!$D$5:$D$9304,D$6,'ROE Panel'!$E$5:$E$9304,D$7)/SUMIFS('ROE Panel'!$K$5:$K$9304,'ROE Panel'!$A$5:$A$9304,$A79,'ROE Panel'!$D$5:$D$9304,D$6,'ROE Panel'!$E$5:$E$9304,D$7),"")</f>
        <v>0.17789623871368676</v>
      </c>
      <c r="E79" s="35">
        <f>IFERROR(SUMIFS('ROE Panel'!$J$5:$J$9304,'ROE Panel'!$A$5:$A$9304,$A79,'ROE Panel'!$D$5:$D$9304,E$6,'ROE Panel'!$E$5:$E$9304,E$7)/SUMIFS('ROE Panel'!$K$5:$K$9304,'ROE Panel'!$A$5:$A$9304,$A79,'ROE Panel'!$D$5:$D$9304,E$6,'ROE Panel'!$E$5:$E$9304,E$7),"")</f>
        <v>0.13652932236778875</v>
      </c>
      <c r="F79" s="35">
        <f>IFERROR(SUMIFS('ROE Panel'!$J$5:$J$9304,'ROE Panel'!$A$5:$A$9304,$A79,'ROE Panel'!$D$5:$D$9304,F$6,'ROE Panel'!$E$5:$E$9304,F$7)/SUMIFS('ROE Panel'!$K$5:$K$9304,'ROE Panel'!$A$5:$A$9304,$A79,'ROE Panel'!$D$5:$D$9304,F$6,'ROE Panel'!$E$5:$E$9304,F$7),"")</f>
        <v>0.1012832163172428</v>
      </c>
      <c r="G79" s="35">
        <f>IFERROR(SUMIFS('ROE Panel'!$J$5:$J$9304,'ROE Panel'!$A$5:$A$9304,$A79,'ROE Panel'!$D$5:$D$9304,G$6,'ROE Panel'!$E$5:$E$9304,G$7)/SUMIFS('ROE Panel'!$K$5:$K$9304,'ROE Panel'!$A$5:$A$9304,$A79,'ROE Panel'!$D$5:$D$9304,G$6,'ROE Panel'!$E$5:$E$9304,G$7),"")</f>
        <v>0.26490397446070008</v>
      </c>
      <c r="H79" s="35">
        <f>IFERROR(SUMIFS('ROE Panel'!$J$5:$J$9304,'ROE Panel'!$A$5:$A$9304,$A79,'ROE Panel'!$D$5:$D$9304,H$6,'ROE Panel'!$E$5:$E$9304,H$7)/SUMIFS('ROE Panel'!$K$5:$K$9304,'ROE Panel'!$A$5:$A$9304,$A79,'ROE Panel'!$D$5:$D$9304,H$6,'ROE Panel'!$E$5:$E$9304,H$7),"")</f>
        <v>0.19937691030389623</v>
      </c>
      <c r="I79" s="35">
        <f>IFERROR(SUMIFS('ROE Panel'!$J$5:$J$9304,'ROE Panel'!$A$5:$A$9304,$A79,'ROE Panel'!$D$5:$D$9304,I$6,'ROE Panel'!$E$5:$E$9304,I$7)/SUMIFS('ROE Panel'!$K$5:$K$9304,'ROE Panel'!$A$5:$A$9304,$A79,'ROE Panel'!$D$5:$D$9304,I$6,'ROE Panel'!$E$5:$E$9304,I$7),"")</f>
        <v>0.11640108503986547</v>
      </c>
      <c r="J79" s="35">
        <f>IFERROR(SUMIFS('ROE Panel'!$J$5:$J$9304,'ROE Panel'!$A$5:$A$9304,$A79,'ROE Panel'!$D$5:$D$9304,J$6,'ROE Panel'!$E$5:$E$9304,J$7)/SUMIFS('ROE Panel'!$K$5:$K$9304,'ROE Panel'!$A$5:$A$9304,$A79,'ROE Panel'!$D$5:$D$9304,J$6,'ROE Panel'!$E$5:$E$9304,J$7),"")</f>
        <v>6.0388748185182854E-2</v>
      </c>
      <c r="K79" s="27">
        <f>IFERROR(SUMIFS('ROE Panel'!$L$5:$L$9304,'ROE Panel'!$A$5:$A$9304,$A79,'ROE Panel'!$D$5:$D$9304,D$6,'ROE Panel'!$E$5:$E$9304,D$7)/SUMIFS('ROE Panel'!$J$5:$J$9304,'ROE Panel'!$A$5:$A$9304,$A79,'ROE Panel'!$D$5:$D$9304,D$6,'ROE Panel'!$E$5:$E$9304,D$7),"")</f>
        <v>7.3682814004242774</v>
      </c>
      <c r="L79" s="27">
        <f>IFERROR(SUMIFS('ROE Panel'!$L$5:$L$9304,'ROE Panel'!$A$5:$A$9304,$A79,'ROE Panel'!$D$5:$D$9304,E$6,'ROE Panel'!$E$5:$E$9304,E$7)/SUMIFS('ROE Panel'!$J$5:$J$9304,'ROE Panel'!$A$5:$A$9304,$A79,'ROE Panel'!$D$5:$D$9304,E$6,'ROE Panel'!$E$5:$E$9304,E$7),"")</f>
        <v>12.114125976953254</v>
      </c>
      <c r="M79" s="27">
        <f>IFERROR(SUMIFS('ROE Panel'!$L$5:$L$9304,'ROE Panel'!$A$5:$A$9304,$A79,'ROE Panel'!$D$5:$D$9304,F$6,'ROE Panel'!$E$5:$E$9304,F$7)/SUMIFS('ROE Panel'!$J$5:$J$9304,'ROE Panel'!$A$5:$A$9304,$A79,'ROE Panel'!$D$5:$D$9304,F$6,'ROE Panel'!$E$5:$E$9304,F$7),"")</f>
        <v>21.085847465055178</v>
      </c>
      <c r="N79" s="27">
        <f>IFERROR(SUMIFS('ROE Panel'!$L$5:$L$9304,'ROE Panel'!$A$5:$A$9304,$A79,'ROE Panel'!$D$5:$D$9304,G$6,'ROE Panel'!$E$5:$E$9304,G$7)/SUMIFS('ROE Panel'!$J$5:$J$9304,'ROE Panel'!$A$5:$A$9304,$A79,'ROE Panel'!$D$5:$D$9304,G$6,'ROE Panel'!$E$5:$E$9304,G$7),"")</f>
        <v>5.3096254863030588</v>
      </c>
      <c r="O79" s="27">
        <f>IFERROR(SUMIFS('ROE Panel'!$L$5:$L$9304,'ROE Panel'!$A$5:$A$9304,$A79,'ROE Panel'!$D$5:$D$9304,H$6,'ROE Panel'!$E$5:$E$9304,H$7)/SUMIFS('ROE Panel'!$J$5:$J$9304,'ROE Panel'!$A$5:$A$9304,$A79,'ROE Panel'!$D$5:$D$9304,H$6,'ROE Panel'!$E$5:$E$9304,H$7),"")</f>
        <v>7.5248192143128607</v>
      </c>
      <c r="P79" s="27">
        <f>IFERROR(SUMIFS('ROE Panel'!$L$5:$L$9304,'ROE Panel'!$A$5:$A$9304,$A79,'ROE Panel'!$D$5:$D$9304,I$6,'ROE Panel'!$E$5:$E$9304,I$7)/SUMIFS('ROE Panel'!$J$5:$J$9304,'ROE Panel'!$A$5:$A$9304,$A79,'ROE Panel'!$D$5:$D$9304,I$6,'ROE Panel'!$E$5:$E$9304,I$7),"")</f>
        <v>18.28330852216634</v>
      </c>
      <c r="Q79" s="27">
        <f>IFERROR(SUMIFS('ROE Panel'!$L$5:$L$9304,'ROE Panel'!$A$5:$A$9304,$A79,'ROE Panel'!$D$5:$D$9304,J$6,'ROE Panel'!$E$5:$E$9304,J$7)/SUMIFS('ROE Panel'!$J$5:$J$9304,'ROE Panel'!$A$5:$A$9304,$A79,'ROE Panel'!$D$5:$D$9304,J$6,'ROE Panel'!$E$5:$E$9304,J$7),"")</f>
        <v>35.698419060139074</v>
      </c>
      <c r="R79" s="29">
        <f t="shared" si="14"/>
        <v>9.33016061677161E-2</v>
      </c>
      <c r="S79" s="29">
        <f t="shared" si="15"/>
        <v>4.7572152915809872E-2</v>
      </c>
      <c r="T79" s="29">
        <f t="shared" si="16"/>
        <v>1.8858745520247876E-2</v>
      </c>
      <c r="U79" s="29">
        <f t="shared" si="17"/>
        <v>0.14836289054454435</v>
      </c>
      <c r="V79" s="29">
        <f t="shared" si="18"/>
        <v>9.5006972523376892E-2</v>
      </c>
      <c r="W79" s="29">
        <f t="shared" si="19"/>
        <v>2.6051273704529164E-2</v>
      </c>
      <c r="X79" s="29">
        <f t="shared" si="20"/>
        <v>-3.4837992198072376E-4</v>
      </c>
    </row>
    <row r="80" spans="1:24" ht="13.95" customHeight="1" x14ac:dyDescent="0.3">
      <c r="A80" s="94">
        <v>44592</v>
      </c>
      <c r="B80" s="20">
        <f t="shared" si="13"/>
        <v>1</v>
      </c>
      <c r="C80" s="43">
        <v>5.6244000000000002E-2</v>
      </c>
      <c r="D80" s="35">
        <f>IFERROR(SUMIFS('ROE Panel'!$J$5:$J$9304,'ROE Panel'!$A$5:$A$9304,$A80,'ROE Panel'!$D$5:$D$9304,D$6,'ROE Panel'!$E$5:$E$9304,D$7)/SUMIFS('ROE Panel'!$K$5:$K$9304,'ROE Panel'!$A$5:$A$9304,$A80,'ROE Panel'!$D$5:$D$9304,D$6,'ROE Panel'!$E$5:$E$9304,D$7),"")</f>
        <v>0.17796298586806139</v>
      </c>
      <c r="E80" s="35">
        <f>IFERROR(SUMIFS('ROE Panel'!$J$5:$J$9304,'ROE Panel'!$A$5:$A$9304,$A80,'ROE Panel'!$D$5:$D$9304,E$6,'ROE Panel'!$E$5:$E$9304,E$7)/SUMIFS('ROE Panel'!$K$5:$K$9304,'ROE Panel'!$A$5:$A$9304,$A80,'ROE Panel'!$D$5:$D$9304,E$6,'ROE Panel'!$E$5:$E$9304,E$7),"")</f>
        <v>0.12835788395014508</v>
      </c>
      <c r="F80" s="35">
        <f>IFERROR(SUMIFS('ROE Panel'!$J$5:$J$9304,'ROE Panel'!$A$5:$A$9304,$A80,'ROE Panel'!$D$5:$D$9304,F$6,'ROE Panel'!$E$5:$E$9304,F$7)/SUMIFS('ROE Panel'!$K$5:$K$9304,'ROE Panel'!$A$5:$A$9304,$A80,'ROE Panel'!$D$5:$D$9304,F$6,'ROE Panel'!$E$5:$E$9304,F$7),"")</f>
        <v>0.10628501791201186</v>
      </c>
      <c r="G80" s="35">
        <f>IFERROR(SUMIFS('ROE Panel'!$J$5:$J$9304,'ROE Panel'!$A$5:$A$9304,$A80,'ROE Panel'!$D$5:$D$9304,G$6,'ROE Panel'!$E$5:$E$9304,G$7)/SUMIFS('ROE Panel'!$K$5:$K$9304,'ROE Panel'!$A$5:$A$9304,$A80,'ROE Panel'!$D$5:$D$9304,G$6,'ROE Panel'!$E$5:$E$9304,G$7),"")</f>
        <v>0.27160019851601624</v>
      </c>
      <c r="H80" s="35">
        <f>IFERROR(SUMIFS('ROE Panel'!$J$5:$J$9304,'ROE Panel'!$A$5:$A$9304,$A80,'ROE Panel'!$D$5:$D$9304,H$6,'ROE Panel'!$E$5:$E$9304,H$7)/SUMIFS('ROE Panel'!$K$5:$K$9304,'ROE Panel'!$A$5:$A$9304,$A80,'ROE Panel'!$D$5:$D$9304,H$6,'ROE Panel'!$E$5:$E$9304,H$7),"")</f>
        <v>0.19999799673935503</v>
      </c>
      <c r="I80" s="35">
        <f>IFERROR(SUMIFS('ROE Panel'!$J$5:$J$9304,'ROE Panel'!$A$5:$A$9304,$A80,'ROE Panel'!$D$5:$D$9304,I$6,'ROE Panel'!$E$5:$E$9304,I$7)/SUMIFS('ROE Panel'!$K$5:$K$9304,'ROE Panel'!$A$5:$A$9304,$A80,'ROE Panel'!$D$5:$D$9304,I$6,'ROE Panel'!$E$5:$E$9304,I$7),"")</f>
        <v>0.11438995347111348</v>
      </c>
      <c r="J80" s="35">
        <f>IFERROR(SUMIFS('ROE Panel'!$J$5:$J$9304,'ROE Panel'!$A$5:$A$9304,$A80,'ROE Panel'!$D$5:$D$9304,J$6,'ROE Panel'!$E$5:$E$9304,J$7)/SUMIFS('ROE Panel'!$K$5:$K$9304,'ROE Panel'!$A$5:$A$9304,$A80,'ROE Panel'!$D$5:$D$9304,J$6,'ROE Panel'!$E$5:$E$9304,J$7),"")</f>
        <v>7.6206149386866553E-2</v>
      </c>
      <c r="K80" s="27">
        <f>IFERROR(SUMIFS('ROE Panel'!$L$5:$L$9304,'ROE Panel'!$A$5:$A$9304,$A80,'ROE Panel'!$D$5:$D$9304,D$6,'ROE Panel'!$E$5:$E$9304,D$7)/SUMIFS('ROE Panel'!$J$5:$J$9304,'ROE Panel'!$A$5:$A$9304,$A80,'ROE Panel'!$D$5:$D$9304,D$6,'ROE Panel'!$E$5:$E$9304,D$7),"")</f>
        <v>8.4659595985563367</v>
      </c>
      <c r="L80" s="27">
        <f>IFERROR(SUMIFS('ROE Panel'!$L$5:$L$9304,'ROE Panel'!$A$5:$A$9304,$A80,'ROE Panel'!$D$5:$D$9304,E$6,'ROE Panel'!$E$5:$E$9304,E$7)/SUMIFS('ROE Panel'!$J$5:$J$9304,'ROE Panel'!$A$5:$A$9304,$A80,'ROE Panel'!$D$5:$D$9304,E$6,'ROE Panel'!$E$5:$E$9304,E$7),"")</f>
        <v>12.762708770032063</v>
      </c>
      <c r="M80" s="27">
        <f>IFERROR(SUMIFS('ROE Panel'!$L$5:$L$9304,'ROE Panel'!$A$5:$A$9304,$A80,'ROE Panel'!$D$5:$D$9304,F$6,'ROE Panel'!$E$5:$E$9304,F$7)/SUMIFS('ROE Panel'!$J$5:$J$9304,'ROE Panel'!$A$5:$A$9304,$A80,'ROE Panel'!$D$5:$D$9304,F$6,'ROE Panel'!$E$5:$E$9304,F$7),"")</f>
        <v>22.387195610244721</v>
      </c>
      <c r="N80" s="27">
        <f>IFERROR(SUMIFS('ROE Panel'!$L$5:$L$9304,'ROE Panel'!$A$5:$A$9304,$A80,'ROE Panel'!$D$5:$D$9304,G$6,'ROE Panel'!$E$5:$E$9304,G$7)/SUMIFS('ROE Panel'!$J$5:$J$9304,'ROE Panel'!$A$5:$A$9304,$A80,'ROE Panel'!$D$5:$D$9304,G$6,'ROE Panel'!$E$5:$E$9304,G$7),"")</f>
        <v>5.6329426882751079</v>
      </c>
      <c r="O80" s="27">
        <f>IFERROR(SUMIFS('ROE Panel'!$L$5:$L$9304,'ROE Panel'!$A$5:$A$9304,$A80,'ROE Panel'!$D$5:$D$9304,H$6,'ROE Panel'!$E$5:$E$9304,H$7)/SUMIFS('ROE Panel'!$J$5:$J$9304,'ROE Panel'!$A$5:$A$9304,$A80,'ROE Panel'!$D$5:$D$9304,H$6,'ROE Panel'!$E$5:$E$9304,H$7),"")</f>
        <v>8.1154231981463774</v>
      </c>
      <c r="P80" s="27">
        <f>IFERROR(SUMIFS('ROE Panel'!$L$5:$L$9304,'ROE Panel'!$A$5:$A$9304,$A80,'ROE Panel'!$D$5:$D$9304,I$6,'ROE Panel'!$E$5:$E$9304,I$7)/SUMIFS('ROE Panel'!$J$5:$J$9304,'ROE Panel'!$A$5:$A$9304,$A80,'ROE Panel'!$D$5:$D$9304,I$6,'ROE Panel'!$E$5:$E$9304,I$7),"")</f>
        <v>20.207547358190254</v>
      </c>
      <c r="Q80" s="27">
        <f>IFERROR(SUMIFS('ROE Panel'!$L$5:$L$9304,'ROE Panel'!$A$5:$A$9304,$A80,'ROE Panel'!$D$5:$D$9304,J$6,'ROE Panel'!$E$5:$E$9304,J$7)/SUMIFS('ROE Panel'!$J$5:$J$9304,'ROE Panel'!$A$5:$A$9304,$A80,'ROE Panel'!$D$5:$D$9304,J$6,'ROE Panel'!$E$5:$E$9304,J$7),"")</f>
        <v>34.529362794486161</v>
      </c>
      <c r="R80" s="29">
        <f t="shared" si="14"/>
        <v>7.7680598385195712E-2</v>
      </c>
      <c r="S80" s="29">
        <f t="shared" si="15"/>
        <v>4.0419147031774433E-2</v>
      </c>
      <c r="T80" s="29">
        <f t="shared" si="16"/>
        <v>1.5671706787801346E-2</v>
      </c>
      <c r="U80" s="29">
        <f t="shared" si="17"/>
        <v>0.13756230912880479</v>
      </c>
      <c r="V80" s="29">
        <f t="shared" si="18"/>
        <v>8.5020664635098317E-2</v>
      </c>
      <c r="W80" s="29">
        <f t="shared" si="19"/>
        <v>1.9909699156979072E-2</v>
      </c>
      <c r="X80" s="29">
        <f t="shared" si="20"/>
        <v>1.8553033370432154E-3</v>
      </c>
    </row>
    <row r="81" spans="1:24" ht="13.95" customHeight="1" x14ac:dyDescent="0.3">
      <c r="A81" s="94">
        <v>44620</v>
      </c>
      <c r="B81" s="20">
        <f t="shared" ref="B81:B112" si="21">IF(AND(A81&gt;EOMONTH(WinStart,-1),A81&lt;=EOMONTH(WinEnd,0)),1,0)</f>
        <v>1</v>
      </c>
      <c r="C81" s="43">
        <v>5.7401999999999988E-2</v>
      </c>
      <c r="D81" s="35">
        <f>IFERROR(SUMIFS('ROE Panel'!$J$5:$J$9304,'ROE Panel'!$A$5:$A$9304,$A81,'ROE Panel'!$D$5:$D$9304,D$6,'ROE Panel'!$E$5:$E$9304,D$7)/SUMIFS('ROE Panel'!$K$5:$K$9304,'ROE Panel'!$A$5:$A$9304,$A81,'ROE Panel'!$D$5:$D$9304,D$6,'ROE Panel'!$E$5:$E$9304,D$7),"")</f>
        <v>0.18214483823659722</v>
      </c>
      <c r="E81" s="35">
        <f>IFERROR(SUMIFS('ROE Panel'!$J$5:$J$9304,'ROE Panel'!$A$5:$A$9304,$A81,'ROE Panel'!$D$5:$D$9304,E$6,'ROE Panel'!$E$5:$E$9304,E$7)/SUMIFS('ROE Panel'!$K$5:$K$9304,'ROE Panel'!$A$5:$A$9304,$A81,'ROE Panel'!$D$5:$D$9304,E$6,'ROE Panel'!$E$5:$E$9304,E$7),"")</f>
        <v>0.12106077457714193</v>
      </c>
      <c r="F81" s="35">
        <f>IFERROR(SUMIFS('ROE Panel'!$J$5:$J$9304,'ROE Panel'!$A$5:$A$9304,$A81,'ROE Panel'!$D$5:$D$9304,F$6,'ROE Panel'!$E$5:$E$9304,F$7)/SUMIFS('ROE Panel'!$K$5:$K$9304,'ROE Panel'!$A$5:$A$9304,$A81,'ROE Panel'!$D$5:$D$9304,F$6,'ROE Panel'!$E$5:$E$9304,F$7),"")</f>
        <v>9.9910633252645903E-2</v>
      </c>
      <c r="G81" s="35">
        <f>IFERROR(SUMIFS('ROE Panel'!$J$5:$J$9304,'ROE Panel'!$A$5:$A$9304,$A81,'ROE Panel'!$D$5:$D$9304,G$6,'ROE Panel'!$E$5:$E$9304,G$7)/SUMIFS('ROE Panel'!$K$5:$K$9304,'ROE Panel'!$A$5:$A$9304,$A81,'ROE Panel'!$D$5:$D$9304,G$6,'ROE Panel'!$E$5:$E$9304,G$7),"")</f>
        <v>0.28161835869061286</v>
      </c>
      <c r="H81" s="35">
        <f>IFERROR(SUMIFS('ROE Panel'!$J$5:$J$9304,'ROE Panel'!$A$5:$A$9304,$A81,'ROE Panel'!$D$5:$D$9304,H$6,'ROE Panel'!$E$5:$E$9304,H$7)/SUMIFS('ROE Panel'!$K$5:$K$9304,'ROE Panel'!$A$5:$A$9304,$A81,'ROE Panel'!$D$5:$D$9304,H$6,'ROE Panel'!$E$5:$E$9304,H$7),"")</f>
        <v>0.20016946603078678</v>
      </c>
      <c r="I81" s="35">
        <f>IFERROR(SUMIFS('ROE Panel'!$J$5:$J$9304,'ROE Panel'!$A$5:$A$9304,$A81,'ROE Panel'!$D$5:$D$9304,I$6,'ROE Panel'!$E$5:$E$9304,I$7)/SUMIFS('ROE Panel'!$K$5:$K$9304,'ROE Panel'!$A$5:$A$9304,$A81,'ROE Panel'!$D$5:$D$9304,I$6,'ROE Panel'!$E$5:$E$9304,I$7),"")</f>
        <v>0.10228181378822328</v>
      </c>
      <c r="J81" s="35">
        <f>IFERROR(SUMIFS('ROE Panel'!$J$5:$J$9304,'ROE Panel'!$A$5:$A$9304,$A81,'ROE Panel'!$D$5:$D$9304,J$6,'ROE Panel'!$E$5:$E$9304,J$7)/SUMIFS('ROE Panel'!$K$5:$K$9304,'ROE Panel'!$A$5:$A$9304,$A81,'ROE Panel'!$D$5:$D$9304,J$6,'ROE Panel'!$E$5:$E$9304,J$7),"")</f>
        <v>8.8054777050317085E-2</v>
      </c>
      <c r="K81" s="27">
        <f>IFERROR(SUMIFS('ROE Panel'!$L$5:$L$9304,'ROE Panel'!$A$5:$A$9304,$A81,'ROE Panel'!$D$5:$D$9304,D$6,'ROE Panel'!$E$5:$E$9304,D$7)/SUMIFS('ROE Panel'!$J$5:$J$9304,'ROE Panel'!$A$5:$A$9304,$A81,'ROE Panel'!$D$5:$D$9304,D$6,'ROE Panel'!$E$5:$E$9304,D$7),"")</f>
        <v>8.1270868170807269</v>
      </c>
      <c r="L81" s="27">
        <f>IFERROR(SUMIFS('ROE Panel'!$L$5:$L$9304,'ROE Panel'!$A$5:$A$9304,$A81,'ROE Panel'!$D$5:$D$9304,E$6,'ROE Panel'!$E$5:$E$9304,E$7)/SUMIFS('ROE Panel'!$J$5:$J$9304,'ROE Panel'!$A$5:$A$9304,$A81,'ROE Panel'!$D$5:$D$9304,E$6,'ROE Panel'!$E$5:$E$9304,E$7),"")</f>
        <v>12.500649755517518</v>
      </c>
      <c r="M81" s="27">
        <f>IFERROR(SUMIFS('ROE Panel'!$L$5:$L$9304,'ROE Panel'!$A$5:$A$9304,$A81,'ROE Panel'!$D$5:$D$9304,F$6,'ROE Panel'!$E$5:$E$9304,F$7)/SUMIFS('ROE Panel'!$J$5:$J$9304,'ROE Panel'!$A$5:$A$9304,$A81,'ROE Panel'!$D$5:$D$9304,F$6,'ROE Panel'!$E$5:$E$9304,F$7),"")</f>
        <v>21.234602462891988</v>
      </c>
      <c r="N81" s="27">
        <f>IFERROR(SUMIFS('ROE Panel'!$L$5:$L$9304,'ROE Panel'!$A$5:$A$9304,$A81,'ROE Panel'!$D$5:$D$9304,G$6,'ROE Panel'!$E$5:$E$9304,G$7)/SUMIFS('ROE Panel'!$J$5:$J$9304,'ROE Panel'!$A$5:$A$9304,$A81,'ROE Panel'!$D$5:$D$9304,G$6,'ROE Panel'!$E$5:$E$9304,G$7),"")</f>
        <v>5.8488426302922685</v>
      </c>
      <c r="O81" s="27">
        <f>IFERROR(SUMIFS('ROE Panel'!$L$5:$L$9304,'ROE Panel'!$A$5:$A$9304,$A81,'ROE Panel'!$D$5:$D$9304,H$6,'ROE Panel'!$E$5:$E$9304,H$7)/SUMIFS('ROE Panel'!$J$5:$J$9304,'ROE Panel'!$A$5:$A$9304,$A81,'ROE Panel'!$D$5:$D$9304,H$6,'ROE Panel'!$E$5:$E$9304,H$7),"")</f>
        <v>8.067750362013582</v>
      </c>
      <c r="P81" s="27">
        <f>IFERROR(SUMIFS('ROE Panel'!$L$5:$L$9304,'ROE Panel'!$A$5:$A$9304,$A81,'ROE Panel'!$D$5:$D$9304,I$6,'ROE Panel'!$E$5:$E$9304,I$7)/SUMIFS('ROE Panel'!$J$5:$J$9304,'ROE Panel'!$A$5:$A$9304,$A81,'ROE Panel'!$D$5:$D$9304,I$6,'ROE Panel'!$E$5:$E$9304,I$7),"")</f>
        <v>19.285037657179522</v>
      </c>
      <c r="Q81" s="27">
        <f>IFERROR(SUMIFS('ROE Panel'!$L$5:$L$9304,'ROE Panel'!$A$5:$A$9304,$A81,'ROE Panel'!$D$5:$D$9304,J$6,'ROE Panel'!$E$5:$E$9304,J$7)/SUMIFS('ROE Panel'!$J$5:$J$9304,'ROE Panel'!$A$5:$A$9304,$A81,'ROE Panel'!$D$5:$D$9304,J$6,'ROE Panel'!$E$5:$E$9304,J$7),"")</f>
        <v>32.557340957662134</v>
      </c>
      <c r="R81" s="29">
        <f t="shared" ref="R81:R112" si="22">IF(AND(ISNUMBER(D81),ISNUMBER(K81)),IF(RateConv=1,(HistGn+(1-HistGn/D81)/K81),(1+(HistGn+(1-HistGn/D81)/K81))/(1+IPCALT)-1)-$C81,"")</f>
        <v>8.0893147642739666E-2</v>
      </c>
      <c r="S81" s="29">
        <f t="shared" ref="S81:S112" si="23">IF(AND(ISNUMBER(E81),ISNUMBER(L81)),IF(RateConv=1,(HistGn+(1-HistGn/E81)/L81),(1+(HistGn+(1-HistGn/E81)/L81))/(1+IPCALT)-1)-$C81,"")</f>
        <v>3.8536675850482295E-2</v>
      </c>
      <c r="T81" s="29">
        <f t="shared" ref="T81:T112" si="24">IF(AND(ISNUMBER(F81),ISNUMBER(M81)),IF(RateConv=1,(HistGn+(1-HistGn/F81)/M81),(1+(HistGn+(1-HistGn/F81)/M81))/(1+IPCALT)-1)-$C81,"")</f>
        <v>1.4537463854602951E-2</v>
      </c>
      <c r="U81" s="29">
        <f t="shared" ref="U81:U112" si="25">IF(AND(ISNUMBER(G81),ISNUMBER(N81)),IF(RateConv=1,(HistGn+(1-HistGn/G81)/N81),(1+(HistGn+(1-HistGn/G81)/N81))/(1+IPCALT)-1)-$C81,"")</f>
        <v>0.13203771397374728</v>
      </c>
      <c r="V81" s="29">
        <f t="shared" ref="V81:V112" si="26">IF(AND(ISNUMBER(H81),ISNUMBER(O81)),IF(RateConv=1,(HistGn+(1-HistGn/H81)/O81),(1+(HistGn+(1-HistGn/H81)/O81))/(1+IPCALT)-1)-$C81,"")</f>
        <v>8.4444632539515535E-2</v>
      </c>
      <c r="W81" s="29">
        <f t="shared" ref="W81:W112" si="27">IF(AND(ISNUMBER(I81),ISNUMBER(P81)),IF(RateConv=1,(HistGn+(1-HistGn/I81)/P81),(1+(HistGn+(1-HistGn/I81)/P81))/(1+IPCALT)-1)-$C81,"")</f>
        <v>1.7624145453566227E-2</v>
      </c>
      <c r="X81" s="29">
        <f t="shared" ref="X81:X112" si="28">IF(AND(ISNUMBER(J81),ISNUMBER(Q81)),IF(RateConv=1,(HistGn+(1-HistGn/J81)/Q81),(1+(HistGn+(1-HistGn/J81)/Q81))/(1+IPCALT)-1)-$C81,"")</f>
        <v>3.918620912853471E-3</v>
      </c>
    </row>
    <row r="82" spans="1:24" ht="13.95" customHeight="1" x14ac:dyDescent="0.3">
      <c r="A82" s="94">
        <v>44651</v>
      </c>
      <c r="B82" s="20">
        <f t="shared" si="21"/>
        <v>1</v>
      </c>
      <c r="C82" s="43">
        <v>5.5456999999999999E-2</v>
      </c>
      <c r="D82" s="35">
        <f>IFERROR(SUMIFS('ROE Panel'!$J$5:$J$9304,'ROE Panel'!$A$5:$A$9304,$A82,'ROE Panel'!$D$5:$D$9304,D$6,'ROE Panel'!$E$5:$E$9304,D$7)/SUMIFS('ROE Panel'!$K$5:$K$9304,'ROE Panel'!$A$5:$A$9304,$A82,'ROE Panel'!$D$5:$D$9304,D$6,'ROE Panel'!$E$5:$E$9304,D$7),"")</f>
        <v>0.18402630108086165</v>
      </c>
      <c r="E82" s="35">
        <f>IFERROR(SUMIFS('ROE Panel'!$J$5:$J$9304,'ROE Panel'!$A$5:$A$9304,$A82,'ROE Panel'!$D$5:$D$9304,E$6,'ROE Panel'!$E$5:$E$9304,E$7)/SUMIFS('ROE Panel'!$K$5:$K$9304,'ROE Panel'!$A$5:$A$9304,$A82,'ROE Panel'!$D$5:$D$9304,E$6,'ROE Panel'!$E$5:$E$9304,E$7),"")</f>
        <v>0.12648425315379416</v>
      </c>
      <c r="F82" s="35">
        <f>IFERROR(SUMIFS('ROE Panel'!$J$5:$J$9304,'ROE Panel'!$A$5:$A$9304,$A82,'ROE Panel'!$D$5:$D$9304,F$6,'ROE Panel'!$E$5:$E$9304,F$7)/SUMIFS('ROE Panel'!$K$5:$K$9304,'ROE Panel'!$A$5:$A$9304,$A82,'ROE Panel'!$D$5:$D$9304,F$6,'ROE Panel'!$E$5:$E$9304,F$7),"")</f>
        <v>9.7592339326879315E-2</v>
      </c>
      <c r="G82" s="35">
        <f>IFERROR(SUMIFS('ROE Panel'!$J$5:$J$9304,'ROE Panel'!$A$5:$A$9304,$A82,'ROE Panel'!$D$5:$D$9304,G$6,'ROE Panel'!$E$5:$E$9304,G$7)/SUMIFS('ROE Panel'!$K$5:$K$9304,'ROE Panel'!$A$5:$A$9304,$A82,'ROE Panel'!$D$5:$D$9304,G$6,'ROE Panel'!$E$5:$E$9304,G$7),"")</f>
        <v>0.30165277083638514</v>
      </c>
      <c r="H82" s="35">
        <f>IFERROR(SUMIFS('ROE Panel'!$J$5:$J$9304,'ROE Panel'!$A$5:$A$9304,$A82,'ROE Panel'!$D$5:$D$9304,H$6,'ROE Panel'!$E$5:$E$9304,H$7)/SUMIFS('ROE Panel'!$K$5:$K$9304,'ROE Panel'!$A$5:$A$9304,$A82,'ROE Panel'!$D$5:$D$9304,H$6,'ROE Panel'!$E$5:$E$9304,H$7),"")</f>
        <v>0.21031665157580726</v>
      </c>
      <c r="I82" s="35">
        <f>IFERROR(SUMIFS('ROE Panel'!$J$5:$J$9304,'ROE Panel'!$A$5:$A$9304,$A82,'ROE Panel'!$D$5:$D$9304,I$6,'ROE Panel'!$E$5:$E$9304,I$7)/SUMIFS('ROE Panel'!$K$5:$K$9304,'ROE Panel'!$A$5:$A$9304,$A82,'ROE Panel'!$D$5:$D$9304,I$6,'ROE Panel'!$E$5:$E$9304,I$7),"")</f>
        <v>0.10289251825592054</v>
      </c>
      <c r="J82" s="35">
        <f>IFERROR(SUMIFS('ROE Panel'!$J$5:$J$9304,'ROE Panel'!$A$5:$A$9304,$A82,'ROE Panel'!$D$5:$D$9304,J$6,'ROE Panel'!$E$5:$E$9304,J$7)/SUMIFS('ROE Panel'!$K$5:$K$9304,'ROE Panel'!$A$5:$A$9304,$A82,'ROE Panel'!$D$5:$D$9304,J$6,'ROE Panel'!$E$5:$E$9304,J$7),"")</f>
        <v>7.6427882265283978E-2</v>
      </c>
      <c r="K82" s="27">
        <f>IFERROR(SUMIFS('ROE Panel'!$L$5:$L$9304,'ROE Panel'!$A$5:$A$9304,$A82,'ROE Panel'!$D$5:$D$9304,D$6,'ROE Panel'!$E$5:$E$9304,D$7)/SUMIFS('ROE Panel'!$J$5:$J$9304,'ROE Panel'!$A$5:$A$9304,$A82,'ROE Panel'!$D$5:$D$9304,D$6,'ROE Panel'!$E$5:$E$9304,D$7),"")</f>
        <v>8.592217742489467</v>
      </c>
      <c r="L82" s="27">
        <f>IFERROR(SUMIFS('ROE Panel'!$L$5:$L$9304,'ROE Panel'!$A$5:$A$9304,$A82,'ROE Panel'!$D$5:$D$9304,E$6,'ROE Panel'!$E$5:$E$9304,E$7)/SUMIFS('ROE Panel'!$J$5:$J$9304,'ROE Panel'!$A$5:$A$9304,$A82,'ROE Panel'!$D$5:$D$9304,E$6,'ROE Panel'!$E$5:$E$9304,E$7),"")</f>
        <v>12.940337777017522</v>
      </c>
      <c r="M82" s="27">
        <f>IFERROR(SUMIFS('ROE Panel'!$L$5:$L$9304,'ROE Panel'!$A$5:$A$9304,$A82,'ROE Panel'!$D$5:$D$9304,F$6,'ROE Panel'!$E$5:$E$9304,F$7)/SUMIFS('ROE Panel'!$J$5:$J$9304,'ROE Panel'!$A$5:$A$9304,$A82,'ROE Panel'!$D$5:$D$9304,F$6,'ROE Panel'!$E$5:$E$9304,F$7),"")</f>
        <v>23.039122873309086</v>
      </c>
      <c r="N82" s="27">
        <f>IFERROR(SUMIFS('ROE Panel'!$L$5:$L$9304,'ROE Panel'!$A$5:$A$9304,$A82,'ROE Panel'!$D$5:$D$9304,G$6,'ROE Panel'!$E$5:$E$9304,G$7)/SUMIFS('ROE Panel'!$J$5:$J$9304,'ROE Panel'!$A$5:$A$9304,$A82,'ROE Panel'!$D$5:$D$9304,G$6,'ROE Panel'!$E$5:$E$9304,G$7),"")</f>
        <v>5.4601853759765637</v>
      </c>
      <c r="O82" s="27">
        <f>IFERROR(SUMIFS('ROE Panel'!$L$5:$L$9304,'ROE Panel'!$A$5:$A$9304,$A82,'ROE Panel'!$D$5:$D$9304,H$6,'ROE Panel'!$E$5:$E$9304,H$7)/SUMIFS('ROE Panel'!$J$5:$J$9304,'ROE Panel'!$A$5:$A$9304,$A82,'ROE Panel'!$D$5:$D$9304,H$6,'ROE Panel'!$E$5:$E$9304,H$7),"")</f>
        <v>8.0147979109383538</v>
      </c>
      <c r="P82" s="27">
        <f>IFERROR(SUMIFS('ROE Panel'!$L$5:$L$9304,'ROE Panel'!$A$5:$A$9304,$A82,'ROE Panel'!$D$5:$D$9304,I$6,'ROE Panel'!$E$5:$E$9304,I$7)/SUMIFS('ROE Panel'!$J$5:$J$9304,'ROE Panel'!$A$5:$A$9304,$A82,'ROE Panel'!$D$5:$D$9304,I$6,'ROE Panel'!$E$5:$E$9304,I$7),"")</f>
        <v>21.221010975239931</v>
      </c>
      <c r="Q82" s="27">
        <f>IFERROR(SUMIFS('ROE Panel'!$L$5:$L$9304,'ROE Panel'!$A$5:$A$9304,$A82,'ROE Panel'!$D$5:$D$9304,J$6,'ROE Panel'!$E$5:$E$9304,J$7)/SUMIFS('ROE Panel'!$J$5:$J$9304,'ROE Panel'!$A$5:$A$9304,$A82,'ROE Panel'!$D$5:$D$9304,J$6,'ROE Panel'!$E$5:$E$9304,J$7),"")</f>
        <v>32.813051880267849</v>
      </c>
      <c r="R82" s="29">
        <f t="shared" si="22"/>
        <v>7.8203015668186687E-2</v>
      </c>
      <c r="S82" s="29">
        <f t="shared" si="23"/>
        <v>4.0105275053206747E-2</v>
      </c>
      <c r="T82" s="29">
        <f t="shared" si="24"/>
        <v>1.404406591095602E-2</v>
      </c>
      <c r="U82" s="29">
        <f t="shared" si="25"/>
        <v>0.14615161853940625</v>
      </c>
      <c r="V82" s="29">
        <f t="shared" si="26"/>
        <v>8.8429715197094083E-2</v>
      </c>
      <c r="W82" s="29">
        <f t="shared" si="27"/>
        <v>1.7140868919286935E-2</v>
      </c>
      <c r="X82" s="29">
        <f t="shared" si="28"/>
        <v>3.2773910965098046E-3</v>
      </c>
    </row>
    <row r="83" spans="1:24" ht="13.95" customHeight="1" x14ac:dyDescent="0.3">
      <c r="A83" s="94">
        <v>44681</v>
      </c>
      <c r="B83" s="20">
        <f t="shared" si="21"/>
        <v>1</v>
      </c>
      <c r="C83" s="43">
        <v>5.7063000000000003E-2</v>
      </c>
      <c r="D83" s="35">
        <f>IFERROR(SUMIFS('ROE Panel'!$J$5:$J$9304,'ROE Panel'!$A$5:$A$9304,$A83,'ROE Panel'!$D$5:$D$9304,D$6,'ROE Panel'!$E$5:$E$9304,D$7)/SUMIFS('ROE Panel'!$K$5:$K$9304,'ROE Panel'!$A$5:$A$9304,$A83,'ROE Panel'!$D$5:$D$9304,D$6,'ROE Panel'!$E$5:$E$9304,D$7),"")</f>
        <v>0.18587019265280152</v>
      </c>
      <c r="E83" s="35">
        <f>IFERROR(SUMIFS('ROE Panel'!$J$5:$J$9304,'ROE Panel'!$A$5:$A$9304,$A83,'ROE Panel'!$D$5:$D$9304,E$6,'ROE Panel'!$E$5:$E$9304,E$7)/SUMIFS('ROE Panel'!$K$5:$K$9304,'ROE Panel'!$A$5:$A$9304,$A83,'ROE Panel'!$D$5:$D$9304,E$6,'ROE Panel'!$E$5:$E$9304,E$7),"")</f>
        <v>0.13473022772006024</v>
      </c>
      <c r="F83" s="35">
        <f>IFERROR(SUMIFS('ROE Panel'!$J$5:$J$9304,'ROE Panel'!$A$5:$A$9304,$A83,'ROE Panel'!$D$5:$D$9304,F$6,'ROE Panel'!$E$5:$E$9304,F$7)/SUMIFS('ROE Panel'!$K$5:$K$9304,'ROE Panel'!$A$5:$A$9304,$A83,'ROE Panel'!$D$5:$D$9304,F$6,'ROE Panel'!$E$5:$E$9304,F$7),"")</f>
        <v>9.70081189926046E-2</v>
      </c>
      <c r="G83" s="35">
        <f>IFERROR(SUMIFS('ROE Panel'!$J$5:$J$9304,'ROE Panel'!$A$5:$A$9304,$A83,'ROE Panel'!$D$5:$D$9304,G$6,'ROE Panel'!$E$5:$E$9304,G$7)/SUMIFS('ROE Panel'!$K$5:$K$9304,'ROE Panel'!$A$5:$A$9304,$A83,'ROE Panel'!$D$5:$D$9304,G$6,'ROE Panel'!$E$5:$E$9304,G$7),"")</f>
        <v>0.3204229936822891</v>
      </c>
      <c r="H83" s="35">
        <f>IFERROR(SUMIFS('ROE Panel'!$J$5:$J$9304,'ROE Panel'!$A$5:$A$9304,$A83,'ROE Panel'!$D$5:$D$9304,H$6,'ROE Panel'!$E$5:$E$9304,H$7)/SUMIFS('ROE Panel'!$K$5:$K$9304,'ROE Panel'!$A$5:$A$9304,$A83,'ROE Panel'!$D$5:$D$9304,H$6,'ROE Panel'!$E$5:$E$9304,H$7),"")</f>
        <v>0.22162663916190525</v>
      </c>
      <c r="I83" s="35">
        <f>IFERROR(SUMIFS('ROE Panel'!$J$5:$J$9304,'ROE Panel'!$A$5:$A$9304,$A83,'ROE Panel'!$D$5:$D$9304,I$6,'ROE Panel'!$E$5:$E$9304,I$7)/SUMIFS('ROE Panel'!$K$5:$K$9304,'ROE Panel'!$A$5:$A$9304,$A83,'ROE Panel'!$D$5:$D$9304,I$6,'ROE Panel'!$E$5:$E$9304,I$7),"")</f>
        <v>9.9331890822938251E-2</v>
      </c>
      <c r="J83" s="35">
        <f>IFERROR(SUMIFS('ROE Panel'!$J$5:$J$9304,'ROE Panel'!$A$5:$A$9304,$A83,'ROE Panel'!$D$5:$D$9304,J$6,'ROE Panel'!$E$5:$E$9304,J$7)/SUMIFS('ROE Panel'!$K$5:$K$9304,'ROE Panel'!$A$5:$A$9304,$A83,'ROE Panel'!$D$5:$D$9304,J$6,'ROE Panel'!$E$5:$E$9304,J$7),"")</f>
        <v>8.5168004045318962E-2</v>
      </c>
      <c r="K83" s="27">
        <f>IFERROR(SUMIFS('ROE Panel'!$L$5:$L$9304,'ROE Panel'!$A$5:$A$9304,$A83,'ROE Panel'!$D$5:$D$9304,D$6,'ROE Panel'!$E$5:$E$9304,D$7)/SUMIFS('ROE Panel'!$J$5:$J$9304,'ROE Panel'!$A$5:$A$9304,$A83,'ROE Panel'!$D$5:$D$9304,D$6,'ROE Panel'!$E$5:$E$9304,D$7),"")</f>
        <v>7.4637696323282148</v>
      </c>
      <c r="L83" s="27">
        <f>IFERROR(SUMIFS('ROE Panel'!$L$5:$L$9304,'ROE Panel'!$A$5:$A$9304,$A83,'ROE Panel'!$D$5:$D$9304,E$6,'ROE Panel'!$E$5:$E$9304,E$7)/SUMIFS('ROE Panel'!$J$5:$J$9304,'ROE Panel'!$A$5:$A$9304,$A83,'ROE Panel'!$D$5:$D$9304,E$6,'ROE Panel'!$E$5:$E$9304,E$7),"")</f>
        <v>12.090431051639664</v>
      </c>
      <c r="M83" s="27">
        <f>IFERROR(SUMIFS('ROE Panel'!$L$5:$L$9304,'ROE Panel'!$A$5:$A$9304,$A83,'ROE Panel'!$D$5:$D$9304,F$6,'ROE Panel'!$E$5:$E$9304,F$7)/SUMIFS('ROE Panel'!$J$5:$J$9304,'ROE Panel'!$A$5:$A$9304,$A83,'ROE Panel'!$D$5:$D$9304,F$6,'ROE Panel'!$E$5:$E$9304,F$7),"")</f>
        <v>19.671698281353741</v>
      </c>
      <c r="N83" s="27">
        <f>IFERROR(SUMIFS('ROE Panel'!$L$5:$L$9304,'ROE Panel'!$A$5:$A$9304,$A83,'ROE Panel'!$D$5:$D$9304,G$6,'ROE Panel'!$E$5:$E$9304,G$7)/SUMIFS('ROE Panel'!$J$5:$J$9304,'ROE Panel'!$A$5:$A$9304,$A83,'ROE Panel'!$D$5:$D$9304,G$6,'ROE Panel'!$E$5:$E$9304,G$7),"")</f>
        <v>4.599026754382769</v>
      </c>
      <c r="O83" s="27">
        <f>IFERROR(SUMIFS('ROE Panel'!$L$5:$L$9304,'ROE Panel'!$A$5:$A$9304,$A83,'ROE Panel'!$D$5:$D$9304,H$6,'ROE Panel'!$E$5:$E$9304,H$7)/SUMIFS('ROE Panel'!$J$5:$J$9304,'ROE Panel'!$A$5:$A$9304,$A83,'ROE Panel'!$D$5:$D$9304,H$6,'ROE Panel'!$E$5:$E$9304,H$7),"")</f>
        <v>6.8902291215586819</v>
      </c>
      <c r="P83" s="27">
        <f>IFERROR(SUMIFS('ROE Panel'!$L$5:$L$9304,'ROE Panel'!$A$5:$A$9304,$A83,'ROE Panel'!$D$5:$D$9304,I$6,'ROE Panel'!$E$5:$E$9304,I$7)/SUMIFS('ROE Panel'!$J$5:$J$9304,'ROE Panel'!$A$5:$A$9304,$A83,'ROE Panel'!$D$5:$D$9304,I$6,'ROE Panel'!$E$5:$E$9304,I$7),"")</f>
        <v>17.709271358763544</v>
      </c>
      <c r="Q83" s="27">
        <f>IFERROR(SUMIFS('ROE Panel'!$L$5:$L$9304,'ROE Panel'!$A$5:$A$9304,$A83,'ROE Panel'!$D$5:$D$9304,J$6,'ROE Panel'!$E$5:$E$9304,J$7)/SUMIFS('ROE Panel'!$J$5:$J$9304,'ROE Panel'!$A$5:$A$9304,$A83,'ROE Panel'!$D$5:$D$9304,J$6,'ROE Panel'!$E$5:$E$9304,J$7),"")</f>
        <v>31.333567382137424</v>
      </c>
      <c r="R83" s="29">
        <f t="shared" si="22"/>
        <v>9.0038609952824783E-2</v>
      </c>
      <c r="S83" s="29">
        <f t="shared" si="23"/>
        <v>4.3794033467852586E-2</v>
      </c>
      <c r="T83" s="29">
        <f t="shared" si="24"/>
        <v>1.6142387195918206E-2</v>
      </c>
      <c r="U83" s="29">
        <f t="shared" si="25"/>
        <v>0.17548036314343149</v>
      </c>
      <c r="V83" s="29">
        <f t="shared" si="26"/>
        <v>0.10429192443298471</v>
      </c>
      <c r="W83" s="29">
        <f t="shared" si="27"/>
        <v>1.9686319195741445E-2</v>
      </c>
      <c r="X83" s="29">
        <f t="shared" si="28"/>
        <v>4.2395388867966996E-3</v>
      </c>
    </row>
    <row r="84" spans="1:24" ht="13.95" customHeight="1" x14ac:dyDescent="0.3">
      <c r="A84" s="94">
        <v>44712</v>
      </c>
      <c r="B84" s="20">
        <f t="shared" si="21"/>
        <v>1</v>
      </c>
      <c r="C84" s="43">
        <v>5.7396999999999997E-2</v>
      </c>
      <c r="D84" s="35">
        <f>IFERROR(SUMIFS('ROE Panel'!$J$5:$J$9304,'ROE Panel'!$A$5:$A$9304,$A84,'ROE Panel'!$D$5:$D$9304,D$6,'ROE Panel'!$E$5:$E$9304,D$7)/SUMIFS('ROE Panel'!$K$5:$K$9304,'ROE Panel'!$A$5:$A$9304,$A84,'ROE Panel'!$D$5:$D$9304,D$6,'ROE Panel'!$E$5:$E$9304,D$7),"")</f>
        <v>0.18574297816184554</v>
      </c>
      <c r="E84" s="35">
        <f>IFERROR(SUMIFS('ROE Panel'!$J$5:$J$9304,'ROE Panel'!$A$5:$A$9304,$A84,'ROE Panel'!$D$5:$D$9304,E$6,'ROE Panel'!$E$5:$E$9304,E$7)/SUMIFS('ROE Panel'!$K$5:$K$9304,'ROE Panel'!$A$5:$A$9304,$A84,'ROE Panel'!$D$5:$D$9304,E$6,'ROE Panel'!$E$5:$E$9304,E$7),"")</f>
        <v>0.1400393940617923</v>
      </c>
      <c r="F84" s="35">
        <f>IFERROR(SUMIFS('ROE Panel'!$J$5:$J$9304,'ROE Panel'!$A$5:$A$9304,$A84,'ROE Panel'!$D$5:$D$9304,F$6,'ROE Panel'!$E$5:$E$9304,F$7)/SUMIFS('ROE Panel'!$K$5:$K$9304,'ROE Panel'!$A$5:$A$9304,$A84,'ROE Panel'!$D$5:$D$9304,F$6,'ROE Panel'!$E$5:$E$9304,F$7),"")</f>
        <v>9.8188387132434052E-2</v>
      </c>
      <c r="G84" s="35">
        <f>IFERROR(SUMIFS('ROE Panel'!$J$5:$J$9304,'ROE Panel'!$A$5:$A$9304,$A84,'ROE Panel'!$D$5:$D$9304,G$6,'ROE Panel'!$E$5:$E$9304,G$7)/SUMIFS('ROE Panel'!$K$5:$K$9304,'ROE Panel'!$A$5:$A$9304,$A84,'ROE Panel'!$D$5:$D$9304,G$6,'ROE Panel'!$E$5:$E$9304,G$7),"")</f>
        <v>0.32181003241048228</v>
      </c>
      <c r="H84" s="35">
        <f>IFERROR(SUMIFS('ROE Panel'!$J$5:$J$9304,'ROE Panel'!$A$5:$A$9304,$A84,'ROE Panel'!$D$5:$D$9304,H$6,'ROE Panel'!$E$5:$E$9304,H$7)/SUMIFS('ROE Panel'!$K$5:$K$9304,'ROE Panel'!$A$5:$A$9304,$A84,'ROE Panel'!$D$5:$D$9304,H$6,'ROE Panel'!$E$5:$E$9304,H$7),"")</f>
        <v>0.22292365400679964</v>
      </c>
      <c r="I84" s="35">
        <f>IFERROR(SUMIFS('ROE Panel'!$J$5:$J$9304,'ROE Panel'!$A$5:$A$9304,$A84,'ROE Panel'!$D$5:$D$9304,I$6,'ROE Panel'!$E$5:$E$9304,I$7)/SUMIFS('ROE Panel'!$K$5:$K$9304,'ROE Panel'!$A$5:$A$9304,$A84,'ROE Panel'!$D$5:$D$9304,I$6,'ROE Panel'!$E$5:$E$9304,I$7),"")</f>
        <v>0.10249831905486362</v>
      </c>
      <c r="J84" s="35">
        <f>IFERROR(SUMIFS('ROE Panel'!$J$5:$J$9304,'ROE Panel'!$A$5:$A$9304,$A84,'ROE Panel'!$D$5:$D$9304,J$6,'ROE Panel'!$E$5:$E$9304,J$7)/SUMIFS('ROE Panel'!$K$5:$K$9304,'ROE Panel'!$A$5:$A$9304,$A84,'ROE Panel'!$D$5:$D$9304,J$6,'ROE Panel'!$E$5:$E$9304,J$7),"")</f>
        <v>7.8866498174709476E-2</v>
      </c>
      <c r="K84" s="27">
        <f>IFERROR(SUMIFS('ROE Panel'!$L$5:$L$9304,'ROE Panel'!$A$5:$A$9304,$A84,'ROE Panel'!$D$5:$D$9304,D$6,'ROE Panel'!$E$5:$E$9304,D$7)/SUMIFS('ROE Panel'!$J$5:$J$9304,'ROE Panel'!$A$5:$A$9304,$A84,'ROE Panel'!$D$5:$D$9304,D$6,'ROE Panel'!$E$5:$E$9304,D$7),"")</f>
        <v>7.7196108441677405</v>
      </c>
      <c r="L84" s="27">
        <f>IFERROR(SUMIFS('ROE Panel'!$L$5:$L$9304,'ROE Panel'!$A$5:$A$9304,$A84,'ROE Panel'!$D$5:$D$9304,E$6,'ROE Panel'!$E$5:$E$9304,E$7)/SUMIFS('ROE Panel'!$J$5:$J$9304,'ROE Panel'!$A$5:$A$9304,$A84,'ROE Panel'!$D$5:$D$9304,E$6,'ROE Panel'!$E$5:$E$9304,E$7),"")</f>
        <v>11.548660907285782</v>
      </c>
      <c r="M84" s="27">
        <f>IFERROR(SUMIFS('ROE Panel'!$L$5:$L$9304,'ROE Panel'!$A$5:$A$9304,$A84,'ROE Panel'!$D$5:$D$9304,F$6,'ROE Panel'!$E$5:$E$9304,F$7)/SUMIFS('ROE Panel'!$J$5:$J$9304,'ROE Panel'!$A$5:$A$9304,$A84,'ROE Panel'!$D$5:$D$9304,F$6,'ROE Panel'!$E$5:$E$9304,F$7),"")</f>
        <v>18.60894689544654</v>
      </c>
      <c r="N84" s="27">
        <f>IFERROR(SUMIFS('ROE Panel'!$L$5:$L$9304,'ROE Panel'!$A$5:$A$9304,$A84,'ROE Panel'!$D$5:$D$9304,G$6,'ROE Panel'!$E$5:$E$9304,G$7)/SUMIFS('ROE Panel'!$J$5:$J$9304,'ROE Panel'!$A$5:$A$9304,$A84,'ROE Panel'!$D$5:$D$9304,G$6,'ROE Panel'!$E$5:$E$9304,G$7),"")</f>
        <v>4.775697873502363</v>
      </c>
      <c r="O84" s="27">
        <f>IFERROR(SUMIFS('ROE Panel'!$L$5:$L$9304,'ROE Panel'!$A$5:$A$9304,$A84,'ROE Panel'!$D$5:$D$9304,H$6,'ROE Panel'!$E$5:$E$9304,H$7)/SUMIFS('ROE Panel'!$J$5:$J$9304,'ROE Panel'!$A$5:$A$9304,$A84,'ROE Panel'!$D$5:$D$9304,H$6,'ROE Panel'!$E$5:$E$9304,H$7),"")</f>
        <v>6.971740015151509</v>
      </c>
      <c r="P84" s="27">
        <f>IFERROR(SUMIFS('ROE Panel'!$L$5:$L$9304,'ROE Panel'!$A$5:$A$9304,$A84,'ROE Panel'!$D$5:$D$9304,I$6,'ROE Panel'!$E$5:$E$9304,I$7)/SUMIFS('ROE Panel'!$J$5:$J$9304,'ROE Panel'!$A$5:$A$9304,$A84,'ROE Panel'!$D$5:$D$9304,I$6,'ROE Panel'!$E$5:$E$9304,I$7),"")</f>
        <v>17.447945824430509</v>
      </c>
      <c r="Q84" s="27">
        <f>IFERROR(SUMIFS('ROE Panel'!$L$5:$L$9304,'ROE Panel'!$A$5:$A$9304,$A84,'ROE Panel'!$D$5:$D$9304,J$6,'ROE Panel'!$E$5:$E$9304,J$7)/SUMIFS('ROE Panel'!$J$5:$J$9304,'ROE Panel'!$A$5:$A$9304,$A84,'ROE Panel'!$D$5:$D$9304,J$6,'ROE Panel'!$E$5:$E$9304,J$7),"")</f>
        <v>25.373451198225737</v>
      </c>
      <c r="R84" s="29">
        <f t="shared" si="22"/>
        <v>8.6364635500574466E-2</v>
      </c>
      <c r="S84" s="29">
        <f t="shared" si="23"/>
        <v>4.7131760987783829E-2</v>
      </c>
      <c r="T84" s="29">
        <f t="shared" si="24"/>
        <v>1.7617928798621917E-2</v>
      </c>
      <c r="U84" s="29">
        <f t="shared" si="25"/>
        <v>0.16841479389490091</v>
      </c>
      <c r="V84" s="29">
        <f t="shared" si="26"/>
        <v>0.10279791051210865</v>
      </c>
      <c r="W84" s="29">
        <f t="shared" si="27"/>
        <v>2.063564419804164E-2</v>
      </c>
      <c r="X84" s="29">
        <f t="shared" si="28"/>
        <v>5.5273693197457965E-3</v>
      </c>
    </row>
    <row r="85" spans="1:24" ht="13.95" customHeight="1" x14ac:dyDescent="0.3">
      <c r="A85" s="94">
        <v>44742</v>
      </c>
      <c r="B85" s="20">
        <f t="shared" si="21"/>
        <v>1</v>
      </c>
      <c r="C85" s="43">
        <v>5.9386000000000001E-2</v>
      </c>
      <c r="D85" s="35">
        <f>IFERROR(SUMIFS('ROE Panel'!$J$5:$J$9304,'ROE Panel'!$A$5:$A$9304,$A85,'ROE Panel'!$D$5:$D$9304,D$6,'ROE Panel'!$E$5:$E$9304,D$7)/SUMIFS('ROE Panel'!$K$5:$K$9304,'ROE Panel'!$A$5:$A$9304,$A85,'ROE Panel'!$D$5:$D$9304,D$6,'ROE Panel'!$E$5:$E$9304,D$7),"")</f>
        <v>0.18817374298246958</v>
      </c>
      <c r="E85" s="35">
        <f>IFERROR(SUMIFS('ROE Panel'!$J$5:$J$9304,'ROE Panel'!$A$5:$A$9304,$A85,'ROE Panel'!$D$5:$D$9304,E$6,'ROE Panel'!$E$5:$E$9304,E$7)/SUMIFS('ROE Panel'!$K$5:$K$9304,'ROE Panel'!$A$5:$A$9304,$A85,'ROE Panel'!$D$5:$D$9304,E$6,'ROE Panel'!$E$5:$E$9304,E$7),"")</f>
        <v>0.13467437166421359</v>
      </c>
      <c r="F85" s="35">
        <f>IFERROR(SUMIFS('ROE Panel'!$J$5:$J$9304,'ROE Panel'!$A$5:$A$9304,$A85,'ROE Panel'!$D$5:$D$9304,F$6,'ROE Panel'!$E$5:$E$9304,F$7)/SUMIFS('ROE Panel'!$K$5:$K$9304,'ROE Panel'!$A$5:$A$9304,$A85,'ROE Panel'!$D$5:$D$9304,F$6,'ROE Panel'!$E$5:$E$9304,F$7),"")</f>
        <v>0.10186816271085858</v>
      </c>
      <c r="G85" s="35">
        <f>IFERROR(SUMIFS('ROE Panel'!$J$5:$J$9304,'ROE Panel'!$A$5:$A$9304,$A85,'ROE Panel'!$D$5:$D$9304,G$6,'ROE Panel'!$E$5:$E$9304,G$7)/SUMIFS('ROE Panel'!$K$5:$K$9304,'ROE Panel'!$A$5:$A$9304,$A85,'ROE Panel'!$D$5:$D$9304,G$6,'ROE Panel'!$E$5:$E$9304,G$7),"")</f>
        <v>0.31895594454184273</v>
      </c>
      <c r="H85" s="35">
        <f>IFERROR(SUMIFS('ROE Panel'!$J$5:$J$9304,'ROE Panel'!$A$5:$A$9304,$A85,'ROE Panel'!$D$5:$D$9304,H$6,'ROE Panel'!$E$5:$E$9304,H$7)/SUMIFS('ROE Panel'!$K$5:$K$9304,'ROE Panel'!$A$5:$A$9304,$A85,'ROE Panel'!$D$5:$D$9304,H$6,'ROE Panel'!$E$5:$E$9304,H$7),"")</f>
        <v>0.22165815556621327</v>
      </c>
      <c r="I85" s="35">
        <f>IFERROR(SUMIFS('ROE Panel'!$J$5:$J$9304,'ROE Panel'!$A$5:$A$9304,$A85,'ROE Panel'!$D$5:$D$9304,I$6,'ROE Panel'!$E$5:$E$9304,I$7)/SUMIFS('ROE Panel'!$K$5:$K$9304,'ROE Panel'!$A$5:$A$9304,$A85,'ROE Panel'!$D$5:$D$9304,I$6,'ROE Panel'!$E$5:$E$9304,I$7),"")</f>
        <v>0.10576454337956771</v>
      </c>
      <c r="J85" s="35">
        <f>IFERROR(SUMIFS('ROE Panel'!$J$5:$J$9304,'ROE Panel'!$A$5:$A$9304,$A85,'ROE Panel'!$D$5:$D$9304,J$6,'ROE Panel'!$E$5:$E$9304,J$7)/SUMIFS('ROE Panel'!$K$5:$K$9304,'ROE Panel'!$A$5:$A$9304,$A85,'ROE Panel'!$D$5:$D$9304,J$6,'ROE Panel'!$E$5:$E$9304,J$7),"")</f>
        <v>8.4292258417434152E-2</v>
      </c>
      <c r="K85" s="27">
        <f>IFERROR(SUMIFS('ROE Panel'!$L$5:$L$9304,'ROE Panel'!$A$5:$A$9304,$A85,'ROE Panel'!$D$5:$D$9304,D$6,'ROE Panel'!$E$5:$E$9304,D$7)/SUMIFS('ROE Panel'!$J$5:$J$9304,'ROE Panel'!$A$5:$A$9304,$A85,'ROE Panel'!$D$5:$D$9304,D$6,'ROE Panel'!$E$5:$E$9304,D$7),"")</f>
        <v>6.5876266526803313</v>
      </c>
      <c r="L85" s="27">
        <f>IFERROR(SUMIFS('ROE Panel'!$L$5:$L$9304,'ROE Panel'!$A$5:$A$9304,$A85,'ROE Panel'!$D$5:$D$9304,E$6,'ROE Panel'!$E$5:$E$9304,E$7)/SUMIFS('ROE Panel'!$J$5:$J$9304,'ROE Panel'!$A$5:$A$9304,$A85,'ROE Panel'!$D$5:$D$9304,E$6,'ROE Panel'!$E$5:$E$9304,E$7),"")</f>
        <v>10.518765555910985</v>
      </c>
      <c r="M85" s="27">
        <f>IFERROR(SUMIFS('ROE Panel'!$L$5:$L$9304,'ROE Panel'!$A$5:$A$9304,$A85,'ROE Panel'!$D$5:$D$9304,F$6,'ROE Panel'!$E$5:$E$9304,F$7)/SUMIFS('ROE Panel'!$J$5:$J$9304,'ROE Panel'!$A$5:$A$9304,$A85,'ROE Panel'!$D$5:$D$9304,F$6,'ROE Panel'!$E$5:$E$9304,F$7),"")</f>
        <v>16.739695796003414</v>
      </c>
      <c r="N85" s="27">
        <f>IFERROR(SUMIFS('ROE Panel'!$L$5:$L$9304,'ROE Panel'!$A$5:$A$9304,$A85,'ROE Panel'!$D$5:$D$9304,G$6,'ROE Panel'!$E$5:$E$9304,G$7)/SUMIFS('ROE Panel'!$J$5:$J$9304,'ROE Panel'!$A$5:$A$9304,$A85,'ROE Panel'!$D$5:$D$9304,G$6,'ROE Panel'!$E$5:$E$9304,G$7),"")</f>
        <v>4.052275368871995</v>
      </c>
      <c r="O85" s="27">
        <f>IFERROR(SUMIFS('ROE Panel'!$L$5:$L$9304,'ROE Panel'!$A$5:$A$9304,$A85,'ROE Panel'!$D$5:$D$9304,H$6,'ROE Panel'!$E$5:$E$9304,H$7)/SUMIFS('ROE Panel'!$J$5:$J$9304,'ROE Panel'!$A$5:$A$9304,$A85,'ROE Panel'!$D$5:$D$9304,H$6,'ROE Panel'!$E$5:$E$9304,H$7),"")</f>
        <v>6.0740054194779232</v>
      </c>
      <c r="P85" s="27">
        <f>IFERROR(SUMIFS('ROE Panel'!$L$5:$L$9304,'ROE Panel'!$A$5:$A$9304,$A85,'ROE Panel'!$D$5:$D$9304,I$6,'ROE Panel'!$E$5:$E$9304,I$7)/SUMIFS('ROE Panel'!$J$5:$J$9304,'ROE Panel'!$A$5:$A$9304,$A85,'ROE Panel'!$D$5:$D$9304,I$6,'ROE Panel'!$E$5:$E$9304,I$7),"")</f>
        <v>15.385043294911377</v>
      </c>
      <c r="Q85" s="27">
        <f>IFERROR(SUMIFS('ROE Panel'!$L$5:$L$9304,'ROE Panel'!$A$5:$A$9304,$A85,'ROE Panel'!$D$5:$D$9304,J$6,'ROE Panel'!$E$5:$E$9304,J$7)/SUMIFS('ROE Panel'!$J$5:$J$9304,'ROE Panel'!$A$5:$A$9304,$A85,'ROE Panel'!$D$5:$D$9304,J$6,'ROE Panel'!$E$5:$E$9304,J$7),"")</f>
        <v>24.406892600758301</v>
      </c>
      <c r="R85" s="29">
        <f t="shared" si="22"/>
        <v>0.10149884312052576</v>
      </c>
      <c r="S85" s="29">
        <f t="shared" si="23"/>
        <v>4.9504348551184164E-2</v>
      </c>
      <c r="T85" s="29">
        <f t="shared" si="24"/>
        <v>1.9790172612845443E-2</v>
      </c>
      <c r="U85" s="29">
        <f t="shared" si="25"/>
        <v>0.1980252254562152</v>
      </c>
      <c r="V85" s="29">
        <f t="shared" si="26"/>
        <v>0.1173408818493602</v>
      </c>
      <c r="W85" s="29">
        <f t="shared" si="27"/>
        <v>2.3728079056409661E-2</v>
      </c>
      <c r="X85" s="29">
        <f t="shared" si="28"/>
        <v>5.7406898925054309E-3</v>
      </c>
    </row>
    <row r="86" spans="1:24" ht="13.95" customHeight="1" x14ac:dyDescent="0.3">
      <c r="A86" s="94">
        <v>44773</v>
      </c>
      <c r="B86" s="20">
        <f t="shared" si="21"/>
        <v>1</v>
      </c>
      <c r="C86" s="43">
        <v>6.1814000000000001E-2</v>
      </c>
      <c r="D86" s="35">
        <f>IFERROR(SUMIFS('ROE Panel'!$J$5:$J$9304,'ROE Panel'!$A$5:$A$9304,$A86,'ROE Panel'!$D$5:$D$9304,D$6,'ROE Panel'!$E$5:$E$9304,D$7)/SUMIFS('ROE Panel'!$K$5:$K$9304,'ROE Panel'!$A$5:$A$9304,$A86,'ROE Panel'!$D$5:$D$9304,D$6,'ROE Panel'!$E$5:$E$9304,D$7),"")</f>
        <v>0.18680573934156772</v>
      </c>
      <c r="E86" s="35">
        <f>IFERROR(SUMIFS('ROE Panel'!$J$5:$J$9304,'ROE Panel'!$A$5:$A$9304,$A86,'ROE Panel'!$D$5:$D$9304,E$6,'ROE Panel'!$E$5:$E$9304,E$7)/SUMIFS('ROE Panel'!$K$5:$K$9304,'ROE Panel'!$A$5:$A$9304,$A86,'ROE Panel'!$D$5:$D$9304,E$6,'ROE Panel'!$E$5:$E$9304,E$7),"")</f>
        <v>0.13642186581251944</v>
      </c>
      <c r="F86" s="35">
        <f>IFERROR(SUMIFS('ROE Panel'!$J$5:$J$9304,'ROE Panel'!$A$5:$A$9304,$A86,'ROE Panel'!$D$5:$D$9304,F$6,'ROE Panel'!$E$5:$E$9304,F$7)/SUMIFS('ROE Panel'!$K$5:$K$9304,'ROE Panel'!$A$5:$A$9304,$A86,'ROE Panel'!$D$5:$D$9304,F$6,'ROE Panel'!$E$5:$E$9304,F$7),"")</f>
        <v>0.10379321126624187</v>
      </c>
      <c r="G86" s="35">
        <f>IFERROR(SUMIFS('ROE Panel'!$J$5:$J$9304,'ROE Panel'!$A$5:$A$9304,$A86,'ROE Panel'!$D$5:$D$9304,G$6,'ROE Panel'!$E$5:$E$9304,G$7)/SUMIFS('ROE Panel'!$K$5:$K$9304,'ROE Panel'!$A$5:$A$9304,$A86,'ROE Panel'!$D$5:$D$9304,G$6,'ROE Panel'!$E$5:$E$9304,G$7),"")</f>
        <v>0.30922481427912107</v>
      </c>
      <c r="H86" s="35">
        <f>IFERROR(SUMIFS('ROE Panel'!$J$5:$J$9304,'ROE Panel'!$A$5:$A$9304,$A86,'ROE Panel'!$D$5:$D$9304,H$6,'ROE Panel'!$E$5:$E$9304,H$7)/SUMIFS('ROE Panel'!$K$5:$K$9304,'ROE Panel'!$A$5:$A$9304,$A86,'ROE Panel'!$D$5:$D$9304,H$6,'ROE Panel'!$E$5:$E$9304,H$7),"")</f>
        <v>0.21915500477683417</v>
      </c>
      <c r="I86" s="35">
        <f>IFERROR(SUMIFS('ROE Panel'!$J$5:$J$9304,'ROE Panel'!$A$5:$A$9304,$A86,'ROE Panel'!$D$5:$D$9304,I$6,'ROE Panel'!$E$5:$E$9304,I$7)/SUMIFS('ROE Panel'!$K$5:$K$9304,'ROE Panel'!$A$5:$A$9304,$A86,'ROE Panel'!$D$5:$D$9304,I$6,'ROE Panel'!$E$5:$E$9304,I$7),"")</f>
        <v>0.10732197294570592</v>
      </c>
      <c r="J86" s="35">
        <f>IFERROR(SUMIFS('ROE Panel'!$J$5:$J$9304,'ROE Panel'!$A$5:$A$9304,$A86,'ROE Panel'!$D$5:$D$9304,J$6,'ROE Panel'!$E$5:$E$9304,J$7)/SUMIFS('ROE Panel'!$K$5:$K$9304,'ROE Panel'!$A$5:$A$9304,$A86,'ROE Panel'!$D$5:$D$9304,J$6,'ROE Panel'!$E$5:$E$9304,J$7),"")</f>
        <v>8.8654435200452381E-2</v>
      </c>
      <c r="K86" s="27">
        <f>IFERROR(SUMIFS('ROE Panel'!$L$5:$L$9304,'ROE Panel'!$A$5:$A$9304,$A86,'ROE Panel'!$D$5:$D$9304,D$6,'ROE Panel'!$E$5:$E$9304,D$7)/SUMIFS('ROE Panel'!$J$5:$J$9304,'ROE Panel'!$A$5:$A$9304,$A86,'ROE Panel'!$D$5:$D$9304,D$6,'ROE Panel'!$E$5:$E$9304,D$7),"")</f>
        <v>6.7567235460269837</v>
      </c>
      <c r="L86" s="27">
        <f>IFERROR(SUMIFS('ROE Panel'!$L$5:$L$9304,'ROE Panel'!$A$5:$A$9304,$A86,'ROE Panel'!$D$5:$D$9304,E$6,'ROE Panel'!$E$5:$E$9304,E$7)/SUMIFS('ROE Panel'!$J$5:$J$9304,'ROE Panel'!$A$5:$A$9304,$A86,'ROE Panel'!$D$5:$D$9304,E$6,'ROE Panel'!$E$5:$E$9304,E$7),"")</f>
        <v>11.710146872040479</v>
      </c>
      <c r="M86" s="27">
        <f>IFERROR(SUMIFS('ROE Panel'!$L$5:$L$9304,'ROE Panel'!$A$5:$A$9304,$A86,'ROE Panel'!$D$5:$D$9304,F$6,'ROE Panel'!$E$5:$E$9304,F$7)/SUMIFS('ROE Panel'!$J$5:$J$9304,'ROE Panel'!$A$5:$A$9304,$A86,'ROE Panel'!$D$5:$D$9304,F$6,'ROE Panel'!$E$5:$E$9304,F$7),"")</f>
        <v>18.081089720926247</v>
      </c>
      <c r="N86" s="27">
        <f>IFERROR(SUMIFS('ROE Panel'!$L$5:$L$9304,'ROE Panel'!$A$5:$A$9304,$A86,'ROE Panel'!$D$5:$D$9304,G$6,'ROE Panel'!$E$5:$E$9304,G$7)/SUMIFS('ROE Panel'!$J$5:$J$9304,'ROE Panel'!$A$5:$A$9304,$A86,'ROE Panel'!$D$5:$D$9304,G$6,'ROE Panel'!$E$5:$E$9304,G$7),"")</f>
        <v>4.2635406659954231</v>
      </c>
      <c r="O86" s="27">
        <f>IFERROR(SUMIFS('ROE Panel'!$L$5:$L$9304,'ROE Panel'!$A$5:$A$9304,$A86,'ROE Panel'!$D$5:$D$9304,H$6,'ROE Panel'!$E$5:$E$9304,H$7)/SUMIFS('ROE Panel'!$J$5:$J$9304,'ROE Panel'!$A$5:$A$9304,$A86,'ROE Panel'!$D$5:$D$9304,H$6,'ROE Panel'!$E$5:$E$9304,H$7),"")</f>
        <v>6.4634725851866222</v>
      </c>
      <c r="P86" s="27">
        <f>IFERROR(SUMIFS('ROE Panel'!$L$5:$L$9304,'ROE Panel'!$A$5:$A$9304,$A86,'ROE Panel'!$D$5:$D$9304,I$6,'ROE Panel'!$E$5:$E$9304,I$7)/SUMIFS('ROE Panel'!$J$5:$J$9304,'ROE Panel'!$A$5:$A$9304,$A86,'ROE Panel'!$D$5:$D$9304,I$6,'ROE Panel'!$E$5:$E$9304,I$7),"")</f>
        <v>16.970599193284226</v>
      </c>
      <c r="Q86" s="27">
        <f>IFERROR(SUMIFS('ROE Panel'!$L$5:$L$9304,'ROE Panel'!$A$5:$A$9304,$A86,'ROE Panel'!$D$5:$D$9304,J$6,'ROE Panel'!$E$5:$E$9304,J$7)/SUMIFS('ROE Panel'!$J$5:$J$9304,'ROE Panel'!$A$5:$A$9304,$A86,'ROE Panel'!$D$5:$D$9304,J$6,'ROE Panel'!$E$5:$E$9304,J$7),"")</f>
        <v>23.848375543726753</v>
      </c>
      <c r="R86" s="29">
        <f t="shared" si="22"/>
        <v>9.5950001134887497E-2</v>
      </c>
      <c r="S86" s="29">
        <f t="shared" si="23"/>
        <v>4.1161425060192887E-2</v>
      </c>
      <c r="T86" s="29">
        <f t="shared" si="24"/>
        <v>1.5448365740260879E-2</v>
      </c>
      <c r="U86" s="29">
        <f t="shared" si="25"/>
        <v>0.18408336951188595</v>
      </c>
      <c r="V86" s="29">
        <f t="shared" si="26"/>
        <v>0.10672127519357208</v>
      </c>
      <c r="W86" s="29">
        <f t="shared" si="27"/>
        <v>1.830595309765299E-2</v>
      </c>
      <c r="X86" s="29">
        <f t="shared" si="28"/>
        <v>4.887621932624979E-3</v>
      </c>
    </row>
    <row r="87" spans="1:24" ht="13.95" customHeight="1" x14ac:dyDescent="0.3">
      <c r="A87" s="94">
        <v>44804</v>
      </c>
      <c r="B87" s="20">
        <f t="shared" si="21"/>
        <v>1</v>
      </c>
      <c r="C87" s="43">
        <v>5.9397999999999999E-2</v>
      </c>
      <c r="D87" s="35">
        <f>IFERROR(SUMIFS('ROE Panel'!$J$5:$J$9304,'ROE Panel'!$A$5:$A$9304,$A87,'ROE Panel'!$D$5:$D$9304,D$6,'ROE Panel'!$E$5:$E$9304,D$7)/SUMIFS('ROE Panel'!$K$5:$K$9304,'ROE Panel'!$A$5:$A$9304,$A87,'ROE Panel'!$D$5:$D$9304,D$6,'ROE Panel'!$E$5:$E$9304,D$7),"")</f>
        <v>0.19099542843319714</v>
      </c>
      <c r="E87" s="35">
        <f>IFERROR(SUMIFS('ROE Panel'!$J$5:$J$9304,'ROE Panel'!$A$5:$A$9304,$A87,'ROE Panel'!$D$5:$D$9304,E$6,'ROE Panel'!$E$5:$E$9304,E$7)/SUMIFS('ROE Panel'!$K$5:$K$9304,'ROE Panel'!$A$5:$A$9304,$A87,'ROE Panel'!$D$5:$D$9304,E$6,'ROE Panel'!$E$5:$E$9304,E$7),"")</f>
        <v>0.11411421506450266</v>
      </c>
      <c r="F87" s="35">
        <f>IFERROR(SUMIFS('ROE Panel'!$J$5:$J$9304,'ROE Panel'!$A$5:$A$9304,$A87,'ROE Panel'!$D$5:$D$9304,F$6,'ROE Panel'!$E$5:$E$9304,F$7)/SUMIFS('ROE Panel'!$K$5:$K$9304,'ROE Panel'!$A$5:$A$9304,$A87,'ROE Panel'!$D$5:$D$9304,F$6,'ROE Panel'!$E$5:$E$9304,F$7),"")</f>
        <v>0.1081432918224607</v>
      </c>
      <c r="G87" s="35">
        <f>IFERROR(SUMIFS('ROE Panel'!$J$5:$J$9304,'ROE Panel'!$A$5:$A$9304,$A87,'ROE Panel'!$D$5:$D$9304,G$6,'ROE Panel'!$E$5:$E$9304,G$7)/SUMIFS('ROE Panel'!$K$5:$K$9304,'ROE Panel'!$A$5:$A$9304,$A87,'ROE Panel'!$D$5:$D$9304,G$6,'ROE Panel'!$E$5:$E$9304,G$7),"")</f>
        <v>0.32638479624727362</v>
      </c>
      <c r="H87" s="35">
        <f>IFERROR(SUMIFS('ROE Panel'!$J$5:$J$9304,'ROE Panel'!$A$5:$A$9304,$A87,'ROE Panel'!$D$5:$D$9304,H$6,'ROE Panel'!$E$5:$E$9304,H$7)/SUMIFS('ROE Panel'!$K$5:$K$9304,'ROE Panel'!$A$5:$A$9304,$A87,'ROE Panel'!$D$5:$D$9304,H$6,'ROE Panel'!$E$5:$E$9304,H$7),"")</f>
        <v>0.21953286136419914</v>
      </c>
      <c r="I87" s="35">
        <f>IFERROR(SUMIFS('ROE Panel'!$J$5:$J$9304,'ROE Panel'!$A$5:$A$9304,$A87,'ROE Panel'!$D$5:$D$9304,I$6,'ROE Panel'!$E$5:$E$9304,I$7)/SUMIFS('ROE Panel'!$K$5:$K$9304,'ROE Panel'!$A$5:$A$9304,$A87,'ROE Panel'!$D$5:$D$9304,I$6,'ROE Panel'!$E$5:$E$9304,I$7),"")</f>
        <v>0.10926338047654505</v>
      </c>
      <c r="J87" s="35">
        <f>IFERROR(SUMIFS('ROE Panel'!$J$5:$J$9304,'ROE Panel'!$A$5:$A$9304,$A87,'ROE Panel'!$D$5:$D$9304,J$6,'ROE Panel'!$E$5:$E$9304,J$7)/SUMIFS('ROE Panel'!$K$5:$K$9304,'ROE Panel'!$A$5:$A$9304,$A87,'ROE Panel'!$D$5:$D$9304,J$6,'ROE Panel'!$E$5:$E$9304,J$7),"")</f>
        <v>0.10289620983320172</v>
      </c>
      <c r="K87" s="27">
        <f>IFERROR(SUMIFS('ROE Panel'!$L$5:$L$9304,'ROE Panel'!$A$5:$A$9304,$A87,'ROE Panel'!$D$5:$D$9304,D$6,'ROE Panel'!$E$5:$E$9304,D$7)/SUMIFS('ROE Panel'!$J$5:$J$9304,'ROE Panel'!$A$5:$A$9304,$A87,'ROE Panel'!$D$5:$D$9304,D$6,'ROE Panel'!$E$5:$E$9304,D$7),"")</f>
        <v>7.1208826107312628</v>
      </c>
      <c r="L87" s="27">
        <f>IFERROR(SUMIFS('ROE Panel'!$L$5:$L$9304,'ROE Panel'!$A$5:$A$9304,$A87,'ROE Panel'!$D$5:$D$9304,E$6,'ROE Panel'!$E$5:$E$9304,E$7)/SUMIFS('ROE Panel'!$J$5:$J$9304,'ROE Panel'!$A$5:$A$9304,$A87,'ROE Panel'!$D$5:$D$9304,E$6,'ROE Panel'!$E$5:$E$9304,E$7),"")</f>
        <v>13.074499301059914</v>
      </c>
      <c r="M87" s="27">
        <f>IFERROR(SUMIFS('ROE Panel'!$L$5:$L$9304,'ROE Panel'!$A$5:$A$9304,$A87,'ROE Panel'!$D$5:$D$9304,F$6,'ROE Panel'!$E$5:$E$9304,F$7)/SUMIFS('ROE Panel'!$J$5:$J$9304,'ROE Panel'!$A$5:$A$9304,$A87,'ROE Panel'!$D$5:$D$9304,F$6,'ROE Panel'!$E$5:$E$9304,F$7),"")</f>
        <v>18.508835363465248</v>
      </c>
      <c r="N87" s="27">
        <f>IFERROR(SUMIFS('ROE Panel'!$L$5:$L$9304,'ROE Panel'!$A$5:$A$9304,$A87,'ROE Panel'!$D$5:$D$9304,G$6,'ROE Panel'!$E$5:$E$9304,G$7)/SUMIFS('ROE Panel'!$J$5:$J$9304,'ROE Panel'!$A$5:$A$9304,$A87,'ROE Panel'!$D$5:$D$9304,G$6,'ROE Panel'!$E$5:$E$9304,G$7),"")</f>
        <v>3.9616616063538963</v>
      </c>
      <c r="O87" s="27">
        <f>IFERROR(SUMIFS('ROE Panel'!$L$5:$L$9304,'ROE Panel'!$A$5:$A$9304,$A87,'ROE Panel'!$D$5:$D$9304,H$6,'ROE Panel'!$E$5:$E$9304,H$7)/SUMIFS('ROE Panel'!$J$5:$J$9304,'ROE Panel'!$A$5:$A$9304,$A87,'ROE Panel'!$D$5:$D$9304,H$6,'ROE Panel'!$E$5:$E$9304,H$7),"")</f>
        <v>6.4852427342616092</v>
      </c>
      <c r="P87" s="27">
        <f>IFERROR(SUMIFS('ROE Panel'!$L$5:$L$9304,'ROE Panel'!$A$5:$A$9304,$A87,'ROE Panel'!$D$5:$D$9304,I$6,'ROE Panel'!$E$5:$E$9304,I$7)/SUMIFS('ROE Panel'!$J$5:$J$9304,'ROE Panel'!$A$5:$A$9304,$A87,'ROE Panel'!$D$5:$D$9304,I$6,'ROE Panel'!$E$5:$E$9304,I$7),"")</f>
        <v>17.521171644941447</v>
      </c>
      <c r="Q87" s="27">
        <f>IFERROR(SUMIFS('ROE Panel'!$L$5:$L$9304,'ROE Panel'!$A$5:$A$9304,$A87,'ROE Panel'!$D$5:$D$9304,J$6,'ROE Panel'!$E$5:$E$9304,J$7)/SUMIFS('ROE Panel'!$J$5:$J$9304,'ROE Panel'!$A$5:$A$9304,$A87,'ROE Panel'!$D$5:$D$9304,J$6,'ROE Panel'!$E$5:$E$9304,J$7),"")</f>
        <v>23.421869795120291</v>
      </c>
      <c r="R87" s="29">
        <f t="shared" si="22"/>
        <v>9.3476630000582317E-2</v>
      </c>
      <c r="S87" s="29">
        <f t="shared" si="23"/>
        <v>3.2585133178673654E-2</v>
      </c>
      <c r="T87" s="29">
        <f t="shared" si="24"/>
        <v>1.8149110716202045E-2</v>
      </c>
      <c r="U87" s="29">
        <f t="shared" si="25"/>
        <v>0.20367249753210098</v>
      </c>
      <c r="V87" s="29">
        <f t="shared" si="26"/>
        <v>0.108786214214521</v>
      </c>
      <c r="W87" s="29">
        <f t="shared" si="27"/>
        <v>2.0125323510448746E-2</v>
      </c>
      <c r="X87" s="29">
        <f t="shared" si="28"/>
        <v>1.0795239910259415E-2</v>
      </c>
    </row>
    <row r="88" spans="1:24" ht="13.95" customHeight="1" x14ac:dyDescent="0.3">
      <c r="A88" s="94">
        <v>44834</v>
      </c>
      <c r="B88" s="20">
        <f t="shared" si="21"/>
        <v>1</v>
      </c>
      <c r="C88" s="43">
        <v>5.7313000000000003E-2</v>
      </c>
      <c r="D88" s="35">
        <f>IFERROR(SUMIFS('ROE Panel'!$J$5:$J$9304,'ROE Panel'!$A$5:$A$9304,$A88,'ROE Panel'!$D$5:$D$9304,D$6,'ROE Panel'!$E$5:$E$9304,D$7)/SUMIFS('ROE Panel'!$K$5:$K$9304,'ROE Panel'!$A$5:$A$9304,$A88,'ROE Panel'!$D$5:$D$9304,D$6,'ROE Panel'!$E$5:$E$9304,D$7),"")</f>
        <v>0.19049360700706727</v>
      </c>
      <c r="E88" s="35">
        <f>IFERROR(SUMIFS('ROE Panel'!$J$5:$J$9304,'ROE Panel'!$A$5:$A$9304,$A88,'ROE Panel'!$D$5:$D$9304,E$6,'ROE Panel'!$E$5:$E$9304,E$7)/SUMIFS('ROE Panel'!$K$5:$K$9304,'ROE Panel'!$A$5:$A$9304,$A88,'ROE Panel'!$D$5:$D$9304,E$6,'ROE Panel'!$E$5:$E$9304,E$7),"")</f>
        <v>0.11698618955148436</v>
      </c>
      <c r="F88" s="35">
        <f>IFERROR(SUMIFS('ROE Panel'!$J$5:$J$9304,'ROE Panel'!$A$5:$A$9304,$A88,'ROE Panel'!$D$5:$D$9304,F$6,'ROE Panel'!$E$5:$E$9304,F$7)/SUMIFS('ROE Panel'!$K$5:$K$9304,'ROE Panel'!$A$5:$A$9304,$A88,'ROE Panel'!$D$5:$D$9304,F$6,'ROE Panel'!$E$5:$E$9304,F$7),"")</f>
        <v>0.1110585862270724</v>
      </c>
      <c r="G88" s="35">
        <f>IFERROR(SUMIFS('ROE Panel'!$J$5:$J$9304,'ROE Panel'!$A$5:$A$9304,$A88,'ROE Panel'!$D$5:$D$9304,G$6,'ROE Panel'!$E$5:$E$9304,G$7)/SUMIFS('ROE Panel'!$K$5:$K$9304,'ROE Panel'!$A$5:$A$9304,$A88,'ROE Panel'!$D$5:$D$9304,G$6,'ROE Panel'!$E$5:$E$9304,G$7),"")</f>
        <v>0.3079046290378879</v>
      </c>
      <c r="H88" s="35">
        <f>IFERROR(SUMIFS('ROE Panel'!$J$5:$J$9304,'ROE Panel'!$A$5:$A$9304,$A88,'ROE Panel'!$D$5:$D$9304,H$6,'ROE Panel'!$E$5:$E$9304,H$7)/SUMIFS('ROE Panel'!$K$5:$K$9304,'ROE Panel'!$A$5:$A$9304,$A88,'ROE Panel'!$D$5:$D$9304,H$6,'ROE Panel'!$E$5:$E$9304,H$7),"")</f>
        <v>0.21439703329877244</v>
      </c>
      <c r="I88" s="35">
        <f>IFERROR(SUMIFS('ROE Panel'!$J$5:$J$9304,'ROE Panel'!$A$5:$A$9304,$A88,'ROE Panel'!$D$5:$D$9304,I$6,'ROE Panel'!$E$5:$E$9304,I$7)/SUMIFS('ROE Panel'!$K$5:$K$9304,'ROE Panel'!$A$5:$A$9304,$A88,'ROE Panel'!$D$5:$D$9304,I$6,'ROE Panel'!$E$5:$E$9304,I$7),"")</f>
        <v>0.11343591705265606</v>
      </c>
      <c r="J88" s="35">
        <f>IFERROR(SUMIFS('ROE Panel'!$J$5:$J$9304,'ROE Panel'!$A$5:$A$9304,$A88,'ROE Panel'!$D$5:$D$9304,J$6,'ROE Panel'!$E$5:$E$9304,J$7)/SUMIFS('ROE Panel'!$K$5:$K$9304,'ROE Panel'!$A$5:$A$9304,$A88,'ROE Panel'!$D$5:$D$9304,J$6,'ROE Panel'!$E$5:$E$9304,J$7),"")</f>
        <v>0.10048080968011745</v>
      </c>
      <c r="K88" s="27">
        <f>IFERROR(SUMIFS('ROE Panel'!$L$5:$L$9304,'ROE Panel'!$A$5:$A$9304,$A88,'ROE Panel'!$D$5:$D$9304,D$6,'ROE Panel'!$E$5:$E$9304,D$7)/SUMIFS('ROE Panel'!$J$5:$J$9304,'ROE Panel'!$A$5:$A$9304,$A88,'ROE Panel'!$D$5:$D$9304,D$6,'ROE Panel'!$E$5:$E$9304,D$7),"")</f>
        <v>7.2952570433382187</v>
      </c>
      <c r="L88" s="27">
        <f>IFERROR(SUMIFS('ROE Panel'!$L$5:$L$9304,'ROE Panel'!$A$5:$A$9304,$A88,'ROE Panel'!$D$5:$D$9304,E$6,'ROE Panel'!$E$5:$E$9304,E$7)/SUMIFS('ROE Panel'!$J$5:$J$9304,'ROE Panel'!$A$5:$A$9304,$A88,'ROE Panel'!$D$5:$D$9304,E$6,'ROE Panel'!$E$5:$E$9304,E$7),"")</f>
        <v>12.874019897124482</v>
      </c>
      <c r="M88" s="27">
        <f>IFERROR(SUMIFS('ROE Panel'!$L$5:$L$9304,'ROE Panel'!$A$5:$A$9304,$A88,'ROE Panel'!$D$5:$D$9304,F$6,'ROE Panel'!$E$5:$E$9304,F$7)/SUMIFS('ROE Panel'!$J$5:$J$9304,'ROE Panel'!$A$5:$A$9304,$A88,'ROE Panel'!$D$5:$D$9304,F$6,'ROE Panel'!$E$5:$E$9304,F$7),"")</f>
        <v>18.685204274238224</v>
      </c>
      <c r="N88" s="27">
        <f>IFERROR(SUMIFS('ROE Panel'!$L$5:$L$9304,'ROE Panel'!$A$5:$A$9304,$A88,'ROE Panel'!$D$5:$D$9304,G$6,'ROE Panel'!$E$5:$E$9304,G$7)/SUMIFS('ROE Panel'!$J$5:$J$9304,'ROE Panel'!$A$5:$A$9304,$A88,'ROE Panel'!$D$5:$D$9304,G$6,'ROE Panel'!$E$5:$E$9304,G$7),"")</f>
        <v>4.19937302150176</v>
      </c>
      <c r="O88" s="27">
        <f>IFERROR(SUMIFS('ROE Panel'!$L$5:$L$9304,'ROE Panel'!$A$5:$A$9304,$A88,'ROE Panel'!$D$5:$D$9304,H$6,'ROE Panel'!$E$5:$E$9304,H$7)/SUMIFS('ROE Panel'!$J$5:$J$9304,'ROE Panel'!$A$5:$A$9304,$A88,'ROE Panel'!$D$5:$D$9304,H$6,'ROE Panel'!$E$5:$E$9304,H$7),"")</f>
        <v>6.7167132679399355</v>
      </c>
      <c r="P88" s="27">
        <f>IFERROR(SUMIFS('ROE Panel'!$L$5:$L$9304,'ROE Panel'!$A$5:$A$9304,$A88,'ROE Panel'!$D$5:$D$9304,I$6,'ROE Panel'!$E$5:$E$9304,I$7)/SUMIFS('ROE Panel'!$J$5:$J$9304,'ROE Panel'!$A$5:$A$9304,$A88,'ROE Panel'!$D$5:$D$9304,I$6,'ROE Panel'!$E$5:$E$9304,I$7),"")</f>
        <v>17.657776696316077</v>
      </c>
      <c r="Q88" s="27">
        <f>IFERROR(SUMIFS('ROE Panel'!$L$5:$L$9304,'ROE Panel'!$A$5:$A$9304,$A88,'ROE Panel'!$D$5:$D$9304,J$6,'ROE Panel'!$E$5:$E$9304,J$7)/SUMIFS('ROE Panel'!$J$5:$J$9304,'ROE Panel'!$A$5:$A$9304,$A88,'ROE Panel'!$D$5:$D$9304,J$6,'ROE Panel'!$E$5:$E$9304,J$7),"")</f>
        <v>23.846080529324276</v>
      </c>
      <c r="R88" s="29">
        <f t="shared" si="22"/>
        <v>9.2942108831603143E-2</v>
      </c>
      <c r="S88" s="29">
        <f t="shared" si="23"/>
        <v>3.6156026806736324E-2</v>
      </c>
      <c r="T88" s="29">
        <f t="shared" si="24"/>
        <v>2.0556341042745202E-2</v>
      </c>
      <c r="U88" s="29">
        <f t="shared" si="25"/>
        <v>0.19146839147340977</v>
      </c>
      <c r="V88" s="29">
        <f t="shared" si="26"/>
        <v>0.1059314364608048</v>
      </c>
      <c r="W88" s="29">
        <f t="shared" si="27"/>
        <v>2.2854774147419252E-2</v>
      </c>
      <c r="X88" s="29">
        <f t="shared" si="28"/>
        <v>1.2007187649714091E-2</v>
      </c>
    </row>
    <row r="89" spans="1:24" ht="13.95" customHeight="1" x14ac:dyDescent="0.3">
      <c r="A89" s="94">
        <v>44865</v>
      </c>
      <c r="B89" s="20">
        <f t="shared" si="21"/>
        <v>1</v>
      </c>
      <c r="C89" s="43">
        <v>5.7034000000000001E-2</v>
      </c>
      <c r="D89" s="35">
        <f>IFERROR(SUMIFS('ROE Panel'!$J$5:$J$9304,'ROE Panel'!$A$5:$A$9304,$A89,'ROE Panel'!$D$5:$D$9304,D$6,'ROE Panel'!$E$5:$E$9304,D$7)/SUMIFS('ROE Panel'!$K$5:$K$9304,'ROE Panel'!$A$5:$A$9304,$A89,'ROE Panel'!$D$5:$D$9304,D$6,'ROE Panel'!$E$5:$E$9304,D$7),"")</f>
        <v>0.19034493554334461</v>
      </c>
      <c r="E89" s="35">
        <f>IFERROR(SUMIFS('ROE Panel'!$J$5:$J$9304,'ROE Panel'!$A$5:$A$9304,$A89,'ROE Panel'!$D$5:$D$9304,E$6,'ROE Panel'!$E$5:$E$9304,E$7)/SUMIFS('ROE Panel'!$K$5:$K$9304,'ROE Panel'!$A$5:$A$9304,$A89,'ROE Panel'!$D$5:$D$9304,E$6,'ROE Panel'!$E$5:$E$9304,E$7),"")</f>
        <v>0.11622272951160467</v>
      </c>
      <c r="F89" s="35">
        <f>IFERROR(SUMIFS('ROE Panel'!$J$5:$J$9304,'ROE Panel'!$A$5:$A$9304,$A89,'ROE Panel'!$D$5:$D$9304,F$6,'ROE Panel'!$E$5:$E$9304,F$7)/SUMIFS('ROE Panel'!$K$5:$K$9304,'ROE Panel'!$A$5:$A$9304,$A89,'ROE Panel'!$D$5:$D$9304,F$6,'ROE Panel'!$E$5:$E$9304,F$7),"")</f>
        <v>0.10806847009278329</v>
      </c>
      <c r="G89" s="35">
        <f>IFERROR(SUMIFS('ROE Panel'!$J$5:$J$9304,'ROE Panel'!$A$5:$A$9304,$A89,'ROE Panel'!$D$5:$D$9304,G$6,'ROE Panel'!$E$5:$E$9304,G$7)/SUMIFS('ROE Panel'!$K$5:$K$9304,'ROE Panel'!$A$5:$A$9304,$A89,'ROE Panel'!$D$5:$D$9304,G$6,'ROE Panel'!$E$5:$E$9304,G$7),"")</f>
        <v>0.28819575819790921</v>
      </c>
      <c r="H89" s="35">
        <f>IFERROR(SUMIFS('ROE Panel'!$J$5:$J$9304,'ROE Panel'!$A$5:$A$9304,$A89,'ROE Panel'!$D$5:$D$9304,H$6,'ROE Panel'!$E$5:$E$9304,H$7)/SUMIFS('ROE Panel'!$K$5:$K$9304,'ROE Panel'!$A$5:$A$9304,$A89,'ROE Panel'!$D$5:$D$9304,H$6,'ROE Panel'!$E$5:$E$9304,H$7),"")</f>
        <v>0.20629226809287046</v>
      </c>
      <c r="I89" s="35">
        <f>IFERROR(SUMIFS('ROE Panel'!$J$5:$J$9304,'ROE Panel'!$A$5:$A$9304,$A89,'ROE Panel'!$D$5:$D$9304,I$6,'ROE Panel'!$E$5:$E$9304,I$7)/SUMIFS('ROE Panel'!$K$5:$K$9304,'ROE Panel'!$A$5:$A$9304,$A89,'ROE Panel'!$D$5:$D$9304,I$6,'ROE Panel'!$E$5:$E$9304,I$7),"")</f>
        <v>0.11008396632125347</v>
      </c>
      <c r="J89" s="35">
        <f>IFERROR(SUMIFS('ROE Panel'!$J$5:$J$9304,'ROE Panel'!$A$5:$A$9304,$A89,'ROE Panel'!$D$5:$D$9304,J$6,'ROE Panel'!$E$5:$E$9304,J$7)/SUMIFS('ROE Panel'!$K$5:$K$9304,'ROE Panel'!$A$5:$A$9304,$A89,'ROE Panel'!$D$5:$D$9304,J$6,'ROE Panel'!$E$5:$E$9304,J$7),"")</f>
        <v>9.9535527188318609E-2</v>
      </c>
      <c r="K89" s="27">
        <f>IFERROR(SUMIFS('ROE Panel'!$L$5:$L$9304,'ROE Panel'!$A$5:$A$9304,$A89,'ROE Panel'!$D$5:$D$9304,D$6,'ROE Panel'!$E$5:$E$9304,D$7)/SUMIFS('ROE Panel'!$J$5:$J$9304,'ROE Panel'!$A$5:$A$9304,$A89,'ROE Panel'!$D$5:$D$9304,D$6,'ROE Panel'!$E$5:$E$9304,D$7),"")</f>
        <v>7.7251543530839388</v>
      </c>
      <c r="L89" s="27">
        <f>IFERROR(SUMIFS('ROE Panel'!$L$5:$L$9304,'ROE Panel'!$A$5:$A$9304,$A89,'ROE Panel'!$D$5:$D$9304,E$6,'ROE Panel'!$E$5:$E$9304,E$7)/SUMIFS('ROE Panel'!$J$5:$J$9304,'ROE Panel'!$A$5:$A$9304,$A89,'ROE Panel'!$D$5:$D$9304,E$6,'ROE Panel'!$E$5:$E$9304,E$7),"")</f>
        <v>13.695803375284052</v>
      </c>
      <c r="M89" s="27">
        <f>IFERROR(SUMIFS('ROE Panel'!$L$5:$L$9304,'ROE Panel'!$A$5:$A$9304,$A89,'ROE Panel'!$D$5:$D$9304,F$6,'ROE Panel'!$E$5:$E$9304,F$7)/SUMIFS('ROE Panel'!$J$5:$J$9304,'ROE Panel'!$A$5:$A$9304,$A89,'ROE Panel'!$D$5:$D$9304,F$6,'ROE Panel'!$E$5:$E$9304,F$7),"")</f>
        <v>20.855994400576417</v>
      </c>
      <c r="N89" s="27">
        <f>IFERROR(SUMIFS('ROE Panel'!$L$5:$L$9304,'ROE Panel'!$A$5:$A$9304,$A89,'ROE Panel'!$D$5:$D$9304,G$6,'ROE Panel'!$E$5:$E$9304,G$7)/SUMIFS('ROE Panel'!$J$5:$J$9304,'ROE Panel'!$A$5:$A$9304,$A89,'ROE Panel'!$D$5:$D$9304,G$6,'ROE Panel'!$E$5:$E$9304,G$7),"")</f>
        <v>4.2953973043783016</v>
      </c>
      <c r="O89" s="27">
        <f>IFERROR(SUMIFS('ROE Panel'!$L$5:$L$9304,'ROE Panel'!$A$5:$A$9304,$A89,'ROE Panel'!$D$5:$D$9304,H$6,'ROE Panel'!$E$5:$E$9304,H$7)/SUMIFS('ROE Panel'!$J$5:$J$9304,'ROE Panel'!$A$5:$A$9304,$A89,'ROE Panel'!$D$5:$D$9304,H$6,'ROE Panel'!$E$5:$E$9304,H$7),"")</f>
        <v>7.1465278023155809</v>
      </c>
      <c r="P89" s="27">
        <f>IFERROR(SUMIFS('ROE Panel'!$L$5:$L$9304,'ROE Panel'!$A$5:$A$9304,$A89,'ROE Panel'!$D$5:$D$9304,I$6,'ROE Panel'!$E$5:$E$9304,I$7)/SUMIFS('ROE Panel'!$J$5:$J$9304,'ROE Panel'!$A$5:$A$9304,$A89,'ROE Panel'!$D$5:$D$9304,I$6,'ROE Panel'!$E$5:$E$9304,I$7),"")</f>
        <v>19.432100915420367</v>
      </c>
      <c r="Q89" s="27">
        <f>IFERROR(SUMIFS('ROE Panel'!$L$5:$L$9304,'ROE Panel'!$A$5:$A$9304,$A89,'ROE Panel'!$D$5:$D$9304,J$6,'ROE Panel'!$E$5:$E$9304,J$7)/SUMIFS('ROE Panel'!$J$5:$J$9304,'ROE Panel'!$A$5:$A$9304,$A89,'ROE Panel'!$D$5:$D$9304,J$6,'ROE Panel'!$E$5:$E$9304,J$7),"")</f>
        <v>27.523145543690774</v>
      </c>
      <c r="R89" s="29">
        <f t="shared" si="22"/>
        <v>8.7450116921111903E-2</v>
      </c>
      <c r="S89" s="29">
        <f t="shared" si="23"/>
        <v>3.3454070268769842E-2</v>
      </c>
      <c r="T89" s="29">
        <f t="shared" si="24"/>
        <v>1.7060873966630918E-2</v>
      </c>
      <c r="U89" s="29">
        <f t="shared" si="25"/>
        <v>0.18480627827295468</v>
      </c>
      <c r="V89" s="29">
        <f t="shared" si="26"/>
        <v>9.8013981415110613E-2</v>
      </c>
      <c r="W89" s="29">
        <f t="shared" si="27"/>
        <v>1.9456026663849241E-2</v>
      </c>
      <c r="X89" s="29">
        <f t="shared" si="28"/>
        <v>9.1428339155635863E-3</v>
      </c>
    </row>
    <row r="90" spans="1:24" ht="13.95" customHeight="1" x14ac:dyDescent="0.3">
      <c r="A90" s="94">
        <v>44895</v>
      </c>
      <c r="B90" s="20">
        <f t="shared" si="21"/>
        <v>1</v>
      </c>
      <c r="C90" s="43">
        <v>5.9492000000000003E-2</v>
      </c>
      <c r="D90" s="35">
        <f>IFERROR(SUMIFS('ROE Panel'!$J$5:$J$9304,'ROE Panel'!$A$5:$A$9304,$A90,'ROE Panel'!$D$5:$D$9304,D$6,'ROE Panel'!$E$5:$E$9304,D$7)/SUMIFS('ROE Panel'!$K$5:$K$9304,'ROE Panel'!$A$5:$A$9304,$A90,'ROE Panel'!$D$5:$D$9304,D$6,'ROE Panel'!$E$5:$E$9304,D$7),"")</f>
        <v>0.18827691632983862</v>
      </c>
      <c r="E90" s="35">
        <f>IFERROR(SUMIFS('ROE Panel'!$J$5:$J$9304,'ROE Panel'!$A$5:$A$9304,$A90,'ROE Panel'!$D$5:$D$9304,E$6,'ROE Panel'!$E$5:$E$9304,E$7)/SUMIFS('ROE Panel'!$K$5:$K$9304,'ROE Panel'!$A$5:$A$9304,$A90,'ROE Panel'!$D$5:$D$9304,E$6,'ROE Panel'!$E$5:$E$9304,E$7),"")</f>
        <v>0.1110268049133227</v>
      </c>
      <c r="F90" s="35">
        <f>IFERROR(SUMIFS('ROE Panel'!$J$5:$J$9304,'ROE Panel'!$A$5:$A$9304,$A90,'ROE Panel'!$D$5:$D$9304,F$6,'ROE Panel'!$E$5:$E$9304,F$7)/SUMIFS('ROE Panel'!$K$5:$K$9304,'ROE Panel'!$A$5:$A$9304,$A90,'ROE Panel'!$D$5:$D$9304,F$6,'ROE Panel'!$E$5:$E$9304,F$7),"")</f>
        <v>0.10842115254998401</v>
      </c>
      <c r="G90" s="35">
        <f>IFERROR(SUMIFS('ROE Panel'!$J$5:$J$9304,'ROE Panel'!$A$5:$A$9304,$A90,'ROE Panel'!$D$5:$D$9304,G$6,'ROE Panel'!$E$5:$E$9304,G$7)/SUMIFS('ROE Panel'!$K$5:$K$9304,'ROE Panel'!$A$5:$A$9304,$A90,'ROE Panel'!$D$5:$D$9304,G$6,'ROE Panel'!$E$5:$E$9304,G$7),"")</f>
        <v>0.28410068938593142</v>
      </c>
      <c r="H90" s="35">
        <f>IFERROR(SUMIFS('ROE Panel'!$J$5:$J$9304,'ROE Panel'!$A$5:$A$9304,$A90,'ROE Panel'!$D$5:$D$9304,H$6,'ROE Panel'!$E$5:$E$9304,H$7)/SUMIFS('ROE Panel'!$K$5:$K$9304,'ROE Panel'!$A$5:$A$9304,$A90,'ROE Panel'!$D$5:$D$9304,H$6,'ROE Panel'!$E$5:$E$9304,H$7),"")</f>
        <v>0.20058028129961494</v>
      </c>
      <c r="I90" s="35">
        <f>IFERROR(SUMIFS('ROE Panel'!$J$5:$J$9304,'ROE Panel'!$A$5:$A$9304,$A90,'ROE Panel'!$D$5:$D$9304,I$6,'ROE Panel'!$E$5:$E$9304,I$7)/SUMIFS('ROE Panel'!$K$5:$K$9304,'ROE Panel'!$A$5:$A$9304,$A90,'ROE Panel'!$D$5:$D$9304,I$6,'ROE Panel'!$E$5:$E$9304,I$7),"")</f>
        <v>0.10616509461800258</v>
      </c>
      <c r="J90" s="35">
        <f>IFERROR(SUMIFS('ROE Panel'!$J$5:$J$9304,'ROE Panel'!$A$5:$A$9304,$A90,'ROE Panel'!$D$5:$D$9304,J$6,'ROE Panel'!$E$5:$E$9304,J$7)/SUMIFS('ROE Panel'!$K$5:$K$9304,'ROE Panel'!$A$5:$A$9304,$A90,'ROE Panel'!$D$5:$D$9304,J$6,'ROE Panel'!$E$5:$E$9304,J$7),"")</f>
        <v>0.12113829541508074</v>
      </c>
      <c r="K90" s="27">
        <f>IFERROR(SUMIFS('ROE Panel'!$L$5:$L$9304,'ROE Panel'!$A$5:$A$9304,$A90,'ROE Panel'!$D$5:$D$9304,D$6,'ROE Panel'!$E$5:$E$9304,D$7)/SUMIFS('ROE Panel'!$J$5:$J$9304,'ROE Panel'!$A$5:$A$9304,$A90,'ROE Panel'!$D$5:$D$9304,D$6,'ROE Panel'!$E$5:$E$9304,D$7),"")</f>
        <v>6.7200286507016891</v>
      </c>
      <c r="L90" s="27">
        <f>IFERROR(SUMIFS('ROE Panel'!$L$5:$L$9304,'ROE Panel'!$A$5:$A$9304,$A90,'ROE Panel'!$D$5:$D$9304,E$6,'ROE Panel'!$E$5:$E$9304,E$7)/SUMIFS('ROE Panel'!$J$5:$J$9304,'ROE Panel'!$A$5:$A$9304,$A90,'ROE Panel'!$D$5:$D$9304,E$6,'ROE Panel'!$E$5:$E$9304,E$7),"")</f>
        <v>12.324235590063406</v>
      </c>
      <c r="M90" s="27">
        <f>IFERROR(SUMIFS('ROE Panel'!$L$5:$L$9304,'ROE Panel'!$A$5:$A$9304,$A90,'ROE Panel'!$D$5:$D$9304,F$6,'ROE Panel'!$E$5:$E$9304,F$7)/SUMIFS('ROE Panel'!$J$5:$J$9304,'ROE Panel'!$A$5:$A$9304,$A90,'ROE Panel'!$D$5:$D$9304,F$6,'ROE Panel'!$E$5:$E$9304,F$7),"")</f>
        <v>18.152405856899392</v>
      </c>
      <c r="N90" s="27">
        <f>IFERROR(SUMIFS('ROE Panel'!$L$5:$L$9304,'ROE Panel'!$A$5:$A$9304,$A90,'ROE Panel'!$D$5:$D$9304,G$6,'ROE Panel'!$E$5:$E$9304,G$7)/SUMIFS('ROE Panel'!$J$5:$J$9304,'ROE Panel'!$A$5:$A$9304,$A90,'ROE Panel'!$D$5:$D$9304,G$6,'ROE Panel'!$E$5:$E$9304,G$7),"")</f>
        <v>4.8801894033438948</v>
      </c>
      <c r="O90" s="27">
        <f>IFERROR(SUMIFS('ROE Panel'!$L$5:$L$9304,'ROE Panel'!$A$5:$A$9304,$A90,'ROE Panel'!$D$5:$D$9304,H$6,'ROE Panel'!$E$5:$E$9304,H$7)/SUMIFS('ROE Panel'!$J$5:$J$9304,'ROE Panel'!$A$5:$A$9304,$A90,'ROE Panel'!$D$5:$D$9304,H$6,'ROE Panel'!$E$5:$E$9304,H$7),"")</f>
        <v>7.0014551184783427</v>
      </c>
      <c r="P90" s="27">
        <f>IFERROR(SUMIFS('ROE Panel'!$L$5:$L$9304,'ROE Panel'!$A$5:$A$9304,$A90,'ROE Panel'!$D$5:$D$9304,I$6,'ROE Panel'!$E$5:$E$9304,I$7)/SUMIFS('ROE Panel'!$J$5:$J$9304,'ROE Panel'!$A$5:$A$9304,$A90,'ROE Panel'!$D$5:$D$9304,I$6,'ROE Panel'!$E$5:$E$9304,I$7),"")</f>
        <v>16.134204212279506</v>
      </c>
      <c r="Q90" s="27">
        <f>IFERROR(SUMIFS('ROE Panel'!$L$5:$L$9304,'ROE Panel'!$A$5:$A$9304,$A90,'ROE Panel'!$D$5:$D$9304,J$6,'ROE Panel'!$E$5:$E$9304,J$7)/SUMIFS('ROE Panel'!$J$5:$J$9304,'ROE Panel'!$A$5:$A$9304,$A90,'ROE Panel'!$D$5:$D$9304,J$6,'ROE Panel'!$E$5:$E$9304,J$7),"")</f>
        <v>28.122612311450251</v>
      </c>
      <c r="R90" s="29">
        <f t="shared" si="22"/>
        <v>9.9169383782571355E-2</v>
      </c>
      <c r="S90" s="29">
        <f t="shared" si="23"/>
        <v>3.4300257286901212E-2</v>
      </c>
      <c r="T90" s="29">
        <f t="shared" si="24"/>
        <v>1.8716273896797433E-2</v>
      </c>
      <c r="U90" s="29">
        <f t="shared" si="25"/>
        <v>0.15851892321850369</v>
      </c>
      <c r="V90" s="29">
        <f t="shared" si="26"/>
        <v>9.686810372499359E-2</v>
      </c>
      <c r="W90" s="29">
        <f t="shared" si="27"/>
        <v>2.204910784526766E-2</v>
      </c>
      <c r="X90" s="29">
        <f t="shared" si="28"/>
        <v>9.2703343516261777E-3</v>
      </c>
    </row>
    <row r="91" spans="1:24" ht="13.95" customHeight="1" x14ac:dyDescent="0.3">
      <c r="A91" s="94">
        <v>44926</v>
      </c>
      <c r="B91" s="20">
        <f t="shared" si="21"/>
        <v>1</v>
      </c>
      <c r="C91" s="43">
        <v>6.1532000000000003E-2</v>
      </c>
      <c r="D91" s="35">
        <f>IFERROR(SUMIFS('ROE Panel'!$J$5:$J$9304,'ROE Panel'!$A$5:$A$9304,$A91,'ROE Panel'!$D$5:$D$9304,D$6,'ROE Panel'!$E$5:$E$9304,D$7)/SUMIFS('ROE Panel'!$K$5:$K$9304,'ROE Panel'!$A$5:$A$9304,$A91,'ROE Panel'!$D$5:$D$9304,D$6,'ROE Panel'!$E$5:$E$9304,D$7),"")</f>
        <v>0.18681036601999351</v>
      </c>
      <c r="E91" s="35">
        <f>IFERROR(SUMIFS('ROE Panel'!$J$5:$J$9304,'ROE Panel'!$A$5:$A$9304,$A91,'ROE Panel'!$D$5:$D$9304,E$6,'ROE Panel'!$E$5:$E$9304,E$7)/SUMIFS('ROE Panel'!$K$5:$K$9304,'ROE Panel'!$A$5:$A$9304,$A91,'ROE Panel'!$D$5:$D$9304,E$6,'ROE Panel'!$E$5:$E$9304,E$7),"")</f>
        <v>0.10494071893227497</v>
      </c>
      <c r="F91" s="35">
        <f>IFERROR(SUMIFS('ROE Panel'!$J$5:$J$9304,'ROE Panel'!$A$5:$A$9304,$A91,'ROE Panel'!$D$5:$D$9304,F$6,'ROE Panel'!$E$5:$E$9304,F$7)/SUMIFS('ROE Panel'!$K$5:$K$9304,'ROE Panel'!$A$5:$A$9304,$A91,'ROE Panel'!$D$5:$D$9304,F$6,'ROE Panel'!$E$5:$E$9304,F$7),"")</f>
        <v>0.11425017944877981</v>
      </c>
      <c r="G91" s="35">
        <f>IFERROR(SUMIFS('ROE Panel'!$J$5:$J$9304,'ROE Panel'!$A$5:$A$9304,$A91,'ROE Panel'!$D$5:$D$9304,G$6,'ROE Panel'!$E$5:$E$9304,G$7)/SUMIFS('ROE Panel'!$K$5:$K$9304,'ROE Panel'!$A$5:$A$9304,$A91,'ROE Panel'!$D$5:$D$9304,G$6,'ROE Panel'!$E$5:$E$9304,G$7),"")</f>
        <v>0.2681871395661039</v>
      </c>
      <c r="H91" s="35">
        <f>IFERROR(SUMIFS('ROE Panel'!$J$5:$J$9304,'ROE Panel'!$A$5:$A$9304,$A91,'ROE Panel'!$D$5:$D$9304,H$6,'ROE Panel'!$E$5:$E$9304,H$7)/SUMIFS('ROE Panel'!$K$5:$K$9304,'ROE Panel'!$A$5:$A$9304,$A91,'ROE Panel'!$D$5:$D$9304,H$6,'ROE Panel'!$E$5:$E$9304,H$7),"")</f>
        <v>0.18967972224213139</v>
      </c>
      <c r="I91" s="35">
        <f>IFERROR(SUMIFS('ROE Panel'!$J$5:$J$9304,'ROE Panel'!$A$5:$A$9304,$A91,'ROE Panel'!$D$5:$D$9304,I$6,'ROE Panel'!$E$5:$E$9304,I$7)/SUMIFS('ROE Panel'!$K$5:$K$9304,'ROE Panel'!$A$5:$A$9304,$A91,'ROE Panel'!$D$5:$D$9304,I$6,'ROE Panel'!$E$5:$E$9304,I$7),"")</f>
        <v>0.11479129696918791</v>
      </c>
      <c r="J91" s="35">
        <f>IFERROR(SUMIFS('ROE Panel'!$J$5:$J$9304,'ROE Panel'!$A$5:$A$9304,$A91,'ROE Panel'!$D$5:$D$9304,J$6,'ROE Panel'!$E$5:$E$9304,J$7)/SUMIFS('ROE Panel'!$K$5:$K$9304,'ROE Panel'!$A$5:$A$9304,$A91,'ROE Panel'!$D$5:$D$9304,J$6,'ROE Panel'!$E$5:$E$9304,J$7),"")</f>
        <v>0.11175827173496906</v>
      </c>
      <c r="K91" s="27">
        <f>IFERROR(SUMIFS('ROE Panel'!$L$5:$L$9304,'ROE Panel'!$A$5:$A$9304,$A91,'ROE Panel'!$D$5:$D$9304,D$6,'ROE Panel'!$E$5:$E$9304,D$7)/SUMIFS('ROE Panel'!$J$5:$J$9304,'ROE Panel'!$A$5:$A$9304,$A91,'ROE Panel'!$D$5:$D$9304,D$6,'ROE Panel'!$E$5:$E$9304,D$7),"")</f>
        <v>6.561121142208183</v>
      </c>
      <c r="L91" s="27">
        <f>IFERROR(SUMIFS('ROE Panel'!$L$5:$L$9304,'ROE Panel'!$A$5:$A$9304,$A91,'ROE Panel'!$D$5:$D$9304,E$6,'ROE Panel'!$E$5:$E$9304,E$7)/SUMIFS('ROE Panel'!$J$5:$J$9304,'ROE Panel'!$A$5:$A$9304,$A91,'ROE Panel'!$D$5:$D$9304,E$6,'ROE Panel'!$E$5:$E$9304,E$7),"")</f>
        <v>11.811857629644146</v>
      </c>
      <c r="M91" s="27">
        <f>IFERROR(SUMIFS('ROE Panel'!$L$5:$L$9304,'ROE Panel'!$A$5:$A$9304,$A91,'ROE Panel'!$D$5:$D$9304,F$6,'ROE Panel'!$E$5:$E$9304,F$7)/SUMIFS('ROE Panel'!$J$5:$J$9304,'ROE Panel'!$A$5:$A$9304,$A91,'ROE Panel'!$D$5:$D$9304,F$6,'ROE Panel'!$E$5:$E$9304,F$7),"")</f>
        <v>16.462626122687681</v>
      </c>
      <c r="N91" s="27">
        <f>IFERROR(SUMIFS('ROE Panel'!$L$5:$L$9304,'ROE Panel'!$A$5:$A$9304,$A91,'ROE Panel'!$D$5:$D$9304,G$6,'ROE Panel'!$E$5:$E$9304,G$7)/SUMIFS('ROE Panel'!$J$5:$J$9304,'ROE Panel'!$A$5:$A$9304,$A91,'ROE Panel'!$D$5:$D$9304,G$6,'ROE Panel'!$E$5:$E$9304,G$7),"")</f>
        <v>4.8592120284500631</v>
      </c>
      <c r="O91" s="27">
        <f>IFERROR(SUMIFS('ROE Panel'!$L$5:$L$9304,'ROE Panel'!$A$5:$A$9304,$A91,'ROE Panel'!$D$5:$D$9304,H$6,'ROE Panel'!$E$5:$E$9304,H$7)/SUMIFS('ROE Panel'!$J$5:$J$9304,'ROE Panel'!$A$5:$A$9304,$A91,'ROE Panel'!$D$5:$D$9304,H$6,'ROE Panel'!$E$5:$E$9304,H$7),"")</f>
        <v>6.9231242722115329</v>
      </c>
      <c r="P91" s="27">
        <f>IFERROR(SUMIFS('ROE Panel'!$L$5:$L$9304,'ROE Panel'!$A$5:$A$9304,$A91,'ROE Panel'!$D$5:$D$9304,I$6,'ROE Panel'!$E$5:$E$9304,I$7)/SUMIFS('ROE Panel'!$J$5:$J$9304,'ROE Panel'!$A$5:$A$9304,$A91,'ROE Panel'!$D$5:$D$9304,I$6,'ROE Panel'!$E$5:$E$9304,I$7),"")</f>
        <v>14.430221949947637</v>
      </c>
      <c r="Q91" s="27">
        <f>IFERROR(SUMIFS('ROE Panel'!$L$5:$L$9304,'ROE Panel'!$A$5:$A$9304,$A91,'ROE Panel'!$D$5:$D$9304,J$6,'ROE Panel'!$E$5:$E$9304,J$7)/SUMIFS('ROE Panel'!$J$5:$J$9304,'ROE Panel'!$A$5:$A$9304,$A91,'ROE Panel'!$D$5:$D$9304,J$6,'ROE Panel'!$E$5:$E$9304,J$7),"")</f>
        <v>26.07608609189608</v>
      </c>
      <c r="R91" s="29">
        <f t="shared" si="22"/>
        <v>9.9535085420405484E-2</v>
      </c>
      <c r="S91" s="29">
        <f t="shared" si="23"/>
        <v>3.2211544449614798E-2</v>
      </c>
      <c r="T91" s="29">
        <f t="shared" si="24"/>
        <v>2.1223054263674934E-2</v>
      </c>
      <c r="U91" s="29">
        <f t="shared" si="25"/>
        <v>0.15519700858976368</v>
      </c>
      <c r="V91" s="29">
        <f t="shared" si="26"/>
        <v>9.4120374732331119E-2</v>
      </c>
      <c r="W91" s="29">
        <f t="shared" si="27"/>
        <v>2.6393309176965474E-2</v>
      </c>
      <c r="X91" s="29">
        <f t="shared" si="28"/>
        <v>7.6894895144459241E-3</v>
      </c>
    </row>
    <row r="92" spans="1:24" ht="13.95" customHeight="1" x14ac:dyDescent="0.3">
      <c r="A92" s="94">
        <v>44957</v>
      </c>
      <c r="B92" s="20">
        <f t="shared" si="21"/>
        <v>1</v>
      </c>
      <c r="C92" s="43">
        <v>6.3924999999999996E-2</v>
      </c>
      <c r="D92" s="35">
        <f>IFERROR(SUMIFS('ROE Panel'!$J$5:$J$9304,'ROE Panel'!$A$5:$A$9304,$A92,'ROE Panel'!$D$5:$D$9304,D$6,'ROE Panel'!$E$5:$E$9304,D$7)/SUMIFS('ROE Panel'!$K$5:$K$9304,'ROE Panel'!$A$5:$A$9304,$A92,'ROE Panel'!$D$5:$D$9304,D$6,'ROE Panel'!$E$5:$E$9304,D$7),"")</f>
        <v>0.18528113676174565</v>
      </c>
      <c r="E92" s="35">
        <f>IFERROR(SUMIFS('ROE Panel'!$J$5:$J$9304,'ROE Panel'!$A$5:$A$9304,$A92,'ROE Panel'!$D$5:$D$9304,E$6,'ROE Panel'!$E$5:$E$9304,E$7)/SUMIFS('ROE Panel'!$K$5:$K$9304,'ROE Panel'!$A$5:$A$9304,$A92,'ROE Panel'!$D$5:$D$9304,E$6,'ROE Panel'!$E$5:$E$9304,E$7),"")</f>
        <v>0.10461264783979883</v>
      </c>
      <c r="F92" s="35">
        <f>IFERROR(SUMIFS('ROE Panel'!$J$5:$J$9304,'ROE Panel'!$A$5:$A$9304,$A92,'ROE Panel'!$D$5:$D$9304,F$6,'ROE Panel'!$E$5:$E$9304,F$7)/SUMIFS('ROE Panel'!$K$5:$K$9304,'ROE Panel'!$A$5:$A$9304,$A92,'ROE Panel'!$D$5:$D$9304,F$6,'ROE Panel'!$E$5:$E$9304,F$7),"")</f>
        <v>0.11890008035054783</v>
      </c>
      <c r="G92" s="35">
        <f>IFERROR(SUMIFS('ROE Panel'!$J$5:$J$9304,'ROE Panel'!$A$5:$A$9304,$A92,'ROE Panel'!$D$5:$D$9304,G$6,'ROE Panel'!$E$5:$E$9304,G$7)/SUMIFS('ROE Panel'!$K$5:$K$9304,'ROE Panel'!$A$5:$A$9304,$A92,'ROE Panel'!$D$5:$D$9304,G$6,'ROE Panel'!$E$5:$E$9304,G$7),"")</f>
        <v>0.25745365908087237</v>
      </c>
      <c r="H92" s="35">
        <f>IFERROR(SUMIFS('ROE Panel'!$J$5:$J$9304,'ROE Panel'!$A$5:$A$9304,$A92,'ROE Panel'!$D$5:$D$9304,H$6,'ROE Panel'!$E$5:$E$9304,H$7)/SUMIFS('ROE Panel'!$K$5:$K$9304,'ROE Panel'!$A$5:$A$9304,$A92,'ROE Panel'!$D$5:$D$9304,H$6,'ROE Panel'!$E$5:$E$9304,H$7),"")</f>
        <v>0.18665693560485136</v>
      </c>
      <c r="I92" s="35">
        <f>IFERROR(SUMIFS('ROE Panel'!$J$5:$J$9304,'ROE Panel'!$A$5:$A$9304,$A92,'ROE Panel'!$D$5:$D$9304,I$6,'ROE Panel'!$E$5:$E$9304,I$7)/SUMIFS('ROE Panel'!$K$5:$K$9304,'ROE Panel'!$A$5:$A$9304,$A92,'ROE Panel'!$D$5:$D$9304,I$6,'ROE Panel'!$E$5:$E$9304,I$7),"")</f>
        <v>0.11945571488855432</v>
      </c>
      <c r="J92" s="35">
        <f>IFERROR(SUMIFS('ROE Panel'!$J$5:$J$9304,'ROE Panel'!$A$5:$A$9304,$A92,'ROE Panel'!$D$5:$D$9304,J$6,'ROE Panel'!$E$5:$E$9304,J$7)/SUMIFS('ROE Panel'!$K$5:$K$9304,'ROE Panel'!$A$5:$A$9304,$A92,'ROE Panel'!$D$5:$D$9304,J$6,'ROE Panel'!$E$5:$E$9304,J$7),"")</f>
        <v>0.11652376191184451</v>
      </c>
      <c r="K92" s="27">
        <f>IFERROR(SUMIFS('ROE Panel'!$L$5:$L$9304,'ROE Panel'!$A$5:$A$9304,$A92,'ROE Panel'!$D$5:$D$9304,D$6,'ROE Panel'!$E$5:$E$9304,D$7)/SUMIFS('ROE Panel'!$J$5:$J$9304,'ROE Panel'!$A$5:$A$9304,$A92,'ROE Panel'!$D$5:$D$9304,D$6,'ROE Panel'!$E$5:$E$9304,D$7),"")</f>
        <v>6.60470594510394</v>
      </c>
      <c r="L92" s="27">
        <f>IFERROR(SUMIFS('ROE Panel'!$L$5:$L$9304,'ROE Panel'!$A$5:$A$9304,$A92,'ROE Panel'!$D$5:$D$9304,E$6,'ROE Panel'!$E$5:$E$9304,E$7)/SUMIFS('ROE Panel'!$J$5:$J$9304,'ROE Panel'!$A$5:$A$9304,$A92,'ROE Panel'!$D$5:$D$9304,E$6,'ROE Panel'!$E$5:$E$9304,E$7),"")</f>
        <v>11.987735277200679</v>
      </c>
      <c r="M92" s="27">
        <f>IFERROR(SUMIFS('ROE Panel'!$L$5:$L$9304,'ROE Panel'!$A$5:$A$9304,$A92,'ROE Panel'!$D$5:$D$9304,F$6,'ROE Panel'!$E$5:$E$9304,F$7)/SUMIFS('ROE Panel'!$J$5:$J$9304,'ROE Panel'!$A$5:$A$9304,$A92,'ROE Panel'!$D$5:$D$9304,F$6,'ROE Panel'!$E$5:$E$9304,F$7),"")</f>
        <v>17.302184679051429</v>
      </c>
      <c r="N92" s="27">
        <f>IFERROR(SUMIFS('ROE Panel'!$L$5:$L$9304,'ROE Panel'!$A$5:$A$9304,$A92,'ROE Panel'!$D$5:$D$9304,G$6,'ROE Panel'!$E$5:$E$9304,G$7)/SUMIFS('ROE Panel'!$J$5:$J$9304,'ROE Panel'!$A$5:$A$9304,$A92,'ROE Panel'!$D$5:$D$9304,G$6,'ROE Panel'!$E$5:$E$9304,G$7),"")</f>
        <v>5.2286081994996492</v>
      </c>
      <c r="O92" s="27">
        <f>IFERROR(SUMIFS('ROE Panel'!$L$5:$L$9304,'ROE Panel'!$A$5:$A$9304,$A92,'ROE Panel'!$D$5:$D$9304,H$6,'ROE Panel'!$E$5:$E$9304,H$7)/SUMIFS('ROE Panel'!$J$5:$J$9304,'ROE Panel'!$A$5:$A$9304,$A92,'ROE Panel'!$D$5:$D$9304,H$6,'ROE Panel'!$E$5:$E$9304,H$7),"")</f>
        <v>7.2059835579965696</v>
      </c>
      <c r="P92" s="27">
        <f>IFERROR(SUMIFS('ROE Panel'!$L$5:$L$9304,'ROE Panel'!$A$5:$A$9304,$A92,'ROE Panel'!$D$5:$D$9304,I$6,'ROE Panel'!$E$5:$E$9304,I$7)/SUMIFS('ROE Panel'!$J$5:$J$9304,'ROE Panel'!$A$5:$A$9304,$A92,'ROE Panel'!$D$5:$D$9304,I$6,'ROE Panel'!$E$5:$E$9304,I$7),"")</f>
        <v>15.514377470934038</v>
      </c>
      <c r="Q92" s="27">
        <f>IFERROR(SUMIFS('ROE Panel'!$L$5:$L$9304,'ROE Panel'!$A$5:$A$9304,$A92,'ROE Panel'!$D$5:$D$9304,J$6,'ROE Panel'!$E$5:$E$9304,J$7)/SUMIFS('ROE Panel'!$J$5:$J$9304,'ROE Panel'!$A$5:$A$9304,$A92,'ROE Panel'!$D$5:$D$9304,J$6,'ROE Panel'!$E$5:$E$9304,J$7),"")</f>
        <v>25.140604546293581</v>
      </c>
      <c r="R92" s="29">
        <f t="shared" si="22"/>
        <v>9.607494907512755E-2</v>
      </c>
      <c r="S92" s="29">
        <f t="shared" si="23"/>
        <v>2.9015582449585672E-2</v>
      </c>
      <c r="T92" s="29">
        <f t="shared" si="24"/>
        <v>1.8024927916560837E-2</v>
      </c>
      <c r="U92" s="29">
        <f t="shared" si="25"/>
        <v>0.13941543384411809</v>
      </c>
      <c r="V92" s="29">
        <f t="shared" si="26"/>
        <v>8.6905539335205381E-2</v>
      </c>
      <c r="W92" s="29">
        <f t="shared" si="27"/>
        <v>2.2170913065407291E-2</v>
      </c>
      <c r="X92" s="29">
        <f t="shared" si="28"/>
        <v>6.8074759632773679E-3</v>
      </c>
    </row>
    <row r="93" spans="1:24" ht="13.95" customHeight="1" x14ac:dyDescent="0.3">
      <c r="A93" s="94">
        <v>44985</v>
      </c>
      <c r="B93" s="20">
        <f t="shared" si="21"/>
        <v>1</v>
      </c>
      <c r="C93" s="43">
        <v>6.3626000000000002E-2</v>
      </c>
      <c r="D93" s="35">
        <f>IFERROR(SUMIFS('ROE Panel'!$J$5:$J$9304,'ROE Panel'!$A$5:$A$9304,$A93,'ROE Panel'!$D$5:$D$9304,D$6,'ROE Panel'!$E$5:$E$9304,D$7)/SUMIFS('ROE Panel'!$K$5:$K$9304,'ROE Panel'!$A$5:$A$9304,$A93,'ROE Panel'!$D$5:$D$9304,D$6,'ROE Panel'!$E$5:$E$9304,D$7),"")</f>
        <v>0.18463888896565658</v>
      </c>
      <c r="E93" s="35">
        <f>IFERROR(SUMIFS('ROE Panel'!$J$5:$J$9304,'ROE Panel'!$A$5:$A$9304,$A93,'ROE Panel'!$D$5:$D$9304,E$6,'ROE Panel'!$E$5:$E$9304,E$7)/SUMIFS('ROE Panel'!$K$5:$K$9304,'ROE Panel'!$A$5:$A$9304,$A93,'ROE Panel'!$D$5:$D$9304,E$6,'ROE Panel'!$E$5:$E$9304,E$7),"")</f>
        <v>0.10391432763726545</v>
      </c>
      <c r="F93" s="35">
        <f>IFERROR(SUMIFS('ROE Panel'!$J$5:$J$9304,'ROE Panel'!$A$5:$A$9304,$A93,'ROE Panel'!$D$5:$D$9304,F$6,'ROE Panel'!$E$5:$E$9304,F$7)/SUMIFS('ROE Panel'!$K$5:$K$9304,'ROE Panel'!$A$5:$A$9304,$A93,'ROE Panel'!$D$5:$D$9304,F$6,'ROE Panel'!$E$5:$E$9304,F$7),"")</f>
        <v>0.11633893085652668</v>
      </c>
      <c r="G93" s="35">
        <f>IFERROR(SUMIFS('ROE Panel'!$J$5:$J$9304,'ROE Panel'!$A$5:$A$9304,$A93,'ROE Panel'!$D$5:$D$9304,G$6,'ROE Panel'!$E$5:$E$9304,G$7)/SUMIFS('ROE Panel'!$K$5:$K$9304,'ROE Panel'!$A$5:$A$9304,$A93,'ROE Panel'!$D$5:$D$9304,G$6,'ROE Panel'!$E$5:$E$9304,G$7),"")</f>
        <v>0.24436277336980206</v>
      </c>
      <c r="H93" s="35">
        <f>IFERROR(SUMIFS('ROE Panel'!$J$5:$J$9304,'ROE Panel'!$A$5:$A$9304,$A93,'ROE Panel'!$D$5:$D$9304,H$6,'ROE Panel'!$E$5:$E$9304,H$7)/SUMIFS('ROE Panel'!$K$5:$K$9304,'ROE Panel'!$A$5:$A$9304,$A93,'ROE Panel'!$D$5:$D$9304,H$6,'ROE Panel'!$E$5:$E$9304,H$7),"")</f>
        <v>0.1817279792332267</v>
      </c>
      <c r="I93" s="35">
        <f>IFERROR(SUMIFS('ROE Panel'!$J$5:$J$9304,'ROE Panel'!$A$5:$A$9304,$A93,'ROE Panel'!$D$5:$D$9304,I$6,'ROE Panel'!$E$5:$E$9304,I$7)/SUMIFS('ROE Panel'!$K$5:$K$9304,'ROE Panel'!$A$5:$A$9304,$A93,'ROE Panel'!$D$5:$D$9304,I$6,'ROE Panel'!$E$5:$E$9304,I$7),"")</f>
        <v>0.11668892686307863</v>
      </c>
      <c r="J93" s="35">
        <f>IFERROR(SUMIFS('ROE Panel'!$J$5:$J$9304,'ROE Panel'!$A$5:$A$9304,$A93,'ROE Panel'!$D$5:$D$9304,J$6,'ROE Panel'!$E$5:$E$9304,J$7)/SUMIFS('ROE Panel'!$K$5:$K$9304,'ROE Panel'!$A$5:$A$9304,$A93,'ROE Panel'!$D$5:$D$9304,J$6,'ROE Panel'!$E$5:$E$9304,J$7),"")</f>
        <v>0.11485505466630799</v>
      </c>
      <c r="K93" s="27">
        <f>IFERROR(SUMIFS('ROE Panel'!$L$5:$L$9304,'ROE Panel'!$A$5:$A$9304,$A93,'ROE Panel'!$D$5:$D$9304,D$6,'ROE Panel'!$E$5:$E$9304,D$7)/SUMIFS('ROE Panel'!$J$5:$J$9304,'ROE Panel'!$A$5:$A$9304,$A93,'ROE Panel'!$D$5:$D$9304,D$6,'ROE Panel'!$E$5:$E$9304,D$7),"")</f>
        <v>6.2219128162321695</v>
      </c>
      <c r="L93" s="27">
        <f>IFERROR(SUMIFS('ROE Panel'!$L$5:$L$9304,'ROE Panel'!$A$5:$A$9304,$A93,'ROE Panel'!$D$5:$D$9304,E$6,'ROE Panel'!$E$5:$E$9304,E$7)/SUMIFS('ROE Panel'!$J$5:$J$9304,'ROE Panel'!$A$5:$A$9304,$A93,'ROE Panel'!$D$5:$D$9304,E$6,'ROE Panel'!$E$5:$E$9304,E$7),"")</f>
        <v>10.764239395686921</v>
      </c>
      <c r="M93" s="27">
        <f>IFERROR(SUMIFS('ROE Panel'!$L$5:$L$9304,'ROE Panel'!$A$5:$A$9304,$A93,'ROE Panel'!$D$5:$D$9304,F$6,'ROE Panel'!$E$5:$E$9304,F$7)/SUMIFS('ROE Panel'!$J$5:$J$9304,'ROE Panel'!$A$5:$A$9304,$A93,'ROE Panel'!$D$5:$D$9304,F$6,'ROE Panel'!$E$5:$E$9304,F$7),"")</f>
        <v>16.191521615828503</v>
      </c>
      <c r="N93" s="27">
        <f>IFERROR(SUMIFS('ROE Panel'!$L$5:$L$9304,'ROE Panel'!$A$5:$A$9304,$A93,'ROE Panel'!$D$5:$D$9304,G$6,'ROE Panel'!$E$5:$E$9304,G$7)/SUMIFS('ROE Panel'!$J$5:$J$9304,'ROE Panel'!$A$5:$A$9304,$A93,'ROE Panel'!$D$5:$D$9304,G$6,'ROE Panel'!$E$5:$E$9304,G$7),"")</f>
        <v>4.8721701144415004</v>
      </c>
      <c r="O93" s="27">
        <f>IFERROR(SUMIFS('ROE Panel'!$L$5:$L$9304,'ROE Panel'!$A$5:$A$9304,$A93,'ROE Panel'!$D$5:$D$9304,H$6,'ROE Panel'!$E$5:$E$9304,H$7)/SUMIFS('ROE Panel'!$J$5:$J$9304,'ROE Panel'!$A$5:$A$9304,$A93,'ROE Panel'!$D$5:$D$9304,H$6,'ROE Panel'!$E$5:$E$9304,H$7),"")</f>
        <v>6.6884098088548658</v>
      </c>
      <c r="P93" s="27">
        <f>IFERROR(SUMIFS('ROE Panel'!$L$5:$L$9304,'ROE Panel'!$A$5:$A$9304,$A93,'ROE Panel'!$D$5:$D$9304,I$6,'ROE Panel'!$E$5:$E$9304,I$7)/SUMIFS('ROE Panel'!$J$5:$J$9304,'ROE Panel'!$A$5:$A$9304,$A93,'ROE Panel'!$D$5:$D$9304,I$6,'ROE Panel'!$E$5:$E$9304,I$7),"")</f>
        <v>14.13766802473188</v>
      </c>
      <c r="Q93" s="27">
        <f>IFERROR(SUMIFS('ROE Panel'!$L$5:$L$9304,'ROE Panel'!$A$5:$A$9304,$A93,'ROE Panel'!$D$5:$D$9304,J$6,'ROE Panel'!$E$5:$E$9304,J$7)/SUMIFS('ROE Panel'!$J$5:$J$9304,'ROE Panel'!$A$5:$A$9304,$A93,'ROE Panel'!$D$5:$D$9304,J$6,'ROE Panel'!$E$5:$E$9304,J$7),"")</f>
        <v>25.038268299626662</v>
      </c>
      <c r="R93" s="29">
        <f t="shared" si="22"/>
        <v>0.10318427328631603</v>
      </c>
      <c r="S93" s="29">
        <f t="shared" si="23"/>
        <v>3.4255842563459829E-2</v>
      </c>
      <c r="T93" s="29">
        <f t="shared" si="24"/>
        <v>2.0183880590749062E-2</v>
      </c>
      <c r="U93" s="29">
        <f t="shared" si="25"/>
        <v>0.14914469196034852</v>
      </c>
      <c r="V93" s="29">
        <f t="shared" si="26"/>
        <v>9.421823831765215E-2</v>
      </c>
      <c r="W93" s="29">
        <f t="shared" si="27"/>
        <v>2.5617155466365019E-2</v>
      </c>
      <c r="X93" s="29">
        <f t="shared" si="28"/>
        <v>6.9694249332909047E-3</v>
      </c>
    </row>
    <row r="94" spans="1:24" ht="13.95" customHeight="1" x14ac:dyDescent="0.3">
      <c r="A94" s="94">
        <v>45016</v>
      </c>
      <c r="B94" s="20">
        <f t="shared" si="21"/>
        <v>1</v>
      </c>
      <c r="C94" s="43">
        <v>6.1373999999999998E-2</v>
      </c>
      <c r="D94" s="35">
        <f>IFERROR(SUMIFS('ROE Panel'!$J$5:$J$9304,'ROE Panel'!$A$5:$A$9304,$A94,'ROE Panel'!$D$5:$D$9304,D$6,'ROE Panel'!$E$5:$E$9304,D$7)/SUMIFS('ROE Panel'!$K$5:$K$9304,'ROE Panel'!$A$5:$A$9304,$A94,'ROE Panel'!$D$5:$D$9304,D$6,'ROE Panel'!$E$5:$E$9304,D$7),"")</f>
        <v>0.18437757820068376</v>
      </c>
      <c r="E94" s="35">
        <f>IFERROR(SUMIFS('ROE Panel'!$J$5:$J$9304,'ROE Panel'!$A$5:$A$9304,$A94,'ROE Panel'!$D$5:$D$9304,E$6,'ROE Panel'!$E$5:$E$9304,E$7)/SUMIFS('ROE Panel'!$K$5:$K$9304,'ROE Panel'!$A$5:$A$9304,$A94,'ROE Panel'!$D$5:$D$9304,E$6,'ROE Panel'!$E$5:$E$9304,E$7),"")</f>
        <v>0.11061394645274748</v>
      </c>
      <c r="F94" s="35">
        <f>IFERROR(SUMIFS('ROE Panel'!$J$5:$J$9304,'ROE Panel'!$A$5:$A$9304,$A94,'ROE Panel'!$D$5:$D$9304,F$6,'ROE Panel'!$E$5:$E$9304,F$7)/SUMIFS('ROE Panel'!$K$5:$K$9304,'ROE Panel'!$A$5:$A$9304,$A94,'ROE Panel'!$D$5:$D$9304,F$6,'ROE Panel'!$E$5:$E$9304,F$7),"")</f>
        <v>0.11265844862094954</v>
      </c>
      <c r="G94" s="35">
        <f>IFERROR(SUMIFS('ROE Panel'!$J$5:$J$9304,'ROE Panel'!$A$5:$A$9304,$A94,'ROE Panel'!$D$5:$D$9304,G$6,'ROE Panel'!$E$5:$E$9304,G$7)/SUMIFS('ROE Panel'!$K$5:$K$9304,'ROE Panel'!$A$5:$A$9304,$A94,'ROE Panel'!$D$5:$D$9304,G$6,'ROE Panel'!$E$5:$E$9304,G$7),"")</f>
        <v>0.24225177837173073</v>
      </c>
      <c r="H94" s="35">
        <f>IFERROR(SUMIFS('ROE Panel'!$J$5:$J$9304,'ROE Panel'!$A$5:$A$9304,$A94,'ROE Panel'!$D$5:$D$9304,H$6,'ROE Panel'!$E$5:$E$9304,H$7)/SUMIFS('ROE Panel'!$K$5:$K$9304,'ROE Panel'!$A$5:$A$9304,$A94,'ROE Panel'!$D$5:$D$9304,H$6,'ROE Panel'!$E$5:$E$9304,H$7),"")</f>
        <v>0.18328783149504813</v>
      </c>
      <c r="I94" s="35">
        <f>IFERROR(SUMIFS('ROE Panel'!$J$5:$J$9304,'ROE Panel'!$A$5:$A$9304,$A94,'ROE Panel'!$D$5:$D$9304,I$6,'ROE Panel'!$E$5:$E$9304,I$7)/SUMIFS('ROE Panel'!$K$5:$K$9304,'ROE Panel'!$A$5:$A$9304,$A94,'ROE Panel'!$D$5:$D$9304,I$6,'ROE Panel'!$E$5:$E$9304,I$7),"")</f>
        <v>0.11299493717187288</v>
      </c>
      <c r="J94" s="35">
        <f>IFERROR(SUMIFS('ROE Panel'!$J$5:$J$9304,'ROE Panel'!$A$5:$A$9304,$A94,'ROE Panel'!$D$5:$D$9304,J$6,'ROE Panel'!$E$5:$E$9304,J$7)/SUMIFS('ROE Panel'!$K$5:$K$9304,'ROE Panel'!$A$5:$A$9304,$A94,'ROE Panel'!$D$5:$D$9304,J$6,'ROE Panel'!$E$5:$E$9304,J$7),"")</f>
        <v>0.11134933151481455</v>
      </c>
      <c r="K94" s="27">
        <f>IFERROR(SUMIFS('ROE Panel'!$L$5:$L$9304,'ROE Panel'!$A$5:$A$9304,$A94,'ROE Panel'!$D$5:$D$9304,D$6,'ROE Panel'!$E$5:$E$9304,D$7)/SUMIFS('ROE Panel'!$J$5:$J$9304,'ROE Panel'!$A$5:$A$9304,$A94,'ROE Panel'!$D$5:$D$9304,D$6,'ROE Panel'!$E$5:$E$9304,D$7),"")</f>
        <v>6.0942999526883019</v>
      </c>
      <c r="L94" s="27">
        <f>IFERROR(SUMIFS('ROE Panel'!$L$5:$L$9304,'ROE Panel'!$A$5:$A$9304,$A94,'ROE Panel'!$D$5:$D$9304,E$6,'ROE Panel'!$E$5:$E$9304,E$7)/SUMIFS('ROE Panel'!$J$5:$J$9304,'ROE Panel'!$A$5:$A$9304,$A94,'ROE Panel'!$D$5:$D$9304,E$6,'ROE Panel'!$E$5:$E$9304,E$7),"")</f>
        <v>10.450720543502309</v>
      </c>
      <c r="M94" s="27">
        <f>IFERROR(SUMIFS('ROE Panel'!$L$5:$L$9304,'ROE Panel'!$A$5:$A$9304,$A94,'ROE Panel'!$D$5:$D$9304,F$6,'ROE Panel'!$E$5:$E$9304,F$7)/SUMIFS('ROE Panel'!$J$5:$J$9304,'ROE Panel'!$A$5:$A$9304,$A94,'ROE Panel'!$D$5:$D$9304,F$6,'ROE Panel'!$E$5:$E$9304,F$7),"")</f>
        <v>16.194470763699851</v>
      </c>
      <c r="N94" s="27">
        <f>IFERROR(SUMIFS('ROE Panel'!$L$5:$L$9304,'ROE Panel'!$A$5:$A$9304,$A94,'ROE Panel'!$D$5:$D$9304,G$6,'ROE Panel'!$E$5:$E$9304,G$7)/SUMIFS('ROE Panel'!$J$5:$J$9304,'ROE Panel'!$A$5:$A$9304,$A94,'ROE Panel'!$D$5:$D$9304,G$6,'ROE Panel'!$E$5:$E$9304,G$7),"")</f>
        <v>4.5438204781883345</v>
      </c>
      <c r="O94" s="27">
        <f>IFERROR(SUMIFS('ROE Panel'!$L$5:$L$9304,'ROE Panel'!$A$5:$A$9304,$A94,'ROE Panel'!$D$5:$D$9304,H$6,'ROE Panel'!$E$5:$E$9304,H$7)/SUMIFS('ROE Panel'!$J$5:$J$9304,'ROE Panel'!$A$5:$A$9304,$A94,'ROE Panel'!$D$5:$D$9304,H$6,'ROE Panel'!$E$5:$E$9304,H$7),"")</f>
        <v>6.4435001480779235</v>
      </c>
      <c r="P94" s="27">
        <f>IFERROR(SUMIFS('ROE Panel'!$L$5:$L$9304,'ROE Panel'!$A$5:$A$9304,$A94,'ROE Panel'!$D$5:$D$9304,I$6,'ROE Panel'!$E$5:$E$9304,I$7)/SUMIFS('ROE Panel'!$J$5:$J$9304,'ROE Panel'!$A$5:$A$9304,$A94,'ROE Panel'!$D$5:$D$9304,I$6,'ROE Panel'!$E$5:$E$9304,I$7),"")</f>
        <v>14.028988076421802</v>
      </c>
      <c r="Q94" s="27">
        <f>IFERROR(SUMIFS('ROE Panel'!$L$5:$L$9304,'ROE Panel'!$A$5:$A$9304,$A94,'ROE Panel'!$D$5:$D$9304,J$6,'ROE Panel'!$E$5:$E$9304,J$7)/SUMIFS('ROE Panel'!$J$5:$J$9304,'ROE Panel'!$A$5:$A$9304,$A94,'ROE Panel'!$D$5:$D$9304,J$6,'ROE Panel'!$E$5:$E$9304,J$7),"")</f>
        <v>24.743844304947437</v>
      </c>
      <c r="R94" s="29">
        <f t="shared" si="22"/>
        <v>0.10788586841717517</v>
      </c>
      <c r="S94" s="29">
        <f t="shared" si="23"/>
        <v>4.0655582391893555E-2</v>
      </c>
      <c r="T94" s="29">
        <f t="shared" si="24"/>
        <v>2.1614197133626264E-2</v>
      </c>
      <c r="U94" s="29">
        <f t="shared" si="25"/>
        <v>0.16300690231464027</v>
      </c>
      <c r="V94" s="29">
        <f t="shared" si="26"/>
        <v>0.10102488312076889</v>
      </c>
      <c r="W94" s="29">
        <f t="shared" si="27"/>
        <v>2.7257809595921639E-2</v>
      </c>
      <c r="X94" s="29">
        <f t="shared" si="28"/>
        <v>8.9815044125268889E-3</v>
      </c>
    </row>
    <row r="95" spans="1:24" ht="13.95" customHeight="1" x14ac:dyDescent="0.3">
      <c r="A95" s="94">
        <v>45046</v>
      </c>
      <c r="B95" s="20">
        <f t="shared" si="21"/>
        <v>1</v>
      </c>
      <c r="C95" s="43">
        <v>5.9335000000000013E-2</v>
      </c>
      <c r="D95" s="35">
        <f>IFERROR(SUMIFS('ROE Panel'!$J$5:$J$9304,'ROE Panel'!$A$5:$A$9304,$A95,'ROE Panel'!$D$5:$D$9304,D$6,'ROE Panel'!$E$5:$E$9304,D$7)/SUMIFS('ROE Panel'!$K$5:$K$9304,'ROE Panel'!$A$5:$A$9304,$A95,'ROE Panel'!$D$5:$D$9304,D$6,'ROE Panel'!$E$5:$E$9304,D$7),"")</f>
        <v>0.18449128046205743</v>
      </c>
      <c r="E95" s="35">
        <f>IFERROR(SUMIFS('ROE Panel'!$J$5:$J$9304,'ROE Panel'!$A$5:$A$9304,$A95,'ROE Panel'!$D$5:$D$9304,E$6,'ROE Panel'!$E$5:$E$9304,E$7)/SUMIFS('ROE Panel'!$K$5:$K$9304,'ROE Panel'!$A$5:$A$9304,$A95,'ROE Panel'!$D$5:$D$9304,E$6,'ROE Panel'!$E$5:$E$9304,E$7),"")</f>
        <v>0.10623647567507662</v>
      </c>
      <c r="F95" s="35">
        <f>IFERROR(SUMIFS('ROE Panel'!$J$5:$J$9304,'ROE Panel'!$A$5:$A$9304,$A95,'ROE Panel'!$D$5:$D$9304,F$6,'ROE Panel'!$E$5:$E$9304,F$7)/SUMIFS('ROE Panel'!$K$5:$K$9304,'ROE Panel'!$A$5:$A$9304,$A95,'ROE Panel'!$D$5:$D$9304,F$6,'ROE Panel'!$E$5:$E$9304,F$7),"")</f>
        <v>0.10242159906089622</v>
      </c>
      <c r="G95" s="35">
        <f>IFERROR(SUMIFS('ROE Panel'!$J$5:$J$9304,'ROE Panel'!$A$5:$A$9304,$A95,'ROE Panel'!$D$5:$D$9304,G$6,'ROE Panel'!$E$5:$E$9304,G$7)/SUMIFS('ROE Panel'!$K$5:$K$9304,'ROE Panel'!$A$5:$A$9304,$A95,'ROE Panel'!$D$5:$D$9304,G$6,'ROE Panel'!$E$5:$E$9304,G$7),"")</f>
        <v>0.24052990450461392</v>
      </c>
      <c r="H95" s="35">
        <f>IFERROR(SUMIFS('ROE Panel'!$J$5:$J$9304,'ROE Panel'!$A$5:$A$9304,$A95,'ROE Panel'!$D$5:$D$9304,H$6,'ROE Panel'!$E$5:$E$9304,H$7)/SUMIFS('ROE Panel'!$K$5:$K$9304,'ROE Panel'!$A$5:$A$9304,$A95,'ROE Panel'!$D$5:$D$9304,H$6,'ROE Panel'!$E$5:$E$9304,H$7),"")</f>
        <v>0.1788572049792195</v>
      </c>
      <c r="I95" s="35">
        <f>IFERROR(SUMIFS('ROE Panel'!$J$5:$J$9304,'ROE Panel'!$A$5:$A$9304,$A95,'ROE Panel'!$D$5:$D$9304,I$6,'ROE Panel'!$E$5:$E$9304,I$7)/SUMIFS('ROE Panel'!$K$5:$K$9304,'ROE Panel'!$A$5:$A$9304,$A95,'ROE Panel'!$D$5:$D$9304,I$6,'ROE Panel'!$E$5:$E$9304,I$7),"")</f>
        <v>0.1002832122126625</v>
      </c>
      <c r="J95" s="35">
        <f>IFERROR(SUMIFS('ROE Panel'!$J$5:$J$9304,'ROE Panel'!$A$5:$A$9304,$A95,'ROE Panel'!$D$5:$D$9304,J$6,'ROE Panel'!$E$5:$E$9304,J$7)/SUMIFS('ROE Panel'!$K$5:$K$9304,'ROE Panel'!$A$5:$A$9304,$A95,'ROE Panel'!$D$5:$D$9304,J$6,'ROE Panel'!$E$5:$E$9304,J$7),"")</f>
        <v>0.11206659791394047</v>
      </c>
      <c r="K95" s="27">
        <f>IFERROR(SUMIFS('ROE Panel'!$L$5:$L$9304,'ROE Panel'!$A$5:$A$9304,$A95,'ROE Panel'!$D$5:$D$9304,D$6,'ROE Panel'!$E$5:$E$9304,D$7)/SUMIFS('ROE Panel'!$J$5:$J$9304,'ROE Panel'!$A$5:$A$9304,$A95,'ROE Panel'!$D$5:$D$9304,D$6,'ROE Panel'!$E$5:$E$9304,D$7),"")</f>
        <v>6.5114434177374134</v>
      </c>
      <c r="L95" s="27">
        <f>IFERROR(SUMIFS('ROE Panel'!$L$5:$L$9304,'ROE Panel'!$A$5:$A$9304,$A95,'ROE Panel'!$D$5:$D$9304,E$6,'ROE Panel'!$E$5:$E$9304,E$7)/SUMIFS('ROE Panel'!$J$5:$J$9304,'ROE Panel'!$A$5:$A$9304,$A95,'ROE Panel'!$D$5:$D$9304,E$6,'ROE Panel'!$E$5:$E$9304,E$7),"")</f>
        <v>10.421648785348129</v>
      </c>
      <c r="M95" s="27">
        <f>IFERROR(SUMIFS('ROE Panel'!$L$5:$L$9304,'ROE Panel'!$A$5:$A$9304,$A95,'ROE Panel'!$D$5:$D$9304,F$6,'ROE Panel'!$E$5:$E$9304,F$7)/SUMIFS('ROE Panel'!$J$5:$J$9304,'ROE Panel'!$A$5:$A$9304,$A95,'ROE Panel'!$D$5:$D$9304,F$6,'ROE Panel'!$E$5:$E$9304,F$7),"")</f>
        <v>16.698502921058118</v>
      </c>
      <c r="N95" s="27">
        <f>IFERROR(SUMIFS('ROE Panel'!$L$5:$L$9304,'ROE Panel'!$A$5:$A$9304,$A95,'ROE Panel'!$D$5:$D$9304,G$6,'ROE Panel'!$E$5:$E$9304,G$7)/SUMIFS('ROE Panel'!$J$5:$J$9304,'ROE Panel'!$A$5:$A$9304,$A95,'ROE Panel'!$D$5:$D$9304,G$6,'ROE Panel'!$E$5:$E$9304,G$7),"")</f>
        <v>4.6587445483874843</v>
      </c>
      <c r="O95" s="27">
        <f>IFERROR(SUMIFS('ROE Panel'!$L$5:$L$9304,'ROE Panel'!$A$5:$A$9304,$A95,'ROE Panel'!$D$5:$D$9304,H$6,'ROE Panel'!$E$5:$E$9304,H$7)/SUMIFS('ROE Panel'!$J$5:$J$9304,'ROE Panel'!$A$5:$A$9304,$A95,'ROE Panel'!$D$5:$D$9304,H$6,'ROE Panel'!$E$5:$E$9304,H$7),"")</f>
        <v>6.6538469449485405</v>
      </c>
      <c r="P95" s="27">
        <f>IFERROR(SUMIFS('ROE Panel'!$L$5:$L$9304,'ROE Panel'!$A$5:$A$9304,$A95,'ROE Panel'!$D$5:$D$9304,I$6,'ROE Panel'!$E$5:$E$9304,I$7)/SUMIFS('ROE Panel'!$J$5:$J$9304,'ROE Panel'!$A$5:$A$9304,$A95,'ROE Panel'!$D$5:$D$9304,I$6,'ROE Panel'!$E$5:$E$9304,I$7),"")</f>
        <v>14.791689514498824</v>
      </c>
      <c r="Q95" s="27">
        <f>IFERROR(SUMIFS('ROE Panel'!$L$5:$L$9304,'ROE Panel'!$A$5:$A$9304,$A95,'ROE Panel'!$D$5:$D$9304,J$6,'ROE Panel'!$E$5:$E$9304,J$7)/SUMIFS('ROE Panel'!$J$5:$J$9304,'ROE Panel'!$A$5:$A$9304,$A95,'ROE Panel'!$D$5:$D$9304,J$6,'ROE Panel'!$E$5:$E$9304,J$7),"")</f>
        <v>24.394699480843208</v>
      </c>
      <c r="R95" s="29">
        <f t="shared" si="22"/>
        <v>0.10211664535237201</v>
      </c>
      <c r="S95" s="29">
        <f t="shared" si="23"/>
        <v>4.1168121917012176E-2</v>
      </c>
      <c r="T95" s="29">
        <f t="shared" si="24"/>
        <v>2.0069846108009062E-2</v>
      </c>
      <c r="U95" s="29">
        <f t="shared" si="25"/>
        <v>0.16037206583841873</v>
      </c>
      <c r="V95" s="29">
        <f t="shared" si="26"/>
        <v>9.8461137130065338E-2</v>
      </c>
      <c r="W95" s="29">
        <f t="shared" si="27"/>
        <v>2.3585665972252604E-2</v>
      </c>
      <c r="X95" s="29">
        <f t="shared" si="28"/>
        <v>1.1465519651257319E-2</v>
      </c>
    </row>
    <row r="96" spans="1:24" ht="13.95" customHeight="1" x14ac:dyDescent="0.3">
      <c r="A96" s="94">
        <v>45077</v>
      </c>
      <c r="B96" s="20">
        <f t="shared" si="21"/>
        <v>1</v>
      </c>
      <c r="C96" s="43">
        <v>5.6252000000000003E-2</v>
      </c>
      <c r="D96" s="35">
        <f>IFERROR(SUMIFS('ROE Panel'!$J$5:$J$9304,'ROE Panel'!$A$5:$A$9304,$A96,'ROE Panel'!$D$5:$D$9304,D$6,'ROE Panel'!$E$5:$E$9304,D$7)/SUMIFS('ROE Panel'!$K$5:$K$9304,'ROE Panel'!$A$5:$A$9304,$A96,'ROE Panel'!$D$5:$D$9304,D$6,'ROE Panel'!$E$5:$E$9304,D$7),"")</f>
        <v>0.18474788017269944</v>
      </c>
      <c r="E96" s="35">
        <f>IFERROR(SUMIFS('ROE Panel'!$J$5:$J$9304,'ROE Panel'!$A$5:$A$9304,$A96,'ROE Panel'!$D$5:$D$9304,E$6,'ROE Panel'!$E$5:$E$9304,E$7)/SUMIFS('ROE Panel'!$K$5:$K$9304,'ROE Panel'!$A$5:$A$9304,$A96,'ROE Panel'!$D$5:$D$9304,E$6,'ROE Panel'!$E$5:$E$9304,E$7),"")</f>
        <v>0.11018355995078534</v>
      </c>
      <c r="F96" s="35">
        <f>IFERROR(SUMIFS('ROE Panel'!$J$5:$J$9304,'ROE Panel'!$A$5:$A$9304,$A96,'ROE Panel'!$D$5:$D$9304,F$6,'ROE Panel'!$E$5:$E$9304,F$7)/SUMIFS('ROE Panel'!$K$5:$K$9304,'ROE Panel'!$A$5:$A$9304,$A96,'ROE Panel'!$D$5:$D$9304,F$6,'ROE Panel'!$E$5:$E$9304,F$7),"")</f>
        <v>0.1139383286737448</v>
      </c>
      <c r="G96" s="35">
        <f>IFERROR(SUMIFS('ROE Panel'!$J$5:$J$9304,'ROE Panel'!$A$5:$A$9304,$A96,'ROE Panel'!$D$5:$D$9304,G$6,'ROE Panel'!$E$5:$E$9304,G$7)/SUMIFS('ROE Panel'!$K$5:$K$9304,'ROE Panel'!$A$5:$A$9304,$A96,'ROE Panel'!$D$5:$D$9304,G$6,'ROE Panel'!$E$5:$E$9304,G$7),"")</f>
        <v>0.23302246041500202</v>
      </c>
      <c r="H96" s="35">
        <f>IFERROR(SUMIFS('ROE Panel'!$J$5:$J$9304,'ROE Panel'!$A$5:$A$9304,$A96,'ROE Panel'!$D$5:$D$9304,H$6,'ROE Panel'!$E$5:$E$9304,H$7)/SUMIFS('ROE Panel'!$K$5:$K$9304,'ROE Panel'!$A$5:$A$9304,$A96,'ROE Panel'!$D$5:$D$9304,H$6,'ROE Panel'!$E$5:$E$9304,H$7),"")</f>
        <v>0.17938021017600808</v>
      </c>
      <c r="I96" s="35">
        <f>IFERROR(SUMIFS('ROE Panel'!$J$5:$J$9304,'ROE Panel'!$A$5:$A$9304,$A96,'ROE Panel'!$D$5:$D$9304,I$6,'ROE Panel'!$E$5:$E$9304,I$7)/SUMIFS('ROE Panel'!$K$5:$K$9304,'ROE Panel'!$A$5:$A$9304,$A96,'ROE Panel'!$D$5:$D$9304,I$6,'ROE Panel'!$E$5:$E$9304,I$7),"")</f>
        <v>0.11481586951189872</v>
      </c>
      <c r="J96" s="35">
        <f>IFERROR(SUMIFS('ROE Panel'!$J$5:$J$9304,'ROE Panel'!$A$5:$A$9304,$A96,'ROE Panel'!$D$5:$D$9304,J$6,'ROE Panel'!$E$5:$E$9304,J$7)/SUMIFS('ROE Panel'!$K$5:$K$9304,'ROE Panel'!$A$5:$A$9304,$A96,'ROE Panel'!$D$5:$D$9304,J$6,'ROE Panel'!$E$5:$E$9304,J$7),"")</f>
        <v>0.11063432651767741</v>
      </c>
      <c r="K96" s="27">
        <f>IFERROR(SUMIFS('ROE Panel'!$L$5:$L$9304,'ROE Panel'!$A$5:$A$9304,$A96,'ROE Panel'!$D$5:$D$9304,D$6,'ROE Panel'!$E$5:$E$9304,D$7)/SUMIFS('ROE Panel'!$J$5:$J$9304,'ROE Panel'!$A$5:$A$9304,$A96,'ROE Panel'!$D$5:$D$9304,D$6,'ROE Panel'!$E$5:$E$9304,D$7),"")</f>
        <v>6.8625436078465851</v>
      </c>
      <c r="L96" s="27">
        <f>IFERROR(SUMIFS('ROE Panel'!$L$5:$L$9304,'ROE Panel'!$A$5:$A$9304,$A96,'ROE Panel'!$D$5:$D$9304,E$6,'ROE Panel'!$E$5:$E$9304,E$7)/SUMIFS('ROE Panel'!$J$5:$J$9304,'ROE Panel'!$A$5:$A$9304,$A96,'ROE Panel'!$D$5:$D$9304,E$6,'ROE Panel'!$E$5:$E$9304,E$7),"")</f>
        <v>10.931047444336677</v>
      </c>
      <c r="M96" s="27">
        <f>IFERROR(SUMIFS('ROE Panel'!$L$5:$L$9304,'ROE Panel'!$A$5:$A$9304,$A96,'ROE Panel'!$D$5:$D$9304,F$6,'ROE Panel'!$E$5:$E$9304,F$7)/SUMIFS('ROE Panel'!$J$5:$J$9304,'ROE Panel'!$A$5:$A$9304,$A96,'ROE Panel'!$D$5:$D$9304,F$6,'ROE Panel'!$E$5:$E$9304,F$7),"")</f>
        <v>16.776521495480509</v>
      </c>
      <c r="N96" s="27">
        <f>IFERROR(SUMIFS('ROE Panel'!$L$5:$L$9304,'ROE Panel'!$A$5:$A$9304,$A96,'ROE Panel'!$D$5:$D$9304,G$6,'ROE Panel'!$E$5:$E$9304,G$7)/SUMIFS('ROE Panel'!$J$5:$J$9304,'ROE Panel'!$A$5:$A$9304,$A96,'ROE Panel'!$D$5:$D$9304,G$6,'ROE Panel'!$E$5:$E$9304,G$7),"")</f>
        <v>4.6989495225457558</v>
      </c>
      <c r="O96" s="27">
        <f>IFERROR(SUMIFS('ROE Panel'!$L$5:$L$9304,'ROE Panel'!$A$5:$A$9304,$A96,'ROE Panel'!$D$5:$D$9304,H$6,'ROE Panel'!$E$5:$E$9304,H$7)/SUMIFS('ROE Panel'!$J$5:$J$9304,'ROE Panel'!$A$5:$A$9304,$A96,'ROE Panel'!$D$5:$D$9304,H$6,'ROE Panel'!$E$5:$E$9304,H$7),"")</f>
        <v>6.8945338655010957</v>
      </c>
      <c r="P96" s="27">
        <f>IFERROR(SUMIFS('ROE Panel'!$L$5:$L$9304,'ROE Panel'!$A$5:$A$9304,$A96,'ROE Panel'!$D$5:$D$9304,I$6,'ROE Panel'!$E$5:$E$9304,I$7)/SUMIFS('ROE Panel'!$J$5:$J$9304,'ROE Panel'!$A$5:$A$9304,$A96,'ROE Panel'!$D$5:$D$9304,I$6,'ROE Panel'!$E$5:$E$9304,I$7),"")</f>
        <v>15.712854165393399</v>
      </c>
      <c r="Q96" s="27">
        <f>IFERROR(SUMIFS('ROE Panel'!$L$5:$L$9304,'ROE Panel'!$A$5:$A$9304,$A96,'ROE Panel'!$D$5:$D$9304,J$6,'ROE Panel'!$E$5:$E$9304,J$7)/SUMIFS('ROE Panel'!$J$5:$J$9304,'ROE Panel'!$A$5:$A$9304,$A96,'ROE Panel'!$D$5:$D$9304,J$6,'ROE Panel'!$E$5:$E$9304,J$7),"")</f>
        <v>20.932667814443459</v>
      </c>
      <c r="R96" s="29">
        <f t="shared" si="22"/>
        <v>9.9395651467482971E-2</v>
      </c>
      <c r="S96" s="29">
        <f t="shared" si="23"/>
        <v>4.3207664939390815E-2</v>
      </c>
      <c r="T96" s="29">
        <f t="shared" si="24"/>
        <v>2.5766948564054266E-2</v>
      </c>
      <c r="U96" s="29">
        <f t="shared" si="25"/>
        <v>0.16063761062722889</v>
      </c>
      <c r="V96" s="29">
        <f t="shared" si="26"/>
        <v>9.7787390767265198E-2</v>
      </c>
      <c r="W96" s="29">
        <f t="shared" si="27"/>
        <v>2.8338173968483364E-2</v>
      </c>
      <c r="X96" s="29">
        <f t="shared" si="28"/>
        <v>1.822548465692405E-2</v>
      </c>
    </row>
    <row r="97" spans="1:24" ht="13.95" customHeight="1" x14ac:dyDescent="0.3">
      <c r="A97" s="94">
        <v>45107</v>
      </c>
      <c r="B97" s="20">
        <f t="shared" si="21"/>
        <v>1</v>
      </c>
      <c r="C97" s="43">
        <v>5.3379999999999997E-2</v>
      </c>
      <c r="D97" s="35">
        <f>IFERROR(SUMIFS('ROE Panel'!$J$5:$J$9304,'ROE Panel'!$A$5:$A$9304,$A97,'ROE Panel'!$D$5:$D$9304,D$6,'ROE Panel'!$E$5:$E$9304,D$7)/SUMIFS('ROE Panel'!$K$5:$K$9304,'ROE Panel'!$A$5:$A$9304,$A97,'ROE Panel'!$D$5:$D$9304,D$6,'ROE Panel'!$E$5:$E$9304,D$7),"")</f>
        <v>0.18659815523029341</v>
      </c>
      <c r="E97" s="35">
        <f>IFERROR(SUMIFS('ROE Panel'!$J$5:$J$9304,'ROE Panel'!$A$5:$A$9304,$A97,'ROE Panel'!$D$5:$D$9304,E$6,'ROE Panel'!$E$5:$E$9304,E$7)/SUMIFS('ROE Panel'!$K$5:$K$9304,'ROE Panel'!$A$5:$A$9304,$A97,'ROE Panel'!$D$5:$D$9304,E$6,'ROE Panel'!$E$5:$E$9304,E$7),"")</f>
        <v>0.10208276830736368</v>
      </c>
      <c r="F97" s="35">
        <f>IFERROR(SUMIFS('ROE Panel'!$J$5:$J$9304,'ROE Panel'!$A$5:$A$9304,$A97,'ROE Panel'!$D$5:$D$9304,F$6,'ROE Panel'!$E$5:$E$9304,F$7)/SUMIFS('ROE Panel'!$K$5:$K$9304,'ROE Panel'!$A$5:$A$9304,$A97,'ROE Panel'!$D$5:$D$9304,F$6,'ROE Panel'!$E$5:$E$9304,F$7),"")</f>
        <v>0.1107051677711348</v>
      </c>
      <c r="G97" s="35">
        <f>IFERROR(SUMIFS('ROE Panel'!$J$5:$J$9304,'ROE Panel'!$A$5:$A$9304,$A97,'ROE Panel'!$D$5:$D$9304,G$6,'ROE Panel'!$E$5:$E$9304,G$7)/SUMIFS('ROE Panel'!$K$5:$K$9304,'ROE Panel'!$A$5:$A$9304,$A97,'ROE Panel'!$D$5:$D$9304,G$6,'ROE Panel'!$E$5:$E$9304,G$7),"")</f>
        <v>0.22073678219880308</v>
      </c>
      <c r="H97" s="35">
        <f>IFERROR(SUMIFS('ROE Panel'!$J$5:$J$9304,'ROE Panel'!$A$5:$A$9304,$A97,'ROE Panel'!$D$5:$D$9304,H$6,'ROE Panel'!$E$5:$E$9304,H$7)/SUMIFS('ROE Panel'!$K$5:$K$9304,'ROE Panel'!$A$5:$A$9304,$A97,'ROE Panel'!$D$5:$D$9304,H$6,'ROE Panel'!$E$5:$E$9304,H$7),"")</f>
        <v>0.17279721200275461</v>
      </c>
      <c r="I97" s="35">
        <f>IFERROR(SUMIFS('ROE Panel'!$J$5:$J$9304,'ROE Panel'!$A$5:$A$9304,$A97,'ROE Panel'!$D$5:$D$9304,I$6,'ROE Panel'!$E$5:$E$9304,I$7)/SUMIFS('ROE Panel'!$K$5:$K$9304,'ROE Panel'!$A$5:$A$9304,$A97,'ROE Panel'!$D$5:$D$9304,I$6,'ROE Panel'!$E$5:$E$9304,I$7),"")</f>
        <v>0.1081989336598629</v>
      </c>
      <c r="J97" s="35">
        <f>IFERROR(SUMIFS('ROE Panel'!$J$5:$J$9304,'ROE Panel'!$A$5:$A$9304,$A97,'ROE Panel'!$D$5:$D$9304,J$6,'ROE Panel'!$E$5:$E$9304,J$7)/SUMIFS('ROE Panel'!$K$5:$K$9304,'ROE Panel'!$A$5:$A$9304,$A97,'ROE Panel'!$D$5:$D$9304,J$6,'ROE Panel'!$E$5:$E$9304,J$7),"")</f>
        <v>0.12288523609113185</v>
      </c>
      <c r="K97" s="27">
        <f>IFERROR(SUMIFS('ROE Panel'!$L$5:$L$9304,'ROE Panel'!$A$5:$A$9304,$A97,'ROE Panel'!$D$5:$D$9304,D$6,'ROE Panel'!$E$5:$E$9304,D$7)/SUMIFS('ROE Panel'!$J$5:$J$9304,'ROE Panel'!$A$5:$A$9304,$A97,'ROE Panel'!$D$5:$D$9304,D$6,'ROE Panel'!$E$5:$E$9304,D$7),"")</f>
        <v>7.3621211954900039</v>
      </c>
      <c r="L97" s="27">
        <f>IFERROR(SUMIFS('ROE Panel'!$L$5:$L$9304,'ROE Panel'!$A$5:$A$9304,$A97,'ROE Panel'!$D$5:$D$9304,E$6,'ROE Panel'!$E$5:$E$9304,E$7)/SUMIFS('ROE Panel'!$J$5:$J$9304,'ROE Panel'!$A$5:$A$9304,$A97,'ROE Panel'!$D$5:$D$9304,E$6,'ROE Panel'!$E$5:$E$9304,E$7),"")</f>
        <v>12.819203874941842</v>
      </c>
      <c r="M97" s="27">
        <f>IFERROR(SUMIFS('ROE Panel'!$L$5:$L$9304,'ROE Panel'!$A$5:$A$9304,$A97,'ROE Panel'!$D$5:$D$9304,F$6,'ROE Panel'!$E$5:$E$9304,F$7)/SUMIFS('ROE Panel'!$J$5:$J$9304,'ROE Panel'!$A$5:$A$9304,$A97,'ROE Panel'!$D$5:$D$9304,F$6,'ROE Panel'!$E$5:$E$9304,F$7),"")</f>
        <v>17.810124529940772</v>
      </c>
      <c r="N97" s="27">
        <f>IFERROR(SUMIFS('ROE Panel'!$L$5:$L$9304,'ROE Panel'!$A$5:$A$9304,$A97,'ROE Panel'!$D$5:$D$9304,G$6,'ROE Panel'!$E$5:$E$9304,G$7)/SUMIFS('ROE Panel'!$J$5:$J$9304,'ROE Panel'!$A$5:$A$9304,$A97,'ROE Panel'!$D$5:$D$9304,G$6,'ROE Panel'!$E$5:$E$9304,G$7),"")</f>
        <v>5.1139773279364444</v>
      </c>
      <c r="O97" s="27">
        <f>IFERROR(SUMIFS('ROE Panel'!$L$5:$L$9304,'ROE Panel'!$A$5:$A$9304,$A97,'ROE Panel'!$D$5:$D$9304,H$6,'ROE Panel'!$E$5:$E$9304,H$7)/SUMIFS('ROE Panel'!$J$5:$J$9304,'ROE Panel'!$A$5:$A$9304,$A97,'ROE Panel'!$D$5:$D$9304,H$6,'ROE Panel'!$E$5:$E$9304,H$7),"")</f>
        <v>7.5743080340029998</v>
      </c>
      <c r="P97" s="27">
        <f>IFERROR(SUMIFS('ROE Panel'!$L$5:$L$9304,'ROE Panel'!$A$5:$A$9304,$A97,'ROE Panel'!$D$5:$D$9304,I$6,'ROE Panel'!$E$5:$E$9304,I$7)/SUMIFS('ROE Panel'!$J$5:$J$9304,'ROE Panel'!$A$5:$A$9304,$A97,'ROE Panel'!$D$5:$D$9304,I$6,'ROE Panel'!$E$5:$E$9304,I$7),"")</f>
        <v>16.81574778265756</v>
      </c>
      <c r="Q97" s="27">
        <f>IFERROR(SUMIFS('ROE Panel'!$L$5:$L$9304,'ROE Panel'!$A$5:$A$9304,$A97,'ROE Panel'!$D$5:$D$9304,J$6,'ROE Panel'!$E$5:$E$9304,J$7)/SUMIFS('ROE Panel'!$J$5:$J$9304,'ROE Panel'!$A$5:$A$9304,$A97,'ROE Panel'!$D$5:$D$9304,J$6,'ROE Panel'!$E$5:$E$9304,J$7),"")</f>
        <v>22.06515153006622</v>
      </c>
      <c r="R97" s="29">
        <f t="shared" si="22"/>
        <v>9.5237702307300817E-2</v>
      </c>
      <c r="S97" s="29">
        <f t="shared" si="23"/>
        <v>3.5712262019482729E-2</v>
      </c>
      <c r="T97" s="29">
        <f t="shared" si="24"/>
        <v>2.593021242067868E-2</v>
      </c>
      <c r="U97" s="29">
        <f t="shared" si="25"/>
        <v>0.1475269628372492</v>
      </c>
      <c r="V97" s="29">
        <f t="shared" si="26"/>
        <v>8.9735033552301322E-2</v>
      </c>
      <c r="W97" s="29">
        <f t="shared" si="27"/>
        <v>2.7256026776133299E-2</v>
      </c>
      <c r="X97" s="29">
        <f t="shared" si="28"/>
        <v>2.1606633928629007E-2</v>
      </c>
    </row>
    <row r="98" spans="1:24" ht="13.95" customHeight="1" x14ac:dyDescent="0.3">
      <c r="A98" s="94">
        <v>45138</v>
      </c>
      <c r="B98" s="20">
        <f t="shared" si="21"/>
        <v>1</v>
      </c>
      <c r="C98" s="43">
        <v>5.3154000000000007E-2</v>
      </c>
      <c r="D98" s="35">
        <f>IFERROR(SUMIFS('ROE Panel'!$J$5:$J$9304,'ROE Panel'!$A$5:$A$9304,$A98,'ROE Panel'!$D$5:$D$9304,D$6,'ROE Panel'!$E$5:$E$9304,D$7)/SUMIFS('ROE Panel'!$K$5:$K$9304,'ROE Panel'!$A$5:$A$9304,$A98,'ROE Panel'!$D$5:$D$9304,D$6,'ROE Panel'!$E$5:$E$9304,D$7),"")</f>
        <v>0.18672761953533809</v>
      </c>
      <c r="E98" s="35">
        <f>IFERROR(SUMIFS('ROE Panel'!$J$5:$J$9304,'ROE Panel'!$A$5:$A$9304,$A98,'ROE Panel'!$D$5:$D$9304,E$6,'ROE Panel'!$E$5:$E$9304,E$7)/SUMIFS('ROE Panel'!$K$5:$K$9304,'ROE Panel'!$A$5:$A$9304,$A98,'ROE Panel'!$D$5:$D$9304,E$6,'ROE Panel'!$E$5:$E$9304,E$7),"")</f>
        <v>0.10495035248510076</v>
      </c>
      <c r="F98" s="35">
        <f>IFERROR(SUMIFS('ROE Panel'!$J$5:$J$9304,'ROE Panel'!$A$5:$A$9304,$A98,'ROE Panel'!$D$5:$D$9304,F$6,'ROE Panel'!$E$5:$E$9304,F$7)/SUMIFS('ROE Panel'!$K$5:$K$9304,'ROE Panel'!$A$5:$A$9304,$A98,'ROE Panel'!$D$5:$D$9304,F$6,'ROE Panel'!$E$5:$E$9304,F$7),"")</f>
        <v>0.11024205333668177</v>
      </c>
      <c r="G98" s="35">
        <f>IFERROR(SUMIFS('ROE Panel'!$J$5:$J$9304,'ROE Panel'!$A$5:$A$9304,$A98,'ROE Panel'!$D$5:$D$9304,G$6,'ROE Panel'!$E$5:$E$9304,G$7)/SUMIFS('ROE Panel'!$K$5:$K$9304,'ROE Panel'!$A$5:$A$9304,$A98,'ROE Panel'!$D$5:$D$9304,G$6,'ROE Panel'!$E$5:$E$9304,G$7),"")</f>
        <v>0.21026207501496938</v>
      </c>
      <c r="H98" s="35">
        <f>IFERROR(SUMIFS('ROE Panel'!$J$5:$J$9304,'ROE Panel'!$A$5:$A$9304,$A98,'ROE Panel'!$D$5:$D$9304,H$6,'ROE Panel'!$E$5:$E$9304,H$7)/SUMIFS('ROE Panel'!$K$5:$K$9304,'ROE Panel'!$A$5:$A$9304,$A98,'ROE Panel'!$D$5:$D$9304,H$6,'ROE Panel'!$E$5:$E$9304,H$7),"")</f>
        <v>0.16937221091961932</v>
      </c>
      <c r="I98" s="35">
        <f>IFERROR(SUMIFS('ROE Panel'!$J$5:$J$9304,'ROE Panel'!$A$5:$A$9304,$A98,'ROE Panel'!$D$5:$D$9304,I$6,'ROE Panel'!$E$5:$E$9304,I$7)/SUMIFS('ROE Panel'!$K$5:$K$9304,'ROE Panel'!$A$5:$A$9304,$A98,'ROE Panel'!$D$5:$D$9304,I$6,'ROE Panel'!$E$5:$E$9304,I$7),"")</f>
        <v>0.10871881696023329</v>
      </c>
      <c r="J98" s="35">
        <f>IFERROR(SUMIFS('ROE Panel'!$J$5:$J$9304,'ROE Panel'!$A$5:$A$9304,$A98,'ROE Panel'!$D$5:$D$9304,J$6,'ROE Panel'!$E$5:$E$9304,J$7)/SUMIFS('ROE Panel'!$K$5:$K$9304,'ROE Panel'!$A$5:$A$9304,$A98,'ROE Panel'!$D$5:$D$9304,J$6,'ROE Panel'!$E$5:$E$9304,J$7),"")</f>
        <v>0.11725455303783565</v>
      </c>
      <c r="K98" s="27">
        <f>IFERROR(SUMIFS('ROE Panel'!$L$5:$L$9304,'ROE Panel'!$A$5:$A$9304,$A98,'ROE Panel'!$D$5:$D$9304,D$6,'ROE Panel'!$E$5:$E$9304,D$7)/SUMIFS('ROE Panel'!$J$5:$J$9304,'ROE Panel'!$A$5:$A$9304,$A98,'ROE Panel'!$D$5:$D$9304,D$6,'ROE Panel'!$E$5:$E$9304,D$7),"")</f>
        <v>7.3645616221558194</v>
      </c>
      <c r="L98" s="27">
        <f>IFERROR(SUMIFS('ROE Panel'!$L$5:$L$9304,'ROE Panel'!$A$5:$A$9304,$A98,'ROE Panel'!$D$5:$D$9304,E$6,'ROE Panel'!$E$5:$E$9304,E$7)/SUMIFS('ROE Panel'!$J$5:$J$9304,'ROE Panel'!$A$5:$A$9304,$A98,'ROE Panel'!$D$5:$D$9304,E$6,'ROE Panel'!$E$5:$E$9304,E$7),"")</f>
        <v>12.631037331401924</v>
      </c>
      <c r="M98" s="27">
        <f>IFERROR(SUMIFS('ROE Panel'!$L$5:$L$9304,'ROE Panel'!$A$5:$A$9304,$A98,'ROE Panel'!$D$5:$D$9304,F$6,'ROE Panel'!$E$5:$E$9304,F$7)/SUMIFS('ROE Panel'!$J$5:$J$9304,'ROE Panel'!$A$5:$A$9304,$A98,'ROE Panel'!$D$5:$D$9304,F$6,'ROE Panel'!$E$5:$E$9304,F$7),"")</f>
        <v>17.615167850073021</v>
      </c>
      <c r="N98" s="27">
        <f>IFERROR(SUMIFS('ROE Panel'!$L$5:$L$9304,'ROE Panel'!$A$5:$A$9304,$A98,'ROE Panel'!$D$5:$D$9304,G$6,'ROE Panel'!$E$5:$E$9304,G$7)/SUMIFS('ROE Panel'!$J$5:$J$9304,'ROE Panel'!$A$5:$A$9304,$A98,'ROE Panel'!$D$5:$D$9304,G$6,'ROE Panel'!$E$5:$E$9304,G$7),"")</f>
        <v>5.6694952467670205</v>
      </c>
      <c r="O98" s="27">
        <f>IFERROR(SUMIFS('ROE Panel'!$L$5:$L$9304,'ROE Panel'!$A$5:$A$9304,$A98,'ROE Panel'!$D$5:$D$9304,H$6,'ROE Panel'!$E$5:$E$9304,H$7)/SUMIFS('ROE Panel'!$J$5:$J$9304,'ROE Panel'!$A$5:$A$9304,$A98,'ROE Panel'!$D$5:$D$9304,H$6,'ROE Panel'!$E$5:$E$9304,H$7),"")</f>
        <v>7.9068198602726731</v>
      </c>
      <c r="P98" s="27">
        <f>IFERROR(SUMIFS('ROE Panel'!$L$5:$L$9304,'ROE Panel'!$A$5:$A$9304,$A98,'ROE Panel'!$D$5:$D$9304,I$6,'ROE Panel'!$E$5:$E$9304,I$7)/SUMIFS('ROE Panel'!$J$5:$J$9304,'ROE Panel'!$A$5:$A$9304,$A98,'ROE Panel'!$D$5:$D$9304,I$6,'ROE Panel'!$E$5:$E$9304,I$7),"")</f>
        <v>16.583386046350697</v>
      </c>
      <c r="Q98" s="27">
        <f>IFERROR(SUMIFS('ROE Panel'!$L$5:$L$9304,'ROE Panel'!$A$5:$A$9304,$A98,'ROE Panel'!$D$5:$D$9304,J$6,'ROE Panel'!$E$5:$E$9304,J$7)/SUMIFS('ROE Panel'!$J$5:$J$9304,'ROE Panel'!$A$5:$A$9304,$A98,'ROE Panel'!$D$5:$D$9304,J$6,'ROE Panel'!$E$5:$E$9304,J$7),"")</f>
        <v>22.019381920557585</v>
      </c>
      <c r="R98" s="29">
        <f t="shared" si="22"/>
        <v>9.5453741732618641E-2</v>
      </c>
      <c r="S98" s="29">
        <f t="shared" si="23"/>
        <v>3.7561269656922219E-2</v>
      </c>
      <c r="T98" s="29">
        <f t="shared" si="24"/>
        <v>2.6412559706745872E-2</v>
      </c>
      <c r="U98" s="29">
        <f t="shared" si="25"/>
        <v>0.13080165535038049</v>
      </c>
      <c r="V98" s="29">
        <f t="shared" si="26"/>
        <v>8.5223401834543605E-2</v>
      </c>
      <c r="W98" s="29">
        <f t="shared" si="27"/>
        <v>2.8078582546876132E-2</v>
      </c>
      <c r="X98" s="29">
        <f t="shared" si="28"/>
        <v>2.1056695057789884E-2</v>
      </c>
    </row>
    <row r="99" spans="1:24" ht="13.95" customHeight="1" x14ac:dyDescent="0.3">
      <c r="A99" s="94">
        <v>45169</v>
      </c>
      <c r="B99" s="20">
        <f t="shared" si="21"/>
        <v>1</v>
      </c>
      <c r="C99" s="43">
        <v>5.5017000000000003E-2</v>
      </c>
      <c r="D99" s="35">
        <f>IFERROR(SUMIFS('ROE Panel'!$J$5:$J$9304,'ROE Panel'!$A$5:$A$9304,$A99,'ROE Panel'!$D$5:$D$9304,D$6,'ROE Panel'!$E$5:$E$9304,D$7)/SUMIFS('ROE Panel'!$K$5:$K$9304,'ROE Panel'!$A$5:$A$9304,$A99,'ROE Panel'!$D$5:$D$9304,D$6,'ROE Panel'!$E$5:$E$9304,D$7),"")</f>
        <v>0.18658396546773318</v>
      </c>
      <c r="E99" s="35">
        <f>IFERROR(SUMIFS('ROE Panel'!$J$5:$J$9304,'ROE Panel'!$A$5:$A$9304,$A99,'ROE Panel'!$D$5:$D$9304,E$6,'ROE Panel'!$E$5:$E$9304,E$7)/SUMIFS('ROE Panel'!$K$5:$K$9304,'ROE Panel'!$A$5:$A$9304,$A99,'ROE Panel'!$D$5:$D$9304,E$6,'ROE Panel'!$E$5:$E$9304,E$7),"")</f>
        <v>0.10539996421010762</v>
      </c>
      <c r="F99" s="35">
        <f>IFERROR(SUMIFS('ROE Panel'!$J$5:$J$9304,'ROE Panel'!$A$5:$A$9304,$A99,'ROE Panel'!$D$5:$D$9304,F$6,'ROE Panel'!$E$5:$E$9304,F$7)/SUMIFS('ROE Panel'!$K$5:$K$9304,'ROE Panel'!$A$5:$A$9304,$A99,'ROE Panel'!$D$5:$D$9304,F$6,'ROE Panel'!$E$5:$E$9304,F$7),"")</f>
        <v>0.10765098478054319</v>
      </c>
      <c r="G99" s="35">
        <f>IFERROR(SUMIFS('ROE Panel'!$J$5:$J$9304,'ROE Panel'!$A$5:$A$9304,$A99,'ROE Panel'!$D$5:$D$9304,G$6,'ROE Panel'!$E$5:$E$9304,G$7)/SUMIFS('ROE Panel'!$K$5:$K$9304,'ROE Panel'!$A$5:$A$9304,$A99,'ROE Panel'!$D$5:$D$9304,G$6,'ROE Panel'!$E$5:$E$9304,G$7),"")</f>
        <v>0.21266924532209242</v>
      </c>
      <c r="H99" s="35">
        <f>IFERROR(SUMIFS('ROE Panel'!$J$5:$J$9304,'ROE Panel'!$A$5:$A$9304,$A99,'ROE Panel'!$D$5:$D$9304,H$6,'ROE Panel'!$E$5:$E$9304,H$7)/SUMIFS('ROE Panel'!$K$5:$K$9304,'ROE Panel'!$A$5:$A$9304,$A99,'ROE Panel'!$D$5:$D$9304,H$6,'ROE Panel'!$E$5:$E$9304,H$7),"")</f>
        <v>0.16890730113623717</v>
      </c>
      <c r="I99" s="35">
        <f>IFERROR(SUMIFS('ROE Panel'!$J$5:$J$9304,'ROE Panel'!$A$5:$A$9304,$A99,'ROE Panel'!$D$5:$D$9304,I$6,'ROE Panel'!$E$5:$E$9304,I$7)/SUMIFS('ROE Panel'!$K$5:$K$9304,'ROE Panel'!$A$5:$A$9304,$A99,'ROE Panel'!$D$5:$D$9304,I$6,'ROE Panel'!$E$5:$E$9304,I$7),"")</f>
        <v>0.10694798334691277</v>
      </c>
      <c r="J99" s="35">
        <f>IFERROR(SUMIFS('ROE Panel'!$J$5:$J$9304,'ROE Panel'!$A$5:$A$9304,$A99,'ROE Panel'!$D$5:$D$9304,J$6,'ROE Panel'!$E$5:$E$9304,J$7)/SUMIFS('ROE Panel'!$K$5:$K$9304,'ROE Panel'!$A$5:$A$9304,$A99,'ROE Panel'!$D$5:$D$9304,J$6,'ROE Panel'!$E$5:$E$9304,J$7),"")</f>
        <v>0.11053976472004327</v>
      </c>
      <c r="K99" s="27">
        <f>IFERROR(SUMIFS('ROE Panel'!$L$5:$L$9304,'ROE Panel'!$A$5:$A$9304,$A99,'ROE Panel'!$D$5:$D$9304,D$6,'ROE Panel'!$E$5:$E$9304,D$7)/SUMIFS('ROE Panel'!$J$5:$J$9304,'ROE Panel'!$A$5:$A$9304,$A99,'ROE Panel'!$D$5:$D$9304,D$6,'ROE Panel'!$E$5:$E$9304,D$7),"")</f>
        <v>6.8835597536704336</v>
      </c>
      <c r="L99" s="27">
        <f>IFERROR(SUMIFS('ROE Panel'!$L$5:$L$9304,'ROE Panel'!$A$5:$A$9304,$A99,'ROE Panel'!$D$5:$D$9304,E$6,'ROE Panel'!$E$5:$E$9304,E$7)/SUMIFS('ROE Panel'!$J$5:$J$9304,'ROE Panel'!$A$5:$A$9304,$A99,'ROE Panel'!$D$5:$D$9304,E$6,'ROE Panel'!$E$5:$E$9304,E$7),"")</f>
        <v>11.162173201356309</v>
      </c>
      <c r="M99" s="27">
        <f>IFERROR(SUMIFS('ROE Panel'!$L$5:$L$9304,'ROE Panel'!$A$5:$A$9304,$A99,'ROE Panel'!$D$5:$D$9304,F$6,'ROE Panel'!$E$5:$E$9304,F$7)/SUMIFS('ROE Panel'!$J$5:$J$9304,'ROE Panel'!$A$5:$A$9304,$A99,'ROE Panel'!$D$5:$D$9304,F$6,'ROE Panel'!$E$5:$E$9304,F$7),"")</f>
        <v>15.901287506550124</v>
      </c>
      <c r="N99" s="27">
        <f>IFERROR(SUMIFS('ROE Panel'!$L$5:$L$9304,'ROE Panel'!$A$5:$A$9304,$A99,'ROE Panel'!$D$5:$D$9304,G$6,'ROE Panel'!$E$5:$E$9304,G$7)/SUMIFS('ROE Panel'!$J$5:$J$9304,'ROE Panel'!$A$5:$A$9304,$A99,'ROE Panel'!$D$5:$D$9304,G$6,'ROE Panel'!$E$5:$E$9304,G$7),"")</f>
        <v>5.6393801294004682</v>
      </c>
      <c r="O99" s="27">
        <f>IFERROR(SUMIFS('ROE Panel'!$L$5:$L$9304,'ROE Panel'!$A$5:$A$9304,$A99,'ROE Panel'!$D$5:$D$9304,H$6,'ROE Panel'!$E$5:$E$9304,H$7)/SUMIFS('ROE Panel'!$J$5:$J$9304,'ROE Panel'!$A$5:$A$9304,$A99,'ROE Panel'!$D$5:$D$9304,H$6,'ROE Panel'!$E$5:$E$9304,H$7),"")</f>
        <v>7.4819293694877649</v>
      </c>
      <c r="P99" s="27">
        <f>IFERROR(SUMIFS('ROE Panel'!$L$5:$L$9304,'ROE Panel'!$A$5:$A$9304,$A99,'ROE Panel'!$D$5:$D$9304,I$6,'ROE Panel'!$E$5:$E$9304,I$7)/SUMIFS('ROE Panel'!$J$5:$J$9304,'ROE Panel'!$A$5:$A$9304,$A99,'ROE Panel'!$D$5:$D$9304,I$6,'ROE Panel'!$E$5:$E$9304,I$7),"")</f>
        <v>15.114682961096026</v>
      </c>
      <c r="Q99" s="27">
        <f>IFERROR(SUMIFS('ROE Panel'!$L$5:$L$9304,'ROE Panel'!$A$5:$A$9304,$A99,'ROE Panel'!$D$5:$D$9304,J$6,'ROE Panel'!$E$5:$E$9304,J$7)/SUMIFS('ROE Panel'!$J$5:$J$9304,'ROE Panel'!$A$5:$A$9304,$A99,'ROE Panel'!$D$5:$D$9304,J$6,'ROE Panel'!$E$5:$E$9304,J$7),"")</f>
        <v>19.028581887111159</v>
      </c>
      <c r="R99" s="29">
        <f t="shared" si="22"/>
        <v>0.10066262382260485</v>
      </c>
      <c r="S99" s="29">
        <f t="shared" si="23"/>
        <v>4.1622038472317914E-2</v>
      </c>
      <c r="T99" s="29">
        <f t="shared" si="24"/>
        <v>2.7414338553477309E-2</v>
      </c>
      <c r="U99" s="29">
        <f t="shared" si="25"/>
        <v>0.13011866864342833</v>
      </c>
      <c r="V99" s="29">
        <f t="shared" si="26"/>
        <v>8.8447538283203203E-2</v>
      </c>
      <c r="W99" s="29">
        <f t="shared" si="27"/>
        <v>2.9068397315097395E-2</v>
      </c>
      <c r="X99" s="29">
        <f t="shared" si="28"/>
        <v>2.2190907514518125E-2</v>
      </c>
    </row>
    <row r="100" spans="1:24" ht="13.95" customHeight="1" x14ac:dyDescent="0.3">
      <c r="A100" s="94">
        <v>45199</v>
      </c>
      <c r="B100" s="20">
        <f t="shared" si="21"/>
        <v>1</v>
      </c>
      <c r="C100" s="43">
        <v>5.7637999999999988E-2</v>
      </c>
      <c r="D100" s="35">
        <f>IFERROR(SUMIFS('ROE Panel'!$J$5:$J$9304,'ROE Panel'!$A$5:$A$9304,$A100,'ROE Panel'!$D$5:$D$9304,D$6,'ROE Panel'!$E$5:$E$9304,D$7)/SUMIFS('ROE Panel'!$K$5:$K$9304,'ROE Panel'!$A$5:$A$9304,$A100,'ROE Panel'!$D$5:$D$9304,D$6,'ROE Panel'!$E$5:$E$9304,D$7),"")</f>
        <v>0.18698289949768557</v>
      </c>
      <c r="E100" s="35">
        <f>IFERROR(SUMIFS('ROE Panel'!$J$5:$J$9304,'ROE Panel'!$A$5:$A$9304,$A100,'ROE Panel'!$D$5:$D$9304,E$6,'ROE Panel'!$E$5:$E$9304,E$7)/SUMIFS('ROE Panel'!$K$5:$K$9304,'ROE Panel'!$A$5:$A$9304,$A100,'ROE Panel'!$D$5:$D$9304,E$6,'ROE Panel'!$E$5:$E$9304,E$7),"")</f>
        <v>0.10761676392048339</v>
      </c>
      <c r="F100" s="35">
        <f>IFERROR(SUMIFS('ROE Panel'!$J$5:$J$9304,'ROE Panel'!$A$5:$A$9304,$A100,'ROE Panel'!$D$5:$D$9304,F$6,'ROE Panel'!$E$5:$E$9304,F$7)/SUMIFS('ROE Panel'!$K$5:$K$9304,'ROE Panel'!$A$5:$A$9304,$A100,'ROE Panel'!$D$5:$D$9304,F$6,'ROE Panel'!$E$5:$E$9304,F$7),"")</f>
        <v>0.10718354816957099</v>
      </c>
      <c r="G100" s="35">
        <f>IFERROR(SUMIFS('ROE Panel'!$J$5:$J$9304,'ROE Panel'!$A$5:$A$9304,$A100,'ROE Panel'!$D$5:$D$9304,G$6,'ROE Panel'!$E$5:$E$9304,G$7)/SUMIFS('ROE Panel'!$K$5:$K$9304,'ROE Panel'!$A$5:$A$9304,$A100,'ROE Panel'!$D$5:$D$9304,G$6,'ROE Panel'!$E$5:$E$9304,G$7),"")</f>
        <v>0.20507235181828892</v>
      </c>
      <c r="H100" s="35">
        <f>IFERROR(SUMIFS('ROE Panel'!$J$5:$J$9304,'ROE Panel'!$A$5:$A$9304,$A100,'ROE Panel'!$D$5:$D$9304,H$6,'ROE Panel'!$E$5:$E$9304,H$7)/SUMIFS('ROE Panel'!$K$5:$K$9304,'ROE Panel'!$A$5:$A$9304,$A100,'ROE Panel'!$D$5:$D$9304,H$6,'ROE Panel'!$E$5:$E$9304,H$7),"")</f>
        <v>0.16639045755642365</v>
      </c>
      <c r="I100" s="35">
        <f>IFERROR(SUMIFS('ROE Panel'!$J$5:$J$9304,'ROE Panel'!$A$5:$A$9304,$A100,'ROE Panel'!$D$5:$D$9304,I$6,'ROE Panel'!$E$5:$E$9304,I$7)/SUMIFS('ROE Panel'!$K$5:$K$9304,'ROE Panel'!$A$5:$A$9304,$A100,'ROE Panel'!$D$5:$D$9304,I$6,'ROE Panel'!$E$5:$E$9304,I$7),"")</f>
        <v>0.1048921255851691</v>
      </c>
      <c r="J100" s="35">
        <f>IFERROR(SUMIFS('ROE Panel'!$J$5:$J$9304,'ROE Panel'!$A$5:$A$9304,$A100,'ROE Panel'!$D$5:$D$9304,J$6,'ROE Panel'!$E$5:$E$9304,J$7)/SUMIFS('ROE Panel'!$K$5:$K$9304,'ROE Panel'!$A$5:$A$9304,$A100,'ROE Panel'!$D$5:$D$9304,J$6,'ROE Panel'!$E$5:$E$9304,J$7),"")</f>
        <v>0.11627551375027899</v>
      </c>
      <c r="K100" s="27">
        <f>IFERROR(SUMIFS('ROE Panel'!$L$5:$L$9304,'ROE Panel'!$A$5:$A$9304,$A100,'ROE Panel'!$D$5:$D$9304,D$6,'ROE Panel'!$E$5:$E$9304,D$7)/SUMIFS('ROE Panel'!$J$5:$J$9304,'ROE Panel'!$A$5:$A$9304,$A100,'ROE Panel'!$D$5:$D$9304,D$6,'ROE Panel'!$E$5:$E$9304,D$7),"")</f>
        <v>6.6614619311008596</v>
      </c>
      <c r="L100" s="27">
        <f>IFERROR(SUMIFS('ROE Panel'!$L$5:$L$9304,'ROE Panel'!$A$5:$A$9304,$A100,'ROE Panel'!$D$5:$D$9304,E$6,'ROE Panel'!$E$5:$E$9304,E$7)/SUMIFS('ROE Panel'!$J$5:$J$9304,'ROE Panel'!$A$5:$A$9304,$A100,'ROE Panel'!$D$5:$D$9304,E$6,'ROE Panel'!$E$5:$E$9304,E$7),"")</f>
        <v>10.601700754881433</v>
      </c>
      <c r="M100" s="27">
        <f>IFERROR(SUMIFS('ROE Panel'!$L$5:$L$9304,'ROE Panel'!$A$5:$A$9304,$A100,'ROE Panel'!$D$5:$D$9304,F$6,'ROE Panel'!$E$5:$E$9304,F$7)/SUMIFS('ROE Panel'!$J$5:$J$9304,'ROE Panel'!$A$5:$A$9304,$A100,'ROE Panel'!$D$5:$D$9304,F$6,'ROE Panel'!$E$5:$E$9304,F$7),"")</f>
        <v>15.432120148459186</v>
      </c>
      <c r="N100" s="27">
        <f>IFERROR(SUMIFS('ROE Panel'!$L$5:$L$9304,'ROE Panel'!$A$5:$A$9304,$A100,'ROE Panel'!$D$5:$D$9304,G$6,'ROE Panel'!$E$5:$E$9304,G$7)/SUMIFS('ROE Panel'!$J$5:$J$9304,'ROE Panel'!$A$5:$A$9304,$A100,'ROE Panel'!$D$5:$D$9304,G$6,'ROE Panel'!$E$5:$E$9304,G$7),"")</f>
        <v>5.9184873560332925</v>
      </c>
      <c r="O100" s="27">
        <f>IFERROR(SUMIFS('ROE Panel'!$L$5:$L$9304,'ROE Panel'!$A$5:$A$9304,$A100,'ROE Panel'!$D$5:$D$9304,H$6,'ROE Panel'!$E$5:$E$9304,H$7)/SUMIFS('ROE Panel'!$J$5:$J$9304,'ROE Panel'!$A$5:$A$9304,$A100,'ROE Panel'!$D$5:$D$9304,H$6,'ROE Panel'!$E$5:$E$9304,H$7),"")</f>
        <v>7.482188395784493</v>
      </c>
      <c r="P100" s="27">
        <f>IFERROR(SUMIFS('ROE Panel'!$L$5:$L$9304,'ROE Panel'!$A$5:$A$9304,$A100,'ROE Panel'!$D$5:$D$9304,I$6,'ROE Panel'!$E$5:$E$9304,I$7)/SUMIFS('ROE Panel'!$J$5:$J$9304,'ROE Panel'!$A$5:$A$9304,$A100,'ROE Panel'!$D$5:$D$9304,I$6,'ROE Panel'!$E$5:$E$9304,I$7),"")</f>
        <v>14.491160492044504</v>
      </c>
      <c r="Q100" s="27">
        <f>IFERROR(SUMIFS('ROE Panel'!$L$5:$L$9304,'ROE Panel'!$A$5:$A$9304,$A100,'ROE Panel'!$D$5:$D$9304,J$6,'ROE Panel'!$E$5:$E$9304,J$7)/SUMIFS('ROE Panel'!$J$5:$J$9304,'ROE Panel'!$A$5:$A$9304,$A100,'ROE Panel'!$D$5:$D$9304,J$6,'ROE Panel'!$E$5:$E$9304,J$7),"")</f>
        <v>18.800167715371355</v>
      </c>
      <c r="R100" s="29">
        <f t="shared" si="22"/>
        <v>0.1017457565021905</v>
      </c>
      <c r="S100" s="29">
        <f t="shared" si="23"/>
        <v>4.2491689443252594E-2</v>
      </c>
      <c r="T100" s="29">
        <f t="shared" si="24"/>
        <v>2.5747141042860459E-2</v>
      </c>
      <c r="U100" s="29">
        <f t="shared" si="25"/>
        <v>0.11960010804428409</v>
      </c>
      <c r="V100" s="29">
        <f t="shared" si="26"/>
        <v>8.5260664993921847E-2</v>
      </c>
      <c r="W100" s="29">
        <f t="shared" si="27"/>
        <v>2.7448708579842655E-2</v>
      </c>
      <c r="X100" s="29">
        <f t="shared" si="28"/>
        <v>2.1052549121668547E-2</v>
      </c>
    </row>
    <row r="101" spans="1:24" ht="13.95" customHeight="1" x14ac:dyDescent="0.3">
      <c r="A101" s="94">
        <v>45230</v>
      </c>
      <c r="B101" s="20">
        <f t="shared" si="21"/>
        <v>1</v>
      </c>
      <c r="C101" s="43">
        <v>5.9435000000000002E-2</v>
      </c>
      <c r="D101" s="35">
        <f>IFERROR(SUMIFS('ROE Panel'!$J$5:$J$9304,'ROE Panel'!$A$5:$A$9304,$A101,'ROE Panel'!$D$5:$D$9304,D$6,'ROE Panel'!$E$5:$E$9304,D$7)/SUMIFS('ROE Panel'!$K$5:$K$9304,'ROE Panel'!$A$5:$A$9304,$A101,'ROE Panel'!$D$5:$D$9304,D$6,'ROE Panel'!$E$5:$E$9304,D$7),"")</f>
        <v>0.18828511466062561</v>
      </c>
      <c r="E101" s="35">
        <f>IFERROR(SUMIFS('ROE Panel'!$J$5:$J$9304,'ROE Panel'!$A$5:$A$9304,$A101,'ROE Panel'!$D$5:$D$9304,E$6,'ROE Panel'!$E$5:$E$9304,E$7)/SUMIFS('ROE Panel'!$K$5:$K$9304,'ROE Panel'!$A$5:$A$9304,$A101,'ROE Panel'!$D$5:$D$9304,E$6,'ROE Panel'!$E$5:$E$9304,E$7),"")</f>
        <v>0.10777682639843149</v>
      </c>
      <c r="F101" s="35">
        <f>IFERROR(SUMIFS('ROE Panel'!$J$5:$J$9304,'ROE Panel'!$A$5:$A$9304,$A101,'ROE Panel'!$D$5:$D$9304,F$6,'ROE Panel'!$E$5:$E$9304,F$7)/SUMIFS('ROE Panel'!$K$5:$K$9304,'ROE Panel'!$A$5:$A$9304,$A101,'ROE Panel'!$D$5:$D$9304,F$6,'ROE Panel'!$E$5:$E$9304,F$7),"")</f>
        <v>0.10889026361721266</v>
      </c>
      <c r="G101" s="35">
        <f>IFERROR(SUMIFS('ROE Panel'!$J$5:$J$9304,'ROE Panel'!$A$5:$A$9304,$A101,'ROE Panel'!$D$5:$D$9304,G$6,'ROE Panel'!$E$5:$E$9304,G$7)/SUMIFS('ROE Panel'!$K$5:$K$9304,'ROE Panel'!$A$5:$A$9304,$A101,'ROE Panel'!$D$5:$D$9304,G$6,'ROE Panel'!$E$5:$E$9304,G$7),"")</f>
        <v>0.22021517565550905</v>
      </c>
      <c r="H101" s="35">
        <f>IFERROR(SUMIFS('ROE Panel'!$J$5:$J$9304,'ROE Panel'!$A$5:$A$9304,$A101,'ROE Panel'!$D$5:$D$9304,H$6,'ROE Panel'!$E$5:$E$9304,H$7)/SUMIFS('ROE Panel'!$K$5:$K$9304,'ROE Panel'!$A$5:$A$9304,$A101,'ROE Panel'!$D$5:$D$9304,H$6,'ROE Panel'!$E$5:$E$9304,H$7),"")</f>
        <v>0.17333667034974634</v>
      </c>
      <c r="I101" s="35">
        <f>IFERROR(SUMIFS('ROE Panel'!$J$5:$J$9304,'ROE Panel'!$A$5:$A$9304,$A101,'ROE Panel'!$D$5:$D$9304,I$6,'ROE Panel'!$E$5:$E$9304,I$7)/SUMIFS('ROE Panel'!$K$5:$K$9304,'ROE Panel'!$A$5:$A$9304,$A101,'ROE Panel'!$D$5:$D$9304,I$6,'ROE Panel'!$E$5:$E$9304,I$7),"")</f>
        <v>0.10686924357150267</v>
      </c>
      <c r="J101" s="35">
        <f>IFERROR(SUMIFS('ROE Panel'!$J$5:$J$9304,'ROE Panel'!$A$5:$A$9304,$A101,'ROE Panel'!$D$5:$D$9304,J$6,'ROE Panel'!$E$5:$E$9304,J$7)/SUMIFS('ROE Panel'!$K$5:$K$9304,'ROE Panel'!$A$5:$A$9304,$A101,'ROE Panel'!$D$5:$D$9304,J$6,'ROE Panel'!$E$5:$E$9304,J$7),"")</f>
        <v>0.11801724042158358</v>
      </c>
      <c r="K101" s="27">
        <f>IFERROR(SUMIFS('ROE Panel'!$L$5:$L$9304,'ROE Panel'!$A$5:$A$9304,$A101,'ROE Panel'!$D$5:$D$9304,D$6,'ROE Panel'!$E$5:$E$9304,D$7)/SUMIFS('ROE Panel'!$J$5:$J$9304,'ROE Panel'!$A$5:$A$9304,$A101,'ROE Panel'!$D$5:$D$9304,D$6,'ROE Panel'!$E$5:$E$9304,D$7),"")</f>
        <v>6.3746987224762961</v>
      </c>
      <c r="L101" s="27">
        <f>IFERROR(SUMIFS('ROE Panel'!$L$5:$L$9304,'ROE Panel'!$A$5:$A$9304,$A101,'ROE Panel'!$D$5:$D$9304,E$6,'ROE Panel'!$E$5:$E$9304,E$7)/SUMIFS('ROE Panel'!$J$5:$J$9304,'ROE Panel'!$A$5:$A$9304,$A101,'ROE Panel'!$D$5:$D$9304,E$6,'ROE Panel'!$E$5:$E$9304,E$7),"")</f>
        <v>9.801938517973328</v>
      </c>
      <c r="M101" s="27">
        <f>IFERROR(SUMIFS('ROE Panel'!$L$5:$L$9304,'ROE Panel'!$A$5:$A$9304,$A101,'ROE Panel'!$D$5:$D$9304,F$6,'ROE Panel'!$E$5:$E$9304,F$7)/SUMIFS('ROE Panel'!$J$5:$J$9304,'ROE Panel'!$A$5:$A$9304,$A101,'ROE Panel'!$D$5:$D$9304,F$6,'ROE Panel'!$E$5:$E$9304,F$7),"")</f>
        <v>14.170337746754154</v>
      </c>
      <c r="N101" s="27">
        <f>IFERROR(SUMIFS('ROE Panel'!$L$5:$L$9304,'ROE Panel'!$A$5:$A$9304,$A101,'ROE Panel'!$D$5:$D$9304,G$6,'ROE Panel'!$E$5:$E$9304,G$7)/SUMIFS('ROE Panel'!$J$5:$J$9304,'ROE Panel'!$A$5:$A$9304,$A101,'ROE Panel'!$D$5:$D$9304,G$6,'ROE Panel'!$E$5:$E$9304,G$7),"")</f>
        <v>5.4137446390660449</v>
      </c>
      <c r="O101" s="27">
        <f>IFERROR(SUMIFS('ROE Panel'!$L$5:$L$9304,'ROE Panel'!$A$5:$A$9304,$A101,'ROE Panel'!$D$5:$D$9304,H$6,'ROE Panel'!$E$5:$E$9304,H$7)/SUMIFS('ROE Panel'!$J$5:$J$9304,'ROE Panel'!$A$5:$A$9304,$A101,'ROE Panel'!$D$5:$D$9304,H$6,'ROE Panel'!$E$5:$E$9304,H$7),"")</f>
        <v>6.8770307761527905</v>
      </c>
      <c r="P101" s="27">
        <f>IFERROR(SUMIFS('ROE Panel'!$L$5:$L$9304,'ROE Panel'!$A$5:$A$9304,$A101,'ROE Panel'!$D$5:$D$9304,I$6,'ROE Panel'!$E$5:$E$9304,I$7)/SUMIFS('ROE Panel'!$J$5:$J$9304,'ROE Panel'!$A$5:$A$9304,$A101,'ROE Panel'!$D$5:$D$9304,I$6,'ROE Panel'!$E$5:$E$9304,I$7),"")</f>
        <v>12.885453024843702</v>
      </c>
      <c r="Q101" s="27">
        <f>IFERROR(SUMIFS('ROE Panel'!$L$5:$L$9304,'ROE Panel'!$A$5:$A$9304,$A101,'ROE Panel'!$D$5:$D$9304,J$6,'ROE Panel'!$E$5:$E$9304,J$7)/SUMIFS('ROE Panel'!$J$5:$J$9304,'ROE Panel'!$A$5:$A$9304,$A101,'ROE Panel'!$D$5:$D$9304,J$6,'ROE Panel'!$E$5:$E$9304,J$7),"")</f>
        <v>19.424793881693109</v>
      </c>
      <c r="R101" s="29">
        <f t="shared" si="22"/>
        <v>0.10527700497158841</v>
      </c>
      <c r="S101" s="29">
        <f t="shared" si="23"/>
        <v>4.5095831814996545E-2</v>
      </c>
      <c r="T101" s="29">
        <f t="shared" si="24"/>
        <v>2.7675038759421941E-2</v>
      </c>
      <c r="U101" s="29">
        <f t="shared" si="25"/>
        <v>0.13285674096690009</v>
      </c>
      <c r="V101" s="29">
        <f t="shared" si="26"/>
        <v>9.354843932554853E-2</v>
      </c>
      <c r="W101" s="29">
        <f t="shared" si="27"/>
        <v>3.1041176537321288E-2</v>
      </c>
      <c r="X101" s="29">
        <f t="shared" si="28"/>
        <v>1.8543609342727627E-2</v>
      </c>
    </row>
    <row r="102" spans="1:24" ht="13.95" customHeight="1" x14ac:dyDescent="0.3">
      <c r="A102" s="94">
        <v>45260</v>
      </c>
      <c r="B102" s="20">
        <f t="shared" si="21"/>
        <v>1</v>
      </c>
      <c r="C102" s="43">
        <v>5.6746999999999999E-2</v>
      </c>
      <c r="D102" s="35">
        <f>IFERROR(SUMIFS('ROE Panel'!$J$5:$J$9304,'ROE Panel'!$A$5:$A$9304,$A102,'ROE Panel'!$D$5:$D$9304,D$6,'ROE Panel'!$E$5:$E$9304,D$7)/SUMIFS('ROE Panel'!$K$5:$K$9304,'ROE Panel'!$A$5:$A$9304,$A102,'ROE Panel'!$D$5:$D$9304,D$6,'ROE Panel'!$E$5:$E$9304,D$7),"")</f>
        <v>0.18840172159290858</v>
      </c>
      <c r="E102" s="35">
        <f>IFERROR(SUMIFS('ROE Panel'!$J$5:$J$9304,'ROE Panel'!$A$5:$A$9304,$A102,'ROE Panel'!$D$5:$D$9304,E$6,'ROE Panel'!$E$5:$E$9304,E$7)/SUMIFS('ROE Panel'!$K$5:$K$9304,'ROE Panel'!$A$5:$A$9304,$A102,'ROE Panel'!$D$5:$D$9304,E$6,'ROE Panel'!$E$5:$E$9304,E$7),"")</f>
        <v>0.10854196425439619</v>
      </c>
      <c r="F102" s="35">
        <f>IFERROR(SUMIFS('ROE Panel'!$J$5:$J$9304,'ROE Panel'!$A$5:$A$9304,$A102,'ROE Panel'!$D$5:$D$9304,F$6,'ROE Panel'!$E$5:$E$9304,F$7)/SUMIFS('ROE Panel'!$K$5:$K$9304,'ROE Panel'!$A$5:$A$9304,$A102,'ROE Panel'!$D$5:$D$9304,F$6,'ROE Panel'!$E$5:$E$9304,F$7),"")</f>
        <v>0.11020493918526909</v>
      </c>
      <c r="G102" s="35">
        <f>IFERROR(SUMIFS('ROE Panel'!$J$5:$J$9304,'ROE Panel'!$A$5:$A$9304,$A102,'ROE Panel'!$D$5:$D$9304,G$6,'ROE Panel'!$E$5:$E$9304,G$7)/SUMIFS('ROE Panel'!$K$5:$K$9304,'ROE Panel'!$A$5:$A$9304,$A102,'ROE Panel'!$D$5:$D$9304,G$6,'ROE Panel'!$E$5:$E$9304,G$7),"")</f>
        <v>0.22218423674618745</v>
      </c>
      <c r="H102" s="35">
        <f>IFERROR(SUMIFS('ROE Panel'!$J$5:$J$9304,'ROE Panel'!$A$5:$A$9304,$A102,'ROE Panel'!$D$5:$D$9304,H$6,'ROE Panel'!$E$5:$E$9304,H$7)/SUMIFS('ROE Panel'!$K$5:$K$9304,'ROE Panel'!$A$5:$A$9304,$A102,'ROE Panel'!$D$5:$D$9304,H$6,'ROE Panel'!$E$5:$E$9304,H$7),"")</f>
        <v>0.17350441842688552</v>
      </c>
      <c r="I102" s="35">
        <f>IFERROR(SUMIFS('ROE Panel'!$J$5:$J$9304,'ROE Panel'!$A$5:$A$9304,$A102,'ROE Panel'!$D$5:$D$9304,I$6,'ROE Panel'!$E$5:$E$9304,I$7)/SUMIFS('ROE Panel'!$K$5:$K$9304,'ROE Panel'!$A$5:$A$9304,$A102,'ROE Panel'!$D$5:$D$9304,I$6,'ROE Panel'!$E$5:$E$9304,I$7),"")</f>
        <v>0.10628254770809434</v>
      </c>
      <c r="J102" s="35">
        <f>IFERROR(SUMIFS('ROE Panel'!$J$5:$J$9304,'ROE Panel'!$A$5:$A$9304,$A102,'ROE Panel'!$D$5:$D$9304,J$6,'ROE Panel'!$E$5:$E$9304,J$7)/SUMIFS('ROE Panel'!$K$5:$K$9304,'ROE Panel'!$A$5:$A$9304,$A102,'ROE Panel'!$D$5:$D$9304,J$6,'ROE Panel'!$E$5:$E$9304,J$7),"")</f>
        <v>0.12794994064995946</v>
      </c>
      <c r="K102" s="27">
        <f>IFERROR(SUMIFS('ROE Panel'!$L$5:$L$9304,'ROE Panel'!$A$5:$A$9304,$A102,'ROE Panel'!$D$5:$D$9304,D$6,'ROE Panel'!$E$5:$E$9304,D$7)/SUMIFS('ROE Panel'!$J$5:$J$9304,'ROE Panel'!$A$5:$A$9304,$A102,'ROE Panel'!$D$5:$D$9304,D$6,'ROE Panel'!$E$5:$E$9304,D$7),"")</f>
        <v>7.4512977463717656</v>
      </c>
      <c r="L102" s="27">
        <f>IFERROR(SUMIFS('ROE Panel'!$L$5:$L$9304,'ROE Panel'!$A$5:$A$9304,$A102,'ROE Panel'!$D$5:$D$9304,E$6,'ROE Panel'!$E$5:$E$9304,E$7)/SUMIFS('ROE Panel'!$J$5:$J$9304,'ROE Panel'!$A$5:$A$9304,$A102,'ROE Panel'!$D$5:$D$9304,E$6,'ROE Panel'!$E$5:$E$9304,E$7),"")</f>
        <v>11.520364501610571</v>
      </c>
      <c r="M102" s="27">
        <f>IFERROR(SUMIFS('ROE Panel'!$L$5:$L$9304,'ROE Panel'!$A$5:$A$9304,$A102,'ROE Panel'!$D$5:$D$9304,F$6,'ROE Panel'!$E$5:$E$9304,F$7)/SUMIFS('ROE Panel'!$J$5:$J$9304,'ROE Panel'!$A$5:$A$9304,$A102,'ROE Panel'!$D$5:$D$9304,F$6,'ROE Panel'!$E$5:$E$9304,F$7),"")</f>
        <v>15.751833184078889</v>
      </c>
      <c r="N102" s="27">
        <f>IFERROR(SUMIFS('ROE Panel'!$L$5:$L$9304,'ROE Panel'!$A$5:$A$9304,$A102,'ROE Panel'!$D$5:$D$9304,G$6,'ROE Panel'!$E$5:$E$9304,G$7)/SUMIFS('ROE Panel'!$J$5:$J$9304,'ROE Panel'!$A$5:$A$9304,$A102,'ROE Panel'!$D$5:$D$9304,G$6,'ROE Panel'!$E$5:$E$9304,G$7),"")</f>
        <v>5.8092361244964286</v>
      </c>
      <c r="O102" s="27">
        <f>IFERROR(SUMIFS('ROE Panel'!$L$5:$L$9304,'ROE Panel'!$A$5:$A$9304,$A102,'ROE Panel'!$D$5:$D$9304,H$6,'ROE Panel'!$E$5:$E$9304,H$7)/SUMIFS('ROE Panel'!$J$5:$J$9304,'ROE Panel'!$A$5:$A$9304,$A102,'ROE Panel'!$D$5:$D$9304,H$6,'ROE Panel'!$E$5:$E$9304,H$7),"")</f>
        <v>7.7837144925712902</v>
      </c>
      <c r="P102" s="27">
        <f>IFERROR(SUMIFS('ROE Panel'!$L$5:$L$9304,'ROE Panel'!$A$5:$A$9304,$A102,'ROE Panel'!$D$5:$D$9304,I$6,'ROE Panel'!$E$5:$E$9304,I$7)/SUMIFS('ROE Panel'!$J$5:$J$9304,'ROE Panel'!$A$5:$A$9304,$A102,'ROE Panel'!$D$5:$D$9304,I$6,'ROE Panel'!$E$5:$E$9304,I$7),"")</f>
        <v>14.983090268322071</v>
      </c>
      <c r="Q102" s="27">
        <f>IFERROR(SUMIFS('ROE Panel'!$L$5:$L$9304,'ROE Panel'!$A$5:$A$9304,$A102,'ROE Panel'!$D$5:$D$9304,J$6,'ROE Panel'!$E$5:$E$9304,J$7)/SUMIFS('ROE Panel'!$J$5:$J$9304,'ROE Panel'!$A$5:$A$9304,$A102,'ROE Panel'!$D$5:$D$9304,J$6,'ROE Panel'!$E$5:$E$9304,J$7),"")</f>
        <v>18.640703837765209</v>
      </c>
      <c r="R102" s="29">
        <f t="shared" si="22"/>
        <v>9.0978147582326419E-2</v>
      </c>
      <c r="S102" s="29">
        <f t="shared" si="23"/>
        <v>3.9469129524896389E-2</v>
      </c>
      <c r="T102" s="29">
        <f t="shared" si="24"/>
        <v>2.6662847060614191E-2</v>
      </c>
      <c r="U102" s="29">
        <f t="shared" si="25"/>
        <v>0.12597890685676943</v>
      </c>
      <c r="V102" s="29">
        <f t="shared" si="26"/>
        <v>8.3924668899385102E-2</v>
      </c>
      <c r="W102" s="29">
        <f t="shared" si="27"/>
        <v>2.7480468694374753E-2</v>
      </c>
      <c r="X102" s="29">
        <f t="shared" si="28"/>
        <v>2.4193179858605578E-2</v>
      </c>
    </row>
    <row r="103" spans="1:24" ht="13.95" customHeight="1" x14ac:dyDescent="0.3">
      <c r="A103" s="94">
        <v>45291</v>
      </c>
      <c r="B103" s="20">
        <f t="shared" si="21"/>
        <v>1</v>
      </c>
      <c r="C103" s="43">
        <v>5.3976000000000003E-2</v>
      </c>
      <c r="D103" s="35">
        <f>IFERROR(SUMIFS('ROE Panel'!$J$5:$J$9304,'ROE Panel'!$A$5:$A$9304,$A103,'ROE Panel'!$D$5:$D$9304,D$6,'ROE Panel'!$E$5:$E$9304,D$7)/SUMIFS('ROE Panel'!$K$5:$K$9304,'ROE Panel'!$A$5:$A$9304,$A103,'ROE Panel'!$D$5:$D$9304,D$6,'ROE Panel'!$E$5:$E$9304,D$7),"")</f>
        <v>0.1891241288619101</v>
      </c>
      <c r="E103" s="35">
        <f>IFERROR(SUMIFS('ROE Panel'!$J$5:$J$9304,'ROE Panel'!$A$5:$A$9304,$A103,'ROE Panel'!$D$5:$D$9304,E$6,'ROE Panel'!$E$5:$E$9304,E$7)/SUMIFS('ROE Panel'!$K$5:$K$9304,'ROE Panel'!$A$5:$A$9304,$A103,'ROE Panel'!$D$5:$D$9304,E$6,'ROE Panel'!$E$5:$E$9304,E$7),"")</f>
        <v>0.11002260912784678</v>
      </c>
      <c r="F103" s="35">
        <f>IFERROR(SUMIFS('ROE Panel'!$J$5:$J$9304,'ROE Panel'!$A$5:$A$9304,$A103,'ROE Panel'!$D$5:$D$9304,F$6,'ROE Panel'!$E$5:$E$9304,F$7)/SUMIFS('ROE Panel'!$K$5:$K$9304,'ROE Panel'!$A$5:$A$9304,$A103,'ROE Panel'!$D$5:$D$9304,F$6,'ROE Panel'!$E$5:$E$9304,F$7),"")</f>
        <v>0.11123253801803538</v>
      </c>
      <c r="G103" s="35">
        <f>IFERROR(SUMIFS('ROE Panel'!$J$5:$J$9304,'ROE Panel'!$A$5:$A$9304,$A103,'ROE Panel'!$D$5:$D$9304,G$6,'ROE Panel'!$E$5:$E$9304,G$7)/SUMIFS('ROE Panel'!$K$5:$K$9304,'ROE Panel'!$A$5:$A$9304,$A103,'ROE Panel'!$D$5:$D$9304,G$6,'ROE Panel'!$E$5:$E$9304,G$7),"")</f>
        <v>0.22353125518261061</v>
      </c>
      <c r="H103" s="35">
        <f>IFERROR(SUMIFS('ROE Panel'!$J$5:$J$9304,'ROE Panel'!$A$5:$A$9304,$A103,'ROE Panel'!$D$5:$D$9304,H$6,'ROE Panel'!$E$5:$E$9304,H$7)/SUMIFS('ROE Panel'!$K$5:$K$9304,'ROE Panel'!$A$5:$A$9304,$A103,'ROE Panel'!$D$5:$D$9304,H$6,'ROE Panel'!$E$5:$E$9304,H$7),"")</f>
        <v>0.17314022450928671</v>
      </c>
      <c r="I103" s="35">
        <f>IFERROR(SUMIFS('ROE Panel'!$J$5:$J$9304,'ROE Panel'!$A$5:$A$9304,$A103,'ROE Panel'!$D$5:$D$9304,I$6,'ROE Panel'!$E$5:$E$9304,I$7)/SUMIFS('ROE Panel'!$K$5:$K$9304,'ROE Panel'!$A$5:$A$9304,$A103,'ROE Panel'!$D$5:$D$9304,I$6,'ROE Panel'!$E$5:$E$9304,I$7),"")</f>
        <v>0.10726991421376464</v>
      </c>
      <c r="J103" s="35">
        <f>IFERROR(SUMIFS('ROE Panel'!$J$5:$J$9304,'ROE Panel'!$A$5:$A$9304,$A103,'ROE Panel'!$D$5:$D$9304,J$6,'ROE Panel'!$E$5:$E$9304,J$7)/SUMIFS('ROE Panel'!$K$5:$K$9304,'ROE Panel'!$A$5:$A$9304,$A103,'ROE Panel'!$D$5:$D$9304,J$6,'ROE Panel'!$E$5:$E$9304,J$7),"")</f>
        <v>0.12913764670324643</v>
      </c>
      <c r="K103" s="27">
        <f>IFERROR(SUMIFS('ROE Panel'!$L$5:$L$9304,'ROE Panel'!$A$5:$A$9304,$A103,'ROE Panel'!$D$5:$D$9304,D$6,'ROE Panel'!$E$5:$E$9304,D$7)/SUMIFS('ROE Panel'!$J$5:$J$9304,'ROE Panel'!$A$5:$A$9304,$A103,'ROE Panel'!$D$5:$D$9304,D$6,'ROE Panel'!$E$5:$E$9304,D$7),"")</f>
        <v>7.8014985474896159</v>
      </c>
      <c r="L103" s="27">
        <f>IFERROR(SUMIFS('ROE Panel'!$L$5:$L$9304,'ROE Panel'!$A$5:$A$9304,$A103,'ROE Panel'!$D$5:$D$9304,E$6,'ROE Panel'!$E$5:$E$9304,E$7)/SUMIFS('ROE Panel'!$J$5:$J$9304,'ROE Panel'!$A$5:$A$9304,$A103,'ROE Panel'!$D$5:$D$9304,E$6,'ROE Panel'!$E$5:$E$9304,E$7),"")</f>
        <v>11.503179303304147</v>
      </c>
      <c r="M103" s="27">
        <f>IFERROR(SUMIFS('ROE Panel'!$L$5:$L$9304,'ROE Panel'!$A$5:$A$9304,$A103,'ROE Panel'!$D$5:$D$9304,F$6,'ROE Panel'!$E$5:$E$9304,F$7)/SUMIFS('ROE Panel'!$J$5:$J$9304,'ROE Panel'!$A$5:$A$9304,$A103,'ROE Panel'!$D$5:$D$9304,F$6,'ROE Panel'!$E$5:$E$9304,F$7),"")</f>
        <v>16.409167338432756</v>
      </c>
      <c r="N103" s="27">
        <f>IFERROR(SUMIFS('ROE Panel'!$L$5:$L$9304,'ROE Panel'!$A$5:$A$9304,$A103,'ROE Panel'!$D$5:$D$9304,G$6,'ROE Panel'!$E$5:$E$9304,G$7)/SUMIFS('ROE Panel'!$J$5:$J$9304,'ROE Panel'!$A$5:$A$9304,$A103,'ROE Panel'!$D$5:$D$9304,G$6,'ROE Panel'!$E$5:$E$9304,G$7),"")</f>
        <v>6.0608092690208144</v>
      </c>
      <c r="O103" s="27">
        <f>IFERROR(SUMIFS('ROE Panel'!$L$5:$L$9304,'ROE Panel'!$A$5:$A$9304,$A103,'ROE Panel'!$D$5:$D$9304,H$6,'ROE Panel'!$E$5:$E$9304,H$7)/SUMIFS('ROE Panel'!$J$5:$J$9304,'ROE Panel'!$A$5:$A$9304,$A103,'ROE Panel'!$D$5:$D$9304,H$6,'ROE Panel'!$E$5:$E$9304,H$7),"")</f>
        <v>8.1167574051295936</v>
      </c>
      <c r="P103" s="27">
        <f>IFERROR(SUMIFS('ROE Panel'!$L$5:$L$9304,'ROE Panel'!$A$5:$A$9304,$A103,'ROE Panel'!$D$5:$D$9304,I$6,'ROE Panel'!$E$5:$E$9304,I$7)/SUMIFS('ROE Panel'!$J$5:$J$9304,'ROE Panel'!$A$5:$A$9304,$A103,'ROE Panel'!$D$5:$D$9304,I$6,'ROE Panel'!$E$5:$E$9304,I$7),"")</f>
        <v>15.543239706316909</v>
      </c>
      <c r="Q103" s="27">
        <f>IFERROR(SUMIFS('ROE Panel'!$L$5:$L$9304,'ROE Panel'!$A$5:$A$9304,$A103,'ROE Panel'!$D$5:$D$9304,J$6,'ROE Panel'!$E$5:$E$9304,J$7)/SUMIFS('ROE Panel'!$J$5:$J$9304,'ROE Panel'!$A$5:$A$9304,$A103,'ROE Panel'!$D$5:$D$9304,J$6,'ROE Panel'!$E$5:$E$9304,J$7),"")</f>
        <v>19.659297703712642</v>
      </c>
      <c r="R103" s="29">
        <f t="shared" si="22"/>
        <v>8.9349848480424543E-2</v>
      </c>
      <c r="S103" s="29">
        <f t="shared" si="23"/>
        <v>4.2820239818261614E-2</v>
      </c>
      <c r="T103" s="29">
        <f t="shared" si="24"/>
        <v>2.8215411951967855E-2</v>
      </c>
      <c r="U103" s="29">
        <f t="shared" si="25"/>
        <v>0.12332649609412191</v>
      </c>
      <c r="V103" s="29">
        <f t="shared" si="26"/>
        <v>8.2781977346721131E-2</v>
      </c>
      <c r="W103" s="29">
        <f t="shared" si="27"/>
        <v>2.9171735457719165E-2</v>
      </c>
      <c r="X103" s="29">
        <f t="shared" si="28"/>
        <v>2.5377508875717734E-2</v>
      </c>
    </row>
    <row r="104" spans="1:24" ht="13.95" customHeight="1" x14ac:dyDescent="0.3">
      <c r="A104" s="94">
        <v>45322</v>
      </c>
      <c r="B104" s="20">
        <f t="shared" si="21"/>
        <v>1</v>
      </c>
      <c r="C104" s="43">
        <v>5.6426999999999998E-2</v>
      </c>
      <c r="D104" s="35">
        <f>IFERROR(SUMIFS('ROE Panel'!$J$5:$J$9304,'ROE Panel'!$A$5:$A$9304,$A104,'ROE Panel'!$D$5:$D$9304,D$6,'ROE Panel'!$E$5:$E$9304,D$7)/SUMIFS('ROE Panel'!$K$5:$K$9304,'ROE Panel'!$A$5:$A$9304,$A104,'ROE Panel'!$D$5:$D$9304,D$6,'ROE Panel'!$E$5:$E$9304,D$7),"")</f>
        <v>0.18995850980994014</v>
      </c>
      <c r="E104" s="35">
        <f>IFERROR(SUMIFS('ROE Panel'!$J$5:$J$9304,'ROE Panel'!$A$5:$A$9304,$A104,'ROE Panel'!$D$5:$D$9304,E$6,'ROE Panel'!$E$5:$E$9304,E$7)/SUMIFS('ROE Panel'!$K$5:$K$9304,'ROE Panel'!$A$5:$A$9304,$A104,'ROE Panel'!$D$5:$D$9304,E$6,'ROE Panel'!$E$5:$E$9304,E$7),"")</f>
        <v>0.11040792053696613</v>
      </c>
      <c r="F104" s="35">
        <f>IFERROR(SUMIFS('ROE Panel'!$J$5:$J$9304,'ROE Panel'!$A$5:$A$9304,$A104,'ROE Panel'!$D$5:$D$9304,F$6,'ROE Panel'!$E$5:$E$9304,F$7)/SUMIFS('ROE Panel'!$K$5:$K$9304,'ROE Panel'!$A$5:$A$9304,$A104,'ROE Panel'!$D$5:$D$9304,F$6,'ROE Panel'!$E$5:$E$9304,F$7),"")</f>
        <v>0.11092047293457237</v>
      </c>
      <c r="G104" s="35">
        <f>IFERROR(SUMIFS('ROE Panel'!$J$5:$J$9304,'ROE Panel'!$A$5:$A$9304,$A104,'ROE Panel'!$D$5:$D$9304,G$6,'ROE Panel'!$E$5:$E$9304,G$7)/SUMIFS('ROE Panel'!$K$5:$K$9304,'ROE Panel'!$A$5:$A$9304,$A104,'ROE Panel'!$D$5:$D$9304,G$6,'ROE Panel'!$E$5:$E$9304,G$7),"")</f>
        <v>0.22697421153832587</v>
      </c>
      <c r="H104" s="35">
        <f>IFERROR(SUMIFS('ROE Panel'!$J$5:$J$9304,'ROE Panel'!$A$5:$A$9304,$A104,'ROE Panel'!$D$5:$D$9304,H$6,'ROE Panel'!$E$5:$E$9304,H$7)/SUMIFS('ROE Panel'!$K$5:$K$9304,'ROE Panel'!$A$5:$A$9304,$A104,'ROE Panel'!$D$5:$D$9304,H$6,'ROE Panel'!$E$5:$E$9304,H$7),"")</f>
        <v>0.17431790249334347</v>
      </c>
      <c r="I104" s="35">
        <f>IFERROR(SUMIFS('ROE Panel'!$J$5:$J$9304,'ROE Panel'!$A$5:$A$9304,$A104,'ROE Panel'!$D$5:$D$9304,I$6,'ROE Panel'!$E$5:$E$9304,I$7)/SUMIFS('ROE Panel'!$K$5:$K$9304,'ROE Panel'!$A$5:$A$9304,$A104,'ROE Panel'!$D$5:$D$9304,I$6,'ROE Panel'!$E$5:$E$9304,I$7),"")</f>
        <v>0.10801103846526945</v>
      </c>
      <c r="J104" s="35">
        <f>IFERROR(SUMIFS('ROE Panel'!$J$5:$J$9304,'ROE Panel'!$A$5:$A$9304,$A104,'ROE Panel'!$D$5:$D$9304,J$6,'ROE Panel'!$E$5:$E$9304,J$7)/SUMIFS('ROE Panel'!$K$5:$K$9304,'ROE Panel'!$A$5:$A$9304,$A104,'ROE Panel'!$D$5:$D$9304,J$6,'ROE Panel'!$E$5:$E$9304,J$7),"")</f>
        <v>0.1222825020086655</v>
      </c>
      <c r="K104" s="27">
        <f>IFERROR(SUMIFS('ROE Panel'!$L$5:$L$9304,'ROE Panel'!$A$5:$A$9304,$A104,'ROE Panel'!$D$5:$D$9304,D$6,'ROE Panel'!$E$5:$E$9304,D$7)/SUMIFS('ROE Panel'!$J$5:$J$9304,'ROE Panel'!$A$5:$A$9304,$A104,'ROE Panel'!$D$5:$D$9304,D$6,'ROE Panel'!$E$5:$E$9304,D$7),"")</f>
        <v>7.3800360606299895</v>
      </c>
      <c r="L104" s="27">
        <f>IFERROR(SUMIFS('ROE Panel'!$L$5:$L$9304,'ROE Panel'!$A$5:$A$9304,$A104,'ROE Panel'!$D$5:$D$9304,E$6,'ROE Panel'!$E$5:$E$9304,E$7)/SUMIFS('ROE Panel'!$J$5:$J$9304,'ROE Panel'!$A$5:$A$9304,$A104,'ROE Panel'!$D$5:$D$9304,E$6,'ROE Panel'!$E$5:$E$9304,E$7),"")</f>
        <v>11.109157720918075</v>
      </c>
      <c r="M104" s="27">
        <f>IFERROR(SUMIFS('ROE Panel'!$L$5:$L$9304,'ROE Panel'!$A$5:$A$9304,$A104,'ROE Panel'!$D$5:$D$9304,F$6,'ROE Panel'!$E$5:$E$9304,F$7)/SUMIFS('ROE Panel'!$J$5:$J$9304,'ROE Panel'!$A$5:$A$9304,$A104,'ROE Panel'!$D$5:$D$9304,F$6,'ROE Panel'!$E$5:$E$9304,F$7),"")</f>
        <v>14.594400572828283</v>
      </c>
      <c r="N104" s="27">
        <f>IFERROR(SUMIFS('ROE Panel'!$L$5:$L$9304,'ROE Panel'!$A$5:$A$9304,$A104,'ROE Panel'!$D$5:$D$9304,G$6,'ROE Panel'!$E$5:$E$9304,G$7)/SUMIFS('ROE Panel'!$J$5:$J$9304,'ROE Panel'!$A$5:$A$9304,$A104,'ROE Panel'!$D$5:$D$9304,G$6,'ROE Panel'!$E$5:$E$9304,G$7),"")</f>
        <v>5.9208162205782493</v>
      </c>
      <c r="O104" s="27">
        <f>IFERROR(SUMIFS('ROE Panel'!$L$5:$L$9304,'ROE Panel'!$A$5:$A$9304,$A104,'ROE Panel'!$D$5:$D$9304,H$6,'ROE Panel'!$E$5:$E$9304,H$7)/SUMIFS('ROE Panel'!$J$5:$J$9304,'ROE Panel'!$A$5:$A$9304,$A104,'ROE Panel'!$D$5:$D$9304,H$6,'ROE Panel'!$E$5:$E$9304,H$7),"")</f>
        <v>7.7670957651106605</v>
      </c>
      <c r="P104" s="27">
        <f>IFERROR(SUMIFS('ROE Panel'!$L$5:$L$9304,'ROE Panel'!$A$5:$A$9304,$A104,'ROE Panel'!$D$5:$D$9304,I$6,'ROE Panel'!$E$5:$E$9304,I$7)/SUMIFS('ROE Panel'!$J$5:$J$9304,'ROE Panel'!$A$5:$A$9304,$A104,'ROE Panel'!$D$5:$D$9304,I$6,'ROE Panel'!$E$5:$E$9304,I$7),"")</f>
        <v>14.115819150291843</v>
      </c>
      <c r="Q104" s="27">
        <f>IFERROR(SUMIFS('ROE Panel'!$L$5:$L$9304,'ROE Panel'!$A$5:$A$9304,$A104,'ROE Panel'!$D$5:$D$9304,J$6,'ROE Panel'!$E$5:$E$9304,J$7)/SUMIFS('ROE Panel'!$J$5:$J$9304,'ROE Panel'!$A$5:$A$9304,$A104,'ROE Panel'!$D$5:$D$9304,J$6,'ROE Panel'!$E$5:$E$9304,J$7),"")</f>
        <v>16.245248155415375</v>
      </c>
      <c r="R104" s="29">
        <f t="shared" si="22"/>
        <v>9.2547779427536475E-2</v>
      </c>
      <c r="S104" s="29">
        <f t="shared" si="23"/>
        <v>4.2269619828546968E-2</v>
      </c>
      <c r="T104" s="29">
        <f t="shared" si="24"/>
        <v>3.0058896678579368E-2</v>
      </c>
      <c r="U104" s="29">
        <f t="shared" si="25"/>
        <v>0.12449507894685069</v>
      </c>
      <c r="V104" s="29">
        <f t="shared" si="26"/>
        <v>8.460784732630966E-2</v>
      </c>
      <c r="W104" s="29">
        <f t="shared" si="27"/>
        <v>3.0589047504403701E-2</v>
      </c>
      <c r="X104" s="29">
        <f t="shared" si="28"/>
        <v>2.8469873179073547E-2</v>
      </c>
    </row>
    <row r="105" spans="1:24" ht="13.95" customHeight="1" x14ac:dyDescent="0.3">
      <c r="A105" s="94">
        <v>45351</v>
      </c>
      <c r="B105" s="20">
        <f t="shared" si="21"/>
        <v>1</v>
      </c>
      <c r="C105" s="43">
        <v>5.6911999999999997E-2</v>
      </c>
      <c r="D105" s="35">
        <f>IFERROR(SUMIFS('ROE Panel'!$J$5:$J$9304,'ROE Panel'!$A$5:$A$9304,$A105,'ROE Panel'!$D$5:$D$9304,D$6,'ROE Panel'!$E$5:$E$9304,D$7)/SUMIFS('ROE Panel'!$K$5:$K$9304,'ROE Panel'!$A$5:$A$9304,$A105,'ROE Panel'!$D$5:$D$9304,D$6,'ROE Panel'!$E$5:$E$9304,D$7),"")</f>
        <v>0.18724305916133197</v>
      </c>
      <c r="E105" s="35">
        <f>IFERROR(SUMIFS('ROE Panel'!$J$5:$J$9304,'ROE Panel'!$A$5:$A$9304,$A105,'ROE Panel'!$D$5:$D$9304,E$6,'ROE Panel'!$E$5:$E$9304,E$7)/SUMIFS('ROE Panel'!$K$5:$K$9304,'ROE Panel'!$A$5:$A$9304,$A105,'ROE Panel'!$D$5:$D$9304,E$6,'ROE Panel'!$E$5:$E$9304,E$7),"")</f>
        <v>0.11010074798881438</v>
      </c>
      <c r="F105" s="35">
        <f>IFERROR(SUMIFS('ROE Panel'!$J$5:$J$9304,'ROE Panel'!$A$5:$A$9304,$A105,'ROE Panel'!$D$5:$D$9304,F$6,'ROE Panel'!$E$5:$E$9304,F$7)/SUMIFS('ROE Panel'!$K$5:$K$9304,'ROE Panel'!$A$5:$A$9304,$A105,'ROE Panel'!$D$5:$D$9304,F$6,'ROE Panel'!$E$5:$E$9304,F$7),"")</f>
        <v>0.11056087663046792</v>
      </c>
      <c r="G105" s="35">
        <f>IFERROR(SUMIFS('ROE Panel'!$J$5:$J$9304,'ROE Panel'!$A$5:$A$9304,$A105,'ROE Panel'!$D$5:$D$9304,G$6,'ROE Panel'!$E$5:$E$9304,G$7)/SUMIFS('ROE Panel'!$K$5:$K$9304,'ROE Panel'!$A$5:$A$9304,$A105,'ROE Panel'!$D$5:$D$9304,G$6,'ROE Panel'!$E$5:$E$9304,G$7),"")</f>
        <v>0.22209516671210838</v>
      </c>
      <c r="H105" s="35">
        <f>IFERROR(SUMIFS('ROE Panel'!$J$5:$J$9304,'ROE Panel'!$A$5:$A$9304,$A105,'ROE Panel'!$D$5:$D$9304,H$6,'ROE Panel'!$E$5:$E$9304,H$7)/SUMIFS('ROE Panel'!$K$5:$K$9304,'ROE Panel'!$A$5:$A$9304,$A105,'ROE Panel'!$D$5:$D$9304,H$6,'ROE Panel'!$E$5:$E$9304,H$7),"")</f>
        <v>0.17241016514090451</v>
      </c>
      <c r="I105" s="35">
        <f>IFERROR(SUMIFS('ROE Panel'!$J$5:$J$9304,'ROE Panel'!$A$5:$A$9304,$A105,'ROE Panel'!$D$5:$D$9304,I$6,'ROE Panel'!$E$5:$E$9304,I$7)/SUMIFS('ROE Panel'!$K$5:$K$9304,'ROE Panel'!$A$5:$A$9304,$A105,'ROE Panel'!$D$5:$D$9304,I$6,'ROE Panel'!$E$5:$E$9304,I$7),"")</f>
        <v>0.10854467501260714</v>
      </c>
      <c r="J105" s="35">
        <f>IFERROR(SUMIFS('ROE Panel'!$J$5:$J$9304,'ROE Panel'!$A$5:$A$9304,$A105,'ROE Panel'!$D$5:$D$9304,J$6,'ROE Panel'!$E$5:$E$9304,J$7)/SUMIFS('ROE Panel'!$K$5:$K$9304,'ROE Panel'!$A$5:$A$9304,$A105,'ROE Panel'!$D$5:$D$9304,J$6,'ROE Panel'!$E$5:$E$9304,J$7),"")</f>
        <v>0.11798524301727169</v>
      </c>
      <c r="K105" s="27">
        <f>IFERROR(SUMIFS('ROE Panel'!$L$5:$L$9304,'ROE Panel'!$A$5:$A$9304,$A105,'ROE Panel'!$D$5:$D$9304,D$6,'ROE Panel'!$E$5:$E$9304,D$7)/SUMIFS('ROE Panel'!$J$5:$J$9304,'ROE Panel'!$A$5:$A$9304,$A105,'ROE Panel'!$D$5:$D$9304,D$6,'ROE Panel'!$E$5:$E$9304,D$7),"")</f>
        <v>7.4171004687541533</v>
      </c>
      <c r="L105" s="27">
        <f>IFERROR(SUMIFS('ROE Panel'!$L$5:$L$9304,'ROE Panel'!$A$5:$A$9304,$A105,'ROE Panel'!$D$5:$D$9304,E$6,'ROE Panel'!$E$5:$E$9304,E$7)/SUMIFS('ROE Panel'!$J$5:$J$9304,'ROE Panel'!$A$5:$A$9304,$A105,'ROE Panel'!$D$5:$D$9304,E$6,'ROE Panel'!$E$5:$E$9304,E$7),"")</f>
        <v>11.186287505625881</v>
      </c>
      <c r="M105" s="27">
        <f>IFERROR(SUMIFS('ROE Panel'!$L$5:$L$9304,'ROE Panel'!$A$5:$A$9304,$A105,'ROE Panel'!$D$5:$D$9304,F$6,'ROE Panel'!$E$5:$E$9304,F$7)/SUMIFS('ROE Panel'!$J$5:$J$9304,'ROE Panel'!$A$5:$A$9304,$A105,'ROE Panel'!$D$5:$D$9304,F$6,'ROE Panel'!$E$5:$E$9304,F$7),"")</f>
        <v>15.037176151650117</v>
      </c>
      <c r="N105" s="27">
        <f>IFERROR(SUMIFS('ROE Panel'!$L$5:$L$9304,'ROE Panel'!$A$5:$A$9304,$A105,'ROE Panel'!$D$5:$D$9304,G$6,'ROE Panel'!$E$5:$E$9304,G$7)/SUMIFS('ROE Panel'!$J$5:$J$9304,'ROE Panel'!$A$5:$A$9304,$A105,'ROE Panel'!$D$5:$D$9304,G$6,'ROE Panel'!$E$5:$E$9304,G$7),"")</f>
        <v>5.7465641824791573</v>
      </c>
      <c r="O105" s="27">
        <f>IFERROR(SUMIFS('ROE Panel'!$L$5:$L$9304,'ROE Panel'!$A$5:$A$9304,$A105,'ROE Panel'!$D$5:$D$9304,H$6,'ROE Panel'!$E$5:$E$9304,H$7)/SUMIFS('ROE Panel'!$J$5:$J$9304,'ROE Panel'!$A$5:$A$9304,$A105,'ROE Panel'!$D$5:$D$9304,H$6,'ROE Panel'!$E$5:$E$9304,H$7),"")</f>
        <v>7.7106863309572189</v>
      </c>
      <c r="P105" s="27">
        <f>IFERROR(SUMIFS('ROE Panel'!$L$5:$L$9304,'ROE Panel'!$A$5:$A$9304,$A105,'ROE Panel'!$D$5:$D$9304,I$6,'ROE Panel'!$E$5:$E$9304,I$7)/SUMIFS('ROE Panel'!$J$5:$J$9304,'ROE Panel'!$A$5:$A$9304,$A105,'ROE Panel'!$D$5:$D$9304,I$6,'ROE Panel'!$E$5:$E$9304,I$7),"")</f>
        <v>14.162548489703347</v>
      </c>
      <c r="Q105" s="27">
        <f>IFERROR(SUMIFS('ROE Panel'!$L$5:$L$9304,'ROE Panel'!$A$5:$A$9304,$A105,'ROE Panel'!$D$5:$D$9304,J$6,'ROE Panel'!$E$5:$E$9304,J$7)/SUMIFS('ROE Panel'!$J$5:$J$9304,'ROE Panel'!$A$5:$A$9304,$A105,'ROE Panel'!$D$5:$D$9304,J$6,'ROE Panel'!$E$5:$E$9304,J$7),"")</f>
        <v>18.000161315706375</v>
      </c>
      <c r="R105" s="29">
        <f t="shared" si="22"/>
        <v>9.1069423100962887E-2</v>
      </c>
      <c r="S105" s="29">
        <f t="shared" si="23"/>
        <v>4.1321999618720205E-2</v>
      </c>
      <c r="T105" s="29">
        <f t="shared" si="24"/>
        <v>2.8319568647710978E-2</v>
      </c>
      <c r="U105" s="29">
        <f t="shared" si="25"/>
        <v>0.12727936873882209</v>
      </c>
      <c r="V105" s="29">
        <f t="shared" si="26"/>
        <v>8.4423864871055992E-2</v>
      </c>
      <c r="W105" s="29">
        <f t="shared" si="27"/>
        <v>3.0123066132326883E-2</v>
      </c>
      <c r="X105" s="29">
        <f t="shared" si="28"/>
        <v>2.3512428079625579E-2</v>
      </c>
    </row>
    <row r="106" spans="1:24" ht="13.95" customHeight="1" x14ac:dyDescent="0.3">
      <c r="A106" s="94">
        <v>45382</v>
      </c>
      <c r="B106" s="20">
        <f t="shared" si="21"/>
        <v>1</v>
      </c>
      <c r="C106" s="43">
        <v>5.8502999999999999E-2</v>
      </c>
      <c r="D106" s="35">
        <f>IFERROR(SUMIFS('ROE Panel'!$J$5:$J$9304,'ROE Panel'!$A$5:$A$9304,$A106,'ROE Panel'!$D$5:$D$9304,D$6,'ROE Panel'!$E$5:$E$9304,D$7)/SUMIFS('ROE Panel'!$K$5:$K$9304,'ROE Panel'!$A$5:$A$9304,$A106,'ROE Panel'!$D$5:$D$9304,D$6,'ROE Panel'!$E$5:$E$9304,D$7),"")</f>
        <v>0.18635347349585224</v>
      </c>
      <c r="E106" s="35">
        <f>IFERROR(SUMIFS('ROE Panel'!$J$5:$J$9304,'ROE Panel'!$A$5:$A$9304,$A106,'ROE Panel'!$D$5:$D$9304,E$6,'ROE Panel'!$E$5:$E$9304,E$7)/SUMIFS('ROE Panel'!$K$5:$K$9304,'ROE Panel'!$A$5:$A$9304,$A106,'ROE Panel'!$D$5:$D$9304,E$6,'ROE Panel'!$E$5:$E$9304,E$7),"")</f>
        <v>0.1112955572715964</v>
      </c>
      <c r="F106" s="35">
        <f>IFERROR(SUMIFS('ROE Panel'!$J$5:$J$9304,'ROE Panel'!$A$5:$A$9304,$A106,'ROE Panel'!$D$5:$D$9304,F$6,'ROE Panel'!$E$5:$E$9304,F$7)/SUMIFS('ROE Panel'!$K$5:$K$9304,'ROE Panel'!$A$5:$A$9304,$A106,'ROE Panel'!$D$5:$D$9304,F$6,'ROE Panel'!$E$5:$E$9304,F$7),"")</f>
        <v>0.11133645232632687</v>
      </c>
      <c r="G106" s="35">
        <f>IFERROR(SUMIFS('ROE Panel'!$J$5:$J$9304,'ROE Panel'!$A$5:$A$9304,$A106,'ROE Panel'!$D$5:$D$9304,G$6,'ROE Panel'!$E$5:$E$9304,G$7)/SUMIFS('ROE Panel'!$K$5:$K$9304,'ROE Panel'!$A$5:$A$9304,$A106,'ROE Panel'!$D$5:$D$9304,G$6,'ROE Panel'!$E$5:$E$9304,G$7),"")</f>
        <v>0.2176540979776036</v>
      </c>
      <c r="H106" s="35">
        <f>IFERROR(SUMIFS('ROE Panel'!$J$5:$J$9304,'ROE Panel'!$A$5:$A$9304,$A106,'ROE Panel'!$D$5:$D$9304,H$6,'ROE Panel'!$E$5:$E$9304,H$7)/SUMIFS('ROE Panel'!$K$5:$K$9304,'ROE Panel'!$A$5:$A$9304,$A106,'ROE Panel'!$D$5:$D$9304,H$6,'ROE Panel'!$E$5:$E$9304,H$7),"")</f>
        <v>0.17165873520432059</v>
      </c>
      <c r="I106" s="35">
        <f>IFERROR(SUMIFS('ROE Panel'!$J$5:$J$9304,'ROE Panel'!$A$5:$A$9304,$A106,'ROE Panel'!$D$5:$D$9304,I$6,'ROE Panel'!$E$5:$E$9304,I$7)/SUMIFS('ROE Panel'!$K$5:$K$9304,'ROE Panel'!$A$5:$A$9304,$A106,'ROE Panel'!$D$5:$D$9304,I$6,'ROE Panel'!$E$5:$E$9304,I$7),"")</f>
        <v>0.10754340963767864</v>
      </c>
      <c r="J106" s="35">
        <f>IFERROR(SUMIFS('ROE Panel'!$J$5:$J$9304,'ROE Panel'!$A$5:$A$9304,$A106,'ROE Panel'!$D$5:$D$9304,J$6,'ROE Panel'!$E$5:$E$9304,J$7)/SUMIFS('ROE Panel'!$K$5:$K$9304,'ROE Panel'!$A$5:$A$9304,$A106,'ROE Panel'!$D$5:$D$9304,J$6,'ROE Panel'!$E$5:$E$9304,J$7),"")</f>
        <v>0.1276371398729107</v>
      </c>
      <c r="K106" s="27">
        <f>IFERROR(SUMIFS('ROE Panel'!$L$5:$L$9304,'ROE Panel'!$A$5:$A$9304,$A106,'ROE Panel'!$D$5:$D$9304,D$6,'ROE Panel'!$E$5:$E$9304,D$7)/SUMIFS('ROE Panel'!$J$5:$J$9304,'ROE Panel'!$A$5:$A$9304,$A106,'ROE Panel'!$D$5:$D$9304,D$6,'ROE Panel'!$E$5:$E$9304,D$7),"")</f>
        <v>7.3932101542498465</v>
      </c>
      <c r="L106" s="27">
        <f>IFERROR(SUMIFS('ROE Panel'!$L$5:$L$9304,'ROE Panel'!$A$5:$A$9304,$A106,'ROE Panel'!$D$5:$D$9304,E$6,'ROE Panel'!$E$5:$E$9304,E$7)/SUMIFS('ROE Panel'!$J$5:$J$9304,'ROE Panel'!$A$5:$A$9304,$A106,'ROE Panel'!$D$5:$D$9304,E$6,'ROE Panel'!$E$5:$E$9304,E$7),"")</f>
        <v>10.848542969511339</v>
      </c>
      <c r="M106" s="27">
        <f>IFERROR(SUMIFS('ROE Panel'!$L$5:$L$9304,'ROE Panel'!$A$5:$A$9304,$A106,'ROE Panel'!$D$5:$D$9304,F$6,'ROE Panel'!$E$5:$E$9304,F$7)/SUMIFS('ROE Panel'!$J$5:$J$9304,'ROE Panel'!$A$5:$A$9304,$A106,'ROE Panel'!$D$5:$D$9304,F$6,'ROE Panel'!$E$5:$E$9304,F$7),"")</f>
        <v>15.471586680652349</v>
      </c>
      <c r="N106" s="27">
        <f>IFERROR(SUMIFS('ROE Panel'!$L$5:$L$9304,'ROE Panel'!$A$5:$A$9304,$A106,'ROE Panel'!$D$5:$D$9304,G$6,'ROE Panel'!$E$5:$E$9304,G$7)/SUMIFS('ROE Panel'!$J$5:$J$9304,'ROE Panel'!$A$5:$A$9304,$A106,'ROE Panel'!$D$5:$D$9304,G$6,'ROE Panel'!$E$5:$E$9304,G$7),"")</f>
        <v>5.3265564800093665</v>
      </c>
      <c r="O106" s="27">
        <f>IFERROR(SUMIFS('ROE Panel'!$L$5:$L$9304,'ROE Panel'!$A$5:$A$9304,$A106,'ROE Panel'!$D$5:$D$9304,H$6,'ROE Panel'!$E$5:$E$9304,H$7)/SUMIFS('ROE Panel'!$J$5:$J$9304,'ROE Panel'!$A$5:$A$9304,$A106,'ROE Panel'!$D$5:$D$9304,H$6,'ROE Panel'!$E$5:$E$9304,H$7),"")</f>
        <v>7.4445692604569427</v>
      </c>
      <c r="P106" s="27">
        <f>IFERROR(SUMIFS('ROE Panel'!$L$5:$L$9304,'ROE Panel'!$A$5:$A$9304,$A106,'ROE Panel'!$D$5:$D$9304,I$6,'ROE Panel'!$E$5:$E$9304,I$7)/SUMIFS('ROE Panel'!$J$5:$J$9304,'ROE Panel'!$A$5:$A$9304,$A106,'ROE Panel'!$D$5:$D$9304,I$6,'ROE Panel'!$E$5:$E$9304,I$7),"")</f>
        <v>13.876401746363841</v>
      </c>
      <c r="Q106" s="27">
        <f>IFERROR(SUMIFS('ROE Panel'!$L$5:$L$9304,'ROE Panel'!$A$5:$A$9304,$A106,'ROE Panel'!$D$5:$D$9304,J$6,'ROE Panel'!$E$5:$E$9304,J$7)/SUMIFS('ROE Panel'!$J$5:$J$9304,'ROE Panel'!$A$5:$A$9304,$A106,'ROE Panel'!$D$5:$D$9304,J$6,'ROE Panel'!$E$5:$E$9304,J$7),"")</f>
        <v>21.24770351817963</v>
      </c>
      <c r="R106" s="29">
        <f t="shared" si="22"/>
        <v>8.9642660528557822E-2</v>
      </c>
      <c r="S106" s="29">
        <f t="shared" si="23"/>
        <v>4.1748484964185401E-2</v>
      </c>
      <c r="T106" s="29">
        <f t="shared" si="24"/>
        <v>2.584650717245876E-2</v>
      </c>
      <c r="U106" s="29">
        <f t="shared" si="25"/>
        <v>0.13569548384361482</v>
      </c>
      <c r="V106" s="29">
        <f t="shared" si="26"/>
        <v>8.6044744748168062E-2</v>
      </c>
      <c r="W106" s="29">
        <f t="shared" si="27"/>
        <v>2.9067112226777408E-2</v>
      </c>
      <c r="X106" s="29">
        <f t="shared" si="28"/>
        <v>1.8230501348563743E-2</v>
      </c>
    </row>
    <row r="107" spans="1:24" ht="13.95" customHeight="1" x14ac:dyDescent="0.3">
      <c r="A107" s="94">
        <v>45412</v>
      </c>
      <c r="B107" s="20">
        <f t="shared" si="21"/>
        <v>1</v>
      </c>
      <c r="C107" s="43">
        <v>6.2417960000000001E-2</v>
      </c>
      <c r="D107" s="35">
        <f>IFERROR(SUMIFS('ROE Panel'!$J$5:$J$9304,'ROE Panel'!$A$5:$A$9304,$A107,'ROE Panel'!$D$5:$D$9304,D$6,'ROE Panel'!$E$5:$E$9304,D$7)/SUMIFS('ROE Panel'!$K$5:$K$9304,'ROE Panel'!$A$5:$A$9304,$A107,'ROE Panel'!$D$5:$D$9304,D$6,'ROE Panel'!$E$5:$E$9304,D$7),"")</f>
        <v>0.18563488325820515</v>
      </c>
      <c r="E107" s="35">
        <f>IFERROR(SUMIFS('ROE Panel'!$J$5:$J$9304,'ROE Panel'!$A$5:$A$9304,$A107,'ROE Panel'!$D$5:$D$9304,E$6,'ROE Panel'!$E$5:$E$9304,E$7)/SUMIFS('ROE Panel'!$K$5:$K$9304,'ROE Panel'!$A$5:$A$9304,$A107,'ROE Panel'!$D$5:$D$9304,E$6,'ROE Panel'!$E$5:$E$9304,E$7),"")</f>
        <v>0.11091364406831855</v>
      </c>
      <c r="F107" s="35">
        <f>IFERROR(SUMIFS('ROE Panel'!$J$5:$J$9304,'ROE Panel'!$A$5:$A$9304,$A107,'ROE Panel'!$D$5:$D$9304,F$6,'ROE Panel'!$E$5:$E$9304,F$7)/SUMIFS('ROE Panel'!$K$5:$K$9304,'ROE Panel'!$A$5:$A$9304,$A107,'ROE Panel'!$D$5:$D$9304,F$6,'ROE Panel'!$E$5:$E$9304,F$7),"")</f>
        <v>0.11073421353281009</v>
      </c>
      <c r="G107" s="35">
        <f>IFERROR(SUMIFS('ROE Panel'!$J$5:$J$9304,'ROE Panel'!$A$5:$A$9304,$A107,'ROE Panel'!$D$5:$D$9304,G$6,'ROE Panel'!$E$5:$E$9304,G$7)/SUMIFS('ROE Panel'!$K$5:$K$9304,'ROE Panel'!$A$5:$A$9304,$A107,'ROE Panel'!$D$5:$D$9304,G$6,'ROE Panel'!$E$5:$E$9304,G$7),"")</f>
        <v>0.21416623653834965</v>
      </c>
      <c r="H107" s="35">
        <f>IFERROR(SUMIFS('ROE Panel'!$J$5:$J$9304,'ROE Panel'!$A$5:$A$9304,$A107,'ROE Panel'!$D$5:$D$9304,H$6,'ROE Panel'!$E$5:$E$9304,H$7)/SUMIFS('ROE Panel'!$K$5:$K$9304,'ROE Panel'!$A$5:$A$9304,$A107,'ROE Panel'!$D$5:$D$9304,H$6,'ROE Panel'!$E$5:$E$9304,H$7),"")</f>
        <v>0.17046362619302938</v>
      </c>
      <c r="I107" s="35">
        <f>IFERROR(SUMIFS('ROE Panel'!$J$5:$J$9304,'ROE Panel'!$A$5:$A$9304,$A107,'ROE Panel'!$D$5:$D$9304,I$6,'ROE Panel'!$E$5:$E$9304,I$7)/SUMIFS('ROE Panel'!$K$5:$K$9304,'ROE Panel'!$A$5:$A$9304,$A107,'ROE Panel'!$D$5:$D$9304,I$6,'ROE Panel'!$E$5:$E$9304,I$7),"")</f>
        <v>0.10485170391832439</v>
      </c>
      <c r="J107" s="35">
        <f>IFERROR(SUMIFS('ROE Panel'!$J$5:$J$9304,'ROE Panel'!$A$5:$A$9304,$A107,'ROE Panel'!$D$5:$D$9304,J$6,'ROE Panel'!$E$5:$E$9304,J$7)/SUMIFS('ROE Panel'!$K$5:$K$9304,'ROE Panel'!$A$5:$A$9304,$A107,'ROE Panel'!$D$5:$D$9304,J$6,'ROE Panel'!$E$5:$E$9304,J$7),"")</f>
        <v>0.14452013921621606</v>
      </c>
      <c r="K107" s="27">
        <f>IFERROR(SUMIFS('ROE Panel'!$L$5:$L$9304,'ROE Panel'!$A$5:$A$9304,$A107,'ROE Panel'!$D$5:$D$9304,D$6,'ROE Panel'!$E$5:$E$9304,D$7)/SUMIFS('ROE Panel'!$J$5:$J$9304,'ROE Panel'!$A$5:$A$9304,$A107,'ROE Panel'!$D$5:$D$9304,D$6,'ROE Panel'!$E$5:$E$9304,D$7),"")</f>
        <v>6.8171709599499106</v>
      </c>
      <c r="L107" s="27">
        <f>IFERROR(SUMIFS('ROE Panel'!$L$5:$L$9304,'ROE Panel'!$A$5:$A$9304,$A107,'ROE Panel'!$D$5:$D$9304,E$6,'ROE Panel'!$E$5:$E$9304,E$7)/SUMIFS('ROE Panel'!$J$5:$J$9304,'ROE Panel'!$A$5:$A$9304,$A107,'ROE Panel'!$D$5:$D$9304,E$6,'ROE Panel'!$E$5:$E$9304,E$7),"")</f>
        <v>10.487857048490703</v>
      </c>
      <c r="M107" s="27">
        <f>IFERROR(SUMIFS('ROE Panel'!$L$5:$L$9304,'ROE Panel'!$A$5:$A$9304,$A107,'ROE Panel'!$D$5:$D$9304,F$6,'ROE Panel'!$E$5:$E$9304,F$7)/SUMIFS('ROE Panel'!$J$5:$J$9304,'ROE Panel'!$A$5:$A$9304,$A107,'ROE Panel'!$D$5:$D$9304,F$6,'ROE Panel'!$E$5:$E$9304,F$7),"")</f>
        <v>14.814283001120119</v>
      </c>
      <c r="N107" s="27">
        <f>IFERROR(SUMIFS('ROE Panel'!$L$5:$L$9304,'ROE Panel'!$A$5:$A$9304,$A107,'ROE Panel'!$D$5:$D$9304,G$6,'ROE Panel'!$E$5:$E$9304,G$7)/SUMIFS('ROE Panel'!$J$5:$J$9304,'ROE Panel'!$A$5:$A$9304,$A107,'ROE Panel'!$D$5:$D$9304,G$6,'ROE Panel'!$E$5:$E$9304,G$7),"")</f>
        <v>5.5679805481589684</v>
      </c>
      <c r="O107" s="27">
        <f>IFERROR(SUMIFS('ROE Panel'!$L$5:$L$9304,'ROE Panel'!$A$5:$A$9304,$A107,'ROE Panel'!$D$5:$D$9304,H$6,'ROE Panel'!$E$5:$E$9304,H$7)/SUMIFS('ROE Panel'!$J$5:$J$9304,'ROE Panel'!$A$5:$A$9304,$A107,'ROE Panel'!$D$5:$D$9304,H$6,'ROE Panel'!$E$5:$E$9304,H$7),"")</f>
        <v>7.2996755268970404</v>
      </c>
      <c r="P107" s="27">
        <f>IFERROR(SUMIFS('ROE Panel'!$L$5:$L$9304,'ROE Panel'!$A$5:$A$9304,$A107,'ROE Panel'!$D$5:$D$9304,I$6,'ROE Panel'!$E$5:$E$9304,I$7)/SUMIFS('ROE Panel'!$J$5:$J$9304,'ROE Panel'!$A$5:$A$9304,$A107,'ROE Panel'!$D$5:$D$9304,I$6,'ROE Panel'!$E$5:$E$9304,I$7),"")</f>
        <v>12.372536671797082</v>
      </c>
      <c r="Q107" s="27">
        <f>IFERROR(SUMIFS('ROE Panel'!$L$5:$L$9304,'ROE Panel'!$A$5:$A$9304,$A107,'ROE Panel'!$D$5:$D$9304,J$6,'ROE Panel'!$E$5:$E$9304,J$7)/SUMIFS('ROE Panel'!$J$5:$J$9304,'ROE Panel'!$A$5:$A$9304,$A107,'ROE Panel'!$D$5:$D$9304,J$6,'ROE Panel'!$E$5:$E$9304,J$7),"")</f>
        <v>24.988964927401152</v>
      </c>
      <c r="R107" s="29">
        <f t="shared" si="22"/>
        <v>9.4131122979269177E-2</v>
      </c>
      <c r="S107" s="29">
        <f t="shared" si="23"/>
        <v>3.9526238981741284E-2</v>
      </c>
      <c r="T107" s="29">
        <f t="shared" si="24"/>
        <v>2.343375271466535E-2</v>
      </c>
      <c r="U107" s="29">
        <f t="shared" si="25"/>
        <v>0.12476649279754015</v>
      </c>
      <c r="V107" s="29">
        <f t="shared" si="26"/>
        <v>8.3803074214581774E-2</v>
      </c>
      <c r="W107" s="29">
        <f t="shared" si="27"/>
        <v>2.9176603020434365E-2</v>
      </c>
      <c r="X107" s="29">
        <f t="shared" si="28"/>
        <v>1.1585391761728271E-2</v>
      </c>
    </row>
    <row r="108" spans="1:24" ht="13.95" customHeight="1" x14ac:dyDescent="0.3">
      <c r="A108" s="94">
        <v>45443</v>
      </c>
      <c r="B108" s="20">
        <f t="shared" si="21"/>
        <v>1</v>
      </c>
      <c r="C108" s="43">
        <v>6.1648410000000001E-2</v>
      </c>
      <c r="D108" s="35">
        <f>IFERROR(SUMIFS('ROE Panel'!$J$5:$J$9304,'ROE Panel'!$A$5:$A$9304,$A108,'ROE Panel'!$D$5:$D$9304,D$6,'ROE Panel'!$E$5:$E$9304,D$7)/SUMIFS('ROE Panel'!$K$5:$K$9304,'ROE Panel'!$A$5:$A$9304,$A108,'ROE Panel'!$D$5:$D$9304,D$6,'ROE Panel'!$E$5:$E$9304,D$7),"")</f>
        <v>0.18812048688600747</v>
      </c>
      <c r="E108" s="35">
        <f>IFERROR(SUMIFS('ROE Panel'!$J$5:$J$9304,'ROE Panel'!$A$5:$A$9304,$A108,'ROE Panel'!$D$5:$D$9304,E$6,'ROE Panel'!$E$5:$E$9304,E$7)/SUMIFS('ROE Panel'!$K$5:$K$9304,'ROE Panel'!$A$5:$A$9304,$A108,'ROE Panel'!$D$5:$D$9304,E$6,'ROE Panel'!$E$5:$E$9304,E$7),"")</f>
        <v>0.11470109632796309</v>
      </c>
      <c r="F108" s="35">
        <f>IFERROR(SUMIFS('ROE Panel'!$J$5:$J$9304,'ROE Panel'!$A$5:$A$9304,$A108,'ROE Panel'!$D$5:$D$9304,F$6,'ROE Panel'!$E$5:$E$9304,F$7)/SUMIFS('ROE Panel'!$K$5:$K$9304,'ROE Panel'!$A$5:$A$9304,$A108,'ROE Panel'!$D$5:$D$9304,F$6,'ROE Panel'!$E$5:$E$9304,F$7),"")</f>
        <v>0.11125372102101717</v>
      </c>
      <c r="G108" s="35">
        <f>IFERROR(SUMIFS('ROE Panel'!$J$5:$J$9304,'ROE Panel'!$A$5:$A$9304,$A108,'ROE Panel'!$D$5:$D$9304,G$6,'ROE Panel'!$E$5:$E$9304,G$7)/SUMIFS('ROE Panel'!$K$5:$K$9304,'ROE Panel'!$A$5:$A$9304,$A108,'ROE Panel'!$D$5:$D$9304,G$6,'ROE Panel'!$E$5:$E$9304,G$7),"")</f>
        <v>0.21147246837768605</v>
      </c>
      <c r="H108" s="35">
        <f>IFERROR(SUMIFS('ROE Panel'!$J$5:$J$9304,'ROE Panel'!$A$5:$A$9304,$A108,'ROE Panel'!$D$5:$D$9304,H$6,'ROE Panel'!$E$5:$E$9304,H$7)/SUMIFS('ROE Panel'!$K$5:$K$9304,'ROE Panel'!$A$5:$A$9304,$A108,'ROE Panel'!$D$5:$D$9304,H$6,'ROE Panel'!$E$5:$E$9304,H$7),"")</f>
        <v>0.17176960775911337</v>
      </c>
      <c r="I108" s="35">
        <f>IFERROR(SUMIFS('ROE Panel'!$J$5:$J$9304,'ROE Panel'!$A$5:$A$9304,$A108,'ROE Panel'!$D$5:$D$9304,I$6,'ROE Panel'!$E$5:$E$9304,I$7)/SUMIFS('ROE Panel'!$K$5:$K$9304,'ROE Panel'!$A$5:$A$9304,$A108,'ROE Panel'!$D$5:$D$9304,I$6,'ROE Panel'!$E$5:$E$9304,I$7),"")</f>
        <v>0.10509639161226553</v>
      </c>
      <c r="J108" s="35">
        <f>IFERROR(SUMIFS('ROE Panel'!$J$5:$J$9304,'ROE Panel'!$A$5:$A$9304,$A108,'ROE Panel'!$D$5:$D$9304,J$6,'ROE Panel'!$E$5:$E$9304,J$7)/SUMIFS('ROE Panel'!$K$5:$K$9304,'ROE Panel'!$A$5:$A$9304,$A108,'ROE Panel'!$D$5:$D$9304,J$6,'ROE Panel'!$E$5:$E$9304,J$7),"")</f>
        <v>0.13660727024975694</v>
      </c>
      <c r="K108" s="27">
        <f>IFERROR(SUMIFS('ROE Panel'!$L$5:$L$9304,'ROE Panel'!$A$5:$A$9304,$A108,'ROE Panel'!$D$5:$D$9304,D$6,'ROE Panel'!$E$5:$E$9304,D$7)/SUMIFS('ROE Panel'!$J$5:$J$9304,'ROE Panel'!$A$5:$A$9304,$A108,'ROE Panel'!$D$5:$D$9304,D$6,'ROE Panel'!$E$5:$E$9304,D$7),"")</f>
        <v>6.6087007089918508</v>
      </c>
      <c r="L108" s="27">
        <f>IFERROR(SUMIFS('ROE Panel'!$L$5:$L$9304,'ROE Panel'!$A$5:$A$9304,$A108,'ROE Panel'!$D$5:$D$9304,E$6,'ROE Panel'!$E$5:$E$9304,E$7)/SUMIFS('ROE Panel'!$J$5:$J$9304,'ROE Panel'!$A$5:$A$9304,$A108,'ROE Panel'!$D$5:$D$9304,E$6,'ROE Panel'!$E$5:$E$9304,E$7),"")</f>
        <v>10.269698422486794</v>
      </c>
      <c r="M108" s="27">
        <f>IFERROR(SUMIFS('ROE Panel'!$L$5:$L$9304,'ROE Panel'!$A$5:$A$9304,$A108,'ROE Panel'!$D$5:$D$9304,F$6,'ROE Panel'!$E$5:$E$9304,F$7)/SUMIFS('ROE Panel'!$J$5:$J$9304,'ROE Panel'!$A$5:$A$9304,$A108,'ROE Panel'!$D$5:$D$9304,F$6,'ROE Panel'!$E$5:$E$9304,F$7),"")</f>
        <v>13.224309581015744</v>
      </c>
      <c r="N108" s="27">
        <f>IFERROR(SUMIFS('ROE Panel'!$L$5:$L$9304,'ROE Panel'!$A$5:$A$9304,$A108,'ROE Panel'!$D$5:$D$9304,G$6,'ROE Panel'!$E$5:$E$9304,G$7)/SUMIFS('ROE Panel'!$J$5:$J$9304,'ROE Panel'!$A$5:$A$9304,$A108,'ROE Panel'!$D$5:$D$9304,G$6,'ROE Panel'!$E$5:$E$9304,G$7),"")</f>
        <v>5.2757878581435476</v>
      </c>
      <c r="O108" s="27">
        <f>IFERROR(SUMIFS('ROE Panel'!$L$5:$L$9304,'ROE Panel'!$A$5:$A$9304,$A108,'ROE Panel'!$D$5:$D$9304,H$6,'ROE Panel'!$E$5:$E$9304,H$7)/SUMIFS('ROE Panel'!$J$5:$J$9304,'ROE Panel'!$A$5:$A$9304,$A108,'ROE Panel'!$D$5:$D$9304,H$6,'ROE Panel'!$E$5:$E$9304,H$7),"")</f>
        <v>6.9753115083502708</v>
      </c>
      <c r="P108" s="27">
        <f>IFERROR(SUMIFS('ROE Panel'!$L$5:$L$9304,'ROE Panel'!$A$5:$A$9304,$A108,'ROE Panel'!$D$5:$D$9304,I$6,'ROE Panel'!$E$5:$E$9304,I$7)/SUMIFS('ROE Panel'!$J$5:$J$9304,'ROE Panel'!$A$5:$A$9304,$A108,'ROE Panel'!$D$5:$D$9304,I$6,'ROE Panel'!$E$5:$E$9304,I$7),"")</f>
        <v>11.635603803420116</v>
      </c>
      <c r="Q108" s="27">
        <f>IFERROR(SUMIFS('ROE Panel'!$L$5:$L$9304,'ROE Panel'!$A$5:$A$9304,$A108,'ROE Panel'!$D$5:$D$9304,J$6,'ROE Panel'!$E$5:$E$9304,J$7)/SUMIFS('ROE Panel'!$J$5:$J$9304,'ROE Panel'!$A$5:$A$9304,$A108,'ROE Panel'!$D$5:$D$9304,J$6,'ROE Panel'!$E$5:$E$9304,J$7),"")</f>
        <v>18.257042032064156</v>
      </c>
      <c r="R108" s="29">
        <f t="shared" si="22"/>
        <v>9.8862573828291264E-2</v>
      </c>
      <c r="S108" s="29">
        <f t="shared" si="23"/>
        <v>4.2825460116561437E-2</v>
      </c>
      <c r="T108" s="29">
        <f t="shared" si="24"/>
        <v>2.902435918733115E-2</v>
      </c>
      <c r="U108" s="29">
        <f t="shared" si="25"/>
        <v>0.13277011166087388</v>
      </c>
      <c r="V108" s="29">
        <f t="shared" si="26"/>
        <v>8.9487107226246962E-2</v>
      </c>
      <c r="W108" s="29">
        <f t="shared" si="27"/>
        <v>3.2860211468478104E-2</v>
      </c>
      <c r="X108" s="29">
        <f t="shared" si="28"/>
        <v>2.1280084446745312E-2</v>
      </c>
    </row>
    <row r="109" spans="1:24" ht="13.95" customHeight="1" x14ac:dyDescent="0.3">
      <c r="A109" s="94">
        <v>45473</v>
      </c>
      <c r="B109" s="20">
        <f t="shared" si="21"/>
        <v>1</v>
      </c>
      <c r="C109" s="43">
        <v>6.4901039999999993E-2</v>
      </c>
      <c r="D109" s="35">
        <f>IFERROR(SUMIFS('ROE Panel'!$J$5:$J$9304,'ROE Panel'!$A$5:$A$9304,$A109,'ROE Panel'!$D$5:$D$9304,D$6,'ROE Panel'!$E$5:$E$9304,D$7)/SUMIFS('ROE Panel'!$K$5:$K$9304,'ROE Panel'!$A$5:$A$9304,$A109,'ROE Panel'!$D$5:$D$9304,D$6,'ROE Panel'!$E$5:$E$9304,D$7),"")</f>
        <v>0.18944329906717347</v>
      </c>
      <c r="E109" s="35">
        <f>IFERROR(SUMIFS('ROE Panel'!$J$5:$J$9304,'ROE Panel'!$A$5:$A$9304,$A109,'ROE Panel'!$D$5:$D$9304,E$6,'ROE Panel'!$E$5:$E$9304,E$7)/SUMIFS('ROE Panel'!$K$5:$K$9304,'ROE Panel'!$A$5:$A$9304,$A109,'ROE Panel'!$D$5:$D$9304,E$6,'ROE Panel'!$E$5:$E$9304,E$7),"")</f>
        <v>0.11157149447201641</v>
      </c>
      <c r="F109" s="35">
        <f>IFERROR(SUMIFS('ROE Panel'!$J$5:$J$9304,'ROE Panel'!$A$5:$A$9304,$A109,'ROE Panel'!$D$5:$D$9304,F$6,'ROE Panel'!$E$5:$E$9304,F$7)/SUMIFS('ROE Panel'!$K$5:$K$9304,'ROE Panel'!$A$5:$A$9304,$A109,'ROE Panel'!$D$5:$D$9304,F$6,'ROE Panel'!$E$5:$E$9304,F$7),"")</f>
        <v>0.1131700803207948</v>
      </c>
      <c r="G109" s="35">
        <f>IFERROR(SUMIFS('ROE Panel'!$J$5:$J$9304,'ROE Panel'!$A$5:$A$9304,$A109,'ROE Panel'!$D$5:$D$9304,G$6,'ROE Panel'!$E$5:$E$9304,G$7)/SUMIFS('ROE Panel'!$K$5:$K$9304,'ROE Panel'!$A$5:$A$9304,$A109,'ROE Panel'!$D$5:$D$9304,G$6,'ROE Panel'!$E$5:$E$9304,G$7),"")</f>
        <v>0.21665638811882126</v>
      </c>
      <c r="H109" s="35">
        <f>IFERROR(SUMIFS('ROE Panel'!$J$5:$J$9304,'ROE Panel'!$A$5:$A$9304,$A109,'ROE Panel'!$D$5:$D$9304,H$6,'ROE Panel'!$E$5:$E$9304,H$7)/SUMIFS('ROE Panel'!$K$5:$K$9304,'ROE Panel'!$A$5:$A$9304,$A109,'ROE Panel'!$D$5:$D$9304,H$6,'ROE Panel'!$E$5:$E$9304,H$7),"")</f>
        <v>0.17384924089442702</v>
      </c>
      <c r="I109" s="35">
        <f>IFERROR(SUMIFS('ROE Panel'!$J$5:$J$9304,'ROE Panel'!$A$5:$A$9304,$A109,'ROE Panel'!$D$5:$D$9304,I$6,'ROE Panel'!$E$5:$E$9304,I$7)/SUMIFS('ROE Panel'!$K$5:$K$9304,'ROE Panel'!$A$5:$A$9304,$A109,'ROE Panel'!$D$5:$D$9304,I$6,'ROE Panel'!$E$5:$E$9304,I$7),"")</f>
        <v>0.1069546396507685</v>
      </c>
      <c r="J109" s="35">
        <f>IFERROR(SUMIFS('ROE Panel'!$J$5:$J$9304,'ROE Panel'!$A$5:$A$9304,$A109,'ROE Panel'!$D$5:$D$9304,J$6,'ROE Panel'!$E$5:$E$9304,J$7)/SUMIFS('ROE Panel'!$K$5:$K$9304,'ROE Panel'!$A$5:$A$9304,$A109,'ROE Panel'!$D$5:$D$9304,J$6,'ROE Panel'!$E$5:$E$9304,J$7),"")</f>
        <v>0.13794119584055703</v>
      </c>
      <c r="K109" s="27">
        <f>IFERROR(SUMIFS('ROE Panel'!$L$5:$L$9304,'ROE Panel'!$A$5:$A$9304,$A109,'ROE Panel'!$D$5:$D$9304,D$6,'ROE Panel'!$E$5:$E$9304,D$7)/SUMIFS('ROE Panel'!$J$5:$J$9304,'ROE Panel'!$A$5:$A$9304,$A109,'ROE Panel'!$D$5:$D$9304,D$6,'ROE Panel'!$E$5:$E$9304,D$7),"")</f>
        <v>6.5705607544704181</v>
      </c>
      <c r="L109" s="27">
        <f>IFERROR(SUMIFS('ROE Panel'!$L$5:$L$9304,'ROE Panel'!$A$5:$A$9304,$A109,'ROE Panel'!$D$5:$D$9304,E$6,'ROE Panel'!$E$5:$E$9304,E$7)/SUMIFS('ROE Panel'!$J$5:$J$9304,'ROE Panel'!$A$5:$A$9304,$A109,'ROE Panel'!$D$5:$D$9304,E$6,'ROE Panel'!$E$5:$E$9304,E$7),"")</f>
        <v>10.552205110282969</v>
      </c>
      <c r="M109" s="27">
        <f>IFERROR(SUMIFS('ROE Panel'!$L$5:$L$9304,'ROE Panel'!$A$5:$A$9304,$A109,'ROE Panel'!$D$5:$D$9304,F$6,'ROE Panel'!$E$5:$E$9304,F$7)/SUMIFS('ROE Panel'!$J$5:$J$9304,'ROE Panel'!$A$5:$A$9304,$A109,'ROE Panel'!$D$5:$D$9304,F$6,'ROE Panel'!$E$5:$E$9304,F$7),"")</f>
        <v>13.367163208504321</v>
      </c>
      <c r="N109" s="27">
        <f>IFERROR(SUMIFS('ROE Panel'!$L$5:$L$9304,'ROE Panel'!$A$5:$A$9304,$A109,'ROE Panel'!$D$5:$D$9304,G$6,'ROE Panel'!$E$5:$E$9304,G$7)/SUMIFS('ROE Panel'!$J$5:$J$9304,'ROE Panel'!$A$5:$A$9304,$A109,'ROE Panel'!$D$5:$D$9304,G$6,'ROE Panel'!$E$5:$E$9304,G$7),"")</f>
        <v>5.0032569027856777</v>
      </c>
      <c r="O109" s="27">
        <f>IFERROR(SUMIFS('ROE Panel'!$L$5:$L$9304,'ROE Panel'!$A$5:$A$9304,$A109,'ROE Panel'!$D$5:$D$9304,H$6,'ROE Panel'!$E$5:$E$9304,H$7)/SUMIFS('ROE Panel'!$J$5:$J$9304,'ROE Panel'!$A$5:$A$9304,$A109,'ROE Panel'!$D$5:$D$9304,H$6,'ROE Panel'!$E$5:$E$9304,H$7),"")</f>
        <v>6.8352212161899102</v>
      </c>
      <c r="P109" s="27">
        <f>IFERROR(SUMIFS('ROE Panel'!$L$5:$L$9304,'ROE Panel'!$A$5:$A$9304,$A109,'ROE Panel'!$D$5:$D$9304,I$6,'ROE Panel'!$E$5:$E$9304,I$7)/SUMIFS('ROE Panel'!$J$5:$J$9304,'ROE Panel'!$A$5:$A$9304,$A109,'ROE Panel'!$D$5:$D$9304,I$6,'ROE Panel'!$E$5:$E$9304,I$7),"")</f>
        <v>11.486682547655139</v>
      </c>
      <c r="Q109" s="27">
        <f>IFERROR(SUMIFS('ROE Panel'!$L$5:$L$9304,'ROE Panel'!$A$5:$A$9304,$A109,'ROE Panel'!$D$5:$D$9304,J$6,'ROE Panel'!$E$5:$E$9304,J$7)/SUMIFS('ROE Panel'!$J$5:$J$9304,'ROE Panel'!$A$5:$A$9304,$A109,'ROE Panel'!$D$5:$D$9304,J$6,'ROE Panel'!$E$5:$E$9304,J$7),"")</f>
        <v>19.178126782097419</v>
      </c>
      <c r="R109" s="29">
        <f t="shared" si="22"/>
        <v>9.6534346335449522E-2</v>
      </c>
      <c r="S109" s="29">
        <f t="shared" si="23"/>
        <v>3.6944884736339514E-2</v>
      </c>
      <c r="T109" s="29">
        <f t="shared" si="24"/>
        <v>2.5840169435404986E-2</v>
      </c>
      <c r="U109" s="29">
        <f t="shared" si="25"/>
        <v>0.13861033790684238</v>
      </c>
      <c r="V109" s="29">
        <f t="shared" si="26"/>
        <v>8.8847636496070609E-2</v>
      </c>
      <c r="W109" s="29">
        <f t="shared" si="27"/>
        <v>3.0899940672086873E-2</v>
      </c>
      <c r="X109" s="29">
        <f t="shared" si="28"/>
        <v>1.6475367489681675E-2</v>
      </c>
    </row>
    <row r="110" spans="1:24" ht="13.95" customHeight="1" x14ac:dyDescent="0.3">
      <c r="A110" s="94">
        <v>45504</v>
      </c>
      <c r="B110" s="20">
        <f t="shared" si="21"/>
        <v>1</v>
      </c>
      <c r="C110" s="43">
        <v>6.2415119999999998E-2</v>
      </c>
      <c r="D110" s="35">
        <f>IFERROR(SUMIFS('ROE Panel'!$J$5:$J$9304,'ROE Panel'!$A$5:$A$9304,$A110,'ROE Panel'!$D$5:$D$9304,D$6,'ROE Panel'!$E$5:$E$9304,D$7)/SUMIFS('ROE Panel'!$K$5:$K$9304,'ROE Panel'!$A$5:$A$9304,$A110,'ROE Panel'!$D$5:$D$9304,D$6,'ROE Panel'!$E$5:$E$9304,D$7),"")</f>
        <v>0.19194185772779837</v>
      </c>
      <c r="E110" s="35">
        <f>IFERROR(SUMIFS('ROE Panel'!$J$5:$J$9304,'ROE Panel'!$A$5:$A$9304,$A110,'ROE Panel'!$D$5:$D$9304,E$6,'ROE Panel'!$E$5:$E$9304,E$7)/SUMIFS('ROE Panel'!$K$5:$K$9304,'ROE Panel'!$A$5:$A$9304,$A110,'ROE Panel'!$D$5:$D$9304,E$6,'ROE Panel'!$E$5:$E$9304,E$7),"")</f>
        <v>0.11276565263215532</v>
      </c>
      <c r="F110" s="35">
        <f>IFERROR(SUMIFS('ROE Panel'!$J$5:$J$9304,'ROE Panel'!$A$5:$A$9304,$A110,'ROE Panel'!$D$5:$D$9304,F$6,'ROE Panel'!$E$5:$E$9304,F$7)/SUMIFS('ROE Panel'!$K$5:$K$9304,'ROE Panel'!$A$5:$A$9304,$A110,'ROE Panel'!$D$5:$D$9304,F$6,'ROE Panel'!$E$5:$E$9304,F$7),"")</f>
        <v>0.11455231943876847</v>
      </c>
      <c r="G110" s="35">
        <f>IFERROR(SUMIFS('ROE Panel'!$J$5:$J$9304,'ROE Panel'!$A$5:$A$9304,$A110,'ROE Panel'!$D$5:$D$9304,G$6,'ROE Panel'!$E$5:$E$9304,G$7)/SUMIFS('ROE Panel'!$K$5:$K$9304,'ROE Panel'!$A$5:$A$9304,$A110,'ROE Panel'!$D$5:$D$9304,G$6,'ROE Panel'!$E$5:$E$9304,G$7),"")</f>
        <v>0.21887983061712019</v>
      </c>
      <c r="H110" s="35">
        <f>IFERROR(SUMIFS('ROE Panel'!$J$5:$J$9304,'ROE Panel'!$A$5:$A$9304,$A110,'ROE Panel'!$D$5:$D$9304,H$6,'ROE Panel'!$E$5:$E$9304,H$7)/SUMIFS('ROE Panel'!$K$5:$K$9304,'ROE Panel'!$A$5:$A$9304,$A110,'ROE Panel'!$D$5:$D$9304,H$6,'ROE Panel'!$E$5:$E$9304,H$7),"")</f>
        <v>0.17731468863303959</v>
      </c>
      <c r="I110" s="35">
        <f>IFERROR(SUMIFS('ROE Panel'!$J$5:$J$9304,'ROE Panel'!$A$5:$A$9304,$A110,'ROE Panel'!$D$5:$D$9304,I$6,'ROE Panel'!$E$5:$E$9304,I$7)/SUMIFS('ROE Panel'!$K$5:$K$9304,'ROE Panel'!$A$5:$A$9304,$A110,'ROE Panel'!$D$5:$D$9304,I$6,'ROE Panel'!$E$5:$E$9304,I$7),"")</f>
        <v>0.1087537185792771</v>
      </c>
      <c r="J110" s="35">
        <f>IFERROR(SUMIFS('ROE Panel'!$J$5:$J$9304,'ROE Panel'!$A$5:$A$9304,$A110,'ROE Panel'!$D$5:$D$9304,J$6,'ROE Panel'!$E$5:$E$9304,J$7)/SUMIFS('ROE Panel'!$K$5:$K$9304,'ROE Panel'!$A$5:$A$9304,$A110,'ROE Panel'!$D$5:$D$9304,J$6,'ROE Panel'!$E$5:$E$9304,J$7),"")</f>
        <v>0.13624616772798456</v>
      </c>
      <c r="K110" s="27">
        <f>IFERROR(SUMIFS('ROE Panel'!$L$5:$L$9304,'ROE Panel'!$A$5:$A$9304,$A110,'ROE Panel'!$D$5:$D$9304,D$6,'ROE Panel'!$E$5:$E$9304,D$7)/SUMIFS('ROE Panel'!$J$5:$J$9304,'ROE Panel'!$A$5:$A$9304,$A110,'ROE Panel'!$D$5:$D$9304,D$6,'ROE Panel'!$E$5:$E$9304,D$7),"")</f>
        <v>6.7087842987619126</v>
      </c>
      <c r="L110" s="27">
        <f>IFERROR(SUMIFS('ROE Panel'!$L$5:$L$9304,'ROE Panel'!$A$5:$A$9304,$A110,'ROE Panel'!$D$5:$D$9304,E$6,'ROE Panel'!$E$5:$E$9304,E$7)/SUMIFS('ROE Panel'!$J$5:$J$9304,'ROE Panel'!$A$5:$A$9304,$A110,'ROE Panel'!$D$5:$D$9304,E$6,'ROE Panel'!$E$5:$E$9304,E$7),"")</f>
        <v>11.249162974655935</v>
      </c>
      <c r="M110" s="27">
        <f>IFERROR(SUMIFS('ROE Panel'!$L$5:$L$9304,'ROE Panel'!$A$5:$A$9304,$A110,'ROE Panel'!$D$5:$D$9304,F$6,'ROE Panel'!$E$5:$E$9304,F$7)/SUMIFS('ROE Panel'!$J$5:$J$9304,'ROE Panel'!$A$5:$A$9304,$A110,'ROE Panel'!$D$5:$D$9304,F$6,'ROE Panel'!$E$5:$E$9304,F$7),"")</f>
        <v>14.440162324011398</v>
      </c>
      <c r="N110" s="27">
        <f>IFERROR(SUMIFS('ROE Panel'!$L$5:$L$9304,'ROE Panel'!$A$5:$A$9304,$A110,'ROE Panel'!$D$5:$D$9304,G$6,'ROE Panel'!$E$5:$E$9304,G$7)/SUMIFS('ROE Panel'!$J$5:$J$9304,'ROE Panel'!$A$5:$A$9304,$A110,'ROE Panel'!$D$5:$D$9304,G$6,'ROE Panel'!$E$5:$E$9304,G$7),"")</f>
        <v>4.5466293599447534</v>
      </c>
      <c r="O110" s="27">
        <f>IFERROR(SUMIFS('ROE Panel'!$L$5:$L$9304,'ROE Panel'!$A$5:$A$9304,$A110,'ROE Panel'!$D$5:$D$9304,H$6,'ROE Panel'!$E$5:$E$9304,H$7)/SUMIFS('ROE Panel'!$J$5:$J$9304,'ROE Panel'!$A$5:$A$9304,$A110,'ROE Panel'!$D$5:$D$9304,H$6,'ROE Panel'!$E$5:$E$9304,H$7),"")</f>
        <v>6.7167743593825531</v>
      </c>
      <c r="P110" s="27">
        <f>IFERROR(SUMIFS('ROE Panel'!$L$5:$L$9304,'ROE Panel'!$A$5:$A$9304,$A110,'ROE Panel'!$D$5:$D$9304,I$6,'ROE Panel'!$E$5:$E$9304,I$7)/SUMIFS('ROE Panel'!$J$5:$J$9304,'ROE Panel'!$A$5:$A$9304,$A110,'ROE Panel'!$D$5:$D$9304,I$6,'ROE Panel'!$E$5:$E$9304,I$7),"")</f>
        <v>11.80279136617852</v>
      </c>
      <c r="Q110" s="27">
        <f>IFERROR(SUMIFS('ROE Panel'!$L$5:$L$9304,'ROE Panel'!$A$5:$A$9304,$A110,'ROE Panel'!$D$5:$D$9304,J$6,'ROE Panel'!$E$5:$E$9304,J$7)/SUMIFS('ROE Panel'!$J$5:$J$9304,'ROE Panel'!$A$5:$A$9304,$A110,'ROE Panel'!$D$5:$D$9304,J$6,'ROE Panel'!$E$5:$E$9304,J$7),"")</f>
        <v>22.316139025061798</v>
      </c>
      <c r="R110" s="29">
        <f t="shared" si="22"/>
        <v>9.7143899395562283E-2</v>
      </c>
      <c r="S110" s="29">
        <f t="shared" si="23"/>
        <v>3.6429308057460565E-2</v>
      </c>
      <c r="T110" s="29">
        <f t="shared" si="24"/>
        <v>2.5422864778992575E-2</v>
      </c>
      <c r="U110" s="29">
        <f t="shared" si="25"/>
        <v>0.15729970663250992</v>
      </c>
      <c r="V110" s="29">
        <f t="shared" si="26"/>
        <v>9.4002659710666681E-2</v>
      </c>
      <c r="W110" s="29">
        <f t="shared" si="27"/>
        <v>3.2694759422252799E-2</v>
      </c>
      <c r="X110" s="29">
        <f t="shared" si="28"/>
        <v>1.3937456093322982E-2</v>
      </c>
    </row>
    <row r="111" spans="1:24" ht="13.95" customHeight="1" x14ac:dyDescent="0.3">
      <c r="A111" s="94">
        <v>45535</v>
      </c>
      <c r="B111" s="20">
        <f t="shared" si="21"/>
        <v>1</v>
      </c>
      <c r="C111" s="43">
        <v>6.2376620000000001E-2</v>
      </c>
      <c r="D111" s="35">
        <f>IFERROR(SUMIFS('ROE Panel'!$J$5:$J$9304,'ROE Panel'!$A$5:$A$9304,$A111,'ROE Panel'!$D$5:$D$9304,D$6,'ROE Panel'!$E$5:$E$9304,D$7)/SUMIFS('ROE Panel'!$K$5:$K$9304,'ROE Panel'!$A$5:$A$9304,$A111,'ROE Panel'!$D$5:$D$9304,D$6,'ROE Panel'!$E$5:$E$9304,D$7),"")</f>
        <v>0.1949677285167295</v>
      </c>
      <c r="E111" s="35">
        <f>IFERROR(SUMIFS('ROE Panel'!$J$5:$J$9304,'ROE Panel'!$A$5:$A$9304,$A111,'ROE Panel'!$D$5:$D$9304,E$6,'ROE Panel'!$E$5:$E$9304,E$7)/SUMIFS('ROE Panel'!$K$5:$K$9304,'ROE Panel'!$A$5:$A$9304,$A111,'ROE Panel'!$D$5:$D$9304,E$6,'ROE Panel'!$E$5:$E$9304,E$7),"")</f>
        <v>0.11707321374514962</v>
      </c>
      <c r="F111" s="35">
        <f>IFERROR(SUMIFS('ROE Panel'!$J$5:$J$9304,'ROE Panel'!$A$5:$A$9304,$A111,'ROE Panel'!$D$5:$D$9304,F$6,'ROE Panel'!$E$5:$E$9304,F$7)/SUMIFS('ROE Panel'!$K$5:$K$9304,'ROE Panel'!$A$5:$A$9304,$A111,'ROE Panel'!$D$5:$D$9304,F$6,'ROE Panel'!$E$5:$E$9304,F$7),"")</f>
        <v>0.11682864572118996</v>
      </c>
      <c r="G111" s="35">
        <f>IFERROR(SUMIFS('ROE Panel'!$J$5:$J$9304,'ROE Panel'!$A$5:$A$9304,$A111,'ROE Panel'!$D$5:$D$9304,G$6,'ROE Panel'!$E$5:$E$9304,G$7)/SUMIFS('ROE Panel'!$K$5:$K$9304,'ROE Panel'!$A$5:$A$9304,$A111,'ROE Panel'!$D$5:$D$9304,G$6,'ROE Panel'!$E$5:$E$9304,G$7),"")</f>
        <v>0.20781604867424971</v>
      </c>
      <c r="H111" s="35">
        <f>IFERROR(SUMIFS('ROE Panel'!$J$5:$J$9304,'ROE Panel'!$A$5:$A$9304,$A111,'ROE Panel'!$D$5:$D$9304,H$6,'ROE Panel'!$E$5:$E$9304,H$7)/SUMIFS('ROE Panel'!$K$5:$K$9304,'ROE Panel'!$A$5:$A$9304,$A111,'ROE Panel'!$D$5:$D$9304,H$6,'ROE Panel'!$E$5:$E$9304,H$7),"")</f>
        <v>0.17410191212207871</v>
      </c>
      <c r="I111" s="35">
        <f>IFERROR(SUMIFS('ROE Panel'!$J$5:$J$9304,'ROE Panel'!$A$5:$A$9304,$A111,'ROE Panel'!$D$5:$D$9304,I$6,'ROE Panel'!$E$5:$E$9304,I$7)/SUMIFS('ROE Panel'!$K$5:$K$9304,'ROE Panel'!$A$5:$A$9304,$A111,'ROE Panel'!$D$5:$D$9304,I$6,'ROE Panel'!$E$5:$E$9304,I$7),"")</f>
        <v>0.10989659162004381</v>
      </c>
      <c r="J111" s="35">
        <f>IFERROR(SUMIFS('ROE Panel'!$J$5:$J$9304,'ROE Panel'!$A$5:$A$9304,$A111,'ROE Panel'!$D$5:$D$9304,J$6,'ROE Panel'!$E$5:$E$9304,J$7)/SUMIFS('ROE Panel'!$K$5:$K$9304,'ROE Panel'!$A$5:$A$9304,$A111,'ROE Panel'!$D$5:$D$9304,J$6,'ROE Panel'!$E$5:$E$9304,J$7),"")</f>
        <v>0.15563709354164276</v>
      </c>
      <c r="K111" s="27">
        <f>IFERROR(SUMIFS('ROE Panel'!$L$5:$L$9304,'ROE Panel'!$A$5:$A$9304,$A111,'ROE Panel'!$D$5:$D$9304,D$6,'ROE Panel'!$E$5:$E$9304,D$7)/SUMIFS('ROE Panel'!$J$5:$J$9304,'ROE Panel'!$A$5:$A$9304,$A111,'ROE Panel'!$D$5:$D$9304,D$6,'ROE Panel'!$E$5:$E$9304,D$7),"")</f>
        <v>7.4233172338936715</v>
      </c>
      <c r="L111" s="27">
        <f>IFERROR(SUMIFS('ROE Panel'!$L$5:$L$9304,'ROE Panel'!$A$5:$A$9304,$A111,'ROE Panel'!$D$5:$D$9304,E$6,'ROE Panel'!$E$5:$E$9304,E$7)/SUMIFS('ROE Panel'!$J$5:$J$9304,'ROE Panel'!$A$5:$A$9304,$A111,'ROE Panel'!$D$5:$D$9304,E$6,'ROE Panel'!$E$5:$E$9304,E$7),"")</f>
        <v>11.655784461224831</v>
      </c>
      <c r="M111" s="27">
        <f>IFERROR(SUMIFS('ROE Panel'!$L$5:$L$9304,'ROE Panel'!$A$5:$A$9304,$A111,'ROE Panel'!$D$5:$D$9304,F$6,'ROE Panel'!$E$5:$E$9304,F$7)/SUMIFS('ROE Panel'!$J$5:$J$9304,'ROE Panel'!$A$5:$A$9304,$A111,'ROE Panel'!$D$5:$D$9304,F$6,'ROE Panel'!$E$5:$E$9304,F$7),"")</f>
        <v>15.842997970804687</v>
      </c>
      <c r="N111" s="27">
        <f>IFERROR(SUMIFS('ROE Panel'!$L$5:$L$9304,'ROE Panel'!$A$5:$A$9304,$A111,'ROE Panel'!$D$5:$D$9304,G$6,'ROE Panel'!$E$5:$E$9304,G$7)/SUMIFS('ROE Panel'!$J$5:$J$9304,'ROE Panel'!$A$5:$A$9304,$A111,'ROE Panel'!$D$5:$D$9304,G$6,'ROE Panel'!$E$5:$E$9304,G$7),"")</f>
        <v>4.99162495060793</v>
      </c>
      <c r="O111" s="27">
        <f>IFERROR(SUMIFS('ROE Panel'!$L$5:$L$9304,'ROE Panel'!$A$5:$A$9304,$A111,'ROE Panel'!$D$5:$D$9304,H$6,'ROE Panel'!$E$5:$E$9304,H$7)/SUMIFS('ROE Panel'!$J$5:$J$9304,'ROE Panel'!$A$5:$A$9304,$A111,'ROE Panel'!$D$5:$D$9304,H$6,'ROE Panel'!$E$5:$E$9304,H$7),"")</f>
        <v>7.3953912492413592</v>
      </c>
      <c r="P111" s="27">
        <f>IFERROR(SUMIFS('ROE Panel'!$L$5:$L$9304,'ROE Panel'!$A$5:$A$9304,$A111,'ROE Panel'!$D$5:$D$9304,I$6,'ROE Panel'!$E$5:$E$9304,I$7)/SUMIFS('ROE Panel'!$J$5:$J$9304,'ROE Panel'!$A$5:$A$9304,$A111,'ROE Panel'!$D$5:$D$9304,I$6,'ROE Panel'!$E$5:$E$9304,I$7),"")</f>
        <v>12.758776433852713</v>
      </c>
      <c r="Q111" s="27">
        <f>IFERROR(SUMIFS('ROE Panel'!$L$5:$L$9304,'ROE Panel'!$A$5:$A$9304,$A111,'ROE Panel'!$D$5:$D$9304,J$6,'ROE Panel'!$E$5:$E$9304,J$7)/SUMIFS('ROE Panel'!$J$5:$J$9304,'ROE Panel'!$A$5:$A$9304,$A111,'ROE Panel'!$D$5:$D$9304,J$6,'ROE Panel'!$E$5:$E$9304,J$7),"")</f>
        <v>28.035167881077935</v>
      </c>
      <c r="R111" s="29">
        <f t="shared" si="22"/>
        <v>8.6859946210571526E-2</v>
      </c>
      <c r="S111" s="29">
        <f t="shared" si="23"/>
        <v>3.5974862704246151E-2</v>
      </c>
      <c r="T111" s="29">
        <f t="shared" si="24"/>
        <v>2.2349914230010086E-2</v>
      </c>
      <c r="U111" s="29">
        <f t="shared" si="25"/>
        <v>0.13965074205783595</v>
      </c>
      <c r="V111" s="29">
        <f t="shared" si="26"/>
        <v>8.3339343372484942E-2</v>
      </c>
      <c r="W111" s="29">
        <f t="shared" si="27"/>
        <v>2.9480755534864338E-2</v>
      </c>
      <c r="X111" s="29">
        <f t="shared" si="28"/>
        <v>9.5212310813031983E-3</v>
      </c>
    </row>
    <row r="112" spans="1:24" ht="13.95" customHeight="1" x14ac:dyDescent="0.3">
      <c r="A112" s="94">
        <v>45565</v>
      </c>
      <c r="B112" s="20">
        <f t="shared" si="21"/>
        <v>1</v>
      </c>
      <c r="C112" s="43">
        <v>6.4707600000000004E-2</v>
      </c>
      <c r="D112" s="35">
        <f>IFERROR(SUMIFS('ROE Panel'!$J$5:$J$9304,'ROE Panel'!$A$5:$A$9304,$A112,'ROE Panel'!$D$5:$D$9304,D$6,'ROE Panel'!$E$5:$E$9304,D$7)/SUMIFS('ROE Panel'!$K$5:$K$9304,'ROE Panel'!$A$5:$A$9304,$A112,'ROE Panel'!$D$5:$D$9304,D$6,'ROE Panel'!$E$5:$E$9304,D$7),"")</f>
        <v>0.19667171054444968</v>
      </c>
      <c r="E112" s="35">
        <f>IFERROR(SUMIFS('ROE Panel'!$J$5:$J$9304,'ROE Panel'!$A$5:$A$9304,$A112,'ROE Panel'!$D$5:$D$9304,E$6,'ROE Panel'!$E$5:$E$9304,E$7)/SUMIFS('ROE Panel'!$K$5:$K$9304,'ROE Panel'!$A$5:$A$9304,$A112,'ROE Panel'!$D$5:$D$9304,E$6,'ROE Panel'!$E$5:$E$9304,E$7),"")</f>
        <v>0.11715097828181324</v>
      </c>
      <c r="F112" s="35">
        <f>IFERROR(SUMIFS('ROE Panel'!$J$5:$J$9304,'ROE Panel'!$A$5:$A$9304,$A112,'ROE Panel'!$D$5:$D$9304,F$6,'ROE Panel'!$E$5:$E$9304,F$7)/SUMIFS('ROE Panel'!$K$5:$K$9304,'ROE Panel'!$A$5:$A$9304,$A112,'ROE Panel'!$D$5:$D$9304,F$6,'ROE Panel'!$E$5:$E$9304,F$7),"")</f>
        <v>0.1219869847459716</v>
      </c>
      <c r="G112" s="35">
        <f>IFERROR(SUMIFS('ROE Panel'!$J$5:$J$9304,'ROE Panel'!$A$5:$A$9304,$A112,'ROE Panel'!$D$5:$D$9304,G$6,'ROE Panel'!$E$5:$E$9304,G$7)/SUMIFS('ROE Panel'!$K$5:$K$9304,'ROE Panel'!$A$5:$A$9304,$A112,'ROE Panel'!$D$5:$D$9304,G$6,'ROE Panel'!$E$5:$E$9304,G$7),"")</f>
        <v>0.2099410267684321</v>
      </c>
      <c r="H112" s="35">
        <f>IFERROR(SUMIFS('ROE Panel'!$J$5:$J$9304,'ROE Panel'!$A$5:$A$9304,$A112,'ROE Panel'!$D$5:$D$9304,H$6,'ROE Panel'!$E$5:$E$9304,H$7)/SUMIFS('ROE Panel'!$K$5:$K$9304,'ROE Panel'!$A$5:$A$9304,$A112,'ROE Panel'!$D$5:$D$9304,H$6,'ROE Panel'!$E$5:$E$9304,H$7),"")</f>
        <v>0.17481316351517434</v>
      </c>
      <c r="I112" s="35">
        <f>IFERROR(SUMIFS('ROE Panel'!$J$5:$J$9304,'ROE Panel'!$A$5:$A$9304,$A112,'ROE Panel'!$D$5:$D$9304,I$6,'ROE Panel'!$E$5:$E$9304,I$7)/SUMIFS('ROE Panel'!$K$5:$K$9304,'ROE Panel'!$A$5:$A$9304,$A112,'ROE Panel'!$D$5:$D$9304,I$6,'ROE Panel'!$E$5:$E$9304,I$7),"")</f>
        <v>0.11429797052612474</v>
      </c>
      <c r="J112" s="35">
        <f>IFERROR(SUMIFS('ROE Panel'!$J$5:$J$9304,'ROE Panel'!$A$5:$A$9304,$A112,'ROE Panel'!$D$5:$D$9304,J$6,'ROE Panel'!$E$5:$E$9304,J$7)/SUMIFS('ROE Panel'!$K$5:$K$9304,'ROE Panel'!$A$5:$A$9304,$A112,'ROE Panel'!$D$5:$D$9304,J$6,'ROE Panel'!$E$5:$E$9304,J$7),"")</f>
        <v>0.16274872450404582</v>
      </c>
      <c r="K112" s="27">
        <f>IFERROR(SUMIFS('ROE Panel'!$L$5:$L$9304,'ROE Panel'!$A$5:$A$9304,$A112,'ROE Panel'!$D$5:$D$9304,D$6,'ROE Panel'!$E$5:$E$9304,D$7)/SUMIFS('ROE Panel'!$J$5:$J$9304,'ROE Panel'!$A$5:$A$9304,$A112,'ROE Panel'!$D$5:$D$9304,D$6,'ROE Panel'!$E$5:$E$9304,D$7),"")</f>
        <v>6.9898273902344634</v>
      </c>
      <c r="L112" s="27">
        <f>IFERROR(SUMIFS('ROE Panel'!$L$5:$L$9304,'ROE Panel'!$A$5:$A$9304,$A112,'ROE Panel'!$D$5:$D$9304,E$6,'ROE Panel'!$E$5:$E$9304,E$7)/SUMIFS('ROE Panel'!$J$5:$J$9304,'ROE Panel'!$A$5:$A$9304,$A112,'ROE Panel'!$D$5:$D$9304,E$6,'ROE Panel'!$E$5:$E$9304,E$7),"")</f>
        <v>10.94427603452141</v>
      </c>
      <c r="M112" s="27">
        <f>IFERROR(SUMIFS('ROE Panel'!$L$5:$L$9304,'ROE Panel'!$A$5:$A$9304,$A112,'ROE Panel'!$D$5:$D$9304,F$6,'ROE Panel'!$E$5:$E$9304,F$7)/SUMIFS('ROE Panel'!$J$5:$J$9304,'ROE Panel'!$A$5:$A$9304,$A112,'ROE Panel'!$D$5:$D$9304,F$6,'ROE Panel'!$E$5:$E$9304,F$7),"")</f>
        <v>15.144054406629824</v>
      </c>
      <c r="N112" s="27">
        <f>IFERROR(SUMIFS('ROE Panel'!$L$5:$L$9304,'ROE Panel'!$A$5:$A$9304,$A112,'ROE Panel'!$D$5:$D$9304,G$6,'ROE Panel'!$E$5:$E$9304,G$7)/SUMIFS('ROE Panel'!$J$5:$J$9304,'ROE Panel'!$A$5:$A$9304,$A112,'ROE Panel'!$D$5:$D$9304,G$6,'ROE Panel'!$E$5:$E$9304,G$7),"")</f>
        <v>5.0839835514075018</v>
      </c>
      <c r="O112" s="27">
        <f>IFERROR(SUMIFS('ROE Panel'!$L$5:$L$9304,'ROE Panel'!$A$5:$A$9304,$A112,'ROE Panel'!$D$5:$D$9304,H$6,'ROE Panel'!$E$5:$E$9304,H$7)/SUMIFS('ROE Panel'!$J$5:$J$9304,'ROE Panel'!$A$5:$A$9304,$A112,'ROE Panel'!$D$5:$D$9304,H$6,'ROE Panel'!$E$5:$E$9304,H$7),"")</f>
        <v>7.2456498896066703</v>
      </c>
      <c r="P112" s="27">
        <f>IFERROR(SUMIFS('ROE Panel'!$L$5:$L$9304,'ROE Panel'!$A$5:$A$9304,$A112,'ROE Panel'!$D$5:$D$9304,I$6,'ROE Panel'!$E$5:$E$9304,I$7)/SUMIFS('ROE Panel'!$J$5:$J$9304,'ROE Panel'!$A$5:$A$9304,$A112,'ROE Panel'!$D$5:$D$9304,I$6,'ROE Panel'!$E$5:$E$9304,I$7),"")</f>
        <v>12.153177669133434</v>
      </c>
      <c r="Q112" s="27">
        <f>IFERROR(SUMIFS('ROE Panel'!$L$5:$L$9304,'ROE Panel'!$A$5:$A$9304,$A112,'ROE Panel'!$D$5:$D$9304,J$6,'ROE Panel'!$E$5:$E$9304,J$7)/SUMIFS('ROE Panel'!$J$5:$J$9304,'ROE Panel'!$A$5:$A$9304,$A112,'ROE Panel'!$D$5:$D$9304,J$6,'ROE Panel'!$E$5:$E$9304,J$7),"")</f>
        <v>26.279343285758944</v>
      </c>
      <c r="R112" s="29">
        <f t="shared" si="22"/>
        <v>9.116820417475538E-2</v>
      </c>
      <c r="S112" s="29">
        <f t="shared" si="23"/>
        <v>3.7006690762688546E-2</v>
      </c>
      <c r="T112" s="29">
        <f t="shared" si="24"/>
        <v>2.2883445073456965E-2</v>
      </c>
      <c r="U112" s="29">
        <f t="shared" si="25"/>
        <v>0.13495371359346345</v>
      </c>
      <c r="V112" s="29">
        <f t="shared" si="26"/>
        <v>8.3200053461140011E-2</v>
      </c>
      <c r="W112" s="29">
        <f t="shared" si="27"/>
        <v>3.0740148779423548E-2</v>
      </c>
      <c r="X112" s="29">
        <f t="shared" si="28"/>
        <v>9.3559094131212689E-3</v>
      </c>
    </row>
    <row r="113" spans="1:24" ht="13.95" customHeight="1" x14ac:dyDescent="0.3">
      <c r="A113" s="94">
        <v>45596</v>
      </c>
      <c r="B113" s="20">
        <f t="shared" ref="B113:B144" si="29">IF(AND(A113&gt;EOMONTH(WinStart,-1),A113&lt;=EOMONTH(WinEnd,0)),1,0)</f>
        <v>1</v>
      </c>
      <c r="C113" s="43">
        <v>6.7708920000000006E-2</v>
      </c>
      <c r="D113" s="35">
        <f>IFERROR(SUMIFS('ROE Panel'!$J$5:$J$9304,'ROE Panel'!$A$5:$A$9304,$A113,'ROE Panel'!$D$5:$D$9304,D$6,'ROE Panel'!$E$5:$E$9304,D$7)/SUMIFS('ROE Panel'!$K$5:$K$9304,'ROE Panel'!$A$5:$A$9304,$A113,'ROE Panel'!$D$5:$D$9304,D$6,'ROE Panel'!$E$5:$E$9304,D$7),"")</f>
        <v>0.19708113598700552</v>
      </c>
      <c r="E113" s="35">
        <f>IFERROR(SUMIFS('ROE Panel'!$J$5:$J$9304,'ROE Panel'!$A$5:$A$9304,$A113,'ROE Panel'!$D$5:$D$9304,E$6,'ROE Panel'!$E$5:$E$9304,E$7)/SUMIFS('ROE Panel'!$K$5:$K$9304,'ROE Panel'!$A$5:$A$9304,$A113,'ROE Panel'!$D$5:$D$9304,E$6,'ROE Panel'!$E$5:$E$9304,E$7),"")</f>
        <v>0.11287160098758293</v>
      </c>
      <c r="F113" s="35">
        <f>IFERROR(SUMIFS('ROE Panel'!$J$5:$J$9304,'ROE Panel'!$A$5:$A$9304,$A113,'ROE Panel'!$D$5:$D$9304,F$6,'ROE Panel'!$E$5:$E$9304,F$7)/SUMIFS('ROE Panel'!$K$5:$K$9304,'ROE Panel'!$A$5:$A$9304,$A113,'ROE Panel'!$D$5:$D$9304,F$6,'ROE Panel'!$E$5:$E$9304,F$7),"")</f>
        <v>0.12357117796073451</v>
      </c>
      <c r="G113" s="35">
        <f>IFERROR(SUMIFS('ROE Panel'!$J$5:$J$9304,'ROE Panel'!$A$5:$A$9304,$A113,'ROE Panel'!$D$5:$D$9304,G$6,'ROE Panel'!$E$5:$E$9304,G$7)/SUMIFS('ROE Panel'!$K$5:$K$9304,'ROE Panel'!$A$5:$A$9304,$A113,'ROE Panel'!$D$5:$D$9304,G$6,'ROE Panel'!$E$5:$E$9304,G$7),"")</f>
        <v>0.20231371040403795</v>
      </c>
      <c r="H113" s="35">
        <f>IFERROR(SUMIFS('ROE Panel'!$J$5:$J$9304,'ROE Panel'!$A$5:$A$9304,$A113,'ROE Panel'!$D$5:$D$9304,H$6,'ROE Panel'!$E$5:$E$9304,H$7)/SUMIFS('ROE Panel'!$K$5:$K$9304,'ROE Panel'!$A$5:$A$9304,$A113,'ROE Panel'!$D$5:$D$9304,H$6,'ROE Panel'!$E$5:$E$9304,H$7),"")</f>
        <v>0.17030707970145942</v>
      </c>
      <c r="I113" s="35">
        <f>IFERROR(SUMIFS('ROE Panel'!$J$5:$J$9304,'ROE Panel'!$A$5:$A$9304,$A113,'ROE Panel'!$D$5:$D$9304,I$6,'ROE Panel'!$E$5:$E$9304,I$7)/SUMIFS('ROE Panel'!$K$5:$K$9304,'ROE Panel'!$A$5:$A$9304,$A113,'ROE Panel'!$D$5:$D$9304,I$6,'ROE Panel'!$E$5:$E$9304,I$7),"")</f>
        <v>0.11639843691601866</v>
      </c>
      <c r="J113" s="35">
        <f>IFERROR(SUMIFS('ROE Panel'!$J$5:$J$9304,'ROE Panel'!$A$5:$A$9304,$A113,'ROE Panel'!$D$5:$D$9304,J$6,'ROE Panel'!$E$5:$E$9304,J$7)/SUMIFS('ROE Panel'!$K$5:$K$9304,'ROE Panel'!$A$5:$A$9304,$A113,'ROE Panel'!$D$5:$D$9304,J$6,'ROE Panel'!$E$5:$E$9304,J$7),"")</f>
        <v>0.15868421095795557</v>
      </c>
      <c r="K113" s="27">
        <f>IFERROR(SUMIFS('ROE Panel'!$L$5:$L$9304,'ROE Panel'!$A$5:$A$9304,$A113,'ROE Panel'!$D$5:$D$9304,D$6,'ROE Panel'!$E$5:$E$9304,D$7)/SUMIFS('ROE Panel'!$J$5:$J$9304,'ROE Panel'!$A$5:$A$9304,$A113,'ROE Panel'!$D$5:$D$9304,D$6,'ROE Panel'!$E$5:$E$9304,D$7),"")</f>
        <v>6.6998384846390264</v>
      </c>
      <c r="L113" s="27">
        <f>IFERROR(SUMIFS('ROE Panel'!$L$5:$L$9304,'ROE Panel'!$A$5:$A$9304,$A113,'ROE Panel'!$D$5:$D$9304,E$6,'ROE Panel'!$E$5:$E$9304,E$7)/SUMIFS('ROE Panel'!$J$5:$J$9304,'ROE Panel'!$A$5:$A$9304,$A113,'ROE Panel'!$D$5:$D$9304,E$6,'ROE Panel'!$E$5:$E$9304,E$7),"")</f>
        <v>10.933610643721996</v>
      </c>
      <c r="M113" s="27">
        <f>IFERROR(SUMIFS('ROE Panel'!$L$5:$L$9304,'ROE Panel'!$A$5:$A$9304,$A113,'ROE Panel'!$D$5:$D$9304,F$6,'ROE Panel'!$E$5:$E$9304,F$7)/SUMIFS('ROE Panel'!$J$5:$J$9304,'ROE Panel'!$A$5:$A$9304,$A113,'ROE Panel'!$D$5:$D$9304,F$6,'ROE Panel'!$E$5:$E$9304,F$7),"")</f>
        <v>14.430495955181993</v>
      </c>
      <c r="N113" s="27">
        <f>IFERROR(SUMIFS('ROE Panel'!$L$5:$L$9304,'ROE Panel'!$A$5:$A$9304,$A113,'ROE Panel'!$D$5:$D$9304,G$6,'ROE Panel'!$E$5:$E$9304,G$7)/SUMIFS('ROE Panel'!$J$5:$J$9304,'ROE Panel'!$A$5:$A$9304,$A113,'ROE Panel'!$D$5:$D$9304,G$6,'ROE Panel'!$E$5:$E$9304,G$7),"")</f>
        <v>5.2735433349344607</v>
      </c>
      <c r="O113" s="27">
        <f>IFERROR(SUMIFS('ROE Panel'!$L$5:$L$9304,'ROE Panel'!$A$5:$A$9304,$A113,'ROE Panel'!$D$5:$D$9304,H$6,'ROE Panel'!$E$5:$E$9304,H$7)/SUMIFS('ROE Panel'!$J$5:$J$9304,'ROE Panel'!$A$5:$A$9304,$A113,'ROE Panel'!$D$5:$D$9304,H$6,'ROE Panel'!$E$5:$E$9304,H$7),"")</f>
        <v>7.2739884010874079</v>
      </c>
      <c r="P113" s="27">
        <f>IFERROR(SUMIFS('ROE Panel'!$L$5:$L$9304,'ROE Panel'!$A$5:$A$9304,$A113,'ROE Panel'!$D$5:$D$9304,I$6,'ROE Panel'!$E$5:$E$9304,I$7)/SUMIFS('ROE Panel'!$J$5:$J$9304,'ROE Panel'!$A$5:$A$9304,$A113,'ROE Panel'!$D$5:$D$9304,I$6,'ROE Panel'!$E$5:$E$9304,I$7),"")</f>
        <v>11.694589395795031</v>
      </c>
      <c r="Q113" s="27">
        <f>IFERROR(SUMIFS('ROE Panel'!$L$5:$L$9304,'ROE Panel'!$A$5:$A$9304,$A113,'ROE Panel'!$D$5:$D$9304,J$6,'ROE Panel'!$E$5:$E$9304,J$7)/SUMIFS('ROE Panel'!$J$5:$J$9304,'ROE Panel'!$A$5:$A$9304,$A113,'ROE Panel'!$D$5:$D$9304,J$6,'ROE Panel'!$E$5:$E$9304,J$7),"")</f>
        <v>24.254711558507026</v>
      </c>
      <c r="R113" s="29">
        <f t="shared" ref="R113:R136" si="30">IF(AND(ISNUMBER(D113),ISNUMBER(K113)),IF(RateConv=1,(HistGn+(1-HistGn/D113)/K113),(1+(HistGn+(1-HistGn/D113)/K113))/(1+IPCALT)-1)-$C113,"")</f>
        <v>9.2953452843923978E-2</v>
      </c>
      <c r="S113" s="29">
        <f t="shared" ref="S113:S136" si="31">IF(AND(ISNUMBER(E113),ISNUMBER(L113)),IF(RateConv=1,(HistGn+(1-HistGn/E113)/L113),(1+(HistGn+(1-HistGn/E113)/L113))/(1+IPCALT)-1)-$C113,"")</f>
        <v>3.2667559932055501E-2</v>
      </c>
      <c r="T113" s="29">
        <f t="shared" ref="T113:T136" si="32">IF(AND(ISNUMBER(F113),ISNUMBER(M113)),IF(RateConv=1,(HistGn+(1-HistGn/F113)/M113),(1+(HistGn+(1-HistGn/F113)/M113))/(1+IPCALT)-1)-$C113,"")</f>
        <v>2.2231558951397057E-2</v>
      </c>
      <c r="U113" s="29">
        <f t="shared" ref="U113:U136" si="33">IF(AND(ISNUMBER(G113),ISNUMBER(N113)),IF(RateConv=1,(HistGn+(1-HistGn/G113)/N113),(1+(HistGn+(1-HistGn/G113)/N113))/(1+IPCALT)-1)-$C113,"")</f>
        <v>0.12486445832717058</v>
      </c>
      <c r="V113" s="29">
        <f t="shared" ref="V113:V136" si="34">IF(AND(ISNUMBER(H113),ISNUMBER(O113)),IF(RateConv=1,(HistGn+(1-HistGn/H113)/O113),(1+(HistGn+(1-HistGn/H113)/O113))/(1+IPCALT)-1)-$C113,"")</f>
        <v>7.8827658056760674E-2</v>
      </c>
      <c r="W113" s="29">
        <f t="shared" ref="W113:W136" si="35">IF(AND(ISNUMBER(I113),ISNUMBER(P113)),IF(RateConv=1,(HistGn+(1-HistGn/I113)/P113),(1+(HistGn+(1-HistGn/I113)/P113))/(1+IPCALT)-1)-$C113,"")</f>
        <v>3.0273161442684909E-2</v>
      </c>
      <c r="X113" s="29">
        <f t="shared" ref="X113:X136" si="36">IF(AND(ISNUMBER(J113),ISNUMBER(Q113)),IF(RateConv=1,(HistGn+(1-HistGn/J113)/Q113),(1+(HistGn+(1-HistGn/J113)/Q113))/(1+IPCALT)-1)-$C113,"")</f>
        <v>8.3087107036734636E-3</v>
      </c>
    </row>
    <row r="114" spans="1:24" ht="13.95" customHeight="1" x14ac:dyDescent="0.3">
      <c r="A114" s="94">
        <v>45626</v>
      </c>
      <c r="B114" s="20">
        <f t="shared" si="29"/>
        <v>1</v>
      </c>
      <c r="C114" s="43">
        <v>6.9125530000000004E-2</v>
      </c>
      <c r="D114" s="35">
        <f>IFERROR(SUMIFS('ROE Panel'!$J$5:$J$9304,'ROE Panel'!$A$5:$A$9304,$A114,'ROE Panel'!$D$5:$D$9304,D$6,'ROE Panel'!$E$5:$E$9304,D$7)/SUMIFS('ROE Panel'!$K$5:$K$9304,'ROE Panel'!$A$5:$A$9304,$A114,'ROE Panel'!$D$5:$D$9304,D$6,'ROE Panel'!$E$5:$E$9304,D$7),"")</f>
        <v>0.19837644989297601</v>
      </c>
      <c r="E114" s="35">
        <f>IFERROR(SUMIFS('ROE Panel'!$J$5:$J$9304,'ROE Panel'!$A$5:$A$9304,$A114,'ROE Panel'!$D$5:$D$9304,E$6,'ROE Panel'!$E$5:$E$9304,E$7)/SUMIFS('ROE Panel'!$K$5:$K$9304,'ROE Panel'!$A$5:$A$9304,$A114,'ROE Panel'!$D$5:$D$9304,E$6,'ROE Panel'!$E$5:$E$9304,E$7),"")</f>
        <v>0.11280809039147473</v>
      </c>
      <c r="F114" s="35">
        <f>IFERROR(SUMIFS('ROE Panel'!$J$5:$J$9304,'ROE Panel'!$A$5:$A$9304,$A114,'ROE Panel'!$D$5:$D$9304,F$6,'ROE Panel'!$E$5:$E$9304,F$7)/SUMIFS('ROE Panel'!$K$5:$K$9304,'ROE Panel'!$A$5:$A$9304,$A114,'ROE Panel'!$D$5:$D$9304,F$6,'ROE Panel'!$E$5:$E$9304,F$7),"")</f>
        <v>0.12386723154001218</v>
      </c>
      <c r="G114" s="35">
        <f>IFERROR(SUMIFS('ROE Panel'!$J$5:$J$9304,'ROE Panel'!$A$5:$A$9304,$A114,'ROE Panel'!$D$5:$D$9304,G$6,'ROE Panel'!$E$5:$E$9304,G$7)/SUMIFS('ROE Panel'!$K$5:$K$9304,'ROE Panel'!$A$5:$A$9304,$A114,'ROE Panel'!$D$5:$D$9304,G$6,'ROE Panel'!$E$5:$E$9304,G$7),"")</f>
        <v>0.20040067347416027</v>
      </c>
      <c r="H114" s="35">
        <f>IFERROR(SUMIFS('ROE Panel'!$J$5:$J$9304,'ROE Panel'!$A$5:$A$9304,$A114,'ROE Panel'!$D$5:$D$9304,H$6,'ROE Panel'!$E$5:$E$9304,H$7)/SUMIFS('ROE Panel'!$K$5:$K$9304,'ROE Panel'!$A$5:$A$9304,$A114,'ROE Panel'!$D$5:$D$9304,H$6,'ROE Panel'!$E$5:$E$9304,H$7),"")</f>
        <v>0.16988727950842986</v>
      </c>
      <c r="I114" s="35">
        <f>IFERROR(SUMIFS('ROE Panel'!$J$5:$J$9304,'ROE Panel'!$A$5:$A$9304,$A114,'ROE Panel'!$D$5:$D$9304,I$6,'ROE Panel'!$E$5:$E$9304,I$7)/SUMIFS('ROE Panel'!$K$5:$K$9304,'ROE Panel'!$A$5:$A$9304,$A114,'ROE Panel'!$D$5:$D$9304,I$6,'ROE Panel'!$E$5:$E$9304,I$7),"")</f>
        <v>0.11626925313021212</v>
      </c>
      <c r="J114" s="35">
        <f>IFERROR(SUMIFS('ROE Panel'!$J$5:$J$9304,'ROE Panel'!$A$5:$A$9304,$A114,'ROE Panel'!$D$5:$D$9304,J$6,'ROE Panel'!$E$5:$E$9304,J$7)/SUMIFS('ROE Panel'!$K$5:$K$9304,'ROE Panel'!$A$5:$A$9304,$A114,'ROE Panel'!$D$5:$D$9304,J$6,'ROE Panel'!$E$5:$E$9304,J$7),"")</f>
        <v>0.16244699713025867</v>
      </c>
      <c r="K114" s="27">
        <f>IFERROR(SUMIFS('ROE Panel'!$L$5:$L$9304,'ROE Panel'!$A$5:$A$9304,$A114,'ROE Panel'!$D$5:$D$9304,D$6,'ROE Panel'!$E$5:$E$9304,D$7)/SUMIFS('ROE Panel'!$J$5:$J$9304,'ROE Panel'!$A$5:$A$9304,$A114,'ROE Panel'!$D$5:$D$9304,D$6,'ROE Panel'!$E$5:$E$9304,D$7),"")</f>
        <v>6.0412860270687325</v>
      </c>
      <c r="L114" s="27">
        <f>IFERROR(SUMIFS('ROE Panel'!$L$5:$L$9304,'ROE Panel'!$A$5:$A$9304,$A114,'ROE Panel'!$D$5:$D$9304,E$6,'ROE Panel'!$E$5:$E$9304,E$7)/SUMIFS('ROE Panel'!$J$5:$J$9304,'ROE Panel'!$A$5:$A$9304,$A114,'ROE Panel'!$D$5:$D$9304,E$6,'ROE Panel'!$E$5:$E$9304,E$7),"")</f>
        <v>10.021993743233001</v>
      </c>
      <c r="M114" s="27">
        <f>IFERROR(SUMIFS('ROE Panel'!$L$5:$L$9304,'ROE Panel'!$A$5:$A$9304,$A114,'ROE Panel'!$D$5:$D$9304,F$6,'ROE Panel'!$E$5:$E$9304,F$7)/SUMIFS('ROE Panel'!$J$5:$J$9304,'ROE Panel'!$A$5:$A$9304,$A114,'ROE Panel'!$D$5:$D$9304,F$6,'ROE Panel'!$E$5:$E$9304,F$7),"")</f>
        <v>13.686983411955737</v>
      </c>
      <c r="N114" s="27">
        <f>IFERROR(SUMIFS('ROE Panel'!$L$5:$L$9304,'ROE Panel'!$A$5:$A$9304,$A114,'ROE Panel'!$D$5:$D$9304,G$6,'ROE Panel'!$E$5:$E$9304,G$7)/SUMIFS('ROE Panel'!$J$5:$J$9304,'ROE Panel'!$A$5:$A$9304,$A114,'ROE Panel'!$D$5:$D$9304,G$6,'ROE Panel'!$E$5:$E$9304,G$7),"")</f>
        <v>5.1050179258673234</v>
      </c>
      <c r="O114" s="27">
        <f>IFERROR(SUMIFS('ROE Panel'!$L$5:$L$9304,'ROE Panel'!$A$5:$A$9304,$A114,'ROE Panel'!$D$5:$D$9304,H$6,'ROE Panel'!$E$5:$E$9304,H$7)/SUMIFS('ROE Panel'!$J$5:$J$9304,'ROE Panel'!$A$5:$A$9304,$A114,'ROE Panel'!$D$5:$D$9304,H$6,'ROE Panel'!$E$5:$E$9304,H$7),"")</f>
        <v>6.7967162116713338</v>
      </c>
      <c r="P114" s="27">
        <f>IFERROR(SUMIFS('ROE Panel'!$L$5:$L$9304,'ROE Panel'!$A$5:$A$9304,$A114,'ROE Panel'!$D$5:$D$9304,I$6,'ROE Panel'!$E$5:$E$9304,I$7)/SUMIFS('ROE Panel'!$J$5:$J$9304,'ROE Panel'!$A$5:$A$9304,$A114,'ROE Panel'!$D$5:$D$9304,I$6,'ROE Panel'!$E$5:$E$9304,I$7),"")</f>
        <v>10.391307426512958</v>
      </c>
      <c r="Q114" s="27">
        <f>IFERROR(SUMIFS('ROE Panel'!$L$5:$L$9304,'ROE Panel'!$A$5:$A$9304,$A114,'ROE Panel'!$D$5:$D$9304,J$6,'ROE Panel'!$E$5:$E$9304,J$7)/SUMIFS('ROE Panel'!$J$5:$J$9304,'ROE Panel'!$A$5:$A$9304,$A114,'ROE Panel'!$D$5:$D$9304,J$6,'ROE Panel'!$E$5:$E$9304,J$7),"")</f>
        <v>25.664291802166641</v>
      </c>
      <c r="R114" s="29">
        <f t="shared" si="30"/>
        <v>0.10418478082860859</v>
      </c>
      <c r="S114" s="29">
        <f t="shared" si="31"/>
        <v>3.6082769751158095E-2</v>
      </c>
      <c r="T114" s="29">
        <f t="shared" si="32"/>
        <v>2.3214005626379833E-2</v>
      </c>
      <c r="U114" s="29">
        <f t="shared" si="33"/>
        <v>0.127819065918305</v>
      </c>
      <c r="V114" s="29">
        <f t="shared" si="34"/>
        <v>8.4300271893712295E-2</v>
      </c>
      <c r="W114" s="29">
        <f t="shared" si="35"/>
        <v>3.5207570528797999E-2</v>
      </c>
      <c r="X114" s="29">
        <f t="shared" si="36"/>
        <v>5.5656631422531383E-3</v>
      </c>
    </row>
    <row r="115" spans="1:24" ht="13.95" customHeight="1" x14ac:dyDescent="0.3">
      <c r="A115" s="94">
        <v>45657</v>
      </c>
      <c r="B115" s="20">
        <f t="shared" si="29"/>
        <v>1</v>
      </c>
      <c r="C115" s="43">
        <v>7.5376360000000003E-2</v>
      </c>
      <c r="D115" s="35">
        <f>IFERROR(SUMIFS('ROE Panel'!$J$5:$J$9304,'ROE Panel'!$A$5:$A$9304,$A115,'ROE Panel'!$D$5:$D$9304,D$6,'ROE Panel'!$E$5:$E$9304,D$7)/SUMIFS('ROE Panel'!$K$5:$K$9304,'ROE Panel'!$A$5:$A$9304,$A115,'ROE Panel'!$D$5:$D$9304,D$6,'ROE Panel'!$E$5:$E$9304,D$7),"")</f>
        <v>0.1968577229610752</v>
      </c>
      <c r="E115" s="35">
        <f>IFERROR(SUMIFS('ROE Panel'!$J$5:$J$9304,'ROE Panel'!$A$5:$A$9304,$A115,'ROE Panel'!$D$5:$D$9304,E$6,'ROE Panel'!$E$5:$E$9304,E$7)/SUMIFS('ROE Panel'!$K$5:$K$9304,'ROE Panel'!$A$5:$A$9304,$A115,'ROE Panel'!$D$5:$D$9304,E$6,'ROE Panel'!$E$5:$E$9304,E$7),"")</f>
        <v>0.11312188129708733</v>
      </c>
      <c r="F115" s="35">
        <f>IFERROR(SUMIFS('ROE Panel'!$J$5:$J$9304,'ROE Panel'!$A$5:$A$9304,$A115,'ROE Panel'!$D$5:$D$9304,F$6,'ROE Panel'!$E$5:$E$9304,F$7)/SUMIFS('ROE Panel'!$K$5:$K$9304,'ROE Panel'!$A$5:$A$9304,$A115,'ROE Panel'!$D$5:$D$9304,F$6,'ROE Panel'!$E$5:$E$9304,F$7),"")</f>
        <v>0.12431567832801654</v>
      </c>
      <c r="G115" s="35">
        <f>IFERROR(SUMIFS('ROE Panel'!$J$5:$J$9304,'ROE Panel'!$A$5:$A$9304,$A115,'ROE Panel'!$D$5:$D$9304,G$6,'ROE Panel'!$E$5:$E$9304,G$7)/SUMIFS('ROE Panel'!$K$5:$K$9304,'ROE Panel'!$A$5:$A$9304,$A115,'ROE Panel'!$D$5:$D$9304,G$6,'ROE Panel'!$E$5:$E$9304,G$7),"")</f>
        <v>0.19049437614484177</v>
      </c>
      <c r="H115" s="35">
        <f>IFERROR(SUMIFS('ROE Panel'!$J$5:$J$9304,'ROE Panel'!$A$5:$A$9304,$A115,'ROE Panel'!$D$5:$D$9304,H$6,'ROE Panel'!$E$5:$E$9304,H$7)/SUMIFS('ROE Panel'!$K$5:$K$9304,'ROE Panel'!$A$5:$A$9304,$A115,'ROE Panel'!$D$5:$D$9304,H$6,'ROE Panel'!$E$5:$E$9304,H$7),"")</f>
        <v>0.16632692346777903</v>
      </c>
      <c r="I115" s="35">
        <f>IFERROR(SUMIFS('ROE Panel'!$J$5:$J$9304,'ROE Panel'!$A$5:$A$9304,$A115,'ROE Panel'!$D$5:$D$9304,I$6,'ROE Panel'!$E$5:$E$9304,I$7)/SUMIFS('ROE Panel'!$K$5:$K$9304,'ROE Panel'!$A$5:$A$9304,$A115,'ROE Panel'!$D$5:$D$9304,I$6,'ROE Panel'!$E$5:$E$9304,I$7),"")</f>
        <v>0.11694800902244597</v>
      </c>
      <c r="J115" s="35">
        <f>IFERROR(SUMIFS('ROE Panel'!$J$5:$J$9304,'ROE Panel'!$A$5:$A$9304,$A115,'ROE Panel'!$D$5:$D$9304,J$6,'ROE Panel'!$E$5:$E$9304,J$7)/SUMIFS('ROE Panel'!$K$5:$K$9304,'ROE Panel'!$A$5:$A$9304,$A115,'ROE Panel'!$D$5:$D$9304,J$6,'ROE Panel'!$E$5:$E$9304,J$7),"")</f>
        <v>0.15260244664768713</v>
      </c>
      <c r="K115" s="27">
        <f>IFERROR(SUMIFS('ROE Panel'!$L$5:$L$9304,'ROE Panel'!$A$5:$A$9304,$A115,'ROE Panel'!$D$5:$D$9304,D$6,'ROE Panel'!$E$5:$E$9304,D$7)/SUMIFS('ROE Panel'!$J$5:$J$9304,'ROE Panel'!$A$5:$A$9304,$A115,'ROE Panel'!$D$5:$D$9304,D$6,'ROE Panel'!$E$5:$E$9304,D$7),"")</f>
        <v>5.8382049708976806</v>
      </c>
      <c r="L115" s="27">
        <f>IFERROR(SUMIFS('ROE Panel'!$L$5:$L$9304,'ROE Panel'!$A$5:$A$9304,$A115,'ROE Panel'!$D$5:$D$9304,E$6,'ROE Panel'!$E$5:$E$9304,E$7)/SUMIFS('ROE Panel'!$J$5:$J$9304,'ROE Panel'!$A$5:$A$9304,$A115,'ROE Panel'!$D$5:$D$9304,E$6,'ROE Panel'!$E$5:$E$9304,E$7),"")</f>
        <v>9.6500570572970918</v>
      </c>
      <c r="M115" s="27">
        <f>IFERROR(SUMIFS('ROE Panel'!$L$5:$L$9304,'ROE Panel'!$A$5:$A$9304,$A115,'ROE Panel'!$D$5:$D$9304,F$6,'ROE Panel'!$E$5:$E$9304,F$7)/SUMIFS('ROE Panel'!$J$5:$J$9304,'ROE Panel'!$A$5:$A$9304,$A115,'ROE Panel'!$D$5:$D$9304,F$6,'ROE Panel'!$E$5:$E$9304,F$7),"")</f>
        <v>12.241742957128336</v>
      </c>
      <c r="N115" s="27">
        <f>IFERROR(SUMIFS('ROE Panel'!$L$5:$L$9304,'ROE Panel'!$A$5:$A$9304,$A115,'ROE Panel'!$D$5:$D$9304,G$6,'ROE Panel'!$E$5:$E$9304,G$7)/SUMIFS('ROE Panel'!$J$5:$J$9304,'ROE Panel'!$A$5:$A$9304,$A115,'ROE Panel'!$D$5:$D$9304,G$6,'ROE Panel'!$E$5:$E$9304,G$7),"")</f>
        <v>4.7874802796825051</v>
      </c>
      <c r="O115" s="27">
        <f>IFERROR(SUMIFS('ROE Panel'!$L$5:$L$9304,'ROE Panel'!$A$5:$A$9304,$A115,'ROE Panel'!$D$5:$D$9304,H$6,'ROE Panel'!$E$5:$E$9304,H$7)/SUMIFS('ROE Panel'!$J$5:$J$9304,'ROE Panel'!$A$5:$A$9304,$A115,'ROE Panel'!$D$5:$D$9304,H$6,'ROE Panel'!$E$5:$E$9304,H$7),"")</f>
        <v>6.4299140945513162</v>
      </c>
      <c r="P115" s="27">
        <f>IFERROR(SUMIFS('ROE Panel'!$L$5:$L$9304,'ROE Panel'!$A$5:$A$9304,$A115,'ROE Panel'!$D$5:$D$9304,I$6,'ROE Panel'!$E$5:$E$9304,I$7)/SUMIFS('ROE Panel'!$J$5:$J$9304,'ROE Panel'!$A$5:$A$9304,$A115,'ROE Panel'!$D$5:$D$9304,I$6,'ROE Panel'!$E$5:$E$9304,I$7),"")</f>
        <v>9.4610370553671643</v>
      </c>
      <c r="Q115" s="27">
        <f>IFERROR(SUMIFS('ROE Panel'!$L$5:$L$9304,'ROE Panel'!$A$5:$A$9304,$A115,'ROE Panel'!$D$5:$D$9304,J$6,'ROE Panel'!$E$5:$E$9304,J$7)/SUMIFS('ROE Panel'!$J$5:$J$9304,'ROE Panel'!$A$5:$A$9304,$A115,'ROE Panel'!$D$5:$D$9304,J$6,'ROE Panel'!$E$5:$E$9304,J$7),"")</f>
        <v>20.423368587782278</v>
      </c>
      <c r="R115" s="29">
        <f t="shared" si="30"/>
        <v>0.10201455520927596</v>
      </c>
      <c r="S115" s="29">
        <f t="shared" si="31"/>
        <v>3.2195191962843095E-2</v>
      </c>
      <c r="T115" s="29">
        <f t="shared" si="32"/>
        <v>2.2427698823743888E-2</v>
      </c>
      <c r="U115" s="29">
        <f t="shared" si="33"/>
        <v>0.12896602307882307</v>
      </c>
      <c r="V115" s="29">
        <f t="shared" si="34"/>
        <v>8.3199622161690412E-2</v>
      </c>
      <c r="W115" s="29">
        <f t="shared" si="35"/>
        <v>3.4842080948762302E-2</v>
      </c>
      <c r="X115" s="29">
        <f t="shared" si="36"/>
        <v>5.5068937597496093E-3</v>
      </c>
    </row>
    <row r="116" spans="1:24" ht="13.95" customHeight="1" x14ac:dyDescent="0.3">
      <c r="A116" s="94">
        <v>45688</v>
      </c>
      <c r="B116" s="20">
        <f t="shared" si="29"/>
        <v>1</v>
      </c>
      <c r="C116" s="43">
        <v>7.5895690000000002E-2</v>
      </c>
      <c r="D116" s="35">
        <f>IFERROR(SUMIFS('ROE Panel'!$J$5:$J$9304,'ROE Panel'!$A$5:$A$9304,$A116,'ROE Panel'!$D$5:$D$9304,D$6,'ROE Panel'!$E$5:$E$9304,D$7)/SUMIFS('ROE Panel'!$K$5:$K$9304,'ROE Panel'!$A$5:$A$9304,$A116,'ROE Panel'!$D$5:$D$9304,D$6,'ROE Panel'!$E$5:$E$9304,D$7),"")</f>
        <v>0.19613967236622201</v>
      </c>
      <c r="E116" s="35">
        <f>IFERROR(SUMIFS('ROE Panel'!$J$5:$J$9304,'ROE Panel'!$A$5:$A$9304,$A116,'ROE Panel'!$D$5:$D$9304,E$6,'ROE Panel'!$E$5:$E$9304,E$7)/SUMIFS('ROE Panel'!$K$5:$K$9304,'ROE Panel'!$A$5:$A$9304,$A116,'ROE Panel'!$D$5:$D$9304,E$6,'ROE Panel'!$E$5:$E$9304,E$7),"")</f>
        <v>0.10464292565974832</v>
      </c>
      <c r="F116" s="35">
        <f>IFERROR(SUMIFS('ROE Panel'!$J$5:$J$9304,'ROE Panel'!$A$5:$A$9304,$A116,'ROE Panel'!$D$5:$D$9304,F$6,'ROE Panel'!$E$5:$E$9304,F$7)/SUMIFS('ROE Panel'!$K$5:$K$9304,'ROE Panel'!$A$5:$A$9304,$A116,'ROE Panel'!$D$5:$D$9304,F$6,'ROE Panel'!$E$5:$E$9304,F$7),"")</f>
        <v>0.12681193506929961</v>
      </c>
      <c r="G116" s="35">
        <f>IFERROR(SUMIFS('ROE Panel'!$J$5:$J$9304,'ROE Panel'!$A$5:$A$9304,$A116,'ROE Panel'!$D$5:$D$9304,G$6,'ROE Panel'!$E$5:$E$9304,G$7)/SUMIFS('ROE Panel'!$K$5:$K$9304,'ROE Panel'!$A$5:$A$9304,$A116,'ROE Panel'!$D$5:$D$9304,G$6,'ROE Panel'!$E$5:$E$9304,G$7),"")</f>
        <v>0.1961234942326881</v>
      </c>
      <c r="H116" s="35">
        <f>IFERROR(SUMIFS('ROE Panel'!$J$5:$J$9304,'ROE Panel'!$A$5:$A$9304,$A116,'ROE Panel'!$D$5:$D$9304,H$6,'ROE Panel'!$E$5:$E$9304,H$7)/SUMIFS('ROE Panel'!$K$5:$K$9304,'ROE Panel'!$A$5:$A$9304,$A116,'ROE Panel'!$D$5:$D$9304,H$6,'ROE Panel'!$E$5:$E$9304,H$7),"")</f>
        <v>0.1655628865707888</v>
      </c>
      <c r="I116" s="35">
        <f>IFERROR(SUMIFS('ROE Panel'!$J$5:$J$9304,'ROE Panel'!$A$5:$A$9304,$A116,'ROE Panel'!$D$5:$D$9304,I$6,'ROE Panel'!$E$5:$E$9304,I$7)/SUMIFS('ROE Panel'!$K$5:$K$9304,'ROE Panel'!$A$5:$A$9304,$A116,'ROE Panel'!$D$5:$D$9304,I$6,'ROE Panel'!$E$5:$E$9304,I$7),"")</f>
        <v>0.11916245012133291</v>
      </c>
      <c r="J116" s="35">
        <f>IFERROR(SUMIFS('ROE Panel'!$J$5:$J$9304,'ROE Panel'!$A$5:$A$9304,$A116,'ROE Panel'!$D$5:$D$9304,J$6,'ROE Panel'!$E$5:$E$9304,J$7)/SUMIFS('ROE Panel'!$K$5:$K$9304,'ROE Panel'!$A$5:$A$9304,$A116,'ROE Panel'!$D$5:$D$9304,J$6,'ROE Panel'!$E$5:$E$9304,J$7),"")</f>
        <v>0.16347545114743955</v>
      </c>
      <c r="K116" s="27">
        <f>IFERROR(SUMIFS('ROE Panel'!$L$5:$L$9304,'ROE Panel'!$A$5:$A$9304,$A116,'ROE Panel'!$D$5:$D$9304,D$6,'ROE Panel'!$E$5:$E$9304,D$7)/SUMIFS('ROE Panel'!$J$5:$J$9304,'ROE Panel'!$A$5:$A$9304,$A116,'ROE Panel'!$D$5:$D$9304,D$6,'ROE Panel'!$E$5:$E$9304,D$7),"")</f>
        <v>6.4450362454026635</v>
      </c>
      <c r="L116" s="27">
        <f>IFERROR(SUMIFS('ROE Panel'!$L$5:$L$9304,'ROE Panel'!$A$5:$A$9304,$A116,'ROE Panel'!$D$5:$D$9304,E$6,'ROE Panel'!$E$5:$E$9304,E$7)/SUMIFS('ROE Panel'!$J$5:$J$9304,'ROE Panel'!$A$5:$A$9304,$A116,'ROE Panel'!$D$5:$D$9304,E$6,'ROE Panel'!$E$5:$E$9304,E$7),"")</f>
        <v>10.349697146218647</v>
      </c>
      <c r="M116" s="27">
        <f>IFERROR(SUMIFS('ROE Panel'!$L$5:$L$9304,'ROE Panel'!$A$5:$A$9304,$A116,'ROE Panel'!$D$5:$D$9304,F$6,'ROE Panel'!$E$5:$E$9304,F$7)/SUMIFS('ROE Panel'!$J$5:$J$9304,'ROE Panel'!$A$5:$A$9304,$A116,'ROE Panel'!$D$5:$D$9304,F$6,'ROE Panel'!$E$5:$E$9304,F$7),"")</f>
        <v>13.410205925671431</v>
      </c>
      <c r="N116" s="27">
        <f>IFERROR(SUMIFS('ROE Panel'!$L$5:$L$9304,'ROE Panel'!$A$5:$A$9304,$A116,'ROE Panel'!$D$5:$D$9304,G$6,'ROE Panel'!$E$5:$E$9304,G$7)/SUMIFS('ROE Panel'!$J$5:$J$9304,'ROE Panel'!$A$5:$A$9304,$A116,'ROE Panel'!$D$5:$D$9304,G$6,'ROE Panel'!$E$5:$E$9304,G$7),"")</f>
        <v>4.9171140201632966</v>
      </c>
      <c r="O116" s="27">
        <f>IFERROR(SUMIFS('ROE Panel'!$L$5:$L$9304,'ROE Panel'!$A$5:$A$9304,$A116,'ROE Panel'!$D$5:$D$9304,H$6,'ROE Panel'!$E$5:$E$9304,H$7)/SUMIFS('ROE Panel'!$J$5:$J$9304,'ROE Panel'!$A$5:$A$9304,$A116,'ROE Panel'!$D$5:$D$9304,H$6,'ROE Panel'!$E$5:$E$9304,H$7),"")</f>
        <v>6.8536212616556051</v>
      </c>
      <c r="P116" s="27">
        <f>IFERROR(SUMIFS('ROE Panel'!$L$5:$L$9304,'ROE Panel'!$A$5:$A$9304,$A116,'ROE Panel'!$D$5:$D$9304,I$6,'ROE Panel'!$E$5:$E$9304,I$7)/SUMIFS('ROE Panel'!$J$5:$J$9304,'ROE Panel'!$A$5:$A$9304,$A116,'ROE Panel'!$D$5:$D$9304,I$6,'ROE Panel'!$E$5:$E$9304,I$7),"")</f>
        <v>10.165795108368544</v>
      </c>
      <c r="Q116" s="27">
        <f>IFERROR(SUMIFS('ROE Panel'!$L$5:$L$9304,'ROE Panel'!$A$5:$A$9304,$A116,'ROE Panel'!$D$5:$D$9304,J$6,'ROE Panel'!$E$5:$E$9304,J$7)/SUMIFS('ROE Panel'!$J$5:$J$9304,'ROE Panel'!$A$5:$A$9304,$A116,'ROE Panel'!$D$5:$D$9304,J$6,'ROE Panel'!$E$5:$E$9304,J$7),"")</f>
        <v>24.745287189329208</v>
      </c>
      <c r="R116" s="29">
        <f t="shared" si="30"/>
        <v>8.9082675512625317E-2</v>
      </c>
      <c r="S116" s="29">
        <f t="shared" si="31"/>
        <v>2.4328431307668014E-2</v>
      </c>
      <c r="T116" s="29">
        <f t="shared" si="32"/>
        <v>1.8036656027907175E-2</v>
      </c>
      <c r="U116" s="29">
        <f t="shared" si="33"/>
        <v>0.12573873015362025</v>
      </c>
      <c r="V116" s="29">
        <f t="shared" si="34"/>
        <v>7.5592131224437406E-2</v>
      </c>
      <c r="W116" s="29">
        <f t="shared" si="35"/>
        <v>3.0674706919901221E-2</v>
      </c>
      <c r="X116" s="29">
        <f t="shared" si="36"/>
        <v>-1.0252816826196443E-4</v>
      </c>
    </row>
    <row r="117" spans="1:24" ht="13.95" customHeight="1" x14ac:dyDescent="0.3">
      <c r="A117" s="94">
        <v>45716</v>
      </c>
      <c r="B117" s="20">
        <f t="shared" si="29"/>
        <v>1</v>
      </c>
      <c r="C117" s="43">
        <v>7.7143420000000004E-2</v>
      </c>
      <c r="D117" s="35">
        <f>IFERROR(SUMIFS('ROE Panel'!$J$5:$J$9304,'ROE Panel'!$A$5:$A$9304,$A117,'ROE Panel'!$D$5:$D$9304,D$6,'ROE Panel'!$E$5:$E$9304,D$7)/SUMIFS('ROE Panel'!$K$5:$K$9304,'ROE Panel'!$A$5:$A$9304,$A117,'ROE Panel'!$D$5:$D$9304,D$6,'ROE Panel'!$E$5:$E$9304,D$7),"")</f>
        <v>0.19611870343352417</v>
      </c>
      <c r="E117" s="35">
        <f>IFERROR(SUMIFS('ROE Panel'!$J$5:$J$9304,'ROE Panel'!$A$5:$A$9304,$A117,'ROE Panel'!$D$5:$D$9304,E$6,'ROE Panel'!$E$5:$E$9304,E$7)/SUMIFS('ROE Panel'!$K$5:$K$9304,'ROE Panel'!$A$5:$A$9304,$A117,'ROE Panel'!$D$5:$D$9304,E$6,'ROE Panel'!$E$5:$E$9304,E$7),"")</f>
        <v>0.10518547893665281</v>
      </c>
      <c r="F117" s="35">
        <f>IFERROR(SUMIFS('ROE Panel'!$J$5:$J$9304,'ROE Panel'!$A$5:$A$9304,$A117,'ROE Panel'!$D$5:$D$9304,F$6,'ROE Panel'!$E$5:$E$9304,F$7)/SUMIFS('ROE Panel'!$K$5:$K$9304,'ROE Panel'!$A$5:$A$9304,$A117,'ROE Panel'!$D$5:$D$9304,F$6,'ROE Panel'!$E$5:$E$9304,F$7),"")</f>
        <v>0.1228516974597105</v>
      </c>
      <c r="G117" s="35">
        <f>IFERROR(SUMIFS('ROE Panel'!$J$5:$J$9304,'ROE Panel'!$A$5:$A$9304,$A117,'ROE Panel'!$D$5:$D$9304,G$6,'ROE Panel'!$E$5:$E$9304,G$7)/SUMIFS('ROE Panel'!$K$5:$K$9304,'ROE Panel'!$A$5:$A$9304,$A117,'ROE Panel'!$D$5:$D$9304,G$6,'ROE Panel'!$E$5:$E$9304,G$7),"")</f>
        <v>0.21147252883903508</v>
      </c>
      <c r="H117" s="35">
        <f>IFERROR(SUMIFS('ROE Panel'!$J$5:$J$9304,'ROE Panel'!$A$5:$A$9304,$A117,'ROE Panel'!$D$5:$D$9304,H$6,'ROE Panel'!$E$5:$E$9304,H$7)/SUMIFS('ROE Panel'!$K$5:$K$9304,'ROE Panel'!$A$5:$A$9304,$A117,'ROE Panel'!$D$5:$D$9304,H$6,'ROE Panel'!$E$5:$E$9304,H$7),"")</f>
        <v>0.17022816552035688</v>
      </c>
      <c r="I117" s="35">
        <f>IFERROR(SUMIFS('ROE Panel'!$J$5:$J$9304,'ROE Panel'!$A$5:$A$9304,$A117,'ROE Panel'!$D$5:$D$9304,I$6,'ROE Panel'!$E$5:$E$9304,I$7)/SUMIFS('ROE Panel'!$K$5:$K$9304,'ROE Panel'!$A$5:$A$9304,$A117,'ROE Panel'!$D$5:$D$9304,I$6,'ROE Panel'!$E$5:$E$9304,I$7),"")</f>
        <v>0.11488021177470974</v>
      </c>
      <c r="J117" s="35">
        <f>IFERROR(SUMIFS('ROE Panel'!$J$5:$J$9304,'ROE Panel'!$A$5:$A$9304,$A117,'ROE Panel'!$D$5:$D$9304,J$6,'ROE Panel'!$E$5:$E$9304,J$7)/SUMIFS('ROE Panel'!$K$5:$K$9304,'ROE Panel'!$A$5:$A$9304,$A117,'ROE Panel'!$D$5:$D$9304,J$6,'ROE Panel'!$E$5:$E$9304,J$7),"")</f>
        <v>0.15424552366441655</v>
      </c>
      <c r="K117" s="27">
        <f>IFERROR(SUMIFS('ROE Panel'!$L$5:$L$9304,'ROE Panel'!$A$5:$A$9304,$A117,'ROE Panel'!$D$5:$D$9304,D$6,'ROE Panel'!$E$5:$E$9304,D$7)/SUMIFS('ROE Panel'!$J$5:$J$9304,'ROE Panel'!$A$5:$A$9304,$A117,'ROE Panel'!$D$5:$D$9304,D$6,'ROE Panel'!$E$5:$E$9304,D$7),"")</f>
        <v>6.1412998555043092</v>
      </c>
      <c r="L117" s="27">
        <f>IFERROR(SUMIFS('ROE Panel'!$L$5:$L$9304,'ROE Panel'!$A$5:$A$9304,$A117,'ROE Panel'!$D$5:$D$9304,E$6,'ROE Panel'!$E$5:$E$9304,E$7)/SUMIFS('ROE Panel'!$J$5:$J$9304,'ROE Panel'!$A$5:$A$9304,$A117,'ROE Panel'!$D$5:$D$9304,E$6,'ROE Panel'!$E$5:$E$9304,E$7),"")</f>
        <v>10.287247381039217</v>
      </c>
      <c r="M117" s="27">
        <f>IFERROR(SUMIFS('ROE Panel'!$L$5:$L$9304,'ROE Panel'!$A$5:$A$9304,$A117,'ROE Panel'!$D$5:$D$9304,F$6,'ROE Panel'!$E$5:$E$9304,F$7)/SUMIFS('ROE Panel'!$J$5:$J$9304,'ROE Panel'!$A$5:$A$9304,$A117,'ROE Panel'!$D$5:$D$9304,F$6,'ROE Panel'!$E$5:$E$9304,F$7),"")</f>
        <v>12.45542761650106</v>
      </c>
      <c r="N117" s="27">
        <f>IFERROR(SUMIFS('ROE Panel'!$L$5:$L$9304,'ROE Panel'!$A$5:$A$9304,$A117,'ROE Panel'!$D$5:$D$9304,G$6,'ROE Panel'!$E$5:$E$9304,G$7)/SUMIFS('ROE Panel'!$J$5:$J$9304,'ROE Panel'!$A$5:$A$9304,$A117,'ROE Panel'!$D$5:$D$9304,G$6,'ROE Panel'!$E$5:$E$9304,G$7),"")</f>
        <v>4.7997946330078873</v>
      </c>
      <c r="O117" s="27">
        <f>IFERROR(SUMIFS('ROE Panel'!$L$5:$L$9304,'ROE Panel'!$A$5:$A$9304,$A117,'ROE Panel'!$D$5:$D$9304,H$6,'ROE Panel'!$E$5:$E$9304,H$7)/SUMIFS('ROE Panel'!$J$5:$J$9304,'ROE Panel'!$A$5:$A$9304,$A117,'ROE Panel'!$D$5:$D$9304,H$6,'ROE Panel'!$E$5:$E$9304,H$7),"")</f>
        <v>6.6355286737677455</v>
      </c>
      <c r="P117" s="27">
        <f>IFERROR(SUMIFS('ROE Panel'!$L$5:$L$9304,'ROE Panel'!$A$5:$A$9304,$A117,'ROE Panel'!$D$5:$D$9304,I$6,'ROE Panel'!$E$5:$E$9304,I$7)/SUMIFS('ROE Panel'!$J$5:$J$9304,'ROE Panel'!$A$5:$A$9304,$A117,'ROE Panel'!$D$5:$D$9304,I$6,'ROE Panel'!$E$5:$E$9304,I$7),"")</f>
        <v>9.2973247977460911</v>
      </c>
      <c r="Q117" s="27">
        <f>IFERROR(SUMIFS('ROE Panel'!$L$5:$L$9304,'ROE Panel'!$A$5:$A$9304,$A117,'ROE Panel'!$D$5:$D$9304,J$6,'ROE Panel'!$E$5:$E$9304,J$7)/SUMIFS('ROE Panel'!$J$5:$J$9304,'ROE Panel'!$A$5:$A$9304,$A117,'ROE Panel'!$D$5:$D$9304,J$6,'ROE Panel'!$E$5:$E$9304,J$7),"")</f>
        <v>21.718688655276804</v>
      </c>
      <c r="R117" s="29">
        <f t="shared" si="30"/>
        <v>9.3665747304452776E-2</v>
      </c>
      <c r="S117" s="29">
        <f t="shared" si="31"/>
        <v>2.3629007303428748E-2</v>
      </c>
      <c r="T117" s="29">
        <f t="shared" si="32"/>
        <v>1.9427331209717319E-2</v>
      </c>
      <c r="U117" s="29">
        <f t="shared" si="33"/>
        <v>0.1318945357155229</v>
      </c>
      <c r="V117" s="29">
        <f t="shared" si="34"/>
        <v>7.8951124689733268E-2</v>
      </c>
      <c r="W117" s="29">
        <f t="shared" si="35"/>
        <v>3.3410150986549217E-2</v>
      </c>
      <c r="X117" s="29">
        <f t="shared" si="36"/>
        <v>1.8700687655865411E-3</v>
      </c>
    </row>
    <row r="118" spans="1:24" ht="13.95" customHeight="1" x14ac:dyDescent="0.3">
      <c r="A118" s="94">
        <v>45747</v>
      </c>
      <c r="B118" s="20">
        <f t="shared" si="29"/>
        <v>1</v>
      </c>
      <c r="C118" s="43">
        <v>7.5724159999999999E-2</v>
      </c>
      <c r="D118" s="35">
        <f>IFERROR(SUMIFS('ROE Panel'!$J$5:$J$9304,'ROE Panel'!$A$5:$A$9304,$A118,'ROE Panel'!$D$5:$D$9304,D$6,'ROE Panel'!$E$5:$E$9304,D$7)/SUMIFS('ROE Panel'!$K$5:$K$9304,'ROE Panel'!$A$5:$A$9304,$A118,'ROE Panel'!$D$5:$D$9304,D$6,'ROE Panel'!$E$5:$E$9304,D$7),"")</f>
        <v>0.19484320690346832</v>
      </c>
      <c r="E118" s="35">
        <f>IFERROR(SUMIFS('ROE Panel'!$J$5:$J$9304,'ROE Panel'!$A$5:$A$9304,$A118,'ROE Panel'!$D$5:$D$9304,E$6,'ROE Panel'!$E$5:$E$9304,E$7)/SUMIFS('ROE Panel'!$K$5:$K$9304,'ROE Panel'!$A$5:$A$9304,$A118,'ROE Panel'!$D$5:$D$9304,E$6,'ROE Panel'!$E$5:$E$9304,E$7),"")</f>
        <v>0.10837913909517123</v>
      </c>
      <c r="F118" s="35">
        <f>IFERROR(SUMIFS('ROE Panel'!$J$5:$J$9304,'ROE Panel'!$A$5:$A$9304,$A118,'ROE Panel'!$D$5:$D$9304,F$6,'ROE Panel'!$E$5:$E$9304,F$7)/SUMIFS('ROE Panel'!$K$5:$K$9304,'ROE Panel'!$A$5:$A$9304,$A118,'ROE Panel'!$D$5:$D$9304,F$6,'ROE Panel'!$E$5:$E$9304,F$7),"")</f>
        <v>0.12199845482949137</v>
      </c>
      <c r="G118" s="35">
        <f>IFERROR(SUMIFS('ROE Panel'!$J$5:$J$9304,'ROE Panel'!$A$5:$A$9304,$A118,'ROE Panel'!$D$5:$D$9304,G$6,'ROE Panel'!$E$5:$E$9304,G$7)/SUMIFS('ROE Panel'!$K$5:$K$9304,'ROE Panel'!$A$5:$A$9304,$A118,'ROE Panel'!$D$5:$D$9304,G$6,'ROE Panel'!$E$5:$E$9304,G$7),"")</f>
        <v>0.21307754554861674</v>
      </c>
      <c r="H118" s="35">
        <f>IFERROR(SUMIFS('ROE Panel'!$J$5:$J$9304,'ROE Panel'!$A$5:$A$9304,$A118,'ROE Panel'!$D$5:$D$9304,H$6,'ROE Panel'!$E$5:$E$9304,H$7)/SUMIFS('ROE Panel'!$K$5:$K$9304,'ROE Panel'!$A$5:$A$9304,$A118,'ROE Panel'!$D$5:$D$9304,H$6,'ROE Panel'!$E$5:$E$9304,H$7),"")</f>
        <v>0.17128608263861381</v>
      </c>
      <c r="I118" s="35">
        <f>IFERROR(SUMIFS('ROE Panel'!$J$5:$J$9304,'ROE Panel'!$A$5:$A$9304,$A118,'ROE Panel'!$D$5:$D$9304,I$6,'ROE Panel'!$E$5:$E$9304,I$7)/SUMIFS('ROE Panel'!$K$5:$K$9304,'ROE Panel'!$A$5:$A$9304,$A118,'ROE Panel'!$D$5:$D$9304,I$6,'ROE Panel'!$E$5:$E$9304,I$7),"")</f>
        <v>0.11305479548178625</v>
      </c>
      <c r="J118" s="35">
        <f>IFERROR(SUMIFS('ROE Panel'!$J$5:$J$9304,'ROE Panel'!$A$5:$A$9304,$A118,'ROE Panel'!$D$5:$D$9304,J$6,'ROE Panel'!$E$5:$E$9304,J$7)/SUMIFS('ROE Panel'!$K$5:$K$9304,'ROE Panel'!$A$5:$A$9304,$A118,'ROE Panel'!$D$5:$D$9304,J$6,'ROE Panel'!$E$5:$E$9304,J$7),"")</f>
        <v>0.15648180173057613</v>
      </c>
      <c r="K118" s="27">
        <f>IFERROR(SUMIFS('ROE Panel'!$L$5:$L$9304,'ROE Panel'!$A$5:$A$9304,$A118,'ROE Panel'!$D$5:$D$9304,D$6,'ROE Panel'!$E$5:$E$9304,D$7)/SUMIFS('ROE Panel'!$J$5:$J$9304,'ROE Panel'!$A$5:$A$9304,$A118,'ROE Panel'!$D$5:$D$9304,D$6,'ROE Panel'!$E$5:$E$9304,D$7),"")</f>
        <v>6.5944175354887875</v>
      </c>
      <c r="L118" s="27">
        <f>IFERROR(SUMIFS('ROE Panel'!$L$5:$L$9304,'ROE Panel'!$A$5:$A$9304,$A118,'ROE Panel'!$D$5:$D$9304,E$6,'ROE Panel'!$E$5:$E$9304,E$7)/SUMIFS('ROE Panel'!$J$5:$J$9304,'ROE Panel'!$A$5:$A$9304,$A118,'ROE Panel'!$D$5:$D$9304,E$6,'ROE Panel'!$E$5:$E$9304,E$7),"")</f>
        <v>10.595112603131501</v>
      </c>
      <c r="M118" s="27">
        <f>IFERROR(SUMIFS('ROE Panel'!$L$5:$L$9304,'ROE Panel'!$A$5:$A$9304,$A118,'ROE Panel'!$D$5:$D$9304,F$6,'ROE Panel'!$E$5:$E$9304,F$7)/SUMIFS('ROE Panel'!$J$5:$J$9304,'ROE Panel'!$A$5:$A$9304,$A118,'ROE Panel'!$D$5:$D$9304,F$6,'ROE Panel'!$E$5:$E$9304,F$7),"")</f>
        <v>12.402614318644211</v>
      </c>
      <c r="N118" s="27">
        <f>IFERROR(SUMIFS('ROE Panel'!$L$5:$L$9304,'ROE Panel'!$A$5:$A$9304,$A118,'ROE Panel'!$D$5:$D$9304,G$6,'ROE Panel'!$E$5:$E$9304,G$7)/SUMIFS('ROE Panel'!$J$5:$J$9304,'ROE Panel'!$A$5:$A$9304,$A118,'ROE Panel'!$D$5:$D$9304,G$6,'ROE Panel'!$E$5:$E$9304,G$7),"")</f>
        <v>4.9697727638973781</v>
      </c>
      <c r="O118" s="27">
        <f>IFERROR(SUMIFS('ROE Panel'!$L$5:$L$9304,'ROE Panel'!$A$5:$A$9304,$A118,'ROE Panel'!$D$5:$D$9304,H$6,'ROE Panel'!$E$5:$E$9304,H$7)/SUMIFS('ROE Panel'!$J$5:$J$9304,'ROE Panel'!$A$5:$A$9304,$A118,'ROE Panel'!$D$5:$D$9304,H$6,'ROE Panel'!$E$5:$E$9304,H$7),"")</f>
        <v>6.9142269977298731</v>
      </c>
      <c r="P118" s="27">
        <f>IFERROR(SUMIFS('ROE Panel'!$L$5:$L$9304,'ROE Panel'!$A$5:$A$9304,$A118,'ROE Panel'!$D$5:$D$9304,I$6,'ROE Panel'!$E$5:$E$9304,I$7)/SUMIFS('ROE Panel'!$J$5:$J$9304,'ROE Panel'!$A$5:$A$9304,$A118,'ROE Panel'!$D$5:$D$9304,I$6,'ROE Panel'!$E$5:$E$9304,I$7),"")</f>
        <v>9.881292428731534</v>
      </c>
      <c r="Q118" s="27">
        <f>IFERROR(SUMIFS('ROE Panel'!$L$5:$L$9304,'ROE Panel'!$A$5:$A$9304,$A118,'ROE Panel'!$D$5:$D$9304,J$6,'ROE Panel'!$E$5:$E$9304,J$7)/SUMIFS('ROE Panel'!$J$5:$J$9304,'ROE Panel'!$A$5:$A$9304,$A118,'ROE Panel'!$D$5:$D$9304,J$6,'ROE Panel'!$E$5:$E$9304,J$7),"")</f>
        <v>19.426017615031533</v>
      </c>
      <c r="R118" s="29">
        <f t="shared" si="30"/>
        <v>8.633989200058069E-2</v>
      </c>
      <c r="S118" s="29">
        <f t="shared" si="31"/>
        <v>2.4728524243875574E-2</v>
      </c>
      <c r="T118" s="29">
        <f t="shared" si="32"/>
        <v>2.0841939794579281E-2</v>
      </c>
      <c r="U118" s="29">
        <f t="shared" si="33"/>
        <v>0.12810856939871557</v>
      </c>
      <c r="V118" s="29">
        <f t="shared" si="34"/>
        <v>7.6219640787518431E-2</v>
      </c>
      <c r="W118" s="29">
        <f t="shared" si="35"/>
        <v>3.0404986672647724E-2</v>
      </c>
      <c r="X118" s="29">
        <f t="shared" si="36"/>
        <v>7.2917439785302046E-3</v>
      </c>
    </row>
    <row r="119" spans="1:24" ht="13.95" customHeight="1" x14ac:dyDescent="0.3">
      <c r="A119" s="94">
        <v>45777</v>
      </c>
      <c r="B119" s="20">
        <f t="shared" si="29"/>
        <v>1</v>
      </c>
      <c r="C119" s="43">
        <v>7.3910770000000001E-2</v>
      </c>
      <c r="D119" s="35">
        <f>IFERROR(SUMIFS('ROE Panel'!$J$5:$J$9304,'ROE Panel'!$A$5:$A$9304,$A119,'ROE Panel'!$D$5:$D$9304,D$6,'ROE Panel'!$E$5:$E$9304,D$7)/SUMIFS('ROE Panel'!$K$5:$K$9304,'ROE Panel'!$A$5:$A$9304,$A119,'ROE Panel'!$D$5:$D$9304,D$6,'ROE Panel'!$E$5:$E$9304,D$7),"")</f>
        <v>0.19520537958993397</v>
      </c>
      <c r="E119" s="35">
        <f>IFERROR(SUMIFS('ROE Panel'!$J$5:$J$9304,'ROE Panel'!$A$5:$A$9304,$A119,'ROE Panel'!$D$5:$D$9304,E$6,'ROE Panel'!$E$5:$E$9304,E$7)/SUMIFS('ROE Panel'!$K$5:$K$9304,'ROE Panel'!$A$5:$A$9304,$A119,'ROE Panel'!$D$5:$D$9304,E$6,'ROE Panel'!$E$5:$E$9304,E$7),"")</f>
        <v>0.10757813488479367</v>
      </c>
      <c r="F119" s="35">
        <f>IFERROR(SUMIFS('ROE Panel'!$J$5:$J$9304,'ROE Panel'!$A$5:$A$9304,$A119,'ROE Panel'!$D$5:$D$9304,F$6,'ROE Panel'!$E$5:$E$9304,F$7)/SUMIFS('ROE Panel'!$K$5:$K$9304,'ROE Panel'!$A$5:$A$9304,$A119,'ROE Panel'!$D$5:$D$9304,F$6,'ROE Panel'!$E$5:$E$9304,F$7),"")</f>
        <v>0.12596673600306366</v>
      </c>
      <c r="G119" s="35">
        <f>IFERROR(SUMIFS('ROE Panel'!$J$5:$J$9304,'ROE Panel'!$A$5:$A$9304,$A119,'ROE Panel'!$D$5:$D$9304,G$6,'ROE Panel'!$E$5:$E$9304,G$7)/SUMIFS('ROE Panel'!$K$5:$K$9304,'ROE Panel'!$A$5:$A$9304,$A119,'ROE Panel'!$D$5:$D$9304,G$6,'ROE Panel'!$E$5:$E$9304,G$7),"")</f>
        <v>0.19702929415951967</v>
      </c>
      <c r="H119" s="35">
        <f>IFERROR(SUMIFS('ROE Panel'!$J$5:$J$9304,'ROE Panel'!$A$5:$A$9304,$A119,'ROE Panel'!$D$5:$D$9304,H$6,'ROE Panel'!$E$5:$E$9304,H$7)/SUMIFS('ROE Panel'!$K$5:$K$9304,'ROE Panel'!$A$5:$A$9304,$A119,'ROE Panel'!$D$5:$D$9304,H$6,'ROE Panel'!$E$5:$E$9304,H$7),"")</f>
        <v>0.16439172564754506</v>
      </c>
      <c r="I119" s="35">
        <f>IFERROR(SUMIFS('ROE Panel'!$J$5:$J$9304,'ROE Panel'!$A$5:$A$9304,$A119,'ROE Panel'!$D$5:$D$9304,I$6,'ROE Panel'!$E$5:$E$9304,I$7)/SUMIFS('ROE Panel'!$K$5:$K$9304,'ROE Panel'!$A$5:$A$9304,$A119,'ROE Panel'!$D$5:$D$9304,I$6,'ROE Panel'!$E$5:$E$9304,I$7),"")</f>
        <v>0.11704420296647823</v>
      </c>
      <c r="J119" s="35">
        <f>IFERROR(SUMIFS('ROE Panel'!$J$5:$J$9304,'ROE Panel'!$A$5:$A$9304,$A119,'ROE Panel'!$D$5:$D$9304,J$6,'ROE Panel'!$E$5:$E$9304,J$7)/SUMIFS('ROE Panel'!$K$5:$K$9304,'ROE Panel'!$A$5:$A$9304,$A119,'ROE Panel'!$D$5:$D$9304,J$6,'ROE Panel'!$E$5:$E$9304,J$7),"")</f>
        <v>0.16523624059423492</v>
      </c>
      <c r="K119" s="27">
        <f>IFERROR(SUMIFS('ROE Panel'!$L$5:$L$9304,'ROE Panel'!$A$5:$A$9304,$A119,'ROE Panel'!$D$5:$D$9304,D$6,'ROE Panel'!$E$5:$E$9304,D$7)/SUMIFS('ROE Panel'!$J$5:$J$9304,'ROE Panel'!$A$5:$A$9304,$A119,'ROE Panel'!$D$5:$D$9304,D$6,'ROE Panel'!$E$5:$E$9304,D$7),"")</f>
        <v>7.1731134159715424</v>
      </c>
      <c r="L119" s="27">
        <f>IFERROR(SUMIFS('ROE Panel'!$L$5:$L$9304,'ROE Panel'!$A$5:$A$9304,$A119,'ROE Panel'!$D$5:$D$9304,E$6,'ROE Panel'!$E$5:$E$9304,E$7)/SUMIFS('ROE Panel'!$J$5:$J$9304,'ROE Panel'!$A$5:$A$9304,$A119,'ROE Panel'!$D$5:$D$9304,E$6,'ROE Panel'!$E$5:$E$9304,E$7),"")</f>
        <v>11.467631935958018</v>
      </c>
      <c r="M119" s="27">
        <f>IFERROR(SUMIFS('ROE Panel'!$L$5:$L$9304,'ROE Panel'!$A$5:$A$9304,$A119,'ROE Panel'!$D$5:$D$9304,F$6,'ROE Panel'!$E$5:$E$9304,F$7)/SUMIFS('ROE Panel'!$J$5:$J$9304,'ROE Panel'!$A$5:$A$9304,$A119,'ROE Panel'!$D$5:$D$9304,F$6,'ROE Panel'!$E$5:$E$9304,F$7),"")</f>
        <v>13.710860235676048</v>
      </c>
      <c r="N119" s="27">
        <f>IFERROR(SUMIFS('ROE Panel'!$L$5:$L$9304,'ROE Panel'!$A$5:$A$9304,$A119,'ROE Panel'!$D$5:$D$9304,G$6,'ROE Panel'!$E$5:$E$9304,G$7)/SUMIFS('ROE Panel'!$J$5:$J$9304,'ROE Panel'!$A$5:$A$9304,$A119,'ROE Panel'!$D$5:$D$9304,G$6,'ROE Panel'!$E$5:$E$9304,G$7),"")</f>
        <v>5.1312146824734546</v>
      </c>
      <c r="O119" s="27">
        <f>IFERROR(SUMIFS('ROE Panel'!$L$5:$L$9304,'ROE Panel'!$A$5:$A$9304,$A119,'ROE Panel'!$D$5:$D$9304,H$6,'ROE Panel'!$E$5:$E$9304,H$7)/SUMIFS('ROE Panel'!$J$5:$J$9304,'ROE Panel'!$A$5:$A$9304,$A119,'ROE Panel'!$D$5:$D$9304,H$6,'ROE Panel'!$E$5:$E$9304,H$7),"")</f>
        <v>7.568245716675154</v>
      </c>
      <c r="P119" s="27">
        <f>IFERROR(SUMIFS('ROE Panel'!$L$5:$L$9304,'ROE Panel'!$A$5:$A$9304,$A119,'ROE Panel'!$D$5:$D$9304,I$6,'ROE Panel'!$E$5:$E$9304,I$7)/SUMIFS('ROE Panel'!$J$5:$J$9304,'ROE Panel'!$A$5:$A$9304,$A119,'ROE Panel'!$D$5:$D$9304,I$6,'ROE Panel'!$E$5:$E$9304,I$7),"")</f>
        <v>11.385057328831639</v>
      </c>
      <c r="Q119" s="27">
        <f>IFERROR(SUMIFS('ROE Panel'!$L$5:$L$9304,'ROE Panel'!$A$5:$A$9304,$A119,'ROE Panel'!$D$5:$D$9304,J$6,'ROE Panel'!$E$5:$E$9304,J$7)/SUMIFS('ROE Panel'!$J$5:$J$9304,'ROE Panel'!$A$5:$A$9304,$A119,'ROE Panel'!$D$5:$D$9304,J$6,'ROE Panel'!$E$5:$E$9304,J$7),"")</f>
        <v>20.96164093158767</v>
      </c>
      <c r="R119" s="29">
        <f t="shared" si="30"/>
        <v>7.8932802096900248E-2</v>
      </c>
      <c r="S119" s="29">
        <f t="shared" si="31"/>
        <v>2.2193373691905702E-2</v>
      </c>
      <c r="T119" s="29">
        <f t="shared" si="32"/>
        <v>1.8811060288005679E-2</v>
      </c>
      <c r="U119" s="29">
        <f t="shared" si="33"/>
        <v>0.12148621562743707</v>
      </c>
      <c r="V119" s="29">
        <f t="shared" si="34"/>
        <v>6.7443662880245572E-2</v>
      </c>
      <c r="W119" s="29">
        <f t="shared" si="35"/>
        <v>2.5653067911374727E-2</v>
      </c>
      <c r="X119" s="29">
        <f t="shared" si="36"/>
        <v>7.2258116446041881E-3</v>
      </c>
    </row>
    <row r="120" spans="1:24" ht="13.95" customHeight="1" x14ac:dyDescent="0.3">
      <c r="A120" s="94">
        <v>45808</v>
      </c>
      <c r="B120" s="20">
        <f t="shared" si="29"/>
        <v>1</v>
      </c>
      <c r="C120" s="43">
        <v>7.2398379999999998E-2</v>
      </c>
      <c r="D120" s="35">
        <f>IFERROR(SUMIFS('ROE Panel'!$J$5:$J$9304,'ROE Panel'!$A$5:$A$9304,$A120,'ROE Panel'!$D$5:$D$9304,D$6,'ROE Panel'!$E$5:$E$9304,D$7)/SUMIFS('ROE Panel'!$K$5:$K$9304,'ROE Panel'!$A$5:$A$9304,$A120,'ROE Panel'!$D$5:$D$9304,D$6,'ROE Panel'!$E$5:$E$9304,D$7),"")</f>
        <v>0.19271834052485667</v>
      </c>
      <c r="E120" s="35">
        <f>IFERROR(SUMIFS('ROE Panel'!$J$5:$J$9304,'ROE Panel'!$A$5:$A$9304,$A120,'ROE Panel'!$D$5:$D$9304,E$6,'ROE Panel'!$E$5:$E$9304,E$7)/SUMIFS('ROE Panel'!$K$5:$K$9304,'ROE Panel'!$A$5:$A$9304,$A120,'ROE Panel'!$D$5:$D$9304,E$6,'ROE Panel'!$E$5:$E$9304,E$7),"")</f>
        <v>0.10619933657771789</v>
      </c>
      <c r="F120" s="35">
        <f>IFERROR(SUMIFS('ROE Panel'!$J$5:$J$9304,'ROE Panel'!$A$5:$A$9304,$A120,'ROE Panel'!$D$5:$D$9304,F$6,'ROE Panel'!$E$5:$E$9304,F$7)/SUMIFS('ROE Panel'!$K$5:$K$9304,'ROE Panel'!$A$5:$A$9304,$A120,'ROE Panel'!$D$5:$D$9304,F$6,'ROE Panel'!$E$5:$E$9304,F$7),"")</f>
        <v>0.13376603613636193</v>
      </c>
      <c r="G120" s="35">
        <f>IFERROR(SUMIFS('ROE Panel'!$J$5:$J$9304,'ROE Panel'!$A$5:$A$9304,$A120,'ROE Panel'!$D$5:$D$9304,G$6,'ROE Panel'!$E$5:$E$9304,G$7)/SUMIFS('ROE Panel'!$K$5:$K$9304,'ROE Panel'!$A$5:$A$9304,$A120,'ROE Panel'!$D$5:$D$9304,G$6,'ROE Panel'!$E$5:$E$9304,G$7),"")</f>
        <v>0.19058954197191766</v>
      </c>
      <c r="H120" s="35">
        <f>IFERROR(SUMIFS('ROE Panel'!$J$5:$J$9304,'ROE Panel'!$A$5:$A$9304,$A120,'ROE Panel'!$D$5:$D$9304,H$6,'ROE Panel'!$E$5:$E$9304,H$7)/SUMIFS('ROE Panel'!$K$5:$K$9304,'ROE Panel'!$A$5:$A$9304,$A120,'ROE Panel'!$D$5:$D$9304,H$6,'ROE Panel'!$E$5:$E$9304,H$7),"")</f>
        <v>0.1627383568778385</v>
      </c>
      <c r="I120" s="35">
        <f>IFERROR(SUMIFS('ROE Panel'!$J$5:$J$9304,'ROE Panel'!$A$5:$A$9304,$A120,'ROE Panel'!$D$5:$D$9304,I$6,'ROE Panel'!$E$5:$E$9304,I$7)/SUMIFS('ROE Panel'!$K$5:$K$9304,'ROE Panel'!$A$5:$A$9304,$A120,'ROE Panel'!$D$5:$D$9304,I$6,'ROE Panel'!$E$5:$E$9304,I$7),"")</f>
        <v>0.125224339326197</v>
      </c>
      <c r="J120" s="35">
        <f>IFERROR(SUMIFS('ROE Panel'!$J$5:$J$9304,'ROE Panel'!$A$5:$A$9304,$A120,'ROE Panel'!$D$5:$D$9304,J$6,'ROE Panel'!$E$5:$E$9304,J$7)/SUMIFS('ROE Panel'!$K$5:$K$9304,'ROE Panel'!$A$5:$A$9304,$A120,'ROE Panel'!$D$5:$D$9304,J$6,'ROE Panel'!$E$5:$E$9304,J$7),"")</f>
        <v>0.16660654699715358</v>
      </c>
      <c r="K120" s="27">
        <f>IFERROR(SUMIFS('ROE Panel'!$L$5:$L$9304,'ROE Panel'!$A$5:$A$9304,$A120,'ROE Panel'!$D$5:$D$9304,D$6,'ROE Panel'!$E$5:$E$9304,D$7)/SUMIFS('ROE Panel'!$J$5:$J$9304,'ROE Panel'!$A$5:$A$9304,$A120,'ROE Panel'!$D$5:$D$9304,D$6,'ROE Panel'!$E$5:$E$9304,D$7),"")</f>
        <v>7.2910547018501832</v>
      </c>
      <c r="L120" s="27">
        <f>IFERROR(SUMIFS('ROE Panel'!$L$5:$L$9304,'ROE Panel'!$A$5:$A$9304,$A120,'ROE Panel'!$D$5:$D$9304,E$6,'ROE Panel'!$E$5:$E$9304,E$7)/SUMIFS('ROE Panel'!$J$5:$J$9304,'ROE Panel'!$A$5:$A$9304,$A120,'ROE Panel'!$D$5:$D$9304,E$6,'ROE Panel'!$E$5:$E$9304,E$7),"")</f>
        <v>12.078736459578861</v>
      </c>
      <c r="M120" s="27">
        <f>IFERROR(SUMIFS('ROE Panel'!$L$5:$L$9304,'ROE Panel'!$A$5:$A$9304,$A120,'ROE Panel'!$D$5:$D$9304,F$6,'ROE Panel'!$E$5:$E$9304,F$7)/SUMIFS('ROE Panel'!$J$5:$J$9304,'ROE Panel'!$A$5:$A$9304,$A120,'ROE Panel'!$D$5:$D$9304,F$6,'ROE Panel'!$E$5:$E$9304,F$7),"")</f>
        <v>13.792182595004229</v>
      </c>
      <c r="N120" s="27">
        <f>IFERROR(SUMIFS('ROE Panel'!$L$5:$L$9304,'ROE Panel'!$A$5:$A$9304,$A120,'ROE Panel'!$D$5:$D$9304,G$6,'ROE Panel'!$E$5:$E$9304,G$7)/SUMIFS('ROE Panel'!$J$5:$J$9304,'ROE Panel'!$A$5:$A$9304,$A120,'ROE Panel'!$D$5:$D$9304,G$6,'ROE Panel'!$E$5:$E$9304,G$7),"")</f>
        <v>5.2771788455803508</v>
      </c>
      <c r="O120" s="27">
        <f>IFERROR(SUMIFS('ROE Panel'!$L$5:$L$9304,'ROE Panel'!$A$5:$A$9304,$A120,'ROE Panel'!$D$5:$D$9304,H$6,'ROE Panel'!$E$5:$E$9304,H$7)/SUMIFS('ROE Panel'!$J$5:$J$9304,'ROE Panel'!$A$5:$A$9304,$A120,'ROE Panel'!$D$5:$D$9304,H$6,'ROE Panel'!$E$5:$E$9304,H$7),"")</f>
        <v>7.7775837306814246</v>
      </c>
      <c r="P120" s="27">
        <f>IFERROR(SUMIFS('ROE Panel'!$L$5:$L$9304,'ROE Panel'!$A$5:$A$9304,$A120,'ROE Panel'!$D$5:$D$9304,I$6,'ROE Panel'!$E$5:$E$9304,I$7)/SUMIFS('ROE Panel'!$J$5:$J$9304,'ROE Panel'!$A$5:$A$9304,$A120,'ROE Panel'!$D$5:$D$9304,I$6,'ROE Panel'!$E$5:$E$9304,I$7),"")</f>
        <v>11.800073133065958</v>
      </c>
      <c r="Q120" s="27">
        <f>IFERROR(SUMIFS('ROE Panel'!$L$5:$L$9304,'ROE Panel'!$A$5:$A$9304,$A120,'ROE Panel'!$D$5:$D$9304,J$6,'ROE Panel'!$E$5:$E$9304,J$7)/SUMIFS('ROE Panel'!$J$5:$J$9304,'ROE Panel'!$A$5:$A$9304,$A120,'ROE Panel'!$D$5:$D$9304,J$6,'ROE Panel'!$E$5:$E$9304,J$7),"")</f>
        <v>19.548909616867657</v>
      </c>
      <c r="R120" s="29">
        <f t="shared" si="30"/>
        <v>7.8306886725247146E-2</v>
      </c>
      <c r="S120" s="29">
        <f t="shared" si="31"/>
        <v>2.0751813932391047E-2</v>
      </c>
      <c r="T120" s="29">
        <f t="shared" si="32"/>
        <v>2.1631178456218411E-2</v>
      </c>
      <c r="U120" s="29">
        <f t="shared" si="33"/>
        <v>0.11736667960708884</v>
      </c>
      <c r="V120" s="29">
        <f t="shared" si="34"/>
        <v>6.6042982902891109E-2</v>
      </c>
      <c r="W120" s="29">
        <f t="shared" si="35"/>
        <v>2.7539732901709912E-2</v>
      </c>
      <c r="X120" s="29">
        <f t="shared" si="36"/>
        <v>1.1324805839141514E-2</v>
      </c>
    </row>
    <row r="121" spans="1:24" ht="13.95" customHeight="1" x14ac:dyDescent="0.3">
      <c r="A121" s="94">
        <v>45838</v>
      </c>
      <c r="B121" s="20">
        <f t="shared" si="29"/>
        <v>1</v>
      </c>
      <c r="C121" s="43">
        <v>7.1187159999999999E-2</v>
      </c>
      <c r="D121" s="35">
        <f>IFERROR(SUMIFS('ROE Panel'!$J$5:$J$9304,'ROE Panel'!$A$5:$A$9304,$A121,'ROE Panel'!$D$5:$D$9304,D$6,'ROE Panel'!$E$5:$E$9304,D$7)/SUMIFS('ROE Panel'!$K$5:$K$9304,'ROE Panel'!$A$5:$A$9304,$A121,'ROE Panel'!$D$5:$D$9304,D$6,'ROE Panel'!$E$5:$E$9304,D$7),"")</f>
        <v>0.19028140767090107</v>
      </c>
      <c r="E121" s="35">
        <f>IFERROR(SUMIFS('ROE Panel'!$J$5:$J$9304,'ROE Panel'!$A$5:$A$9304,$A121,'ROE Panel'!$D$5:$D$9304,E$6,'ROE Panel'!$E$5:$E$9304,E$7)/SUMIFS('ROE Panel'!$K$5:$K$9304,'ROE Panel'!$A$5:$A$9304,$A121,'ROE Panel'!$D$5:$D$9304,E$6,'ROE Panel'!$E$5:$E$9304,E$7),"")</f>
        <v>0.10740562827671103</v>
      </c>
      <c r="F121" s="35">
        <f>IFERROR(SUMIFS('ROE Panel'!$J$5:$J$9304,'ROE Panel'!$A$5:$A$9304,$A121,'ROE Panel'!$D$5:$D$9304,F$6,'ROE Panel'!$E$5:$E$9304,F$7)/SUMIFS('ROE Panel'!$K$5:$K$9304,'ROE Panel'!$A$5:$A$9304,$A121,'ROE Panel'!$D$5:$D$9304,F$6,'ROE Panel'!$E$5:$E$9304,F$7),"")</f>
        <v>0.13486588003467354</v>
      </c>
      <c r="G121" s="35">
        <f>IFERROR(SUMIFS('ROE Panel'!$J$5:$J$9304,'ROE Panel'!$A$5:$A$9304,$A121,'ROE Panel'!$D$5:$D$9304,G$6,'ROE Panel'!$E$5:$E$9304,G$7)/SUMIFS('ROE Panel'!$K$5:$K$9304,'ROE Panel'!$A$5:$A$9304,$A121,'ROE Panel'!$D$5:$D$9304,G$6,'ROE Panel'!$E$5:$E$9304,G$7),"")</f>
        <v>0.18556237078026758</v>
      </c>
      <c r="H121" s="35">
        <f>IFERROR(SUMIFS('ROE Panel'!$J$5:$J$9304,'ROE Panel'!$A$5:$A$9304,$A121,'ROE Panel'!$D$5:$D$9304,H$6,'ROE Panel'!$E$5:$E$9304,H$7)/SUMIFS('ROE Panel'!$K$5:$K$9304,'ROE Panel'!$A$5:$A$9304,$A121,'ROE Panel'!$D$5:$D$9304,H$6,'ROE Panel'!$E$5:$E$9304,H$7),"")</f>
        <v>0.16101201202469484</v>
      </c>
      <c r="I121" s="35">
        <f>IFERROR(SUMIFS('ROE Panel'!$J$5:$J$9304,'ROE Panel'!$A$5:$A$9304,$A121,'ROE Panel'!$D$5:$D$9304,I$6,'ROE Panel'!$E$5:$E$9304,I$7)/SUMIFS('ROE Panel'!$K$5:$K$9304,'ROE Panel'!$A$5:$A$9304,$A121,'ROE Panel'!$D$5:$D$9304,I$6,'ROE Panel'!$E$5:$E$9304,I$7),"")</f>
        <v>0.12630724419773817</v>
      </c>
      <c r="J121" s="35">
        <f>IFERROR(SUMIFS('ROE Panel'!$J$5:$J$9304,'ROE Panel'!$A$5:$A$9304,$A121,'ROE Panel'!$D$5:$D$9304,J$6,'ROE Panel'!$E$5:$E$9304,J$7)/SUMIFS('ROE Panel'!$K$5:$K$9304,'ROE Panel'!$A$5:$A$9304,$A121,'ROE Panel'!$D$5:$D$9304,J$6,'ROE Panel'!$E$5:$E$9304,J$7),"")</f>
        <v>0.1672308972660734</v>
      </c>
      <c r="K121" s="27">
        <f>IFERROR(SUMIFS('ROE Panel'!$L$5:$L$9304,'ROE Panel'!$A$5:$A$9304,$A121,'ROE Panel'!$D$5:$D$9304,D$6,'ROE Panel'!$E$5:$E$9304,D$7)/SUMIFS('ROE Panel'!$J$5:$J$9304,'ROE Panel'!$A$5:$A$9304,$A121,'ROE Panel'!$D$5:$D$9304,D$6,'ROE Panel'!$E$5:$E$9304,D$7),"")</f>
        <v>7.4943188587381968</v>
      </c>
      <c r="L121" s="27">
        <f>IFERROR(SUMIFS('ROE Panel'!$L$5:$L$9304,'ROE Panel'!$A$5:$A$9304,$A121,'ROE Panel'!$D$5:$D$9304,E$6,'ROE Panel'!$E$5:$E$9304,E$7)/SUMIFS('ROE Panel'!$J$5:$J$9304,'ROE Panel'!$A$5:$A$9304,$A121,'ROE Panel'!$D$5:$D$9304,E$6,'ROE Panel'!$E$5:$E$9304,E$7),"")</f>
        <v>11.859390237627824</v>
      </c>
      <c r="M121" s="27">
        <f>IFERROR(SUMIFS('ROE Panel'!$L$5:$L$9304,'ROE Panel'!$A$5:$A$9304,$A121,'ROE Panel'!$D$5:$D$9304,F$6,'ROE Panel'!$E$5:$E$9304,F$7)/SUMIFS('ROE Panel'!$J$5:$J$9304,'ROE Panel'!$A$5:$A$9304,$A121,'ROE Panel'!$D$5:$D$9304,F$6,'ROE Panel'!$E$5:$E$9304,F$7),"")</f>
        <v>13.978537572144196</v>
      </c>
      <c r="N121" s="27">
        <f>IFERROR(SUMIFS('ROE Panel'!$L$5:$L$9304,'ROE Panel'!$A$5:$A$9304,$A121,'ROE Panel'!$D$5:$D$9304,G$6,'ROE Panel'!$E$5:$E$9304,G$7)/SUMIFS('ROE Panel'!$J$5:$J$9304,'ROE Panel'!$A$5:$A$9304,$A121,'ROE Panel'!$D$5:$D$9304,G$6,'ROE Panel'!$E$5:$E$9304,G$7),"")</f>
        <v>5.2921652588363299</v>
      </c>
      <c r="O121" s="27">
        <f>IFERROR(SUMIFS('ROE Panel'!$L$5:$L$9304,'ROE Panel'!$A$5:$A$9304,$A121,'ROE Panel'!$D$5:$D$9304,H$6,'ROE Panel'!$E$5:$E$9304,H$7)/SUMIFS('ROE Panel'!$J$5:$J$9304,'ROE Panel'!$A$5:$A$9304,$A121,'ROE Panel'!$D$5:$D$9304,H$6,'ROE Panel'!$E$5:$E$9304,H$7),"")</f>
        <v>7.8203492841343829</v>
      </c>
      <c r="P121" s="27">
        <f>IFERROR(SUMIFS('ROE Panel'!$L$5:$L$9304,'ROE Panel'!$A$5:$A$9304,$A121,'ROE Panel'!$D$5:$D$9304,I$6,'ROE Panel'!$E$5:$E$9304,I$7)/SUMIFS('ROE Panel'!$J$5:$J$9304,'ROE Panel'!$A$5:$A$9304,$A121,'ROE Panel'!$D$5:$D$9304,I$6,'ROE Panel'!$E$5:$E$9304,I$7),"")</f>
        <v>11.664021453990213</v>
      </c>
      <c r="Q121" s="27">
        <f>IFERROR(SUMIFS('ROE Panel'!$L$5:$L$9304,'ROE Panel'!$A$5:$A$9304,$A121,'ROE Panel'!$D$5:$D$9304,J$6,'ROE Panel'!$E$5:$E$9304,J$7)/SUMIFS('ROE Panel'!$J$5:$J$9304,'ROE Panel'!$A$5:$A$9304,$A121,'ROE Panel'!$D$5:$D$9304,J$6,'ROE Panel'!$E$5:$E$9304,J$7),"")</f>
        <v>20.589173566221799</v>
      </c>
      <c r="R121" s="29">
        <f t="shared" si="30"/>
        <v>7.6288603967998053E-2</v>
      </c>
      <c r="S121" s="29">
        <f t="shared" si="31"/>
        <v>2.3235728816060966E-2</v>
      </c>
      <c r="T121" s="29">
        <f t="shared" si="32"/>
        <v>2.24204071990107E-2</v>
      </c>
      <c r="U121" s="29">
        <f t="shared" si="33"/>
        <v>0.11691120959264015</v>
      </c>
      <c r="V121" s="29">
        <f t="shared" si="34"/>
        <v>6.6358196355908949E-2</v>
      </c>
      <c r="W121" s="29">
        <f t="shared" si="35"/>
        <v>2.9644316216440786E-2</v>
      </c>
      <c r="X121" s="29">
        <f t="shared" si="36"/>
        <v>1.0731747979208256E-2</v>
      </c>
    </row>
    <row r="122" spans="1:24" ht="13.95" customHeight="1" x14ac:dyDescent="0.3">
      <c r="A122" s="94">
        <v>45869</v>
      </c>
      <c r="B122" s="20">
        <f t="shared" si="29"/>
        <v>1</v>
      </c>
      <c r="C122" s="43">
        <v>7.4053240000000006E-2</v>
      </c>
      <c r="D122" s="35">
        <f>IFERROR(SUMIFS('ROE Panel'!$J$5:$J$9304,'ROE Panel'!$A$5:$A$9304,$A122,'ROE Panel'!$D$5:$D$9304,D$6,'ROE Panel'!$E$5:$E$9304,D$7)/SUMIFS('ROE Panel'!$K$5:$K$9304,'ROE Panel'!$A$5:$A$9304,$A122,'ROE Panel'!$D$5:$D$9304,D$6,'ROE Panel'!$E$5:$E$9304,D$7),"")</f>
        <v>0.18965938479769848</v>
      </c>
      <c r="E122" s="35">
        <f>IFERROR(SUMIFS('ROE Panel'!$J$5:$J$9304,'ROE Panel'!$A$5:$A$9304,$A122,'ROE Panel'!$D$5:$D$9304,E$6,'ROE Panel'!$E$5:$E$9304,E$7)/SUMIFS('ROE Panel'!$K$5:$K$9304,'ROE Panel'!$A$5:$A$9304,$A122,'ROE Panel'!$D$5:$D$9304,E$6,'ROE Panel'!$E$5:$E$9304,E$7),"")</f>
        <v>0.10576750317852592</v>
      </c>
      <c r="F122" s="35">
        <f>IFERROR(SUMIFS('ROE Panel'!$J$5:$J$9304,'ROE Panel'!$A$5:$A$9304,$A122,'ROE Panel'!$D$5:$D$9304,F$6,'ROE Panel'!$E$5:$E$9304,F$7)/SUMIFS('ROE Panel'!$K$5:$K$9304,'ROE Panel'!$A$5:$A$9304,$A122,'ROE Panel'!$D$5:$D$9304,F$6,'ROE Panel'!$E$5:$E$9304,F$7),"")</f>
        <v>0.1347352324137559</v>
      </c>
      <c r="G122" s="35">
        <f>IFERROR(SUMIFS('ROE Panel'!$J$5:$J$9304,'ROE Panel'!$A$5:$A$9304,$A122,'ROE Panel'!$D$5:$D$9304,G$6,'ROE Panel'!$E$5:$E$9304,G$7)/SUMIFS('ROE Panel'!$K$5:$K$9304,'ROE Panel'!$A$5:$A$9304,$A122,'ROE Panel'!$D$5:$D$9304,G$6,'ROE Panel'!$E$5:$E$9304,G$7),"")</f>
        <v>0.18210524099783884</v>
      </c>
      <c r="H122" s="35">
        <f>IFERROR(SUMIFS('ROE Panel'!$J$5:$J$9304,'ROE Panel'!$A$5:$A$9304,$A122,'ROE Panel'!$D$5:$D$9304,H$6,'ROE Panel'!$E$5:$E$9304,H$7)/SUMIFS('ROE Panel'!$K$5:$K$9304,'ROE Panel'!$A$5:$A$9304,$A122,'ROE Panel'!$D$5:$D$9304,H$6,'ROE Panel'!$E$5:$E$9304,H$7),"")</f>
        <v>0.15854774354579979</v>
      </c>
      <c r="I122" s="35">
        <f>IFERROR(SUMIFS('ROE Panel'!$J$5:$J$9304,'ROE Panel'!$A$5:$A$9304,$A122,'ROE Panel'!$D$5:$D$9304,I$6,'ROE Panel'!$E$5:$E$9304,I$7)/SUMIFS('ROE Panel'!$K$5:$K$9304,'ROE Panel'!$A$5:$A$9304,$A122,'ROE Panel'!$D$5:$D$9304,I$6,'ROE Panel'!$E$5:$E$9304,I$7),"")</f>
        <v>0.12678877604544544</v>
      </c>
      <c r="J122" s="35">
        <f>IFERROR(SUMIFS('ROE Panel'!$J$5:$J$9304,'ROE Panel'!$A$5:$A$9304,$A122,'ROE Panel'!$D$5:$D$9304,J$6,'ROE Panel'!$E$5:$E$9304,J$7)/SUMIFS('ROE Panel'!$K$5:$K$9304,'ROE Panel'!$A$5:$A$9304,$A122,'ROE Panel'!$D$5:$D$9304,J$6,'ROE Panel'!$E$5:$E$9304,J$7),"")</f>
        <v>0.16449889237024318</v>
      </c>
      <c r="K122" s="27">
        <f>IFERROR(SUMIFS('ROE Panel'!$L$5:$L$9304,'ROE Panel'!$A$5:$A$9304,$A122,'ROE Panel'!$D$5:$D$9304,D$6,'ROE Panel'!$E$5:$E$9304,D$7)/SUMIFS('ROE Panel'!$J$5:$J$9304,'ROE Panel'!$A$5:$A$9304,$A122,'ROE Panel'!$D$5:$D$9304,D$6,'ROE Panel'!$E$5:$E$9304,D$7),"")</f>
        <v>6.9099953101302525</v>
      </c>
      <c r="L122" s="27">
        <f>IFERROR(SUMIFS('ROE Panel'!$L$5:$L$9304,'ROE Panel'!$A$5:$A$9304,$A122,'ROE Panel'!$D$5:$D$9304,E$6,'ROE Panel'!$E$5:$E$9304,E$7)/SUMIFS('ROE Panel'!$J$5:$J$9304,'ROE Panel'!$A$5:$A$9304,$A122,'ROE Panel'!$D$5:$D$9304,E$6,'ROE Panel'!$E$5:$E$9304,E$7),"")</f>
        <v>11.020167863884407</v>
      </c>
      <c r="M122" s="27">
        <f>IFERROR(SUMIFS('ROE Panel'!$L$5:$L$9304,'ROE Panel'!$A$5:$A$9304,$A122,'ROE Panel'!$D$5:$D$9304,F$6,'ROE Panel'!$E$5:$E$9304,F$7)/SUMIFS('ROE Panel'!$J$5:$J$9304,'ROE Panel'!$A$5:$A$9304,$A122,'ROE Panel'!$D$5:$D$9304,F$6,'ROE Panel'!$E$5:$E$9304,F$7),"")</f>
        <v>12.846089034794099</v>
      </c>
      <c r="N122" s="27">
        <f>IFERROR(SUMIFS('ROE Panel'!$L$5:$L$9304,'ROE Panel'!$A$5:$A$9304,$A122,'ROE Panel'!$D$5:$D$9304,G$6,'ROE Panel'!$E$5:$E$9304,G$7)/SUMIFS('ROE Panel'!$J$5:$J$9304,'ROE Panel'!$A$5:$A$9304,$A122,'ROE Panel'!$D$5:$D$9304,G$6,'ROE Panel'!$E$5:$E$9304,G$7),"")</f>
        <v>5.657704656086243</v>
      </c>
      <c r="O122" s="27">
        <f>IFERROR(SUMIFS('ROE Panel'!$L$5:$L$9304,'ROE Panel'!$A$5:$A$9304,$A122,'ROE Panel'!$D$5:$D$9304,H$6,'ROE Panel'!$E$5:$E$9304,H$7)/SUMIFS('ROE Panel'!$J$5:$J$9304,'ROE Panel'!$A$5:$A$9304,$A122,'ROE Panel'!$D$5:$D$9304,H$6,'ROE Panel'!$E$5:$E$9304,H$7),"")</f>
        <v>7.6156507806283331</v>
      </c>
      <c r="P122" s="27">
        <f>IFERROR(SUMIFS('ROE Panel'!$L$5:$L$9304,'ROE Panel'!$A$5:$A$9304,$A122,'ROE Panel'!$D$5:$D$9304,I$6,'ROE Panel'!$E$5:$E$9304,I$7)/SUMIFS('ROE Panel'!$J$5:$J$9304,'ROE Panel'!$A$5:$A$9304,$A122,'ROE Panel'!$D$5:$D$9304,I$6,'ROE Panel'!$E$5:$E$9304,I$7),"")</f>
        <v>10.483320264726974</v>
      </c>
      <c r="Q122" s="27">
        <f>IFERROR(SUMIFS('ROE Panel'!$L$5:$L$9304,'ROE Panel'!$A$5:$A$9304,$A122,'ROE Panel'!$D$5:$D$9304,J$6,'ROE Panel'!$E$5:$E$9304,J$7)/SUMIFS('ROE Panel'!$J$5:$J$9304,'ROE Panel'!$A$5:$A$9304,$A122,'ROE Panel'!$D$5:$D$9304,J$6,'ROE Panel'!$E$5:$E$9304,J$7),"")</f>
        <v>19.667149263978548</v>
      </c>
      <c r="R122" s="29">
        <f t="shared" si="30"/>
        <v>8.1801728567763479E-2</v>
      </c>
      <c r="S122" s="29">
        <f t="shared" si="31"/>
        <v>2.3366055997076182E-2</v>
      </c>
      <c r="T122" s="29">
        <f t="shared" si="32"/>
        <v>2.3636717524161868E-2</v>
      </c>
      <c r="U122" s="29">
        <f t="shared" si="33"/>
        <v>0.10407899968769009</v>
      </c>
      <c r="V122" s="29">
        <f t="shared" si="34"/>
        <v>6.5330109237081532E-2</v>
      </c>
      <c r="W122" s="29">
        <f t="shared" si="35"/>
        <v>3.2975902553159145E-2</v>
      </c>
      <c r="X122" s="29">
        <f t="shared" si="36"/>
        <v>9.2653835525093736E-3</v>
      </c>
    </row>
    <row r="123" spans="1:24" ht="13.95" customHeight="1" x14ac:dyDescent="0.3">
      <c r="A123" s="94">
        <v>45900</v>
      </c>
      <c r="B123" s="20">
        <f t="shared" si="29"/>
        <v>1</v>
      </c>
      <c r="C123" s="43">
        <v>7.3785210000000004E-2</v>
      </c>
      <c r="D123" s="35">
        <f>IFERROR(SUMIFS('ROE Panel'!$J$5:$J$9304,'ROE Panel'!$A$5:$A$9304,$A123,'ROE Panel'!$D$5:$D$9304,D$6,'ROE Panel'!$E$5:$E$9304,D$7)/SUMIFS('ROE Panel'!$K$5:$K$9304,'ROE Panel'!$A$5:$A$9304,$A123,'ROE Panel'!$D$5:$D$9304,D$6,'ROE Panel'!$E$5:$E$9304,D$7),"")</f>
        <v>0.18968033118226535</v>
      </c>
      <c r="E123" s="35">
        <f>IFERROR(SUMIFS('ROE Panel'!$J$5:$J$9304,'ROE Panel'!$A$5:$A$9304,$A123,'ROE Panel'!$D$5:$D$9304,E$6,'ROE Panel'!$E$5:$E$9304,E$7)/SUMIFS('ROE Panel'!$K$5:$K$9304,'ROE Panel'!$A$5:$A$9304,$A123,'ROE Panel'!$D$5:$D$9304,E$6,'ROE Panel'!$E$5:$E$9304,E$7),"")</f>
        <v>0.10981850764723368</v>
      </c>
      <c r="F123" s="35">
        <f>IFERROR(SUMIFS('ROE Panel'!$J$5:$J$9304,'ROE Panel'!$A$5:$A$9304,$A123,'ROE Panel'!$D$5:$D$9304,F$6,'ROE Panel'!$E$5:$E$9304,F$7)/SUMIFS('ROE Panel'!$K$5:$K$9304,'ROE Panel'!$A$5:$A$9304,$A123,'ROE Panel'!$D$5:$D$9304,F$6,'ROE Panel'!$E$5:$E$9304,F$7),"")</f>
        <v>0.14111955689296829</v>
      </c>
      <c r="G123" s="35">
        <f>IFERROR(SUMIFS('ROE Panel'!$J$5:$J$9304,'ROE Panel'!$A$5:$A$9304,$A123,'ROE Panel'!$D$5:$D$9304,G$6,'ROE Panel'!$E$5:$E$9304,G$7)/SUMIFS('ROE Panel'!$K$5:$K$9304,'ROE Panel'!$A$5:$A$9304,$A123,'ROE Panel'!$D$5:$D$9304,G$6,'ROE Panel'!$E$5:$E$9304,G$7),"")</f>
        <v>0.17798499020841838</v>
      </c>
      <c r="H123" s="35">
        <f>IFERROR(SUMIFS('ROE Panel'!$J$5:$J$9304,'ROE Panel'!$A$5:$A$9304,$A123,'ROE Panel'!$D$5:$D$9304,H$6,'ROE Panel'!$E$5:$E$9304,H$7)/SUMIFS('ROE Panel'!$K$5:$K$9304,'ROE Panel'!$A$5:$A$9304,$A123,'ROE Panel'!$D$5:$D$9304,H$6,'ROE Panel'!$E$5:$E$9304,H$7),"")</f>
        <v>0.16044314254534864</v>
      </c>
      <c r="I123" s="35">
        <f>IFERROR(SUMIFS('ROE Panel'!$J$5:$J$9304,'ROE Panel'!$A$5:$A$9304,$A123,'ROE Panel'!$D$5:$D$9304,I$6,'ROE Panel'!$E$5:$E$9304,I$7)/SUMIFS('ROE Panel'!$K$5:$K$9304,'ROE Panel'!$A$5:$A$9304,$A123,'ROE Panel'!$D$5:$D$9304,I$6,'ROE Panel'!$E$5:$E$9304,I$7),"")</f>
        <v>0.13400489817321193</v>
      </c>
      <c r="J123" s="35">
        <f>IFERROR(SUMIFS('ROE Panel'!$J$5:$J$9304,'ROE Panel'!$A$5:$A$9304,$A123,'ROE Panel'!$D$5:$D$9304,J$6,'ROE Panel'!$E$5:$E$9304,J$7)/SUMIFS('ROE Panel'!$K$5:$K$9304,'ROE Panel'!$A$5:$A$9304,$A123,'ROE Panel'!$D$5:$D$9304,J$6,'ROE Panel'!$E$5:$E$9304,J$7),"")</f>
        <v>0.16730079001841769</v>
      </c>
      <c r="K123" s="27">
        <f>IFERROR(SUMIFS('ROE Panel'!$L$5:$L$9304,'ROE Panel'!$A$5:$A$9304,$A123,'ROE Panel'!$D$5:$D$9304,D$6,'ROE Panel'!$E$5:$E$9304,D$7)/SUMIFS('ROE Panel'!$J$5:$J$9304,'ROE Panel'!$A$5:$A$9304,$A123,'ROE Panel'!$D$5:$D$9304,D$6,'ROE Panel'!$E$5:$E$9304,D$7),"")</f>
        <v>7.5003947664696193</v>
      </c>
      <c r="L123" s="27">
        <f>IFERROR(SUMIFS('ROE Panel'!$L$5:$L$9304,'ROE Panel'!$A$5:$A$9304,$A123,'ROE Panel'!$D$5:$D$9304,E$6,'ROE Panel'!$E$5:$E$9304,E$7)/SUMIFS('ROE Panel'!$J$5:$J$9304,'ROE Panel'!$A$5:$A$9304,$A123,'ROE Panel'!$D$5:$D$9304,E$6,'ROE Panel'!$E$5:$E$9304,E$7),"")</f>
        <v>12.3402969717038</v>
      </c>
      <c r="M123" s="27">
        <f>IFERROR(SUMIFS('ROE Panel'!$L$5:$L$9304,'ROE Panel'!$A$5:$A$9304,$A123,'ROE Panel'!$D$5:$D$9304,F$6,'ROE Panel'!$E$5:$E$9304,F$7)/SUMIFS('ROE Panel'!$J$5:$J$9304,'ROE Panel'!$A$5:$A$9304,$A123,'ROE Panel'!$D$5:$D$9304,F$6,'ROE Panel'!$E$5:$E$9304,F$7),"")</f>
        <v>12.762755492659331</v>
      </c>
      <c r="N123" s="27">
        <f>IFERROR(SUMIFS('ROE Panel'!$L$5:$L$9304,'ROE Panel'!$A$5:$A$9304,$A123,'ROE Panel'!$D$5:$D$9304,G$6,'ROE Panel'!$E$5:$E$9304,G$7)/SUMIFS('ROE Panel'!$J$5:$J$9304,'ROE Panel'!$A$5:$A$9304,$A123,'ROE Panel'!$D$5:$D$9304,G$6,'ROE Panel'!$E$5:$E$9304,G$7),"")</f>
        <v>5.2490587385000902</v>
      </c>
      <c r="O123" s="27">
        <f>IFERROR(SUMIFS('ROE Panel'!$L$5:$L$9304,'ROE Panel'!$A$5:$A$9304,$A123,'ROE Panel'!$D$5:$D$9304,H$6,'ROE Panel'!$E$5:$E$9304,H$7)/SUMIFS('ROE Panel'!$J$5:$J$9304,'ROE Panel'!$A$5:$A$9304,$A123,'ROE Panel'!$D$5:$D$9304,H$6,'ROE Panel'!$E$5:$E$9304,H$7),"")</f>
        <v>7.7586731904884516</v>
      </c>
      <c r="P123" s="27">
        <f>IFERROR(SUMIFS('ROE Panel'!$L$5:$L$9304,'ROE Panel'!$A$5:$A$9304,$A123,'ROE Panel'!$D$5:$D$9304,I$6,'ROE Panel'!$E$5:$E$9304,I$7)/SUMIFS('ROE Panel'!$J$5:$J$9304,'ROE Panel'!$A$5:$A$9304,$A123,'ROE Panel'!$D$5:$D$9304,I$6,'ROE Panel'!$E$5:$E$9304,I$7),"")</f>
        <v>10.814210821328608</v>
      </c>
      <c r="Q123" s="27">
        <f>IFERROR(SUMIFS('ROE Panel'!$L$5:$L$9304,'ROE Panel'!$A$5:$A$9304,$A123,'ROE Panel'!$D$5:$D$9304,J$6,'ROE Panel'!$E$5:$E$9304,J$7)/SUMIFS('ROE Panel'!$J$5:$J$9304,'ROE Panel'!$A$5:$A$9304,$A123,'ROE Panel'!$D$5:$D$9304,J$6,'ROE Panel'!$E$5:$E$9304,J$7),"")</f>
        <v>18.506155618101676</v>
      </c>
      <c r="R123" s="29">
        <f t="shared" si="30"/>
        <v>7.3504802945126999E-2</v>
      </c>
      <c r="S123" s="29">
        <f t="shared" si="31"/>
        <v>1.9568709899073194E-2</v>
      </c>
      <c r="T123" s="29">
        <f t="shared" si="32"/>
        <v>2.5472240830693688E-2</v>
      </c>
      <c r="U123" s="29">
        <f t="shared" si="33"/>
        <v>0.11341760072509914</v>
      </c>
      <c r="V123" s="29">
        <f t="shared" si="34"/>
        <v>6.4346523165059247E-2</v>
      </c>
      <c r="W123" s="29">
        <f t="shared" si="35"/>
        <v>3.3253063954200204E-2</v>
      </c>
      <c r="X123" s="29">
        <f t="shared" si="36"/>
        <v>1.2070448883332904E-2</v>
      </c>
    </row>
    <row r="124" spans="1:24" ht="13.95" customHeight="1" x14ac:dyDescent="0.3">
      <c r="A124" s="94">
        <v>45930</v>
      </c>
      <c r="B124" s="20">
        <f t="shared" si="29"/>
        <v>1</v>
      </c>
      <c r="C124" s="43">
        <v>7.4288949999999992E-2</v>
      </c>
      <c r="D124" s="35">
        <f>IFERROR(SUMIFS('ROE Panel'!$J$5:$J$9304,'ROE Panel'!$A$5:$A$9304,$A124,'ROE Panel'!$D$5:$D$9304,D$6,'ROE Panel'!$E$5:$E$9304,D$7)/SUMIFS('ROE Panel'!$K$5:$K$9304,'ROE Panel'!$A$5:$A$9304,$A124,'ROE Panel'!$D$5:$D$9304,D$6,'ROE Panel'!$E$5:$E$9304,D$7),"")</f>
        <v>0.18884732719378894</v>
      </c>
      <c r="E124" s="35">
        <f>IFERROR(SUMIFS('ROE Panel'!$J$5:$J$9304,'ROE Panel'!$A$5:$A$9304,$A124,'ROE Panel'!$D$5:$D$9304,E$6,'ROE Panel'!$E$5:$E$9304,E$7)/SUMIFS('ROE Panel'!$K$5:$K$9304,'ROE Panel'!$A$5:$A$9304,$A124,'ROE Panel'!$D$5:$D$9304,E$6,'ROE Panel'!$E$5:$E$9304,E$7),"")</f>
        <v>0.10861911514152679</v>
      </c>
      <c r="F124" s="35">
        <f>IFERROR(SUMIFS('ROE Panel'!$J$5:$J$9304,'ROE Panel'!$A$5:$A$9304,$A124,'ROE Panel'!$D$5:$D$9304,F$6,'ROE Panel'!$E$5:$E$9304,F$7)/SUMIFS('ROE Panel'!$K$5:$K$9304,'ROE Panel'!$A$5:$A$9304,$A124,'ROE Panel'!$D$5:$D$9304,F$6,'ROE Panel'!$E$5:$E$9304,F$7),"")</f>
        <v>0.14286352490355156</v>
      </c>
      <c r="G124" s="35">
        <f>IFERROR(SUMIFS('ROE Panel'!$J$5:$J$9304,'ROE Panel'!$A$5:$A$9304,$A124,'ROE Panel'!$D$5:$D$9304,G$6,'ROE Panel'!$E$5:$E$9304,G$7)/SUMIFS('ROE Panel'!$K$5:$K$9304,'ROE Panel'!$A$5:$A$9304,$A124,'ROE Panel'!$D$5:$D$9304,G$6,'ROE Panel'!$E$5:$E$9304,G$7),"")</f>
        <v>0.17196163543735865</v>
      </c>
      <c r="H124" s="35">
        <f>IFERROR(SUMIFS('ROE Panel'!$J$5:$J$9304,'ROE Panel'!$A$5:$A$9304,$A124,'ROE Panel'!$D$5:$D$9304,H$6,'ROE Panel'!$E$5:$E$9304,H$7)/SUMIFS('ROE Panel'!$K$5:$K$9304,'ROE Panel'!$A$5:$A$9304,$A124,'ROE Panel'!$D$5:$D$9304,H$6,'ROE Panel'!$E$5:$E$9304,H$7),"")</f>
        <v>0.15719589617005741</v>
      </c>
      <c r="I124" s="35">
        <f>IFERROR(SUMIFS('ROE Panel'!$J$5:$J$9304,'ROE Panel'!$A$5:$A$9304,$A124,'ROE Panel'!$D$5:$D$9304,I$6,'ROE Panel'!$E$5:$E$9304,I$7)/SUMIFS('ROE Panel'!$K$5:$K$9304,'ROE Panel'!$A$5:$A$9304,$A124,'ROE Panel'!$D$5:$D$9304,I$6,'ROE Panel'!$E$5:$E$9304,I$7),"")</f>
        <v>0.13595116903035939</v>
      </c>
      <c r="J124" s="35">
        <f>IFERROR(SUMIFS('ROE Panel'!$J$5:$J$9304,'ROE Panel'!$A$5:$A$9304,$A124,'ROE Panel'!$D$5:$D$9304,J$6,'ROE Panel'!$E$5:$E$9304,J$7)/SUMIFS('ROE Panel'!$K$5:$K$9304,'ROE Panel'!$A$5:$A$9304,$A124,'ROE Panel'!$D$5:$D$9304,J$6,'ROE Panel'!$E$5:$E$9304,J$7),"")</f>
        <v>0.16810934844569209</v>
      </c>
      <c r="K124" s="27">
        <f>IFERROR(SUMIFS('ROE Panel'!$L$5:$L$9304,'ROE Panel'!$A$5:$A$9304,$A124,'ROE Panel'!$D$5:$D$9304,D$6,'ROE Panel'!$E$5:$E$9304,D$7)/SUMIFS('ROE Panel'!$J$5:$J$9304,'ROE Panel'!$A$5:$A$9304,$A124,'ROE Panel'!$D$5:$D$9304,D$6,'ROE Panel'!$E$5:$E$9304,D$7),"")</f>
        <v>7.7537977912210785</v>
      </c>
      <c r="L124" s="27">
        <f>IFERROR(SUMIFS('ROE Panel'!$L$5:$L$9304,'ROE Panel'!$A$5:$A$9304,$A124,'ROE Panel'!$D$5:$D$9304,E$6,'ROE Panel'!$E$5:$E$9304,E$7)/SUMIFS('ROE Panel'!$J$5:$J$9304,'ROE Panel'!$A$5:$A$9304,$A124,'ROE Panel'!$D$5:$D$9304,E$6,'ROE Panel'!$E$5:$E$9304,E$7),"")</f>
        <v>12.449863136941717</v>
      </c>
      <c r="M124" s="27">
        <f>IFERROR(SUMIFS('ROE Panel'!$L$5:$L$9304,'ROE Panel'!$A$5:$A$9304,$A124,'ROE Panel'!$D$5:$D$9304,F$6,'ROE Panel'!$E$5:$E$9304,F$7)/SUMIFS('ROE Panel'!$J$5:$J$9304,'ROE Panel'!$A$5:$A$9304,$A124,'ROE Panel'!$D$5:$D$9304,F$6,'ROE Panel'!$E$5:$E$9304,F$7),"")</f>
        <v>12.925180800554529</v>
      </c>
      <c r="N124" s="27">
        <f>IFERROR(SUMIFS('ROE Panel'!$L$5:$L$9304,'ROE Panel'!$A$5:$A$9304,$A124,'ROE Panel'!$D$5:$D$9304,G$6,'ROE Panel'!$E$5:$E$9304,G$7)/SUMIFS('ROE Panel'!$J$5:$J$9304,'ROE Panel'!$A$5:$A$9304,$A124,'ROE Panel'!$D$5:$D$9304,G$6,'ROE Panel'!$E$5:$E$9304,G$7),"")</f>
        <v>5.7983125387838577</v>
      </c>
      <c r="O124" s="27">
        <f>IFERROR(SUMIFS('ROE Panel'!$L$5:$L$9304,'ROE Panel'!$A$5:$A$9304,$A124,'ROE Panel'!$D$5:$D$9304,H$6,'ROE Panel'!$E$5:$E$9304,H$7)/SUMIFS('ROE Panel'!$J$5:$J$9304,'ROE Panel'!$A$5:$A$9304,$A124,'ROE Panel'!$D$5:$D$9304,H$6,'ROE Panel'!$E$5:$E$9304,H$7),"")</f>
        <v>8.2127652088623897</v>
      </c>
      <c r="P124" s="27">
        <f>IFERROR(SUMIFS('ROE Panel'!$L$5:$L$9304,'ROE Panel'!$A$5:$A$9304,$A124,'ROE Panel'!$D$5:$D$9304,I$6,'ROE Panel'!$E$5:$E$9304,I$7)/SUMIFS('ROE Panel'!$J$5:$J$9304,'ROE Panel'!$A$5:$A$9304,$A124,'ROE Panel'!$D$5:$D$9304,I$6,'ROE Panel'!$E$5:$E$9304,I$7),"")</f>
        <v>11.079301636690882</v>
      </c>
      <c r="Q124" s="27">
        <f>IFERROR(SUMIFS('ROE Panel'!$L$5:$L$9304,'ROE Panel'!$A$5:$A$9304,$A124,'ROE Panel'!$D$5:$D$9304,J$6,'ROE Panel'!$E$5:$E$9304,J$7)/SUMIFS('ROE Panel'!$J$5:$J$9304,'ROE Panel'!$A$5:$A$9304,$A124,'ROE Panel'!$D$5:$D$9304,J$6,'ROE Panel'!$E$5:$E$9304,J$7),"")</f>
        <v>18.377205344365652</v>
      </c>
      <c r="R124" s="29">
        <f t="shared" si="30"/>
        <v>6.9582509573693635E-2</v>
      </c>
      <c r="S124" s="29">
        <f t="shared" si="31"/>
        <v>1.8277439668799703E-2</v>
      </c>
      <c r="T124" s="29">
        <f t="shared" si="32"/>
        <v>2.4626354516862431E-2</v>
      </c>
      <c r="U124" s="29">
        <f t="shared" si="33"/>
        <v>9.8037723568916796E-2</v>
      </c>
      <c r="V124" s="29">
        <f t="shared" si="34"/>
        <v>5.8067198447888796E-2</v>
      </c>
      <c r="W124" s="29">
        <f t="shared" si="35"/>
        <v>3.1766002893752171E-2</v>
      </c>
      <c r="X124" s="29">
        <f t="shared" si="36"/>
        <v>1.1912879425728384E-2</v>
      </c>
    </row>
    <row r="125" spans="1:24" ht="13.95" customHeight="1" x14ac:dyDescent="0.3">
      <c r="A125" s="94">
        <v>45961</v>
      </c>
      <c r="B125" s="20">
        <f t="shared" si="29"/>
        <v>1</v>
      </c>
      <c r="C125" s="43">
        <v>7.4176699999999998E-2</v>
      </c>
      <c r="D125" s="35">
        <f>IFERROR(SUMIFS('ROE Panel'!$J$5:$J$9304,'ROE Panel'!$A$5:$A$9304,$A125,'ROE Panel'!$D$5:$D$9304,D$6,'ROE Panel'!$E$5:$E$9304,D$7)/SUMIFS('ROE Panel'!$K$5:$K$9304,'ROE Panel'!$A$5:$A$9304,$A125,'ROE Panel'!$D$5:$D$9304,D$6,'ROE Panel'!$E$5:$E$9304,D$7),"")</f>
        <v>0.19020571565048297</v>
      </c>
      <c r="E125" s="35">
        <f>IFERROR(SUMIFS('ROE Panel'!$J$5:$J$9304,'ROE Panel'!$A$5:$A$9304,$A125,'ROE Panel'!$D$5:$D$9304,E$6,'ROE Panel'!$E$5:$E$9304,E$7)/SUMIFS('ROE Panel'!$K$5:$K$9304,'ROE Panel'!$A$5:$A$9304,$A125,'ROE Panel'!$D$5:$D$9304,E$6,'ROE Panel'!$E$5:$E$9304,E$7),"")</f>
        <v>0.11125361043309817</v>
      </c>
      <c r="F125" s="35">
        <f>IFERROR(SUMIFS('ROE Panel'!$J$5:$J$9304,'ROE Panel'!$A$5:$A$9304,$A125,'ROE Panel'!$D$5:$D$9304,F$6,'ROE Panel'!$E$5:$E$9304,F$7)/SUMIFS('ROE Panel'!$K$5:$K$9304,'ROE Panel'!$A$5:$A$9304,$A125,'ROE Panel'!$D$5:$D$9304,F$6,'ROE Panel'!$E$5:$E$9304,F$7),"")</f>
        <v>0.14262775601562636</v>
      </c>
      <c r="G125" s="35">
        <f>IFERROR(SUMIFS('ROE Panel'!$J$5:$J$9304,'ROE Panel'!$A$5:$A$9304,$A125,'ROE Panel'!$D$5:$D$9304,G$6,'ROE Panel'!$E$5:$E$9304,G$7)/SUMIFS('ROE Panel'!$K$5:$K$9304,'ROE Panel'!$A$5:$A$9304,$A125,'ROE Panel'!$D$5:$D$9304,G$6,'ROE Panel'!$E$5:$E$9304,G$7),"")</f>
        <v>0.17158192967565708</v>
      </c>
      <c r="H125" s="35">
        <f>IFERROR(SUMIFS('ROE Panel'!$J$5:$J$9304,'ROE Panel'!$A$5:$A$9304,$A125,'ROE Panel'!$D$5:$D$9304,H$6,'ROE Panel'!$E$5:$E$9304,H$7)/SUMIFS('ROE Panel'!$K$5:$K$9304,'ROE Panel'!$A$5:$A$9304,$A125,'ROE Panel'!$D$5:$D$9304,H$6,'ROE Panel'!$E$5:$E$9304,H$7),"")</f>
        <v>0.15810715957871363</v>
      </c>
      <c r="I125" s="35">
        <f>IFERROR(SUMIFS('ROE Panel'!$J$5:$J$9304,'ROE Panel'!$A$5:$A$9304,$A125,'ROE Panel'!$D$5:$D$9304,I$6,'ROE Panel'!$E$5:$E$9304,I$7)/SUMIFS('ROE Panel'!$K$5:$K$9304,'ROE Panel'!$A$5:$A$9304,$A125,'ROE Panel'!$D$5:$D$9304,I$6,'ROE Panel'!$E$5:$E$9304,I$7),"")</f>
        <v>0.13655309404654575</v>
      </c>
      <c r="J125" s="35">
        <f>IFERROR(SUMIFS('ROE Panel'!$J$5:$J$9304,'ROE Panel'!$A$5:$A$9304,$A125,'ROE Panel'!$D$5:$D$9304,J$6,'ROE Panel'!$E$5:$E$9304,J$7)/SUMIFS('ROE Panel'!$K$5:$K$9304,'ROE Panel'!$A$5:$A$9304,$A125,'ROE Panel'!$D$5:$D$9304,J$6,'ROE Panel'!$E$5:$E$9304,J$7),"")</f>
        <v>0.16311412632195824</v>
      </c>
      <c r="K125" s="27">
        <f>IFERROR(SUMIFS('ROE Panel'!$L$5:$L$9304,'ROE Panel'!$A$5:$A$9304,$A125,'ROE Panel'!$D$5:$D$9304,D$6,'ROE Panel'!$E$5:$E$9304,D$7)/SUMIFS('ROE Panel'!$J$5:$J$9304,'ROE Panel'!$A$5:$A$9304,$A125,'ROE Panel'!$D$5:$D$9304,D$6,'ROE Panel'!$E$5:$E$9304,D$7),"")</f>
        <v>7.6788098337949551</v>
      </c>
      <c r="L125" s="27">
        <f>IFERROR(SUMIFS('ROE Panel'!$L$5:$L$9304,'ROE Panel'!$A$5:$A$9304,$A125,'ROE Panel'!$D$5:$D$9304,E$6,'ROE Panel'!$E$5:$E$9304,E$7)/SUMIFS('ROE Panel'!$J$5:$J$9304,'ROE Panel'!$A$5:$A$9304,$A125,'ROE Panel'!$D$5:$D$9304,E$6,'ROE Panel'!$E$5:$E$9304,E$7),"")</f>
        <v>12.951702448695121</v>
      </c>
      <c r="M125" s="27">
        <f>IFERROR(SUMIFS('ROE Panel'!$L$5:$L$9304,'ROE Panel'!$A$5:$A$9304,$A125,'ROE Panel'!$D$5:$D$9304,F$6,'ROE Panel'!$E$5:$E$9304,F$7)/SUMIFS('ROE Panel'!$J$5:$J$9304,'ROE Panel'!$A$5:$A$9304,$A125,'ROE Panel'!$D$5:$D$9304,F$6,'ROE Panel'!$E$5:$E$9304,F$7),"")</f>
        <v>13.042251505633045</v>
      </c>
      <c r="N125" s="27">
        <f>IFERROR(SUMIFS('ROE Panel'!$L$5:$L$9304,'ROE Panel'!$A$5:$A$9304,$A125,'ROE Panel'!$D$5:$D$9304,G$6,'ROE Panel'!$E$5:$E$9304,G$7)/SUMIFS('ROE Panel'!$J$5:$J$9304,'ROE Panel'!$A$5:$A$9304,$A125,'ROE Panel'!$D$5:$D$9304,G$6,'ROE Panel'!$E$5:$E$9304,G$7),"")</f>
        <v>6.1037522585763906</v>
      </c>
      <c r="O125" s="27">
        <f>IFERROR(SUMIFS('ROE Panel'!$L$5:$L$9304,'ROE Panel'!$A$5:$A$9304,$A125,'ROE Panel'!$D$5:$D$9304,H$6,'ROE Panel'!$E$5:$E$9304,H$7)/SUMIFS('ROE Panel'!$J$5:$J$9304,'ROE Panel'!$A$5:$A$9304,$A125,'ROE Panel'!$D$5:$D$9304,H$6,'ROE Panel'!$E$5:$E$9304,H$7),"")</f>
        <v>8.4585983156647249</v>
      </c>
      <c r="P125" s="27">
        <f>IFERROR(SUMIFS('ROE Panel'!$L$5:$L$9304,'ROE Panel'!$A$5:$A$9304,$A125,'ROE Panel'!$D$5:$D$9304,I$6,'ROE Panel'!$E$5:$E$9304,I$7)/SUMIFS('ROE Panel'!$J$5:$J$9304,'ROE Panel'!$A$5:$A$9304,$A125,'ROE Panel'!$D$5:$D$9304,I$6,'ROE Panel'!$E$5:$E$9304,I$7),"")</f>
        <v>10.829204829764281</v>
      </c>
      <c r="Q125" s="27">
        <f>IFERROR(SUMIFS('ROE Panel'!$L$5:$L$9304,'ROE Panel'!$A$5:$A$9304,$A125,'ROE Panel'!$D$5:$D$9304,J$6,'ROE Panel'!$E$5:$E$9304,J$7)/SUMIFS('ROE Panel'!$J$5:$J$9304,'ROE Panel'!$A$5:$A$9304,$A125,'ROE Panel'!$D$5:$D$9304,J$6,'ROE Panel'!$E$5:$E$9304,J$7),"")</f>
        <v>19.290286408614993</v>
      </c>
      <c r="R125" s="29">
        <f t="shared" si="30"/>
        <v>7.0872233990424402E-2</v>
      </c>
      <c r="S125" s="29">
        <f t="shared" si="31"/>
        <v>1.7415260196068011E-2</v>
      </c>
      <c r="T125" s="29">
        <f t="shared" si="32"/>
        <v>2.4230901838545427E-2</v>
      </c>
      <c r="U125" s="29">
        <f t="shared" si="33"/>
        <v>9.1779369980183809E-2</v>
      </c>
      <c r="V125" s="29">
        <f t="shared" si="34"/>
        <v>5.5902461952566332E-2</v>
      </c>
      <c r="W125" s="29">
        <f t="shared" si="35"/>
        <v>3.3382828060546557E-2</v>
      </c>
      <c r="X125" s="29">
        <f t="shared" si="36"/>
        <v>9.7257167105691683E-3</v>
      </c>
    </row>
    <row r="126" spans="1:24" ht="13.95" customHeight="1" x14ac:dyDescent="0.3">
      <c r="A126" s="94">
        <v>45991</v>
      </c>
      <c r="B126" s="20">
        <f t="shared" si="29"/>
        <v>1</v>
      </c>
      <c r="C126" s="43">
        <v>7.1765380000000004E-2</v>
      </c>
      <c r="D126" s="35">
        <f>IFERROR(SUMIFS('ROE Panel'!$J$5:$J$9304,'ROE Panel'!$A$5:$A$9304,$A126,'ROE Panel'!$D$5:$D$9304,D$6,'ROE Panel'!$E$5:$E$9304,D$7)/SUMIFS('ROE Panel'!$K$5:$K$9304,'ROE Panel'!$A$5:$A$9304,$A126,'ROE Panel'!$D$5:$D$9304,D$6,'ROE Panel'!$E$5:$E$9304,D$7),"")</f>
        <v>0.1927321932434253</v>
      </c>
      <c r="E126" s="35">
        <f>IFERROR(SUMIFS('ROE Panel'!$J$5:$J$9304,'ROE Panel'!$A$5:$A$9304,$A126,'ROE Panel'!$D$5:$D$9304,E$6,'ROE Panel'!$E$5:$E$9304,E$7)/SUMIFS('ROE Panel'!$K$5:$K$9304,'ROE Panel'!$A$5:$A$9304,$A126,'ROE Panel'!$D$5:$D$9304,E$6,'ROE Panel'!$E$5:$E$9304,E$7),"")</f>
        <v>0.10779856115281129</v>
      </c>
      <c r="F126" s="35">
        <f>IFERROR(SUMIFS('ROE Panel'!$J$5:$J$9304,'ROE Panel'!$A$5:$A$9304,$A126,'ROE Panel'!$D$5:$D$9304,F$6,'ROE Panel'!$E$5:$E$9304,F$7)/SUMIFS('ROE Panel'!$K$5:$K$9304,'ROE Panel'!$A$5:$A$9304,$A126,'ROE Panel'!$D$5:$D$9304,F$6,'ROE Panel'!$E$5:$E$9304,F$7),"")</f>
        <v>0.14388015677179672</v>
      </c>
      <c r="G126" s="35">
        <f>IFERROR(SUMIFS('ROE Panel'!$J$5:$J$9304,'ROE Panel'!$A$5:$A$9304,$A126,'ROE Panel'!$D$5:$D$9304,G$6,'ROE Panel'!$E$5:$E$9304,G$7)/SUMIFS('ROE Panel'!$K$5:$K$9304,'ROE Panel'!$A$5:$A$9304,$A126,'ROE Panel'!$D$5:$D$9304,G$6,'ROE Panel'!$E$5:$E$9304,G$7),"")</f>
        <v>0.16320713022676825</v>
      </c>
      <c r="H126" s="35">
        <f>IFERROR(SUMIFS('ROE Panel'!$J$5:$J$9304,'ROE Panel'!$A$5:$A$9304,$A126,'ROE Panel'!$D$5:$D$9304,H$6,'ROE Panel'!$E$5:$E$9304,H$7)/SUMIFS('ROE Panel'!$K$5:$K$9304,'ROE Panel'!$A$5:$A$9304,$A126,'ROE Panel'!$D$5:$D$9304,H$6,'ROE Panel'!$E$5:$E$9304,H$7),"")</f>
        <v>0.15494686723250534</v>
      </c>
      <c r="I126" s="35">
        <f>IFERROR(SUMIFS('ROE Panel'!$J$5:$J$9304,'ROE Panel'!$A$5:$A$9304,$A126,'ROE Panel'!$D$5:$D$9304,I$6,'ROE Panel'!$E$5:$E$9304,I$7)/SUMIFS('ROE Panel'!$K$5:$K$9304,'ROE Panel'!$A$5:$A$9304,$A126,'ROE Panel'!$D$5:$D$9304,I$6,'ROE Panel'!$E$5:$E$9304,I$7),"")</f>
        <v>0.13733484637882357</v>
      </c>
      <c r="J126" s="35">
        <f>IFERROR(SUMIFS('ROE Panel'!$J$5:$J$9304,'ROE Panel'!$A$5:$A$9304,$A126,'ROE Panel'!$D$5:$D$9304,J$6,'ROE Panel'!$E$5:$E$9304,J$7)/SUMIFS('ROE Panel'!$K$5:$K$9304,'ROE Panel'!$A$5:$A$9304,$A126,'ROE Panel'!$D$5:$D$9304,J$6,'ROE Panel'!$E$5:$E$9304,J$7),"")</f>
        <v>0.16433725338355507</v>
      </c>
      <c r="K126" s="27">
        <f>IFERROR(SUMIFS('ROE Panel'!$L$5:$L$9304,'ROE Panel'!$A$5:$A$9304,$A126,'ROE Panel'!$D$5:$D$9304,D$6,'ROE Panel'!$E$5:$E$9304,D$7)/SUMIFS('ROE Panel'!$J$5:$J$9304,'ROE Panel'!$A$5:$A$9304,$A126,'ROE Panel'!$D$5:$D$9304,D$6,'ROE Panel'!$E$5:$E$9304,D$7),"")</f>
        <v>8.2060040836665458</v>
      </c>
      <c r="L126" s="27">
        <f>IFERROR(SUMIFS('ROE Panel'!$L$5:$L$9304,'ROE Panel'!$A$5:$A$9304,$A126,'ROE Panel'!$D$5:$D$9304,E$6,'ROE Panel'!$E$5:$E$9304,E$7)/SUMIFS('ROE Panel'!$J$5:$J$9304,'ROE Panel'!$A$5:$A$9304,$A126,'ROE Panel'!$D$5:$D$9304,E$6,'ROE Panel'!$E$5:$E$9304,E$7),"")</f>
        <v>14.014695152344801</v>
      </c>
      <c r="M126" s="27">
        <f>IFERROR(SUMIFS('ROE Panel'!$L$5:$L$9304,'ROE Panel'!$A$5:$A$9304,$A126,'ROE Panel'!$D$5:$D$9304,F$6,'ROE Panel'!$E$5:$E$9304,F$7)/SUMIFS('ROE Panel'!$J$5:$J$9304,'ROE Panel'!$A$5:$A$9304,$A126,'ROE Panel'!$D$5:$D$9304,F$6,'ROE Panel'!$E$5:$E$9304,F$7),"")</f>
        <v>13.131700196850133</v>
      </c>
      <c r="N126" s="27">
        <f>IFERROR(SUMIFS('ROE Panel'!$L$5:$L$9304,'ROE Panel'!$A$5:$A$9304,$A126,'ROE Panel'!$D$5:$D$9304,G$6,'ROE Panel'!$E$5:$E$9304,G$7)/SUMIFS('ROE Panel'!$J$5:$J$9304,'ROE Panel'!$A$5:$A$9304,$A126,'ROE Panel'!$D$5:$D$9304,G$6,'ROE Panel'!$E$5:$E$9304,G$7),"")</f>
        <v>6.5493189097171989</v>
      </c>
      <c r="O126" s="27">
        <f>IFERROR(SUMIFS('ROE Panel'!$L$5:$L$9304,'ROE Panel'!$A$5:$A$9304,$A126,'ROE Panel'!$D$5:$D$9304,H$6,'ROE Panel'!$E$5:$E$9304,H$7)/SUMIFS('ROE Panel'!$J$5:$J$9304,'ROE Panel'!$A$5:$A$9304,$A126,'ROE Panel'!$D$5:$D$9304,H$6,'ROE Panel'!$E$5:$E$9304,H$7),"")</f>
        <v>8.9875528241201632</v>
      </c>
      <c r="P126" s="27">
        <f>IFERROR(SUMIFS('ROE Panel'!$L$5:$L$9304,'ROE Panel'!$A$5:$A$9304,$A126,'ROE Panel'!$D$5:$D$9304,I$6,'ROE Panel'!$E$5:$E$9304,I$7)/SUMIFS('ROE Panel'!$J$5:$J$9304,'ROE Panel'!$A$5:$A$9304,$A126,'ROE Panel'!$D$5:$D$9304,I$6,'ROE Panel'!$E$5:$E$9304,I$7),"")</f>
        <v>11.389922415615214</v>
      </c>
      <c r="Q126" s="27">
        <f>IFERROR(SUMIFS('ROE Panel'!$L$5:$L$9304,'ROE Panel'!$A$5:$A$9304,$A126,'ROE Panel'!$D$5:$D$9304,J$6,'ROE Panel'!$E$5:$E$9304,J$7)/SUMIFS('ROE Panel'!$J$5:$J$9304,'ROE Panel'!$A$5:$A$9304,$A126,'ROE Panel'!$D$5:$D$9304,J$6,'ROE Panel'!$E$5:$E$9304,J$7),"")</f>
        <v>17.681069759793825</v>
      </c>
      <c r="R126" s="29">
        <f t="shared" si="30"/>
        <v>6.7379139280083308E-2</v>
      </c>
      <c r="S126" s="29">
        <f t="shared" si="31"/>
        <v>1.547820686254632E-2</v>
      </c>
      <c r="T126" s="29">
        <f t="shared" si="32"/>
        <v>2.6510482177677749E-2</v>
      </c>
      <c r="U126" s="29">
        <f t="shared" si="33"/>
        <v>8.395163248815822E-2</v>
      </c>
      <c r="V126" s="29">
        <f t="shared" si="34"/>
        <v>5.2749626380849082E-2</v>
      </c>
      <c r="W126" s="29">
        <f t="shared" si="35"/>
        <v>3.298486067231976E-2</v>
      </c>
      <c r="X126" s="29">
        <f t="shared" si="36"/>
        <v>1.5616948397411817E-2</v>
      </c>
    </row>
    <row r="127" spans="1:24" ht="13.95" customHeight="1" x14ac:dyDescent="0.3">
      <c r="A127" s="94">
        <v>46022</v>
      </c>
      <c r="B127" s="20">
        <f t="shared" si="29"/>
        <v>1</v>
      </c>
      <c r="C127" s="43">
        <v>7.2938020000000006E-2</v>
      </c>
      <c r="D127" s="35">
        <f>IFERROR(SUMIFS('ROE Panel'!$J$5:$J$9304,'ROE Panel'!$A$5:$A$9304,$A127,'ROE Panel'!$D$5:$D$9304,D$6,'ROE Panel'!$E$5:$E$9304,D$7)/SUMIFS('ROE Panel'!$K$5:$K$9304,'ROE Panel'!$A$5:$A$9304,$A127,'ROE Panel'!$D$5:$D$9304,D$6,'ROE Panel'!$E$5:$E$9304,D$7),"")</f>
        <v>0.19402734183465753</v>
      </c>
      <c r="E127" s="35">
        <f>IFERROR(SUMIFS('ROE Panel'!$J$5:$J$9304,'ROE Panel'!$A$5:$A$9304,$A127,'ROE Panel'!$D$5:$D$9304,E$6,'ROE Panel'!$E$5:$E$9304,E$7)/SUMIFS('ROE Panel'!$K$5:$K$9304,'ROE Panel'!$A$5:$A$9304,$A127,'ROE Panel'!$D$5:$D$9304,E$6,'ROE Panel'!$E$5:$E$9304,E$7),"")</f>
        <v>0.11703269377757407</v>
      </c>
      <c r="F127" s="35">
        <f>IFERROR(SUMIFS('ROE Panel'!$J$5:$J$9304,'ROE Panel'!$A$5:$A$9304,$A127,'ROE Panel'!$D$5:$D$9304,F$6,'ROE Panel'!$E$5:$E$9304,F$7)/SUMIFS('ROE Panel'!$K$5:$K$9304,'ROE Panel'!$A$5:$A$9304,$A127,'ROE Panel'!$D$5:$D$9304,F$6,'ROE Panel'!$E$5:$E$9304,F$7),"")</f>
        <v>0.14599884188073775</v>
      </c>
      <c r="G127" s="35">
        <f>IFERROR(SUMIFS('ROE Panel'!$J$5:$J$9304,'ROE Panel'!$A$5:$A$9304,$A127,'ROE Panel'!$D$5:$D$9304,G$6,'ROE Panel'!$E$5:$E$9304,G$7)/SUMIFS('ROE Panel'!$K$5:$K$9304,'ROE Panel'!$A$5:$A$9304,$A127,'ROE Panel'!$D$5:$D$9304,G$6,'ROE Panel'!$E$5:$E$9304,G$7),"")</f>
        <v>0.15930018438017068</v>
      </c>
      <c r="H127" s="35">
        <f>IFERROR(SUMIFS('ROE Panel'!$J$5:$J$9304,'ROE Panel'!$A$5:$A$9304,$A127,'ROE Panel'!$D$5:$D$9304,H$6,'ROE Panel'!$E$5:$E$9304,H$7)/SUMIFS('ROE Panel'!$K$5:$K$9304,'ROE Panel'!$A$5:$A$9304,$A127,'ROE Panel'!$D$5:$D$9304,H$6,'ROE Panel'!$E$5:$E$9304,H$7),"")</f>
        <v>0.15678764210467711</v>
      </c>
      <c r="I127" s="35">
        <f>IFERROR(SUMIFS('ROE Panel'!$J$5:$J$9304,'ROE Panel'!$A$5:$A$9304,$A127,'ROE Panel'!$D$5:$D$9304,I$6,'ROE Panel'!$E$5:$E$9304,I$7)/SUMIFS('ROE Panel'!$K$5:$K$9304,'ROE Panel'!$A$5:$A$9304,$A127,'ROE Panel'!$D$5:$D$9304,I$6,'ROE Panel'!$E$5:$E$9304,I$7),"")</f>
        <v>0.13907561465979015</v>
      </c>
      <c r="J127" s="35">
        <f>IFERROR(SUMIFS('ROE Panel'!$J$5:$J$9304,'ROE Panel'!$A$5:$A$9304,$A127,'ROE Panel'!$D$5:$D$9304,J$6,'ROE Panel'!$E$5:$E$9304,J$7)/SUMIFS('ROE Panel'!$K$5:$K$9304,'ROE Panel'!$A$5:$A$9304,$A127,'ROE Panel'!$D$5:$D$9304,J$6,'ROE Panel'!$E$5:$E$9304,J$7),"")</f>
        <v>0.16356845133914363</v>
      </c>
      <c r="K127" s="27">
        <f>IFERROR(SUMIFS('ROE Panel'!$L$5:$L$9304,'ROE Panel'!$A$5:$A$9304,$A127,'ROE Panel'!$D$5:$D$9304,D$6,'ROE Panel'!$E$5:$E$9304,D$7)/SUMIFS('ROE Panel'!$J$5:$J$9304,'ROE Panel'!$A$5:$A$9304,$A127,'ROE Panel'!$D$5:$D$9304,D$6,'ROE Panel'!$E$5:$E$9304,D$7),"")</f>
        <v>7.8122875310675362</v>
      </c>
      <c r="L127" s="27">
        <f>IFERROR(SUMIFS('ROE Panel'!$L$5:$L$9304,'ROE Panel'!$A$5:$A$9304,$A127,'ROE Panel'!$D$5:$D$9304,E$6,'ROE Panel'!$E$5:$E$9304,E$7)/SUMIFS('ROE Panel'!$J$5:$J$9304,'ROE Panel'!$A$5:$A$9304,$A127,'ROE Panel'!$D$5:$D$9304,E$6,'ROE Panel'!$E$5:$E$9304,E$7),"")</f>
        <v>13.194009616507772</v>
      </c>
      <c r="M127" s="27">
        <f>IFERROR(SUMIFS('ROE Panel'!$L$5:$L$9304,'ROE Panel'!$A$5:$A$9304,$A127,'ROE Panel'!$D$5:$D$9304,F$6,'ROE Panel'!$E$5:$E$9304,F$7)/SUMIFS('ROE Panel'!$J$5:$J$9304,'ROE Panel'!$A$5:$A$9304,$A127,'ROE Panel'!$D$5:$D$9304,F$6,'ROE Panel'!$E$5:$E$9304,F$7),"")</f>
        <v>12.303313026010519</v>
      </c>
      <c r="N127" s="27">
        <f>IFERROR(SUMIFS('ROE Panel'!$L$5:$L$9304,'ROE Panel'!$A$5:$A$9304,$A127,'ROE Panel'!$D$5:$D$9304,G$6,'ROE Panel'!$E$5:$E$9304,G$7)/SUMIFS('ROE Panel'!$J$5:$J$9304,'ROE Panel'!$A$5:$A$9304,$A127,'ROE Panel'!$D$5:$D$9304,G$6,'ROE Panel'!$E$5:$E$9304,G$7),"")</f>
        <v>6.7499803901738558</v>
      </c>
      <c r="O127" s="27">
        <f>IFERROR(SUMIFS('ROE Panel'!$L$5:$L$9304,'ROE Panel'!$A$5:$A$9304,$A127,'ROE Panel'!$D$5:$D$9304,H$6,'ROE Panel'!$E$5:$E$9304,H$7)/SUMIFS('ROE Panel'!$J$5:$J$9304,'ROE Panel'!$A$5:$A$9304,$A127,'ROE Panel'!$D$5:$D$9304,H$6,'ROE Panel'!$E$5:$E$9304,H$7),"")</f>
        <v>8.7635182409831796</v>
      </c>
      <c r="P127" s="27">
        <f>IFERROR(SUMIFS('ROE Panel'!$L$5:$L$9304,'ROE Panel'!$A$5:$A$9304,$A127,'ROE Panel'!$D$5:$D$9304,I$6,'ROE Panel'!$E$5:$E$9304,I$7)/SUMIFS('ROE Panel'!$J$5:$J$9304,'ROE Panel'!$A$5:$A$9304,$A127,'ROE Panel'!$D$5:$D$9304,I$6,'ROE Panel'!$E$5:$E$9304,I$7),"")</f>
        <v>10.595032461099654</v>
      </c>
      <c r="Q127" s="27">
        <f>IFERROR(SUMIFS('ROE Panel'!$L$5:$L$9304,'ROE Panel'!$A$5:$A$9304,$A127,'ROE Panel'!$D$5:$D$9304,J$6,'ROE Panel'!$E$5:$E$9304,J$7)/SUMIFS('ROE Panel'!$J$5:$J$9304,'ROE Panel'!$A$5:$A$9304,$A127,'ROE Panel'!$D$5:$D$9304,J$6,'ROE Panel'!$E$5:$E$9304,J$7),"")</f>
        <v>15.989388036528835</v>
      </c>
      <c r="R127" s="29">
        <f t="shared" si="30"/>
        <v>7.1058678539262718E-2</v>
      </c>
      <c r="S127" s="29">
        <f t="shared" si="31"/>
        <v>1.9416109304812759E-2</v>
      </c>
      <c r="T127" s="29">
        <f t="shared" si="32"/>
        <v>2.9175560933100628E-2</v>
      </c>
      <c r="U127" s="29">
        <f t="shared" si="33"/>
        <v>7.8500733481779481E-2</v>
      </c>
      <c r="V127" s="29">
        <f t="shared" si="34"/>
        <v>5.3964988939620803E-2</v>
      </c>
      <c r="W127" s="29">
        <f t="shared" si="35"/>
        <v>3.6549220620264597E-2</v>
      </c>
      <c r="X127" s="29">
        <f t="shared" si="36"/>
        <v>1.8632699267523742E-2</v>
      </c>
    </row>
    <row r="128" spans="1:24" ht="13.95" customHeight="1" x14ac:dyDescent="0.3">
      <c r="A128" s="94">
        <v>46053</v>
      </c>
      <c r="B128" s="20">
        <f t="shared" si="29"/>
        <v>1</v>
      </c>
      <c r="C128" s="43">
        <v>7.3094289999999992E-2</v>
      </c>
      <c r="D128" s="35">
        <f>IFERROR(SUMIFS('ROE Panel'!$J$5:$J$9304,'ROE Panel'!$A$5:$A$9304,$A128,'ROE Panel'!$D$5:$D$9304,D$6,'ROE Panel'!$E$5:$E$9304,D$7)/SUMIFS('ROE Panel'!$K$5:$K$9304,'ROE Panel'!$A$5:$A$9304,$A128,'ROE Panel'!$D$5:$D$9304,D$6,'ROE Panel'!$E$5:$E$9304,D$7),"")</f>
        <v>0.19566981121810731</v>
      </c>
      <c r="E128" s="35">
        <f>IFERROR(SUMIFS('ROE Panel'!$J$5:$J$9304,'ROE Panel'!$A$5:$A$9304,$A128,'ROE Panel'!$D$5:$D$9304,E$6,'ROE Panel'!$E$5:$E$9304,E$7)/SUMIFS('ROE Panel'!$K$5:$K$9304,'ROE Panel'!$A$5:$A$9304,$A128,'ROE Panel'!$D$5:$D$9304,E$6,'ROE Panel'!$E$5:$E$9304,E$7),"")</f>
        <v>0.12113689147101807</v>
      </c>
      <c r="F128" s="35">
        <f>IFERROR(SUMIFS('ROE Panel'!$J$5:$J$9304,'ROE Panel'!$A$5:$A$9304,$A128,'ROE Panel'!$D$5:$D$9304,F$6,'ROE Panel'!$E$5:$E$9304,F$7)/SUMIFS('ROE Panel'!$K$5:$K$9304,'ROE Panel'!$A$5:$A$9304,$A128,'ROE Panel'!$D$5:$D$9304,F$6,'ROE Panel'!$E$5:$E$9304,F$7),"")</f>
        <v>0.14590028831282764</v>
      </c>
      <c r="G128" s="35">
        <f>IFERROR(SUMIFS('ROE Panel'!$J$5:$J$9304,'ROE Panel'!$A$5:$A$9304,$A128,'ROE Panel'!$D$5:$D$9304,G$6,'ROE Panel'!$E$5:$E$9304,G$7)/SUMIFS('ROE Panel'!$K$5:$K$9304,'ROE Panel'!$A$5:$A$9304,$A128,'ROE Panel'!$D$5:$D$9304,G$6,'ROE Panel'!$E$5:$E$9304,G$7),"")</f>
        <v>0.16312034248483256</v>
      </c>
      <c r="H128" s="35">
        <f>IFERROR(SUMIFS('ROE Panel'!$J$5:$J$9304,'ROE Panel'!$A$5:$A$9304,$A128,'ROE Panel'!$D$5:$D$9304,H$6,'ROE Panel'!$E$5:$E$9304,H$7)/SUMIFS('ROE Panel'!$K$5:$K$9304,'ROE Panel'!$A$5:$A$9304,$A128,'ROE Panel'!$D$5:$D$9304,H$6,'ROE Panel'!$E$5:$E$9304,H$7),"")</f>
        <v>0.15979764995729331</v>
      </c>
      <c r="I128" s="35">
        <f>IFERROR(SUMIFS('ROE Panel'!$J$5:$J$9304,'ROE Panel'!$A$5:$A$9304,$A128,'ROE Panel'!$D$5:$D$9304,I$6,'ROE Panel'!$E$5:$E$9304,I$7)/SUMIFS('ROE Panel'!$K$5:$K$9304,'ROE Panel'!$A$5:$A$9304,$A128,'ROE Panel'!$D$5:$D$9304,I$6,'ROE Panel'!$E$5:$E$9304,I$7),"")</f>
        <v>0.13897143157120792</v>
      </c>
      <c r="J128" s="35">
        <f>IFERROR(SUMIFS('ROE Panel'!$J$5:$J$9304,'ROE Panel'!$A$5:$A$9304,$A128,'ROE Panel'!$D$5:$D$9304,J$6,'ROE Panel'!$E$5:$E$9304,J$7)/SUMIFS('ROE Panel'!$K$5:$K$9304,'ROE Panel'!$A$5:$A$9304,$A128,'ROE Panel'!$D$5:$D$9304,J$6,'ROE Panel'!$E$5:$E$9304,J$7),"")</f>
        <v>0.16797585864663755</v>
      </c>
      <c r="K128" s="27">
        <f>IFERROR(SUMIFS('ROE Panel'!$L$5:$L$9304,'ROE Panel'!$A$5:$A$9304,$A128,'ROE Panel'!$D$5:$D$9304,D$6,'ROE Panel'!$E$5:$E$9304,D$7)/SUMIFS('ROE Panel'!$J$5:$J$9304,'ROE Panel'!$A$5:$A$9304,$A128,'ROE Panel'!$D$5:$D$9304,D$6,'ROE Panel'!$E$5:$E$9304,D$7),"")</f>
        <v>8.8743861600441001</v>
      </c>
      <c r="L128" s="27">
        <f>IFERROR(SUMIFS('ROE Panel'!$L$5:$L$9304,'ROE Panel'!$A$5:$A$9304,$A128,'ROE Panel'!$D$5:$D$9304,E$6,'ROE Panel'!$E$5:$E$9304,E$7)/SUMIFS('ROE Panel'!$J$5:$J$9304,'ROE Panel'!$A$5:$A$9304,$A128,'ROE Panel'!$D$5:$D$9304,E$6,'ROE Panel'!$E$5:$E$9304,E$7),"")</f>
        <v>13.809246423257532</v>
      </c>
      <c r="M128" s="27">
        <f>IFERROR(SUMIFS('ROE Panel'!$L$5:$L$9304,'ROE Panel'!$A$5:$A$9304,$A128,'ROE Panel'!$D$5:$D$9304,F$6,'ROE Panel'!$E$5:$E$9304,F$7)/SUMIFS('ROE Panel'!$J$5:$J$9304,'ROE Panel'!$A$5:$A$9304,$A128,'ROE Panel'!$D$5:$D$9304,F$6,'ROE Panel'!$E$5:$E$9304,F$7),"")</f>
        <v>13.986287250311634</v>
      </c>
      <c r="N128" s="27">
        <f>IFERROR(SUMIFS('ROE Panel'!$L$5:$L$9304,'ROE Panel'!$A$5:$A$9304,$A128,'ROE Panel'!$D$5:$D$9304,G$6,'ROE Panel'!$E$5:$E$9304,G$7)/SUMIFS('ROE Panel'!$J$5:$J$9304,'ROE Panel'!$A$5:$A$9304,$A128,'ROE Panel'!$D$5:$D$9304,G$6,'ROE Panel'!$E$5:$E$9304,G$7),"")</f>
        <v>7.7491296208112352</v>
      </c>
      <c r="O128" s="27">
        <f>IFERROR(SUMIFS('ROE Panel'!$L$5:$L$9304,'ROE Panel'!$A$5:$A$9304,$A128,'ROE Panel'!$D$5:$D$9304,H$6,'ROE Panel'!$E$5:$E$9304,H$7)/SUMIFS('ROE Panel'!$J$5:$J$9304,'ROE Panel'!$A$5:$A$9304,$A128,'ROE Panel'!$D$5:$D$9304,H$6,'ROE Panel'!$E$5:$E$9304,H$7),"")</f>
        <v>9.8190951263752719</v>
      </c>
      <c r="P128" s="27">
        <f>IFERROR(SUMIFS('ROE Panel'!$L$5:$L$9304,'ROE Panel'!$A$5:$A$9304,$A128,'ROE Panel'!$D$5:$D$9304,I$6,'ROE Panel'!$E$5:$E$9304,I$7)/SUMIFS('ROE Panel'!$J$5:$J$9304,'ROE Panel'!$A$5:$A$9304,$A128,'ROE Panel'!$D$5:$D$9304,I$6,'ROE Panel'!$E$5:$E$9304,I$7),"")</f>
        <v>11.451450705992755</v>
      </c>
      <c r="Q128" s="27">
        <f>IFERROR(SUMIFS('ROE Panel'!$L$5:$L$9304,'ROE Panel'!$A$5:$A$9304,$A128,'ROE Panel'!$D$5:$D$9304,J$6,'ROE Panel'!$E$5:$E$9304,J$7)/SUMIFS('ROE Panel'!$J$5:$J$9304,'ROE Panel'!$A$5:$A$9304,$A128,'ROE Panel'!$D$5:$D$9304,J$6,'ROE Panel'!$E$5:$E$9304,J$7),"")</f>
        <v>20.667864157908987</v>
      </c>
      <c r="R128" s="29">
        <f t="shared" si="30"/>
        <v>5.9522835201677796E-2</v>
      </c>
      <c r="S128" s="29">
        <f t="shared" si="31"/>
        <v>1.8224507459867686E-2</v>
      </c>
      <c r="T128" s="29">
        <f t="shared" si="32"/>
        <v>2.2371909317280683E-2</v>
      </c>
      <c r="U128" s="29">
        <f t="shared" si="33"/>
        <v>6.5770113205410527E-2</v>
      </c>
      <c r="V128" s="29">
        <f t="shared" si="34"/>
        <v>4.5794007083849855E-2</v>
      </c>
      <c r="W128" s="29">
        <f t="shared" si="35"/>
        <v>3.1697601275050016E-2</v>
      </c>
      <c r="X128" s="29">
        <f t="shared" si="36"/>
        <v>8.7519758058349356E-3</v>
      </c>
    </row>
    <row r="129" spans="1:24" ht="13.95" customHeight="1" x14ac:dyDescent="0.3">
      <c r="A129" s="94">
        <v>46081</v>
      </c>
      <c r="B129" s="20">
        <f t="shared" si="29"/>
        <v>1</v>
      </c>
      <c r="C129" s="43">
        <v>7.1596629999999994E-2</v>
      </c>
      <c r="D129" s="35">
        <f>IFERROR(SUMIFS('ROE Panel'!$J$5:$J$9304,'ROE Panel'!$A$5:$A$9304,$A129,'ROE Panel'!$D$5:$D$9304,D$6,'ROE Panel'!$E$5:$E$9304,D$7)/SUMIFS('ROE Panel'!$K$5:$K$9304,'ROE Panel'!$A$5:$A$9304,$A129,'ROE Panel'!$D$5:$D$9304,D$6,'ROE Panel'!$E$5:$E$9304,D$7),"")</f>
        <v>0.19471807165390642</v>
      </c>
      <c r="E129" s="35">
        <f>IFERROR(SUMIFS('ROE Panel'!$J$5:$J$9304,'ROE Panel'!$A$5:$A$9304,$A129,'ROE Panel'!$D$5:$D$9304,E$6,'ROE Panel'!$E$5:$E$9304,E$7)/SUMIFS('ROE Panel'!$K$5:$K$9304,'ROE Panel'!$A$5:$A$9304,$A129,'ROE Panel'!$D$5:$D$9304,E$6,'ROE Panel'!$E$5:$E$9304,E$7),"")</f>
        <v>0.12423757955098083</v>
      </c>
      <c r="F129" s="35">
        <f>IFERROR(SUMIFS('ROE Panel'!$J$5:$J$9304,'ROE Panel'!$A$5:$A$9304,$A129,'ROE Panel'!$D$5:$D$9304,F$6,'ROE Panel'!$E$5:$E$9304,F$7)/SUMIFS('ROE Panel'!$K$5:$K$9304,'ROE Panel'!$A$5:$A$9304,$A129,'ROE Panel'!$D$5:$D$9304,F$6,'ROE Panel'!$E$5:$E$9304,F$7),"")</f>
        <v>0.14771154403826714</v>
      </c>
      <c r="G129" s="35">
        <f>IFERROR(SUMIFS('ROE Panel'!$J$5:$J$9304,'ROE Panel'!$A$5:$A$9304,$A129,'ROE Panel'!$D$5:$D$9304,G$6,'ROE Panel'!$E$5:$E$9304,G$7)/SUMIFS('ROE Panel'!$K$5:$K$9304,'ROE Panel'!$A$5:$A$9304,$A129,'ROE Panel'!$D$5:$D$9304,G$6,'ROE Panel'!$E$5:$E$9304,G$7),"")</f>
        <v>0.1694925737155106</v>
      </c>
      <c r="H129" s="35">
        <f>IFERROR(SUMIFS('ROE Panel'!$J$5:$J$9304,'ROE Panel'!$A$5:$A$9304,$A129,'ROE Panel'!$D$5:$D$9304,H$6,'ROE Panel'!$E$5:$E$9304,H$7)/SUMIFS('ROE Panel'!$K$5:$K$9304,'ROE Panel'!$A$5:$A$9304,$A129,'ROE Panel'!$D$5:$D$9304,H$6,'ROE Panel'!$E$5:$E$9304,H$7),"")</f>
        <v>0.16306048826341735</v>
      </c>
      <c r="I129" s="35">
        <f>IFERROR(SUMIFS('ROE Panel'!$J$5:$J$9304,'ROE Panel'!$A$5:$A$9304,$A129,'ROE Panel'!$D$5:$D$9304,I$6,'ROE Panel'!$E$5:$E$9304,I$7)/SUMIFS('ROE Panel'!$K$5:$K$9304,'ROE Panel'!$A$5:$A$9304,$A129,'ROE Panel'!$D$5:$D$9304,I$6,'ROE Panel'!$E$5:$E$9304,I$7),"")</f>
        <v>0.1403774125185806</v>
      </c>
      <c r="J129" s="35">
        <f>IFERROR(SUMIFS('ROE Panel'!$J$5:$J$9304,'ROE Panel'!$A$5:$A$9304,$A129,'ROE Panel'!$D$5:$D$9304,J$6,'ROE Panel'!$E$5:$E$9304,J$7)/SUMIFS('ROE Panel'!$K$5:$K$9304,'ROE Panel'!$A$5:$A$9304,$A129,'ROE Panel'!$D$5:$D$9304,J$6,'ROE Panel'!$E$5:$E$9304,J$7),"")</f>
        <v>0.17219191204842568</v>
      </c>
      <c r="K129" s="27">
        <f>IFERROR(SUMIFS('ROE Panel'!$L$5:$L$9304,'ROE Panel'!$A$5:$A$9304,$A129,'ROE Panel'!$D$5:$D$9304,D$6,'ROE Panel'!$E$5:$E$9304,D$7)/SUMIFS('ROE Panel'!$J$5:$J$9304,'ROE Panel'!$A$5:$A$9304,$A129,'ROE Panel'!$D$5:$D$9304,D$6,'ROE Panel'!$E$5:$E$9304,D$7),"")</f>
        <v>9.0628900804287067</v>
      </c>
      <c r="L129" s="27">
        <f>IFERROR(SUMIFS('ROE Panel'!$L$5:$L$9304,'ROE Panel'!$A$5:$A$9304,$A129,'ROE Panel'!$D$5:$D$9304,E$6,'ROE Panel'!$E$5:$E$9304,E$7)/SUMIFS('ROE Panel'!$J$5:$J$9304,'ROE Panel'!$A$5:$A$9304,$A129,'ROE Panel'!$D$5:$D$9304,E$6,'ROE Panel'!$E$5:$E$9304,E$7),"")</f>
        <v>14.464974920057887</v>
      </c>
      <c r="M129" s="27">
        <f>IFERROR(SUMIFS('ROE Panel'!$L$5:$L$9304,'ROE Panel'!$A$5:$A$9304,$A129,'ROE Panel'!$D$5:$D$9304,F$6,'ROE Panel'!$E$5:$E$9304,F$7)/SUMIFS('ROE Panel'!$J$5:$J$9304,'ROE Panel'!$A$5:$A$9304,$A129,'ROE Panel'!$D$5:$D$9304,F$6,'ROE Panel'!$E$5:$E$9304,F$7),"")</f>
        <v>13.690000059466042</v>
      </c>
      <c r="N129" s="27">
        <f>IFERROR(SUMIFS('ROE Panel'!$L$5:$L$9304,'ROE Panel'!$A$5:$A$9304,$A129,'ROE Panel'!$D$5:$D$9304,G$6,'ROE Panel'!$E$5:$E$9304,G$7)/SUMIFS('ROE Panel'!$J$5:$J$9304,'ROE Panel'!$A$5:$A$9304,$A129,'ROE Panel'!$D$5:$D$9304,G$6,'ROE Panel'!$E$5:$E$9304,G$7),"")</f>
        <v>8.107856671362482</v>
      </c>
      <c r="O129" s="27">
        <f>IFERROR(SUMIFS('ROE Panel'!$L$5:$L$9304,'ROE Panel'!$A$5:$A$9304,$A129,'ROE Panel'!$D$5:$D$9304,H$6,'ROE Panel'!$E$5:$E$9304,H$7)/SUMIFS('ROE Panel'!$J$5:$J$9304,'ROE Panel'!$A$5:$A$9304,$A129,'ROE Panel'!$D$5:$D$9304,H$6,'ROE Panel'!$E$5:$E$9304,H$7),"")</f>
        <v>10.127189269762074</v>
      </c>
      <c r="P129" s="27">
        <f>IFERROR(SUMIFS('ROE Panel'!$L$5:$L$9304,'ROE Panel'!$A$5:$A$9304,$A129,'ROE Panel'!$D$5:$D$9304,I$6,'ROE Panel'!$E$5:$E$9304,I$7)/SUMIFS('ROE Panel'!$J$5:$J$9304,'ROE Panel'!$A$5:$A$9304,$A129,'ROE Panel'!$D$5:$D$9304,I$6,'ROE Panel'!$E$5:$E$9304,I$7),"")</f>
        <v>11.358179203475444</v>
      </c>
      <c r="Q129" s="27">
        <f>IFERROR(SUMIFS('ROE Panel'!$L$5:$L$9304,'ROE Panel'!$A$5:$A$9304,$A129,'ROE Panel'!$D$5:$D$9304,J$6,'ROE Panel'!$E$5:$E$9304,J$7)/SUMIFS('ROE Panel'!$J$5:$J$9304,'ROE Panel'!$A$5:$A$9304,$A129,'ROE Panel'!$D$5:$D$9304,J$6,'ROE Panel'!$E$5:$E$9304,J$7),"")</f>
        <v>20.035252654859324</v>
      </c>
      <c r="R129" s="29">
        <f t="shared" si="30"/>
        <v>5.9110154050726893E-2</v>
      </c>
      <c r="S129" s="29">
        <f t="shared" si="31"/>
        <v>1.8382536493039003E-2</v>
      </c>
      <c r="T129" s="29">
        <f t="shared" si="32"/>
        <v>2.5207042248313521E-2</v>
      </c>
      <c r="U129" s="29">
        <f t="shared" si="33"/>
        <v>6.4539345679091753E-2</v>
      </c>
      <c r="V129" s="29">
        <f t="shared" si="34"/>
        <v>4.5685793437129696E-2</v>
      </c>
      <c r="W129" s="29">
        <f t="shared" si="35"/>
        <v>3.3968065008579365E-2</v>
      </c>
      <c r="X129" s="29">
        <f t="shared" si="36"/>
        <v>1.1691843561141835E-2</v>
      </c>
    </row>
    <row r="130" spans="1:24" ht="13.95" customHeight="1" x14ac:dyDescent="0.3">
      <c r="A130" s="94">
        <v>46112</v>
      </c>
      <c r="B130" s="20">
        <f t="shared" si="29"/>
        <v>1</v>
      </c>
      <c r="C130" s="43">
        <v>7.4112700000000004E-2</v>
      </c>
      <c r="D130" s="35">
        <f>IFERROR(SUMIFS('ROE Panel'!$J$5:$J$9304,'ROE Panel'!$A$5:$A$9304,$A130,'ROE Panel'!$D$5:$D$9304,D$6,'ROE Panel'!$E$5:$E$9304,D$7)/SUMIFS('ROE Panel'!$K$5:$K$9304,'ROE Panel'!$A$5:$A$9304,$A130,'ROE Panel'!$D$5:$D$9304,D$6,'ROE Panel'!$E$5:$E$9304,D$7),"")</f>
        <v>0.19362791326858037</v>
      </c>
      <c r="E130" s="35">
        <f>IFERROR(SUMIFS('ROE Panel'!$J$5:$J$9304,'ROE Panel'!$A$5:$A$9304,$A130,'ROE Panel'!$D$5:$D$9304,E$6,'ROE Panel'!$E$5:$E$9304,E$7)/SUMIFS('ROE Panel'!$K$5:$K$9304,'ROE Panel'!$A$5:$A$9304,$A130,'ROE Panel'!$D$5:$D$9304,E$6,'ROE Panel'!$E$5:$E$9304,E$7),"")</f>
        <v>0.1268072947766628</v>
      </c>
      <c r="F130" s="35">
        <f>IFERROR(SUMIFS('ROE Panel'!$J$5:$J$9304,'ROE Panel'!$A$5:$A$9304,$A130,'ROE Panel'!$D$5:$D$9304,F$6,'ROE Panel'!$E$5:$E$9304,F$7)/SUMIFS('ROE Panel'!$K$5:$K$9304,'ROE Panel'!$A$5:$A$9304,$A130,'ROE Panel'!$D$5:$D$9304,F$6,'ROE Panel'!$E$5:$E$9304,F$7),"")</f>
        <v>0.15185571897153619</v>
      </c>
      <c r="G130" s="35">
        <f>IFERROR(SUMIFS('ROE Panel'!$J$5:$J$9304,'ROE Panel'!$A$5:$A$9304,$A130,'ROE Panel'!$D$5:$D$9304,G$6,'ROE Panel'!$E$5:$E$9304,G$7)/SUMIFS('ROE Panel'!$K$5:$K$9304,'ROE Panel'!$A$5:$A$9304,$A130,'ROE Panel'!$D$5:$D$9304,G$6,'ROE Panel'!$E$5:$E$9304,G$7),"")</f>
        <v>0.20119682989967133</v>
      </c>
      <c r="H130" s="35">
        <f>IFERROR(SUMIFS('ROE Panel'!$J$5:$J$9304,'ROE Panel'!$A$5:$A$9304,$A130,'ROE Panel'!$D$5:$D$9304,H$6,'ROE Panel'!$E$5:$E$9304,H$7)/SUMIFS('ROE Panel'!$K$5:$K$9304,'ROE Panel'!$A$5:$A$9304,$A130,'ROE Panel'!$D$5:$D$9304,H$6,'ROE Panel'!$E$5:$E$9304,H$7),"")</f>
        <v>0.17667931905719028</v>
      </c>
      <c r="I130" s="35">
        <f>IFERROR(SUMIFS('ROE Panel'!$J$5:$J$9304,'ROE Panel'!$A$5:$A$9304,$A130,'ROE Panel'!$D$5:$D$9304,I$6,'ROE Panel'!$E$5:$E$9304,I$7)/SUMIFS('ROE Panel'!$K$5:$K$9304,'ROE Panel'!$A$5:$A$9304,$A130,'ROE Panel'!$D$5:$D$9304,I$6,'ROE Panel'!$E$5:$E$9304,I$7),"")</f>
        <v>0.14354085945082606</v>
      </c>
      <c r="J130" s="35">
        <f>IFERROR(SUMIFS('ROE Panel'!$J$5:$J$9304,'ROE Panel'!$A$5:$A$9304,$A130,'ROE Panel'!$D$5:$D$9304,J$6,'ROE Panel'!$E$5:$E$9304,J$7)/SUMIFS('ROE Panel'!$K$5:$K$9304,'ROE Panel'!$A$5:$A$9304,$A130,'ROE Panel'!$D$5:$D$9304,J$6,'ROE Panel'!$E$5:$E$9304,J$7),"")</f>
        <v>0.17336902638119281</v>
      </c>
      <c r="K130" s="27">
        <f>IFERROR(SUMIFS('ROE Panel'!$L$5:$L$9304,'ROE Panel'!$A$5:$A$9304,$A130,'ROE Panel'!$D$5:$D$9304,D$6,'ROE Panel'!$E$5:$E$9304,D$7)/SUMIFS('ROE Panel'!$J$5:$J$9304,'ROE Panel'!$A$5:$A$9304,$A130,'ROE Panel'!$D$5:$D$9304,D$6,'ROE Panel'!$E$5:$E$9304,D$7),"")</f>
        <v>8.4193961687088077</v>
      </c>
      <c r="L130" s="27">
        <f>IFERROR(SUMIFS('ROE Panel'!$L$5:$L$9304,'ROE Panel'!$A$5:$A$9304,$A130,'ROE Panel'!$D$5:$D$9304,E$6,'ROE Panel'!$E$5:$E$9304,E$7)/SUMIFS('ROE Panel'!$J$5:$J$9304,'ROE Panel'!$A$5:$A$9304,$A130,'ROE Panel'!$D$5:$D$9304,E$6,'ROE Panel'!$E$5:$E$9304,E$7),"")</f>
        <v>14.378146564679314</v>
      </c>
      <c r="M130" s="27">
        <f>IFERROR(SUMIFS('ROE Panel'!$L$5:$L$9304,'ROE Panel'!$A$5:$A$9304,$A130,'ROE Panel'!$D$5:$D$9304,F$6,'ROE Panel'!$E$5:$E$9304,F$7)/SUMIFS('ROE Panel'!$J$5:$J$9304,'ROE Panel'!$A$5:$A$9304,$A130,'ROE Panel'!$D$5:$D$9304,F$6,'ROE Panel'!$E$5:$E$9304,F$7),"")</f>
        <v>11.752052006035138</v>
      </c>
      <c r="N130" s="27">
        <f>IFERROR(SUMIFS('ROE Panel'!$L$5:$L$9304,'ROE Panel'!$A$5:$A$9304,$A130,'ROE Panel'!$D$5:$D$9304,G$6,'ROE Panel'!$E$5:$E$9304,G$7)/SUMIFS('ROE Panel'!$J$5:$J$9304,'ROE Panel'!$A$5:$A$9304,$A130,'ROE Panel'!$D$5:$D$9304,G$6,'ROE Panel'!$E$5:$E$9304,G$7),"")</f>
        <v>6.8780853591652082</v>
      </c>
      <c r="O130" s="27">
        <f>IFERROR(SUMIFS('ROE Panel'!$L$5:$L$9304,'ROE Panel'!$A$5:$A$9304,$A130,'ROE Panel'!$D$5:$D$9304,H$6,'ROE Panel'!$E$5:$E$9304,H$7)/SUMIFS('ROE Panel'!$J$5:$J$9304,'ROE Panel'!$A$5:$A$9304,$A130,'ROE Panel'!$D$5:$D$9304,H$6,'ROE Panel'!$E$5:$E$9304,H$7),"")</f>
        <v>9.0247192727809686</v>
      </c>
      <c r="P130" s="27">
        <f>IFERROR(SUMIFS('ROE Panel'!$L$5:$L$9304,'ROE Panel'!$A$5:$A$9304,$A130,'ROE Panel'!$D$5:$D$9304,I$6,'ROE Panel'!$E$5:$E$9304,I$7)/SUMIFS('ROE Panel'!$J$5:$J$9304,'ROE Panel'!$A$5:$A$9304,$A130,'ROE Panel'!$D$5:$D$9304,I$6,'ROE Panel'!$E$5:$E$9304,I$7),"")</f>
        <v>10.437383336616165</v>
      </c>
      <c r="Q130" s="27">
        <f>IFERROR(SUMIFS('ROE Panel'!$L$5:$L$9304,'ROE Panel'!$A$5:$A$9304,$A130,'ROE Panel'!$D$5:$D$9304,J$6,'ROE Panel'!$E$5:$E$9304,J$7)/SUMIFS('ROE Panel'!$J$5:$J$9304,'ROE Panel'!$A$5:$A$9304,$A130,'ROE Panel'!$D$5:$D$9304,J$6,'ROE Panel'!$E$5:$E$9304,J$7),"")</f>
        <v>14.568311131292031</v>
      </c>
      <c r="R130" s="29">
        <f t="shared" si="30"/>
        <v>6.2830377524849296E-2</v>
      </c>
      <c r="S130" s="29">
        <f t="shared" si="31"/>
        <v>1.6659204779644721E-2</v>
      </c>
      <c r="T130" s="29">
        <f t="shared" si="32"/>
        <v>3.1642629408298178E-2</v>
      </c>
      <c r="U130" s="29">
        <f t="shared" si="33"/>
        <v>8.4313353881325964E-2</v>
      </c>
      <c r="V130" s="29">
        <f t="shared" si="34"/>
        <v>5.4217399419921014E-2</v>
      </c>
      <c r="W130" s="29">
        <f t="shared" si="35"/>
        <v>3.7325586633959643E-2</v>
      </c>
      <c r="X130" s="29">
        <f t="shared" si="36"/>
        <v>2.2920689057205429E-2</v>
      </c>
    </row>
    <row r="131" spans="1:24" ht="13.95" customHeight="1" x14ac:dyDescent="0.3">
      <c r="A131" s="94">
        <v>46142</v>
      </c>
      <c r="B131" s="20">
        <f t="shared" si="29"/>
        <v>1</v>
      </c>
      <c r="C131" s="43">
        <v>7.3275919999999994E-2</v>
      </c>
      <c r="D131" s="35">
        <f>IFERROR(SUMIFS('ROE Panel'!$J$5:$J$9304,'ROE Panel'!$A$5:$A$9304,$A131,'ROE Panel'!$D$5:$D$9304,D$6,'ROE Panel'!$E$5:$E$9304,D$7)/SUMIFS('ROE Panel'!$K$5:$K$9304,'ROE Panel'!$A$5:$A$9304,$A131,'ROE Panel'!$D$5:$D$9304,D$6,'ROE Panel'!$E$5:$E$9304,D$7),"")</f>
        <v>0.19623310711524464</v>
      </c>
      <c r="E131" s="35">
        <f>IFERROR(SUMIFS('ROE Panel'!$J$5:$J$9304,'ROE Panel'!$A$5:$A$9304,$A131,'ROE Panel'!$D$5:$D$9304,E$6,'ROE Panel'!$E$5:$E$9304,E$7)/SUMIFS('ROE Panel'!$K$5:$K$9304,'ROE Panel'!$A$5:$A$9304,$A131,'ROE Panel'!$D$5:$D$9304,E$6,'ROE Panel'!$E$5:$E$9304,E$7),"")</f>
        <v>0.12723287640974251</v>
      </c>
      <c r="F131" s="35">
        <f>IFERROR(SUMIFS('ROE Panel'!$J$5:$J$9304,'ROE Panel'!$A$5:$A$9304,$A131,'ROE Panel'!$D$5:$D$9304,F$6,'ROE Panel'!$E$5:$E$9304,F$7)/SUMIFS('ROE Panel'!$K$5:$K$9304,'ROE Panel'!$A$5:$A$9304,$A131,'ROE Panel'!$D$5:$D$9304,F$6,'ROE Panel'!$E$5:$E$9304,F$7),"")</f>
        <v>0.15256870468482578</v>
      </c>
      <c r="G131" s="35">
        <f>IFERROR(SUMIFS('ROE Panel'!$J$5:$J$9304,'ROE Panel'!$A$5:$A$9304,$A131,'ROE Panel'!$D$5:$D$9304,G$6,'ROE Panel'!$E$5:$E$9304,G$7)/SUMIFS('ROE Panel'!$K$5:$K$9304,'ROE Panel'!$A$5:$A$9304,$A131,'ROE Panel'!$D$5:$D$9304,G$6,'ROE Panel'!$E$5:$E$9304,G$7),"")</f>
        <v>0.20505375868193676</v>
      </c>
      <c r="H131" s="35">
        <f>IFERROR(SUMIFS('ROE Panel'!$J$5:$J$9304,'ROE Panel'!$A$5:$A$9304,$A131,'ROE Panel'!$D$5:$D$9304,H$6,'ROE Panel'!$E$5:$E$9304,H$7)/SUMIFS('ROE Panel'!$K$5:$K$9304,'ROE Panel'!$A$5:$A$9304,$A131,'ROE Panel'!$D$5:$D$9304,H$6,'ROE Panel'!$E$5:$E$9304,H$7),"")</f>
        <v>0.17911616961329963</v>
      </c>
      <c r="I131" s="35">
        <f>IFERROR(SUMIFS('ROE Panel'!$J$5:$J$9304,'ROE Panel'!$A$5:$A$9304,$A131,'ROE Panel'!$D$5:$D$9304,I$6,'ROE Panel'!$E$5:$E$9304,I$7)/SUMIFS('ROE Panel'!$K$5:$K$9304,'ROE Panel'!$A$5:$A$9304,$A131,'ROE Panel'!$D$5:$D$9304,I$6,'ROE Panel'!$E$5:$E$9304,I$7),"")</f>
        <v>0.14315719678143862</v>
      </c>
      <c r="J131" s="35">
        <f>IFERROR(SUMIFS('ROE Panel'!$J$5:$J$9304,'ROE Panel'!$A$5:$A$9304,$A131,'ROE Panel'!$D$5:$D$9304,J$6,'ROE Panel'!$E$5:$E$9304,J$7)/SUMIFS('ROE Panel'!$K$5:$K$9304,'ROE Panel'!$A$5:$A$9304,$A131,'ROE Panel'!$D$5:$D$9304,J$6,'ROE Panel'!$E$5:$E$9304,J$7),"")</f>
        <v>0.18604980692986156</v>
      </c>
      <c r="K131" s="27">
        <f>IFERROR(SUMIFS('ROE Panel'!$L$5:$L$9304,'ROE Panel'!$A$5:$A$9304,$A131,'ROE Panel'!$D$5:$D$9304,D$6,'ROE Panel'!$E$5:$E$9304,D$7)/SUMIFS('ROE Panel'!$J$5:$J$9304,'ROE Panel'!$A$5:$A$9304,$A131,'ROE Panel'!$D$5:$D$9304,D$6,'ROE Panel'!$E$5:$E$9304,D$7),"")</f>
        <v>8.2533002630143955</v>
      </c>
      <c r="L131" s="27">
        <f>IFERROR(SUMIFS('ROE Panel'!$L$5:$L$9304,'ROE Panel'!$A$5:$A$9304,$A131,'ROE Panel'!$D$5:$D$9304,E$6,'ROE Panel'!$E$5:$E$9304,E$7)/SUMIFS('ROE Panel'!$J$5:$J$9304,'ROE Panel'!$A$5:$A$9304,$A131,'ROE Panel'!$D$5:$D$9304,E$6,'ROE Panel'!$E$5:$E$9304,E$7),"")</f>
        <v>14.088954233776237</v>
      </c>
      <c r="M131" s="27">
        <f>IFERROR(SUMIFS('ROE Panel'!$L$5:$L$9304,'ROE Panel'!$A$5:$A$9304,$A131,'ROE Panel'!$D$5:$D$9304,F$6,'ROE Panel'!$E$5:$E$9304,F$7)/SUMIFS('ROE Panel'!$J$5:$J$9304,'ROE Panel'!$A$5:$A$9304,$A131,'ROE Panel'!$D$5:$D$9304,F$6,'ROE Panel'!$E$5:$E$9304,F$7),"")</f>
        <v>11.877539694594168</v>
      </c>
      <c r="N131" s="27">
        <f>IFERROR(SUMIFS('ROE Panel'!$L$5:$L$9304,'ROE Panel'!$A$5:$A$9304,$A131,'ROE Panel'!$D$5:$D$9304,G$6,'ROE Panel'!$E$5:$E$9304,G$7)/SUMIFS('ROE Panel'!$J$5:$J$9304,'ROE Panel'!$A$5:$A$9304,$A131,'ROE Panel'!$D$5:$D$9304,G$6,'ROE Panel'!$E$5:$E$9304,G$7),"")</f>
        <v>6.1763790499721054</v>
      </c>
      <c r="O131" s="27">
        <f>IFERROR(SUMIFS('ROE Panel'!$L$5:$L$9304,'ROE Panel'!$A$5:$A$9304,$A131,'ROE Panel'!$D$5:$D$9304,H$6,'ROE Panel'!$E$5:$E$9304,H$7)/SUMIFS('ROE Panel'!$J$5:$J$9304,'ROE Panel'!$A$5:$A$9304,$A131,'ROE Panel'!$D$5:$D$9304,H$6,'ROE Panel'!$E$5:$E$9304,H$7),"")</f>
        <v>8.5823599338623922</v>
      </c>
      <c r="P131" s="27">
        <f>IFERROR(SUMIFS('ROE Panel'!$L$5:$L$9304,'ROE Panel'!$A$5:$A$9304,$A131,'ROE Panel'!$D$5:$D$9304,I$6,'ROE Panel'!$E$5:$E$9304,I$7)/SUMIFS('ROE Panel'!$J$5:$J$9304,'ROE Panel'!$A$5:$A$9304,$A131,'ROE Panel'!$D$5:$D$9304,I$6,'ROE Panel'!$E$5:$E$9304,I$7),"")</f>
        <v>9.9762929761369996</v>
      </c>
      <c r="Q131" s="27">
        <f>IFERROR(SUMIFS('ROE Panel'!$L$5:$L$9304,'ROE Panel'!$A$5:$A$9304,$A131,'ROE Panel'!$D$5:$D$9304,J$6,'ROE Panel'!$E$5:$E$9304,J$7)/SUMIFS('ROE Panel'!$J$5:$J$9304,'ROE Panel'!$A$5:$A$9304,$A131,'ROE Panel'!$D$5:$D$9304,J$6,'ROE Panel'!$E$5:$E$9304,J$7),"")</f>
        <v>17.081847507843744</v>
      </c>
      <c r="R131" s="29">
        <f t="shared" si="30"/>
        <v>6.5867696877794202E-2</v>
      </c>
      <c r="S131" s="29">
        <f t="shared" si="31"/>
        <v>1.8482449608967083E-2</v>
      </c>
      <c r="T131" s="29">
        <f t="shared" si="32"/>
        <v>3.1980426307254672E-2</v>
      </c>
      <c r="U131" s="29">
        <f t="shared" si="33"/>
        <v>9.8520794718461729E-2</v>
      </c>
      <c r="V131" s="29">
        <f t="shared" si="34"/>
        <v>5.9667861028608882E-2</v>
      </c>
      <c r="W131" s="29">
        <f t="shared" si="35"/>
        <v>4.105265359189457E-2</v>
      </c>
      <c r="X131" s="29">
        <f t="shared" si="36"/>
        <v>1.7476927818961818E-2</v>
      </c>
    </row>
    <row r="132" spans="1:24" ht="13.95" customHeight="1" x14ac:dyDescent="0.3">
      <c r="A132" s="94">
        <v>46173</v>
      </c>
      <c r="B132" s="20">
        <f t="shared" si="29"/>
        <v>1</v>
      </c>
      <c r="C132" s="43">
        <v>7.4846170000000004E-2</v>
      </c>
      <c r="D132" s="35">
        <f>IFERROR(SUMIFS('ROE Panel'!$J$5:$J$9304,'ROE Panel'!$A$5:$A$9304,$A132,'ROE Panel'!$D$5:$D$9304,D$6,'ROE Panel'!$E$5:$E$9304,D$7)/SUMIFS('ROE Panel'!$K$5:$K$9304,'ROE Panel'!$A$5:$A$9304,$A132,'ROE Panel'!$D$5:$D$9304,D$6,'ROE Panel'!$E$5:$E$9304,D$7),"")</f>
        <v>0.19633151772903895</v>
      </c>
      <c r="E132" s="35">
        <f>IFERROR(SUMIFS('ROE Panel'!$J$5:$J$9304,'ROE Panel'!$A$5:$A$9304,$A132,'ROE Panel'!$D$5:$D$9304,E$6,'ROE Panel'!$E$5:$E$9304,E$7)/SUMIFS('ROE Panel'!$K$5:$K$9304,'ROE Panel'!$A$5:$A$9304,$A132,'ROE Panel'!$D$5:$D$9304,E$6,'ROE Panel'!$E$5:$E$9304,E$7),"")</f>
        <v>0.13065371518261984</v>
      </c>
      <c r="F132" s="35">
        <f>IFERROR(SUMIFS('ROE Panel'!$J$5:$J$9304,'ROE Panel'!$A$5:$A$9304,$A132,'ROE Panel'!$D$5:$D$9304,F$6,'ROE Panel'!$E$5:$E$9304,F$7)/SUMIFS('ROE Panel'!$K$5:$K$9304,'ROE Panel'!$A$5:$A$9304,$A132,'ROE Panel'!$D$5:$D$9304,F$6,'ROE Panel'!$E$5:$E$9304,F$7),"")</f>
        <v>0.15173283502327128</v>
      </c>
      <c r="G132" s="35">
        <f>IFERROR(SUMIFS('ROE Panel'!$J$5:$J$9304,'ROE Panel'!$A$5:$A$9304,$A132,'ROE Panel'!$D$5:$D$9304,G$6,'ROE Panel'!$E$5:$E$9304,G$7)/SUMIFS('ROE Panel'!$K$5:$K$9304,'ROE Panel'!$A$5:$A$9304,$A132,'ROE Panel'!$D$5:$D$9304,G$6,'ROE Panel'!$E$5:$E$9304,G$7),"")</f>
        <v>0.20174018087879353</v>
      </c>
      <c r="H132" s="35">
        <f>IFERROR(SUMIFS('ROE Panel'!$J$5:$J$9304,'ROE Panel'!$A$5:$A$9304,$A132,'ROE Panel'!$D$5:$D$9304,H$6,'ROE Panel'!$E$5:$E$9304,H$7)/SUMIFS('ROE Panel'!$K$5:$K$9304,'ROE Panel'!$A$5:$A$9304,$A132,'ROE Panel'!$D$5:$D$9304,H$6,'ROE Panel'!$E$5:$E$9304,H$7),"")</f>
        <v>0.17831224970636686</v>
      </c>
      <c r="I132" s="35">
        <f>IFERROR(SUMIFS('ROE Panel'!$J$5:$J$9304,'ROE Panel'!$A$5:$A$9304,$A132,'ROE Panel'!$D$5:$D$9304,I$6,'ROE Panel'!$E$5:$E$9304,I$7)/SUMIFS('ROE Panel'!$K$5:$K$9304,'ROE Panel'!$A$5:$A$9304,$A132,'ROE Panel'!$D$5:$D$9304,I$6,'ROE Panel'!$E$5:$E$9304,I$7),"")</f>
        <v>0.14303897361141904</v>
      </c>
      <c r="J132" s="35">
        <f>IFERROR(SUMIFS('ROE Panel'!$J$5:$J$9304,'ROE Panel'!$A$5:$A$9304,$A132,'ROE Panel'!$D$5:$D$9304,J$6,'ROE Panel'!$E$5:$E$9304,J$7)/SUMIFS('ROE Panel'!$K$5:$K$9304,'ROE Panel'!$A$5:$A$9304,$A132,'ROE Panel'!$D$5:$D$9304,J$6,'ROE Panel'!$E$5:$E$9304,J$7),"")</f>
        <v>0.17997934438364899</v>
      </c>
      <c r="K132" s="27">
        <f>IFERROR(SUMIFS('ROE Panel'!$L$5:$L$9304,'ROE Panel'!$A$5:$A$9304,$A132,'ROE Panel'!$D$5:$D$9304,D$6,'ROE Panel'!$E$5:$E$9304,D$7)/SUMIFS('ROE Panel'!$J$5:$J$9304,'ROE Panel'!$A$5:$A$9304,$A132,'ROE Panel'!$D$5:$D$9304,D$6,'ROE Panel'!$E$5:$E$9304,D$7),"")</f>
        <v>7.7163251597413982</v>
      </c>
      <c r="L132" s="27">
        <f>IFERROR(SUMIFS('ROE Panel'!$L$5:$L$9304,'ROE Panel'!$A$5:$A$9304,$A132,'ROE Panel'!$D$5:$D$9304,E$6,'ROE Panel'!$E$5:$E$9304,E$7)/SUMIFS('ROE Panel'!$J$5:$J$9304,'ROE Panel'!$A$5:$A$9304,$A132,'ROE Panel'!$D$5:$D$9304,E$6,'ROE Panel'!$E$5:$E$9304,E$7),"")</f>
        <v>12.82744436115447</v>
      </c>
      <c r="M132" s="27">
        <f>IFERROR(SUMIFS('ROE Panel'!$L$5:$L$9304,'ROE Panel'!$A$5:$A$9304,$A132,'ROE Panel'!$D$5:$D$9304,F$6,'ROE Panel'!$E$5:$E$9304,F$7)/SUMIFS('ROE Panel'!$J$5:$J$9304,'ROE Panel'!$A$5:$A$9304,$A132,'ROE Panel'!$D$5:$D$9304,F$6,'ROE Panel'!$E$5:$E$9304,F$7),"")</f>
        <v>10.984892804590297</v>
      </c>
      <c r="N132" s="27">
        <f>IFERROR(SUMIFS('ROE Panel'!$L$5:$L$9304,'ROE Panel'!$A$5:$A$9304,$A132,'ROE Panel'!$D$5:$D$9304,G$6,'ROE Panel'!$E$5:$E$9304,G$7)/SUMIFS('ROE Panel'!$J$5:$J$9304,'ROE Panel'!$A$5:$A$9304,$A132,'ROE Panel'!$D$5:$D$9304,G$6,'ROE Panel'!$E$5:$E$9304,G$7),"")</f>
        <v>6.2865003667710884</v>
      </c>
      <c r="O132" s="27">
        <f>IFERROR(SUMIFS('ROE Panel'!$L$5:$L$9304,'ROE Panel'!$A$5:$A$9304,$A132,'ROE Panel'!$D$5:$D$9304,H$6,'ROE Panel'!$E$5:$E$9304,H$7)/SUMIFS('ROE Panel'!$J$5:$J$9304,'ROE Panel'!$A$5:$A$9304,$A132,'ROE Panel'!$D$5:$D$9304,H$6,'ROE Panel'!$E$5:$E$9304,H$7),"")</f>
        <v>8.2572262262888696</v>
      </c>
      <c r="P132" s="27">
        <f>IFERROR(SUMIFS('ROE Panel'!$L$5:$L$9304,'ROE Panel'!$A$5:$A$9304,$A132,'ROE Panel'!$D$5:$D$9304,I$6,'ROE Panel'!$E$5:$E$9304,I$7)/SUMIFS('ROE Panel'!$J$5:$J$9304,'ROE Panel'!$A$5:$A$9304,$A132,'ROE Panel'!$D$5:$D$9304,I$6,'ROE Panel'!$E$5:$E$9304,I$7),"")</f>
        <v>9.2815134643623267</v>
      </c>
      <c r="Q132" s="27">
        <f>IFERROR(SUMIFS('ROE Panel'!$L$5:$L$9304,'ROE Panel'!$A$5:$A$9304,$A132,'ROE Panel'!$D$5:$D$9304,J$6,'ROE Panel'!$E$5:$E$9304,J$7)/SUMIFS('ROE Panel'!$J$5:$J$9304,'ROE Panel'!$A$5:$A$9304,$A132,'ROE Panel'!$D$5:$D$9304,J$6,'ROE Panel'!$E$5:$E$9304,J$7),"")</f>
        <v>15.383297323398066</v>
      </c>
      <c r="R132" s="29">
        <f t="shared" si="30"/>
        <v>7.0725232306703342E-2</v>
      </c>
      <c r="S132" s="29">
        <f t="shared" si="31"/>
        <v>2.2067939823468344E-2</v>
      </c>
      <c r="T132" s="29">
        <f t="shared" si="32"/>
        <v>3.4989675620096555E-2</v>
      </c>
      <c r="U132" s="29">
        <f t="shared" si="33"/>
        <v>9.4165606090853379E-2</v>
      </c>
      <c r="V132" s="29">
        <f t="shared" si="34"/>
        <v>6.1338432147435992E-2</v>
      </c>
      <c r="W132" s="29">
        <f t="shared" si="35"/>
        <v>4.4493133981330771E-2</v>
      </c>
      <c r="X132" s="29">
        <f t="shared" si="36"/>
        <v>2.0183774850132674E-2</v>
      </c>
    </row>
    <row r="133" spans="1:24" ht="13.95" customHeight="1" x14ac:dyDescent="0.3">
      <c r="A133" s="94">
        <v>46203</v>
      </c>
      <c r="B133" s="20">
        <f t="shared" si="29"/>
        <v>1</v>
      </c>
      <c r="C133" s="43">
        <v>7.8554139999999995E-2</v>
      </c>
      <c r="D133" s="35">
        <f>IFERROR(SUMIFS('ROE Panel'!$J$5:$J$9304,'ROE Panel'!$A$5:$A$9304,$A133,'ROE Panel'!$D$5:$D$9304,D$6,'ROE Panel'!$E$5:$E$9304,D$7)/SUMIFS('ROE Panel'!$K$5:$K$9304,'ROE Panel'!$A$5:$A$9304,$A133,'ROE Panel'!$D$5:$D$9304,D$6,'ROE Panel'!$E$5:$E$9304,D$7),"")</f>
        <v>0.19675071570367417</v>
      </c>
      <c r="E133" s="35">
        <f>IFERROR(SUMIFS('ROE Panel'!$J$5:$J$9304,'ROE Panel'!$A$5:$A$9304,$A133,'ROE Panel'!$D$5:$D$9304,E$6,'ROE Panel'!$E$5:$E$9304,E$7)/SUMIFS('ROE Panel'!$K$5:$K$9304,'ROE Panel'!$A$5:$A$9304,$A133,'ROE Panel'!$D$5:$D$9304,E$6,'ROE Panel'!$E$5:$E$9304,E$7),"")</f>
        <v>0.13370643016893158</v>
      </c>
      <c r="F133" s="35">
        <f>IFERROR(SUMIFS('ROE Panel'!$J$5:$J$9304,'ROE Panel'!$A$5:$A$9304,$A133,'ROE Panel'!$D$5:$D$9304,F$6,'ROE Panel'!$E$5:$E$9304,F$7)/SUMIFS('ROE Panel'!$K$5:$K$9304,'ROE Panel'!$A$5:$A$9304,$A133,'ROE Panel'!$D$5:$D$9304,F$6,'ROE Panel'!$E$5:$E$9304,F$7),"")</f>
        <v>0.15076866645171261</v>
      </c>
      <c r="G133" s="35">
        <f>IFERROR(SUMIFS('ROE Panel'!$J$5:$J$9304,'ROE Panel'!$A$5:$A$9304,$A133,'ROE Panel'!$D$5:$D$9304,G$6,'ROE Panel'!$E$5:$E$9304,G$7)/SUMIFS('ROE Panel'!$K$5:$K$9304,'ROE Panel'!$A$5:$A$9304,$A133,'ROE Panel'!$D$5:$D$9304,G$6,'ROE Panel'!$E$5:$E$9304,G$7),"")</f>
        <v>0.20790509685045552</v>
      </c>
      <c r="H133" s="35">
        <f>IFERROR(SUMIFS('ROE Panel'!$J$5:$J$9304,'ROE Panel'!$A$5:$A$9304,$A133,'ROE Panel'!$D$5:$D$9304,H$6,'ROE Panel'!$E$5:$E$9304,H$7)/SUMIFS('ROE Panel'!$K$5:$K$9304,'ROE Panel'!$A$5:$A$9304,$A133,'ROE Panel'!$D$5:$D$9304,H$6,'ROE Panel'!$E$5:$E$9304,H$7),"")</f>
        <v>0.18076018977692998</v>
      </c>
      <c r="I133" s="35">
        <f>IFERROR(SUMIFS('ROE Panel'!$J$5:$J$9304,'ROE Panel'!$A$5:$A$9304,$A133,'ROE Panel'!$D$5:$D$9304,I$6,'ROE Panel'!$E$5:$E$9304,I$7)/SUMIFS('ROE Panel'!$K$5:$K$9304,'ROE Panel'!$A$5:$A$9304,$A133,'ROE Panel'!$D$5:$D$9304,I$6,'ROE Panel'!$E$5:$E$9304,I$7),"")</f>
        <v>0.14180406176056135</v>
      </c>
      <c r="J133" s="35">
        <f>IFERROR(SUMIFS('ROE Panel'!$J$5:$J$9304,'ROE Panel'!$A$5:$A$9304,$A133,'ROE Panel'!$D$5:$D$9304,J$6,'ROE Panel'!$E$5:$E$9304,J$7)/SUMIFS('ROE Panel'!$K$5:$K$9304,'ROE Panel'!$A$5:$A$9304,$A133,'ROE Panel'!$D$5:$D$9304,J$6,'ROE Panel'!$E$5:$E$9304,J$7),"")</f>
        <v>0.17813950820092708</v>
      </c>
      <c r="K133" s="27">
        <f>IFERROR(SUMIFS('ROE Panel'!$L$5:$L$9304,'ROE Panel'!$A$5:$A$9304,$A133,'ROE Panel'!$D$5:$D$9304,D$6,'ROE Panel'!$E$5:$E$9304,D$7)/SUMIFS('ROE Panel'!$J$5:$J$9304,'ROE Panel'!$A$5:$A$9304,$A133,'ROE Panel'!$D$5:$D$9304,D$6,'ROE Panel'!$E$5:$E$9304,D$7),"")</f>
        <v>7.7544605772841946</v>
      </c>
      <c r="L133" s="27">
        <f>IFERROR(SUMIFS('ROE Panel'!$L$5:$L$9304,'ROE Panel'!$A$5:$A$9304,$A133,'ROE Panel'!$D$5:$D$9304,E$6,'ROE Panel'!$E$5:$E$9304,E$7)/SUMIFS('ROE Panel'!$J$5:$J$9304,'ROE Panel'!$A$5:$A$9304,$A133,'ROE Panel'!$D$5:$D$9304,E$6,'ROE Panel'!$E$5:$E$9304,E$7),"")</f>
        <v>12.978773158173167</v>
      </c>
      <c r="M133" s="27">
        <f>IFERROR(SUMIFS('ROE Panel'!$L$5:$L$9304,'ROE Panel'!$A$5:$A$9304,$A133,'ROE Panel'!$D$5:$D$9304,F$6,'ROE Panel'!$E$5:$E$9304,F$7)/SUMIFS('ROE Panel'!$J$5:$J$9304,'ROE Panel'!$A$5:$A$9304,$A133,'ROE Panel'!$D$5:$D$9304,F$6,'ROE Panel'!$E$5:$E$9304,F$7),"")</f>
        <v>11.026172447387982</v>
      </c>
      <c r="N133" s="27">
        <f>IFERROR(SUMIFS('ROE Panel'!$L$5:$L$9304,'ROE Panel'!$A$5:$A$9304,$A133,'ROE Panel'!$D$5:$D$9304,G$6,'ROE Panel'!$E$5:$E$9304,G$7)/SUMIFS('ROE Panel'!$J$5:$J$9304,'ROE Panel'!$A$5:$A$9304,$A133,'ROE Panel'!$D$5:$D$9304,G$6,'ROE Panel'!$E$5:$E$9304,G$7),"")</f>
        <v>5.9084050407842703</v>
      </c>
      <c r="O133" s="27">
        <f>IFERROR(SUMIFS('ROE Panel'!$L$5:$L$9304,'ROE Panel'!$A$5:$A$9304,$A133,'ROE Panel'!$D$5:$D$9304,H$6,'ROE Panel'!$E$5:$E$9304,H$7)/SUMIFS('ROE Panel'!$J$5:$J$9304,'ROE Panel'!$A$5:$A$9304,$A133,'ROE Panel'!$D$5:$D$9304,H$6,'ROE Panel'!$E$5:$E$9304,H$7),"")</f>
        <v>8.1828425305179309</v>
      </c>
      <c r="P133" s="27">
        <f>IFERROR(SUMIFS('ROE Panel'!$L$5:$L$9304,'ROE Panel'!$A$5:$A$9304,$A133,'ROE Panel'!$D$5:$D$9304,I$6,'ROE Panel'!$E$5:$E$9304,I$7)/SUMIFS('ROE Panel'!$J$5:$J$9304,'ROE Panel'!$A$5:$A$9304,$A133,'ROE Panel'!$D$5:$D$9304,I$6,'ROE Panel'!$E$5:$E$9304,I$7),"")</f>
        <v>9.0958555022249605</v>
      </c>
      <c r="Q133" s="27">
        <f>IFERROR(SUMIFS('ROE Panel'!$L$5:$L$9304,'ROE Panel'!$A$5:$A$9304,$A133,'ROE Panel'!$D$5:$D$9304,J$6,'ROE Panel'!$E$5:$E$9304,J$7)/SUMIFS('ROE Panel'!$J$5:$J$9304,'ROE Panel'!$A$5:$A$9304,$A133,'ROE Panel'!$D$5:$D$9304,J$6,'ROE Panel'!$E$5:$E$9304,J$7),"")</f>
        <v>15.71769766581051</v>
      </c>
      <c r="R133" s="29">
        <f t="shared" si="30"/>
        <v>6.6598275843980481E-2</v>
      </c>
      <c r="S133" s="29">
        <f t="shared" si="31"/>
        <v>1.8410800018449525E-2</v>
      </c>
      <c r="T133" s="29">
        <f t="shared" si="32"/>
        <v>3.086680821239482E-2</v>
      </c>
      <c r="U133" s="29">
        <f t="shared" si="33"/>
        <v>9.9434732760257216E-2</v>
      </c>
      <c r="V133" s="29">
        <f t="shared" si="34"/>
        <v>5.8877393168312864E-2</v>
      </c>
      <c r="W133" s="29">
        <f t="shared" si="35"/>
        <v>4.1947109381233846E-2</v>
      </c>
      <c r="X133" s="29">
        <f t="shared" si="36"/>
        <v>1.5282353233842777E-2</v>
      </c>
    </row>
    <row r="134" spans="1:24" ht="13.95" customHeight="1" x14ac:dyDescent="0.3">
      <c r="A134" s="94">
        <v>46234</v>
      </c>
      <c r="B134" s="20">
        <f t="shared" si="29"/>
        <v>1</v>
      </c>
      <c r="C134" s="43">
        <v>7.8483079999999997E-2</v>
      </c>
      <c r="D134" s="35">
        <f>IFERROR(SUMIFS('ROE Panel'!$J$5:$J$9304,'ROE Panel'!$A$5:$A$9304,$A134,'ROE Panel'!$D$5:$D$9304,D$6,'ROE Panel'!$E$5:$E$9304,D$7)/SUMIFS('ROE Panel'!$K$5:$K$9304,'ROE Panel'!$A$5:$A$9304,$A134,'ROE Panel'!$D$5:$D$9304,D$6,'ROE Panel'!$E$5:$E$9304,D$7),"")</f>
        <v>0.19633259468523334</v>
      </c>
      <c r="E134" s="35">
        <f>IFERROR(SUMIFS('ROE Panel'!$J$5:$J$9304,'ROE Panel'!$A$5:$A$9304,$A134,'ROE Panel'!$D$5:$D$9304,E$6,'ROE Panel'!$E$5:$E$9304,E$7)/SUMIFS('ROE Panel'!$K$5:$K$9304,'ROE Panel'!$A$5:$A$9304,$A134,'ROE Panel'!$D$5:$D$9304,E$6,'ROE Panel'!$E$5:$E$9304,E$7),"")</f>
        <v>0.133352112993013</v>
      </c>
      <c r="F134" s="35">
        <f>IFERROR(SUMIFS('ROE Panel'!$J$5:$J$9304,'ROE Panel'!$A$5:$A$9304,$A134,'ROE Panel'!$D$5:$D$9304,F$6,'ROE Panel'!$E$5:$E$9304,F$7)/SUMIFS('ROE Panel'!$K$5:$K$9304,'ROE Panel'!$A$5:$A$9304,$A134,'ROE Panel'!$D$5:$D$9304,F$6,'ROE Panel'!$E$5:$E$9304,F$7),"")</f>
        <v>0.15209518127652724</v>
      </c>
      <c r="G134" s="35">
        <f>IFERROR(SUMIFS('ROE Panel'!$J$5:$J$9304,'ROE Panel'!$A$5:$A$9304,$A134,'ROE Panel'!$D$5:$D$9304,G$6,'ROE Panel'!$E$5:$E$9304,G$7)/SUMIFS('ROE Panel'!$K$5:$K$9304,'ROE Panel'!$A$5:$A$9304,$A134,'ROE Panel'!$D$5:$D$9304,G$6,'ROE Panel'!$E$5:$E$9304,G$7),"")</f>
        <v>0.20280787520466792</v>
      </c>
      <c r="H134" s="35">
        <f>IFERROR(SUMIFS('ROE Panel'!$J$5:$J$9304,'ROE Panel'!$A$5:$A$9304,$A134,'ROE Panel'!$D$5:$D$9304,H$6,'ROE Panel'!$E$5:$E$9304,H$7)/SUMIFS('ROE Panel'!$K$5:$K$9304,'ROE Panel'!$A$5:$A$9304,$A134,'ROE Panel'!$D$5:$D$9304,H$6,'ROE Panel'!$E$5:$E$9304,H$7),"")</f>
        <v>0.17903424200284521</v>
      </c>
      <c r="I134" s="35">
        <f>IFERROR(SUMIFS('ROE Panel'!$J$5:$J$9304,'ROE Panel'!$A$5:$A$9304,$A134,'ROE Panel'!$D$5:$D$9304,I$6,'ROE Panel'!$E$5:$E$9304,I$7)/SUMIFS('ROE Panel'!$K$5:$K$9304,'ROE Panel'!$A$5:$A$9304,$A134,'ROE Panel'!$D$5:$D$9304,I$6,'ROE Panel'!$E$5:$E$9304,I$7),"")</f>
        <v>0.14279748597628658</v>
      </c>
      <c r="J134" s="35">
        <f>IFERROR(SUMIFS('ROE Panel'!$J$5:$J$9304,'ROE Panel'!$A$5:$A$9304,$A134,'ROE Panel'!$D$5:$D$9304,J$6,'ROE Panel'!$E$5:$E$9304,J$7)/SUMIFS('ROE Panel'!$K$5:$K$9304,'ROE Panel'!$A$5:$A$9304,$A134,'ROE Panel'!$D$5:$D$9304,J$6,'ROE Panel'!$E$5:$E$9304,J$7),"")</f>
        <v>0.18234910703991564</v>
      </c>
      <c r="K134" s="27">
        <f>IFERROR(SUMIFS('ROE Panel'!$L$5:$L$9304,'ROE Panel'!$A$5:$A$9304,$A134,'ROE Panel'!$D$5:$D$9304,D$6,'ROE Panel'!$E$5:$E$9304,D$7)/SUMIFS('ROE Panel'!$J$5:$J$9304,'ROE Panel'!$A$5:$A$9304,$A134,'ROE Panel'!$D$5:$D$9304,D$6,'ROE Panel'!$E$5:$E$9304,D$7),"")</f>
        <v>7.9578662363213333</v>
      </c>
      <c r="L134" s="27">
        <f>IFERROR(SUMIFS('ROE Panel'!$L$5:$L$9304,'ROE Panel'!$A$5:$A$9304,$A134,'ROE Panel'!$D$5:$D$9304,E$6,'ROE Panel'!$E$5:$E$9304,E$7)/SUMIFS('ROE Panel'!$J$5:$J$9304,'ROE Panel'!$A$5:$A$9304,$A134,'ROE Panel'!$D$5:$D$9304,E$6,'ROE Panel'!$E$5:$E$9304,E$7),"")</f>
        <v>12.843691882959316</v>
      </c>
      <c r="M134" s="27">
        <f>IFERROR(SUMIFS('ROE Panel'!$L$5:$L$9304,'ROE Panel'!$A$5:$A$9304,$A134,'ROE Panel'!$D$5:$D$9304,F$6,'ROE Panel'!$E$5:$E$9304,F$7)/SUMIFS('ROE Panel'!$J$5:$J$9304,'ROE Panel'!$A$5:$A$9304,$A134,'ROE Panel'!$D$5:$D$9304,F$6,'ROE Panel'!$E$5:$E$9304,F$7),"")</f>
        <v>11.080326669436795</v>
      </c>
      <c r="N134" s="27">
        <f>IFERROR(SUMIFS('ROE Panel'!$L$5:$L$9304,'ROE Panel'!$A$5:$A$9304,$A134,'ROE Panel'!$D$5:$D$9304,G$6,'ROE Panel'!$E$5:$E$9304,G$7)/SUMIFS('ROE Panel'!$J$5:$J$9304,'ROE Panel'!$A$5:$A$9304,$A134,'ROE Panel'!$D$5:$D$9304,G$6,'ROE Panel'!$E$5:$E$9304,G$7),"")</f>
        <v>6.4386353160232712</v>
      </c>
      <c r="O134" s="27">
        <f>IFERROR(SUMIFS('ROE Panel'!$L$5:$L$9304,'ROE Panel'!$A$5:$A$9304,$A134,'ROE Panel'!$D$5:$D$9304,H$6,'ROE Panel'!$E$5:$E$9304,H$7)/SUMIFS('ROE Panel'!$J$5:$J$9304,'ROE Panel'!$A$5:$A$9304,$A134,'ROE Panel'!$D$5:$D$9304,H$6,'ROE Panel'!$E$5:$E$9304,H$7),"")</f>
        <v>8.4552167934938449</v>
      </c>
      <c r="P134" s="27">
        <f>IFERROR(SUMIFS('ROE Panel'!$L$5:$L$9304,'ROE Panel'!$A$5:$A$9304,$A134,'ROE Panel'!$D$5:$D$9304,I$6,'ROE Panel'!$E$5:$E$9304,I$7)/SUMIFS('ROE Panel'!$J$5:$J$9304,'ROE Panel'!$A$5:$A$9304,$A134,'ROE Panel'!$D$5:$D$9304,I$6,'ROE Panel'!$E$5:$E$9304,I$7),"")</f>
        <v>8.7702348543416608</v>
      </c>
      <c r="Q134" s="27">
        <f>IFERROR(SUMIFS('ROE Panel'!$L$5:$L$9304,'ROE Panel'!$A$5:$A$9304,$A134,'ROE Panel'!$D$5:$D$9304,J$6,'ROE Panel'!$E$5:$E$9304,J$7)/SUMIFS('ROE Panel'!$J$5:$J$9304,'ROE Panel'!$A$5:$A$9304,$A134,'ROE Panel'!$D$5:$D$9304,J$6,'ROE Panel'!$E$5:$E$9304,J$7),"")</f>
        <v>16.966764875334324</v>
      </c>
      <c r="R134" s="29">
        <f t="shared" si="30"/>
        <v>6.4096599553545394E-2</v>
      </c>
      <c r="S134" s="29">
        <f t="shared" si="31"/>
        <v>1.8934638490469155E-2</v>
      </c>
      <c r="T134" s="29">
        <f t="shared" si="32"/>
        <v>3.0878166060137088E-2</v>
      </c>
      <c r="U134" s="29">
        <f t="shared" si="33"/>
        <v>8.7836238068527403E-2</v>
      </c>
      <c r="V134" s="29">
        <f t="shared" si="34"/>
        <v>5.5738857011106854E-2</v>
      </c>
      <c r="W134" s="29">
        <f t="shared" si="35"/>
        <v>4.5010031524098423E-2</v>
      </c>
      <c r="X134" s="29">
        <f t="shared" si="36"/>
        <v>1.2264366882019775E-2</v>
      </c>
    </row>
    <row r="135" spans="1:24" ht="13.95" customHeight="1" x14ac:dyDescent="0.3">
      <c r="A135" s="94">
        <v>46265</v>
      </c>
      <c r="B135" s="20">
        <f t="shared" si="29"/>
        <v>1</v>
      </c>
      <c r="C135" s="43">
        <v>7.6974290000000001E-2</v>
      </c>
      <c r="D135" s="35">
        <f>IFERROR(SUMIFS('ROE Panel'!$J$5:$J$9304,'ROE Panel'!$A$5:$A$9304,$A135,'ROE Panel'!$D$5:$D$9304,D$6,'ROE Panel'!$E$5:$E$9304,D$7)/SUMIFS('ROE Panel'!$K$5:$K$9304,'ROE Panel'!$A$5:$A$9304,$A135,'ROE Panel'!$D$5:$D$9304,D$6,'ROE Panel'!$E$5:$E$9304,D$7),"")</f>
        <v>0.19210114709990708</v>
      </c>
      <c r="E135" s="35">
        <f>IFERROR(SUMIFS('ROE Panel'!$J$5:$J$9304,'ROE Panel'!$A$5:$A$9304,$A135,'ROE Panel'!$D$5:$D$9304,E$6,'ROE Panel'!$E$5:$E$9304,E$7)/SUMIFS('ROE Panel'!$K$5:$K$9304,'ROE Panel'!$A$5:$A$9304,$A135,'ROE Panel'!$D$5:$D$9304,E$6,'ROE Panel'!$E$5:$E$9304,E$7),"")</f>
        <v>0.13383958776734936</v>
      </c>
      <c r="F135" s="35">
        <f>IFERROR(SUMIFS('ROE Panel'!$J$5:$J$9304,'ROE Panel'!$A$5:$A$9304,$A135,'ROE Panel'!$D$5:$D$9304,F$6,'ROE Panel'!$E$5:$E$9304,F$7)/SUMIFS('ROE Panel'!$K$5:$K$9304,'ROE Panel'!$A$5:$A$9304,$A135,'ROE Panel'!$D$5:$D$9304,F$6,'ROE Panel'!$E$5:$E$9304,F$7),"")</f>
        <v>0.15359331999636222</v>
      </c>
      <c r="G135" s="35">
        <f>IFERROR(SUMIFS('ROE Panel'!$J$5:$J$9304,'ROE Panel'!$A$5:$A$9304,$A135,'ROE Panel'!$D$5:$D$9304,G$6,'ROE Panel'!$E$5:$E$9304,G$7)/SUMIFS('ROE Panel'!$K$5:$K$9304,'ROE Panel'!$A$5:$A$9304,$A135,'ROE Panel'!$D$5:$D$9304,G$6,'ROE Panel'!$E$5:$E$9304,G$7),"")</f>
        <v>0.19937689322291147</v>
      </c>
      <c r="H135" s="35">
        <f>IFERROR(SUMIFS('ROE Panel'!$J$5:$J$9304,'ROE Panel'!$A$5:$A$9304,$A135,'ROE Panel'!$D$5:$D$9304,H$6,'ROE Panel'!$E$5:$E$9304,H$7)/SUMIFS('ROE Panel'!$K$5:$K$9304,'ROE Panel'!$A$5:$A$9304,$A135,'ROE Panel'!$D$5:$D$9304,H$6,'ROE Panel'!$E$5:$E$9304,H$7),"")</f>
        <v>0.17709092357301864</v>
      </c>
      <c r="I135" s="35">
        <f>IFERROR(SUMIFS('ROE Panel'!$J$5:$J$9304,'ROE Panel'!$A$5:$A$9304,$A135,'ROE Panel'!$D$5:$D$9304,I$6,'ROE Panel'!$E$5:$E$9304,I$7)/SUMIFS('ROE Panel'!$K$5:$K$9304,'ROE Panel'!$A$5:$A$9304,$A135,'ROE Panel'!$D$5:$D$9304,I$6,'ROE Panel'!$E$5:$E$9304,I$7),"")</f>
        <v>0.14132021099159625</v>
      </c>
      <c r="J135" s="35">
        <f>IFERROR(SUMIFS('ROE Panel'!$J$5:$J$9304,'ROE Panel'!$A$5:$A$9304,$A135,'ROE Panel'!$D$5:$D$9304,J$6,'ROE Panel'!$E$5:$E$9304,J$7)/SUMIFS('ROE Panel'!$K$5:$K$9304,'ROE Panel'!$A$5:$A$9304,$A135,'ROE Panel'!$D$5:$D$9304,J$6,'ROE Panel'!$E$5:$E$9304,J$7),"")</f>
        <v>0.20027021577205928</v>
      </c>
      <c r="K135" s="27">
        <f>IFERROR(SUMIFS('ROE Panel'!$L$5:$L$9304,'ROE Panel'!$A$5:$A$9304,$A135,'ROE Panel'!$D$5:$D$9304,D$6,'ROE Panel'!$E$5:$E$9304,D$7)/SUMIFS('ROE Panel'!$J$5:$J$9304,'ROE Panel'!$A$5:$A$9304,$A135,'ROE Panel'!$D$5:$D$9304,D$6,'ROE Panel'!$E$5:$E$9304,D$7),"")</f>
        <v>7.6264006628911423</v>
      </c>
      <c r="L135" s="27">
        <f>IFERROR(SUMIFS('ROE Panel'!$L$5:$L$9304,'ROE Panel'!$A$5:$A$9304,$A135,'ROE Panel'!$D$5:$D$9304,E$6,'ROE Panel'!$E$5:$E$9304,E$7)/SUMIFS('ROE Panel'!$J$5:$J$9304,'ROE Panel'!$A$5:$A$9304,$A135,'ROE Panel'!$D$5:$D$9304,E$6,'ROE Panel'!$E$5:$E$9304,E$7),"")</f>
        <v>12.459126531262953</v>
      </c>
      <c r="M135" s="27">
        <f>IFERROR(SUMIFS('ROE Panel'!$L$5:$L$9304,'ROE Panel'!$A$5:$A$9304,$A135,'ROE Panel'!$D$5:$D$9304,F$6,'ROE Panel'!$E$5:$E$9304,F$7)/SUMIFS('ROE Panel'!$J$5:$J$9304,'ROE Panel'!$A$5:$A$9304,$A135,'ROE Panel'!$D$5:$D$9304,F$6,'ROE Panel'!$E$5:$E$9304,F$7),"")</f>
        <v>11.504183710985183</v>
      </c>
      <c r="N135" s="27">
        <f>IFERROR(SUMIFS('ROE Panel'!$L$5:$L$9304,'ROE Panel'!$A$5:$A$9304,$A135,'ROE Panel'!$D$5:$D$9304,G$6,'ROE Panel'!$E$5:$E$9304,G$7)/SUMIFS('ROE Panel'!$J$5:$J$9304,'ROE Panel'!$A$5:$A$9304,$A135,'ROE Panel'!$D$5:$D$9304,G$6,'ROE Panel'!$E$5:$E$9304,G$7),"")</f>
        <v>6.5083761380406688</v>
      </c>
      <c r="O135" s="27">
        <f>IFERROR(SUMIFS('ROE Panel'!$L$5:$L$9304,'ROE Panel'!$A$5:$A$9304,$A135,'ROE Panel'!$D$5:$D$9304,H$6,'ROE Panel'!$E$5:$E$9304,H$7)/SUMIFS('ROE Panel'!$J$5:$J$9304,'ROE Panel'!$A$5:$A$9304,$A135,'ROE Panel'!$D$5:$D$9304,H$6,'ROE Panel'!$E$5:$E$9304,H$7),"")</f>
        <v>8.3599780651019611</v>
      </c>
      <c r="P135" s="27">
        <f>IFERROR(SUMIFS('ROE Panel'!$L$5:$L$9304,'ROE Panel'!$A$5:$A$9304,$A135,'ROE Panel'!$D$5:$D$9304,I$6,'ROE Panel'!$E$5:$E$9304,I$7)/SUMIFS('ROE Panel'!$J$5:$J$9304,'ROE Panel'!$A$5:$A$9304,$A135,'ROE Panel'!$D$5:$D$9304,I$6,'ROE Panel'!$E$5:$E$9304,I$7),"")</f>
        <v>8.6499432996386236</v>
      </c>
      <c r="Q135" s="27">
        <f>IFERROR(SUMIFS('ROE Panel'!$L$5:$L$9304,'ROE Panel'!$A$5:$A$9304,$A135,'ROE Panel'!$D$5:$D$9304,J$6,'ROE Panel'!$E$5:$E$9304,J$7)/SUMIFS('ROE Panel'!$J$5:$J$9304,'ROE Panel'!$A$5:$A$9304,$A135,'ROE Panel'!$D$5:$D$9304,J$6,'ROE Panel'!$E$5:$E$9304,J$7),"")</f>
        <v>19.164131977249465</v>
      </c>
      <c r="R135" s="29">
        <f t="shared" si="30"/>
        <v>6.906813603861664E-2</v>
      </c>
      <c r="S135" s="29">
        <f t="shared" si="31"/>
        <v>2.2102663061957198E-2</v>
      </c>
      <c r="T135" s="29">
        <f t="shared" si="32"/>
        <v>3.0351338150260754E-2</v>
      </c>
      <c r="U135" s="29">
        <f t="shared" si="33"/>
        <v>8.7453705118696073E-2</v>
      </c>
      <c r="V135" s="29">
        <f t="shared" si="34"/>
        <v>5.7896707424356209E-2</v>
      </c>
      <c r="W135" s="29">
        <f t="shared" si="35"/>
        <v>4.7184822872232302E-2</v>
      </c>
      <c r="X135" s="29">
        <f t="shared" si="36"/>
        <v>9.960577702184073E-3</v>
      </c>
    </row>
    <row r="136" spans="1:24" ht="13.95" customHeight="1" x14ac:dyDescent="0.3">
      <c r="A136" s="94">
        <v>46295</v>
      </c>
      <c r="B136" s="20">
        <f t="shared" si="29"/>
        <v>1</v>
      </c>
      <c r="C136" s="43">
        <v>7.0856496876424979E-2</v>
      </c>
      <c r="D136" s="35">
        <f>IFERROR(SUMIFS('ROE Panel'!$J$5:$J$9304,'ROE Panel'!$A$5:$A$9304,$A136,'ROE Panel'!$D$5:$D$9304,D$6,'ROE Panel'!$E$5:$E$9304,D$7)/SUMIFS('ROE Panel'!$K$5:$K$9304,'ROE Panel'!$A$5:$A$9304,$A136,'ROE Panel'!$D$5:$D$9304,D$6,'ROE Panel'!$E$5:$E$9304,D$7),"")</f>
        <v>0.19357231003433997</v>
      </c>
      <c r="E136" s="35">
        <f>IFERROR(SUMIFS('ROE Panel'!$J$5:$J$9304,'ROE Panel'!$A$5:$A$9304,$A136,'ROE Panel'!$D$5:$D$9304,E$6,'ROE Panel'!$E$5:$E$9304,E$7)/SUMIFS('ROE Panel'!$K$5:$K$9304,'ROE Panel'!$A$5:$A$9304,$A136,'ROE Panel'!$D$5:$D$9304,E$6,'ROE Panel'!$E$5:$E$9304,E$7),"")</f>
        <v>0.13009506975834531</v>
      </c>
      <c r="F136" s="35">
        <f>IFERROR(SUMIFS('ROE Panel'!$J$5:$J$9304,'ROE Panel'!$A$5:$A$9304,$A136,'ROE Panel'!$D$5:$D$9304,F$6,'ROE Panel'!$E$5:$E$9304,F$7)/SUMIFS('ROE Panel'!$K$5:$K$9304,'ROE Panel'!$A$5:$A$9304,$A136,'ROE Panel'!$D$5:$D$9304,F$6,'ROE Panel'!$E$5:$E$9304,F$7),"")</f>
        <v>0.15552646049097912</v>
      </c>
      <c r="G136" s="35">
        <f>IFERROR(SUMIFS('ROE Panel'!$J$5:$J$9304,'ROE Panel'!$A$5:$A$9304,$A136,'ROE Panel'!$D$5:$D$9304,G$6,'ROE Panel'!$E$5:$E$9304,G$7)/SUMIFS('ROE Panel'!$K$5:$K$9304,'ROE Panel'!$A$5:$A$9304,$A136,'ROE Panel'!$D$5:$D$9304,G$6,'ROE Panel'!$E$5:$E$9304,G$7),"")</f>
        <v>0.20402188505400437</v>
      </c>
      <c r="H136" s="35">
        <f>IFERROR(SUMIFS('ROE Panel'!$J$5:$J$9304,'ROE Panel'!$A$5:$A$9304,$A136,'ROE Panel'!$D$5:$D$9304,H$6,'ROE Panel'!$E$5:$E$9304,H$7)/SUMIFS('ROE Panel'!$K$5:$K$9304,'ROE Panel'!$A$5:$A$9304,$A136,'ROE Panel'!$D$5:$D$9304,H$6,'ROE Panel'!$E$5:$E$9304,H$7),"")</f>
        <v>0.17843231690532743</v>
      </c>
      <c r="I136" s="35">
        <f>IFERROR(SUMIFS('ROE Panel'!$J$5:$J$9304,'ROE Panel'!$A$5:$A$9304,$A136,'ROE Panel'!$D$5:$D$9304,I$6,'ROE Panel'!$E$5:$E$9304,I$7)/SUMIFS('ROE Panel'!$K$5:$K$9304,'ROE Panel'!$A$5:$A$9304,$A136,'ROE Panel'!$D$5:$D$9304,I$6,'ROE Panel'!$E$5:$E$9304,I$7),"")</f>
        <v>0.14363661502023489</v>
      </c>
      <c r="J136" s="35">
        <f>IFERROR(SUMIFS('ROE Panel'!$J$5:$J$9304,'ROE Panel'!$A$5:$A$9304,$A136,'ROE Panel'!$D$5:$D$9304,J$6,'ROE Panel'!$E$5:$E$9304,J$7)/SUMIFS('ROE Panel'!$K$5:$K$9304,'ROE Panel'!$A$5:$A$9304,$A136,'ROE Panel'!$D$5:$D$9304,J$6,'ROE Panel'!$E$5:$E$9304,J$7),"")</f>
        <v>0.19625151249992284</v>
      </c>
      <c r="K136" s="27">
        <f>IFERROR(SUMIFS('ROE Panel'!$L$5:$L$9304,'ROE Panel'!$A$5:$A$9304,$A136,'ROE Panel'!$D$5:$D$9304,D$6,'ROE Panel'!$E$5:$E$9304,D$7)/SUMIFS('ROE Panel'!$J$5:$J$9304,'ROE Panel'!$A$5:$A$9304,$A136,'ROE Panel'!$D$5:$D$9304,D$6,'ROE Panel'!$E$5:$E$9304,D$7),"")</f>
        <v>8.4445573313892819</v>
      </c>
      <c r="L136" s="27">
        <f>IFERROR(SUMIFS('ROE Panel'!$L$5:$L$9304,'ROE Panel'!$A$5:$A$9304,$A136,'ROE Panel'!$D$5:$D$9304,E$6,'ROE Panel'!$E$5:$E$9304,E$7)/SUMIFS('ROE Panel'!$J$5:$J$9304,'ROE Panel'!$A$5:$A$9304,$A136,'ROE Panel'!$D$5:$D$9304,E$6,'ROE Panel'!$E$5:$E$9304,E$7),"")</f>
        <v>13.161787229872365</v>
      </c>
      <c r="M136" s="27">
        <f>IFERROR(SUMIFS('ROE Panel'!$L$5:$L$9304,'ROE Panel'!$A$5:$A$9304,$A136,'ROE Panel'!$D$5:$D$9304,F$6,'ROE Panel'!$E$5:$E$9304,F$7)/SUMIFS('ROE Panel'!$J$5:$J$9304,'ROE Panel'!$A$5:$A$9304,$A136,'ROE Panel'!$D$5:$D$9304,F$6,'ROE Panel'!$E$5:$E$9304,F$7),"")</f>
        <v>11.449812425265975</v>
      </c>
      <c r="N136" s="27">
        <f>IFERROR(SUMIFS('ROE Panel'!$L$5:$L$9304,'ROE Panel'!$A$5:$A$9304,$A136,'ROE Panel'!$D$5:$D$9304,G$6,'ROE Panel'!$E$5:$E$9304,G$7)/SUMIFS('ROE Panel'!$J$5:$J$9304,'ROE Panel'!$A$5:$A$9304,$A136,'ROE Panel'!$D$5:$D$9304,G$6,'ROE Panel'!$E$5:$E$9304,G$7),"")</f>
        <v>6.2744417118970892</v>
      </c>
      <c r="O136" s="27">
        <f>IFERROR(SUMIFS('ROE Panel'!$L$5:$L$9304,'ROE Panel'!$A$5:$A$9304,$A136,'ROE Panel'!$D$5:$D$9304,H$6,'ROE Panel'!$E$5:$E$9304,H$7)/SUMIFS('ROE Panel'!$J$5:$J$9304,'ROE Panel'!$A$5:$A$9304,$A136,'ROE Panel'!$D$5:$D$9304,H$6,'ROE Panel'!$E$5:$E$9304,H$7),"")</f>
        <v>8.5827390295075965</v>
      </c>
      <c r="P136" s="27">
        <f>IFERROR(SUMIFS('ROE Panel'!$L$5:$L$9304,'ROE Panel'!$A$5:$A$9304,$A136,'ROE Panel'!$D$5:$D$9304,I$6,'ROE Panel'!$E$5:$E$9304,I$7)/SUMIFS('ROE Panel'!$J$5:$J$9304,'ROE Panel'!$A$5:$A$9304,$A136,'ROE Panel'!$D$5:$D$9304,I$6,'ROE Panel'!$E$5:$E$9304,I$7),"")</f>
        <v>9.1889974545024469</v>
      </c>
      <c r="Q136" s="27">
        <f>IFERROR(SUMIFS('ROE Panel'!$L$5:$L$9304,'ROE Panel'!$A$5:$A$9304,$A136,'ROE Panel'!$D$5:$D$9304,J$6,'ROE Panel'!$E$5:$E$9304,J$7)/SUMIFS('ROE Panel'!$J$5:$J$9304,'ROE Panel'!$A$5:$A$9304,$A136,'ROE Panel'!$D$5:$D$9304,J$6,'ROE Panel'!$E$5:$E$9304,J$7),"")</f>
        <v>17.117456997419708</v>
      </c>
      <c r="R136" s="29">
        <f t="shared" si="30"/>
        <v>6.581033205142045E-2</v>
      </c>
      <c r="S136" s="29">
        <f t="shared" si="31"/>
        <v>2.4672303147431573E-2</v>
      </c>
      <c r="T136" s="29">
        <f t="shared" si="32"/>
        <v>3.7087787069713288E-2</v>
      </c>
      <c r="U136" s="29">
        <f t="shared" si="33"/>
        <v>9.8805023019873039E-2</v>
      </c>
      <c r="V136" s="29">
        <f t="shared" si="34"/>
        <v>6.1966315415222878E-2</v>
      </c>
      <c r="W136" s="29">
        <f t="shared" si="35"/>
        <v>4.9359910694632303E-2</v>
      </c>
      <c r="X136" s="29">
        <f t="shared" si="36"/>
        <v>2.0572497453447705E-2</v>
      </c>
    </row>
    <row r="138" spans="1:24" ht="13.95" customHeight="1" x14ac:dyDescent="0.3">
      <c r="A138" s="6" t="s">
        <v>422</v>
      </c>
    </row>
    <row r="139" spans="1:24" ht="13.95" customHeight="1" x14ac:dyDescent="0.3">
      <c r="A139" s="6" t="s">
        <v>423</v>
      </c>
    </row>
  </sheetData>
  <mergeCells count="3">
    <mergeCell ref="D4:J4"/>
    <mergeCell ref="K4:Q4"/>
    <mergeCell ref="R4:X4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B86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3.95" customHeight="1" x14ac:dyDescent="0.3"/>
  <cols>
    <col min="1" max="1" width="8.6640625" customWidth="1"/>
    <col min="2" max="2" width="18.6640625" customWidth="1"/>
    <col min="3" max="3" width="21.6640625" customWidth="1"/>
    <col min="4" max="4" width="12.6640625" customWidth="1"/>
    <col min="5" max="5" width="9.6640625" customWidth="1"/>
    <col min="6" max="6" width="24.6640625" customWidth="1"/>
    <col min="7" max="10" width="11.6640625" customWidth="1"/>
    <col min="11" max="12" width="10.6640625" customWidth="1"/>
    <col min="13" max="13" width="11.6640625" customWidth="1"/>
    <col min="14" max="20" width="8.6640625" customWidth="1"/>
    <col min="21" max="27" width="10.6640625" customWidth="1"/>
    <col min="28" max="28" width="34.6640625" customWidth="1"/>
  </cols>
  <sheetData>
    <row r="1" spans="1:28" ht="30" customHeight="1" x14ac:dyDescent="0.3">
      <c r="B1" s="14" t="s">
        <v>126</v>
      </c>
    </row>
    <row r="2" spans="1:28" ht="13.95" customHeight="1" x14ac:dyDescent="0.3">
      <c r="B2" s="6" t="s">
        <v>127</v>
      </c>
    </row>
    <row r="3" spans="1:28" ht="13.95" customHeight="1" x14ac:dyDescent="0.3">
      <c r="B3" s="6" t="s">
        <v>2</v>
      </c>
      <c r="C3" s="38" t="s">
        <v>3</v>
      </c>
      <c r="D3" s="39" t="s">
        <v>4</v>
      </c>
      <c r="E3" s="40" t="s">
        <v>5</v>
      </c>
    </row>
    <row r="4" spans="1:28" ht="13.95" customHeight="1" x14ac:dyDescent="0.3">
      <c r="A4" s="128" t="s">
        <v>128</v>
      </c>
      <c r="B4" s="128"/>
      <c r="C4" s="128"/>
      <c r="D4" s="128" t="s">
        <v>129</v>
      </c>
      <c r="E4" s="128"/>
      <c r="F4" s="128"/>
      <c r="G4" s="128" t="s">
        <v>130</v>
      </c>
      <c r="H4" s="128"/>
      <c r="I4" s="128"/>
      <c r="J4" s="128"/>
      <c r="K4" s="128"/>
      <c r="L4" s="128"/>
      <c r="M4" s="128" t="s">
        <v>131</v>
      </c>
      <c r="N4" s="128"/>
      <c r="O4" s="128"/>
      <c r="P4" s="128"/>
      <c r="Q4" s="128"/>
      <c r="R4" s="128"/>
      <c r="S4" s="128"/>
      <c r="T4" s="128"/>
      <c r="U4" s="128" t="s">
        <v>132</v>
      </c>
      <c r="V4" s="128"/>
      <c r="W4" s="128"/>
      <c r="X4" s="128"/>
      <c r="Y4" s="128"/>
      <c r="Z4" s="128"/>
      <c r="AA4" s="128"/>
      <c r="AB4" s="89"/>
    </row>
    <row r="5" spans="1:28" ht="54" customHeight="1" x14ac:dyDescent="0.3">
      <c r="A5" s="18" t="s">
        <v>133</v>
      </c>
      <c r="B5" s="18" t="s">
        <v>134</v>
      </c>
      <c r="C5" s="18" t="s">
        <v>112</v>
      </c>
      <c r="D5" s="18" t="s">
        <v>96</v>
      </c>
      <c r="E5" s="18" t="s">
        <v>135</v>
      </c>
      <c r="F5" s="18" t="s">
        <v>136</v>
      </c>
      <c r="G5" s="18" t="s">
        <v>137</v>
      </c>
      <c r="H5" s="18" t="s">
        <v>138</v>
      </c>
      <c r="I5" s="18" t="s">
        <v>139</v>
      </c>
      <c r="J5" s="18" t="s">
        <v>140</v>
      </c>
      <c r="K5" s="18" t="s">
        <v>141</v>
      </c>
      <c r="L5" s="18" t="s">
        <v>142</v>
      </c>
      <c r="M5" s="18" t="s">
        <v>143</v>
      </c>
      <c r="N5" s="18" t="s">
        <v>144</v>
      </c>
      <c r="O5" s="18" t="s">
        <v>145</v>
      </c>
      <c r="P5" s="18" t="s">
        <v>146</v>
      </c>
      <c r="Q5" s="18" t="s">
        <v>147</v>
      </c>
      <c r="R5" s="18" t="s">
        <v>148</v>
      </c>
      <c r="S5" s="18" t="s">
        <v>149</v>
      </c>
      <c r="T5" s="18" t="s">
        <v>150</v>
      </c>
      <c r="U5" s="18" t="s">
        <v>151</v>
      </c>
      <c r="V5" s="18" t="s">
        <v>152</v>
      </c>
      <c r="W5" s="18" t="s">
        <v>153</v>
      </c>
      <c r="X5" s="18" t="s">
        <v>154</v>
      </c>
      <c r="Y5" s="18" t="s">
        <v>155</v>
      </c>
      <c r="Z5" s="18" t="s">
        <v>156</v>
      </c>
      <c r="AA5" s="18" t="s">
        <v>157</v>
      </c>
      <c r="AB5" s="18" t="s">
        <v>158</v>
      </c>
    </row>
    <row r="6" spans="1:28" ht="13.95" customHeight="1" x14ac:dyDescent="0.3">
      <c r="A6" s="95" t="s">
        <v>159</v>
      </c>
      <c r="B6" s="57" t="s">
        <v>160</v>
      </c>
      <c r="C6" s="57" t="s">
        <v>99</v>
      </c>
      <c r="D6" s="19" t="str">
        <f t="shared" ref="D6:D37" si="0">VLOOKUP(C6,GicsMap,2,FALSE)</f>
        <v>Financials</v>
      </c>
      <c r="E6" s="20">
        <f t="shared" ref="E6:E37" si="1">IF(COUNTIF(GlobalList,A6)&gt;0,1,0)</f>
        <v>0</v>
      </c>
      <c r="F6" s="19" t="str">
        <f t="shared" ref="F6:F37" si="2">IF(D6="Cyclicals",IF(E6=1,"WEG &amp; Embraer","Cyclicals ex-WEG &amp; Embraer"),D6)</f>
        <v>Financials</v>
      </c>
      <c r="G6" s="43">
        <v>9.0500000000000011E-2</v>
      </c>
      <c r="H6" s="42">
        <v>44.28</v>
      </c>
      <c r="I6" s="42">
        <v>49.82</v>
      </c>
      <c r="J6" s="96">
        <f t="shared" ref="J6:J37" si="3">G6*I6/H6</f>
        <v>0.10182271906052395</v>
      </c>
      <c r="K6" s="29">
        <f t="shared" ref="K6:K37" si="4">J6/SUM($J$6:$J$81)</f>
        <v>9.1585132884777751E-2</v>
      </c>
      <c r="L6" s="16">
        <f t="shared" ref="L6:L37" si="5">K6*IbovNow</f>
        <v>19089.265090629367</v>
      </c>
      <c r="M6" s="42">
        <v>49.67</v>
      </c>
      <c r="N6" s="97">
        <v>10.840244434744649</v>
      </c>
      <c r="O6" s="97">
        <v>9.9240759240759253</v>
      </c>
      <c r="P6" s="97">
        <v>9.0309090909090912</v>
      </c>
      <c r="Q6" s="98">
        <v>0.24573999999999999</v>
      </c>
      <c r="R6" s="98">
        <v>0.24478</v>
      </c>
      <c r="S6" s="98">
        <v>0.24343000000000001</v>
      </c>
      <c r="T6" s="20">
        <f t="shared" ref="T6:T37" si="6">IF(AND(COUNT(M6:S6)=7,MIN(N6:P6)&gt;=PEmin,MAX(N6:P6)&lt;=PEmax,MIN(Q6:S6)&gt;=ROEmin,MAX(Q6:S6)&lt;=ROEmax),1,0)</f>
        <v>1</v>
      </c>
      <c r="U6" s="16">
        <f t="shared" ref="U6:U37" si="7">T6*L6</f>
        <v>19089.265090629367</v>
      </c>
      <c r="V6" s="71">
        <f t="shared" ref="V6:V37" si="8">IF(T6=1,L6*(M6/N6)/I6,0)</f>
        <v>1755.6606311775149</v>
      </c>
      <c r="W6" s="71">
        <f t="shared" ref="W6:W37" si="9">IF(T6=1,L6*(M6/O6)/I6,0)</f>
        <v>1917.7392970413484</v>
      </c>
      <c r="X6" s="71">
        <f t="shared" ref="X6:X37" si="10">IF(T6=1,L6*(M6/P6)/I6,0)</f>
        <v>2107.4058209245591</v>
      </c>
      <c r="Y6" s="71">
        <f t="shared" ref="Y6:Y37" si="11">IF(T6=1,V6/Q6,0)</f>
        <v>7144.3828077541912</v>
      </c>
      <c r="Z6" s="71">
        <f t="shared" ref="Z6:Z37" si="12">IF(T6=1,W6/R6,0)</f>
        <v>7834.5424341913085</v>
      </c>
      <c r="AA6" s="71">
        <f t="shared" ref="AA6:AA37" si="13">IF(T6=1,X6/S6,0)</f>
        <v>8657.1327318923668</v>
      </c>
      <c r="AB6" s="99" t="str">
        <f t="shared" ref="AB6:AB37" si="14">IF(T6=1,"","Left out: P/E or ROE missing or out of range")</f>
        <v/>
      </c>
    </row>
    <row r="7" spans="1:28" ht="13.95" customHeight="1" x14ac:dyDescent="0.3">
      <c r="A7" s="95" t="s">
        <v>161</v>
      </c>
      <c r="B7" s="57" t="s">
        <v>162</v>
      </c>
      <c r="C7" s="57" t="s">
        <v>99</v>
      </c>
      <c r="D7" s="19" t="str">
        <f t="shared" si="0"/>
        <v>Financials</v>
      </c>
      <c r="E7" s="20">
        <f t="shared" si="1"/>
        <v>0</v>
      </c>
      <c r="F7" s="19" t="str">
        <f t="shared" si="2"/>
        <v>Financials</v>
      </c>
      <c r="G7" s="43">
        <v>3.6159999999999998E-2</v>
      </c>
      <c r="H7" s="42">
        <v>18.510000000000002</v>
      </c>
      <c r="I7" s="42">
        <v>21.85</v>
      </c>
      <c r="J7" s="96">
        <f t="shared" si="3"/>
        <v>4.2684819016747699E-2</v>
      </c>
      <c r="K7" s="29">
        <f t="shared" si="4"/>
        <v>3.8393148973833842E-2</v>
      </c>
      <c r="L7" s="16">
        <f t="shared" si="5"/>
        <v>8002.3577554622179</v>
      </c>
      <c r="M7" s="42">
        <v>22.24</v>
      </c>
      <c r="N7" s="97">
        <v>8.5216392186901562</v>
      </c>
      <c r="O7" s="97">
        <v>7.8097578097578104</v>
      </c>
      <c r="P7" s="97">
        <v>7.1327774214239898</v>
      </c>
      <c r="Q7" s="98">
        <v>0.15379000000000001</v>
      </c>
      <c r="R7" s="98">
        <v>0.15855</v>
      </c>
      <c r="S7" s="98">
        <v>0.1615</v>
      </c>
      <c r="T7" s="20">
        <f t="shared" si="6"/>
        <v>1</v>
      </c>
      <c r="U7" s="16">
        <f t="shared" si="7"/>
        <v>8002.3577554622179</v>
      </c>
      <c r="V7" s="71">
        <f t="shared" si="8"/>
        <v>955.82450652434829</v>
      </c>
      <c r="W7" s="71">
        <f t="shared" si="9"/>
        <v>1042.9506009528411</v>
      </c>
      <c r="X7" s="71">
        <f t="shared" si="10"/>
        <v>1141.938282907606</v>
      </c>
      <c r="Y7" s="71">
        <f t="shared" si="11"/>
        <v>6215.1278140603954</v>
      </c>
      <c r="Z7" s="71">
        <f t="shared" si="12"/>
        <v>6578.0548782897577</v>
      </c>
      <c r="AA7" s="71">
        <f t="shared" si="13"/>
        <v>7070.8252811616467</v>
      </c>
      <c r="AB7" s="99" t="str">
        <f t="shared" si="14"/>
        <v/>
      </c>
    </row>
    <row r="8" spans="1:28" ht="13.95" customHeight="1" x14ac:dyDescent="0.3">
      <c r="A8" s="95" t="s">
        <v>163</v>
      </c>
      <c r="B8" s="57" t="s">
        <v>164</v>
      </c>
      <c r="C8" s="57" t="s">
        <v>99</v>
      </c>
      <c r="D8" s="19" t="str">
        <f t="shared" si="0"/>
        <v>Financials</v>
      </c>
      <c r="E8" s="20">
        <f t="shared" si="1"/>
        <v>0</v>
      </c>
      <c r="F8" s="19" t="str">
        <f t="shared" si="2"/>
        <v>Financials</v>
      </c>
      <c r="G8" s="43">
        <v>3.5020000000000003E-2</v>
      </c>
      <c r="H8" s="42">
        <v>18.34</v>
      </c>
      <c r="I8" s="42">
        <v>23.29</v>
      </c>
      <c r="J8" s="96">
        <f t="shared" si="3"/>
        <v>4.4471962922573612E-2</v>
      </c>
      <c r="K8" s="29">
        <f t="shared" si="4"/>
        <v>4.0000607639340477E-2</v>
      </c>
      <c r="L8" s="16">
        <f t="shared" si="5"/>
        <v>8337.4034514344039</v>
      </c>
      <c r="M8" s="42">
        <v>22.59</v>
      </c>
      <c r="N8" s="97">
        <v>19.038785834738611</v>
      </c>
      <c r="O8" s="97">
        <v>17.476780185758511</v>
      </c>
      <c r="P8" s="97">
        <v>16.788104089219331</v>
      </c>
      <c r="Q8" s="98">
        <v>0.33629999999999999</v>
      </c>
      <c r="R8" s="98">
        <v>0.34744000000000003</v>
      </c>
      <c r="S8" s="98">
        <v>0.37808999999999998</v>
      </c>
      <c r="T8" s="20">
        <f t="shared" si="6"/>
        <v>1</v>
      </c>
      <c r="U8" s="16">
        <f t="shared" si="7"/>
        <v>8337.4034514344039</v>
      </c>
      <c r="V8" s="71">
        <f t="shared" si="8"/>
        <v>424.75481584476182</v>
      </c>
      <c r="W8" s="71">
        <f t="shared" si="9"/>
        <v>462.71772518670508</v>
      </c>
      <c r="X8" s="71">
        <f t="shared" si="10"/>
        <v>481.6991798576766</v>
      </c>
      <c r="Y8" s="71">
        <f t="shared" si="11"/>
        <v>1263.0235380456791</v>
      </c>
      <c r="Z8" s="71">
        <f t="shared" si="12"/>
        <v>1331.7917487528928</v>
      </c>
      <c r="AA8" s="71">
        <f t="shared" si="13"/>
        <v>1274.0331134324542</v>
      </c>
      <c r="AB8" s="99" t="str">
        <f t="shared" si="14"/>
        <v/>
      </c>
    </row>
    <row r="9" spans="1:28" ht="13.95" customHeight="1" x14ac:dyDescent="0.3">
      <c r="A9" s="95" t="s">
        <v>165</v>
      </c>
      <c r="B9" s="57" t="s">
        <v>166</v>
      </c>
      <c r="C9" s="57" t="s">
        <v>99</v>
      </c>
      <c r="D9" s="19" t="str">
        <f t="shared" si="0"/>
        <v>Financials</v>
      </c>
      <c r="E9" s="20">
        <f t="shared" si="1"/>
        <v>0</v>
      </c>
      <c r="F9" s="19" t="str">
        <f t="shared" si="2"/>
        <v>Financials</v>
      </c>
      <c r="G9" s="43">
        <v>3.3439999999999998E-2</v>
      </c>
      <c r="H9" s="42">
        <v>14.6</v>
      </c>
      <c r="I9" s="42">
        <v>16.350000000000001</v>
      </c>
      <c r="J9" s="96">
        <f t="shared" si="3"/>
        <v>3.7448219178082193E-2</v>
      </c>
      <c r="K9" s="29">
        <f t="shared" si="4"/>
        <v>3.3683053854457655E-2</v>
      </c>
      <c r="L9" s="16">
        <f t="shared" si="5"/>
        <v>7020.6235863480097</v>
      </c>
      <c r="M9" s="42">
        <v>16.18</v>
      </c>
      <c r="N9" s="97">
        <v>9.4344023323615147</v>
      </c>
      <c r="O9" s="97">
        <v>8.5382585751978883</v>
      </c>
      <c r="P9" s="97">
        <v>7.8543689320388346</v>
      </c>
      <c r="T9" s="20">
        <f t="shared" si="6"/>
        <v>0</v>
      </c>
      <c r="U9" s="16">
        <f t="shared" si="7"/>
        <v>0</v>
      </c>
      <c r="V9" s="71">
        <f t="shared" si="8"/>
        <v>0</v>
      </c>
      <c r="W9" s="71">
        <f t="shared" si="9"/>
        <v>0</v>
      </c>
      <c r="X9" s="71">
        <f t="shared" si="10"/>
        <v>0</v>
      </c>
      <c r="Y9" s="71">
        <f t="shared" si="11"/>
        <v>0</v>
      </c>
      <c r="Z9" s="71">
        <f t="shared" si="12"/>
        <v>0</v>
      </c>
      <c r="AA9" s="71">
        <f t="shared" si="13"/>
        <v>0</v>
      </c>
      <c r="AB9" s="99" t="str">
        <f t="shared" si="14"/>
        <v>Left out: P/E or ROE missing or out of range</v>
      </c>
    </row>
    <row r="10" spans="1:28" ht="13.95" customHeight="1" x14ac:dyDescent="0.3">
      <c r="A10" s="95" t="s">
        <v>167</v>
      </c>
      <c r="B10" s="57" t="s">
        <v>168</v>
      </c>
      <c r="C10" s="57" t="s">
        <v>99</v>
      </c>
      <c r="D10" s="19" t="str">
        <f t="shared" si="0"/>
        <v>Financials</v>
      </c>
      <c r="E10" s="20">
        <f t="shared" si="1"/>
        <v>0</v>
      </c>
      <c r="F10" s="19" t="str">
        <f t="shared" si="2"/>
        <v>Financials</v>
      </c>
      <c r="G10" s="43">
        <v>2.9329999999999998E-2</v>
      </c>
      <c r="H10" s="42">
        <v>64.099999999999994</v>
      </c>
      <c r="I10" s="42">
        <v>80.73</v>
      </c>
      <c r="J10" s="96">
        <f t="shared" si="3"/>
        <v>3.6939327613104526E-2</v>
      </c>
      <c r="K10" s="29">
        <f t="shared" si="4"/>
        <v>3.3225327896710261E-2</v>
      </c>
      <c r="L10" s="16">
        <f t="shared" si="5"/>
        <v>6925.2188861408813</v>
      </c>
      <c r="M10" s="42">
        <v>78.209999999999994</v>
      </c>
      <c r="N10" s="97">
        <v>14.76864966949953</v>
      </c>
      <c r="O10" s="97">
        <v>12.98787576814483</v>
      </c>
      <c r="P10" s="97">
        <v>11.39443392102579</v>
      </c>
      <c r="Q10" s="98">
        <v>0.26550000000000001</v>
      </c>
      <c r="R10" s="98">
        <v>0.25530000000000003</v>
      </c>
      <c r="S10" s="98">
        <v>0.24859999999999999</v>
      </c>
      <c r="T10" s="20">
        <f t="shared" si="6"/>
        <v>1</v>
      </c>
      <c r="U10" s="16">
        <f t="shared" si="7"/>
        <v>6925.2188861408813</v>
      </c>
      <c r="V10" s="71">
        <f t="shared" si="8"/>
        <v>454.27626826333261</v>
      </c>
      <c r="W10" s="71">
        <f t="shared" si="9"/>
        <v>516.56230617819165</v>
      </c>
      <c r="X10" s="71">
        <f t="shared" si="10"/>
        <v>588.80038320892379</v>
      </c>
      <c r="Y10" s="71">
        <f t="shared" si="11"/>
        <v>1711.0217260389174</v>
      </c>
      <c r="Z10" s="71">
        <f t="shared" si="12"/>
        <v>2023.3541174233906</v>
      </c>
      <c r="AA10" s="71">
        <f t="shared" si="13"/>
        <v>2368.4649364799834</v>
      </c>
      <c r="AB10" s="99" t="str">
        <f t="shared" si="14"/>
        <v/>
      </c>
    </row>
    <row r="11" spans="1:28" ht="13.95" customHeight="1" x14ac:dyDescent="0.3">
      <c r="A11" s="95" t="s">
        <v>169</v>
      </c>
      <c r="B11" s="57" t="s">
        <v>170</v>
      </c>
      <c r="C11" s="57" t="s">
        <v>99</v>
      </c>
      <c r="D11" s="19" t="str">
        <f t="shared" si="0"/>
        <v>Financials</v>
      </c>
      <c r="E11" s="20">
        <f t="shared" si="1"/>
        <v>0</v>
      </c>
      <c r="F11" s="19" t="str">
        <f t="shared" si="2"/>
        <v>Financials</v>
      </c>
      <c r="G11" s="43">
        <v>2.512E-2</v>
      </c>
      <c r="H11" s="42">
        <v>23.07</v>
      </c>
      <c r="I11" s="42">
        <v>26.44</v>
      </c>
      <c r="J11" s="96">
        <f t="shared" si="3"/>
        <v>2.8789458170784567E-2</v>
      </c>
      <c r="K11" s="29">
        <f t="shared" si="4"/>
        <v>2.5894872741365267E-2</v>
      </c>
      <c r="L11" s="16">
        <f t="shared" si="5"/>
        <v>5397.3180436384264</v>
      </c>
      <c r="M11" s="42">
        <v>24.52</v>
      </c>
      <c r="N11" s="97">
        <v>8.2281879194630871</v>
      </c>
      <c r="O11" s="97">
        <v>5.8145601138249932</v>
      </c>
      <c r="P11" s="97">
        <v>4.848604789234118</v>
      </c>
      <c r="Q11" s="98">
        <v>8.5909999999999986E-2</v>
      </c>
      <c r="R11" s="98">
        <v>0.11989</v>
      </c>
      <c r="S11" s="98">
        <v>0.13250999999999999</v>
      </c>
      <c r="T11" s="20">
        <f t="shared" si="6"/>
        <v>1</v>
      </c>
      <c r="U11" s="16">
        <f t="shared" si="7"/>
        <v>5397.3180436384264</v>
      </c>
      <c r="V11" s="71">
        <f t="shared" si="8"/>
        <v>608.32102004699357</v>
      </c>
      <c r="W11" s="71">
        <f t="shared" si="9"/>
        <v>860.83548373764165</v>
      </c>
      <c r="X11" s="71">
        <f t="shared" si="10"/>
        <v>1032.3340189367716</v>
      </c>
      <c r="Y11" s="71">
        <f t="shared" si="11"/>
        <v>7080.910488266717</v>
      </c>
      <c r="Z11" s="71">
        <f t="shared" si="12"/>
        <v>7180.2108911305504</v>
      </c>
      <c r="AA11" s="71">
        <f t="shared" si="13"/>
        <v>7790.6121721890549</v>
      </c>
      <c r="AB11" s="99" t="str">
        <f t="shared" si="14"/>
        <v/>
      </c>
    </row>
    <row r="12" spans="1:28" ht="13.95" customHeight="1" x14ac:dyDescent="0.3">
      <c r="A12" s="95" t="s">
        <v>171</v>
      </c>
      <c r="B12" s="57" t="s">
        <v>172</v>
      </c>
      <c r="C12" s="57" t="s">
        <v>99</v>
      </c>
      <c r="D12" s="19" t="str">
        <f t="shared" si="0"/>
        <v>Financials</v>
      </c>
      <c r="E12" s="20">
        <f t="shared" si="1"/>
        <v>0</v>
      </c>
      <c r="F12" s="19" t="str">
        <f t="shared" si="2"/>
        <v>Financials</v>
      </c>
      <c r="G12" s="43">
        <v>9.2500000000000013E-3</v>
      </c>
      <c r="H12" s="42">
        <v>39.18</v>
      </c>
      <c r="I12" s="42">
        <v>41.2</v>
      </c>
      <c r="J12" s="96">
        <f t="shared" si="3"/>
        <v>9.7269014803471193E-3</v>
      </c>
      <c r="K12" s="29">
        <f t="shared" si="4"/>
        <v>8.7489272812014841E-3</v>
      </c>
      <c r="L12" s="16">
        <f t="shared" si="5"/>
        <v>1823.5557111612054</v>
      </c>
      <c r="M12" s="42">
        <v>40.35</v>
      </c>
      <c r="N12" s="97">
        <v>9.0919333032897711</v>
      </c>
      <c r="O12" s="97">
        <v>9.1787989080982708</v>
      </c>
      <c r="P12" s="97">
        <v>8.7774635631933862</v>
      </c>
      <c r="Q12" s="98">
        <v>0.91299000000000008</v>
      </c>
      <c r="R12" s="98">
        <v>0.85076000000000007</v>
      </c>
      <c r="S12" s="98">
        <v>0.81662999999999997</v>
      </c>
      <c r="T12" s="20">
        <f t="shared" si="6"/>
        <v>1</v>
      </c>
      <c r="U12" s="16">
        <f t="shared" si="7"/>
        <v>1823.5557111612054</v>
      </c>
      <c r="V12" s="71">
        <f t="shared" si="8"/>
        <v>196.4305884983842</v>
      </c>
      <c r="W12" s="71">
        <f t="shared" si="9"/>
        <v>194.57162393846258</v>
      </c>
      <c r="X12" s="71">
        <f t="shared" si="10"/>
        <v>203.46809718951607</v>
      </c>
      <c r="Y12" s="71">
        <f t="shared" si="11"/>
        <v>215.15086528700664</v>
      </c>
      <c r="Z12" s="71">
        <f t="shared" si="12"/>
        <v>228.70330520765265</v>
      </c>
      <c r="AA12" s="71">
        <f t="shared" si="13"/>
        <v>249.15579539022087</v>
      </c>
      <c r="AB12" s="99" t="str">
        <f t="shared" si="14"/>
        <v/>
      </c>
    </row>
    <row r="13" spans="1:28" ht="13.95" customHeight="1" x14ac:dyDescent="0.3">
      <c r="A13" s="95" t="s">
        <v>173</v>
      </c>
      <c r="B13" s="57" t="s">
        <v>162</v>
      </c>
      <c r="C13" s="57" t="s">
        <v>99</v>
      </c>
      <c r="D13" s="19" t="str">
        <f t="shared" si="0"/>
        <v>Financials</v>
      </c>
      <c r="E13" s="20">
        <f t="shared" si="1"/>
        <v>0</v>
      </c>
      <c r="F13" s="19" t="str">
        <f t="shared" si="2"/>
        <v>Financials</v>
      </c>
      <c r="G13" s="43">
        <v>9.1000000000000004E-3</v>
      </c>
      <c r="H13" s="42">
        <v>16.22</v>
      </c>
      <c r="I13" s="42">
        <v>19.37</v>
      </c>
      <c r="J13" s="96">
        <f t="shared" si="3"/>
        <v>1.0867262638717633E-2</v>
      </c>
      <c r="K13" s="29">
        <f t="shared" si="4"/>
        <v>9.7746328328664599E-3</v>
      </c>
      <c r="L13" s="16">
        <f t="shared" si="5"/>
        <v>2037.3454886493955</v>
      </c>
      <c r="M13" s="42">
        <v>19.48</v>
      </c>
      <c r="N13" s="97">
        <v>7.460743010340865</v>
      </c>
      <c r="O13" s="97">
        <v>6.8374868374868374</v>
      </c>
      <c r="P13" s="97">
        <v>6.2475946119307251</v>
      </c>
      <c r="Q13" s="98">
        <v>0.15379000000000001</v>
      </c>
      <c r="R13" s="98">
        <v>0.15855</v>
      </c>
      <c r="S13" s="98">
        <v>0.1615</v>
      </c>
      <c r="T13" s="20">
        <f t="shared" si="6"/>
        <v>1</v>
      </c>
      <c r="U13" s="16">
        <f t="shared" si="7"/>
        <v>2037.3454886493955</v>
      </c>
      <c r="V13" s="71">
        <f t="shared" si="8"/>
        <v>274.62617815506309</v>
      </c>
      <c r="W13" s="71">
        <f t="shared" si="9"/>
        <v>299.65912737026986</v>
      </c>
      <c r="X13" s="71">
        <f t="shared" si="10"/>
        <v>327.95267081098683</v>
      </c>
      <c r="Y13" s="71">
        <f t="shared" si="11"/>
        <v>1785.7219465183891</v>
      </c>
      <c r="Z13" s="71">
        <f t="shared" si="12"/>
        <v>1889.9976497651837</v>
      </c>
      <c r="AA13" s="71">
        <f t="shared" si="13"/>
        <v>2030.6666923280918</v>
      </c>
      <c r="AB13" s="99" t="str">
        <f t="shared" si="14"/>
        <v/>
      </c>
    </row>
    <row r="14" spans="1:28" ht="13.95" customHeight="1" x14ac:dyDescent="0.3">
      <c r="A14" s="95" t="s">
        <v>174</v>
      </c>
      <c r="B14" s="57" t="s">
        <v>175</v>
      </c>
      <c r="C14" s="57" t="s">
        <v>99</v>
      </c>
      <c r="D14" s="19" t="str">
        <f t="shared" si="0"/>
        <v>Financials</v>
      </c>
      <c r="E14" s="20">
        <f t="shared" si="1"/>
        <v>0</v>
      </c>
      <c r="F14" s="19" t="str">
        <f t="shared" si="2"/>
        <v>Financials</v>
      </c>
      <c r="G14" s="43">
        <v>4.5700000000000003E-3</v>
      </c>
      <c r="H14" s="42">
        <v>19.88</v>
      </c>
      <c r="I14" s="42">
        <v>20.77</v>
      </c>
      <c r="J14" s="96">
        <f t="shared" si="3"/>
        <v>4.7745925553319924E-3</v>
      </c>
      <c r="K14" s="29">
        <f t="shared" si="4"/>
        <v>4.29453954564726E-3</v>
      </c>
      <c r="L14" s="16">
        <f t="shared" si="5"/>
        <v>895.11912301518612</v>
      </c>
      <c r="M14" s="42">
        <v>21</v>
      </c>
      <c r="N14" s="97">
        <v>13.435700575815741</v>
      </c>
      <c r="O14" s="97">
        <v>12.31671554252199</v>
      </c>
      <c r="P14" s="97">
        <v>11.332973556395039</v>
      </c>
      <c r="Q14" s="98">
        <v>0.39160000000000011</v>
      </c>
      <c r="R14" s="98">
        <v>0.41010000000000002</v>
      </c>
      <c r="S14" s="98">
        <v>0.42340000000000011</v>
      </c>
      <c r="T14" s="20">
        <f t="shared" si="6"/>
        <v>1</v>
      </c>
      <c r="U14" s="16">
        <f t="shared" si="7"/>
        <v>895.11912301518612</v>
      </c>
      <c r="V14" s="71">
        <f t="shared" si="8"/>
        <v>67.360192068981007</v>
      </c>
      <c r="W14" s="71">
        <f t="shared" si="9"/>
        <v>73.479928008709336</v>
      </c>
      <c r="X14" s="71">
        <f t="shared" si="10"/>
        <v>79.858244340257073</v>
      </c>
      <c r="Y14" s="71">
        <f t="shared" si="11"/>
        <v>172.01274787788813</v>
      </c>
      <c r="Z14" s="71">
        <f t="shared" si="12"/>
        <v>179.17563523216126</v>
      </c>
      <c r="AA14" s="71">
        <f t="shared" si="13"/>
        <v>188.6118194148726</v>
      </c>
      <c r="AB14" s="99" t="str">
        <f t="shared" si="14"/>
        <v/>
      </c>
    </row>
    <row r="15" spans="1:28" ht="13.95" customHeight="1" x14ac:dyDescent="0.3">
      <c r="A15" s="95" t="s">
        <v>176</v>
      </c>
      <c r="B15" s="57" t="s">
        <v>177</v>
      </c>
      <c r="C15" s="57" t="s">
        <v>99</v>
      </c>
      <c r="D15" s="19" t="str">
        <f t="shared" si="0"/>
        <v>Financials</v>
      </c>
      <c r="E15" s="20">
        <f t="shared" si="1"/>
        <v>0</v>
      </c>
      <c r="F15" s="19" t="str">
        <f t="shared" si="2"/>
        <v>Financials</v>
      </c>
      <c r="G15" s="43">
        <v>3.9199999999999999E-3</v>
      </c>
      <c r="H15" s="42">
        <v>28.75</v>
      </c>
      <c r="I15" s="42">
        <v>28.76</v>
      </c>
      <c r="J15" s="96">
        <f t="shared" si="3"/>
        <v>3.9213634782608699E-3</v>
      </c>
      <c r="K15" s="29">
        <f t="shared" si="4"/>
        <v>3.5270968852497667E-3</v>
      </c>
      <c r="L15" s="16">
        <f t="shared" si="5"/>
        <v>735.15957581862858</v>
      </c>
      <c r="M15" s="42">
        <v>29.5</v>
      </c>
      <c r="N15" s="97">
        <v>8.031581813231691</v>
      </c>
      <c r="O15" s="97">
        <v>6.425615334349815</v>
      </c>
      <c r="P15" s="97">
        <v>5.4690396737115314</v>
      </c>
      <c r="Q15" s="98">
        <v>0.13896</v>
      </c>
      <c r="R15" s="98">
        <v>0.15057999999999999</v>
      </c>
      <c r="S15" s="98">
        <v>0.15956999999999999</v>
      </c>
      <c r="T15" s="20">
        <f t="shared" si="6"/>
        <v>1</v>
      </c>
      <c r="U15" s="16">
        <f t="shared" si="7"/>
        <v>735.15957581862858</v>
      </c>
      <c r="V15" s="71">
        <f t="shared" si="8"/>
        <v>93.888773365153781</v>
      </c>
      <c r="W15" s="71">
        <f t="shared" si="9"/>
        <v>117.35457623725048</v>
      </c>
      <c r="X15" s="71">
        <f t="shared" si="10"/>
        <v>137.88076328114335</v>
      </c>
      <c r="Y15" s="71">
        <f t="shared" si="11"/>
        <v>675.6532337734152</v>
      </c>
      <c r="Z15" s="71">
        <f t="shared" si="12"/>
        <v>779.35035354795116</v>
      </c>
      <c r="AA15" s="71">
        <f t="shared" si="13"/>
        <v>864.07697738386514</v>
      </c>
      <c r="AB15" s="99" t="str">
        <f t="shared" si="14"/>
        <v/>
      </c>
    </row>
    <row r="16" spans="1:28" ht="13.95" customHeight="1" x14ac:dyDescent="0.3">
      <c r="A16" s="95" t="s">
        <v>178</v>
      </c>
      <c r="B16" s="57" t="s">
        <v>179</v>
      </c>
      <c r="C16" s="57" t="s">
        <v>99</v>
      </c>
      <c r="D16" s="19" t="str">
        <f t="shared" si="0"/>
        <v>Financials</v>
      </c>
      <c r="E16" s="20">
        <f t="shared" si="1"/>
        <v>0</v>
      </c>
      <c r="F16" s="19" t="str">
        <f t="shared" si="2"/>
        <v>Financials</v>
      </c>
      <c r="G16" s="43">
        <v>3.2399999999999998E-3</v>
      </c>
      <c r="H16" s="42">
        <v>47.29</v>
      </c>
      <c r="I16" s="42">
        <v>51.69</v>
      </c>
      <c r="J16" s="96">
        <f t="shared" si="3"/>
        <v>3.5414590822584052E-3</v>
      </c>
      <c r="K16" s="29">
        <f t="shared" si="4"/>
        <v>3.185389308469034E-3</v>
      </c>
      <c r="L16" s="16">
        <f t="shared" si="5"/>
        <v>663.936809511673</v>
      </c>
      <c r="M16" s="42">
        <v>52.77</v>
      </c>
      <c r="N16" s="97">
        <v>9.1313376016611869</v>
      </c>
      <c r="O16" s="97">
        <v>8.5126633327956132</v>
      </c>
      <c r="P16" s="97">
        <v>7.7523137946231824</v>
      </c>
      <c r="Q16" s="98">
        <v>0.23357</v>
      </c>
      <c r="R16" s="98">
        <v>0.22947999999999999</v>
      </c>
      <c r="S16" s="98">
        <v>0.22982</v>
      </c>
      <c r="T16" s="20">
        <f t="shared" si="6"/>
        <v>1</v>
      </c>
      <c r="U16" s="16">
        <f t="shared" si="7"/>
        <v>663.936809511673</v>
      </c>
      <c r="V16" s="71">
        <f t="shared" si="8"/>
        <v>74.228880289571663</v>
      </c>
      <c r="W16" s="71">
        <f t="shared" si="9"/>
        <v>79.623607702899236</v>
      </c>
      <c r="X16" s="71">
        <f t="shared" si="10"/>
        <v>87.433117863144872</v>
      </c>
      <c r="Y16" s="71">
        <f t="shared" si="11"/>
        <v>317.80143121792895</v>
      </c>
      <c r="Z16" s="71">
        <f t="shared" si="12"/>
        <v>346.97406180451122</v>
      </c>
      <c r="AA16" s="71">
        <f t="shared" si="13"/>
        <v>380.44172771362315</v>
      </c>
      <c r="AB16" s="99" t="str">
        <f t="shared" si="14"/>
        <v/>
      </c>
    </row>
    <row r="17" spans="1:28" ht="13.95" customHeight="1" x14ac:dyDescent="0.3">
      <c r="A17" s="95" t="s">
        <v>180</v>
      </c>
      <c r="B17" s="57" t="s">
        <v>181</v>
      </c>
      <c r="C17" s="57" t="s">
        <v>115</v>
      </c>
      <c r="D17" s="19" t="str">
        <f t="shared" si="0"/>
        <v>Defensives</v>
      </c>
      <c r="E17" s="20">
        <f t="shared" si="1"/>
        <v>0</v>
      </c>
      <c r="F17" s="19" t="str">
        <f t="shared" si="2"/>
        <v>Defensives</v>
      </c>
      <c r="G17" s="43">
        <v>4.8300000000000003E-2</v>
      </c>
      <c r="H17" s="42">
        <v>55.35</v>
      </c>
      <c r="I17" s="42">
        <v>61.49</v>
      </c>
      <c r="J17" s="96">
        <f t="shared" si="3"/>
        <v>5.3657940379403801E-2</v>
      </c>
      <c r="K17" s="29">
        <f t="shared" si="4"/>
        <v>4.8262997151452144E-2</v>
      </c>
      <c r="L17" s="16">
        <f t="shared" si="5"/>
        <v>10059.549161231702</v>
      </c>
      <c r="M17" s="42">
        <v>59.82</v>
      </c>
      <c r="N17" s="97">
        <v>17.698224852071011</v>
      </c>
      <c r="O17" s="97">
        <v>10.51318101933216</v>
      </c>
      <c r="P17" s="97">
        <v>10.900145772594749</v>
      </c>
      <c r="Q17" s="98">
        <v>8.1669999999999993E-2</v>
      </c>
      <c r="R17" s="98">
        <v>0.13159999999999999</v>
      </c>
      <c r="S17" s="98">
        <v>0.12197</v>
      </c>
      <c r="T17" s="20">
        <f t="shared" si="6"/>
        <v>1</v>
      </c>
      <c r="U17" s="16">
        <f t="shared" si="7"/>
        <v>10059.549161231702</v>
      </c>
      <c r="V17" s="71">
        <f t="shared" si="8"/>
        <v>552.95619068081214</v>
      </c>
      <c r="W17" s="71">
        <f t="shared" si="9"/>
        <v>930.86411981474032</v>
      </c>
      <c r="X17" s="71">
        <f t="shared" si="10"/>
        <v>897.81762557878665</v>
      </c>
      <c r="Y17" s="71">
        <f t="shared" si="11"/>
        <v>6770.6157791210017</v>
      </c>
      <c r="Z17" s="71">
        <f t="shared" si="12"/>
        <v>7073.4355609022823</v>
      </c>
      <c r="AA17" s="71">
        <f t="shared" si="13"/>
        <v>7360.9709402212566</v>
      </c>
      <c r="AB17" s="99" t="str">
        <f t="shared" si="14"/>
        <v/>
      </c>
    </row>
    <row r="18" spans="1:28" ht="13.95" customHeight="1" x14ac:dyDescent="0.3">
      <c r="A18" s="95" t="s">
        <v>182</v>
      </c>
      <c r="B18" s="57" t="s">
        <v>183</v>
      </c>
      <c r="C18" s="57" t="s">
        <v>115</v>
      </c>
      <c r="D18" s="19" t="str">
        <f t="shared" si="0"/>
        <v>Defensives</v>
      </c>
      <c r="E18" s="20">
        <f t="shared" si="1"/>
        <v>0</v>
      </c>
      <c r="F18" s="19" t="str">
        <f t="shared" si="2"/>
        <v>Defensives</v>
      </c>
      <c r="G18" s="43">
        <v>3.7019999999999997E-2</v>
      </c>
      <c r="H18" s="42">
        <v>27.43</v>
      </c>
      <c r="I18" s="42">
        <v>31.5</v>
      </c>
      <c r="J18" s="96">
        <f t="shared" si="3"/>
        <v>4.2512942034269044E-2</v>
      </c>
      <c r="K18" s="29">
        <f t="shared" si="4"/>
        <v>3.8238553060216708E-2</v>
      </c>
      <c r="L18" s="16">
        <f t="shared" si="5"/>
        <v>7970.1350323628449</v>
      </c>
      <c r="M18" s="42">
        <v>32.15</v>
      </c>
      <c r="N18" s="97">
        <v>19.023668639053259</v>
      </c>
      <c r="O18" s="97">
        <v>14.171075837742499</v>
      </c>
      <c r="P18" s="97">
        <v>11.8992965568308</v>
      </c>
      <c r="Q18" s="98">
        <v>0.12862999999999999</v>
      </c>
      <c r="R18" s="98">
        <v>0.15379999999999999</v>
      </c>
      <c r="S18" s="98">
        <v>0.18357000000000001</v>
      </c>
      <c r="T18" s="20">
        <f t="shared" si="6"/>
        <v>1</v>
      </c>
      <c r="U18" s="16">
        <f t="shared" si="7"/>
        <v>7970.1350323628449</v>
      </c>
      <c r="V18" s="71">
        <f t="shared" si="8"/>
        <v>427.60406999026043</v>
      </c>
      <c r="W18" s="71">
        <f t="shared" si="9"/>
        <v>574.02826922568511</v>
      </c>
      <c r="X18" s="71">
        <f t="shared" si="10"/>
        <v>683.62008605757285</v>
      </c>
      <c r="Y18" s="71">
        <f t="shared" si="11"/>
        <v>3324.2950321873627</v>
      </c>
      <c r="Z18" s="71">
        <f t="shared" si="12"/>
        <v>3732.3034409992533</v>
      </c>
      <c r="AA18" s="71">
        <f t="shared" si="13"/>
        <v>3724.0294495700432</v>
      </c>
      <c r="AB18" s="99" t="str">
        <f t="shared" si="14"/>
        <v/>
      </c>
    </row>
    <row r="19" spans="1:28" ht="13.95" customHeight="1" x14ac:dyDescent="0.3">
      <c r="A19" s="95" t="s">
        <v>184</v>
      </c>
      <c r="B19" s="57" t="s">
        <v>185</v>
      </c>
      <c r="C19" s="57" t="s">
        <v>113</v>
      </c>
      <c r="D19" s="19" t="str">
        <f t="shared" si="0"/>
        <v>Defensives</v>
      </c>
      <c r="E19" s="20">
        <f t="shared" si="1"/>
        <v>0</v>
      </c>
      <c r="F19" s="19" t="str">
        <f t="shared" si="2"/>
        <v>Defensives</v>
      </c>
      <c r="G19" s="43">
        <v>2.3789999999999999E-2</v>
      </c>
      <c r="H19" s="42">
        <v>15.36</v>
      </c>
      <c r="I19" s="42">
        <v>16.52</v>
      </c>
      <c r="J19" s="96">
        <f t="shared" si="3"/>
        <v>2.5586640625E-2</v>
      </c>
      <c r="K19" s="29">
        <f t="shared" si="4"/>
        <v>2.3014076851775832E-2</v>
      </c>
      <c r="L19" s="16">
        <f t="shared" si="5"/>
        <v>4796.8682252431927</v>
      </c>
      <c r="M19" s="42">
        <v>16.05</v>
      </c>
      <c r="N19" s="97">
        <v>15.507246376811599</v>
      </c>
      <c r="O19" s="97">
        <v>14.564428312159709</v>
      </c>
      <c r="P19" s="97">
        <v>13.578680203045691</v>
      </c>
      <c r="Q19" s="98">
        <v>0.18675</v>
      </c>
      <c r="R19" s="98">
        <v>0.19685</v>
      </c>
      <c r="S19" s="98">
        <v>0.20658000000000001</v>
      </c>
      <c r="T19" s="20">
        <f t="shared" si="6"/>
        <v>1</v>
      </c>
      <c r="U19" s="16">
        <f t="shared" si="7"/>
        <v>4796.8682252431927</v>
      </c>
      <c r="V19" s="71">
        <f t="shared" si="8"/>
        <v>300.53018239265754</v>
      </c>
      <c r="W19" s="71">
        <f t="shared" si="9"/>
        <v>319.98479323353502</v>
      </c>
      <c r="X19" s="71">
        <f t="shared" si="10"/>
        <v>343.2141793121944</v>
      </c>
      <c r="Y19" s="71">
        <f t="shared" si="11"/>
        <v>1609.2646982203885</v>
      </c>
      <c r="Z19" s="71">
        <f t="shared" si="12"/>
        <v>1625.5260006783592</v>
      </c>
      <c r="AA19" s="71">
        <f t="shared" si="13"/>
        <v>1661.4104913941057</v>
      </c>
      <c r="AB19" s="99" t="str">
        <f t="shared" si="14"/>
        <v/>
      </c>
    </row>
    <row r="20" spans="1:28" ht="13.95" customHeight="1" x14ac:dyDescent="0.3">
      <c r="A20" s="95" t="s">
        <v>186</v>
      </c>
      <c r="B20" s="57" t="s">
        <v>187</v>
      </c>
      <c r="C20" s="57" t="s">
        <v>115</v>
      </c>
      <c r="D20" s="19" t="str">
        <f t="shared" si="0"/>
        <v>Defensives</v>
      </c>
      <c r="E20" s="20">
        <f t="shared" si="1"/>
        <v>0</v>
      </c>
      <c r="F20" s="19" t="str">
        <f t="shared" si="2"/>
        <v>Defensives</v>
      </c>
      <c r="G20" s="43">
        <v>2.0459999999999999E-2</v>
      </c>
      <c r="H20" s="42">
        <v>27.87</v>
      </c>
      <c r="I20" s="42">
        <v>30.29</v>
      </c>
      <c r="J20" s="96">
        <f t="shared" si="3"/>
        <v>2.2236576964477932E-2</v>
      </c>
      <c r="K20" s="29">
        <f t="shared" si="4"/>
        <v>2.0000839449040537E-2</v>
      </c>
      <c r="L20" s="16">
        <f t="shared" si="5"/>
        <v>4168.8133679752618</v>
      </c>
      <c r="M20" s="42">
        <v>30.24</v>
      </c>
      <c r="N20" s="97">
        <v>69.677419354838705</v>
      </c>
      <c r="O20" s="97">
        <v>39.841897233201578</v>
      </c>
      <c r="P20" s="97">
        <v>21.58458244111349</v>
      </c>
      <c r="Q20" s="98">
        <v>3.6179999999999997E-2</v>
      </c>
      <c r="R20" s="98">
        <v>4.6730000000000001E-2</v>
      </c>
      <c r="S20" s="98">
        <v>8.0070000000000002E-2</v>
      </c>
      <c r="T20" s="20">
        <f t="shared" si="6"/>
        <v>1</v>
      </c>
      <c r="U20" s="16">
        <f t="shared" si="7"/>
        <v>4168.8133679752618</v>
      </c>
      <c r="V20" s="71">
        <f t="shared" si="8"/>
        <v>59.731429570857166</v>
      </c>
      <c r="W20" s="71">
        <f t="shared" si="9"/>
        <v>104.4611867379737</v>
      </c>
      <c r="X20" s="71">
        <f t="shared" si="10"/>
        <v>192.81966089578549</v>
      </c>
      <c r="Y20" s="71">
        <f t="shared" si="11"/>
        <v>1650.9516188738853</v>
      </c>
      <c r="Z20" s="71">
        <f t="shared" si="12"/>
        <v>2235.4202169478644</v>
      </c>
      <c r="AA20" s="71">
        <f t="shared" si="13"/>
        <v>2408.138639887417</v>
      </c>
      <c r="AB20" s="99" t="str">
        <f t="shared" si="14"/>
        <v/>
      </c>
    </row>
    <row r="21" spans="1:28" ht="13.95" customHeight="1" x14ac:dyDescent="0.3">
      <c r="A21" s="95" t="s">
        <v>188</v>
      </c>
      <c r="B21" s="57" t="s">
        <v>189</v>
      </c>
      <c r="C21" s="57" t="s">
        <v>115</v>
      </c>
      <c r="D21" s="19" t="str">
        <f t="shared" si="0"/>
        <v>Defensives</v>
      </c>
      <c r="E21" s="20">
        <f t="shared" si="1"/>
        <v>0</v>
      </c>
      <c r="F21" s="19" t="str">
        <f t="shared" si="2"/>
        <v>Defensives</v>
      </c>
      <c r="G21" s="43">
        <v>1.9400000000000001E-2</v>
      </c>
      <c r="H21" s="42">
        <v>40.65</v>
      </c>
      <c r="I21" s="42">
        <v>47.91</v>
      </c>
      <c r="J21" s="96">
        <f t="shared" si="3"/>
        <v>2.2864797047970481E-2</v>
      </c>
      <c r="K21" s="29">
        <f t="shared" si="4"/>
        <v>2.0565896249314666E-2</v>
      </c>
      <c r="L21" s="16">
        <f t="shared" si="5"/>
        <v>4286.589241765455</v>
      </c>
      <c r="M21" s="42">
        <v>48.95</v>
      </c>
      <c r="N21" s="97">
        <v>30.160197165742449</v>
      </c>
      <c r="O21" s="97">
        <v>21.697695035460988</v>
      </c>
      <c r="P21" s="97">
        <v>13.83159084487143</v>
      </c>
      <c r="Q21" s="98">
        <v>8.9860000000000009E-2</v>
      </c>
      <c r="R21" s="98">
        <v>0.11223</v>
      </c>
      <c r="S21" s="98">
        <v>0.15329999999999999</v>
      </c>
      <c r="T21" s="20">
        <f t="shared" si="6"/>
        <v>1</v>
      </c>
      <c r="U21" s="16">
        <f t="shared" si="7"/>
        <v>4286.589241765455</v>
      </c>
      <c r="V21" s="71">
        <f t="shared" si="8"/>
        <v>145.21257231027624</v>
      </c>
      <c r="W21" s="71">
        <f t="shared" si="9"/>
        <v>201.84815966234336</v>
      </c>
      <c r="X21" s="71">
        <f t="shared" si="10"/>
        <v>316.6403533001033</v>
      </c>
      <c r="Y21" s="71">
        <f t="shared" si="11"/>
        <v>1615.986782887561</v>
      </c>
      <c r="Z21" s="71">
        <f t="shared" si="12"/>
        <v>1798.5223172266183</v>
      </c>
      <c r="AA21" s="71">
        <f t="shared" si="13"/>
        <v>2065.4948030013261</v>
      </c>
      <c r="AB21" s="99" t="str">
        <f t="shared" si="14"/>
        <v/>
      </c>
    </row>
    <row r="22" spans="1:28" ht="13.95" customHeight="1" x14ac:dyDescent="0.3">
      <c r="A22" s="95" t="s">
        <v>190</v>
      </c>
      <c r="B22" s="57" t="s">
        <v>191</v>
      </c>
      <c r="C22" s="57" t="s">
        <v>115</v>
      </c>
      <c r="D22" s="19" t="str">
        <f t="shared" si="0"/>
        <v>Defensives</v>
      </c>
      <c r="E22" s="20">
        <f t="shared" si="1"/>
        <v>0</v>
      </c>
      <c r="F22" s="19" t="str">
        <f t="shared" si="2"/>
        <v>Defensives</v>
      </c>
      <c r="G22" s="43">
        <v>1.8200000000000001E-2</v>
      </c>
      <c r="H22" s="42">
        <v>16</v>
      </c>
      <c r="I22" s="42">
        <v>17.39</v>
      </c>
      <c r="J22" s="96">
        <f t="shared" si="3"/>
        <v>1.9781125E-2</v>
      </c>
      <c r="K22" s="29">
        <f t="shared" si="4"/>
        <v>1.7792266583045589E-2</v>
      </c>
      <c r="L22" s="16">
        <f t="shared" si="5"/>
        <v>3708.4762850560319</v>
      </c>
      <c r="M22" s="42">
        <v>17.489999999999998</v>
      </c>
      <c r="N22" s="97">
        <v>20.747330960854089</v>
      </c>
      <c r="O22" s="97">
        <v>16.7208413001912</v>
      </c>
      <c r="P22" s="97">
        <v>15.15151515151515</v>
      </c>
      <c r="Q22" s="98">
        <v>0.11733</v>
      </c>
      <c r="R22" s="98">
        <v>0.13147</v>
      </c>
      <c r="S22" s="98">
        <v>0.13286999999999999</v>
      </c>
      <c r="T22" s="20">
        <f t="shared" si="6"/>
        <v>1</v>
      </c>
      <c r="U22" s="16">
        <f t="shared" si="7"/>
        <v>3708.4762850560319</v>
      </c>
      <c r="V22" s="71">
        <f t="shared" si="8"/>
        <v>179.77259967235395</v>
      </c>
      <c r="W22" s="71">
        <f t="shared" si="9"/>
        <v>223.06303589238701</v>
      </c>
      <c r="X22" s="71">
        <f t="shared" si="10"/>
        <v>246.16690712430014</v>
      </c>
      <c r="Y22" s="71">
        <f t="shared" si="11"/>
        <v>1532.1963664225173</v>
      </c>
      <c r="Z22" s="71">
        <f t="shared" si="12"/>
        <v>1696.6839270737582</v>
      </c>
      <c r="AA22" s="71">
        <f t="shared" si="13"/>
        <v>1852.689900837662</v>
      </c>
      <c r="AB22" s="99" t="str">
        <f t="shared" si="14"/>
        <v/>
      </c>
    </row>
    <row r="23" spans="1:28" ht="13.95" customHeight="1" x14ac:dyDescent="0.3">
      <c r="A23" s="95" t="s">
        <v>192</v>
      </c>
      <c r="B23" s="57" t="s">
        <v>193</v>
      </c>
      <c r="C23" s="57" t="s">
        <v>114</v>
      </c>
      <c r="D23" s="19" t="str">
        <f t="shared" si="0"/>
        <v>Defensives</v>
      </c>
      <c r="E23" s="20">
        <f t="shared" si="1"/>
        <v>0</v>
      </c>
      <c r="F23" s="19" t="str">
        <f t="shared" si="2"/>
        <v>Defensives</v>
      </c>
      <c r="G23" s="43">
        <v>1.511E-2</v>
      </c>
      <c r="H23" s="42">
        <v>38.29</v>
      </c>
      <c r="I23" s="42">
        <v>43.87</v>
      </c>
      <c r="J23" s="96">
        <f t="shared" si="3"/>
        <v>1.731197962914599E-2</v>
      </c>
      <c r="K23" s="29">
        <f t="shared" si="4"/>
        <v>1.5571377090131131E-2</v>
      </c>
      <c r="L23" s="16">
        <f t="shared" si="5"/>
        <v>3245.5720239400448</v>
      </c>
      <c r="M23" s="42">
        <v>44.2</v>
      </c>
      <c r="N23" s="97">
        <v>19.98191681735986</v>
      </c>
      <c r="O23" s="97">
        <v>16.409209060527289</v>
      </c>
      <c r="P23" s="97">
        <v>13.51681957186544</v>
      </c>
      <c r="Q23" s="98">
        <v>0.22650999999999999</v>
      </c>
      <c r="R23" s="98">
        <v>0.2487</v>
      </c>
      <c r="S23" s="98">
        <v>0.25745000000000001</v>
      </c>
      <c r="T23" s="20">
        <f t="shared" si="6"/>
        <v>1</v>
      </c>
      <c r="U23" s="16">
        <f t="shared" si="7"/>
        <v>3245.5720239400448</v>
      </c>
      <c r="V23" s="71">
        <f t="shared" si="8"/>
        <v>163.64726047311098</v>
      </c>
      <c r="W23" s="71">
        <f t="shared" si="9"/>
        <v>199.27748705624992</v>
      </c>
      <c r="X23" s="71">
        <f t="shared" si="10"/>
        <v>241.91977475003304</v>
      </c>
      <c r="Y23" s="71">
        <f t="shared" si="11"/>
        <v>722.47256400649417</v>
      </c>
      <c r="Z23" s="71">
        <f t="shared" si="12"/>
        <v>801.27658647466797</v>
      </c>
      <c r="AA23" s="71">
        <f t="shared" si="13"/>
        <v>939.67673237534677</v>
      </c>
      <c r="AB23" s="99" t="str">
        <f t="shared" si="14"/>
        <v/>
      </c>
    </row>
    <row r="24" spans="1:28" ht="13.95" customHeight="1" x14ac:dyDescent="0.3">
      <c r="A24" s="95" t="s">
        <v>194</v>
      </c>
      <c r="B24" s="57" t="s">
        <v>195</v>
      </c>
      <c r="C24" s="57" t="s">
        <v>113</v>
      </c>
      <c r="D24" s="19" t="str">
        <f t="shared" si="0"/>
        <v>Defensives</v>
      </c>
      <c r="E24" s="20">
        <f t="shared" si="1"/>
        <v>0</v>
      </c>
      <c r="F24" s="19" t="str">
        <f t="shared" si="2"/>
        <v>Defensives</v>
      </c>
      <c r="G24" s="43">
        <v>9.2399999999999999E-3</v>
      </c>
      <c r="H24" s="42">
        <v>18.37</v>
      </c>
      <c r="I24" s="42">
        <v>21.05</v>
      </c>
      <c r="J24" s="96">
        <f t="shared" si="3"/>
        <v>1.0588023952095809E-2</v>
      </c>
      <c r="K24" s="29">
        <f t="shared" si="4"/>
        <v>9.5234697087936363E-3</v>
      </c>
      <c r="L24" s="16">
        <f t="shared" si="5"/>
        <v>1984.9950764656987</v>
      </c>
      <c r="M24" s="42">
        <v>21.25</v>
      </c>
      <c r="N24" s="97">
        <v>23.584905660377359</v>
      </c>
      <c r="O24" s="97">
        <v>18.375108038029389</v>
      </c>
      <c r="P24" s="97">
        <v>15.12091038406828</v>
      </c>
      <c r="Q24" s="98">
        <v>0.20702999999999999</v>
      </c>
      <c r="R24" s="98">
        <v>0.23694000000000001</v>
      </c>
      <c r="S24" s="98">
        <v>0.25263999999999998</v>
      </c>
      <c r="T24" s="20">
        <f t="shared" si="6"/>
        <v>1</v>
      </c>
      <c r="U24" s="16">
        <f t="shared" si="7"/>
        <v>1984.9950764656987</v>
      </c>
      <c r="V24" s="71">
        <f t="shared" si="8"/>
        <v>84.963447215942736</v>
      </c>
      <c r="W24" s="71">
        <f t="shared" si="9"/>
        <v>109.05268600441717</v>
      </c>
      <c r="X24" s="71">
        <f t="shared" si="10"/>
        <v>132.52210589646543</v>
      </c>
      <c r="Y24" s="71">
        <f t="shared" si="11"/>
        <v>410.3919587303422</v>
      </c>
      <c r="Z24" s="71">
        <f t="shared" si="12"/>
        <v>460.25443574076627</v>
      </c>
      <c r="AA24" s="71">
        <f t="shared" si="13"/>
        <v>524.54918420070237</v>
      </c>
      <c r="AB24" s="99" t="str">
        <f t="shared" si="14"/>
        <v/>
      </c>
    </row>
    <row r="25" spans="1:28" ht="13.95" customHeight="1" x14ac:dyDescent="0.3">
      <c r="A25" s="95" t="s">
        <v>196</v>
      </c>
      <c r="B25" s="57" t="s">
        <v>197</v>
      </c>
      <c r="C25" s="57" t="s">
        <v>115</v>
      </c>
      <c r="D25" s="19" t="str">
        <f t="shared" si="0"/>
        <v>Defensives</v>
      </c>
      <c r="E25" s="20">
        <f t="shared" si="1"/>
        <v>0</v>
      </c>
      <c r="F25" s="19" t="str">
        <f t="shared" si="2"/>
        <v>Defensives</v>
      </c>
      <c r="G25" s="43">
        <v>8.1799999999999998E-3</v>
      </c>
      <c r="H25" s="42">
        <v>56.31</v>
      </c>
      <c r="I25" s="42">
        <v>61.56</v>
      </c>
      <c r="J25" s="96">
        <f t="shared" si="3"/>
        <v>8.9426531699520508E-3</v>
      </c>
      <c r="K25" s="29">
        <f t="shared" si="4"/>
        <v>8.0435298376358554E-3</v>
      </c>
      <c r="L25" s="16">
        <f t="shared" si="5"/>
        <v>1676.5283676357296</v>
      </c>
      <c r="M25" s="42">
        <v>62.21</v>
      </c>
      <c r="N25" s="97">
        <v>21.540858725761769</v>
      </c>
      <c r="O25" s="97">
        <v>19.513801756587199</v>
      </c>
      <c r="P25" s="97">
        <v>13.840676457498891</v>
      </c>
      <c r="Q25" s="98">
        <v>0.13217999999999999</v>
      </c>
      <c r="R25" s="98">
        <v>0.13433999999999999</v>
      </c>
      <c r="S25" s="98">
        <v>0.17802000000000001</v>
      </c>
      <c r="T25" s="20">
        <f t="shared" si="6"/>
        <v>1</v>
      </c>
      <c r="U25" s="16">
        <f t="shared" si="7"/>
        <v>1676.5283676357296</v>
      </c>
      <c r="V25" s="71">
        <f t="shared" si="8"/>
        <v>78.651948111305842</v>
      </c>
      <c r="W25" s="71">
        <f t="shared" si="9"/>
        <v>86.822164327854239</v>
      </c>
      <c r="X25" s="71">
        <f t="shared" si="10"/>
        <v>122.40951574687296</v>
      </c>
      <c r="Y25" s="71">
        <f t="shared" si="11"/>
        <v>595.036678100362</v>
      </c>
      <c r="Z25" s="71">
        <f t="shared" si="12"/>
        <v>646.28676736529883</v>
      </c>
      <c r="AA25" s="71">
        <f t="shared" si="13"/>
        <v>687.61664839272521</v>
      </c>
      <c r="AB25" s="99" t="str">
        <f t="shared" si="14"/>
        <v/>
      </c>
    </row>
    <row r="26" spans="1:28" ht="13.95" customHeight="1" x14ac:dyDescent="0.3">
      <c r="A26" s="95" t="s">
        <v>198</v>
      </c>
      <c r="B26" s="57" t="s">
        <v>199</v>
      </c>
      <c r="C26" s="57" t="s">
        <v>116</v>
      </c>
      <c r="D26" s="19" t="str">
        <f t="shared" si="0"/>
        <v>Defensives</v>
      </c>
      <c r="E26" s="20">
        <f t="shared" si="1"/>
        <v>0</v>
      </c>
      <c r="F26" s="19" t="str">
        <f t="shared" si="2"/>
        <v>Defensives</v>
      </c>
      <c r="G26" s="43">
        <v>8.0700000000000008E-3</v>
      </c>
      <c r="H26" s="42">
        <v>29.81</v>
      </c>
      <c r="I26" s="42">
        <v>31.69</v>
      </c>
      <c r="J26" s="96">
        <f t="shared" si="3"/>
        <v>8.5789433076148957E-3</v>
      </c>
      <c r="K26" s="29">
        <f t="shared" si="4"/>
        <v>7.7163885436201986E-3</v>
      </c>
      <c r="L26" s="16">
        <f t="shared" si="5"/>
        <v>1608.3416796127619</v>
      </c>
      <c r="M26" s="42">
        <v>31.84</v>
      </c>
      <c r="N26" s="97">
        <v>13.108275010292299</v>
      </c>
      <c r="O26" s="97">
        <v>10.274282026460151</v>
      </c>
      <c r="P26" s="97">
        <v>9.2531240918337687</v>
      </c>
      <c r="Q26" s="98">
        <v>0.11473</v>
      </c>
      <c r="R26" s="98">
        <v>0.14557999999999999</v>
      </c>
      <c r="S26" s="98">
        <v>0.15648000000000001</v>
      </c>
      <c r="T26" s="20">
        <f t="shared" si="6"/>
        <v>1</v>
      </c>
      <c r="U26" s="16">
        <f t="shared" si="7"/>
        <v>1608.3416796127619</v>
      </c>
      <c r="V26" s="71">
        <f t="shared" si="8"/>
        <v>123.27743577719782</v>
      </c>
      <c r="W26" s="71">
        <f t="shared" si="9"/>
        <v>157.28150410602549</v>
      </c>
      <c r="X26" s="71">
        <f t="shared" si="10"/>
        <v>174.63880465596446</v>
      </c>
      <c r="Y26" s="71">
        <f t="shared" si="11"/>
        <v>1074.5004425799514</v>
      </c>
      <c r="Z26" s="71">
        <f t="shared" si="12"/>
        <v>1080.3785142603758</v>
      </c>
      <c r="AA26" s="71">
        <f t="shared" si="13"/>
        <v>1116.0455307768689</v>
      </c>
      <c r="AB26" s="99" t="str">
        <f t="shared" si="14"/>
        <v/>
      </c>
    </row>
    <row r="27" spans="1:28" ht="13.95" customHeight="1" x14ac:dyDescent="0.3">
      <c r="A27" s="95" t="s">
        <v>200</v>
      </c>
      <c r="B27" s="57" t="s">
        <v>201</v>
      </c>
      <c r="C27" s="57" t="s">
        <v>115</v>
      </c>
      <c r="D27" s="19" t="str">
        <f t="shared" si="0"/>
        <v>Defensives</v>
      </c>
      <c r="E27" s="20">
        <f t="shared" si="1"/>
        <v>0</v>
      </c>
      <c r="F27" s="19" t="str">
        <f t="shared" si="2"/>
        <v>Defensives</v>
      </c>
      <c r="G27" s="43">
        <v>7.79E-3</v>
      </c>
      <c r="H27" s="42">
        <v>11.16</v>
      </c>
      <c r="I27" s="42">
        <v>12.08</v>
      </c>
      <c r="J27" s="96">
        <f t="shared" si="3"/>
        <v>8.4321863799283157E-3</v>
      </c>
      <c r="K27" s="29">
        <f t="shared" si="4"/>
        <v>7.5843870330737371E-3</v>
      </c>
      <c r="L27" s="16">
        <f t="shared" si="5"/>
        <v>1580.8283513266626</v>
      </c>
      <c r="M27" s="42">
        <v>11.87</v>
      </c>
      <c r="N27" s="97">
        <v>9.2517537022603271</v>
      </c>
      <c r="O27" s="97">
        <v>9.4131641554321952</v>
      </c>
      <c r="P27" s="97">
        <v>7.1377029464822606</v>
      </c>
      <c r="Q27" s="98">
        <v>0.11509999999999999</v>
      </c>
      <c r="R27" s="98">
        <v>0.1162</v>
      </c>
      <c r="S27" s="98">
        <v>0.14308000000000001</v>
      </c>
      <c r="T27" s="20">
        <f t="shared" si="6"/>
        <v>1</v>
      </c>
      <c r="U27" s="16">
        <f t="shared" si="7"/>
        <v>1580.8283513266626</v>
      </c>
      <c r="V27" s="71">
        <f t="shared" si="8"/>
        <v>167.89758069139967</v>
      </c>
      <c r="W27" s="71">
        <f t="shared" si="9"/>
        <v>165.01858866083791</v>
      </c>
      <c r="X27" s="71">
        <f t="shared" si="10"/>
        <v>217.62562485564899</v>
      </c>
      <c r="Y27" s="71">
        <f t="shared" si="11"/>
        <v>1458.7105186046888</v>
      </c>
      <c r="Z27" s="71">
        <f t="shared" si="12"/>
        <v>1420.125547855748</v>
      </c>
      <c r="AA27" s="71">
        <f t="shared" si="13"/>
        <v>1521.0066036877899</v>
      </c>
      <c r="AB27" s="99" t="str">
        <f t="shared" si="14"/>
        <v/>
      </c>
    </row>
    <row r="28" spans="1:28" ht="13.95" customHeight="1" x14ac:dyDescent="0.3">
      <c r="A28" s="95" t="s">
        <v>202</v>
      </c>
      <c r="B28" s="57" t="s">
        <v>203</v>
      </c>
      <c r="C28" s="57" t="s">
        <v>115</v>
      </c>
      <c r="D28" s="19" t="str">
        <f t="shared" si="0"/>
        <v>Defensives</v>
      </c>
      <c r="E28" s="20">
        <f t="shared" si="1"/>
        <v>0</v>
      </c>
      <c r="F28" s="19" t="str">
        <f t="shared" si="2"/>
        <v>Defensives</v>
      </c>
      <c r="G28" s="43">
        <v>7.26E-3</v>
      </c>
      <c r="H28" s="42">
        <v>52.97</v>
      </c>
      <c r="I28" s="42">
        <v>63.21</v>
      </c>
      <c r="J28" s="96">
        <f t="shared" si="3"/>
        <v>8.6634812157825192E-3</v>
      </c>
      <c r="K28" s="29">
        <f t="shared" si="4"/>
        <v>7.7924267365182959E-3</v>
      </c>
      <c r="L28" s="16">
        <f t="shared" si="5"/>
        <v>1624.1904661518427</v>
      </c>
      <c r="M28" s="42">
        <v>65.37</v>
      </c>
      <c r="N28" s="97">
        <v>10.56058158319871</v>
      </c>
      <c r="O28" s="97">
        <v>8.1053936763794177</v>
      </c>
      <c r="P28" s="97">
        <v>5.0273013919864651</v>
      </c>
      <c r="Q28" s="98">
        <v>8.6869999999999989E-2</v>
      </c>
      <c r="R28" s="98">
        <v>9.8930000000000004E-2</v>
      </c>
      <c r="S28" s="98">
        <v>0.12330000000000001</v>
      </c>
      <c r="T28" s="20">
        <f t="shared" si="6"/>
        <v>1</v>
      </c>
      <c r="U28" s="16">
        <f t="shared" si="7"/>
        <v>1624.1904661518427</v>
      </c>
      <c r="V28" s="71">
        <f t="shared" si="8"/>
        <v>159.0529818933698</v>
      </c>
      <c r="W28" s="71">
        <f t="shared" si="9"/>
        <v>207.2313891712484</v>
      </c>
      <c r="X28" s="71">
        <f t="shared" si="10"/>
        <v>334.11404257826939</v>
      </c>
      <c r="Y28" s="71">
        <f t="shared" si="11"/>
        <v>1830.9310681865986</v>
      </c>
      <c r="Z28" s="71">
        <f t="shared" si="12"/>
        <v>2094.7274757025007</v>
      </c>
      <c r="AA28" s="71">
        <f t="shared" si="13"/>
        <v>2709.7651466201896</v>
      </c>
      <c r="AB28" s="99" t="str">
        <f t="shared" si="14"/>
        <v/>
      </c>
    </row>
    <row r="29" spans="1:28" ht="13.95" customHeight="1" x14ac:dyDescent="0.3">
      <c r="A29" s="95" t="s">
        <v>204</v>
      </c>
      <c r="B29" s="57" t="s">
        <v>205</v>
      </c>
      <c r="C29" s="57" t="s">
        <v>113</v>
      </c>
      <c r="D29" s="19" t="str">
        <f t="shared" si="0"/>
        <v>Defensives</v>
      </c>
      <c r="E29" s="20">
        <f t="shared" si="1"/>
        <v>0</v>
      </c>
      <c r="F29" s="19" t="str">
        <f t="shared" si="2"/>
        <v>Defensives</v>
      </c>
      <c r="G29" s="43">
        <v>5.5900000000000004E-3</v>
      </c>
      <c r="H29" s="42">
        <v>10.93</v>
      </c>
      <c r="I29" s="42">
        <v>12.92</v>
      </c>
      <c r="J29" s="96">
        <f t="shared" si="3"/>
        <v>6.607758462946021E-3</v>
      </c>
      <c r="K29" s="29">
        <f t="shared" si="4"/>
        <v>5.9433930117276526E-3</v>
      </c>
      <c r="L29" s="16">
        <f t="shared" si="5"/>
        <v>1238.7928167489772</v>
      </c>
      <c r="M29" s="42">
        <v>12.17</v>
      </c>
      <c r="N29" s="97">
        <v>11.884765625</v>
      </c>
      <c r="O29" s="97">
        <v>11.59047619047619</v>
      </c>
      <c r="P29" s="97">
        <v>9.9835796387520528</v>
      </c>
      <c r="Q29" s="98">
        <v>0.18695000000000001</v>
      </c>
      <c r="R29" s="98">
        <v>0.16220999999999999</v>
      </c>
      <c r="S29" s="98">
        <v>0.17027</v>
      </c>
      <c r="T29" s="20">
        <f t="shared" si="6"/>
        <v>1</v>
      </c>
      <c r="U29" s="16">
        <f t="shared" si="7"/>
        <v>1238.7928167489772</v>
      </c>
      <c r="V29" s="71">
        <f t="shared" si="8"/>
        <v>98.182960089083025</v>
      </c>
      <c r="W29" s="71">
        <f t="shared" si="9"/>
        <v>100.67588681009489</v>
      </c>
      <c r="X29" s="71">
        <f t="shared" si="10"/>
        <v>116.88006819699604</v>
      </c>
      <c r="Y29" s="71">
        <f t="shared" si="11"/>
        <v>525.18299058081323</v>
      </c>
      <c r="Z29" s="71">
        <f t="shared" si="12"/>
        <v>620.65154312369702</v>
      </c>
      <c r="AA29" s="71">
        <f t="shared" si="13"/>
        <v>686.43958534677881</v>
      </c>
      <c r="AB29" s="99" t="str">
        <f t="shared" si="14"/>
        <v/>
      </c>
    </row>
    <row r="30" spans="1:28" ht="13.95" customHeight="1" x14ac:dyDescent="0.3">
      <c r="A30" s="95" t="s">
        <v>206</v>
      </c>
      <c r="B30" s="57" t="s">
        <v>207</v>
      </c>
      <c r="C30" s="57" t="s">
        <v>116</v>
      </c>
      <c r="D30" s="19" t="str">
        <f t="shared" si="0"/>
        <v>Defensives</v>
      </c>
      <c r="E30" s="20">
        <f t="shared" si="1"/>
        <v>0</v>
      </c>
      <c r="F30" s="19" t="str">
        <f t="shared" si="2"/>
        <v>Defensives</v>
      </c>
      <c r="G30" s="43">
        <v>5.45E-3</v>
      </c>
      <c r="H30" s="42">
        <v>18.329999999999998</v>
      </c>
      <c r="I30" s="42">
        <v>19.37</v>
      </c>
      <c r="J30" s="96">
        <f t="shared" si="3"/>
        <v>5.7592198581560292E-3</v>
      </c>
      <c r="K30" s="29">
        <f t="shared" si="4"/>
        <v>5.1801692283266025E-3</v>
      </c>
      <c r="L30" s="16">
        <f t="shared" si="5"/>
        <v>1079.7126181850322</v>
      </c>
      <c r="M30" s="42">
        <v>19.05</v>
      </c>
      <c r="N30" s="97">
        <v>10.35326086956522</v>
      </c>
      <c r="O30" s="97">
        <v>8.931583880037488</v>
      </c>
      <c r="P30" s="97">
        <v>8.0591966173361502</v>
      </c>
      <c r="Q30" s="98">
        <v>0.17806</v>
      </c>
      <c r="R30" s="98">
        <v>0.19946</v>
      </c>
      <c r="S30" s="98">
        <v>0.22244</v>
      </c>
      <c r="T30" s="20">
        <f t="shared" si="6"/>
        <v>1</v>
      </c>
      <c r="U30" s="16">
        <f t="shared" si="7"/>
        <v>1079.7126181850322</v>
      </c>
      <c r="V30" s="71">
        <f t="shared" si="8"/>
        <v>102.56433750441191</v>
      </c>
      <c r="W30" s="71">
        <f t="shared" si="9"/>
        <v>118.88992550029675</v>
      </c>
      <c r="X30" s="71">
        <f t="shared" si="10"/>
        <v>131.75945351837015</v>
      </c>
      <c r="Y30" s="71">
        <f t="shared" si="11"/>
        <v>576.00998261491577</v>
      </c>
      <c r="Z30" s="71">
        <f t="shared" si="12"/>
        <v>596.05898676575134</v>
      </c>
      <c r="AA30" s="71">
        <f t="shared" si="13"/>
        <v>592.33705052315304</v>
      </c>
      <c r="AB30" s="99" t="str">
        <f t="shared" si="14"/>
        <v/>
      </c>
    </row>
    <row r="31" spans="1:28" ht="13.95" customHeight="1" x14ac:dyDescent="0.3">
      <c r="A31" s="95" t="s">
        <v>208</v>
      </c>
      <c r="B31" s="57" t="s">
        <v>209</v>
      </c>
      <c r="C31" s="57" t="s">
        <v>115</v>
      </c>
      <c r="D31" s="19" t="str">
        <f t="shared" si="0"/>
        <v>Defensives</v>
      </c>
      <c r="E31" s="20">
        <f t="shared" si="1"/>
        <v>0</v>
      </c>
      <c r="F31" s="19" t="str">
        <f t="shared" si="2"/>
        <v>Defensives</v>
      </c>
      <c r="G31" s="43">
        <v>5.0000000000000001E-3</v>
      </c>
      <c r="H31" s="42">
        <v>29.46</v>
      </c>
      <c r="I31" s="42">
        <v>31.9</v>
      </c>
      <c r="J31" s="96">
        <f t="shared" si="3"/>
        <v>5.414120841819416E-3</v>
      </c>
      <c r="K31" s="29">
        <f t="shared" si="4"/>
        <v>4.8697675855379433E-3</v>
      </c>
      <c r="L31" s="16">
        <f t="shared" si="5"/>
        <v>1015.0150078074378</v>
      </c>
      <c r="M31" s="42">
        <v>31.41</v>
      </c>
      <c r="N31" s="97">
        <v>9.8033707865168527</v>
      </c>
      <c r="O31" s="97">
        <v>10.804953560371519</v>
      </c>
      <c r="P31" s="97">
        <v>8.6481277533039638</v>
      </c>
      <c r="Q31" s="98">
        <v>0.23222999999999999</v>
      </c>
      <c r="R31" s="98">
        <v>0.19062000000000001</v>
      </c>
      <c r="S31" s="98">
        <v>0.23894000000000001</v>
      </c>
      <c r="T31" s="20">
        <f t="shared" si="6"/>
        <v>1</v>
      </c>
      <c r="U31" s="16">
        <f t="shared" si="7"/>
        <v>1015.0150078074378</v>
      </c>
      <c r="V31" s="71">
        <f t="shared" si="8"/>
        <v>101.94696191269691</v>
      </c>
      <c r="W31" s="71">
        <f t="shared" si="9"/>
        <v>92.496822184834514</v>
      </c>
      <c r="X31" s="71">
        <f t="shared" si="10"/>
        <v>115.56534508954904</v>
      </c>
      <c r="Y31" s="71">
        <f t="shared" si="11"/>
        <v>438.99135302371315</v>
      </c>
      <c r="Z31" s="71">
        <f t="shared" si="12"/>
        <v>485.24195879149357</v>
      </c>
      <c r="AA31" s="71">
        <f t="shared" si="13"/>
        <v>483.6584292690593</v>
      </c>
      <c r="AB31" s="99" t="str">
        <f t="shared" si="14"/>
        <v/>
      </c>
    </row>
    <row r="32" spans="1:28" ht="13.95" customHeight="1" x14ac:dyDescent="0.3">
      <c r="A32" s="95" t="s">
        <v>210</v>
      </c>
      <c r="B32" s="57" t="s">
        <v>211</v>
      </c>
      <c r="C32" s="57" t="s">
        <v>115</v>
      </c>
      <c r="D32" s="19" t="str">
        <f t="shared" si="0"/>
        <v>Defensives</v>
      </c>
      <c r="E32" s="20">
        <f t="shared" si="1"/>
        <v>0</v>
      </c>
      <c r="F32" s="19" t="str">
        <f t="shared" si="2"/>
        <v>Defensives</v>
      </c>
      <c r="G32" s="43">
        <v>4.8599999999999997E-3</v>
      </c>
      <c r="H32" s="42">
        <v>27.59</v>
      </c>
      <c r="I32" s="42">
        <v>29.42</v>
      </c>
      <c r="J32" s="96">
        <f t="shared" si="3"/>
        <v>5.1823559260601665E-3</v>
      </c>
      <c r="K32" s="29">
        <f t="shared" si="4"/>
        <v>4.6613050655454919E-3</v>
      </c>
      <c r="L32" s="16">
        <f t="shared" si="5"/>
        <v>971.56476451737274</v>
      </c>
      <c r="M32" s="42">
        <v>29.4</v>
      </c>
      <c r="N32" s="97">
        <v>12.968681076312309</v>
      </c>
      <c r="O32" s="97">
        <v>12.721765469493731</v>
      </c>
      <c r="P32" s="97">
        <v>13.424657534246579</v>
      </c>
      <c r="Q32" s="98">
        <v>0.14308999999999999</v>
      </c>
      <c r="R32" s="98">
        <v>0.15312999999999999</v>
      </c>
      <c r="S32" s="98">
        <v>0.15032999999999999</v>
      </c>
      <c r="T32" s="20">
        <f t="shared" si="6"/>
        <v>1</v>
      </c>
      <c r="U32" s="16">
        <f t="shared" si="7"/>
        <v>971.56476451737274</v>
      </c>
      <c r="V32" s="71">
        <f t="shared" si="8"/>
        <v>74.865306633612619</v>
      </c>
      <c r="W32" s="71">
        <f t="shared" si="9"/>
        <v>76.318360666201471</v>
      </c>
      <c r="X32" s="71">
        <f t="shared" si="10"/>
        <v>72.322462076582084</v>
      </c>
      <c r="Y32" s="71">
        <f t="shared" si="11"/>
        <v>523.20432338816568</v>
      </c>
      <c r="Z32" s="71">
        <f t="shared" si="12"/>
        <v>498.38934673938144</v>
      </c>
      <c r="AA32" s="71">
        <f t="shared" si="13"/>
        <v>481.09134621553972</v>
      </c>
      <c r="AB32" s="99" t="str">
        <f t="shared" si="14"/>
        <v/>
      </c>
    </row>
    <row r="33" spans="1:28" ht="13.95" customHeight="1" x14ac:dyDescent="0.3">
      <c r="A33" s="95" t="s">
        <v>212</v>
      </c>
      <c r="B33" s="57" t="s">
        <v>213</v>
      </c>
      <c r="C33" s="57" t="s">
        <v>113</v>
      </c>
      <c r="D33" s="19" t="str">
        <f t="shared" si="0"/>
        <v>Defensives</v>
      </c>
      <c r="E33" s="20">
        <f t="shared" si="1"/>
        <v>0</v>
      </c>
      <c r="F33" s="19" t="str">
        <f t="shared" si="2"/>
        <v>Defensives</v>
      </c>
      <c r="G33" s="43">
        <v>4.7299999999999998E-3</v>
      </c>
      <c r="H33" s="42">
        <v>16.78</v>
      </c>
      <c r="I33" s="42">
        <v>17.8</v>
      </c>
      <c r="J33" s="96">
        <f t="shared" si="3"/>
        <v>5.0175208581644815E-3</v>
      </c>
      <c r="K33" s="29">
        <f t="shared" si="4"/>
        <v>4.5130430495967308E-3</v>
      </c>
      <c r="L33" s="16">
        <f t="shared" si="5"/>
        <v>940.6622278701019</v>
      </c>
      <c r="M33" s="42">
        <v>18.25</v>
      </c>
      <c r="N33" s="97">
        <v>74.795081967213122</v>
      </c>
      <c r="O33" s="97">
        <v>49.324324324324323</v>
      </c>
      <c r="P33" s="97">
        <v>14.777327935222671</v>
      </c>
      <c r="Q33" s="98">
        <v>2.1510000000000001E-2</v>
      </c>
      <c r="R33" s="98">
        <v>6.6689999999999999E-2</v>
      </c>
      <c r="S33" s="98">
        <v>0.18737000000000001</v>
      </c>
      <c r="T33" s="20">
        <f t="shared" si="6"/>
        <v>1</v>
      </c>
      <c r="U33" s="16">
        <f t="shared" si="7"/>
        <v>940.6622278701019</v>
      </c>
      <c r="V33" s="71">
        <f t="shared" si="8"/>
        <v>12.894470988781171</v>
      </c>
      <c r="W33" s="71">
        <f t="shared" si="9"/>
        <v>19.553091253479646</v>
      </c>
      <c r="X33" s="71">
        <f t="shared" si="10"/>
        <v>65.265047832560441</v>
      </c>
      <c r="Y33" s="71">
        <f t="shared" si="11"/>
        <v>599.46401621483824</v>
      </c>
      <c r="Z33" s="71">
        <f t="shared" si="12"/>
        <v>293.19375098934842</v>
      </c>
      <c r="AA33" s="71">
        <f t="shared" si="13"/>
        <v>348.32175819266928</v>
      </c>
      <c r="AB33" s="99" t="str">
        <f t="shared" si="14"/>
        <v/>
      </c>
    </row>
    <row r="34" spans="1:28" ht="13.95" customHeight="1" x14ac:dyDescent="0.3">
      <c r="A34" s="95" t="s">
        <v>214</v>
      </c>
      <c r="B34" s="57" t="s">
        <v>215</v>
      </c>
      <c r="C34" s="57" t="s">
        <v>114</v>
      </c>
      <c r="D34" s="19" t="str">
        <f t="shared" si="0"/>
        <v>Defensives</v>
      </c>
      <c r="E34" s="20">
        <f t="shared" si="1"/>
        <v>0</v>
      </c>
      <c r="F34" s="19" t="str">
        <f t="shared" si="2"/>
        <v>Defensives</v>
      </c>
      <c r="G34" s="43">
        <v>3.8800000000000002E-3</v>
      </c>
      <c r="H34" s="42">
        <v>22.79</v>
      </c>
      <c r="I34" s="42">
        <v>24.37</v>
      </c>
      <c r="J34" s="96">
        <f t="shared" si="3"/>
        <v>4.148995173321633E-3</v>
      </c>
      <c r="K34" s="29">
        <f t="shared" si="4"/>
        <v>3.7318417519482802E-3</v>
      </c>
      <c r="L34" s="16">
        <f t="shared" si="5"/>
        <v>777.83494149474382</v>
      </c>
      <c r="M34" s="42">
        <v>25.9</v>
      </c>
      <c r="N34" s="97">
        <v>17.65507839127471</v>
      </c>
      <c r="O34" s="97">
        <v>15.38918597742127</v>
      </c>
      <c r="P34" s="97">
        <v>13.282051282051279</v>
      </c>
      <c r="Q34" s="98">
        <v>0.14940999999999999</v>
      </c>
      <c r="R34" s="98">
        <v>0.16400999999999999</v>
      </c>
      <c r="S34" s="98">
        <v>0.18076999999999999</v>
      </c>
      <c r="T34" s="20">
        <f t="shared" si="6"/>
        <v>1</v>
      </c>
      <c r="U34" s="16">
        <f t="shared" si="7"/>
        <v>777.83494149474382</v>
      </c>
      <c r="V34" s="71">
        <f t="shared" si="8"/>
        <v>46.823301566384451</v>
      </c>
      <c r="W34" s="71">
        <f t="shared" si="9"/>
        <v>53.717530017876648</v>
      </c>
      <c r="X34" s="71">
        <f t="shared" si="10"/>
        <v>62.239562409304497</v>
      </c>
      <c r="Y34" s="71">
        <f t="shared" si="11"/>
        <v>313.38800325536749</v>
      </c>
      <c r="Z34" s="71">
        <f t="shared" si="12"/>
        <v>327.52594364902535</v>
      </c>
      <c r="AA34" s="71">
        <f t="shared" si="13"/>
        <v>344.30249714722851</v>
      </c>
      <c r="AB34" s="99" t="str">
        <f t="shared" si="14"/>
        <v/>
      </c>
    </row>
    <row r="35" spans="1:28" ht="13.95" customHeight="1" x14ac:dyDescent="0.3">
      <c r="A35" s="95" t="s">
        <v>216</v>
      </c>
      <c r="B35" s="57" t="s">
        <v>217</v>
      </c>
      <c r="C35" s="57" t="s">
        <v>115</v>
      </c>
      <c r="D35" s="19" t="str">
        <f t="shared" si="0"/>
        <v>Defensives</v>
      </c>
      <c r="E35" s="20">
        <f t="shared" si="1"/>
        <v>0</v>
      </c>
      <c r="F35" s="19" t="str">
        <f t="shared" si="2"/>
        <v>Defensives</v>
      </c>
      <c r="G35" s="43">
        <v>3.5000000000000001E-3</v>
      </c>
      <c r="H35" s="42">
        <v>41.81</v>
      </c>
      <c r="I35" s="42">
        <v>44.15</v>
      </c>
      <c r="J35" s="96">
        <f t="shared" si="3"/>
        <v>3.6958861516383635E-3</v>
      </c>
      <c r="K35" s="29">
        <f t="shared" si="4"/>
        <v>3.3242897798045467E-3</v>
      </c>
      <c r="L35" s="16">
        <f t="shared" si="5"/>
        <v>692.88810144103888</v>
      </c>
      <c r="M35" s="42">
        <v>44.24</v>
      </c>
      <c r="N35" s="97">
        <v>14.270967741935481</v>
      </c>
      <c r="O35" s="97">
        <v>10.685990338164251</v>
      </c>
      <c r="P35" s="97">
        <v>9.008550488599349</v>
      </c>
      <c r="Q35" s="98">
        <v>1.0033700000000001</v>
      </c>
      <c r="R35" s="98">
        <v>1.1856</v>
      </c>
      <c r="S35" s="98">
        <v>1.2756000000000001</v>
      </c>
      <c r="T35" s="20">
        <f t="shared" si="6"/>
        <v>0</v>
      </c>
      <c r="U35" s="16">
        <f t="shared" si="7"/>
        <v>0</v>
      </c>
      <c r="V35" s="71">
        <f t="shared" si="8"/>
        <v>0</v>
      </c>
      <c r="W35" s="71">
        <f t="shared" si="9"/>
        <v>0</v>
      </c>
      <c r="X35" s="71">
        <f t="shared" si="10"/>
        <v>0</v>
      </c>
      <c r="Y35" s="71">
        <f t="shared" si="11"/>
        <v>0</v>
      </c>
      <c r="Z35" s="71">
        <f t="shared" si="12"/>
        <v>0</v>
      </c>
      <c r="AA35" s="71">
        <f t="shared" si="13"/>
        <v>0</v>
      </c>
      <c r="AB35" s="99" t="str">
        <f t="shared" si="14"/>
        <v>Left out: P/E or ROE missing or out of range</v>
      </c>
    </row>
    <row r="36" spans="1:28" ht="13.95" customHeight="1" x14ac:dyDescent="0.3">
      <c r="A36" s="95" t="s">
        <v>218</v>
      </c>
      <c r="B36" s="57" t="s">
        <v>219</v>
      </c>
      <c r="C36" s="57" t="s">
        <v>115</v>
      </c>
      <c r="D36" s="19" t="str">
        <f t="shared" si="0"/>
        <v>Defensives</v>
      </c>
      <c r="E36" s="20">
        <f t="shared" si="1"/>
        <v>0</v>
      </c>
      <c r="F36" s="19" t="str">
        <f t="shared" si="2"/>
        <v>Defensives</v>
      </c>
      <c r="G36" s="43">
        <v>3.2699999999999999E-3</v>
      </c>
      <c r="H36" s="42">
        <v>45.51</v>
      </c>
      <c r="I36" s="42">
        <v>50.37</v>
      </c>
      <c r="J36" s="96">
        <f t="shared" si="3"/>
        <v>3.619202373104812E-3</v>
      </c>
      <c r="K36" s="29">
        <f t="shared" si="4"/>
        <v>3.2553160368923423E-3</v>
      </c>
      <c r="L36" s="16">
        <f t="shared" si="5"/>
        <v>678.51177177626175</v>
      </c>
      <c r="M36" s="42">
        <v>50.18</v>
      </c>
      <c r="N36" s="97">
        <v>10.63811744753021</v>
      </c>
      <c r="O36" s="97">
        <v>11.607679851954661</v>
      </c>
      <c r="P36" s="97">
        <v>11.5462494247584</v>
      </c>
      <c r="Q36" s="98">
        <v>0.24626999999999999</v>
      </c>
      <c r="R36" s="98">
        <v>0.20030000000000001</v>
      </c>
      <c r="S36" s="98">
        <v>0.2228</v>
      </c>
      <c r="T36" s="20">
        <f t="shared" si="6"/>
        <v>1</v>
      </c>
      <c r="U36" s="16">
        <f t="shared" si="7"/>
        <v>678.51177177626175</v>
      </c>
      <c r="V36" s="71">
        <f t="shared" si="8"/>
        <v>63.540600108569137</v>
      </c>
      <c r="W36" s="71">
        <f t="shared" si="9"/>
        <v>58.233202092292636</v>
      </c>
      <c r="X36" s="71">
        <f t="shared" si="10"/>
        <v>58.543024819131091</v>
      </c>
      <c r="Y36" s="71">
        <f t="shared" si="11"/>
        <v>258.01193855755531</v>
      </c>
      <c r="Z36" s="71">
        <f t="shared" si="12"/>
        <v>290.72991558808104</v>
      </c>
      <c r="AA36" s="71">
        <f t="shared" si="13"/>
        <v>262.76043455624369</v>
      </c>
      <c r="AB36" s="99" t="str">
        <f t="shared" si="14"/>
        <v/>
      </c>
    </row>
    <row r="37" spans="1:28" ht="13.95" customHeight="1" x14ac:dyDescent="0.3">
      <c r="A37" s="95" t="s">
        <v>220</v>
      </c>
      <c r="B37" s="57" t="s">
        <v>221</v>
      </c>
      <c r="C37" s="57" t="s">
        <v>114</v>
      </c>
      <c r="D37" s="19" t="str">
        <f t="shared" si="0"/>
        <v>Defensives</v>
      </c>
      <c r="E37" s="20">
        <f t="shared" si="1"/>
        <v>0</v>
      </c>
      <c r="F37" s="19" t="str">
        <f t="shared" si="2"/>
        <v>Defensives</v>
      </c>
      <c r="G37" s="43">
        <v>2.7799999999999999E-3</v>
      </c>
      <c r="H37" s="42">
        <v>24.48</v>
      </c>
      <c r="I37" s="42">
        <v>27.16</v>
      </c>
      <c r="J37" s="96">
        <f t="shared" si="3"/>
        <v>3.0843464052287581E-3</v>
      </c>
      <c r="K37" s="29">
        <f t="shared" si="4"/>
        <v>2.7742362214630573E-3</v>
      </c>
      <c r="L37" s="16">
        <f t="shared" si="5"/>
        <v>578.23938217309023</v>
      </c>
      <c r="M37" s="42">
        <v>27.34</v>
      </c>
      <c r="N37" s="97">
        <v>10.081120943952801</v>
      </c>
      <c r="O37" s="97">
        <v>8.8507607640012953</v>
      </c>
      <c r="P37" s="97">
        <v>7.8136610460131459</v>
      </c>
      <c r="Q37" s="98">
        <v>0.13278999999999999</v>
      </c>
      <c r="R37" s="98">
        <v>0.13553000000000001</v>
      </c>
      <c r="S37" s="98">
        <v>0.14591999999999999</v>
      </c>
      <c r="T37" s="20">
        <f t="shared" si="6"/>
        <v>1</v>
      </c>
      <c r="U37" s="16">
        <f t="shared" si="7"/>
        <v>578.23938217309023</v>
      </c>
      <c r="V37" s="71">
        <f t="shared" si="8"/>
        <v>57.738777778108293</v>
      </c>
      <c r="W37" s="71">
        <f t="shared" si="9"/>
        <v>65.765149172778933</v>
      </c>
      <c r="X37" s="71">
        <f t="shared" si="10"/>
        <v>74.494094190855776</v>
      </c>
      <c r="Y37" s="71">
        <f t="shared" si="11"/>
        <v>434.81269506821519</v>
      </c>
      <c r="Z37" s="71">
        <f t="shared" si="12"/>
        <v>485.24422026694407</v>
      </c>
      <c r="AA37" s="71">
        <f t="shared" si="13"/>
        <v>510.51325514566736</v>
      </c>
      <c r="AB37" s="99" t="str">
        <f t="shared" si="14"/>
        <v/>
      </c>
    </row>
    <row r="38" spans="1:28" ht="13.95" customHeight="1" x14ac:dyDescent="0.3">
      <c r="A38" s="95" t="s">
        <v>222</v>
      </c>
      <c r="B38" s="57" t="s">
        <v>223</v>
      </c>
      <c r="C38" s="57" t="s">
        <v>113</v>
      </c>
      <c r="D38" s="19" t="str">
        <f t="shared" ref="D38:D69" si="15">VLOOKUP(C38,GicsMap,2,FALSE)</f>
        <v>Defensives</v>
      </c>
      <c r="E38" s="20">
        <f t="shared" ref="E38:E69" si="16">IF(COUNTIF(GlobalList,A38)&gt;0,1,0)</f>
        <v>0</v>
      </c>
      <c r="F38" s="19" t="str">
        <f t="shared" ref="F38:F69" si="17">IF(D38="Cyclicals",IF(E38=1,"WEG &amp; Embraer","Cyclicals ex-WEG &amp; Embraer"),D38)</f>
        <v>Defensives</v>
      </c>
      <c r="G38" s="43">
        <v>2.16E-3</v>
      </c>
      <c r="H38" s="42">
        <v>6.75</v>
      </c>
      <c r="I38" s="42">
        <v>7.84</v>
      </c>
      <c r="J38" s="96">
        <f t="shared" ref="J38:J69" si="18">G38*I38/H38</f>
        <v>2.5087999999999998E-3</v>
      </c>
      <c r="K38" s="29">
        <f t="shared" ref="K38:K69" si="19">J38/SUM($J$6:$J$81)</f>
        <v>2.2565571171278059E-3</v>
      </c>
      <c r="L38" s="16">
        <f t="shared" ref="L38:L69" si="20">K38*IbovNow</f>
        <v>470.33853251261348</v>
      </c>
      <c r="M38" s="42">
        <v>7.5</v>
      </c>
      <c r="N38" s="97">
        <v>25.773195876288661</v>
      </c>
      <c r="O38" s="97">
        <v>8.0042689434364984</v>
      </c>
      <c r="P38" s="97">
        <v>6.744604316546762</v>
      </c>
      <c r="Q38" s="98">
        <v>3.5549999999999998E-2</v>
      </c>
      <c r="R38" s="98">
        <v>9.4030000000000002E-2</v>
      </c>
      <c r="S38" s="98">
        <v>0.10363</v>
      </c>
      <c r="T38" s="20">
        <f t="shared" ref="T38:T69" si="21">IF(AND(COUNT(M38:S38)=7,MIN(N38:P38)&gt;=PEmin,MAX(N38:P38)&lt;=PEmax,MIN(Q38:S38)&gt;=ROEmin,MAX(Q38:S38)&lt;=ROEmax),1,0)</f>
        <v>1</v>
      </c>
      <c r="U38" s="16">
        <f t="shared" ref="U38:U69" si="22">T38*L38</f>
        <v>470.33853251261348</v>
      </c>
      <c r="V38" s="71">
        <f t="shared" ref="V38:V69" si="23">IF(T38=1,L38*(M38/N38)/I38,0)</f>
        <v>17.457718489945218</v>
      </c>
      <c r="W38" s="71">
        <f t="shared" ref="W38:W69" si="24">IF(T38=1,L38*(M38/O38)/I38,0)</f>
        <v>56.212653694428433</v>
      </c>
      <c r="X38" s="71">
        <f t="shared" ref="X38:X69" si="25">IF(T38=1,L38*(M38/P38)/I38,0)</f>
        <v>66.711281652299263</v>
      </c>
      <c r="Y38" s="71">
        <f t="shared" ref="Y38:Y69" si="26">IF(T38=1,V38/Q38,0)</f>
        <v>491.07506300830437</v>
      </c>
      <c r="Z38" s="71">
        <f t="shared" ref="Z38:Z69" si="27">IF(T38=1,W38/R38,0)</f>
        <v>597.81616180398203</v>
      </c>
      <c r="AA38" s="71">
        <f t="shared" ref="AA38:AA69" si="28">IF(T38=1,X38/S38,0)</f>
        <v>643.74487747080252</v>
      </c>
      <c r="AB38" s="99" t="str">
        <f t="shared" ref="AB38:AB69" si="29">IF(T38=1,"","Left out: P/E or ROE missing or out of range")</f>
        <v/>
      </c>
    </row>
    <row r="39" spans="1:28" ht="13.95" customHeight="1" x14ac:dyDescent="0.3">
      <c r="A39" s="95" t="s">
        <v>224</v>
      </c>
      <c r="B39" s="57" t="s">
        <v>225</v>
      </c>
      <c r="C39" s="57" t="s">
        <v>115</v>
      </c>
      <c r="D39" s="19" t="str">
        <f t="shared" si="15"/>
        <v>Defensives</v>
      </c>
      <c r="E39" s="20">
        <f t="shared" si="16"/>
        <v>0</v>
      </c>
      <c r="F39" s="19" t="str">
        <f t="shared" si="17"/>
        <v>Defensives</v>
      </c>
      <c r="G39" s="43">
        <v>1.5900000000000001E-3</v>
      </c>
      <c r="H39" s="42">
        <v>13.02</v>
      </c>
      <c r="I39" s="42">
        <v>15.66</v>
      </c>
      <c r="J39" s="96">
        <f t="shared" si="18"/>
        <v>1.9123963133640554E-3</v>
      </c>
      <c r="K39" s="29">
        <f t="shared" si="19"/>
        <v>1.7201177900552603E-3</v>
      </c>
      <c r="L39" s="16">
        <f t="shared" si="20"/>
        <v>358.52745360737481</v>
      </c>
      <c r="M39" s="42">
        <v>15.51</v>
      </c>
      <c r="P39" s="97">
        <v>66.324786324786317</v>
      </c>
      <c r="Q39" s="98">
        <v>-9.9600000000000008E-2</v>
      </c>
      <c r="R39" s="98">
        <v>-3.8199999999999998E-2</v>
      </c>
      <c r="S39" s="98">
        <v>2.46E-2</v>
      </c>
      <c r="T39" s="20">
        <f t="shared" si="21"/>
        <v>0</v>
      </c>
      <c r="U39" s="16">
        <f t="shared" si="22"/>
        <v>0</v>
      </c>
      <c r="V39" s="71">
        <f t="shared" si="23"/>
        <v>0</v>
      </c>
      <c r="W39" s="71">
        <f t="shared" si="24"/>
        <v>0</v>
      </c>
      <c r="X39" s="71">
        <f t="shared" si="25"/>
        <v>0</v>
      </c>
      <c r="Y39" s="71">
        <f t="shared" si="26"/>
        <v>0</v>
      </c>
      <c r="Z39" s="71">
        <f t="shared" si="27"/>
        <v>0</v>
      </c>
      <c r="AA39" s="71">
        <f t="shared" si="28"/>
        <v>0</v>
      </c>
      <c r="AB39" s="99" t="str">
        <f t="shared" si="29"/>
        <v>Left out: P/E or ROE missing or out of range</v>
      </c>
    </row>
    <row r="40" spans="1:28" ht="13.95" customHeight="1" x14ac:dyDescent="0.3">
      <c r="A40" s="95" t="s">
        <v>226</v>
      </c>
      <c r="B40" s="57" t="s">
        <v>227</v>
      </c>
      <c r="C40" s="57" t="s">
        <v>114</v>
      </c>
      <c r="D40" s="19" t="str">
        <f t="shared" si="15"/>
        <v>Defensives</v>
      </c>
      <c r="E40" s="20">
        <f t="shared" si="16"/>
        <v>0</v>
      </c>
      <c r="F40" s="19" t="str">
        <f t="shared" si="17"/>
        <v>Defensives</v>
      </c>
      <c r="G40" s="43">
        <v>7.0999999999999991E-4</v>
      </c>
      <c r="H40" s="42">
        <v>6.67</v>
      </c>
      <c r="I40" s="42">
        <v>8.81</v>
      </c>
      <c r="J40" s="96">
        <f t="shared" si="18"/>
        <v>9.3779610194902547E-4</v>
      </c>
      <c r="K40" s="29">
        <f t="shared" si="19"/>
        <v>8.4350704251745338E-4</v>
      </c>
      <c r="L40" s="16">
        <f t="shared" si="20"/>
        <v>175.81379240543444</v>
      </c>
      <c r="M40" s="42">
        <v>8.89</v>
      </c>
      <c r="N40" s="97">
        <v>206.7441860465116</v>
      </c>
      <c r="O40" s="97">
        <v>8.6143410852713185</v>
      </c>
      <c r="P40" s="97">
        <v>5.9464882943143813</v>
      </c>
      <c r="Q40" s="98">
        <v>-8.9999999999999998E-4</v>
      </c>
      <c r="R40" s="98">
        <v>4.7699999999999999E-3</v>
      </c>
      <c r="S40" s="98">
        <v>9.7800000000000005E-3</v>
      </c>
      <c r="T40" s="20">
        <f t="shared" si="21"/>
        <v>0</v>
      </c>
      <c r="U40" s="16">
        <f t="shared" si="22"/>
        <v>0</v>
      </c>
      <c r="V40" s="71">
        <f t="shared" si="23"/>
        <v>0</v>
      </c>
      <c r="W40" s="71">
        <f t="shared" si="24"/>
        <v>0</v>
      </c>
      <c r="X40" s="71">
        <f t="shared" si="25"/>
        <v>0</v>
      </c>
      <c r="Y40" s="71">
        <f t="shared" si="26"/>
        <v>0</v>
      </c>
      <c r="Z40" s="71">
        <f t="shared" si="27"/>
        <v>0</v>
      </c>
      <c r="AA40" s="71">
        <f t="shared" si="28"/>
        <v>0</v>
      </c>
      <c r="AB40" s="99" t="str">
        <f t="shared" si="29"/>
        <v>Left out: P/E or ROE missing or out of range</v>
      </c>
    </row>
    <row r="41" spans="1:28" ht="13.95" customHeight="1" x14ac:dyDescent="0.3">
      <c r="A41" s="95" t="s">
        <v>228</v>
      </c>
      <c r="B41" s="57" t="s">
        <v>229</v>
      </c>
      <c r="C41" s="57" t="s">
        <v>113</v>
      </c>
      <c r="D41" s="19" t="str">
        <f t="shared" si="15"/>
        <v>Defensives</v>
      </c>
      <c r="E41" s="20">
        <f t="shared" si="16"/>
        <v>0</v>
      </c>
      <c r="F41" s="19" t="str">
        <f t="shared" si="17"/>
        <v>Defensives</v>
      </c>
      <c r="G41" s="43">
        <v>6.7000000000000002E-4</v>
      </c>
      <c r="H41" s="42">
        <v>3.94</v>
      </c>
      <c r="I41" s="42">
        <v>4.1900000000000004</v>
      </c>
      <c r="J41" s="96">
        <f t="shared" si="18"/>
        <v>7.1251269035533008E-4</v>
      </c>
      <c r="K41" s="29">
        <f t="shared" si="19"/>
        <v>6.4087435525558064E-4</v>
      </c>
      <c r="L41" s="16">
        <f t="shared" si="20"/>
        <v>133.57867234468276</v>
      </c>
      <c r="M41" s="42">
        <v>4.5999999999999996</v>
      </c>
      <c r="N41" s="97">
        <v>8.6629001883239152</v>
      </c>
      <c r="O41" s="97">
        <v>8.4095063985374754</v>
      </c>
      <c r="P41" s="97">
        <v>5.8449809402795418</v>
      </c>
      <c r="Q41" s="98">
        <v>0.18572</v>
      </c>
      <c r="R41" s="98">
        <v>0.22239999999999999</v>
      </c>
      <c r="S41" s="98">
        <v>0.36725999999999998</v>
      </c>
      <c r="T41" s="20">
        <f t="shared" si="21"/>
        <v>1</v>
      </c>
      <c r="U41" s="16">
        <f t="shared" si="22"/>
        <v>133.57867234468276</v>
      </c>
      <c r="V41" s="71">
        <f t="shared" si="23"/>
        <v>16.928466590698459</v>
      </c>
      <c r="W41" s="71">
        <f t="shared" si="24"/>
        <v>17.438552213017058</v>
      </c>
      <c r="X41" s="71">
        <f t="shared" si="25"/>
        <v>25.089836547796018</v>
      </c>
      <c r="Y41" s="71">
        <f t="shared" si="26"/>
        <v>91.150477012160565</v>
      </c>
      <c r="Z41" s="71">
        <f t="shared" si="27"/>
        <v>78.410756353493966</v>
      </c>
      <c r="AA41" s="71">
        <f t="shared" si="28"/>
        <v>68.316278788313511</v>
      </c>
      <c r="AB41" s="99" t="str">
        <f t="shared" si="29"/>
        <v/>
      </c>
    </row>
    <row r="42" spans="1:28" ht="13.95" customHeight="1" x14ac:dyDescent="0.3">
      <c r="A42" s="95" t="s">
        <v>230</v>
      </c>
      <c r="B42" s="57" t="s">
        <v>231</v>
      </c>
      <c r="C42" s="57" t="s">
        <v>118</v>
      </c>
      <c r="D42" s="19" t="str">
        <f t="shared" si="15"/>
        <v>Cyclicals</v>
      </c>
      <c r="E42" s="20">
        <f t="shared" si="16"/>
        <v>0</v>
      </c>
      <c r="F42" s="19" t="str">
        <f t="shared" si="17"/>
        <v>Cyclicals ex-WEG &amp; Embraer</v>
      </c>
      <c r="G42" s="43">
        <v>1.515E-2</v>
      </c>
      <c r="H42" s="42">
        <v>40.5</v>
      </c>
      <c r="I42" s="42">
        <v>50.32</v>
      </c>
      <c r="J42" s="96">
        <f t="shared" si="18"/>
        <v>1.8823407407407407E-2</v>
      </c>
      <c r="K42" s="29">
        <f t="shared" si="19"/>
        <v>1.6930841021118241E-2</v>
      </c>
      <c r="L42" s="16">
        <f t="shared" si="20"/>
        <v>3528.9277012464358</v>
      </c>
      <c r="M42" s="42">
        <v>50.99</v>
      </c>
      <c r="N42" s="97">
        <v>12.771235279378599</v>
      </c>
      <c r="O42" s="97">
        <v>11.52124773960217</v>
      </c>
      <c r="P42" s="97">
        <v>9.5164301717699775</v>
      </c>
      <c r="Q42" s="98">
        <v>0.15723000000000001</v>
      </c>
      <c r="R42" s="98">
        <v>0.16306000000000001</v>
      </c>
      <c r="S42" s="98">
        <v>0.18642</v>
      </c>
      <c r="T42" s="20">
        <f t="shared" si="21"/>
        <v>1</v>
      </c>
      <c r="U42" s="16">
        <f t="shared" si="22"/>
        <v>3528.9277012464358</v>
      </c>
      <c r="V42" s="71">
        <f t="shared" si="23"/>
        <v>279.99755215233228</v>
      </c>
      <c r="W42" s="71">
        <f t="shared" si="24"/>
        <v>310.37563786567722</v>
      </c>
      <c r="X42" s="71">
        <f t="shared" si="25"/>
        <v>375.76218725329278</v>
      </c>
      <c r="Y42" s="71">
        <f t="shared" si="26"/>
        <v>1780.8150617078945</v>
      </c>
      <c r="Z42" s="71">
        <f t="shared" si="27"/>
        <v>1903.4443632140144</v>
      </c>
      <c r="AA42" s="71">
        <f t="shared" si="28"/>
        <v>2015.6752883450959</v>
      </c>
      <c r="AB42" s="99" t="str">
        <f t="shared" si="29"/>
        <v/>
      </c>
    </row>
    <row r="43" spans="1:28" ht="13.95" customHeight="1" x14ac:dyDescent="0.3">
      <c r="A43" s="95" t="s">
        <v>232</v>
      </c>
      <c r="B43" s="57" t="s">
        <v>233</v>
      </c>
      <c r="C43" s="57" t="s">
        <v>118</v>
      </c>
      <c r="D43" s="19" t="str">
        <f t="shared" si="15"/>
        <v>Cyclicals</v>
      </c>
      <c r="E43" s="20">
        <f t="shared" si="16"/>
        <v>0</v>
      </c>
      <c r="F43" s="19" t="str">
        <f t="shared" si="17"/>
        <v>Cyclicals ex-WEG &amp; Embraer</v>
      </c>
      <c r="G43" s="43">
        <v>8.7799999999999996E-3</v>
      </c>
      <c r="H43" s="42">
        <v>16.29</v>
      </c>
      <c r="I43" s="42">
        <v>18.78</v>
      </c>
      <c r="J43" s="96">
        <f t="shared" si="18"/>
        <v>1.0122062615101289E-2</v>
      </c>
      <c r="K43" s="29">
        <f t="shared" si="19"/>
        <v>9.1043576347736386E-3</v>
      </c>
      <c r="L43" s="16">
        <f t="shared" si="20"/>
        <v>1897.6387421825284</v>
      </c>
      <c r="M43" s="42">
        <v>18.55</v>
      </c>
      <c r="N43" s="97">
        <v>17.533081285444229</v>
      </c>
      <c r="O43" s="97">
        <v>13.04500703234881</v>
      </c>
      <c r="P43" s="97">
        <v>10.9375</v>
      </c>
      <c r="Q43" s="98">
        <v>0.12653</v>
      </c>
      <c r="R43" s="98">
        <v>0.15812999999999999</v>
      </c>
      <c r="S43" s="98">
        <v>0.16495000000000001</v>
      </c>
      <c r="T43" s="20">
        <f t="shared" si="21"/>
        <v>1</v>
      </c>
      <c r="U43" s="16">
        <f t="shared" si="22"/>
        <v>1897.6387421825284</v>
      </c>
      <c r="V43" s="71">
        <f t="shared" si="23"/>
        <v>106.90637855320104</v>
      </c>
      <c r="W43" s="71">
        <f t="shared" si="24"/>
        <v>143.68702297037029</v>
      </c>
      <c r="X43" s="71">
        <f t="shared" si="25"/>
        <v>171.37355200966817</v>
      </c>
      <c r="Y43" s="71">
        <f t="shared" si="26"/>
        <v>844.90933812693459</v>
      </c>
      <c r="Z43" s="71">
        <f t="shared" si="27"/>
        <v>908.66390293031236</v>
      </c>
      <c r="AA43" s="71">
        <f t="shared" si="28"/>
        <v>1038.9424189734355</v>
      </c>
      <c r="AB43" s="99" t="str">
        <f t="shared" si="29"/>
        <v/>
      </c>
    </row>
    <row r="44" spans="1:28" ht="13.95" customHeight="1" x14ac:dyDescent="0.3">
      <c r="A44" s="95" t="s">
        <v>234</v>
      </c>
      <c r="B44" s="57" t="s">
        <v>235</v>
      </c>
      <c r="C44" s="57" t="s">
        <v>119</v>
      </c>
      <c r="D44" s="19" t="str">
        <f t="shared" si="15"/>
        <v>Cyclicals</v>
      </c>
      <c r="E44" s="20">
        <f t="shared" si="16"/>
        <v>0</v>
      </c>
      <c r="F44" s="19" t="str">
        <f t="shared" si="17"/>
        <v>Cyclicals ex-WEG &amp; Embraer</v>
      </c>
      <c r="G44" s="43">
        <v>6.6E-3</v>
      </c>
      <c r="H44" s="42">
        <v>33.43</v>
      </c>
      <c r="I44" s="42">
        <v>37.24</v>
      </c>
      <c r="J44" s="96">
        <f t="shared" si="18"/>
        <v>7.3521986239904278E-3</v>
      </c>
      <c r="K44" s="29">
        <f t="shared" si="19"/>
        <v>6.6129847462941893E-3</v>
      </c>
      <c r="L44" s="16">
        <f t="shared" si="20"/>
        <v>1378.3571076008109</v>
      </c>
      <c r="M44" s="42">
        <v>39.11</v>
      </c>
      <c r="N44" s="97">
        <v>20.551760378349972</v>
      </c>
      <c r="O44" s="97">
        <v>18.309925093632959</v>
      </c>
      <c r="P44" s="97">
        <v>14.1257225433526</v>
      </c>
      <c r="Q44" s="98">
        <v>0.21023</v>
      </c>
      <c r="R44" s="98">
        <v>0.18546000000000001</v>
      </c>
      <c r="S44" s="98">
        <v>0.22056999999999999</v>
      </c>
      <c r="T44" s="20">
        <f t="shared" si="21"/>
        <v>1</v>
      </c>
      <c r="U44" s="16">
        <f t="shared" si="22"/>
        <v>1378.3571076008109</v>
      </c>
      <c r="V44" s="71">
        <f t="shared" si="23"/>
        <v>70.435380659622538</v>
      </c>
      <c r="W44" s="71">
        <f t="shared" si="24"/>
        <v>79.059365785051881</v>
      </c>
      <c r="X44" s="71">
        <f t="shared" si="25"/>
        <v>102.4776651977805</v>
      </c>
      <c r="Y44" s="71">
        <f t="shared" si="26"/>
        <v>335.03962640737547</v>
      </c>
      <c r="Z44" s="71">
        <f t="shared" si="27"/>
        <v>426.28796390085125</v>
      </c>
      <c r="AA44" s="71">
        <f t="shared" si="28"/>
        <v>464.60382281262412</v>
      </c>
      <c r="AB44" s="99" t="str">
        <f t="shared" si="29"/>
        <v/>
      </c>
    </row>
    <row r="45" spans="1:28" ht="13.95" customHeight="1" x14ac:dyDescent="0.3">
      <c r="A45" s="95" t="s">
        <v>236</v>
      </c>
      <c r="B45" s="57" t="s">
        <v>237</v>
      </c>
      <c r="C45" s="57" t="s">
        <v>118</v>
      </c>
      <c r="D45" s="19" t="str">
        <f t="shared" si="15"/>
        <v>Cyclicals</v>
      </c>
      <c r="E45" s="20">
        <f t="shared" si="16"/>
        <v>0</v>
      </c>
      <c r="F45" s="19" t="str">
        <f t="shared" si="17"/>
        <v>Cyclicals ex-WEG &amp; Embraer</v>
      </c>
      <c r="G45" s="43">
        <v>6.43E-3</v>
      </c>
      <c r="H45" s="42">
        <v>16.75</v>
      </c>
      <c r="I45" s="42">
        <v>19.55</v>
      </c>
      <c r="J45" s="96">
        <f t="shared" si="18"/>
        <v>7.5048656716417911E-3</v>
      </c>
      <c r="K45" s="29">
        <f t="shared" si="19"/>
        <v>6.7503021541898264E-3</v>
      </c>
      <c r="L45" s="16">
        <f t="shared" si="20"/>
        <v>1406.9784385779217</v>
      </c>
      <c r="M45" s="42">
        <v>20</v>
      </c>
      <c r="N45" s="97">
        <v>14.858841010401189</v>
      </c>
      <c r="O45" s="97">
        <v>14.018232819074329</v>
      </c>
      <c r="P45" s="97">
        <v>11.47446930579461</v>
      </c>
      <c r="Q45" s="98">
        <v>0.14718000000000001</v>
      </c>
      <c r="R45" s="98">
        <v>0.14652000000000001</v>
      </c>
      <c r="S45" s="98">
        <v>0.17485000000000001</v>
      </c>
      <c r="T45" s="20">
        <f t="shared" si="21"/>
        <v>1</v>
      </c>
      <c r="U45" s="16">
        <f t="shared" si="22"/>
        <v>1406.9784385779217</v>
      </c>
      <c r="V45" s="71">
        <f t="shared" si="23"/>
        <v>96.869206052474794</v>
      </c>
      <c r="W45" s="71">
        <f t="shared" si="24"/>
        <v>102.67800157941461</v>
      </c>
      <c r="X45" s="71">
        <f t="shared" si="25"/>
        <v>125.44058406349446</v>
      </c>
      <c r="Y45" s="71">
        <f t="shared" si="26"/>
        <v>658.16827050193501</v>
      </c>
      <c r="Z45" s="71">
        <f t="shared" si="27"/>
        <v>700.77806155756628</v>
      </c>
      <c r="AA45" s="71">
        <f t="shared" si="28"/>
        <v>717.41826744921048</v>
      </c>
      <c r="AB45" s="99" t="str">
        <f t="shared" si="29"/>
        <v/>
      </c>
    </row>
    <row r="46" spans="1:28" ht="13.95" customHeight="1" x14ac:dyDescent="0.3">
      <c r="A46" s="95" t="s">
        <v>238</v>
      </c>
      <c r="B46" s="57" t="s">
        <v>239</v>
      </c>
      <c r="C46" s="57" t="s">
        <v>120</v>
      </c>
      <c r="D46" s="19" t="str">
        <f t="shared" si="15"/>
        <v>Cyclicals</v>
      </c>
      <c r="E46" s="20">
        <f t="shared" si="16"/>
        <v>0</v>
      </c>
      <c r="F46" s="19" t="str">
        <f t="shared" si="17"/>
        <v>Cyclicals ex-WEG &amp; Embraer</v>
      </c>
      <c r="G46" s="43">
        <v>5.4100000000000007E-3</v>
      </c>
      <c r="H46" s="42">
        <v>29.49</v>
      </c>
      <c r="I46" s="42">
        <v>33.19</v>
      </c>
      <c r="J46" s="96">
        <f t="shared" si="18"/>
        <v>6.0887724652424558E-3</v>
      </c>
      <c r="K46" s="29">
        <f t="shared" si="19"/>
        <v>5.4765875482360813E-3</v>
      </c>
      <c r="L46" s="16">
        <f t="shared" si="20"/>
        <v>1141.495657726939</v>
      </c>
      <c r="M46" s="42">
        <v>34.44</v>
      </c>
      <c r="N46" s="97">
        <v>18.309409888357251</v>
      </c>
      <c r="O46" s="97">
        <v>17.890909090909091</v>
      </c>
      <c r="P46" s="97">
        <v>16.30681818181818</v>
      </c>
      <c r="Q46" s="98">
        <v>7.2690000000000005E-2</v>
      </c>
      <c r="R46" s="98">
        <v>7.893E-2</v>
      </c>
      <c r="S46" s="98">
        <v>9.3900000000000011E-2</v>
      </c>
      <c r="T46" s="20">
        <f t="shared" si="21"/>
        <v>1</v>
      </c>
      <c r="U46" s="16">
        <f t="shared" si="22"/>
        <v>1141.495657726939</v>
      </c>
      <c r="V46" s="71">
        <f t="shared" si="23"/>
        <v>64.692778914865102</v>
      </c>
      <c r="W46" s="71">
        <f t="shared" si="24"/>
        <v>66.206060292990585</v>
      </c>
      <c r="X46" s="71">
        <f t="shared" si="25"/>
        <v>72.637506150023967</v>
      </c>
      <c r="Y46" s="71">
        <f t="shared" si="26"/>
        <v>889.98182576509976</v>
      </c>
      <c r="Z46" s="71">
        <f t="shared" si="27"/>
        <v>838.79463186355736</v>
      </c>
      <c r="AA46" s="71">
        <f t="shared" si="28"/>
        <v>773.56236581495159</v>
      </c>
      <c r="AB46" s="99" t="str">
        <f t="shared" si="29"/>
        <v/>
      </c>
    </row>
    <row r="47" spans="1:28" ht="13.95" customHeight="1" x14ac:dyDescent="0.3">
      <c r="A47" s="95" t="s">
        <v>240</v>
      </c>
      <c r="B47" s="57" t="s">
        <v>241</v>
      </c>
      <c r="C47" s="57" t="s">
        <v>117</v>
      </c>
      <c r="D47" s="19" t="str">
        <f t="shared" si="15"/>
        <v>Cyclicals</v>
      </c>
      <c r="E47" s="20">
        <f t="shared" si="16"/>
        <v>0</v>
      </c>
      <c r="F47" s="19" t="str">
        <f t="shared" si="17"/>
        <v>Cyclicals ex-WEG &amp; Embraer</v>
      </c>
      <c r="G47" s="43">
        <v>4.3400000000000001E-3</v>
      </c>
      <c r="H47" s="42">
        <v>11.6</v>
      </c>
      <c r="I47" s="42">
        <v>13.56</v>
      </c>
      <c r="J47" s="96">
        <f t="shared" si="18"/>
        <v>5.0733103448275868E-3</v>
      </c>
      <c r="K47" s="29">
        <f t="shared" si="19"/>
        <v>4.5632232804603051E-3</v>
      </c>
      <c r="L47" s="16">
        <f t="shared" si="20"/>
        <v>951.12138973503988</v>
      </c>
      <c r="M47" s="42">
        <v>13.56</v>
      </c>
      <c r="N47" s="97">
        <v>8.5660138976626659</v>
      </c>
      <c r="O47" s="97">
        <v>7.9717813051146376</v>
      </c>
      <c r="P47" s="97">
        <v>7.3218142548596106</v>
      </c>
      <c r="Q47" s="98">
        <v>0.14433000000000001</v>
      </c>
      <c r="R47" s="98">
        <v>0.14791000000000001</v>
      </c>
      <c r="S47" s="98">
        <v>0.15145</v>
      </c>
      <c r="T47" s="20">
        <f t="shared" si="21"/>
        <v>1</v>
      </c>
      <c r="U47" s="16">
        <f t="shared" si="22"/>
        <v>951.12138973503988</v>
      </c>
      <c r="V47" s="71">
        <f t="shared" si="23"/>
        <v>111.03430383116283</v>
      </c>
      <c r="W47" s="71">
        <f t="shared" si="24"/>
        <v>119.31102388932914</v>
      </c>
      <c r="X47" s="71">
        <f t="shared" si="25"/>
        <v>129.90241989596564</v>
      </c>
      <c r="Y47" s="71">
        <f t="shared" si="26"/>
        <v>769.30855560980262</v>
      </c>
      <c r="Z47" s="71">
        <f t="shared" si="27"/>
        <v>806.64609485044366</v>
      </c>
      <c r="AA47" s="71">
        <f t="shared" si="28"/>
        <v>857.72479297435211</v>
      </c>
      <c r="AB47" s="99" t="str">
        <f t="shared" si="29"/>
        <v/>
      </c>
    </row>
    <row r="48" spans="1:28" ht="13.95" customHeight="1" x14ac:dyDescent="0.3">
      <c r="A48" s="95" t="s">
        <v>242</v>
      </c>
      <c r="B48" s="57" t="s">
        <v>243</v>
      </c>
      <c r="C48" s="57" t="s">
        <v>120</v>
      </c>
      <c r="D48" s="19" t="str">
        <f t="shared" si="15"/>
        <v>Cyclicals</v>
      </c>
      <c r="E48" s="20">
        <f t="shared" si="16"/>
        <v>0</v>
      </c>
      <c r="F48" s="19" t="str">
        <f t="shared" si="17"/>
        <v>Cyclicals ex-WEG &amp; Embraer</v>
      </c>
      <c r="G48" s="43">
        <v>3.8800000000000002E-3</v>
      </c>
      <c r="H48" s="42">
        <v>31.72</v>
      </c>
      <c r="I48" s="42">
        <v>36.270000000000003</v>
      </c>
      <c r="J48" s="96">
        <f t="shared" si="18"/>
        <v>4.4365573770491808E-3</v>
      </c>
      <c r="K48" s="29">
        <f t="shared" si="19"/>
        <v>3.9904915197409912E-3</v>
      </c>
      <c r="L48" s="16">
        <f t="shared" si="20"/>
        <v>831.74580920333278</v>
      </c>
      <c r="M48" s="42">
        <v>36.909999999999997</v>
      </c>
      <c r="N48" s="97">
        <v>14.082411293399471</v>
      </c>
      <c r="O48" s="97">
        <v>14.254826254826259</v>
      </c>
      <c r="P48" s="97">
        <v>12.6265389876881</v>
      </c>
      <c r="Q48" s="98">
        <v>0.18429000000000001</v>
      </c>
      <c r="R48" s="98">
        <v>0.16650000000000001</v>
      </c>
      <c r="S48" s="98">
        <v>0.18486</v>
      </c>
      <c r="T48" s="20">
        <f t="shared" si="21"/>
        <v>1</v>
      </c>
      <c r="U48" s="16">
        <f t="shared" si="22"/>
        <v>831.74580920333278</v>
      </c>
      <c r="V48" s="71">
        <f t="shared" si="23"/>
        <v>60.104928754395765</v>
      </c>
      <c r="W48" s="71">
        <f t="shared" si="24"/>
        <v>59.37794767532155</v>
      </c>
      <c r="X48" s="71">
        <f t="shared" si="25"/>
        <v>67.035181082100479</v>
      </c>
      <c r="Y48" s="71">
        <f t="shared" si="26"/>
        <v>326.14319146126087</v>
      </c>
      <c r="Z48" s="71">
        <f t="shared" si="27"/>
        <v>356.62431036229157</v>
      </c>
      <c r="AA48" s="71">
        <f t="shared" si="28"/>
        <v>362.62675041707496</v>
      </c>
      <c r="AB48" s="99" t="str">
        <f t="shared" si="29"/>
        <v/>
      </c>
    </row>
    <row r="49" spans="1:28" ht="13.95" customHeight="1" x14ac:dyDescent="0.3">
      <c r="A49" s="95" t="s">
        <v>244</v>
      </c>
      <c r="B49" s="57" t="s">
        <v>245</v>
      </c>
      <c r="C49" s="57" t="s">
        <v>117</v>
      </c>
      <c r="D49" s="19" t="str">
        <f t="shared" si="15"/>
        <v>Cyclicals</v>
      </c>
      <c r="E49" s="20">
        <f t="shared" si="16"/>
        <v>0</v>
      </c>
      <c r="F49" s="19" t="str">
        <f t="shared" si="17"/>
        <v>Cyclicals ex-WEG &amp; Embraer</v>
      </c>
      <c r="G49" s="43">
        <v>3.7399999999999998E-3</v>
      </c>
      <c r="H49" s="42">
        <v>17.559999999999999</v>
      </c>
      <c r="I49" s="42">
        <v>20.83</v>
      </c>
      <c r="J49" s="96">
        <f t="shared" si="18"/>
        <v>4.4364578587699315E-3</v>
      </c>
      <c r="K49" s="29">
        <f t="shared" si="19"/>
        <v>3.9904020073520709E-3</v>
      </c>
      <c r="L49" s="16">
        <f t="shared" si="20"/>
        <v>831.72715196424633</v>
      </c>
      <c r="M49" s="42">
        <v>22.47</v>
      </c>
      <c r="N49" s="97">
        <v>15.73529411764706</v>
      </c>
      <c r="O49" s="97">
        <v>11.382978723404261</v>
      </c>
      <c r="P49" s="97">
        <v>8.9237490071485297</v>
      </c>
      <c r="Q49" s="98">
        <v>0.14806</v>
      </c>
      <c r="R49" s="98">
        <v>0.17757999999999999</v>
      </c>
      <c r="S49" s="98">
        <v>0.20321</v>
      </c>
      <c r="T49" s="20">
        <f t="shared" si="21"/>
        <v>1</v>
      </c>
      <c r="U49" s="16">
        <f t="shared" si="22"/>
        <v>831.72715196424633</v>
      </c>
      <c r="V49" s="71">
        <f t="shared" si="23"/>
        <v>57.019028948869128</v>
      </c>
      <c r="W49" s="71">
        <f t="shared" si="24"/>
        <v>78.820422370495507</v>
      </c>
      <c r="X49" s="71">
        <f t="shared" si="25"/>
        <v>100.54195720816</v>
      </c>
      <c r="Y49" s="71">
        <f t="shared" si="26"/>
        <v>385.10758441759509</v>
      </c>
      <c r="Z49" s="71">
        <f t="shared" si="27"/>
        <v>443.85866860285796</v>
      </c>
      <c r="AA49" s="71">
        <f t="shared" si="28"/>
        <v>494.76874764115939</v>
      </c>
      <c r="AB49" s="99" t="str">
        <f t="shared" si="29"/>
        <v/>
      </c>
    </row>
    <row r="50" spans="1:28" ht="13.95" customHeight="1" x14ac:dyDescent="0.3">
      <c r="A50" s="95" t="s">
        <v>246</v>
      </c>
      <c r="B50" s="57" t="s">
        <v>247</v>
      </c>
      <c r="C50" s="57" t="s">
        <v>120</v>
      </c>
      <c r="D50" s="19" t="str">
        <f t="shared" si="15"/>
        <v>Cyclicals</v>
      </c>
      <c r="E50" s="20">
        <f t="shared" si="16"/>
        <v>0</v>
      </c>
      <c r="F50" s="19" t="str">
        <f t="shared" si="17"/>
        <v>Cyclicals ex-WEG &amp; Embraer</v>
      </c>
      <c r="G50" s="43">
        <v>2.66E-3</v>
      </c>
      <c r="H50" s="42">
        <v>27.18</v>
      </c>
      <c r="I50" s="42">
        <v>33.5</v>
      </c>
      <c r="J50" s="96">
        <f t="shared" si="18"/>
        <v>3.2785136129506987E-3</v>
      </c>
      <c r="K50" s="29">
        <f t="shared" si="19"/>
        <v>2.9488812288362152E-3</v>
      </c>
      <c r="L50" s="16">
        <f t="shared" si="20"/>
        <v>614.64097637829173</v>
      </c>
      <c r="M50" s="42">
        <v>33.39</v>
      </c>
      <c r="N50" s="97">
        <v>7.3481514084507031</v>
      </c>
      <c r="O50" s="97">
        <v>6.2383264848711244</v>
      </c>
      <c r="P50" s="97">
        <v>5.5854800936768152</v>
      </c>
      <c r="Q50" s="98">
        <v>0.18201000000000001</v>
      </c>
      <c r="R50" s="98">
        <v>0.18853</v>
      </c>
      <c r="S50" s="98">
        <v>0.18665999999999999</v>
      </c>
      <c r="T50" s="20">
        <f t="shared" si="21"/>
        <v>1</v>
      </c>
      <c r="U50" s="16">
        <f t="shared" si="22"/>
        <v>614.64097637829173</v>
      </c>
      <c r="V50" s="71">
        <f t="shared" si="23"/>
        <v>83.371002885461422</v>
      </c>
      <c r="W50" s="71">
        <f t="shared" si="24"/>
        <v>98.203060349991773</v>
      </c>
      <c r="X50" s="71">
        <f t="shared" si="25"/>
        <v>109.68130617281875</v>
      </c>
      <c r="Y50" s="71">
        <f t="shared" si="26"/>
        <v>458.05726545498283</v>
      </c>
      <c r="Z50" s="71">
        <f t="shared" si="27"/>
        <v>520.88824245473813</v>
      </c>
      <c r="AA50" s="71">
        <f t="shared" si="28"/>
        <v>587.59941161908682</v>
      </c>
      <c r="AB50" s="99" t="str">
        <f t="shared" si="29"/>
        <v/>
      </c>
    </row>
    <row r="51" spans="1:28" ht="13.95" customHeight="1" x14ac:dyDescent="0.3">
      <c r="A51" s="95" t="s">
        <v>248</v>
      </c>
      <c r="B51" s="57" t="s">
        <v>249</v>
      </c>
      <c r="C51" s="57" t="s">
        <v>120</v>
      </c>
      <c r="D51" s="19" t="str">
        <f t="shared" si="15"/>
        <v>Cyclicals</v>
      </c>
      <c r="E51" s="20">
        <f t="shared" si="16"/>
        <v>0</v>
      </c>
      <c r="F51" s="19" t="str">
        <f t="shared" si="17"/>
        <v>Cyclicals ex-WEG &amp; Embraer</v>
      </c>
      <c r="G51" s="43">
        <v>2.2799999999999999E-3</v>
      </c>
      <c r="H51" s="42">
        <v>27.02</v>
      </c>
      <c r="I51" s="42">
        <v>30.9</v>
      </c>
      <c r="J51" s="96">
        <f t="shared" si="18"/>
        <v>2.60740192450037E-3</v>
      </c>
      <c r="K51" s="29">
        <f t="shared" si="19"/>
        <v>2.345245284575912E-3</v>
      </c>
      <c r="L51" s="16">
        <f t="shared" si="20"/>
        <v>488.82397753510378</v>
      </c>
      <c r="M51" s="42">
        <v>31.57</v>
      </c>
      <c r="N51" s="97">
        <v>15.73778664007976</v>
      </c>
      <c r="O51" s="97">
        <v>13.54935622317597</v>
      </c>
      <c r="P51" s="97">
        <v>12.03125</v>
      </c>
      <c r="Q51" s="98">
        <v>0.11978</v>
      </c>
      <c r="R51" s="98">
        <v>0.126</v>
      </c>
      <c r="S51" s="98">
        <v>0.1411</v>
      </c>
      <c r="T51" s="20">
        <f t="shared" si="21"/>
        <v>1</v>
      </c>
      <c r="U51" s="16">
        <f t="shared" si="22"/>
        <v>488.82397753510378</v>
      </c>
      <c r="V51" s="71">
        <f t="shared" si="23"/>
        <v>31.734009674285385</v>
      </c>
      <c r="W51" s="71">
        <f t="shared" si="24"/>
        <v>36.859542642614613</v>
      </c>
      <c r="X51" s="71">
        <f t="shared" si="25"/>
        <v>41.51048922498746</v>
      </c>
      <c r="Y51" s="71">
        <f t="shared" si="26"/>
        <v>264.93579624549494</v>
      </c>
      <c r="Z51" s="71">
        <f t="shared" si="27"/>
        <v>292.53605271916359</v>
      </c>
      <c r="AA51" s="71">
        <f t="shared" si="28"/>
        <v>294.19198600274598</v>
      </c>
      <c r="AB51" s="99" t="str">
        <f t="shared" si="29"/>
        <v/>
      </c>
    </row>
    <row r="52" spans="1:28" ht="13.95" customHeight="1" x14ac:dyDescent="0.3">
      <c r="A52" s="95" t="s">
        <v>250</v>
      </c>
      <c r="B52" s="57" t="s">
        <v>251</v>
      </c>
      <c r="C52" s="57" t="s">
        <v>117</v>
      </c>
      <c r="D52" s="19" t="str">
        <f t="shared" si="15"/>
        <v>Cyclicals</v>
      </c>
      <c r="E52" s="20">
        <f t="shared" si="16"/>
        <v>0</v>
      </c>
      <c r="F52" s="19" t="str">
        <f t="shared" si="17"/>
        <v>Cyclicals ex-WEG &amp; Embraer</v>
      </c>
      <c r="G52" s="43">
        <v>1.7099999999999999E-3</v>
      </c>
      <c r="H52" s="42">
        <v>2.3199999999999998</v>
      </c>
      <c r="I52" s="42">
        <v>2.7</v>
      </c>
      <c r="J52" s="96">
        <f t="shared" si="18"/>
        <v>1.9900862068965523E-3</v>
      </c>
      <c r="K52" s="29">
        <f t="shared" si="19"/>
        <v>1.7899964899036568E-3</v>
      </c>
      <c r="L52" s="16">
        <f t="shared" si="20"/>
        <v>373.09240518387981</v>
      </c>
      <c r="M52" s="42">
        <v>2.87</v>
      </c>
      <c r="N52" s="97">
        <v>8.2471264367816079</v>
      </c>
      <c r="O52" s="97">
        <v>6.6744186046511631</v>
      </c>
      <c r="P52" s="97">
        <v>6.0676532769556024</v>
      </c>
      <c r="Q52" s="98">
        <v>5.4679999999999999E-2</v>
      </c>
      <c r="R52" s="98">
        <v>5.5300000000000002E-2</v>
      </c>
      <c r="S52" s="98">
        <v>0.10335999999999999</v>
      </c>
      <c r="T52" s="20">
        <f t="shared" si="21"/>
        <v>1</v>
      </c>
      <c r="U52" s="16">
        <f t="shared" si="22"/>
        <v>373.09240518387981</v>
      </c>
      <c r="V52" s="71">
        <f t="shared" si="23"/>
        <v>48.087465557033404</v>
      </c>
      <c r="W52" s="71">
        <f t="shared" si="24"/>
        <v>59.418420084840115</v>
      </c>
      <c r="X52" s="71">
        <f t="shared" si="25"/>
        <v>65.360262093324124</v>
      </c>
      <c r="Y52" s="71">
        <f t="shared" si="26"/>
        <v>879.4342640276775</v>
      </c>
      <c r="Z52" s="71">
        <f t="shared" si="27"/>
        <v>1074.4741425830039</v>
      </c>
      <c r="AA52" s="71">
        <f t="shared" si="28"/>
        <v>632.35547690909561</v>
      </c>
      <c r="AB52" s="99" t="str">
        <f t="shared" si="29"/>
        <v/>
      </c>
    </row>
    <row r="53" spans="1:28" ht="13.95" customHeight="1" x14ac:dyDescent="0.3">
      <c r="A53" s="95" t="s">
        <v>252</v>
      </c>
      <c r="B53" s="57" t="s">
        <v>253</v>
      </c>
      <c r="C53" s="57" t="s">
        <v>120</v>
      </c>
      <c r="D53" s="19" t="str">
        <f t="shared" si="15"/>
        <v>Cyclicals</v>
      </c>
      <c r="E53" s="20">
        <f t="shared" si="16"/>
        <v>0</v>
      </c>
      <c r="F53" s="19" t="str">
        <f t="shared" si="17"/>
        <v>Cyclicals ex-WEG &amp; Embraer</v>
      </c>
      <c r="G53" s="43">
        <v>1.7099999999999999E-3</v>
      </c>
      <c r="H53" s="42">
        <v>27.74</v>
      </c>
      <c r="I53" s="42">
        <v>30.43</v>
      </c>
      <c r="J53" s="96">
        <f t="shared" si="18"/>
        <v>1.8758219178082194E-3</v>
      </c>
      <c r="K53" s="29">
        <f t="shared" si="19"/>
        <v>1.6872207027640576E-3</v>
      </c>
      <c r="L53" s="16">
        <f t="shared" si="20"/>
        <v>351.67065054086186</v>
      </c>
      <c r="M53" s="42">
        <v>32.270000000000003</v>
      </c>
      <c r="N53" s="97">
        <v>8.05091090591465</v>
      </c>
      <c r="O53" s="97">
        <v>6.7787350283673034</v>
      </c>
      <c r="P53" s="97">
        <v>6.216997494700327</v>
      </c>
      <c r="Q53" s="98">
        <v>0.79447000000000001</v>
      </c>
      <c r="R53" s="98">
        <v>0.76168000000000002</v>
      </c>
      <c r="S53" s="98">
        <v>0.71633999999999998</v>
      </c>
      <c r="T53" s="20">
        <f t="shared" si="21"/>
        <v>1</v>
      </c>
      <c r="U53" s="16">
        <f t="shared" si="22"/>
        <v>351.67065054086186</v>
      </c>
      <c r="V53" s="71">
        <f t="shared" si="23"/>
        <v>46.32208692871194</v>
      </c>
      <c r="W53" s="71">
        <f t="shared" si="24"/>
        <v>55.015425928060935</v>
      </c>
      <c r="X53" s="71">
        <f t="shared" si="25"/>
        <v>59.986351153752508</v>
      </c>
      <c r="Y53" s="71">
        <f t="shared" si="26"/>
        <v>58.305646441919691</v>
      </c>
      <c r="Z53" s="71">
        <f t="shared" si="27"/>
        <v>72.22905410153993</v>
      </c>
      <c r="AA53" s="71">
        <f t="shared" si="28"/>
        <v>83.740055216450997</v>
      </c>
      <c r="AB53" s="99" t="str">
        <f t="shared" si="29"/>
        <v/>
      </c>
    </row>
    <row r="54" spans="1:28" ht="13.95" customHeight="1" x14ac:dyDescent="0.3">
      <c r="A54" s="95" t="s">
        <v>254</v>
      </c>
      <c r="B54" s="57" t="s">
        <v>255</v>
      </c>
      <c r="C54" s="57" t="s">
        <v>120</v>
      </c>
      <c r="D54" s="19" t="str">
        <f t="shared" si="15"/>
        <v>Cyclicals</v>
      </c>
      <c r="E54" s="20">
        <f t="shared" si="16"/>
        <v>0</v>
      </c>
      <c r="F54" s="19" t="str">
        <f t="shared" si="17"/>
        <v>Cyclicals ex-WEG &amp; Embraer</v>
      </c>
      <c r="G54" s="43">
        <v>1.2700000000000001E-3</v>
      </c>
      <c r="H54" s="42">
        <v>10.11</v>
      </c>
      <c r="I54" s="42">
        <v>11.39</v>
      </c>
      <c r="J54" s="96">
        <f t="shared" si="18"/>
        <v>1.4307912957467856E-3</v>
      </c>
      <c r="K54" s="29">
        <f t="shared" si="19"/>
        <v>1.2869349017625657E-3</v>
      </c>
      <c r="L54" s="16">
        <f t="shared" si="20"/>
        <v>268.23831248938296</v>
      </c>
      <c r="M54" s="42">
        <v>11.65</v>
      </c>
      <c r="N54" s="97">
        <v>6.4974902398215288</v>
      </c>
      <c r="O54" s="97">
        <v>5.3686635944700463</v>
      </c>
      <c r="P54" s="97">
        <v>5.0807507638585774</v>
      </c>
      <c r="Q54" s="98">
        <v>0.40788999999999997</v>
      </c>
      <c r="R54" s="98">
        <v>0.39338000000000001</v>
      </c>
      <c r="S54" s="98">
        <v>0.36248000000000002</v>
      </c>
      <c r="T54" s="20">
        <f t="shared" si="21"/>
        <v>1</v>
      </c>
      <c r="U54" s="16">
        <f t="shared" si="22"/>
        <v>268.23831248938296</v>
      </c>
      <c r="V54" s="71">
        <f t="shared" si="23"/>
        <v>42.225750157459494</v>
      </c>
      <c r="W54" s="71">
        <f t="shared" si="24"/>
        <v>51.104226347845568</v>
      </c>
      <c r="X54" s="71">
        <f t="shared" si="25"/>
        <v>54.0001689256002</v>
      </c>
      <c r="Y54" s="71">
        <f t="shared" si="26"/>
        <v>103.5223961299848</v>
      </c>
      <c r="Z54" s="71">
        <f t="shared" si="27"/>
        <v>129.91058606905682</v>
      </c>
      <c r="AA54" s="71">
        <f t="shared" si="28"/>
        <v>148.97420250938038</v>
      </c>
      <c r="AB54" s="99" t="str">
        <f t="shared" si="29"/>
        <v/>
      </c>
    </row>
    <row r="55" spans="1:28" ht="13.95" customHeight="1" x14ac:dyDescent="0.3">
      <c r="A55" s="95" t="s">
        <v>256</v>
      </c>
      <c r="B55" s="57" t="s">
        <v>257</v>
      </c>
      <c r="C55" s="57" t="s">
        <v>120</v>
      </c>
      <c r="D55" s="19" t="str">
        <f t="shared" si="15"/>
        <v>Cyclicals</v>
      </c>
      <c r="E55" s="20">
        <f t="shared" si="16"/>
        <v>0</v>
      </c>
      <c r="F55" s="19" t="str">
        <f t="shared" si="17"/>
        <v>Cyclicals ex-WEG &amp; Embraer</v>
      </c>
      <c r="G55" s="43">
        <v>1.23E-3</v>
      </c>
      <c r="H55" s="42">
        <v>27.01</v>
      </c>
      <c r="I55" s="42">
        <v>29.41</v>
      </c>
      <c r="J55" s="96">
        <f t="shared" si="18"/>
        <v>1.3392928544983338E-3</v>
      </c>
      <c r="K55" s="29">
        <f t="shared" si="19"/>
        <v>1.2046360103382613E-3</v>
      </c>
      <c r="L55" s="16">
        <f t="shared" si="20"/>
        <v>251.08459653594366</v>
      </c>
      <c r="M55" s="42">
        <v>29.89</v>
      </c>
      <c r="N55" s="97">
        <v>5.5310880829015554</v>
      </c>
      <c r="O55" s="97">
        <v>4.3782041892485717</v>
      </c>
      <c r="P55" s="97">
        <v>3.7362500000000001</v>
      </c>
      <c r="Q55" s="98">
        <v>0.45618999999999998</v>
      </c>
      <c r="R55" s="98">
        <v>0.40307999999999999</v>
      </c>
      <c r="S55" s="98">
        <v>0.38013999999999998</v>
      </c>
      <c r="T55" s="20">
        <f t="shared" si="21"/>
        <v>1</v>
      </c>
      <c r="U55" s="16">
        <f t="shared" si="22"/>
        <v>251.08459653594366</v>
      </c>
      <c r="V55" s="71">
        <f t="shared" si="23"/>
        <v>46.136047591983655</v>
      </c>
      <c r="W55" s="71">
        <f t="shared" si="24"/>
        <v>58.284751463817997</v>
      </c>
      <c r="X55" s="71">
        <f t="shared" si="25"/>
        <v>68.299108204268933</v>
      </c>
      <c r="Y55" s="71">
        <f t="shared" si="26"/>
        <v>101.13340404652372</v>
      </c>
      <c r="Z55" s="71">
        <f t="shared" si="27"/>
        <v>144.59847043717872</v>
      </c>
      <c r="AA55" s="71">
        <f t="shared" si="28"/>
        <v>179.66830168955894</v>
      </c>
      <c r="AB55" s="99" t="str">
        <f t="shared" si="29"/>
        <v/>
      </c>
    </row>
    <row r="56" spans="1:28" ht="13.95" customHeight="1" x14ac:dyDescent="0.3">
      <c r="A56" s="95" t="s">
        <v>258</v>
      </c>
      <c r="B56" s="57" t="s">
        <v>259</v>
      </c>
      <c r="C56" s="57" t="s">
        <v>118</v>
      </c>
      <c r="D56" s="19" t="str">
        <f t="shared" si="15"/>
        <v>Cyclicals</v>
      </c>
      <c r="E56" s="20">
        <f t="shared" si="16"/>
        <v>0</v>
      </c>
      <c r="F56" s="19" t="str">
        <f t="shared" si="17"/>
        <v>Cyclicals ex-WEG &amp; Embraer</v>
      </c>
      <c r="G56" s="43">
        <v>1.17E-3</v>
      </c>
      <c r="H56" s="42">
        <v>4.18</v>
      </c>
      <c r="I56" s="42">
        <v>4.7</v>
      </c>
      <c r="J56" s="96">
        <f t="shared" si="18"/>
        <v>1.3155502392344499E-3</v>
      </c>
      <c r="K56" s="29">
        <f t="shared" si="19"/>
        <v>1.1832805545614181E-3</v>
      </c>
      <c r="L56" s="16">
        <f t="shared" si="20"/>
        <v>246.63343788590115</v>
      </c>
      <c r="M56" s="42">
        <v>4.76</v>
      </c>
      <c r="N56" s="97">
        <v>5.408163265306122</v>
      </c>
      <c r="O56" s="97">
        <v>5.2245345016429354</v>
      </c>
      <c r="P56" s="97">
        <v>4.8923076923076918</v>
      </c>
      <c r="Q56" s="98">
        <v>0.26396999999999998</v>
      </c>
      <c r="R56" s="98">
        <v>0.24368000000000001</v>
      </c>
      <c r="S56" s="98">
        <v>0.23971999999999999</v>
      </c>
      <c r="T56" s="20">
        <f t="shared" si="21"/>
        <v>1</v>
      </c>
      <c r="U56" s="16">
        <f t="shared" si="22"/>
        <v>246.63343788590115</v>
      </c>
      <c r="V56" s="71">
        <f t="shared" si="23"/>
        <v>46.186096389006494</v>
      </c>
      <c r="W56" s="71">
        <f t="shared" si="24"/>
        <v>47.809417237146164</v>
      </c>
      <c r="X56" s="71">
        <f t="shared" si="25"/>
        <v>51.05605893342554</v>
      </c>
      <c r="Y56" s="71">
        <f t="shared" si="26"/>
        <v>174.96721744518882</v>
      </c>
      <c r="Z56" s="71">
        <f t="shared" si="27"/>
        <v>196.19754283136146</v>
      </c>
      <c r="AA56" s="71">
        <f t="shared" si="28"/>
        <v>212.98205795688946</v>
      </c>
      <c r="AB56" s="99" t="str">
        <f t="shared" si="29"/>
        <v/>
      </c>
    </row>
    <row r="57" spans="1:28" ht="13.95" customHeight="1" x14ac:dyDescent="0.3">
      <c r="A57" s="95" t="s">
        <v>260</v>
      </c>
      <c r="B57" s="57" t="s">
        <v>261</v>
      </c>
      <c r="C57" s="57" t="s">
        <v>117</v>
      </c>
      <c r="D57" s="19" t="str">
        <f t="shared" si="15"/>
        <v>Cyclicals</v>
      </c>
      <c r="E57" s="20">
        <f t="shared" si="16"/>
        <v>0</v>
      </c>
      <c r="F57" s="19" t="str">
        <f t="shared" si="17"/>
        <v>Cyclicals ex-WEG &amp; Embraer</v>
      </c>
      <c r="G57" s="43">
        <v>1.1199999999999999E-3</v>
      </c>
      <c r="H57" s="42">
        <v>23.6</v>
      </c>
      <c r="I57" s="42">
        <v>27.72</v>
      </c>
      <c r="J57" s="96">
        <f t="shared" si="18"/>
        <v>1.3155254237288132E-3</v>
      </c>
      <c r="K57" s="29">
        <f t="shared" si="19"/>
        <v>1.1832582340871437E-3</v>
      </c>
      <c r="L57" s="16">
        <f t="shared" si="20"/>
        <v>246.62878558659284</v>
      </c>
      <c r="M57" s="42">
        <v>27.37</v>
      </c>
      <c r="N57" s="97">
        <v>10.27016885553471</v>
      </c>
      <c r="O57" s="97">
        <v>8.6668777707409763</v>
      </c>
      <c r="P57" s="97">
        <v>7.5565985643291</v>
      </c>
      <c r="Q57" s="98">
        <v>0.19397</v>
      </c>
      <c r="R57" s="98">
        <v>0.19894999999999999</v>
      </c>
      <c r="S57" s="98">
        <v>0.20180999999999999</v>
      </c>
      <c r="T57" s="20">
        <f t="shared" si="21"/>
        <v>1</v>
      </c>
      <c r="U57" s="16">
        <f t="shared" si="22"/>
        <v>246.62878558659284</v>
      </c>
      <c r="V57" s="71">
        <f t="shared" si="23"/>
        <v>23.710884328581166</v>
      </c>
      <c r="W57" s="71">
        <f t="shared" si="24"/>
        <v>28.097175500810252</v>
      </c>
      <c r="X57" s="71">
        <f t="shared" si="25"/>
        <v>32.225449545261156</v>
      </c>
      <c r="Y57" s="71">
        <f t="shared" si="26"/>
        <v>122.23995632613891</v>
      </c>
      <c r="Z57" s="71">
        <f t="shared" si="27"/>
        <v>141.22732093898091</v>
      </c>
      <c r="AA57" s="71">
        <f t="shared" si="28"/>
        <v>159.68212449958455</v>
      </c>
      <c r="AB57" s="99" t="str">
        <f t="shared" si="29"/>
        <v/>
      </c>
    </row>
    <row r="58" spans="1:28" ht="13.95" customHeight="1" x14ac:dyDescent="0.3">
      <c r="A58" s="95" t="s">
        <v>262</v>
      </c>
      <c r="B58" s="57" t="s">
        <v>263</v>
      </c>
      <c r="C58" s="57" t="s">
        <v>117</v>
      </c>
      <c r="D58" s="19" t="str">
        <f t="shared" si="15"/>
        <v>Cyclicals</v>
      </c>
      <c r="E58" s="20">
        <f t="shared" si="16"/>
        <v>0</v>
      </c>
      <c r="F58" s="19" t="str">
        <f t="shared" si="17"/>
        <v>Cyclicals ex-WEG &amp; Embraer</v>
      </c>
      <c r="G58" s="43">
        <v>1.1100000000000001E-3</v>
      </c>
      <c r="H58" s="42">
        <v>7.46</v>
      </c>
      <c r="I58" s="42">
        <v>9.41</v>
      </c>
      <c r="J58" s="96">
        <f t="shared" si="18"/>
        <v>1.4001474530831099E-3</v>
      </c>
      <c r="K58" s="29">
        <f t="shared" si="19"/>
        <v>1.2593720903551747E-3</v>
      </c>
      <c r="L58" s="16">
        <f t="shared" si="20"/>
        <v>262.49334278714252</v>
      </c>
      <c r="M58" s="42">
        <v>9.9700000000000006</v>
      </c>
      <c r="N58" s="97">
        <v>54.780219780219788</v>
      </c>
      <c r="O58" s="97">
        <v>18.360957642725602</v>
      </c>
      <c r="P58" s="97">
        <v>11.09010011123471</v>
      </c>
      <c r="Q58" s="98">
        <v>9.2600000000000009E-3</v>
      </c>
      <c r="R58" s="98">
        <v>3.424E-2</v>
      </c>
      <c r="S58" s="98">
        <v>4.9050000000000003E-2</v>
      </c>
      <c r="T58" s="20">
        <f t="shared" si="21"/>
        <v>0</v>
      </c>
      <c r="U58" s="16">
        <f t="shared" si="22"/>
        <v>0</v>
      </c>
      <c r="V58" s="71">
        <f t="shared" si="23"/>
        <v>0</v>
      </c>
      <c r="W58" s="71">
        <f t="shared" si="24"/>
        <v>0</v>
      </c>
      <c r="X58" s="71">
        <f t="shared" si="25"/>
        <v>0</v>
      </c>
      <c r="Y58" s="71">
        <f t="shared" si="26"/>
        <v>0</v>
      </c>
      <c r="Z58" s="71">
        <f t="shared" si="27"/>
        <v>0</v>
      </c>
      <c r="AA58" s="71">
        <f t="shared" si="28"/>
        <v>0</v>
      </c>
      <c r="AB58" s="99" t="str">
        <f t="shared" si="29"/>
        <v>Left out: P/E or ROE missing or out of range</v>
      </c>
    </row>
    <row r="59" spans="1:28" ht="13.95" customHeight="1" x14ac:dyDescent="0.3">
      <c r="A59" s="95" t="s">
        <v>264</v>
      </c>
      <c r="B59" s="57" t="s">
        <v>265</v>
      </c>
      <c r="C59" s="57" t="s">
        <v>117</v>
      </c>
      <c r="D59" s="19" t="str">
        <f t="shared" si="15"/>
        <v>Cyclicals</v>
      </c>
      <c r="E59" s="20">
        <f t="shared" si="16"/>
        <v>0</v>
      </c>
      <c r="F59" s="19" t="str">
        <f t="shared" si="17"/>
        <v>Cyclicals ex-WEG &amp; Embraer</v>
      </c>
      <c r="G59" s="43">
        <v>1.0499999999999999E-3</v>
      </c>
      <c r="H59" s="42">
        <v>11.14</v>
      </c>
      <c r="I59" s="42">
        <v>12.43</v>
      </c>
      <c r="J59" s="96">
        <f t="shared" si="18"/>
        <v>1.1715888689407539E-3</v>
      </c>
      <c r="K59" s="29">
        <f t="shared" si="19"/>
        <v>1.053793527007324E-3</v>
      </c>
      <c r="L59" s="16">
        <f t="shared" si="20"/>
        <v>219.64420811770842</v>
      </c>
      <c r="M59" s="42">
        <v>13.28</v>
      </c>
      <c r="N59" s="97">
        <v>8.7947019867549656</v>
      </c>
      <c r="O59" s="97">
        <v>6.3358778625954191</v>
      </c>
      <c r="P59" s="97">
        <v>5.4876033057851226</v>
      </c>
      <c r="Q59" s="98">
        <v>0.10645</v>
      </c>
      <c r="R59" s="98">
        <v>0.14985000000000001</v>
      </c>
      <c r="S59" s="98">
        <v>0.16766</v>
      </c>
      <c r="T59" s="20">
        <f t="shared" si="21"/>
        <v>1</v>
      </c>
      <c r="U59" s="16">
        <f t="shared" si="22"/>
        <v>219.64420811770842</v>
      </c>
      <c r="V59" s="71">
        <f t="shared" si="23"/>
        <v>26.682442015908268</v>
      </c>
      <c r="W59" s="71">
        <f t="shared" si="24"/>
        <v>37.037349977048819</v>
      </c>
      <c r="X59" s="71">
        <f t="shared" si="25"/>
        <v>42.762589191058282</v>
      </c>
      <c r="Y59" s="71">
        <f t="shared" si="26"/>
        <v>250.65704101369909</v>
      </c>
      <c r="Z59" s="71">
        <f t="shared" si="27"/>
        <v>247.16282934300179</v>
      </c>
      <c r="AA59" s="71">
        <f t="shared" si="28"/>
        <v>255.0554049329493</v>
      </c>
      <c r="AB59" s="99" t="str">
        <f t="shared" si="29"/>
        <v/>
      </c>
    </row>
    <row r="60" spans="1:28" ht="13.95" customHeight="1" x14ac:dyDescent="0.3">
      <c r="A60" s="95" t="s">
        <v>266</v>
      </c>
      <c r="B60" s="57" t="s">
        <v>267</v>
      </c>
      <c r="C60" s="57" t="s">
        <v>117</v>
      </c>
      <c r="D60" s="19" t="str">
        <f t="shared" si="15"/>
        <v>Cyclicals</v>
      </c>
      <c r="E60" s="20">
        <f t="shared" si="16"/>
        <v>0</v>
      </c>
      <c r="F60" s="19" t="str">
        <f t="shared" si="17"/>
        <v>Cyclicals ex-WEG &amp; Embraer</v>
      </c>
      <c r="G60" s="43">
        <v>8.699999999999999E-4</v>
      </c>
      <c r="H60" s="42">
        <v>17.38</v>
      </c>
      <c r="I60" s="42">
        <v>22.2</v>
      </c>
      <c r="J60" s="96">
        <f t="shared" si="18"/>
        <v>1.1112773302646719E-3</v>
      </c>
      <c r="K60" s="29">
        <f t="shared" si="19"/>
        <v>9.9954590589585975E-4</v>
      </c>
      <c r="L60" s="16">
        <f t="shared" si="20"/>
        <v>208.33727229401339</v>
      </c>
      <c r="M60" s="42">
        <v>24.38</v>
      </c>
      <c r="N60" s="97">
        <v>10.23939521209576</v>
      </c>
      <c r="O60" s="97">
        <v>8.28125</v>
      </c>
      <c r="P60" s="97">
        <v>7.2694717994628464</v>
      </c>
      <c r="Q60" s="98">
        <v>5.7380000000000007E-2</v>
      </c>
      <c r="R60" s="98">
        <v>7.5300000000000006E-2</v>
      </c>
      <c r="S60" s="98">
        <v>9.1159999999999991E-2</v>
      </c>
      <c r="T60" s="20">
        <f t="shared" si="21"/>
        <v>1</v>
      </c>
      <c r="U60" s="16">
        <f t="shared" si="22"/>
        <v>208.33727229401339</v>
      </c>
      <c r="V60" s="71">
        <f t="shared" si="23"/>
        <v>22.344641681623685</v>
      </c>
      <c r="W60" s="71">
        <f t="shared" si="24"/>
        <v>27.628149983494385</v>
      </c>
      <c r="X60" s="71">
        <f t="shared" si="25"/>
        <v>31.473485744551482</v>
      </c>
      <c r="Y60" s="71">
        <f t="shared" si="26"/>
        <v>389.41515652881981</v>
      </c>
      <c r="Z60" s="71">
        <f t="shared" si="27"/>
        <v>366.90770230404229</v>
      </c>
      <c r="AA60" s="71">
        <f t="shared" si="28"/>
        <v>345.25543818068763</v>
      </c>
      <c r="AB60" s="99" t="str">
        <f t="shared" si="29"/>
        <v/>
      </c>
    </row>
    <row r="61" spans="1:28" ht="13.95" customHeight="1" x14ac:dyDescent="0.3">
      <c r="A61" s="95" t="s">
        <v>268</v>
      </c>
      <c r="B61" s="57" t="s">
        <v>269</v>
      </c>
      <c r="C61" s="57" t="s">
        <v>118</v>
      </c>
      <c r="D61" s="19" t="str">
        <f t="shared" si="15"/>
        <v>Cyclicals</v>
      </c>
      <c r="E61" s="20">
        <f t="shared" si="16"/>
        <v>0</v>
      </c>
      <c r="F61" s="19" t="str">
        <f t="shared" si="17"/>
        <v>Cyclicals ex-WEG &amp; Embraer</v>
      </c>
      <c r="G61" s="43">
        <v>8.699999999999999E-4</v>
      </c>
      <c r="H61" s="42">
        <v>4.3</v>
      </c>
      <c r="I61" s="42">
        <v>5.77</v>
      </c>
      <c r="J61" s="96">
        <f t="shared" si="18"/>
        <v>1.1674186046511626E-3</v>
      </c>
      <c r="K61" s="29">
        <f t="shared" si="19"/>
        <v>1.0500425546049877E-3</v>
      </c>
      <c r="L61" s="16">
        <f t="shared" si="20"/>
        <v>218.86238573802245</v>
      </c>
      <c r="M61" s="42">
        <v>6.22</v>
      </c>
      <c r="N61" s="97">
        <v>15.588972431077689</v>
      </c>
      <c r="O61" s="97">
        <v>10.41876046901173</v>
      </c>
      <c r="P61" s="97">
        <v>6.9265033407572378</v>
      </c>
      <c r="Q61" s="98">
        <v>0.15723000000000001</v>
      </c>
      <c r="R61" s="98">
        <v>0.20930000000000001</v>
      </c>
      <c r="S61" s="98">
        <v>0.26423000000000002</v>
      </c>
      <c r="T61" s="20">
        <f t="shared" si="21"/>
        <v>1</v>
      </c>
      <c r="U61" s="16">
        <f t="shared" si="22"/>
        <v>218.86238573802245</v>
      </c>
      <c r="V61" s="71">
        <f t="shared" si="23"/>
        <v>15.134504663686482</v>
      </c>
      <c r="W61" s="71">
        <f t="shared" si="24"/>
        <v>22.644860361455695</v>
      </c>
      <c r="X61" s="71">
        <f t="shared" si="25"/>
        <v>34.062118265640237</v>
      </c>
      <c r="Y61" s="71">
        <f t="shared" si="26"/>
        <v>96.257105283256891</v>
      </c>
      <c r="Z61" s="71">
        <f t="shared" si="27"/>
        <v>108.19331276376347</v>
      </c>
      <c r="AA61" s="71">
        <f t="shared" si="28"/>
        <v>128.91086653915238</v>
      </c>
      <c r="AB61" s="99" t="str">
        <f t="shared" si="29"/>
        <v/>
      </c>
    </row>
    <row r="62" spans="1:28" ht="13.95" customHeight="1" x14ac:dyDescent="0.3">
      <c r="A62" s="95" t="s">
        <v>270</v>
      </c>
      <c r="B62" s="57" t="s">
        <v>271</v>
      </c>
      <c r="C62" s="57" t="s">
        <v>117</v>
      </c>
      <c r="D62" s="19" t="str">
        <f t="shared" si="15"/>
        <v>Cyclicals</v>
      </c>
      <c r="E62" s="20">
        <f t="shared" si="16"/>
        <v>0</v>
      </c>
      <c r="F62" s="19" t="str">
        <f t="shared" si="17"/>
        <v>Cyclicals ex-WEG &amp; Embraer</v>
      </c>
      <c r="G62" s="43">
        <v>7.7999999999999999E-4</v>
      </c>
      <c r="H62" s="42">
        <v>10.029999999999999</v>
      </c>
      <c r="I62" s="42">
        <v>12.38</v>
      </c>
      <c r="J62" s="96">
        <f t="shared" si="18"/>
        <v>9.6275174476570307E-4</v>
      </c>
      <c r="K62" s="29">
        <f t="shared" si="19"/>
        <v>8.65953564125582E-4</v>
      </c>
      <c r="L62" s="16">
        <f t="shared" si="20"/>
        <v>180.49236400153819</v>
      </c>
      <c r="M62" s="42">
        <v>12.8</v>
      </c>
      <c r="N62" s="97">
        <v>7.4289030760301804</v>
      </c>
      <c r="O62" s="97">
        <v>7.1508379888268161</v>
      </c>
      <c r="P62" s="97">
        <v>6.6840731070496089</v>
      </c>
      <c r="Q62" s="98">
        <v>0.13163</v>
      </c>
      <c r="R62" s="98">
        <v>0.12884999999999999</v>
      </c>
      <c r="S62" s="98">
        <v>0.12422999999999999</v>
      </c>
      <c r="T62" s="20">
        <f t="shared" si="21"/>
        <v>1</v>
      </c>
      <c r="U62" s="16">
        <f t="shared" si="22"/>
        <v>180.49236400153819</v>
      </c>
      <c r="V62" s="71">
        <f t="shared" si="23"/>
        <v>25.120221581151075</v>
      </c>
      <c r="W62" s="71">
        <f t="shared" si="24"/>
        <v>26.097038090690898</v>
      </c>
      <c r="X62" s="71">
        <f t="shared" si="25"/>
        <v>27.91945695177267</v>
      </c>
      <c r="Y62" s="71">
        <f t="shared" si="26"/>
        <v>190.83963823711218</v>
      </c>
      <c r="Z62" s="71">
        <f t="shared" si="27"/>
        <v>202.53813031192007</v>
      </c>
      <c r="AA62" s="71">
        <f t="shared" si="28"/>
        <v>224.74005434897103</v>
      </c>
      <c r="AB62" s="99" t="str">
        <f t="shared" si="29"/>
        <v/>
      </c>
    </row>
    <row r="63" spans="1:28" ht="13.95" customHeight="1" x14ac:dyDescent="0.3">
      <c r="A63" s="95" t="s">
        <v>272</v>
      </c>
      <c r="B63" s="57" t="s">
        <v>273</v>
      </c>
      <c r="C63" s="57" t="s">
        <v>120</v>
      </c>
      <c r="D63" s="19" t="str">
        <f t="shared" si="15"/>
        <v>Cyclicals</v>
      </c>
      <c r="E63" s="20">
        <f t="shared" si="16"/>
        <v>0</v>
      </c>
      <c r="F63" s="19" t="str">
        <f t="shared" si="17"/>
        <v>Cyclicals ex-WEG &amp; Embraer</v>
      </c>
      <c r="G63" s="43">
        <v>7.7999999999999999E-4</v>
      </c>
      <c r="H63" s="42">
        <v>5.47</v>
      </c>
      <c r="I63" s="42">
        <v>6.28</v>
      </c>
      <c r="J63" s="96">
        <f t="shared" si="18"/>
        <v>8.9550274223034734E-4</v>
      </c>
      <c r="K63" s="29">
        <f t="shared" si="19"/>
        <v>8.0546599425516474E-4</v>
      </c>
      <c r="L63" s="16">
        <f t="shared" si="20"/>
        <v>167.88482367731297</v>
      </c>
      <c r="M63" s="42">
        <v>6.45</v>
      </c>
      <c r="O63" s="97">
        <v>5.2524429967426709</v>
      </c>
      <c r="P63" s="97">
        <v>4.3581081081081079</v>
      </c>
      <c r="Q63" s="98">
        <v>-8.0199999999999994E-2</v>
      </c>
      <c r="R63" s="98">
        <v>0.1406</v>
      </c>
      <c r="S63" s="98">
        <v>0.14757999999999999</v>
      </c>
      <c r="T63" s="20">
        <f t="shared" si="21"/>
        <v>0</v>
      </c>
      <c r="U63" s="16">
        <f t="shared" si="22"/>
        <v>0</v>
      </c>
      <c r="V63" s="71">
        <f t="shared" si="23"/>
        <v>0</v>
      </c>
      <c r="W63" s="71">
        <f t="shared" si="24"/>
        <v>0</v>
      </c>
      <c r="X63" s="71">
        <f t="shared" si="25"/>
        <v>0</v>
      </c>
      <c r="Y63" s="71">
        <f t="shared" si="26"/>
        <v>0</v>
      </c>
      <c r="Z63" s="71">
        <f t="shared" si="27"/>
        <v>0</v>
      </c>
      <c r="AA63" s="71">
        <f t="shared" si="28"/>
        <v>0</v>
      </c>
      <c r="AB63" s="99" t="str">
        <f t="shared" si="29"/>
        <v>Left out: P/E or ROE missing or out of range</v>
      </c>
    </row>
    <row r="64" spans="1:28" ht="13.95" customHeight="1" x14ac:dyDescent="0.3">
      <c r="A64" s="95" t="s">
        <v>124</v>
      </c>
      <c r="B64" s="57" t="s">
        <v>274</v>
      </c>
      <c r="C64" s="57" t="s">
        <v>118</v>
      </c>
      <c r="D64" s="19" t="str">
        <f t="shared" si="15"/>
        <v>Cyclicals</v>
      </c>
      <c r="E64" s="20">
        <f t="shared" si="16"/>
        <v>1</v>
      </c>
      <c r="F64" s="19" t="str">
        <f t="shared" si="17"/>
        <v>WEG &amp; Embraer</v>
      </c>
      <c r="G64" s="43">
        <v>2.767E-2</v>
      </c>
      <c r="H64" s="42">
        <v>49.46</v>
      </c>
      <c r="I64" s="42">
        <v>51.36</v>
      </c>
      <c r="J64" s="96">
        <f t="shared" si="18"/>
        <v>2.8732939749292356E-2</v>
      </c>
      <c r="K64" s="29">
        <f t="shared" si="19"/>
        <v>2.5844036865142739E-2</v>
      </c>
      <c r="L64" s="16">
        <f t="shared" si="20"/>
        <v>5386.722224352483</v>
      </c>
      <c r="M64" s="42">
        <v>51.41</v>
      </c>
      <c r="N64" s="97">
        <v>33.454782042940799</v>
      </c>
      <c r="O64" s="97">
        <v>28.28382838283828</v>
      </c>
      <c r="P64" s="97">
        <v>24.152184124001881</v>
      </c>
      <c r="Q64" s="98">
        <v>0.3417</v>
      </c>
      <c r="R64" s="98">
        <v>0.32072000000000001</v>
      </c>
      <c r="S64" s="98">
        <v>0.31405</v>
      </c>
      <c r="T64" s="20">
        <f t="shared" si="21"/>
        <v>1</v>
      </c>
      <c r="U64" s="16">
        <f t="shared" si="22"/>
        <v>5386.722224352483</v>
      </c>
      <c r="V64" s="71">
        <f t="shared" si="23"/>
        <v>161.17176613477784</v>
      </c>
      <c r="W64" s="71">
        <f t="shared" si="24"/>
        <v>190.63778193430463</v>
      </c>
      <c r="X64" s="71">
        <f t="shared" si="25"/>
        <v>223.24963571954589</v>
      </c>
      <c r="Y64" s="71">
        <f t="shared" si="26"/>
        <v>471.67622515299337</v>
      </c>
      <c r="Z64" s="71">
        <f t="shared" si="27"/>
        <v>594.40565581910892</v>
      </c>
      <c r="AA64" s="71">
        <f t="shared" si="28"/>
        <v>710.8729046952584</v>
      </c>
      <c r="AB64" s="99" t="str">
        <f t="shared" si="29"/>
        <v/>
      </c>
    </row>
    <row r="65" spans="1:28" ht="13.95" customHeight="1" x14ac:dyDescent="0.3">
      <c r="A65" s="95" t="s">
        <v>125</v>
      </c>
      <c r="B65" s="57" t="s">
        <v>275</v>
      </c>
      <c r="C65" s="57" t="s">
        <v>118</v>
      </c>
      <c r="D65" s="19" t="str">
        <f t="shared" si="15"/>
        <v>Cyclicals</v>
      </c>
      <c r="E65" s="20">
        <f t="shared" si="16"/>
        <v>1</v>
      </c>
      <c r="F65" s="19" t="str">
        <f t="shared" si="17"/>
        <v>WEG &amp; Embraer</v>
      </c>
      <c r="G65" s="43">
        <v>2.6530000000000001E-2</v>
      </c>
      <c r="H65" s="42">
        <v>97.31</v>
      </c>
      <c r="I65" s="42">
        <v>94.26</v>
      </c>
      <c r="J65" s="96">
        <f t="shared" si="18"/>
        <v>2.5698466755729114E-2</v>
      </c>
      <c r="K65" s="29">
        <f t="shared" si="19"/>
        <v>2.3114659620899574E-2</v>
      </c>
      <c r="L65" s="16">
        <f t="shared" si="20"/>
        <v>4817.8328849305708</v>
      </c>
      <c r="M65" s="42">
        <v>90.02</v>
      </c>
      <c r="N65" s="97">
        <v>21.33175355450237</v>
      </c>
      <c r="O65" s="97">
        <v>11.49387129724208</v>
      </c>
      <c r="P65" s="97">
        <v>9.6972961327157172</v>
      </c>
      <c r="Q65" s="98">
        <v>0.15725</v>
      </c>
      <c r="R65" s="98">
        <v>0.16950000000000001</v>
      </c>
      <c r="S65" s="98">
        <v>0.17657999999999999</v>
      </c>
      <c r="T65" s="20">
        <f t="shared" si="21"/>
        <v>1</v>
      </c>
      <c r="U65" s="16">
        <f t="shared" si="22"/>
        <v>4817.8328849305708</v>
      </c>
      <c r="V65" s="71">
        <f t="shared" si="23"/>
        <v>215.69334579256318</v>
      </c>
      <c r="W65" s="71">
        <f t="shared" si="24"/>
        <v>400.31049389747756</v>
      </c>
      <c r="X65" s="71">
        <f t="shared" si="25"/>
        <v>474.47424857638964</v>
      </c>
      <c r="Y65" s="71">
        <f t="shared" si="26"/>
        <v>1371.6587967730568</v>
      </c>
      <c r="Z65" s="71">
        <f t="shared" si="27"/>
        <v>2361.713828303702</v>
      </c>
      <c r="AA65" s="71">
        <f t="shared" si="28"/>
        <v>2687.021455297257</v>
      </c>
      <c r="AB65" s="99" t="str">
        <f t="shared" si="29"/>
        <v/>
      </c>
    </row>
    <row r="66" spans="1:28" ht="13.95" customHeight="1" x14ac:dyDescent="0.3">
      <c r="A66" s="95" t="s">
        <v>276</v>
      </c>
      <c r="B66" s="57" t="s">
        <v>277</v>
      </c>
      <c r="C66" s="57" t="s">
        <v>122</v>
      </c>
      <c r="D66" s="19" t="str">
        <f t="shared" si="15"/>
        <v>Commodities</v>
      </c>
      <c r="E66" s="20">
        <f t="shared" si="16"/>
        <v>0</v>
      </c>
      <c r="F66" s="19" t="str">
        <f t="shared" si="17"/>
        <v>Commodities</v>
      </c>
      <c r="G66" s="43">
        <v>9.8729999999999998E-2</v>
      </c>
      <c r="H66" s="42">
        <v>69.91</v>
      </c>
      <c r="I66" s="42">
        <v>71.239999999999995</v>
      </c>
      <c r="J66" s="96">
        <f t="shared" si="18"/>
        <v>0.10060828493777714</v>
      </c>
      <c r="K66" s="29">
        <f t="shared" si="19"/>
        <v>9.0492801904640957E-2</v>
      </c>
      <c r="L66" s="16">
        <f t="shared" si="20"/>
        <v>18861.588447163973</v>
      </c>
      <c r="M66" s="42">
        <v>68.94</v>
      </c>
      <c r="N66" s="97">
        <v>8.2695307812312482</v>
      </c>
      <c r="O66" s="97">
        <v>7.7522780965237938</v>
      </c>
      <c r="P66" s="97">
        <v>7.5517808219178084</v>
      </c>
      <c r="Q66" s="98">
        <v>0.18961</v>
      </c>
      <c r="R66" s="98">
        <v>0.18174000000000001</v>
      </c>
      <c r="S66" s="98">
        <v>0.16600999999999999</v>
      </c>
      <c r="T66" s="20">
        <f t="shared" si="21"/>
        <v>1</v>
      </c>
      <c r="U66" s="16">
        <f t="shared" si="22"/>
        <v>18861.588447163973</v>
      </c>
      <c r="V66" s="71">
        <f t="shared" si="23"/>
        <v>2207.2156391917565</v>
      </c>
      <c r="W66" s="71">
        <f t="shared" si="24"/>
        <v>2354.4869574913619</v>
      </c>
      <c r="X66" s="71">
        <f t="shared" si="25"/>
        <v>2416.997804827166</v>
      </c>
      <c r="Y66" s="71">
        <f t="shared" si="26"/>
        <v>11640.818728926515</v>
      </c>
      <c r="Z66" s="71">
        <f t="shared" si="27"/>
        <v>12955.2490232825</v>
      </c>
      <c r="AA66" s="71">
        <f t="shared" si="28"/>
        <v>14559.350670605181</v>
      </c>
      <c r="AB66" s="99" t="str">
        <f t="shared" si="29"/>
        <v/>
      </c>
    </row>
    <row r="67" spans="1:28" ht="13.95" customHeight="1" x14ac:dyDescent="0.3">
      <c r="A67" s="95" t="s">
        <v>278</v>
      </c>
      <c r="B67" s="57" t="s">
        <v>279</v>
      </c>
      <c r="C67" s="57" t="s">
        <v>121</v>
      </c>
      <c r="D67" s="19" t="str">
        <f t="shared" si="15"/>
        <v>Commodities</v>
      </c>
      <c r="E67" s="20">
        <f t="shared" si="16"/>
        <v>0</v>
      </c>
      <c r="F67" s="19" t="str">
        <f t="shared" si="17"/>
        <v>Commodities</v>
      </c>
      <c r="G67" s="43">
        <v>8.2979999999999998E-2</v>
      </c>
      <c r="H67" s="42">
        <v>49.12</v>
      </c>
      <c r="I67" s="42">
        <v>55.31</v>
      </c>
      <c r="J67" s="96">
        <f t="shared" si="18"/>
        <v>9.3436966612377853E-2</v>
      </c>
      <c r="K67" s="29">
        <f t="shared" si="19"/>
        <v>8.4042511165495229E-2</v>
      </c>
      <c r="L67" s="16">
        <f t="shared" si="20"/>
        <v>17517.14196384561</v>
      </c>
      <c r="M67" s="42">
        <v>54.45</v>
      </c>
      <c r="N67" s="97">
        <v>4.4667760459392953</v>
      </c>
      <c r="O67" s="97">
        <v>5.4773161653757167</v>
      </c>
      <c r="P67" s="97">
        <v>5.6884663602172996</v>
      </c>
      <c r="Q67" s="98">
        <v>0.31741000000000003</v>
      </c>
      <c r="R67" s="98">
        <v>0.22128999999999999</v>
      </c>
      <c r="S67" s="98">
        <v>0.18461</v>
      </c>
      <c r="T67" s="20">
        <f t="shared" si="21"/>
        <v>1</v>
      </c>
      <c r="U67" s="16">
        <f t="shared" si="22"/>
        <v>17517.14196384561</v>
      </c>
      <c r="V67" s="71">
        <f t="shared" si="23"/>
        <v>3860.6754753078635</v>
      </c>
      <c r="W67" s="71">
        <f t="shared" si="24"/>
        <v>3148.3982690759212</v>
      </c>
      <c r="X67" s="71">
        <f t="shared" si="25"/>
        <v>3031.5328670752165</v>
      </c>
      <c r="Y67" s="71">
        <f t="shared" si="26"/>
        <v>12163.055591531027</v>
      </c>
      <c r="Z67" s="71">
        <f t="shared" si="27"/>
        <v>14227.476474652814</v>
      </c>
      <c r="AA67" s="71">
        <f t="shared" si="28"/>
        <v>16421.281984048623</v>
      </c>
      <c r="AB67" s="99" t="str">
        <f t="shared" si="29"/>
        <v/>
      </c>
    </row>
    <row r="68" spans="1:28" ht="13.95" customHeight="1" x14ac:dyDescent="0.3">
      <c r="A68" s="95" t="s">
        <v>280</v>
      </c>
      <c r="B68" s="57" t="s">
        <v>279</v>
      </c>
      <c r="C68" s="57" t="s">
        <v>121</v>
      </c>
      <c r="D68" s="19" t="str">
        <f t="shared" si="15"/>
        <v>Commodities</v>
      </c>
      <c r="E68" s="20">
        <f t="shared" si="16"/>
        <v>0</v>
      </c>
      <c r="F68" s="19" t="str">
        <f t="shared" si="17"/>
        <v>Commodities</v>
      </c>
      <c r="G68" s="43">
        <v>5.0389999999999997E-2</v>
      </c>
      <c r="H68" s="42">
        <v>53.87</v>
      </c>
      <c r="I68" s="42">
        <v>60.52</v>
      </c>
      <c r="J68" s="96">
        <f t="shared" si="18"/>
        <v>5.6610410246890668E-2</v>
      </c>
      <c r="K68" s="29">
        <f t="shared" si="19"/>
        <v>5.0918616129681925E-2</v>
      </c>
      <c r="L68" s="16">
        <f t="shared" si="20"/>
        <v>10613.064923652573</v>
      </c>
      <c r="M68" s="42">
        <v>60.36</v>
      </c>
      <c r="N68" s="97">
        <v>4.9515996718621826</v>
      </c>
      <c r="O68" s="97">
        <v>6.071823760185092</v>
      </c>
      <c r="P68" s="97">
        <v>6.3058921855411612</v>
      </c>
      <c r="Q68" s="98">
        <v>0.31741000000000003</v>
      </c>
      <c r="R68" s="98">
        <v>0.22128999999999999</v>
      </c>
      <c r="S68" s="98">
        <v>0.18461</v>
      </c>
      <c r="T68" s="20">
        <f t="shared" si="21"/>
        <v>1</v>
      </c>
      <c r="U68" s="16">
        <f t="shared" si="22"/>
        <v>10613.064923652573</v>
      </c>
      <c r="V68" s="71">
        <f t="shared" si="23"/>
        <v>2137.6943393807805</v>
      </c>
      <c r="W68" s="71">
        <f t="shared" si="24"/>
        <v>1743.2993788174194</v>
      </c>
      <c r="X68" s="71">
        <f t="shared" si="25"/>
        <v>1678.5898454924395</v>
      </c>
      <c r="Y68" s="71">
        <f t="shared" si="26"/>
        <v>6734.804635584198</v>
      </c>
      <c r="Z68" s="71">
        <f t="shared" si="27"/>
        <v>7877.8949740947155</v>
      </c>
      <c r="AA68" s="71">
        <f t="shared" si="28"/>
        <v>9092.6268647009347</v>
      </c>
      <c r="AB68" s="99" t="str">
        <f t="shared" si="29"/>
        <v/>
      </c>
    </row>
    <row r="69" spans="1:28" ht="13.95" customHeight="1" x14ac:dyDescent="0.3">
      <c r="A69" s="95" t="s">
        <v>281</v>
      </c>
      <c r="B69" s="57" t="s">
        <v>282</v>
      </c>
      <c r="C69" s="57" t="s">
        <v>121</v>
      </c>
      <c r="D69" s="19" t="str">
        <f t="shared" si="15"/>
        <v>Commodities</v>
      </c>
      <c r="E69" s="20">
        <f t="shared" si="16"/>
        <v>0</v>
      </c>
      <c r="F69" s="19" t="str">
        <f t="shared" si="17"/>
        <v>Commodities</v>
      </c>
      <c r="G69" s="43">
        <v>1.7579999999999998E-2</v>
      </c>
      <c r="H69" s="42">
        <v>60.9</v>
      </c>
      <c r="I69" s="42">
        <v>64.05</v>
      </c>
      <c r="J69" s="96">
        <f t="shared" si="18"/>
        <v>1.8489310344827582E-2</v>
      </c>
      <c r="K69" s="29">
        <f t="shared" si="19"/>
        <v>1.6630335159998982E-2</v>
      </c>
      <c r="L69" s="16">
        <f t="shared" si="20"/>
        <v>3466.2926876420952</v>
      </c>
      <c r="M69" s="42">
        <v>62.99</v>
      </c>
      <c r="N69" s="97">
        <v>6.6786850477200419</v>
      </c>
      <c r="O69" s="97">
        <v>6.7351085445406902</v>
      </c>
      <c r="P69" s="97">
        <v>6.5916936918087661</v>
      </c>
      <c r="Q69" s="98">
        <v>0.28075</v>
      </c>
      <c r="R69" s="98">
        <v>0.25385000000000002</v>
      </c>
      <c r="S69" s="98">
        <v>0.27792</v>
      </c>
      <c r="T69" s="20">
        <f t="shared" si="21"/>
        <v>1</v>
      </c>
      <c r="U69" s="16">
        <f t="shared" si="22"/>
        <v>3466.2926876420952</v>
      </c>
      <c r="V69" s="71">
        <f t="shared" si="23"/>
        <v>510.41889347444055</v>
      </c>
      <c r="W69" s="71">
        <f t="shared" si="24"/>
        <v>506.14284972210964</v>
      </c>
      <c r="X69" s="71">
        <f t="shared" si="25"/>
        <v>517.15495156543636</v>
      </c>
      <c r="Y69" s="71">
        <f t="shared" si="26"/>
        <v>1818.0548298288177</v>
      </c>
      <c r="Z69" s="71">
        <f t="shared" si="27"/>
        <v>1993.8658645739988</v>
      </c>
      <c r="AA69" s="71">
        <f t="shared" si="28"/>
        <v>1860.805093427736</v>
      </c>
      <c r="AB69" s="99" t="str">
        <f t="shared" si="29"/>
        <v/>
      </c>
    </row>
    <row r="70" spans="1:28" ht="13.95" customHeight="1" x14ac:dyDescent="0.3">
      <c r="A70" s="95" t="s">
        <v>283</v>
      </c>
      <c r="B70" s="57" t="s">
        <v>284</v>
      </c>
      <c r="C70" s="57" t="s">
        <v>121</v>
      </c>
      <c r="D70" s="19" t="str">
        <f t="shared" ref="D70:D101" si="30">VLOOKUP(C70,GicsMap,2,FALSE)</f>
        <v>Commodities</v>
      </c>
      <c r="E70" s="20">
        <f t="shared" ref="E70:E81" si="31">IF(COUNTIF(GlobalList,A70)&gt;0,1,0)</f>
        <v>0</v>
      </c>
      <c r="F70" s="19" t="str">
        <f t="shared" ref="F70:F101" si="32">IF(D70="Cyclicals",IF(E70=1,"WEG &amp; Embraer","Cyclicals ex-WEG &amp; Embraer"),D70)</f>
        <v>Commodities</v>
      </c>
      <c r="G70" s="43">
        <v>1.6990000000000002E-2</v>
      </c>
      <c r="H70" s="42">
        <v>37.159999999999997</v>
      </c>
      <c r="I70" s="42">
        <v>38.5</v>
      </c>
      <c r="J70" s="96">
        <f t="shared" ref="J70:J101" si="33">G70*I70/H70</f>
        <v>1.7602664155005388E-2</v>
      </c>
      <c r="K70" s="29">
        <f t="shared" ref="K70:K101" si="34">J70/SUM($J$6:$J$81)</f>
        <v>1.5832835251669293E-2</v>
      </c>
      <c r="L70" s="16">
        <f t="shared" ref="L70:L101" si="35">K70*IbovNow</f>
        <v>3300.0682505491141</v>
      </c>
      <c r="M70" s="42">
        <v>37.6</v>
      </c>
      <c r="N70" s="97">
        <v>6.5722775738507258</v>
      </c>
      <c r="O70" s="97">
        <v>11.20047661602621</v>
      </c>
      <c r="P70" s="97">
        <v>9.8635886673662121</v>
      </c>
      <c r="Q70" s="98">
        <v>0.30051</v>
      </c>
      <c r="R70" s="98">
        <v>0.16930000000000001</v>
      </c>
      <c r="S70" s="98">
        <v>0.17702999999999999</v>
      </c>
      <c r="T70" s="20">
        <f t="shared" ref="T70:T101" si="36">IF(AND(COUNT(M70:S70)=7,MIN(N70:P70)&gt;=PEmin,MAX(N70:P70)&lt;=PEmax,MIN(Q70:S70)&gt;=ROEmin,MAX(Q70:S70)&lt;=ROEmax),1,0)</f>
        <v>1</v>
      </c>
      <c r="U70" s="16">
        <f t="shared" ref="U70:U101" si="37">T70*L70</f>
        <v>3300.0682505491141</v>
      </c>
      <c r="V70" s="71">
        <f t="shared" ref="V70:V81" si="38">IF(T70=1,L70*(M70/N70)/I70,0)</f>
        <v>490.38157042575278</v>
      </c>
      <c r="W70" s="71">
        <f t="shared" ref="W70:W81" si="39">IF(T70=1,L70*(M70/O70)/I70,0)</f>
        <v>287.74880823619173</v>
      </c>
      <c r="X70" s="71">
        <f t="shared" ref="X70:X81" si="40">IF(T70=1,L70*(M70/P70)/I70,0)</f>
        <v>326.74961483359021</v>
      </c>
      <c r="Y70" s="71">
        <f t="shared" ref="Y70:Y81" si="41">IF(T70=1,V70/Q70,0)</f>
        <v>1631.8311218453721</v>
      </c>
      <c r="Z70" s="71">
        <f t="shared" ref="Z70:Z81" si="42">IF(T70=1,W70/R70,0)</f>
        <v>1699.6385601665193</v>
      </c>
      <c r="AA70" s="71">
        <f t="shared" ref="AA70:AA81" si="43">IF(T70=1,X70/S70,0)</f>
        <v>1845.7301860339503</v>
      </c>
      <c r="AB70" s="99" t="str">
        <f t="shared" ref="AB70:AB81" si="44">IF(T70=1,"","Left out: P/E or ROE missing or out of range")</f>
        <v/>
      </c>
    </row>
    <row r="71" spans="1:28" ht="13.95" customHeight="1" x14ac:dyDescent="0.3">
      <c r="A71" s="95" t="s">
        <v>285</v>
      </c>
      <c r="B71" s="57" t="s">
        <v>286</v>
      </c>
      <c r="C71" s="57" t="s">
        <v>121</v>
      </c>
      <c r="D71" s="19" t="str">
        <f t="shared" si="30"/>
        <v>Commodities</v>
      </c>
      <c r="E71" s="20">
        <f t="shared" si="31"/>
        <v>0</v>
      </c>
      <c r="F71" s="19" t="str">
        <f t="shared" si="32"/>
        <v>Commodities</v>
      </c>
      <c r="G71" s="43">
        <v>1.54E-2</v>
      </c>
      <c r="H71" s="42">
        <v>37.65</v>
      </c>
      <c r="I71" s="42">
        <v>38.93</v>
      </c>
      <c r="J71" s="96">
        <f t="shared" si="33"/>
        <v>1.5923559096945553E-2</v>
      </c>
      <c r="K71" s="29">
        <f t="shared" si="34"/>
        <v>1.4322552858026827E-2</v>
      </c>
      <c r="L71" s="16">
        <f t="shared" si="35"/>
        <v>2985.2771915000194</v>
      </c>
      <c r="M71" s="42">
        <v>39.1</v>
      </c>
      <c r="N71" s="97">
        <v>8.4650357220177543</v>
      </c>
      <c r="O71" s="97">
        <v>12.23021582733813</v>
      </c>
      <c r="P71" s="97">
        <v>10.813053097345129</v>
      </c>
      <c r="Q71" s="98">
        <v>0.28287000000000001</v>
      </c>
      <c r="R71" s="98">
        <v>0.18903</v>
      </c>
      <c r="S71" s="98">
        <v>0.19763</v>
      </c>
      <c r="T71" s="20">
        <f t="shared" si="36"/>
        <v>1</v>
      </c>
      <c r="U71" s="16">
        <f t="shared" si="37"/>
        <v>2985.2771915000194</v>
      </c>
      <c r="V71" s="71">
        <f t="shared" si="38"/>
        <v>354.19972636883091</v>
      </c>
      <c r="W71" s="71">
        <f t="shared" si="39"/>
        <v>245.15620809724024</v>
      </c>
      <c r="X71" s="71">
        <f t="shared" si="40"/>
        <v>277.28647121664716</v>
      </c>
      <c r="Y71" s="71">
        <f t="shared" si="41"/>
        <v>1252.1643382784703</v>
      </c>
      <c r="Z71" s="71">
        <f t="shared" si="42"/>
        <v>1296.9169343344456</v>
      </c>
      <c r="AA71" s="71">
        <f t="shared" si="43"/>
        <v>1403.0586004991508</v>
      </c>
      <c r="AB71" s="99" t="str">
        <f t="shared" si="44"/>
        <v/>
      </c>
    </row>
    <row r="72" spans="1:28" ht="13.95" customHeight="1" x14ac:dyDescent="0.3">
      <c r="A72" s="95" t="s">
        <v>287</v>
      </c>
      <c r="B72" s="57" t="s">
        <v>288</v>
      </c>
      <c r="C72" s="57" t="s">
        <v>122</v>
      </c>
      <c r="D72" s="19" t="str">
        <f t="shared" si="30"/>
        <v>Commodities</v>
      </c>
      <c r="E72" s="20">
        <f t="shared" si="31"/>
        <v>0</v>
      </c>
      <c r="F72" s="19" t="str">
        <f t="shared" si="32"/>
        <v>Commodities</v>
      </c>
      <c r="G72" s="43">
        <v>1.1560000000000001E-2</v>
      </c>
      <c r="H72" s="42">
        <v>24.27</v>
      </c>
      <c r="I72" s="42">
        <v>25.85</v>
      </c>
      <c r="J72" s="96">
        <f t="shared" si="33"/>
        <v>1.2312566955088589E-2</v>
      </c>
      <c r="K72" s="29">
        <f t="shared" si="34"/>
        <v>1.1074621569123802E-2</v>
      </c>
      <c r="L72" s="16">
        <f t="shared" si="35"/>
        <v>2308.3046369258868</v>
      </c>
      <c r="M72" s="42">
        <v>25.16</v>
      </c>
      <c r="N72" s="97">
        <v>9.1730418943533696</v>
      </c>
      <c r="O72" s="97">
        <v>8.4638655462184875</v>
      </c>
      <c r="P72" s="97">
        <v>8.547182620502376</v>
      </c>
      <c r="Q72" s="98">
        <v>9.7880000000000009E-2</v>
      </c>
      <c r="R72" s="98">
        <v>0.10334</v>
      </c>
      <c r="S72" s="98">
        <v>9.8830000000000015E-2</v>
      </c>
      <c r="T72" s="20">
        <f t="shared" si="36"/>
        <v>1</v>
      </c>
      <c r="U72" s="16">
        <f t="shared" si="37"/>
        <v>2308.3046369258868</v>
      </c>
      <c r="V72" s="71">
        <f t="shared" si="38"/>
        <v>244.92315000173119</v>
      </c>
      <c r="W72" s="71">
        <f t="shared" si="39"/>
        <v>265.44494399094725</v>
      </c>
      <c r="X72" s="71">
        <f t="shared" si="40"/>
        <v>262.85741344448087</v>
      </c>
      <c r="Y72" s="71">
        <f t="shared" si="41"/>
        <v>2502.2798324655819</v>
      </c>
      <c r="Z72" s="71">
        <f t="shared" si="42"/>
        <v>2568.6563188595633</v>
      </c>
      <c r="AA72" s="71">
        <f t="shared" si="43"/>
        <v>2659.69253712922</v>
      </c>
      <c r="AB72" s="99" t="str">
        <f t="shared" si="44"/>
        <v/>
      </c>
    </row>
    <row r="73" spans="1:28" ht="13.95" customHeight="1" x14ac:dyDescent="0.3">
      <c r="A73" s="95" t="s">
        <v>289</v>
      </c>
      <c r="B73" s="57" t="s">
        <v>290</v>
      </c>
      <c r="C73" s="57" t="s">
        <v>122</v>
      </c>
      <c r="D73" s="19" t="str">
        <f t="shared" si="30"/>
        <v>Commodities</v>
      </c>
      <c r="E73" s="20">
        <f t="shared" si="31"/>
        <v>0</v>
      </c>
      <c r="F73" s="19" t="str">
        <f t="shared" si="32"/>
        <v>Commodities</v>
      </c>
      <c r="G73" s="43">
        <v>1.03E-2</v>
      </c>
      <c r="H73" s="42">
        <v>44.2</v>
      </c>
      <c r="I73" s="42">
        <v>41.99</v>
      </c>
      <c r="J73" s="96">
        <f t="shared" si="33"/>
        <v>9.7850000000000003E-3</v>
      </c>
      <c r="K73" s="29">
        <f t="shared" si="34"/>
        <v>8.8011843873946043E-3</v>
      </c>
      <c r="L73" s="16">
        <f t="shared" si="35"/>
        <v>1834.4477601386814</v>
      </c>
      <c r="M73" s="42">
        <v>42.54</v>
      </c>
      <c r="N73" s="97">
        <v>6.1332179930795849</v>
      </c>
      <c r="O73" s="97">
        <v>7.8850787766450408</v>
      </c>
      <c r="P73" s="97">
        <v>7.8212906784335354</v>
      </c>
      <c r="Q73" s="98">
        <v>0.17596000000000001</v>
      </c>
      <c r="R73" s="98">
        <v>0.11924</v>
      </c>
      <c r="S73" s="98">
        <v>0.10178</v>
      </c>
      <c r="T73" s="20">
        <f t="shared" si="36"/>
        <v>1</v>
      </c>
      <c r="U73" s="16">
        <f t="shared" si="37"/>
        <v>1834.4477601386814</v>
      </c>
      <c r="V73" s="71">
        <f t="shared" si="38"/>
        <v>303.01809155327203</v>
      </c>
      <c r="W73" s="71">
        <f t="shared" si="39"/>
        <v>235.69530045125475</v>
      </c>
      <c r="X73" s="71">
        <f t="shared" si="40"/>
        <v>237.61756054761341</v>
      </c>
      <c r="Y73" s="71">
        <f t="shared" si="41"/>
        <v>1722.0850849810868</v>
      </c>
      <c r="Z73" s="71">
        <f t="shared" si="42"/>
        <v>1976.6462634288389</v>
      </c>
      <c r="AA73" s="71">
        <f t="shared" si="43"/>
        <v>2334.6193805031776</v>
      </c>
      <c r="AB73" s="99" t="str">
        <f t="shared" si="44"/>
        <v/>
      </c>
    </row>
    <row r="74" spans="1:28" ht="13.95" customHeight="1" x14ac:dyDescent="0.3">
      <c r="A74" s="95" t="s">
        <v>291</v>
      </c>
      <c r="B74" s="57" t="s">
        <v>292</v>
      </c>
      <c r="C74" s="57" t="s">
        <v>122</v>
      </c>
      <c r="D74" s="19" t="str">
        <f t="shared" si="30"/>
        <v>Commodities</v>
      </c>
      <c r="E74" s="20">
        <f t="shared" si="31"/>
        <v>0</v>
      </c>
      <c r="F74" s="19" t="str">
        <f t="shared" si="32"/>
        <v>Commodities</v>
      </c>
      <c r="G74" s="43">
        <v>5.45E-3</v>
      </c>
      <c r="H74" s="42">
        <v>18.11</v>
      </c>
      <c r="I74" s="42">
        <v>18.47</v>
      </c>
      <c r="J74" s="96">
        <f t="shared" si="33"/>
        <v>5.5583379348426278E-3</v>
      </c>
      <c r="K74" s="29">
        <f t="shared" si="34"/>
        <v>4.9994846246295454E-3</v>
      </c>
      <c r="L74" s="16">
        <f t="shared" si="35"/>
        <v>1042.0521793220155</v>
      </c>
      <c r="M74" s="42">
        <v>18.46</v>
      </c>
      <c r="N74" s="97">
        <v>14.75619504396483</v>
      </c>
      <c r="O74" s="97">
        <v>14.75619504396483</v>
      </c>
      <c r="P74" s="97">
        <v>8.1573133009279726</v>
      </c>
      <c r="Q74" s="98">
        <v>0.17710999999999999</v>
      </c>
      <c r="R74" s="98">
        <v>0.19678000000000001</v>
      </c>
      <c r="S74" s="98">
        <v>0.30386999999999997</v>
      </c>
      <c r="T74" s="20">
        <f t="shared" si="36"/>
        <v>1</v>
      </c>
      <c r="U74" s="16">
        <f t="shared" si="37"/>
        <v>1042.0521793220155</v>
      </c>
      <c r="V74" s="71">
        <f t="shared" si="38"/>
        <v>70.579711766748318</v>
      </c>
      <c r="W74" s="71">
        <f t="shared" si="39"/>
        <v>70.579711766748318</v>
      </c>
      <c r="X74" s="71">
        <f t="shared" si="40"/>
        <v>127.67536988661185</v>
      </c>
      <c r="Y74" s="71">
        <f t="shared" si="41"/>
        <v>398.50777351221456</v>
      </c>
      <c r="Z74" s="71">
        <f t="shared" si="42"/>
        <v>358.67319731043966</v>
      </c>
      <c r="AA74" s="71">
        <f t="shared" si="43"/>
        <v>420.16444494886582</v>
      </c>
      <c r="AB74" s="99" t="str">
        <f t="shared" si="44"/>
        <v/>
      </c>
    </row>
    <row r="75" spans="1:28" ht="13.95" customHeight="1" x14ac:dyDescent="0.3">
      <c r="A75" s="95" t="s">
        <v>293</v>
      </c>
      <c r="B75" s="57" t="s">
        <v>294</v>
      </c>
      <c r="C75" s="57" t="s">
        <v>122</v>
      </c>
      <c r="D75" s="19" t="str">
        <f t="shared" si="30"/>
        <v>Commodities</v>
      </c>
      <c r="E75" s="20">
        <f t="shared" si="31"/>
        <v>0</v>
      </c>
      <c r="F75" s="19" t="str">
        <f t="shared" si="32"/>
        <v>Commodities</v>
      </c>
      <c r="G75" s="43">
        <v>3.47E-3</v>
      </c>
      <c r="H75" s="42">
        <v>10.94</v>
      </c>
      <c r="I75" s="42">
        <v>11.77</v>
      </c>
      <c r="J75" s="96">
        <f t="shared" si="33"/>
        <v>3.7332632541133459E-3</v>
      </c>
      <c r="K75" s="29">
        <f t="shared" si="34"/>
        <v>3.3579088672597191E-3</v>
      </c>
      <c r="L75" s="16">
        <f t="shared" si="35"/>
        <v>699.8953923879684</v>
      </c>
      <c r="M75" s="42">
        <v>11.43</v>
      </c>
      <c r="N75" s="97">
        <v>7.8287671232876717</v>
      </c>
      <c r="O75" s="97">
        <v>9</v>
      </c>
      <c r="Q75" s="98">
        <v>9.8900000000000002E-2</v>
      </c>
      <c r="T75" s="20">
        <f t="shared" si="36"/>
        <v>0</v>
      </c>
      <c r="U75" s="16">
        <f t="shared" si="37"/>
        <v>0</v>
      </c>
      <c r="V75" s="71">
        <f t="shared" si="38"/>
        <v>0</v>
      </c>
      <c r="W75" s="71">
        <f t="shared" si="39"/>
        <v>0</v>
      </c>
      <c r="X75" s="71">
        <f t="shared" si="40"/>
        <v>0</v>
      </c>
      <c r="Y75" s="71">
        <f t="shared" si="41"/>
        <v>0</v>
      </c>
      <c r="Z75" s="71">
        <f t="shared" si="42"/>
        <v>0</v>
      </c>
      <c r="AA75" s="71">
        <f t="shared" si="43"/>
        <v>0</v>
      </c>
      <c r="AB75" s="99" t="str">
        <f t="shared" si="44"/>
        <v>Left out: P/E or ROE missing or out of range</v>
      </c>
    </row>
    <row r="76" spans="1:28" ht="13.95" customHeight="1" x14ac:dyDescent="0.3">
      <c r="A76" s="95" t="s">
        <v>295</v>
      </c>
      <c r="B76" s="57" t="s">
        <v>296</v>
      </c>
      <c r="C76" s="57" t="s">
        <v>121</v>
      </c>
      <c r="D76" s="19" t="str">
        <f t="shared" si="30"/>
        <v>Commodities</v>
      </c>
      <c r="E76" s="20">
        <f t="shared" si="31"/>
        <v>0</v>
      </c>
      <c r="F76" s="19" t="str">
        <f t="shared" si="32"/>
        <v>Commodities</v>
      </c>
      <c r="G76" s="43">
        <v>3.46E-3</v>
      </c>
      <c r="H76" s="42">
        <v>3.96</v>
      </c>
      <c r="I76" s="42">
        <v>5.12</v>
      </c>
      <c r="J76" s="96">
        <f t="shared" si="33"/>
        <v>4.4735353535353536E-3</v>
      </c>
      <c r="K76" s="29">
        <f t="shared" si="34"/>
        <v>4.023751610627813E-3</v>
      </c>
      <c r="L76" s="16">
        <f t="shared" si="35"/>
        <v>838.67827380624749</v>
      </c>
      <c r="M76" s="42">
        <v>5.0999999999999996</v>
      </c>
      <c r="O76" s="97">
        <v>5.5750273822562972</v>
      </c>
      <c r="P76" s="97">
        <v>3.7918215613382902</v>
      </c>
      <c r="Q76" s="98">
        <v>-0.1221</v>
      </c>
      <c r="R76" s="98">
        <v>0.18459999999999999</v>
      </c>
      <c r="S76" s="98">
        <v>0.21346999999999999</v>
      </c>
      <c r="T76" s="20">
        <f t="shared" si="36"/>
        <v>0</v>
      </c>
      <c r="U76" s="16">
        <f t="shared" si="37"/>
        <v>0</v>
      </c>
      <c r="V76" s="71">
        <f t="shared" si="38"/>
        <v>0</v>
      </c>
      <c r="W76" s="71">
        <f t="shared" si="39"/>
        <v>0</v>
      </c>
      <c r="X76" s="71">
        <f t="shared" si="40"/>
        <v>0</v>
      </c>
      <c r="Y76" s="71">
        <f t="shared" si="41"/>
        <v>0</v>
      </c>
      <c r="Z76" s="71">
        <f t="shared" si="42"/>
        <v>0</v>
      </c>
      <c r="AA76" s="71">
        <f t="shared" si="43"/>
        <v>0</v>
      </c>
      <c r="AB76" s="99" t="str">
        <f t="shared" si="44"/>
        <v>Left out: P/E or ROE missing or out of range</v>
      </c>
    </row>
    <row r="77" spans="1:28" ht="13.95" customHeight="1" x14ac:dyDescent="0.3">
      <c r="A77" s="95" t="s">
        <v>297</v>
      </c>
      <c r="B77" s="57" t="s">
        <v>298</v>
      </c>
      <c r="C77" s="57" t="s">
        <v>122</v>
      </c>
      <c r="D77" s="19" t="str">
        <f t="shared" si="30"/>
        <v>Commodities</v>
      </c>
      <c r="E77" s="20">
        <f t="shared" si="31"/>
        <v>0</v>
      </c>
      <c r="F77" s="19" t="str">
        <f t="shared" si="32"/>
        <v>Commodities</v>
      </c>
      <c r="G77" s="43">
        <v>3.0200000000000001E-3</v>
      </c>
      <c r="H77" s="42">
        <v>5.01</v>
      </c>
      <c r="I77" s="42">
        <v>5.04</v>
      </c>
      <c r="J77" s="96">
        <f t="shared" si="33"/>
        <v>3.0380838323353296E-3</v>
      </c>
      <c r="K77" s="29">
        <f t="shared" si="34"/>
        <v>2.7326250375825922E-3</v>
      </c>
      <c r="L77" s="16">
        <f t="shared" si="35"/>
        <v>569.56628322341192</v>
      </c>
      <c r="M77" s="42">
        <v>5</v>
      </c>
      <c r="N77" s="97">
        <v>18.115942028985501</v>
      </c>
      <c r="O77" s="97">
        <v>21.09704641350211</v>
      </c>
      <c r="P77" s="97">
        <v>15.15151515151515</v>
      </c>
      <c r="Q77" s="98">
        <v>0.18611</v>
      </c>
      <c r="R77" s="98">
        <v>0.19103999999999999</v>
      </c>
      <c r="S77" s="98">
        <v>0.33770000000000011</v>
      </c>
      <c r="T77" s="20">
        <f t="shared" si="36"/>
        <v>1</v>
      </c>
      <c r="U77" s="16">
        <f t="shared" si="37"/>
        <v>569.56628322341192</v>
      </c>
      <c r="V77" s="71">
        <f t="shared" si="38"/>
        <v>31.190534557472567</v>
      </c>
      <c r="W77" s="71">
        <f t="shared" si="39"/>
        <v>26.783176413481868</v>
      </c>
      <c r="X77" s="71">
        <f t="shared" si="40"/>
        <v>37.293030449151971</v>
      </c>
      <c r="Y77" s="71">
        <f t="shared" si="41"/>
        <v>167.59193249944963</v>
      </c>
      <c r="Z77" s="71">
        <f t="shared" si="42"/>
        <v>140.19669395666807</v>
      </c>
      <c r="AA77" s="71">
        <f t="shared" si="43"/>
        <v>110.43242655952608</v>
      </c>
      <c r="AB77" s="99" t="str">
        <f t="shared" si="44"/>
        <v/>
      </c>
    </row>
    <row r="78" spans="1:28" ht="13.95" customHeight="1" x14ac:dyDescent="0.3">
      <c r="A78" s="95" t="s">
        <v>299</v>
      </c>
      <c r="B78" s="57" t="s">
        <v>300</v>
      </c>
      <c r="C78" s="57" t="s">
        <v>122</v>
      </c>
      <c r="D78" s="19" t="str">
        <f t="shared" si="30"/>
        <v>Commodities</v>
      </c>
      <c r="E78" s="20">
        <f t="shared" si="31"/>
        <v>0</v>
      </c>
      <c r="F78" s="19" t="str">
        <f t="shared" si="32"/>
        <v>Commodities</v>
      </c>
      <c r="G78" s="43">
        <v>1.9400000000000001E-3</v>
      </c>
      <c r="H78" s="42">
        <v>20.23</v>
      </c>
      <c r="I78" s="42">
        <v>21.15</v>
      </c>
      <c r="J78" s="96">
        <f t="shared" si="33"/>
        <v>2.0282254078101826E-3</v>
      </c>
      <c r="K78" s="29">
        <f t="shared" si="34"/>
        <v>1.8243010519505398E-3</v>
      </c>
      <c r="L78" s="16">
        <f t="shared" si="35"/>
        <v>380.24257091607075</v>
      </c>
      <c r="M78" s="42">
        <v>21.04</v>
      </c>
      <c r="N78" s="97">
        <v>5.6483221476510064</v>
      </c>
      <c r="O78" s="97">
        <v>2.8128342245989302</v>
      </c>
      <c r="P78" s="97">
        <v>5.3948717948717944</v>
      </c>
      <c r="Q78" s="98">
        <v>0.21099999999999999</v>
      </c>
      <c r="R78" s="98">
        <v>0.16819999999999999</v>
      </c>
      <c r="S78" s="98">
        <v>0.158</v>
      </c>
      <c r="T78" s="20">
        <f t="shared" si="36"/>
        <v>1</v>
      </c>
      <c r="U78" s="16">
        <f t="shared" si="37"/>
        <v>380.24257091607075</v>
      </c>
      <c r="V78" s="71">
        <f t="shared" si="38"/>
        <v>66.969436248811519</v>
      </c>
      <c r="W78" s="71">
        <f t="shared" si="39"/>
        <v>134.47822366204301</v>
      </c>
      <c r="X78" s="71">
        <f t="shared" si="40"/>
        <v>70.11565137459462</v>
      </c>
      <c r="Y78" s="71">
        <f t="shared" si="41"/>
        <v>317.39069312232948</v>
      </c>
      <c r="Z78" s="71">
        <f t="shared" si="42"/>
        <v>799.51381487540436</v>
      </c>
      <c r="AA78" s="71">
        <f t="shared" si="43"/>
        <v>443.76994540882669</v>
      </c>
      <c r="AB78" s="99" t="str">
        <f t="shared" si="44"/>
        <v/>
      </c>
    </row>
    <row r="79" spans="1:28" ht="13.95" customHeight="1" x14ac:dyDescent="0.3">
      <c r="A79" s="95" t="s">
        <v>301</v>
      </c>
      <c r="B79" s="57" t="s">
        <v>302</v>
      </c>
      <c r="C79" s="57" t="s">
        <v>121</v>
      </c>
      <c r="D79" s="19" t="str">
        <f t="shared" si="30"/>
        <v>Commodities</v>
      </c>
      <c r="E79" s="20">
        <f t="shared" si="31"/>
        <v>0</v>
      </c>
      <c r="F79" s="19" t="str">
        <f t="shared" si="32"/>
        <v>Commodities</v>
      </c>
      <c r="G79" s="43">
        <v>1.9300000000000001E-3</v>
      </c>
      <c r="H79" s="42">
        <v>18.12</v>
      </c>
      <c r="I79" s="42">
        <v>19.100000000000001</v>
      </c>
      <c r="J79" s="96">
        <f t="shared" si="33"/>
        <v>2.0343818984547464E-3</v>
      </c>
      <c r="K79" s="29">
        <f t="shared" si="34"/>
        <v>1.8298385490728777E-3</v>
      </c>
      <c r="L79" s="16">
        <f t="shared" si="35"/>
        <v>381.39676207327415</v>
      </c>
      <c r="M79" s="42">
        <v>19.86</v>
      </c>
      <c r="N79" s="97">
        <v>8.7105263157894726</v>
      </c>
      <c r="O79" s="97">
        <v>5.2003142183817754</v>
      </c>
      <c r="P79" s="97">
        <v>5.5120732722731054</v>
      </c>
      <c r="Q79" s="98">
        <v>5.8700000000000002E-2</v>
      </c>
      <c r="R79" s="98">
        <v>0.10544000000000001</v>
      </c>
      <c r="S79" s="98">
        <v>0.10748000000000001</v>
      </c>
      <c r="T79" s="20">
        <f t="shared" si="36"/>
        <v>1</v>
      </c>
      <c r="U79" s="16">
        <f t="shared" si="37"/>
        <v>381.39676207327415</v>
      </c>
      <c r="V79" s="71">
        <f t="shared" si="38"/>
        <v>45.527990446443198</v>
      </c>
      <c r="W79" s="71">
        <f t="shared" si="39"/>
        <v>76.259383997792355</v>
      </c>
      <c r="X79" s="71">
        <f t="shared" si="40"/>
        <v>71.946205955497732</v>
      </c>
      <c r="Y79" s="71">
        <f t="shared" si="41"/>
        <v>775.60460726479039</v>
      </c>
      <c r="Z79" s="71">
        <f t="shared" si="42"/>
        <v>723.24908950865279</v>
      </c>
      <c r="AA79" s="71">
        <f t="shared" si="43"/>
        <v>669.3915701106971</v>
      </c>
      <c r="AB79" s="99" t="str">
        <f t="shared" si="44"/>
        <v/>
      </c>
    </row>
    <row r="80" spans="1:28" ht="13.95" customHeight="1" x14ac:dyDescent="0.3">
      <c r="A80" s="95" t="s">
        <v>303</v>
      </c>
      <c r="B80" s="57" t="s">
        <v>304</v>
      </c>
      <c r="C80" s="57" t="s">
        <v>122</v>
      </c>
      <c r="D80" s="19" t="str">
        <f t="shared" si="30"/>
        <v>Commodities</v>
      </c>
      <c r="E80" s="20">
        <f t="shared" si="31"/>
        <v>0</v>
      </c>
      <c r="F80" s="19" t="str">
        <f t="shared" si="32"/>
        <v>Commodities</v>
      </c>
      <c r="G80" s="43">
        <v>1.6100000000000001E-3</v>
      </c>
      <c r="H80" s="42">
        <v>5.77</v>
      </c>
      <c r="I80" s="42">
        <v>6.42</v>
      </c>
      <c r="J80" s="96">
        <f t="shared" si="33"/>
        <v>1.7913691507798963E-3</v>
      </c>
      <c r="K80" s="29">
        <f t="shared" si="34"/>
        <v>1.6112590906391777E-3</v>
      </c>
      <c r="L80" s="16">
        <f t="shared" si="35"/>
        <v>335.83782587937787</v>
      </c>
      <c r="M80" s="42">
        <v>6.35</v>
      </c>
      <c r="P80" s="97">
        <v>15.577395577395579</v>
      </c>
      <c r="Q80" s="98">
        <v>-2.0959999999999999E-2</v>
      </c>
      <c r="R80" s="98">
        <v>1.9560000000000001E-2</v>
      </c>
      <c r="S80" s="98">
        <v>7.7780000000000002E-2</v>
      </c>
      <c r="T80" s="20">
        <f t="shared" si="36"/>
        <v>0</v>
      </c>
      <c r="U80" s="16">
        <f t="shared" si="37"/>
        <v>0</v>
      </c>
      <c r="V80" s="71">
        <f t="shared" si="38"/>
        <v>0</v>
      </c>
      <c r="W80" s="71">
        <f t="shared" si="39"/>
        <v>0</v>
      </c>
      <c r="X80" s="71">
        <f t="shared" si="40"/>
        <v>0</v>
      </c>
      <c r="Y80" s="71">
        <f t="shared" si="41"/>
        <v>0</v>
      </c>
      <c r="Z80" s="71">
        <f t="shared" si="42"/>
        <v>0</v>
      </c>
      <c r="AA80" s="71">
        <f t="shared" si="43"/>
        <v>0</v>
      </c>
      <c r="AB80" s="99" t="str">
        <f t="shared" si="44"/>
        <v>Left out: P/E or ROE missing or out of range</v>
      </c>
    </row>
    <row r="81" spans="1:28" ht="13.95" customHeight="1" x14ac:dyDescent="0.3">
      <c r="A81" s="95" t="s">
        <v>305</v>
      </c>
      <c r="B81" s="57" t="s">
        <v>306</v>
      </c>
      <c r="C81" s="57" t="s">
        <v>122</v>
      </c>
      <c r="D81" s="19" t="str">
        <f t="shared" si="30"/>
        <v>Commodities</v>
      </c>
      <c r="E81" s="20">
        <f t="shared" si="31"/>
        <v>0</v>
      </c>
      <c r="F81" s="19" t="str">
        <f t="shared" si="32"/>
        <v>Commodities</v>
      </c>
      <c r="G81" s="43">
        <v>1.39E-3</v>
      </c>
      <c r="H81" s="42">
        <v>7.01</v>
      </c>
      <c r="I81" s="42">
        <v>7.46</v>
      </c>
      <c r="J81" s="96">
        <f t="shared" si="33"/>
        <v>1.4792296718972894E-3</v>
      </c>
      <c r="K81" s="29">
        <f t="shared" si="34"/>
        <v>1.3305031265889897E-3</v>
      </c>
      <c r="L81" s="16">
        <f t="shared" si="35"/>
        <v>277.31932124094618</v>
      </c>
      <c r="M81" s="42">
        <v>7.21</v>
      </c>
      <c r="N81" s="97">
        <v>5.2170767004341529</v>
      </c>
      <c r="O81" s="97">
        <v>6.2424242424242422</v>
      </c>
      <c r="P81" s="97">
        <v>5.7267672756155674</v>
      </c>
      <c r="Q81" s="98">
        <v>8.0310000000000006E-2</v>
      </c>
      <c r="R81" s="98">
        <v>5.8979999999999998E-2</v>
      </c>
      <c r="S81" s="98">
        <v>6.6540000000000002E-2</v>
      </c>
      <c r="T81" s="20">
        <f t="shared" si="36"/>
        <v>1</v>
      </c>
      <c r="U81" s="16">
        <f t="shared" si="37"/>
        <v>277.31932124094618</v>
      </c>
      <c r="V81" s="71">
        <f t="shared" si="38"/>
        <v>51.374705355896467</v>
      </c>
      <c r="W81" s="71">
        <f t="shared" si="39"/>
        <v>42.936168369074103</v>
      </c>
      <c r="X81" s="71">
        <f t="shared" si="40"/>
        <v>46.802282230878184</v>
      </c>
      <c r="Y81" s="71">
        <f t="shared" si="41"/>
        <v>639.70496022782299</v>
      </c>
      <c r="Z81" s="71">
        <f t="shared" si="42"/>
        <v>727.97843962485763</v>
      </c>
      <c r="AA81" s="71">
        <f t="shared" si="43"/>
        <v>703.37063767475479</v>
      </c>
      <c r="AB81" s="99" t="str">
        <f t="shared" si="44"/>
        <v/>
      </c>
    </row>
    <row r="83" spans="1:28" ht="13.95" customHeight="1" x14ac:dyDescent="0.3">
      <c r="A83" s="4" t="s">
        <v>307</v>
      </c>
      <c r="G83" s="31">
        <f>SUM(G6:G81)</f>
        <v>1</v>
      </c>
      <c r="K83" s="31">
        <f>SUM(K6:K81)</f>
        <v>1.0000000000000002</v>
      </c>
      <c r="L83" s="25">
        <f>SUM(L6:L81)</f>
        <v>208431.92000000007</v>
      </c>
      <c r="U83" s="25">
        <f t="shared" ref="U83:AA83" si="45">SUM(U6:U81)</f>
        <v>197879.27740766015</v>
      </c>
      <c r="V83" s="88">
        <f t="shared" si="45"/>
        <v>19996.761542004904</v>
      </c>
      <c r="W83" s="88">
        <f t="shared" si="45"/>
        <v>20739.801390172757</v>
      </c>
      <c r="X83" s="88">
        <f t="shared" si="45"/>
        <v>22445.000286868228</v>
      </c>
      <c r="Y83" s="88">
        <f t="shared" si="45"/>
        <v>106113.91844265815</v>
      </c>
      <c r="Z83" s="88">
        <f t="shared" si="45"/>
        <v>117494.39496757589</v>
      </c>
      <c r="AA83" s="88">
        <f t="shared" si="45"/>
        <v>127767.5673674827</v>
      </c>
    </row>
    <row r="85" spans="1:28" ht="13.95" customHeight="1" x14ac:dyDescent="0.3">
      <c r="A85" s="6" t="s">
        <v>308</v>
      </c>
    </row>
    <row r="86" spans="1:28" ht="13.95" customHeight="1" x14ac:dyDescent="0.3">
      <c r="A86" s="6" t="s">
        <v>309</v>
      </c>
    </row>
  </sheetData>
  <autoFilter ref="A5:AB81" xr:uid="{00000000-0009-0000-0000-00000C000000}"/>
  <mergeCells count="5">
    <mergeCell ref="A4:C4"/>
    <mergeCell ref="D4:F4"/>
    <mergeCell ref="G4:L4"/>
    <mergeCell ref="M4:T4"/>
    <mergeCell ref="U4:AA4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9304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9.6640625" customWidth="1"/>
    <col min="2" max="2" width="8.6640625" customWidth="1"/>
    <col min="3" max="3" width="22.6640625" customWidth="1"/>
    <col min="4" max="4" width="12.6640625" customWidth="1"/>
    <col min="5" max="5" width="24.6640625" customWidth="1"/>
    <col min="6" max="6" width="9.6640625" customWidth="1"/>
    <col min="7" max="8" width="8.6640625" customWidth="1"/>
    <col min="9" max="9" width="7.6640625" customWidth="1"/>
    <col min="10" max="10" width="11.6640625" customWidth="1"/>
    <col min="11" max="11" width="12.6640625" customWidth="1"/>
    <col min="12" max="12" width="9.6640625" customWidth="1"/>
  </cols>
  <sheetData>
    <row r="1" spans="1:12" ht="30" customHeight="1" x14ac:dyDescent="0.3">
      <c r="B1" s="14" t="s">
        <v>342</v>
      </c>
    </row>
    <row r="2" spans="1:12" ht="13.95" customHeight="1" x14ac:dyDescent="0.3">
      <c r="B2" s="6" t="s">
        <v>343</v>
      </c>
    </row>
    <row r="4" spans="1:12" ht="54" customHeight="1" x14ac:dyDescent="0.3">
      <c r="A4" s="18" t="s">
        <v>344</v>
      </c>
      <c r="B4" s="18" t="s">
        <v>133</v>
      </c>
      <c r="C4" s="18" t="s">
        <v>112</v>
      </c>
      <c r="D4" s="18" t="s">
        <v>96</v>
      </c>
      <c r="E4" s="18" t="s">
        <v>136</v>
      </c>
      <c r="F4" s="18" t="s">
        <v>345</v>
      </c>
      <c r="G4" s="18" t="s">
        <v>346</v>
      </c>
      <c r="H4" s="18" t="s">
        <v>347</v>
      </c>
      <c r="I4" s="18" t="s">
        <v>348</v>
      </c>
      <c r="J4" s="18" t="s">
        <v>349</v>
      </c>
      <c r="K4" s="18" t="s">
        <v>350</v>
      </c>
      <c r="L4" s="18" t="s">
        <v>351</v>
      </c>
    </row>
    <row r="5" spans="1:12" ht="13.95" customHeight="1" x14ac:dyDescent="0.3">
      <c r="A5" s="94">
        <v>42674</v>
      </c>
      <c r="B5" s="57" t="s">
        <v>184</v>
      </c>
      <c r="C5" s="57" t="s">
        <v>113</v>
      </c>
      <c r="D5" s="19" t="str">
        <f t="shared" ref="D5:D68" si="0">VLOOKUP(C5,GicsMap,2,FALSE)</f>
        <v>Defensives</v>
      </c>
      <c r="E5" s="19" t="str">
        <f t="shared" ref="E5:E68" si="1">IF(D5="Cyclicals",IF(COUNTIF(GlobalList,B5)&gt;0,"WEG &amp; Embraer","Cyclicals ex-WEG &amp; Embraer"),D5)</f>
        <v>Defensives</v>
      </c>
      <c r="F5" s="100">
        <v>7.4959999999999999E-2</v>
      </c>
      <c r="G5" s="101">
        <v>20.283000000000001</v>
      </c>
      <c r="H5" s="98">
        <v>0.32035999999999998</v>
      </c>
      <c r="I5" s="20">
        <f t="shared" ref="I5:I68" si="2">IF(AND(ISNUMBER(G5),ISNUMBER(H5),G5&gt;=PEmin,G5&lt;=PEmax,H5&gt;=ROEmin,H5&lt;=ROEmax),1,0)</f>
        <v>1</v>
      </c>
      <c r="J5" s="102">
        <f t="shared" ref="J5:J68" si="3">IF(I5=1,F5/G5,0)</f>
        <v>3.6957057634472213E-3</v>
      </c>
      <c r="K5" s="102">
        <f t="shared" ref="K5:K68" si="4">IF(I5=1,J5/H5,0)</f>
        <v>1.1536102395577542E-2</v>
      </c>
      <c r="L5" s="96">
        <f t="shared" ref="L5:L68" si="5">I5*F5</f>
        <v>7.4959999999999999E-2</v>
      </c>
    </row>
    <row r="6" spans="1:12" ht="13.95" customHeight="1" x14ac:dyDescent="0.3">
      <c r="A6" s="94">
        <v>42704</v>
      </c>
      <c r="B6" s="57" t="s">
        <v>184</v>
      </c>
      <c r="C6" s="57" t="s">
        <v>113</v>
      </c>
      <c r="D6" s="19" t="str">
        <f t="shared" si="0"/>
        <v>Defensives</v>
      </c>
      <c r="E6" s="19" t="str">
        <f t="shared" si="1"/>
        <v>Defensives</v>
      </c>
      <c r="F6" s="100">
        <v>7.2489999999999999E-2</v>
      </c>
      <c r="G6" s="101">
        <v>19.103999999999999</v>
      </c>
      <c r="H6" s="98">
        <v>0.30952000000000002</v>
      </c>
      <c r="I6" s="20">
        <f t="shared" si="2"/>
        <v>1</v>
      </c>
      <c r="J6" s="102">
        <f t="shared" si="3"/>
        <v>3.794493299832496E-3</v>
      </c>
      <c r="K6" s="102">
        <f t="shared" si="4"/>
        <v>1.225928308294293E-2</v>
      </c>
      <c r="L6" s="96">
        <f t="shared" si="5"/>
        <v>7.2489999999999999E-2</v>
      </c>
    </row>
    <row r="7" spans="1:12" ht="13.95" customHeight="1" x14ac:dyDescent="0.3">
      <c r="A7" s="94">
        <v>42735</v>
      </c>
      <c r="B7" s="57" t="s">
        <v>184</v>
      </c>
      <c r="C7" s="57" t="s">
        <v>113</v>
      </c>
      <c r="D7" s="19" t="str">
        <f t="shared" si="0"/>
        <v>Defensives</v>
      </c>
      <c r="E7" s="19" t="str">
        <f t="shared" si="1"/>
        <v>Defensives</v>
      </c>
      <c r="F7" s="100">
        <v>7.22E-2</v>
      </c>
      <c r="G7" s="101">
        <v>18.709</v>
      </c>
      <c r="H7" s="98">
        <v>0.29514000000000001</v>
      </c>
      <c r="I7" s="20">
        <f t="shared" si="2"/>
        <v>1</v>
      </c>
      <c r="J7" s="102">
        <f t="shared" si="3"/>
        <v>3.8591052434657118E-3</v>
      </c>
      <c r="K7" s="102">
        <f t="shared" si="4"/>
        <v>1.307550736418551E-2</v>
      </c>
      <c r="L7" s="96">
        <f t="shared" si="5"/>
        <v>7.22E-2</v>
      </c>
    </row>
    <row r="8" spans="1:12" ht="13.95" customHeight="1" x14ac:dyDescent="0.3">
      <c r="A8" s="94">
        <v>42766</v>
      </c>
      <c r="B8" s="57" t="s">
        <v>184</v>
      </c>
      <c r="C8" s="57" t="s">
        <v>113</v>
      </c>
      <c r="D8" s="19" t="str">
        <f t="shared" si="0"/>
        <v>Defensives</v>
      </c>
      <c r="E8" s="19" t="str">
        <f t="shared" si="1"/>
        <v>Defensives</v>
      </c>
      <c r="F8" s="100">
        <v>7.0510000000000003E-2</v>
      </c>
      <c r="G8" s="101">
        <v>19.556999999999999</v>
      </c>
      <c r="H8" s="98">
        <v>0.29393999999999998</v>
      </c>
      <c r="I8" s="20">
        <f t="shared" si="2"/>
        <v>1</v>
      </c>
      <c r="J8" s="102">
        <f t="shared" si="3"/>
        <v>3.6053586950963853E-3</v>
      </c>
      <c r="K8" s="102">
        <f t="shared" si="4"/>
        <v>1.2265628002641306E-2</v>
      </c>
      <c r="L8" s="96">
        <f t="shared" si="5"/>
        <v>7.0510000000000003E-2</v>
      </c>
    </row>
    <row r="9" spans="1:12" ht="13.95" customHeight="1" x14ac:dyDescent="0.3">
      <c r="A9" s="94">
        <v>42794</v>
      </c>
      <c r="B9" s="57" t="s">
        <v>184</v>
      </c>
      <c r="C9" s="57" t="s">
        <v>113</v>
      </c>
      <c r="D9" s="19" t="str">
        <f t="shared" si="0"/>
        <v>Defensives</v>
      </c>
      <c r="E9" s="19" t="str">
        <f t="shared" si="1"/>
        <v>Defensives</v>
      </c>
      <c r="F9" s="100">
        <v>7.0489999999999997E-2</v>
      </c>
      <c r="G9" s="101">
        <v>20.062000000000001</v>
      </c>
      <c r="H9" s="98">
        <v>0.29635</v>
      </c>
      <c r="I9" s="20">
        <f t="shared" si="2"/>
        <v>1</v>
      </c>
      <c r="J9" s="102">
        <f t="shared" si="3"/>
        <v>3.5136078157711093E-3</v>
      </c>
      <c r="K9" s="102">
        <f t="shared" si="4"/>
        <v>1.1856277427943679E-2</v>
      </c>
      <c r="L9" s="96">
        <f t="shared" si="5"/>
        <v>7.0489999999999997E-2</v>
      </c>
    </row>
    <row r="10" spans="1:12" ht="13.95" customHeight="1" x14ac:dyDescent="0.3">
      <c r="A10" s="94">
        <v>42825</v>
      </c>
      <c r="B10" s="57" t="s">
        <v>184</v>
      </c>
      <c r="C10" s="57" t="s">
        <v>113</v>
      </c>
      <c r="D10" s="19" t="str">
        <f t="shared" si="0"/>
        <v>Defensives</v>
      </c>
      <c r="E10" s="19" t="str">
        <f t="shared" si="1"/>
        <v>Defensives</v>
      </c>
      <c r="F10" s="100">
        <v>7.3270000000000002E-2</v>
      </c>
      <c r="G10" s="101">
        <v>21.459</v>
      </c>
      <c r="H10" s="98">
        <v>0.29494999999999999</v>
      </c>
      <c r="I10" s="20">
        <f t="shared" si="2"/>
        <v>1</v>
      </c>
      <c r="J10" s="102">
        <f t="shared" si="3"/>
        <v>3.4144181928328441E-3</v>
      </c>
      <c r="K10" s="102">
        <f t="shared" si="4"/>
        <v>1.1576261036897252E-2</v>
      </c>
      <c r="L10" s="96">
        <f t="shared" si="5"/>
        <v>7.3270000000000002E-2</v>
      </c>
    </row>
    <row r="11" spans="1:12" ht="13.95" customHeight="1" x14ac:dyDescent="0.3">
      <c r="A11" s="94">
        <v>42855</v>
      </c>
      <c r="B11" s="57" t="s">
        <v>184</v>
      </c>
      <c r="C11" s="57" t="s">
        <v>113</v>
      </c>
      <c r="D11" s="19" t="str">
        <f t="shared" si="0"/>
        <v>Defensives</v>
      </c>
      <c r="E11" s="19" t="str">
        <f t="shared" si="1"/>
        <v>Defensives</v>
      </c>
      <c r="F11" s="100">
        <v>7.2759999999999991E-2</v>
      </c>
      <c r="G11" s="101">
        <v>21.79</v>
      </c>
      <c r="H11" s="98">
        <v>0.29798999999999998</v>
      </c>
      <c r="I11" s="20">
        <f t="shared" si="2"/>
        <v>1</v>
      </c>
      <c r="J11" s="102">
        <f t="shared" si="3"/>
        <v>3.3391463974300137E-3</v>
      </c>
      <c r="K11" s="102">
        <f t="shared" si="4"/>
        <v>1.1205565278801349E-2</v>
      </c>
      <c r="L11" s="96">
        <f t="shared" si="5"/>
        <v>7.2759999999999991E-2</v>
      </c>
    </row>
    <row r="12" spans="1:12" ht="13.95" customHeight="1" x14ac:dyDescent="0.3">
      <c r="A12" s="94">
        <v>42886</v>
      </c>
      <c r="B12" s="57" t="s">
        <v>184</v>
      </c>
      <c r="C12" s="57" t="s">
        <v>113</v>
      </c>
      <c r="D12" s="19" t="str">
        <f t="shared" si="0"/>
        <v>Defensives</v>
      </c>
      <c r="E12" s="19" t="str">
        <f t="shared" si="1"/>
        <v>Defensives</v>
      </c>
      <c r="F12" s="100">
        <v>7.7839999999999993E-2</v>
      </c>
      <c r="G12" s="101">
        <v>22.942</v>
      </c>
      <c r="H12" s="98">
        <v>0.28356999999999999</v>
      </c>
      <c r="I12" s="20">
        <f t="shared" si="2"/>
        <v>1</v>
      </c>
      <c r="J12" s="102">
        <f t="shared" si="3"/>
        <v>3.3929038444773774E-3</v>
      </c>
      <c r="K12" s="102">
        <f t="shared" si="4"/>
        <v>1.1964960484104023E-2</v>
      </c>
      <c r="L12" s="96">
        <f t="shared" si="5"/>
        <v>7.7839999999999993E-2</v>
      </c>
    </row>
    <row r="13" spans="1:12" ht="13.95" customHeight="1" x14ac:dyDescent="0.3">
      <c r="A13" s="94">
        <v>42916</v>
      </c>
      <c r="B13" s="57" t="s">
        <v>184</v>
      </c>
      <c r="C13" s="57" t="s">
        <v>113</v>
      </c>
      <c r="D13" s="19" t="str">
        <f t="shared" si="0"/>
        <v>Defensives</v>
      </c>
      <c r="E13" s="19" t="str">
        <f t="shared" si="1"/>
        <v>Defensives</v>
      </c>
      <c r="F13" s="100">
        <v>7.5670000000000001E-2</v>
      </c>
      <c r="G13" s="101">
        <v>22.02</v>
      </c>
      <c r="H13" s="98">
        <v>0.28549999999999998</v>
      </c>
      <c r="I13" s="20">
        <f t="shared" si="2"/>
        <v>1</v>
      </c>
      <c r="J13" s="102">
        <f t="shared" si="3"/>
        <v>3.4364214350590372E-3</v>
      </c>
      <c r="K13" s="102">
        <f t="shared" si="4"/>
        <v>1.2036502399506261E-2</v>
      </c>
      <c r="L13" s="96">
        <f t="shared" si="5"/>
        <v>7.5670000000000001E-2</v>
      </c>
    </row>
    <row r="14" spans="1:12" ht="13.95" customHeight="1" x14ac:dyDescent="0.3">
      <c r="A14" s="94">
        <v>42947</v>
      </c>
      <c r="B14" s="57" t="s">
        <v>184</v>
      </c>
      <c r="C14" s="57" t="s">
        <v>113</v>
      </c>
      <c r="D14" s="19" t="str">
        <f t="shared" si="0"/>
        <v>Defensives</v>
      </c>
      <c r="E14" s="19" t="str">
        <f t="shared" si="1"/>
        <v>Defensives</v>
      </c>
      <c r="F14" s="100">
        <v>7.578E-2</v>
      </c>
      <c r="G14" s="101">
        <v>23.058</v>
      </c>
      <c r="H14" s="98">
        <v>0.27692</v>
      </c>
      <c r="I14" s="20">
        <f t="shared" si="2"/>
        <v>1</v>
      </c>
      <c r="J14" s="102">
        <f t="shared" si="3"/>
        <v>3.2864949258391883E-3</v>
      </c>
      <c r="K14" s="102">
        <f t="shared" si="4"/>
        <v>1.1868030210310517E-2</v>
      </c>
      <c r="L14" s="96">
        <f t="shared" si="5"/>
        <v>7.578E-2</v>
      </c>
    </row>
    <row r="15" spans="1:12" ht="13.95" customHeight="1" x14ac:dyDescent="0.3">
      <c r="A15" s="94">
        <v>42978</v>
      </c>
      <c r="B15" s="57" t="s">
        <v>184</v>
      </c>
      <c r="C15" s="57" t="s">
        <v>113</v>
      </c>
      <c r="D15" s="19" t="str">
        <f t="shared" si="0"/>
        <v>Defensives</v>
      </c>
      <c r="E15" s="19" t="str">
        <f t="shared" si="1"/>
        <v>Defensives</v>
      </c>
      <c r="F15" s="100">
        <v>7.2179999999999994E-2</v>
      </c>
      <c r="G15" s="101">
        <v>23.533000000000001</v>
      </c>
      <c r="H15" s="98">
        <v>0.28078999999999998</v>
      </c>
      <c r="I15" s="20">
        <f t="shared" si="2"/>
        <v>1</v>
      </c>
      <c r="J15" s="102">
        <f t="shared" si="3"/>
        <v>3.0671822547061571E-3</v>
      </c>
      <c r="K15" s="102">
        <f t="shared" si="4"/>
        <v>1.0923402737655035E-2</v>
      </c>
      <c r="L15" s="96">
        <f t="shared" si="5"/>
        <v>7.2179999999999994E-2</v>
      </c>
    </row>
    <row r="16" spans="1:12" ht="13.95" customHeight="1" x14ac:dyDescent="0.3">
      <c r="A16" s="94">
        <v>43008</v>
      </c>
      <c r="B16" s="57" t="s">
        <v>184</v>
      </c>
      <c r="C16" s="57" t="s">
        <v>113</v>
      </c>
      <c r="D16" s="19" t="str">
        <f t="shared" si="0"/>
        <v>Defensives</v>
      </c>
      <c r="E16" s="19" t="str">
        <f t="shared" si="1"/>
        <v>Defensives</v>
      </c>
      <c r="F16" s="100">
        <v>7.1369999999999989E-2</v>
      </c>
      <c r="G16" s="101">
        <v>24.789000000000001</v>
      </c>
      <c r="H16" s="98">
        <v>0.28199999999999997</v>
      </c>
      <c r="I16" s="20">
        <f t="shared" si="2"/>
        <v>1</v>
      </c>
      <c r="J16" s="102">
        <f t="shared" si="3"/>
        <v>2.8790996006293106E-3</v>
      </c>
      <c r="K16" s="102">
        <f t="shared" si="4"/>
        <v>1.0209573051876988E-2</v>
      </c>
      <c r="L16" s="96">
        <f t="shared" si="5"/>
        <v>7.1369999999999989E-2</v>
      </c>
    </row>
    <row r="17" spans="1:12" ht="13.95" customHeight="1" x14ac:dyDescent="0.3">
      <c r="A17" s="94">
        <v>43039</v>
      </c>
      <c r="B17" s="57" t="s">
        <v>184</v>
      </c>
      <c r="C17" s="57" t="s">
        <v>113</v>
      </c>
      <c r="D17" s="19" t="str">
        <f t="shared" si="0"/>
        <v>Defensives</v>
      </c>
      <c r="E17" s="19" t="str">
        <f t="shared" si="1"/>
        <v>Defensives</v>
      </c>
      <c r="F17" s="100">
        <v>7.1820000000000009E-2</v>
      </c>
      <c r="G17" s="101">
        <v>24.791</v>
      </c>
      <c r="H17" s="98">
        <v>0.29282999999999998</v>
      </c>
      <c r="I17" s="20">
        <f t="shared" si="2"/>
        <v>1</v>
      </c>
      <c r="J17" s="102">
        <f t="shared" si="3"/>
        <v>2.8970190795046592E-3</v>
      </c>
      <c r="K17" s="102">
        <f t="shared" si="4"/>
        <v>9.8931772000978701E-3</v>
      </c>
      <c r="L17" s="96">
        <f t="shared" si="5"/>
        <v>7.1820000000000009E-2</v>
      </c>
    </row>
    <row r="18" spans="1:12" ht="13.95" customHeight="1" x14ac:dyDescent="0.3">
      <c r="A18" s="94">
        <v>43069</v>
      </c>
      <c r="B18" s="57" t="s">
        <v>184</v>
      </c>
      <c r="C18" s="57" t="s">
        <v>113</v>
      </c>
      <c r="D18" s="19" t="str">
        <f t="shared" si="0"/>
        <v>Defensives</v>
      </c>
      <c r="E18" s="19" t="str">
        <f t="shared" si="1"/>
        <v>Defensives</v>
      </c>
      <c r="F18" s="100">
        <v>7.3130000000000001E-2</v>
      </c>
      <c r="G18" s="101">
        <v>23.934000000000001</v>
      </c>
      <c r="H18" s="98">
        <v>0.30064000000000002</v>
      </c>
      <c r="I18" s="20">
        <f t="shared" si="2"/>
        <v>1</v>
      </c>
      <c r="J18" s="102">
        <f t="shared" si="3"/>
        <v>3.0554859196122671E-3</v>
      </c>
      <c r="K18" s="102">
        <f t="shared" si="4"/>
        <v>1.0163271419678908E-2</v>
      </c>
      <c r="L18" s="96">
        <f t="shared" si="5"/>
        <v>7.3130000000000001E-2</v>
      </c>
    </row>
    <row r="19" spans="1:12" ht="13.95" customHeight="1" x14ac:dyDescent="0.3">
      <c r="A19" s="94">
        <v>43100</v>
      </c>
      <c r="B19" s="57" t="s">
        <v>184</v>
      </c>
      <c r="C19" s="57" t="s">
        <v>113</v>
      </c>
      <c r="D19" s="19" t="str">
        <f t="shared" si="0"/>
        <v>Defensives</v>
      </c>
      <c r="E19" s="19" t="str">
        <f t="shared" si="1"/>
        <v>Defensives</v>
      </c>
      <c r="F19" s="100">
        <v>6.8739999999999996E-2</v>
      </c>
      <c r="G19" s="101">
        <v>24.483000000000001</v>
      </c>
      <c r="H19" s="98">
        <v>0.29731000000000002</v>
      </c>
      <c r="I19" s="20">
        <f t="shared" si="2"/>
        <v>1</v>
      </c>
      <c r="J19" s="102">
        <f t="shared" si="3"/>
        <v>2.8076624596658903E-3</v>
      </c>
      <c r="K19" s="102">
        <f t="shared" si="4"/>
        <v>9.4435520489249952E-3</v>
      </c>
      <c r="L19" s="96">
        <f t="shared" si="5"/>
        <v>6.8739999999999996E-2</v>
      </c>
    </row>
    <row r="20" spans="1:12" ht="13.95" customHeight="1" x14ac:dyDescent="0.3">
      <c r="A20" s="94">
        <v>43131</v>
      </c>
      <c r="B20" s="57" t="s">
        <v>184</v>
      </c>
      <c r="C20" s="57" t="s">
        <v>113</v>
      </c>
      <c r="D20" s="19" t="str">
        <f t="shared" si="0"/>
        <v>Defensives</v>
      </c>
      <c r="E20" s="19" t="str">
        <f t="shared" si="1"/>
        <v>Defensives</v>
      </c>
      <c r="F20" s="100">
        <v>6.4229999999999995E-2</v>
      </c>
      <c r="G20" s="101">
        <v>24.873999999999999</v>
      </c>
      <c r="H20" s="98">
        <v>0.30074000000000001</v>
      </c>
      <c r="I20" s="20">
        <f t="shared" si="2"/>
        <v>1</v>
      </c>
      <c r="J20" s="102">
        <f t="shared" si="3"/>
        <v>2.5822143603762963E-3</v>
      </c>
      <c r="K20" s="102">
        <f t="shared" si="4"/>
        <v>8.5862019032263617E-3</v>
      </c>
      <c r="L20" s="96">
        <f t="shared" si="5"/>
        <v>6.4229999999999995E-2</v>
      </c>
    </row>
    <row r="21" spans="1:12" ht="13.95" customHeight="1" x14ac:dyDescent="0.3">
      <c r="A21" s="94">
        <v>43159</v>
      </c>
      <c r="B21" s="57" t="s">
        <v>184</v>
      </c>
      <c r="C21" s="57" t="s">
        <v>113</v>
      </c>
      <c r="D21" s="19" t="str">
        <f t="shared" si="0"/>
        <v>Defensives</v>
      </c>
      <c r="E21" s="19" t="str">
        <f t="shared" si="1"/>
        <v>Defensives</v>
      </c>
      <c r="F21" s="100">
        <v>6.5049999999999997E-2</v>
      </c>
      <c r="G21" s="101">
        <v>24.684999999999999</v>
      </c>
      <c r="H21" s="98">
        <v>0.3</v>
      </c>
      <c r="I21" s="20">
        <f t="shared" si="2"/>
        <v>1</v>
      </c>
      <c r="J21" s="102">
        <f t="shared" si="3"/>
        <v>2.6352035649179662E-3</v>
      </c>
      <c r="K21" s="102">
        <f t="shared" si="4"/>
        <v>8.7840118830598869E-3</v>
      </c>
      <c r="L21" s="96">
        <f t="shared" si="5"/>
        <v>6.5049999999999997E-2</v>
      </c>
    </row>
    <row r="22" spans="1:12" ht="13.95" customHeight="1" x14ac:dyDescent="0.3">
      <c r="A22" s="94">
        <v>43190</v>
      </c>
      <c r="B22" s="57" t="s">
        <v>184</v>
      </c>
      <c r="C22" s="57" t="s">
        <v>113</v>
      </c>
      <c r="D22" s="19" t="str">
        <f t="shared" si="0"/>
        <v>Defensives</v>
      </c>
      <c r="E22" s="19" t="str">
        <f t="shared" si="1"/>
        <v>Defensives</v>
      </c>
      <c r="F22" s="100">
        <v>7.0190000000000002E-2</v>
      </c>
      <c r="G22" s="101">
        <v>26.31</v>
      </c>
      <c r="H22" s="98">
        <v>0.30181000000000002</v>
      </c>
      <c r="I22" s="20">
        <f t="shared" si="2"/>
        <v>1</v>
      </c>
      <c r="J22" s="102">
        <f t="shared" si="3"/>
        <v>2.6678069175218549E-3</v>
      </c>
      <c r="K22" s="102">
        <f t="shared" si="4"/>
        <v>8.8393589262180002E-3</v>
      </c>
      <c r="L22" s="96">
        <f t="shared" si="5"/>
        <v>7.0190000000000002E-2</v>
      </c>
    </row>
    <row r="23" spans="1:12" ht="13.95" customHeight="1" x14ac:dyDescent="0.3">
      <c r="A23" s="94">
        <v>43220</v>
      </c>
      <c r="B23" s="57" t="s">
        <v>184</v>
      </c>
      <c r="C23" s="57" t="s">
        <v>113</v>
      </c>
      <c r="D23" s="19" t="str">
        <f t="shared" si="0"/>
        <v>Defensives</v>
      </c>
      <c r="E23" s="19" t="str">
        <f t="shared" si="1"/>
        <v>Defensives</v>
      </c>
      <c r="F23" s="100">
        <v>6.701E-2</v>
      </c>
      <c r="G23" s="101">
        <v>25.244</v>
      </c>
      <c r="H23" s="98">
        <v>0.31145</v>
      </c>
      <c r="I23" s="20">
        <f t="shared" si="2"/>
        <v>1</v>
      </c>
      <c r="J23" s="102">
        <f t="shared" si="3"/>
        <v>2.6544921565520522E-3</v>
      </c>
      <c r="K23" s="102">
        <f t="shared" si="4"/>
        <v>8.5230122220325971E-3</v>
      </c>
      <c r="L23" s="96">
        <f t="shared" si="5"/>
        <v>6.701E-2</v>
      </c>
    </row>
    <row r="24" spans="1:12" ht="13.95" customHeight="1" x14ac:dyDescent="0.3">
      <c r="A24" s="94">
        <v>43251</v>
      </c>
      <c r="B24" s="57" t="s">
        <v>184</v>
      </c>
      <c r="C24" s="57" t="s">
        <v>113</v>
      </c>
      <c r="D24" s="19" t="str">
        <f t="shared" si="0"/>
        <v>Defensives</v>
      </c>
      <c r="E24" s="19" t="str">
        <f t="shared" si="1"/>
        <v>Defensives</v>
      </c>
      <c r="F24" s="100">
        <v>6.7229999999999998E-2</v>
      </c>
      <c r="G24" s="101">
        <v>21.344999999999999</v>
      </c>
      <c r="H24" s="98">
        <v>0.29697000000000001</v>
      </c>
      <c r="I24" s="20">
        <f t="shared" si="2"/>
        <v>1</v>
      </c>
      <c r="J24" s="102">
        <f t="shared" si="3"/>
        <v>3.1496837666900915E-3</v>
      </c>
      <c r="K24" s="102">
        <f t="shared" si="4"/>
        <v>1.0606067167357279E-2</v>
      </c>
      <c r="L24" s="96">
        <f t="shared" si="5"/>
        <v>6.7229999999999998E-2</v>
      </c>
    </row>
    <row r="25" spans="1:12" ht="13.95" customHeight="1" x14ac:dyDescent="0.3">
      <c r="A25" s="94">
        <v>43281</v>
      </c>
      <c r="B25" s="57" t="s">
        <v>184</v>
      </c>
      <c r="C25" s="57" t="s">
        <v>113</v>
      </c>
      <c r="D25" s="19" t="str">
        <f t="shared" si="0"/>
        <v>Defensives</v>
      </c>
      <c r="E25" s="19" t="str">
        <f t="shared" si="1"/>
        <v>Defensives</v>
      </c>
      <c r="F25" s="100">
        <v>6.4979999999999996E-2</v>
      </c>
      <c r="G25" s="101">
        <v>20.055</v>
      </c>
      <c r="H25" s="98">
        <v>0.29448999999999997</v>
      </c>
      <c r="I25" s="20">
        <f t="shared" si="2"/>
        <v>1</v>
      </c>
      <c r="J25" s="102">
        <f t="shared" si="3"/>
        <v>3.2400897531787583E-3</v>
      </c>
      <c r="K25" s="102">
        <f t="shared" si="4"/>
        <v>1.1002376152598589E-2</v>
      </c>
      <c r="L25" s="96">
        <f t="shared" si="5"/>
        <v>6.4979999999999996E-2</v>
      </c>
    </row>
    <row r="26" spans="1:12" ht="13.95" customHeight="1" x14ac:dyDescent="0.3">
      <c r="A26" s="94">
        <v>43312</v>
      </c>
      <c r="B26" s="57" t="s">
        <v>184</v>
      </c>
      <c r="C26" s="57" t="s">
        <v>113</v>
      </c>
      <c r="D26" s="19" t="str">
        <f t="shared" si="0"/>
        <v>Defensives</v>
      </c>
      <c r="E26" s="19" t="str">
        <f t="shared" si="1"/>
        <v>Defensives</v>
      </c>
      <c r="F26" s="100">
        <v>6.3957E-2</v>
      </c>
      <c r="G26" s="101">
        <v>21.713999999999999</v>
      </c>
      <c r="H26" s="98">
        <v>0.28391</v>
      </c>
      <c r="I26" s="20">
        <f t="shared" si="2"/>
        <v>1</v>
      </c>
      <c r="J26" s="102">
        <f t="shared" si="3"/>
        <v>2.9454269135120201E-3</v>
      </c>
      <c r="K26" s="102">
        <f t="shared" si="4"/>
        <v>1.037450922303554E-2</v>
      </c>
      <c r="L26" s="96">
        <f t="shared" si="5"/>
        <v>6.3957E-2</v>
      </c>
    </row>
    <row r="27" spans="1:12" ht="13.95" customHeight="1" x14ac:dyDescent="0.3">
      <c r="A27" s="94">
        <v>43343</v>
      </c>
      <c r="B27" s="57" t="s">
        <v>184</v>
      </c>
      <c r="C27" s="57" t="s">
        <v>113</v>
      </c>
      <c r="D27" s="19" t="str">
        <f t="shared" si="0"/>
        <v>Defensives</v>
      </c>
      <c r="E27" s="19" t="str">
        <f t="shared" si="1"/>
        <v>Defensives</v>
      </c>
      <c r="F27" s="100">
        <v>6.4211000000000004E-2</v>
      </c>
      <c r="G27" s="101">
        <v>20.890999999999998</v>
      </c>
      <c r="H27" s="98">
        <v>0.28339999999999999</v>
      </c>
      <c r="I27" s="20">
        <f t="shared" si="2"/>
        <v>1</v>
      </c>
      <c r="J27" s="102">
        <f t="shared" si="3"/>
        <v>3.0736202192331629E-3</v>
      </c>
      <c r="K27" s="102">
        <f t="shared" si="4"/>
        <v>1.084551947506409E-2</v>
      </c>
      <c r="L27" s="96">
        <f t="shared" si="5"/>
        <v>6.4211000000000004E-2</v>
      </c>
    </row>
    <row r="28" spans="1:12" ht="13.95" customHeight="1" x14ac:dyDescent="0.3">
      <c r="A28" s="94">
        <v>43373</v>
      </c>
      <c r="B28" s="57" t="s">
        <v>184</v>
      </c>
      <c r="C28" s="57" t="s">
        <v>113</v>
      </c>
      <c r="D28" s="19" t="str">
        <f t="shared" si="0"/>
        <v>Defensives</v>
      </c>
      <c r="E28" s="19" t="str">
        <f t="shared" si="1"/>
        <v>Defensives</v>
      </c>
      <c r="F28" s="100">
        <v>6.0465999999999999E-2</v>
      </c>
      <c r="G28" s="101">
        <v>20.163</v>
      </c>
      <c r="H28" s="98">
        <v>0.28693999999999997</v>
      </c>
      <c r="I28" s="20">
        <f t="shared" si="2"/>
        <v>1</v>
      </c>
      <c r="J28" s="102">
        <f t="shared" si="3"/>
        <v>2.9988592967316371E-3</v>
      </c>
      <c r="K28" s="102">
        <f t="shared" si="4"/>
        <v>1.0451172010635106E-2</v>
      </c>
      <c r="L28" s="96">
        <f t="shared" si="5"/>
        <v>6.0465999999999999E-2</v>
      </c>
    </row>
    <row r="29" spans="1:12" ht="13.95" customHeight="1" x14ac:dyDescent="0.3">
      <c r="A29" s="94">
        <v>43404</v>
      </c>
      <c r="B29" s="57" t="s">
        <v>184</v>
      </c>
      <c r="C29" s="57" t="s">
        <v>113</v>
      </c>
      <c r="D29" s="19" t="str">
        <f t="shared" si="0"/>
        <v>Defensives</v>
      </c>
      <c r="E29" s="19" t="str">
        <f t="shared" si="1"/>
        <v>Defensives</v>
      </c>
      <c r="F29" s="100">
        <v>4.8918000000000003E-2</v>
      </c>
      <c r="G29" s="101">
        <v>19.004000000000001</v>
      </c>
      <c r="H29" s="98">
        <v>0.25718000000000002</v>
      </c>
      <c r="I29" s="20">
        <f t="shared" si="2"/>
        <v>1</v>
      </c>
      <c r="J29" s="102">
        <f t="shared" si="3"/>
        <v>2.574089665333614E-3</v>
      </c>
      <c r="K29" s="102">
        <f t="shared" si="4"/>
        <v>1.0008902968090885E-2</v>
      </c>
      <c r="L29" s="96">
        <f t="shared" si="5"/>
        <v>4.8918000000000003E-2</v>
      </c>
    </row>
    <row r="30" spans="1:12" ht="13.95" customHeight="1" x14ac:dyDescent="0.3">
      <c r="A30" s="94">
        <v>43434</v>
      </c>
      <c r="B30" s="57" t="s">
        <v>184</v>
      </c>
      <c r="C30" s="57" t="s">
        <v>113</v>
      </c>
      <c r="D30" s="19" t="str">
        <f t="shared" si="0"/>
        <v>Defensives</v>
      </c>
      <c r="E30" s="19" t="str">
        <f t="shared" si="1"/>
        <v>Defensives</v>
      </c>
      <c r="F30" s="100">
        <v>4.9568000000000001E-2</v>
      </c>
      <c r="G30" s="101">
        <v>20.106999999999999</v>
      </c>
      <c r="H30" s="98">
        <v>0.24969</v>
      </c>
      <c r="I30" s="20">
        <f t="shared" si="2"/>
        <v>1</v>
      </c>
      <c r="J30" s="102">
        <f t="shared" si="3"/>
        <v>2.4652111205052969E-3</v>
      </c>
      <c r="K30" s="102">
        <f t="shared" si="4"/>
        <v>9.8730871100376344E-3</v>
      </c>
      <c r="L30" s="96">
        <f t="shared" si="5"/>
        <v>4.9568000000000001E-2</v>
      </c>
    </row>
    <row r="31" spans="1:12" ht="13.95" customHeight="1" x14ac:dyDescent="0.3">
      <c r="A31" s="94">
        <v>43465</v>
      </c>
      <c r="B31" s="57" t="s">
        <v>184</v>
      </c>
      <c r="C31" s="57" t="s">
        <v>113</v>
      </c>
      <c r="D31" s="19" t="str">
        <f t="shared" si="0"/>
        <v>Defensives</v>
      </c>
      <c r="E31" s="19" t="str">
        <f t="shared" si="1"/>
        <v>Defensives</v>
      </c>
      <c r="F31" s="100">
        <v>4.6246000000000002E-2</v>
      </c>
      <c r="G31" s="101">
        <v>18.228000000000002</v>
      </c>
      <c r="H31" s="98">
        <v>0.25040000000000001</v>
      </c>
      <c r="I31" s="20">
        <f t="shared" si="2"/>
        <v>1</v>
      </c>
      <c r="J31" s="102">
        <f t="shared" si="3"/>
        <v>2.5370858020627605E-3</v>
      </c>
      <c r="K31" s="102">
        <f t="shared" si="4"/>
        <v>1.0132131797375241E-2</v>
      </c>
      <c r="L31" s="96">
        <f t="shared" si="5"/>
        <v>4.6246000000000002E-2</v>
      </c>
    </row>
    <row r="32" spans="1:12" ht="13.95" customHeight="1" x14ac:dyDescent="0.3">
      <c r="A32" s="94">
        <v>43496</v>
      </c>
      <c r="B32" s="57" t="s">
        <v>184</v>
      </c>
      <c r="C32" s="57" t="s">
        <v>113</v>
      </c>
      <c r="D32" s="19" t="str">
        <f t="shared" si="0"/>
        <v>Defensives</v>
      </c>
      <c r="E32" s="19" t="str">
        <f t="shared" si="1"/>
        <v>Defensives</v>
      </c>
      <c r="F32" s="100">
        <v>4.8334000000000002E-2</v>
      </c>
      <c r="G32" s="101">
        <v>20.777000000000001</v>
      </c>
      <c r="H32" s="98">
        <v>0.23465</v>
      </c>
      <c r="I32" s="20">
        <f t="shared" si="2"/>
        <v>1</v>
      </c>
      <c r="J32" s="102">
        <f t="shared" si="3"/>
        <v>2.3263223757039033E-3</v>
      </c>
      <c r="K32" s="102">
        <f t="shared" si="4"/>
        <v>9.9140096982906593E-3</v>
      </c>
      <c r="L32" s="96">
        <f t="shared" si="5"/>
        <v>4.8334000000000002E-2</v>
      </c>
    </row>
    <row r="33" spans="1:12" ht="13.95" customHeight="1" x14ac:dyDescent="0.3">
      <c r="A33" s="94">
        <v>43524</v>
      </c>
      <c r="B33" s="57" t="s">
        <v>184</v>
      </c>
      <c r="C33" s="57" t="s">
        <v>113</v>
      </c>
      <c r="D33" s="19" t="str">
        <f t="shared" si="0"/>
        <v>Defensives</v>
      </c>
      <c r="E33" s="19" t="str">
        <f t="shared" si="1"/>
        <v>Defensives</v>
      </c>
      <c r="F33" s="100">
        <v>4.8802000000000012E-2</v>
      </c>
      <c r="G33" s="101">
        <v>20.945</v>
      </c>
      <c r="H33" s="98">
        <v>0.23721999999999999</v>
      </c>
      <c r="I33" s="20">
        <f t="shared" si="2"/>
        <v>1</v>
      </c>
      <c r="J33" s="102">
        <f t="shared" si="3"/>
        <v>2.3300071616137509E-3</v>
      </c>
      <c r="K33" s="102">
        <f t="shared" si="4"/>
        <v>9.8221362516387779E-3</v>
      </c>
      <c r="L33" s="96">
        <f t="shared" si="5"/>
        <v>4.8802000000000012E-2</v>
      </c>
    </row>
    <row r="34" spans="1:12" ht="13.95" customHeight="1" x14ac:dyDescent="0.3">
      <c r="A34" s="94">
        <v>43555</v>
      </c>
      <c r="B34" s="57" t="s">
        <v>184</v>
      </c>
      <c r="C34" s="57" t="s">
        <v>113</v>
      </c>
      <c r="D34" s="19" t="str">
        <f t="shared" si="0"/>
        <v>Defensives</v>
      </c>
      <c r="E34" s="19" t="str">
        <f t="shared" si="1"/>
        <v>Defensives</v>
      </c>
      <c r="F34" s="100">
        <v>4.7796999999999999E-2</v>
      </c>
      <c r="G34" s="101">
        <v>20.469000000000001</v>
      </c>
      <c r="H34" s="98">
        <v>0.23147000000000001</v>
      </c>
      <c r="I34" s="20">
        <f t="shared" si="2"/>
        <v>1</v>
      </c>
      <c r="J34" s="102">
        <f t="shared" si="3"/>
        <v>2.3350920904782841E-3</v>
      </c>
      <c r="K34" s="102">
        <f t="shared" si="4"/>
        <v>1.0088098200536934E-2</v>
      </c>
      <c r="L34" s="96">
        <f t="shared" si="5"/>
        <v>4.7796999999999999E-2</v>
      </c>
    </row>
    <row r="35" spans="1:12" ht="13.95" customHeight="1" x14ac:dyDescent="0.3">
      <c r="A35" s="94">
        <v>43585</v>
      </c>
      <c r="B35" s="57" t="s">
        <v>184</v>
      </c>
      <c r="C35" s="57" t="s">
        <v>113</v>
      </c>
      <c r="D35" s="19" t="str">
        <f t="shared" si="0"/>
        <v>Defensives</v>
      </c>
      <c r="E35" s="19" t="str">
        <f t="shared" si="1"/>
        <v>Defensives</v>
      </c>
      <c r="F35" s="100">
        <v>5.2085999999999993E-2</v>
      </c>
      <c r="G35" s="101">
        <v>22.044</v>
      </c>
      <c r="H35" s="98">
        <v>0.23505999999999999</v>
      </c>
      <c r="I35" s="20">
        <f t="shared" si="2"/>
        <v>1</v>
      </c>
      <c r="J35" s="102">
        <f t="shared" si="3"/>
        <v>2.3628198149156228E-3</v>
      </c>
      <c r="K35" s="102">
        <f t="shared" si="4"/>
        <v>1.0051985939401101E-2</v>
      </c>
      <c r="L35" s="96">
        <f t="shared" si="5"/>
        <v>5.2085999999999993E-2</v>
      </c>
    </row>
    <row r="36" spans="1:12" ht="13.95" customHeight="1" x14ac:dyDescent="0.3">
      <c r="A36" s="94">
        <v>43616</v>
      </c>
      <c r="B36" s="57" t="s">
        <v>184</v>
      </c>
      <c r="C36" s="57" t="s">
        <v>113</v>
      </c>
      <c r="D36" s="19" t="str">
        <f t="shared" si="0"/>
        <v>Defensives</v>
      </c>
      <c r="E36" s="19" t="str">
        <f t="shared" si="1"/>
        <v>Defensives</v>
      </c>
      <c r="F36" s="100">
        <v>4.7451999999999987E-2</v>
      </c>
      <c r="G36" s="101">
        <v>21.39</v>
      </c>
      <c r="H36" s="98">
        <v>0.22761999999999999</v>
      </c>
      <c r="I36" s="20">
        <f t="shared" si="2"/>
        <v>1</v>
      </c>
      <c r="J36" s="102">
        <f t="shared" si="3"/>
        <v>2.2184198223468904E-3</v>
      </c>
      <c r="K36" s="102">
        <f t="shared" si="4"/>
        <v>9.7461550933436881E-3</v>
      </c>
      <c r="L36" s="96">
        <f t="shared" si="5"/>
        <v>4.7451999999999987E-2</v>
      </c>
    </row>
    <row r="37" spans="1:12" ht="13.95" customHeight="1" x14ac:dyDescent="0.3">
      <c r="A37" s="94">
        <v>43646</v>
      </c>
      <c r="B37" s="57" t="s">
        <v>184</v>
      </c>
      <c r="C37" s="57" t="s">
        <v>113</v>
      </c>
      <c r="D37" s="19" t="str">
        <f t="shared" si="0"/>
        <v>Defensives</v>
      </c>
      <c r="E37" s="19" t="str">
        <f t="shared" si="1"/>
        <v>Defensives</v>
      </c>
      <c r="F37" s="100">
        <v>4.6545000000000003E-2</v>
      </c>
      <c r="G37" s="101">
        <v>21.693000000000001</v>
      </c>
      <c r="H37" s="98">
        <v>0.22796</v>
      </c>
      <c r="I37" s="20">
        <f t="shared" si="2"/>
        <v>1</v>
      </c>
      <c r="J37" s="102">
        <f t="shared" si="3"/>
        <v>2.1456230120315309E-3</v>
      </c>
      <c r="K37" s="102">
        <f t="shared" si="4"/>
        <v>9.4122785226861336E-3</v>
      </c>
      <c r="L37" s="96">
        <f t="shared" si="5"/>
        <v>4.6545000000000003E-2</v>
      </c>
    </row>
    <row r="38" spans="1:12" ht="13.95" customHeight="1" x14ac:dyDescent="0.3">
      <c r="A38" s="94">
        <v>43677</v>
      </c>
      <c r="B38" s="57" t="s">
        <v>184</v>
      </c>
      <c r="C38" s="57" t="s">
        <v>113</v>
      </c>
      <c r="D38" s="19" t="str">
        <f t="shared" si="0"/>
        <v>Defensives</v>
      </c>
      <c r="E38" s="19" t="str">
        <f t="shared" si="1"/>
        <v>Defensives</v>
      </c>
      <c r="F38" s="100">
        <v>5.1722999999999998E-2</v>
      </c>
      <c r="G38" s="101">
        <v>24.43</v>
      </c>
      <c r="H38" s="98">
        <v>0.21809000000000001</v>
      </c>
      <c r="I38" s="20">
        <f t="shared" si="2"/>
        <v>1</v>
      </c>
      <c r="J38" s="102">
        <f t="shared" si="3"/>
        <v>2.1171919770773639E-3</v>
      </c>
      <c r="K38" s="102">
        <f t="shared" si="4"/>
        <v>9.7078819619302297E-3</v>
      </c>
      <c r="L38" s="96">
        <f t="shared" si="5"/>
        <v>5.1722999999999998E-2</v>
      </c>
    </row>
    <row r="39" spans="1:12" ht="13.95" customHeight="1" x14ac:dyDescent="0.3">
      <c r="A39" s="94">
        <v>43708</v>
      </c>
      <c r="B39" s="57" t="s">
        <v>184</v>
      </c>
      <c r="C39" s="57" t="s">
        <v>113</v>
      </c>
      <c r="D39" s="19" t="str">
        <f t="shared" si="0"/>
        <v>Defensives</v>
      </c>
      <c r="E39" s="19" t="str">
        <f t="shared" si="1"/>
        <v>Defensives</v>
      </c>
      <c r="F39" s="100">
        <v>4.6511999999999998E-2</v>
      </c>
      <c r="G39" s="101">
        <v>22.387</v>
      </c>
      <c r="H39" s="98">
        <v>0.21889</v>
      </c>
      <c r="I39" s="20">
        <f t="shared" si="2"/>
        <v>1</v>
      </c>
      <c r="J39" s="102">
        <f t="shared" si="3"/>
        <v>2.0776343413588241E-3</v>
      </c>
      <c r="K39" s="102">
        <f t="shared" si="4"/>
        <v>9.4916823123889806E-3</v>
      </c>
      <c r="L39" s="96">
        <f t="shared" si="5"/>
        <v>4.6511999999999998E-2</v>
      </c>
    </row>
    <row r="40" spans="1:12" ht="13.95" customHeight="1" x14ac:dyDescent="0.3">
      <c r="A40" s="94">
        <v>43738</v>
      </c>
      <c r="B40" s="57" t="s">
        <v>184</v>
      </c>
      <c r="C40" s="57" t="s">
        <v>113</v>
      </c>
      <c r="D40" s="19" t="str">
        <f t="shared" si="0"/>
        <v>Defensives</v>
      </c>
      <c r="E40" s="19" t="str">
        <f t="shared" si="1"/>
        <v>Defensives</v>
      </c>
      <c r="F40" s="100">
        <v>4.6216E-2</v>
      </c>
      <c r="G40" s="101">
        <v>22.867000000000001</v>
      </c>
      <c r="H40" s="98">
        <v>0.21876000000000001</v>
      </c>
      <c r="I40" s="20">
        <f t="shared" si="2"/>
        <v>1</v>
      </c>
      <c r="J40" s="102">
        <f t="shared" si="3"/>
        <v>2.0210784099357151E-3</v>
      </c>
      <c r="K40" s="102">
        <f t="shared" si="4"/>
        <v>9.2387932434435677E-3</v>
      </c>
      <c r="L40" s="96">
        <f t="shared" si="5"/>
        <v>4.6216E-2</v>
      </c>
    </row>
    <row r="41" spans="1:12" ht="13.95" customHeight="1" x14ac:dyDescent="0.3">
      <c r="A41" s="94">
        <v>43769</v>
      </c>
      <c r="B41" s="57" t="s">
        <v>184</v>
      </c>
      <c r="C41" s="57" t="s">
        <v>113</v>
      </c>
      <c r="D41" s="19" t="str">
        <f t="shared" si="0"/>
        <v>Defensives</v>
      </c>
      <c r="E41" s="19" t="str">
        <f t="shared" si="1"/>
        <v>Defensives</v>
      </c>
      <c r="F41" s="100">
        <v>4.0855000000000002E-2</v>
      </c>
      <c r="G41" s="101">
        <v>20.99</v>
      </c>
      <c r="H41" s="98">
        <v>0.21604999999999999</v>
      </c>
      <c r="I41" s="20">
        <f t="shared" si="2"/>
        <v>1</v>
      </c>
      <c r="J41" s="102">
        <f t="shared" si="3"/>
        <v>1.9464030490709864E-3</v>
      </c>
      <c r="K41" s="102">
        <f t="shared" si="4"/>
        <v>9.0090398013005623E-3</v>
      </c>
      <c r="L41" s="96">
        <f t="shared" si="5"/>
        <v>4.0855000000000002E-2</v>
      </c>
    </row>
    <row r="42" spans="1:12" ht="13.95" customHeight="1" x14ac:dyDescent="0.3">
      <c r="A42" s="94">
        <v>43799</v>
      </c>
      <c r="B42" s="57" t="s">
        <v>184</v>
      </c>
      <c r="C42" s="57" t="s">
        <v>113</v>
      </c>
      <c r="D42" s="19" t="str">
        <f t="shared" si="0"/>
        <v>Defensives</v>
      </c>
      <c r="E42" s="19" t="str">
        <f t="shared" si="1"/>
        <v>Defensives</v>
      </c>
      <c r="F42" s="100">
        <v>4.1932999999999998E-2</v>
      </c>
      <c r="G42" s="101">
        <v>21.698</v>
      </c>
      <c r="H42" s="98">
        <v>0.21743000000000001</v>
      </c>
      <c r="I42" s="20">
        <f t="shared" si="2"/>
        <v>1</v>
      </c>
      <c r="J42" s="102">
        <f t="shared" si="3"/>
        <v>1.9325744308231173E-3</v>
      </c>
      <c r="K42" s="102">
        <f t="shared" si="4"/>
        <v>8.8882602714580195E-3</v>
      </c>
      <c r="L42" s="96">
        <f t="shared" si="5"/>
        <v>4.1932999999999998E-2</v>
      </c>
    </row>
    <row r="43" spans="1:12" ht="13.95" customHeight="1" x14ac:dyDescent="0.3">
      <c r="A43" s="94">
        <v>43830</v>
      </c>
      <c r="B43" s="57" t="s">
        <v>184</v>
      </c>
      <c r="C43" s="57" t="s">
        <v>113</v>
      </c>
      <c r="D43" s="19" t="str">
        <f t="shared" si="0"/>
        <v>Defensives</v>
      </c>
      <c r="E43" s="19" t="str">
        <f t="shared" si="1"/>
        <v>Defensives</v>
      </c>
      <c r="F43" s="100">
        <v>4.0862000000000002E-2</v>
      </c>
      <c r="G43" s="101">
        <v>22.72</v>
      </c>
      <c r="H43" s="98">
        <v>0.21290000000000001</v>
      </c>
      <c r="I43" s="20">
        <f t="shared" si="2"/>
        <v>1</v>
      </c>
      <c r="J43" s="102">
        <f t="shared" si="3"/>
        <v>1.7985035211267608E-3</v>
      </c>
      <c r="K43" s="102">
        <f t="shared" si="4"/>
        <v>8.4476445332398349E-3</v>
      </c>
      <c r="L43" s="96">
        <f t="shared" si="5"/>
        <v>4.0862000000000002E-2</v>
      </c>
    </row>
    <row r="44" spans="1:12" ht="13.95" customHeight="1" x14ac:dyDescent="0.3">
      <c r="A44" s="94">
        <v>43861</v>
      </c>
      <c r="B44" s="57" t="s">
        <v>184</v>
      </c>
      <c r="C44" s="57" t="s">
        <v>113</v>
      </c>
      <c r="D44" s="19" t="str">
        <f t="shared" si="0"/>
        <v>Defensives</v>
      </c>
      <c r="E44" s="19" t="str">
        <f t="shared" si="1"/>
        <v>Defensives</v>
      </c>
      <c r="F44" s="100">
        <v>3.8634000000000002E-2</v>
      </c>
      <c r="G44" s="101">
        <v>21.861999999999998</v>
      </c>
      <c r="H44" s="98">
        <v>0.20574000000000001</v>
      </c>
      <c r="I44" s="20">
        <f t="shared" si="2"/>
        <v>1</v>
      </c>
      <c r="J44" s="102">
        <f t="shared" si="3"/>
        <v>1.7671759216906049E-3</v>
      </c>
      <c r="K44" s="102">
        <f t="shared" si="4"/>
        <v>8.5893648376135154E-3</v>
      </c>
      <c r="L44" s="96">
        <f t="shared" si="5"/>
        <v>3.8634000000000002E-2</v>
      </c>
    </row>
    <row r="45" spans="1:12" ht="13.95" customHeight="1" x14ac:dyDescent="0.3">
      <c r="A45" s="94">
        <v>43890</v>
      </c>
      <c r="B45" s="57" t="s">
        <v>184</v>
      </c>
      <c r="C45" s="57" t="s">
        <v>113</v>
      </c>
      <c r="D45" s="19" t="str">
        <f t="shared" si="0"/>
        <v>Defensives</v>
      </c>
      <c r="E45" s="19" t="str">
        <f t="shared" si="1"/>
        <v>Defensives</v>
      </c>
      <c r="F45" s="100">
        <v>3.4452999999999998E-2</v>
      </c>
      <c r="G45" s="101">
        <v>17.876999999999999</v>
      </c>
      <c r="H45" s="98">
        <v>0.20216000000000001</v>
      </c>
      <c r="I45" s="20">
        <f t="shared" si="2"/>
        <v>1</v>
      </c>
      <c r="J45" s="102">
        <f t="shared" si="3"/>
        <v>1.9272249258824186E-3</v>
      </c>
      <c r="K45" s="102">
        <f t="shared" si="4"/>
        <v>9.5331664319470641E-3</v>
      </c>
      <c r="L45" s="96">
        <f t="shared" si="5"/>
        <v>3.4452999999999998E-2</v>
      </c>
    </row>
    <row r="46" spans="1:12" ht="13.95" customHeight="1" x14ac:dyDescent="0.3">
      <c r="A46" s="94">
        <v>43921</v>
      </c>
      <c r="B46" s="57" t="s">
        <v>184</v>
      </c>
      <c r="C46" s="57" t="s">
        <v>113</v>
      </c>
      <c r="D46" s="19" t="str">
        <f t="shared" si="0"/>
        <v>Defensives</v>
      </c>
      <c r="E46" s="19" t="str">
        <f t="shared" si="1"/>
        <v>Defensives</v>
      </c>
      <c r="F46" s="100">
        <v>4.0391000000000003E-2</v>
      </c>
      <c r="G46" s="101">
        <v>16.018000000000001</v>
      </c>
      <c r="H46" s="98">
        <v>0.18715000000000001</v>
      </c>
      <c r="I46" s="20">
        <f t="shared" si="2"/>
        <v>1</v>
      </c>
      <c r="J46" s="102">
        <f t="shared" si="3"/>
        <v>2.5216006992133853E-3</v>
      </c>
      <c r="K46" s="102">
        <f t="shared" si="4"/>
        <v>1.3473687946638446E-2</v>
      </c>
      <c r="L46" s="96">
        <f t="shared" si="5"/>
        <v>4.0391000000000003E-2</v>
      </c>
    </row>
    <row r="47" spans="1:12" ht="13.95" customHeight="1" x14ac:dyDescent="0.3">
      <c r="A47" s="94">
        <v>43951</v>
      </c>
      <c r="B47" s="57" t="s">
        <v>184</v>
      </c>
      <c r="C47" s="57" t="s">
        <v>113</v>
      </c>
      <c r="D47" s="19" t="str">
        <f t="shared" si="0"/>
        <v>Defensives</v>
      </c>
      <c r="E47" s="19" t="str">
        <f t="shared" si="1"/>
        <v>Defensives</v>
      </c>
      <c r="F47" s="100">
        <v>3.3952999999999997E-2</v>
      </c>
      <c r="G47" s="101">
        <v>16.084</v>
      </c>
      <c r="H47" s="98">
        <v>0.17335999999999999</v>
      </c>
      <c r="I47" s="20">
        <f t="shared" si="2"/>
        <v>1</v>
      </c>
      <c r="J47" s="102">
        <f t="shared" si="3"/>
        <v>2.1109798557572743E-3</v>
      </c>
      <c r="K47" s="102">
        <f t="shared" si="4"/>
        <v>1.2176856574511273E-2</v>
      </c>
      <c r="L47" s="96">
        <f t="shared" si="5"/>
        <v>3.3952999999999997E-2</v>
      </c>
    </row>
    <row r="48" spans="1:12" ht="13.95" customHeight="1" x14ac:dyDescent="0.3">
      <c r="A48" s="94">
        <v>43982</v>
      </c>
      <c r="B48" s="57" t="s">
        <v>184</v>
      </c>
      <c r="C48" s="57" t="s">
        <v>113</v>
      </c>
      <c r="D48" s="19" t="str">
        <f t="shared" si="0"/>
        <v>Defensives</v>
      </c>
      <c r="E48" s="19" t="str">
        <f t="shared" si="1"/>
        <v>Defensives</v>
      </c>
      <c r="F48" s="100">
        <v>3.4414E-2</v>
      </c>
      <c r="G48" s="101">
        <v>19.015000000000001</v>
      </c>
      <c r="H48" s="98">
        <v>0.15620999999999999</v>
      </c>
      <c r="I48" s="20">
        <f t="shared" si="2"/>
        <v>1</v>
      </c>
      <c r="J48" s="102">
        <f t="shared" si="3"/>
        <v>1.8098343413094924E-3</v>
      </c>
      <c r="K48" s="102">
        <f t="shared" si="4"/>
        <v>1.1585905776259474E-2</v>
      </c>
      <c r="L48" s="96">
        <f t="shared" si="5"/>
        <v>3.4414E-2</v>
      </c>
    </row>
    <row r="49" spans="1:12" ht="13.95" customHeight="1" x14ac:dyDescent="0.3">
      <c r="A49" s="94">
        <v>44012</v>
      </c>
      <c r="B49" s="57" t="s">
        <v>184</v>
      </c>
      <c r="C49" s="57" t="s">
        <v>113</v>
      </c>
      <c r="D49" s="19" t="str">
        <f t="shared" si="0"/>
        <v>Defensives</v>
      </c>
      <c r="E49" s="19" t="str">
        <f t="shared" si="1"/>
        <v>Defensives</v>
      </c>
      <c r="F49" s="100">
        <v>3.5786999999999999E-2</v>
      </c>
      <c r="G49" s="101">
        <v>21.803000000000001</v>
      </c>
      <c r="H49" s="98">
        <v>0.15064</v>
      </c>
      <c r="I49" s="20">
        <f t="shared" si="2"/>
        <v>1</v>
      </c>
      <c r="J49" s="102">
        <f t="shared" si="3"/>
        <v>1.6413796266568821E-3</v>
      </c>
      <c r="K49" s="102">
        <f t="shared" si="4"/>
        <v>1.0896041069150837E-2</v>
      </c>
      <c r="L49" s="96">
        <f t="shared" si="5"/>
        <v>3.5786999999999999E-2</v>
      </c>
    </row>
    <row r="50" spans="1:12" ht="13.95" customHeight="1" x14ac:dyDescent="0.3">
      <c r="A50" s="94">
        <v>44043</v>
      </c>
      <c r="B50" s="57" t="s">
        <v>184</v>
      </c>
      <c r="C50" s="57" t="s">
        <v>113</v>
      </c>
      <c r="D50" s="19" t="str">
        <f t="shared" si="0"/>
        <v>Defensives</v>
      </c>
      <c r="E50" s="19" t="str">
        <f t="shared" si="1"/>
        <v>Defensives</v>
      </c>
      <c r="F50" s="100">
        <v>3.2351999999999999E-2</v>
      </c>
      <c r="G50" s="101">
        <v>21.972999999999999</v>
      </c>
      <c r="H50" s="98">
        <v>0.14618999999999999</v>
      </c>
      <c r="I50" s="20">
        <f t="shared" si="2"/>
        <v>1</v>
      </c>
      <c r="J50" s="102">
        <f t="shared" si="3"/>
        <v>1.4723524325308333E-3</v>
      </c>
      <c r="K50" s="102">
        <f t="shared" si="4"/>
        <v>1.0071498957047906E-2</v>
      </c>
      <c r="L50" s="96">
        <f t="shared" si="5"/>
        <v>3.2351999999999999E-2</v>
      </c>
    </row>
    <row r="51" spans="1:12" ht="13.95" customHeight="1" x14ac:dyDescent="0.3">
      <c r="A51" s="94">
        <v>44074</v>
      </c>
      <c r="B51" s="57" t="s">
        <v>184</v>
      </c>
      <c r="C51" s="57" t="s">
        <v>113</v>
      </c>
      <c r="D51" s="19" t="str">
        <f t="shared" si="0"/>
        <v>Defensives</v>
      </c>
      <c r="E51" s="19" t="str">
        <f t="shared" si="1"/>
        <v>Defensives</v>
      </c>
      <c r="F51" s="100">
        <v>2.9711999999999999E-2</v>
      </c>
      <c r="G51" s="101">
        <v>19.928999999999998</v>
      </c>
      <c r="H51" s="98">
        <v>0.14149999999999999</v>
      </c>
      <c r="I51" s="20">
        <f t="shared" si="2"/>
        <v>1</v>
      </c>
      <c r="J51" s="102">
        <f t="shared" si="3"/>
        <v>1.4908926689748607E-3</v>
      </c>
      <c r="K51" s="102">
        <f t="shared" si="4"/>
        <v>1.0536343950352373E-2</v>
      </c>
      <c r="L51" s="96">
        <f t="shared" si="5"/>
        <v>2.9711999999999999E-2</v>
      </c>
    </row>
    <row r="52" spans="1:12" ht="13.95" customHeight="1" x14ac:dyDescent="0.3">
      <c r="A52" s="94">
        <v>44104</v>
      </c>
      <c r="B52" s="57" t="s">
        <v>184</v>
      </c>
      <c r="C52" s="57" t="s">
        <v>113</v>
      </c>
      <c r="D52" s="19" t="str">
        <f t="shared" si="0"/>
        <v>Defensives</v>
      </c>
      <c r="E52" s="19" t="str">
        <f t="shared" si="1"/>
        <v>Defensives</v>
      </c>
      <c r="F52" s="100">
        <v>3.1563000000000001E-2</v>
      </c>
      <c r="G52" s="101">
        <v>19.707999999999998</v>
      </c>
      <c r="H52" s="98">
        <v>0.14613000000000001</v>
      </c>
      <c r="I52" s="20">
        <f t="shared" si="2"/>
        <v>1</v>
      </c>
      <c r="J52" s="102">
        <f t="shared" si="3"/>
        <v>1.6015323726405522E-3</v>
      </c>
      <c r="K52" s="102">
        <f t="shared" si="4"/>
        <v>1.0959641227951495E-2</v>
      </c>
      <c r="L52" s="96">
        <f t="shared" si="5"/>
        <v>3.1563000000000001E-2</v>
      </c>
    </row>
    <row r="53" spans="1:12" ht="13.95" customHeight="1" x14ac:dyDescent="0.3">
      <c r="A53" s="94">
        <v>44135</v>
      </c>
      <c r="B53" s="57" t="s">
        <v>184</v>
      </c>
      <c r="C53" s="57" t="s">
        <v>113</v>
      </c>
      <c r="D53" s="19" t="str">
        <f t="shared" si="0"/>
        <v>Defensives</v>
      </c>
      <c r="E53" s="19" t="str">
        <f t="shared" si="1"/>
        <v>Defensives</v>
      </c>
      <c r="F53" s="100">
        <v>3.0783999999999999E-2</v>
      </c>
      <c r="G53" s="101">
        <v>18.358000000000001</v>
      </c>
      <c r="H53" s="98">
        <v>0.15038000000000001</v>
      </c>
      <c r="I53" s="20">
        <f t="shared" si="2"/>
        <v>1</v>
      </c>
      <c r="J53" s="102">
        <f t="shared" si="3"/>
        <v>1.6768711188582632E-3</v>
      </c>
      <c r="K53" s="102">
        <f t="shared" si="4"/>
        <v>1.1150891866327058E-2</v>
      </c>
      <c r="L53" s="96">
        <f t="shared" si="5"/>
        <v>3.0783999999999999E-2</v>
      </c>
    </row>
    <row r="54" spans="1:12" ht="13.95" customHeight="1" x14ac:dyDescent="0.3">
      <c r="A54" s="94">
        <v>44165</v>
      </c>
      <c r="B54" s="57" t="s">
        <v>184</v>
      </c>
      <c r="C54" s="57" t="s">
        <v>113</v>
      </c>
      <c r="D54" s="19" t="str">
        <f t="shared" si="0"/>
        <v>Defensives</v>
      </c>
      <c r="E54" s="19" t="str">
        <f t="shared" si="1"/>
        <v>Defensives</v>
      </c>
      <c r="F54" s="100">
        <v>3.0513999999999999E-2</v>
      </c>
      <c r="G54" s="101">
        <v>20.733000000000001</v>
      </c>
      <c r="H54" s="98">
        <v>0.15026</v>
      </c>
      <c r="I54" s="20">
        <f t="shared" si="2"/>
        <v>1</v>
      </c>
      <c r="J54" s="102">
        <f t="shared" si="3"/>
        <v>1.471759996141417E-3</v>
      </c>
      <c r="K54" s="102">
        <f t="shared" si="4"/>
        <v>9.7947557310090298E-3</v>
      </c>
      <c r="L54" s="96">
        <f t="shared" si="5"/>
        <v>3.0513999999999999E-2</v>
      </c>
    </row>
    <row r="55" spans="1:12" ht="13.95" customHeight="1" x14ac:dyDescent="0.3">
      <c r="A55" s="94">
        <v>44196</v>
      </c>
      <c r="B55" s="57" t="s">
        <v>184</v>
      </c>
      <c r="C55" s="57" t="s">
        <v>113</v>
      </c>
      <c r="D55" s="19" t="str">
        <f t="shared" si="0"/>
        <v>Defensives</v>
      </c>
      <c r="E55" s="19" t="str">
        <f t="shared" si="1"/>
        <v>Defensives</v>
      </c>
      <c r="F55" s="100">
        <v>3.1845999999999999E-2</v>
      </c>
      <c r="G55" s="101">
        <v>23.443999999999999</v>
      </c>
      <c r="H55" s="98">
        <v>0.14976999999999999</v>
      </c>
      <c r="I55" s="20">
        <f t="shared" si="2"/>
        <v>1</v>
      </c>
      <c r="J55" s="102">
        <f t="shared" si="3"/>
        <v>1.3583859409657055E-3</v>
      </c>
      <c r="K55" s="102">
        <f t="shared" si="4"/>
        <v>9.0698133201956698E-3</v>
      </c>
      <c r="L55" s="96">
        <f t="shared" si="5"/>
        <v>3.1845999999999999E-2</v>
      </c>
    </row>
    <row r="56" spans="1:12" ht="13.95" customHeight="1" x14ac:dyDescent="0.3">
      <c r="A56" s="94">
        <v>44227</v>
      </c>
      <c r="B56" s="57" t="s">
        <v>184</v>
      </c>
      <c r="C56" s="57" t="s">
        <v>113</v>
      </c>
      <c r="D56" s="19" t="str">
        <f t="shared" si="0"/>
        <v>Defensives</v>
      </c>
      <c r="E56" s="19" t="str">
        <f t="shared" si="1"/>
        <v>Defensives</v>
      </c>
      <c r="F56" s="100">
        <v>3.1099999999999999E-2</v>
      </c>
      <c r="G56" s="101">
        <v>22.555</v>
      </c>
      <c r="H56" s="98">
        <v>0.14951</v>
      </c>
      <c r="I56" s="20">
        <f t="shared" si="2"/>
        <v>1</v>
      </c>
      <c r="J56" s="102">
        <f t="shared" si="3"/>
        <v>1.3788516958545777E-3</v>
      </c>
      <c r="K56" s="102">
        <f t="shared" si="4"/>
        <v>9.2224713788681533E-3</v>
      </c>
      <c r="L56" s="96">
        <f t="shared" si="5"/>
        <v>3.1099999999999999E-2</v>
      </c>
    </row>
    <row r="57" spans="1:12" ht="13.95" customHeight="1" x14ac:dyDescent="0.3">
      <c r="A57" s="94">
        <v>44255</v>
      </c>
      <c r="B57" s="57" t="s">
        <v>184</v>
      </c>
      <c r="C57" s="57" t="s">
        <v>113</v>
      </c>
      <c r="D57" s="19" t="str">
        <f t="shared" si="0"/>
        <v>Defensives</v>
      </c>
      <c r="E57" s="19" t="str">
        <f t="shared" si="1"/>
        <v>Defensives</v>
      </c>
      <c r="F57" s="100">
        <v>3.014E-2</v>
      </c>
      <c r="G57" s="101">
        <v>20.875</v>
      </c>
      <c r="H57" s="98">
        <v>0.14494000000000001</v>
      </c>
      <c r="I57" s="20">
        <f t="shared" si="2"/>
        <v>1</v>
      </c>
      <c r="J57" s="102">
        <f t="shared" si="3"/>
        <v>1.4438323353293413E-3</v>
      </c>
      <c r="K57" s="102">
        <f t="shared" si="4"/>
        <v>9.9615864173405629E-3</v>
      </c>
      <c r="L57" s="96">
        <f t="shared" si="5"/>
        <v>3.014E-2</v>
      </c>
    </row>
    <row r="58" spans="1:12" ht="13.95" customHeight="1" x14ac:dyDescent="0.3">
      <c r="A58" s="94">
        <v>44286</v>
      </c>
      <c r="B58" s="57" t="s">
        <v>184</v>
      </c>
      <c r="C58" s="57" t="s">
        <v>113</v>
      </c>
      <c r="D58" s="19" t="str">
        <f t="shared" si="0"/>
        <v>Defensives</v>
      </c>
      <c r="E58" s="19" t="str">
        <f t="shared" si="1"/>
        <v>Defensives</v>
      </c>
      <c r="F58" s="100">
        <v>3.1230000000000001E-2</v>
      </c>
      <c r="G58" s="101">
        <v>22.686</v>
      </c>
      <c r="H58" s="98">
        <v>0.14235</v>
      </c>
      <c r="I58" s="20">
        <f t="shared" si="2"/>
        <v>1</v>
      </c>
      <c r="J58" s="102">
        <f t="shared" si="3"/>
        <v>1.3766199418143348E-3</v>
      </c>
      <c r="K58" s="102">
        <f t="shared" si="4"/>
        <v>9.6706704728790633E-3</v>
      </c>
      <c r="L58" s="96">
        <f t="shared" si="5"/>
        <v>3.1230000000000001E-2</v>
      </c>
    </row>
    <row r="59" spans="1:12" ht="13.95" customHeight="1" x14ac:dyDescent="0.3">
      <c r="A59" s="94">
        <v>44316</v>
      </c>
      <c r="B59" s="57" t="s">
        <v>184</v>
      </c>
      <c r="C59" s="57" t="s">
        <v>113</v>
      </c>
      <c r="D59" s="19" t="str">
        <f t="shared" si="0"/>
        <v>Defensives</v>
      </c>
      <c r="E59" s="19" t="str">
        <f t="shared" si="1"/>
        <v>Defensives</v>
      </c>
      <c r="F59" s="100">
        <v>3.024E-2</v>
      </c>
      <c r="G59" s="101">
        <v>21.684999999999999</v>
      </c>
      <c r="H59" s="98">
        <v>0.14537</v>
      </c>
      <c r="I59" s="20">
        <f t="shared" si="2"/>
        <v>1</v>
      </c>
      <c r="J59" s="102">
        <f t="shared" si="3"/>
        <v>1.3945123357159328E-3</v>
      </c>
      <c r="K59" s="102">
        <f t="shared" si="4"/>
        <v>9.5928481510348263E-3</v>
      </c>
      <c r="L59" s="96">
        <f t="shared" si="5"/>
        <v>3.024E-2</v>
      </c>
    </row>
    <row r="60" spans="1:12" ht="13.95" customHeight="1" x14ac:dyDescent="0.3">
      <c r="A60" s="94">
        <v>44347</v>
      </c>
      <c r="B60" s="57" t="s">
        <v>184</v>
      </c>
      <c r="C60" s="57" t="s">
        <v>113</v>
      </c>
      <c r="D60" s="19" t="str">
        <f t="shared" si="0"/>
        <v>Defensives</v>
      </c>
      <c r="E60" s="19" t="str">
        <f t="shared" si="1"/>
        <v>Defensives</v>
      </c>
      <c r="F60" s="100">
        <v>3.422E-2</v>
      </c>
      <c r="G60" s="101">
        <v>24.797999999999998</v>
      </c>
      <c r="H60" s="98">
        <v>0.14496000000000001</v>
      </c>
      <c r="I60" s="20">
        <f t="shared" si="2"/>
        <v>1</v>
      </c>
      <c r="J60" s="102">
        <f t="shared" si="3"/>
        <v>1.3799499959674169E-3</v>
      </c>
      <c r="K60" s="102">
        <f t="shared" si="4"/>
        <v>9.5195225991129753E-3</v>
      </c>
      <c r="L60" s="96">
        <f t="shared" si="5"/>
        <v>3.422E-2</v>
      </c>
    </row>
    <row r="61" spans="1:12" ht="13.95" customHeight="1" x14ac:dyDescent="0.3">
      <c r="A61" s="94">
        <v>44377</v>
      </c>
      <c r="B61" s="57" t="s">
        <v>184</v>
      </c>
      <c r="C61" s="57" t="s">
        <v>113</v>
      </c>
      <c r="D61" s="19" t="str">
        <f t="shared" si="0"/>
        <v>Defensives</v>
      </c>
      <c r="E61" s="19" t="str">
        <f t="shared" si="1"/>
        <v>Defensives</v>
      </c>
      <c r="F61" s="100">
        <v>3.243E-2</v>
      </c>
      <c r="G61" s="101">
        <v>23.224</v>
      </c>
      <c r="H61" s="98">
        <v>0.14688999999999999</v>
      </c>
      <c r="I61" s="20">
        <f t="shared" si="2"/>
        <v>1</v>
      </c>
      <c r="J61" s="102">
        <f t="shared" si="3"/>
        <v>1.3964002755769893E-3</v>
      </c>
      <c r="K61" s="102">
        <f t="shared" si="4"/>
        <v>9.5064352616038485E-3</v>
      </c>
      <c r="L61" s="96">
        <f t="shared" si="5"/>
        <v>3.243E-2</v>
      </c>
    </row>
    <row r="62" spans="1:12" ht="13.95" customHeight="1" x14ac:dyDescent="0.3">
      <c r="A62" s="94">
        <v>44408</v>
      </c>
      <c r="B62" s="57" t="s">
        <v>184</v>
      </c>
      <c r="C62" s="57" t="s">
        <v>113</v>
      </c>
      <c r="D62" s="19" t="str">
        <f t="shared" si="0"/>
        <v>Defensives</v>
      </c>
      <c r="E62" s="19" t="str">
        <f t="shared" si="1"/>
        <v>Defensives</v>
      </c>
      <c r="F62" s="100">
        <v>3.286E-2</v>
      </c>
      <c r="G62" s="101">
        <v>22.088000000000001</v>
      </c>
      <c r="H62" s="98">
        <v>0.15279999999999999</v>
      </c>
      <c r="I62" s="20">
        <f t="shared" si="2"/>
        <v>1</v>
      </c>
      <c r="J62" s="102">
        <f t="shared" si="3"/>
        <v>1.4876856211517566E-3</v>
      </c>
      <c r="K62" s="102">
        <f t="shared" si="4"/>
        <v>9.7361624420926485E-3</v>
      </c>
      <c r="L62" s="96">
        <f t="shared" si="5"/>
        <v>3.286E-2</v>
      </c>
    </row>
    <row r="63" spans="1:12" ht="13.95" customHeight="1" x14ac:dyDescent="0.3">
      <c r="A63" s="94">
        <v>44439</v>
      </c>
      <c r="B63" s="57" t="s">
        <v>184</v>
      </c>
      <c r="C63" s="57" t="s">
        <v>113</v>
      </c>
      <c r="D63" s="19" t="str">
        <f t="shared" si="0"/>
        <v>Defensives</v>
      </c>
      <c r="E63" s="19" t="str">
        <f t="shared" si="1"/>
        <v>Defensives</v>
      </c>
      <c r="F63" s="100">
        <v>3.4880000000000001E-2</v>
      </c>
      <c r="G63" s="101">
        <v>22.62</v>
      </c>
      <c r="H63" s="98">
        <v>0.15595000000000001</v>
      </c>
      <c r="I63" s="20">
        <f t="shared" si="2"/>
        <v>1</v>
      </c>
      <c r="J63" s="102">
        <f t="shared" si="3"/>
        <v>1.5419982316534041E-3</v>
      </c>
      <c r="K63" s="102">
        <f t="shared" si="4"/>
        <v>9.8877732071394938E-3</v>
      </c>
      <c r="L63" s="96">
        <f t="shared" si="5"/>
        <v>3.4880000000000001E-2</v>
      </c>
    </row>
    <row r="64" spans="1:12" ht="13.95" customHeight="1" x14ac:dyDescent="0.3">
      <c r="A64" s="94">
        <v>44469</v>
      </c>
      <c r="B64" s="57" t="s">
        <v>184</v>
      </c>
      <c r="C64" s="57" t="s">
        <v>113</v>
      </c>
      <c r="D64" s="19" t="str">
        <f t="shared" si="0"/>
        <v>Defensives</v>
      </c>
      <c r="E64" s="19" t="str">
        <f t="shared" si="1"/>
        <v>Defensives</v>
      </c>
      <c r="F64" s="100">
        <v>3.0929999999999999E-2</v>
      </c>
      <c r="G64" s="101">
        <v>19.966000000000001</v>
      </c>
      <c r="H64" s="98">
        <v>0.16256999999999999</v>
      </c>
      <c r="I64" s="20">
        <f t="shared" si="2"/>
        <v>1</v>
      </c>
      <c r="J64" s="102">
        <f t="shared" si="3"/>
        <v>1.549133526995893E-3</v>
      </c>
      <c r="K64" s="102">
        <f t="shared" si="4"/>
        <v>9.529024586306778E-3</v>
      </c>
      <c r="L64" s="96">
        <f t="shared" si="5"/>
        <v>3.0929999999999999E-2</v>
      </c>
    </row>
    <row r="65" spans="1:12" ht="13.95" customHeight="1" x14ac:dyDescent="0.3">
      <c r="A65" s="94">
        <v>44500</v>
      </c>
      <c r="B65" s="57" t="s">
        <v>184</v>
      </c>
      <c r="C65" s="57" t="s">
        <v>113</v>
      </c>
      <c r="D65" s="19" t="str">
        <f t="shared" si="0"/>
        <v>Defensives</v>
      </c>
      <c r="E65" s="19" t="str">
        <f t="shared" si="1"/>
        <v>Defensives</v>
      </c>
      <c r="F65" s="100">
        <v>3.7240000000000002E-2</v>
      </c>
      <c r="G65" s="101">
        <v>22.07</v>
      </c>
      <c r="H65" s="98">
        <v>0.15293999999999999</v>
      </c>
      <c r="I65" s="20">
        <f t="shared" si="2"/>
        <v>1</v>
      </c>
      <c r="J65" s="102">
        <f t="shared" si="3"/>
        <v>1.6873584050747623E-3</v>
      </c>
      <c r="K65" s="102">
        <f t="shared" si="4"/>
        <v>1.1032812900972685E-2</v>
      </c>
      <c r="L65" s="96">
        <f t="shared" si="5"/>
        <v>3.7240000000000002E-2</v>
      </c>
    </row>
    <row r="66" spans="1:12" ht="13.95" customHeight="1" x14ac:dyDescent="0.3">
      <c r="A66" s="94">
        <v>44530</v>
      </c>
      <c r="B66" s="57" t="s">
        <v>184</v>
      </c>
      <c r="C66" s="57" t="s">
        <v>113</v>
      </c>
      <c r="D66" s="19" t="str">
        <f t="shared" si="0"/>
        <v>Defensives</v>
      </c>
      <c r="E66" s="19" t="str">
        <f t="shared" si="1"/>
        <v>Defensives</v>
      </c>
      <c r="F66" s="100">
        <v>3.5880000000000002E-2</v>
      </c>
      <c r="G66" s="101">
        <v>20.167000000000002</v>
      </c>
      <c r="H66" s="98">
        <v>0.15454999999999999</v>
      </c>
      <c r="I66" s="20">
        <f t="shared" si="2"/>
        <v>1</v>
      </c>
      <c r="J66" s="102">
        <f t="shared" si="3"/>
        <v>1.7791441463777457E-3</v>
      </c>
      <c r="K66" s="102">
        <f t="shared" si="4"/>
        <v>1.1511770600955974E-2</v>
      </c>
      <c r="L66" s="96">
        <f t="shared" si="5"/>
        <v>3.5880000000000002E-2</v>
      </c>
    </row>
    <row r="67" spans="1:12" ht="13.95" customHeight="1" x14ac:dyDescent="0.3">
      <c r="A67" s="94">
        <v>44561</v>
      </c>
      <c r="B67" s="57" t="s">
        <v>184</v>
      </c>
      <c r="C67" s="57" t="s">
        <v>113</v>
      </c>
      <c r="D67" s="19" t="str">
        <f t="shared" si="0"/>
        <v>Defensives</v>
      </c>
      <c r="E67" s="19" t="str">
        <f t="shared" si="1"/>
        <v>Defensives</v>
      </c>
      <c r="F67" s="100">
        <v>3.3680000000000002E-2</v>
      </c>
      <c r="G67" s="101">
        <v>19.370999999999999</v>
      </c>
      <c r="H67" s="98">
        <v>0.15558</v>
      </c>
      <c r="I67" s="20">
        <f t="shared" si="2"/>
        <v>1</v>
      </c>
      <c r="J67" s="102">
        <f t="shared" si="3"/>
        <v>1.7386815342522329E-3</v>
      </c>
      <c r="K67" s="102">
        <f t="shared" si="4"/>
        <v>1.1175482287262071E-2</v>
      </c>
      <c r="L67" s="96">
        <f t="shared" si="5"/>
        <v>3.3680000000000002E-2</v>
      </c>
    </row>
    <row r="68" spans="1:12" ht="13.95" customHeight="1" x14ac:dyDescent="0.3">
      <c r="A68" s="94">
        <v>44592</v>
      </c>
      <c r="B68" s="57" t="s">
        <v>184</v>
      </c>
      <c r="C68" s="57" t="s">
        <v>113</v>
      </c>
      <c r="D68" s="19" t="str">
        <f t="shared" si="0"/>
        <v>Defensives</v>
      </c>
      <c r="E68" s="19" t="str">
        <f t="shared" si="1"/>
        <v>Defensives</v>
      </c>
      <c r="F68" s="100">
        <v>3.0589999999999999E-2</v>
      </c>
      <c r="G68" s="101">
        <v>18.940000000000001</v>
      </c>
      <c r="H68" s="98">
        <v>0.15461</v>
      </c>
      <c r="I68" s="20">
        <f t="shared" si="2"/>
        <v>1</v>
      </c>
      <c r="J68" s="102">
        <f t="shared" si="3"/>
        <v>1.6151003167898625E-3</v>
      </c>
      <c r="K68" s="102">
        <f t="shared" si="4"/>
        <v>1.0446286247913217E-2</v>
      </c>
      <c r="L68" s="96">
        <f t="shared" si="5"/>
        <v>3.0589999999999999E-2</v>
      </c>
    </row>
    <row r="69" spans="1:12" ht="13.95" customHeight="1" x14ac:dyDescent="0.3">
      <c r="A69" s="94">
        <v>44620</v>
      </c>
      <c r="B69" s="57" t="s">
        <v>184</v>
      </c>
      <c r="C69" s="57" t="s">
        <v>113</v>
      </c>
      <c r="D69" s="19" t="str">
        <f t="shared" ref="D69:D132" si="6">VLOOKUP(C69,GicsMap,2,FALSE)</f>
        <v>Defensives</v>
      </c>
      <c r="E69" s="19" t="str">
        <f t="shared" ref="E69:E132" si="7">IF(D69="Cyclicals",IF(COUNTIF(GlobalList,B69)&gt;0,"WEG &amp; Embraer","Cyclicals ex-WEG &amp; Embraer"),D69)</f>
        <v>Defensives</v>
      </c>
      <c r="F69" s="100">
        <v>3.0759999999999999E-2</v>
      </c>
      <c r="G69" s="101">
        <v>19.370999999999999</v>
      </c>
      <c r="H69" s="98">
        <v>0.15407999999999999</v>
      </c>
      <c r="I69" s="20">
        <f t="shared" ref="I69:I132" si="8">IF(AND(ISNUMBER(G69),ISNUMBER(H69),G69&gt;=PEmin,G69&lt;=PEmax,H69&gt;=ROEmin,H69&lt;=ROEmax),1,0)</f>
        <v>1</v>
      </c>
      <c r="J69" s="102">
        <f t="shared" ref="J69:J132" si="9">IF(I69=1,F69/G69,0)</f>
        <v>1.5879407361519798E-3</v>
      </c>
      <c r="K69" s="102">
        <f t="shared" ref="K69:K132" si="10">IF(I69=1,J69/H69,0)</f>
        <v>1.0305949741380971E-2</v>
      </c>
      <c r="L69" s="96">
        <f t="shared" ref="L69:L132" si="11">I69*F69</f>
        <v>3.0759999999999999E-2</v>
      </c>
    </row>
    <row r="70" spans="1:12" ht="13.95" customHeight="1" x14ac:dyDescent="0.3">
      <c r="A70" s="94">
        <v>44651</v>
      </c>
      <c r="B70" s="57" t="s">
        <v>184</v>
      </c>
      <c r="C70" s="57" t="s">
        <v>113</v>
      </c>
      <c r="D70" s="19" t="str">
        <f t="shared" si="6"/>
        <v>Defensives</v>
      </c>
      <c r="E70" s="19" t="str">
        <f t="shared" si="7"/>
        <v>Defensives</v>
      </c>
      <c r="F70" s="100">
        <v>2.962E-2</v>
      </c>
      <c r="G70" s="101">
        <v>18.84</v>
      </c>
      <c r="H70" s="98">
        <v>0.15054999999999999</v>
      </c>
      <c r="I70" s="20">
        <f t="shared" si="8"/>
        <v>1</v>
      </c>
      <c r="J70" s="102">
        <f t="shared" si="9"/>
        <v>1.5721868365180468E-3</v>
      </c>
      <c r="K70" s="102">
        <f t="shared" si="10"/>
        <v>1.0442954742730302E-2</v>
      </c>
      <c r="L70" s="96">
        <f t="shared" si="11"/>
        <v>2.962E-2</v>
      </c>
    </row>
    <row r="71" spans="1:12" ht="13.95" customHeight="1" x14ac:dyDescent="0.3">
      <c r="A71" s="94">
        <v>44681</v>
      </c>
      <c r="B71" s="57" t="s">
        <v>184</v>
      </c>
      <c r="C71" s="57" t="s">
        <v>113</v>
      </c>
      <c r="D71" s="19" t="str">
        <f t="shared" si="6"/>
        <v>Defensives</v>
      </c>
      <c r="E71" s="19" t="str">
        <f t="shared" si="7"/>
        <v>Defensives</v>
      </c>
      <c r="F71" s="100">
        <v>3.1570000000000001E-2</v>
      </c>
      <c r="G71" s="101">
        <v>18.035</v>
      </c>
      <c r="H71" s="98">
        <v>0.15092</v>
      </c>
      <c r="I71" s="20">
        <f t="shared" si="8"/>
        <v>1</v>
      </c>
      <c r="J71" s="102">
        <f t="shared" si="9"/>
        <v>1.750485167729415E-3</v>
      </c>
      <c r="K71" s="102">
        <f t="shared" si="10"/>
        <v>1.1598762044324244E-2</v>
      </c>
      <c r="L71" s="96">
        <f t="shared" si="11"/>
        <v>3.1570000000000001E-2</v>
      </c>
    </row>
    <row r="72" spans="1:12" ht="13.95" customHeight="1" x14ac:dyDescent="0.3">
      <c r="A72" s="94">
        <v>44712</v>
      </c>
      <c r="B72" s="57" t="s">
        <v>184</v>
      </c>
      <c r="C72" s="57" t="s">
        <v>113</v>
      </c>
      <c r="D72" s="19" t="str">
        <f t="shared" si="6"/>
        <v>Defensives</v>
      </c>
      <c r="E72" s="19" t="str">
        <f t="shared" si="7"/>
        <v>Defensives</v>
      </c>
      <c r="F72" s="100">
        <v>3.0370000000000001E-2</v>
      </c>
      <c r="G72" s="101">
        <v>17.234000000000002</v>
      </c>
      <c r="H72" s="98">
        <v>0.15196000000000001</v>
      </c>
      <c r="I72" s="20">
        <f t="shared" si="8"/>
        <v>1</v>
      </c>
      <c r="J72" s="102">
        <f t="shared" si="9"/>
        <v>1.7622142276894511E-3</v>
      </c>
      <c r="K72" s="102">
        <f t="shared" si="10"/>
        <v>1.1596566383847401E-2</v>
      </c>
      <c r="L72" s="96">
        <f t="shared" si="11"/>
        <v>3.0370000000000001E-2</v>
      </c>
    </row>
    <row r="73" spans="1:12" ht="13.95" customHeight="1" x14ac:dyDescent="0.3">
      <c r="A73" s="94">
        <v>44742</v>
      </c>
      <c r="B73" s="57" t="s">
        <v>184</v>
      </c>
      <c r="C73" s="57" t="s">
        <v>113</v>
      </c>
      <c r="D73" s="19" t="str">
        <f t="shared" si="6"/>
        <v>Defensives</v>
      </c>
      <c r="E73" s="19" t="str">
        <f t="shared" si="7"/>
        <v>Defensives</v>
      </c>
      <c r="F73" s="100">
        <v>3.2070000000000001E-2</v>
      </c>
      <c r="G73" s="101">
        <v>16.117999999999999</v>
      </c>
      <c r="H73" s="98">
        <v>0.15445</v>
      </c>
      <c r="I73" s="20">
        <f t="shared" si="8"/>
        <v>1</v>
      </c>
      <c r="J73" s="102">
        <f t="shared" si="9"/>
        <v>1.9897009554535306E-3</v>
      </c>
      <c r="K73" s="102">
        <f t="shared" si="10"/>
        <v>1.2882492427669347E-2</v>
      </c>
      <c r="L73" s="96">
        <f t="shared" si="11"/>
        <v>3.2070000000000001E-2</v>
      </c>
    </row>
    <row r="74" spans="1:12" ht="13.95" customHeight="1" x14ac:dyDescent="0.3">
      <c r="A74" s="94">
        <v>44773</v>
      </c>
      <c r="B74" s="57" t="s">
        <v>184</v>
      </c>
      <c r="C74" s="57" t="s">
        <v>113</v>
      </c>
      <c r="D74" s="19" t="str">
        <f t="shared" si="6"/>
        <v>Defensives</v>
      </c>
      <c r="E74" s="19" t="str">
        <f t="shared" si="7"/>
        <v>Defensives</v>
      </c>
      <c r="F74" s="100">
        <v>3.406E-2</v>
      </c>
      <c r="G74" s="101">
        <v>17.802</v>
      </c>
      <c r="H74" s="98">
        <v>0.15387999999999999</v>
      </c>
      <c r="I74" s="20">
        <f t="shared" si="8"/>
        <v>1</v>
      </c>
      <c r="J74" s="102">
        <f t="shared" si="9"/>
        <v>1.9132681721154927E-3</v>
      </c>
      <c r="K74" s="102">
        <f t="shared" si="10"/>
        <v>1.2433507747046353E-2</v>
      </c>
      <c r="L74" s="96">
        <f t="shared" si="11"/>
        <v>3.406E-2</v>
      </c>
    </row>
    <row r="75" spans="1:12" ht="13.95" customHeight="1" x14ac:dyDescent="0.3">
      <c r="A75" s="94">
        <v>44804</v>
      </c>
      <c r="B75" s="57" t="s">
        <v>184</v>
      </c>
      <c r="C75" s="57" t="s">
        <v>113</v>
      </c>
      <c r="D75" s="19" t="str">
        <f t="shared" si="6"/>
        <v>Defensives</v>
      </c>
      <c r="E75" s="19" t="str">
        <f t="shared" si="7"/>
        <v>Defensives</v>
      </c>
      <c r="F75" s="100">
        <v>3.3939999999999998E-2</v>
      </c>
      <c r="G75" s="101">
        <v>17.873999999999999</v>
      </c>
      <c r="H75" s="98">
        <v>0.16572999999999999</v>
      </c>
      <c r="I75" s="20">
        <f t="shared" si="8"/>
        <v>1</v>
      </c>
      <c r="J75" s="102">
        <f t="shared" si="9"/>
        <v>1.8988474879713551E-3</v>
      </c>
      <c r="K75" s="102">
        <f t="shared" si="10"/>
        <v>1.1457475942625688E-2</v>
      </c>
      <c r="L75" s="96">
        <f t="shared" si="11"/>
        <v>3.3939999999999998E-2</v>
      </c>
    </row>
    <row r="76" spans="1:12" ht="13.95" customHeight="1" x14ac:dyDescent="0.3">
      <c r="A76" s="94">
        <v>44834</v>
      </c>
      <c r="B76" s="57" t="s">
        <v>184</v>
      </c>
      <c r="C76" s="57" t="s">
        <v>113</v>
      </c>
      <c r="D76" s="19" t="str">
        <f t="shared" si="6"/>
        <v>Defensives</v>
      </c>
      <c r="E76" s="19" t="str">
        <f t="shared" si="7"/>
        <v>Defensives</v>
      </c>
      <c r="F76" s="100">
        <v>3.2890000000000003E-2</v>
      </c>
      <c r="G76" s="101">
        <v>18.774000000000001</v>
      </c>
      <c r="H76" s="98">
        <v>0.16528000000000001</v>
      </c>
      <c r="I76" s="20">
        <f t="shared" si="8"/>
        <v>1</v>
      </c>
      <c r="J76" s="102">
        <f t="shared" si="9"/>
        <v>1.7518909129647386E-3</v>
      </c>
      <c r="K76" s="102">
        <f t="shared" si="10"/>
        <v>1.0599533597318118E-2</v>
      </c>
      <c r="L76" s="96">
        <f t="shared" si="11"/>
        <v>3.2890000000000003E-2</v>
      </c>
    </row>
    <row r="77" spans="1:12" ht="13.95" customHeight="1" x14ac:dyDescent="0.3">
      <c r="A77" s="94">
        <v>44865</v>
      </c>
      <c r="B77" s="57" t="s">
        <v>184</v>
      </c>
      <c r="C77" s="57" t="s">
        <v>113</v>
      </c>
      <c r="D77" s="19" t="str">
        <f t="shared" si="6"/>
        <v>Defensives</v>
      </c>
      <c r="E77" s="19" t="str">
        <f t="shared" si="7"/>
        <v>Defensives</v>
      </c>
      <c r="F77" s="100">
        <v>3.2099999999999997E-2</v>
      </c>
      <c r="G77" s="101">
        <v>19.207999999999998</v>
      </c>
      <c r="H77" s="98">
        <v>0.16542000000000001</v>
      </c>
      <c r="I77" s="20">
        <f t="shared" si="8"/>
        <v>1</v>
      </c>
      <c r="J77" s="102">
        <f t="shared" si="9"/>
        <v>1.6711786755518533E-3</v>
      </c>
      <c r="K77" s="102">
        <f t="shared" si="10"/>
        <v>1.0102639799007697E-2</v>
      </c>
      <c r="L77" s="96">
        <f t="shared" si="11"/>
        <v>3.2099999999999997E-2</v>
      </c>
    </row>
    <row r="78" spans="1:12" ht="13.95" customHeight="1" x14ac:dyDescent="0.3">
      <c r="A78" s="94">
        <v>44895</v>
      </c>
      <c r="B78" s="57" t="s">
        <v>184</v>
      </c>
      <c r="C78" s="57" t="s">
        <v>113</v>
      </c>
      <c r="D78" s="19" t="str">
        <f t="shared" si="6"/>
        <v>Defensives</v>
      </c>
      <c r="E78" s="19" t="str">
        <f t="shared" si="7"/>
        <v>Defensives</v>
      </c>
      <c r="F78" s="100">
        <v>3.3459999999999997E-2</v>
      </c>
      <c r="G78" s="101">
        <v>19.183</v>
      </c>
      <c r="H78" s="98">
        <v>0.16381999999999999</v>
      </c>
      <c r="I78" s="20">
        <f t="shared" si="8"/>
        <v>1</v>
      </c>
      <c r="J78" s="102">
        <f t="shared" si="9"/>
        <v>1.7442527237658341E-3</v>
      </c>
      <c r="K78" s="102">
        <f t="shared" si="10"/>
        <v>1.0647373481661788E-2</v>
      </c>
      <c r="L78" s="96">
        <f t="shared" si="11"/>
        <v>3.3459999999999997E-2</v>
      </c>
    </row>
    <row r="79" spans="1:12" ht="13.95" customHeight="1" x14ac:dyDescent="0.3">
      <c r="A79" s="94">
        <v>44926</v>
      </c>
      <c r="B79" s="57" t="s">
        <v>184</v>
      </c>
      <c r="C79" s="57" t="s">
        <v>113</v>
      </c>
      <c r="D79" s="19" t="str">
        <f t="shared" si="6"/>
        <v>Defensives</v>
      </c>
      <c r="E79" s="19" t="str">
        <f t="shared" si="7"/>
        <v>Defensives</v>
      </c>
      <c r="F79" s="100">
        <v>3.2750000000000001E-2</v>
      </c>
      <c r="G79" s="101">
        <v>16.561</v>
      </c>
      <c r="H79" s="98">
        <v>0.16461999999999999</v>
      </c>
      <c r="I79" s="20">
        <f t="shared" si="8"/>
        <v>1</v>
      </c>
      <c r="J79" s="102">
        <f t="shared" si="9"/>
        <v>1.9775375883098849E-3</v>
      </c>
      <c r="K79" s="102">
        <f t="shared" si="10"/>
        <v>1.2012742001639442E-2</v>
      </c>
      <c r="L79" s="96">
        <f t="shared" si="11"/>
        <v>3.2750000000000001E-2</v>
      </c>
    </row>
    <row r="80" spans="1:12" ht="13.95" customHeight="1" x14ac:dyDescent="0.3">
      <c r="A80" s="94">
        <v>44957</v>
      </c>
      <c r="B80" s="57" t="s">
        <v>184</v>
      </c>
      <c r="C80" s="57" t="s">
        <v>113</v>
      </c>
      <c r="D80" s="19" t="str">
        <f t="shared" si="6"/>
        <v>Defensives</v>
      </c>
      <c r="E80" s="19" t="str">
        <f t="shared" si="7"/>
        <v>Defensives</v>
      </c>
      <c r="F80" s="100">
        <v>2.9899999999999999E-2</v>
      </c>
      <c r="G80" s="101">
        <v>15.569000000000001</v>
      </c>
      <c r="H80" s="98">
        <v>0.15976000000000001</v>
      </c>
      <c r="I80" s="20">
        <f t="shared" si="8"/>
        <v>1</v>
      </c>
      <c r="J80" s="102">
        <f t="shared" si="9"/>
        <v>1.9204830111118247E-3</v>
      </c>
      <c r="K80" s="102">
        <f t="shared" si="10"/>
        <v>1.2021050395041467E-2</v>
      </c>
      <c r="L80" s="96">
        <f t="shared" si="11"/>
        <v>2.9899999999999999E-2</v>
      </c>
    </row>
    <row r="81" spans="1:12" ht="13.95" customHeight="1" x14ac:dyDescent="0.3">
      <c r="A81" s="94">
        <v>44985</v>
      </c>
      <c r="B81" s="57" t="s">
        <v>184</v>
      </c>
      <c r="C81" s="57" t="s">
        <v>113</v>
      </c>
      <c r="D81" s="19" t="str">
        <f t="shared" si="6"/>
        <v>Defensives</v>
      </c>
      <c r="E81" s="19" t="str">
        <f t="shared" si="7"/>
        <v>Defensives</v>
      </c>
      <c r="F81" s="100">
        <v>3.1739999999999997E-2</v>
      </c>
      <c r="G81" s="101">
        <v>15.244999999999999</v>
      </c>
      <c r="H81" s="98">
        <v>0.16313</v>
      </c>
      <c r="I81" s="20">
        <f t="shared" si="8"/>
        <v>1</v>
      </c>
      <c r="J81" s="102">
        <f t="shared" si="9"/>
        <v>2.0819940964250574E-3</v>
      </c>
      <c r="K81" s="102">
        <f t="shared" si="10"/>
        <v>1.276279100364775E-2</v>
      </c>
      <c r="L81" s="96">
        <f t="shared" si="11"/>
        <v>3.1739999999999997E-2</v>
      </c>
    </row>
    <row r="82" spans="1:12" ht="13.95" customHeight="1" x14ac:dyDescent="0.3">
      <c r="A82" s="94">
        <v>45016</v>
      </c>
      <c r="B82" s="57" t="s">
        <v>184</v>
      </c>
      <c r="C82" s="57" t="s">
        <v>113</v>
      </c>
      <c r="D82" s="19" t="str">
        <f t="shared" si="6"/>
        <v>Defensives</v>
      </c>
      <c r="E82" s="19" t="str">
        <f t="shared" si="7"/>
        <v>Defensives</v>
      </c>
      <c r="F82" s="100">
        <v>3.5099999999999999E-2</v>
      </c>
      <c r="G82" s="101">
        <v>15.98</v>
      </c>
      <c r="H82" s="98">
        <v>0.17194999999999999</v>
      </c>
      <c r="I82" s="20">
        <f t="shared" si="8"/>
        <v>1</v>
      </c>
      <c r="J82" s="102">
        <f t="shared" si="9"/>
        <v>2.1964956195244054E-3</v>
      </c>
      <c r="K82" s="102">
        <f t="shared" si="10"/>
        <v>1.2774036752104714E-2</v>
      </c>
      <c r="L82" s="96">
        <f t="shared" si="11"/>
        <v>3.5099999999999999E-2</v>
      </c>
    </row>
    <row r="83" spans="1:12" ht="13.95" customHeight="1" x14ac:dyDescent="0.3">
      <c r="A83" s="94">
        <v>45046</v>
      </c>
      <c r="B83" s="57" t="s">
        <v>184</v>
      </c>
      <c r="C83" s="57" t="s">
        <v>113</v>
      </c>
      <c r="D83" s="19" t="str">
        <f t="shared" si="6"/>
        <v>Defensives</v>
      </c>
      <c r="E83" s="19" t="str">
        <f t="shared" si="7"/>
        <v>Defensives</v>
      </c>
      <c r="F83" s="100">
        <v>3.3799999999999997E-2</v>
      </c>
      <c r="G83" s="101">
        <v>15.446</v>
      </c>
      <c r="H83" s="98">
        <v>0.18451999999999999</v>
      </c>
      <c r="I83" s="20">
        <f t="shared" si="8"/>
        <v>1</v>
      </c>
      <c r="J83" s="102">
        <f t="shared" si="9"/>
        <v>2.1882688074582415E-3</v>
      </c>
      <c r="K83" s="102">
        <f t="shared" si="10"/>
        <v>1.1859249986225026E-2</v>
      </c>
      <c r="L83" s="96">
        <f t="shared" si="11"/>
        <v>3.3799999999999997E-2</v>
      </c>
    </row>
    <row r="84" spans="1:12" ht="13.95" customHeight="1" x14ac:dyDescent="0.3">
      <c r="A84" s="94">
        <v>45077</v>
      </c>
      <c r="B84" s="57" t="s">
        <v>184</v>
      </c>
      <c r="C84" s="57" t="s">
        <v>113</v>
      </c>
      <c r="D84" s="19" t="str">
        <f t="shared" si="6"/>
        <v>Defensives</v>
      </c>
      <c r="E84" s="19" t="str">
        <f t="shared" si="7"/>
        <v>Defensives</v>
      </c>
      <c r="F84" s="100">
        <v>3.322E-2</v>
      </c>
      <c r="G84" s="101">
        <v>15.077999999999999</v>
      </c>
      <c r="H84" s="98">
        <v>0.18778</v>
      </c>
      <c r="I84" s="20">
        <f t="shared" si="8"/>
        <v>1</v>
      </c>
      <c r="J84" s="102">
        <f t="shared" si="9"/>
        <v>2.2032099747977185E-3</v>
      </c>
      <c r="K84" s="102">
        <f t="shared" si="10"/>
        <v>1.1732932020437311E-2</v>
      </c>
      <c r="L84" s="96">
        <f t="shared" si="11"/>
        <v>3.322E-2</v>
      </c>
    </row>
    <row r="85" spans="1:12" ht="13.95" customHeight="1" x14ac:dyDescent="0.3">
      <c r="A85" s="94">
        <v>45107</v>
      </c>
      <c r="B85" s="57" t="s">
        <v>184</v>
      </c>
      <c r="C85" s="57" t="s">
        <v>113</v>
      </c>
      <c r="D85" s="19" t="str">
        <f t="shared" si="6"/>
        <v>Defensives</v>
      </c>
      <c r="E85" s="19" t="str">
        <f t="shared" si="7"/>
        <v>Defensives</v>
      </c>
      <c r="F85" s="100">
        <v>3.2910000000000002E-2</v>
      </c>
      <c r="G85" s="101">
        <v>16.161999999999999</v>
      </c>
      <c r="H85" s="98">
        <v>0.1812</v>
      </c>
      <c r="I85" s="20">
        <f t="shared" si="8"/>
        <v>1</v>
      </c>
      <c r="J85" s="102">
        <f t="shared" si="9"/>
        <v>2.0362578888751394E-3</v>
      </c>
      <c r="K85" s="102">
        <f t="shared" si="10"/>
        <v>1.123762631829547E-2</v>
      </c>
      <c r="L85" s="96">
        <f t="shared" si="11"/>
        <v>3.2910000000000002E-2</v>
      </c>
    </row>
    <row r="86" spans="1:12" ht="13.95" customHeight="1" x14ac:dyDescent="0.3">
      <c r="A86" s="94">
        <v>45138</v>
      </c>
      <c r="B86" s="57" t="s">
        <v>184</v>
      </c>
      <c r="C86" s="57" t="s">
        <v>113</v>
      </c>
      <c r="D86" s="19" t="str">
        <f t="shared" si="6"/>
        <v>Defensives</v>
      </c>
      <c r="E86" s="19" t="str">
        <f t="shared" si="7"/>
        <v>Defensives</v>
      </c>
      <c r="F86" s="100">
        <v>3.0669999999999999E-2</v>
      </c>
      <c r="G86" s="101">
        <v>15.301</v>
      </c>
      <c r="H86" s="98">
        <v>0.18185000000000001</v>
      </c>
      <c r="I86" s="20">
        <f t="shared" si="8"/>
        <v>1</v>
      </c>
      <c r="J86" s="102">
        <f t="shared" si="9"/>
        <v>2.004444153976864E-3</v>
      </c>
      <c r="K86" s="102">
        <f t="shared" si="10"/>
        <v>1.1022513906939037E-2</v>
      </c>
      <c r="L86" s="96">
        <f t="shared" si="11"/>
        <v>3.0669999999999999E-2</v>
      </c>
    </row>
    <row r="87" spans="1:12" ht="13.95" customHeight="1" x14ac:dyDescent="0.3">
      <c r="A87" s="94">
        <v>45169</v>
      </c>
      <c r="B87" s="57" t="s">
        <v>184</v>
      </c>
      <c r="C87" s="57" t="s">
        <v>113</v>
      </c>
      <c r="D87" s="19" t="str">
        <f t="shared" si="6"/>
        <v>Defensives</v>
      </c>
      <c r="E87" s="19" t="str">
        <f t="shared" si="7"/>
        <v>Defensives</v>
      </c>
      <c r="F87" s="100">
        <v>3.041E-2</v>
      </c>
      <c r="G87" s="101">
        <v>14.097</v>
      </c>
      <c r="H87" s="98">
        <v>0.18506</v>
      </c>
      <c r="I87" s="20">
        <f t="shared" si="8"/>
        <v>1</v>
      </c>
      <c r="J87" s="102">
        <f t="shared" si="9"/>
        <v>2.1571965666453857E-3</v>
      </c>
      <c r="K87" s="102">
        <f t="shared" si="10"/>
        <v>1.1656741417083031E-2</v>
      </c>
      <c r="L87" s="96">
        <f t="shared" si="11"/>
        <v>3.041E-2</v>
      </c>
    </row>
    <row r="88" spans="1:12" ht="13.95" customHeight="1" x14ac:dyDescent="0.3">
      <c r="A88" s="94">
        <v>45199</v>
      </c>
      <c r="B88" s="57" t="s">
        <v>184</v>
      </c>
      <c r="C88" s="57" t="s">
        <v>113</v>
      </c>
      <c r="D88" s="19" t="str">
        <f t="shared" si="6"/>
        <v>Defensives</v>
      </c>
      <c r="E88" s="19" t="str">
        <f t="shared" si="7"/>
        <v>Defensives</v>
      </c>
      <c r="F88" s="100">
        <v>2.826E-2</v>
      </c>
      <c r="G88" s="101">
        <v>13.391</v>
      </c>
      <c r="H88" s="98">
        <v>0.18173</v>
      </c>
      <c r="I88" s="20">
        <f t="shared" si="8"/>
        <v>1</v>
      </c>
      <c r="J88" s="102">
        <f t="shared" si="9"/>
        <v>2.1103726383391833E-3</v>
      </c>
      <c r="K88" s="102">
        <f t="shared" si="10"/>
        <v>1.1612681661471322E-2</v>
      </c>
      <c r="L88" s="96">
        <f t="shared" si="11"/>
        <v>2.826E-2</v>
      </c>
    </row>
    <row r="89" spans="1:12" ht="13.95" customHeight="1" x14ac:dyDescent="0.3">
      <c r="A89" s="94">
        <v>45230</v>
      </c>
      <c r="B89" s="57" t="s">
        <v>184</v>
      </c>
      <c r="C89" s="57" t="s">
        <v>113</v>
      </c>
      <c r="D89" s="19" t="str">
        <f t="shared" si="6"/>
        <v>Defensives</v>
      </c>
      <c r="E89" s="19" t="str">
        <f t="shared" si="7"/>
        <v>Defensives</v>
      </c>
      <c r="F89" s="100">
        <v>2.8580000000000001E-2</v>
      </c>
      <c r="G89" s="101">
        <v>12.797000000000001</v>
      </c>
      <c r="H89" s="98">
        <v>0.1857</v>
      </c>
      <c r="I89" s="20">
        <f t="shared" si="8"/>
        <v>1</v>
      </c>
      <c r="J89" s="102">
        <f t="shared" si="9"/>
        <v>2.2333359381104946E-3</v>
      </c>
      <c r="K89" s="102">
        <f t="shared" si="10"/>
        <v>1.2026580172915965E-2</v>
      </c>
      <c r="L89" s="96">
        <f t="shared" si="11"/>
        <v>2.8580000000000001E-2</v>
      </c>
    </row>
    <row r="90" spans="1:12" ht="13.95" customHeight="1" x14ac:dyDescent="0.3">
      <c r="A90" s="94">
        <v>45260</v>
      </c>
      <c r="B90" s="57" t="s">
        <v>184</v>
      </c>
      <c r="C90" s="57" t="s">
        <v>113</v>
      </c>
      <c r="D90" s="19" t="str">
        <f t="shared" si="6"/>
        <v>Defensives</v>
      </c>
      <c r="E90" s="19" t="str">
        <f t="shared" si="7"/>
        <v>Defensives</v>
      </c>
      <c r="F90" s="100">
        <v>2.7310000000000001E-2</v>
      </c>
      <c r="G90" s="101">
        <v>13.6</v>
      </c>
      <c r="H90" s="98">
        <v>0.17186999999999999</v>
      </c>
      <c r="I90" s="20">
        <f t="shared" si="8"/>
        <v>1</v>
      </c>
      <c r="J90" s="102">
        <f t="shared" si="9"/>
        <v>2.0080882352941178E-3</v>
      </c>
      <c r="K90" s="102">
        <f t="shared" si="10"/>
        <v>1.1683762351161447E-2</v>
      </c>
      <c r="L90" s="96">
        <f t="shared" si="11"/>
        <v>2.7310000000000001E-2</v>
      </c>
    </row>
    <row r="91" spans="1:12" ht="13.95" customHeight="1" x14ac:dyDescent="0.3">
      <c r="A91" s="94">
        <v>45291</v>
      </c>
      <c r="B91" s="57" t="s">
        <v>184</v>
      </c>
      <c r="C91" s="57" t="s">
        <v>113</v>
      </c>
      <c r="D91" s="19" t="str">
        <f t="shared" si="6"/>
        <v>Defensives</v>
      </c>
      <c r="E91" s="19" t="str">
        <f t="shared" si="7"/>
        <v>Defensives</v>
      </c>
      <c r="F91" s="100">
        <v>2.6370000000000001E-2</v>
      </c>
      <c r="G91" s="101">
        <v>13.999000000000001</v>
      </c>
      <c r="H91" s="98">
        <v>0.16227</v>
      </c>
      <c r="I91" s="20">
        <f t="shared" si="8"/>
        <v>1</v>
      </c>
      <c r="J91" s="102">
        <f t="shared" si="9"/>
        <v>1.8837059789984999E-3</v>
      </c>
      <c r="K91" s="102">
        <f t="shared" si="10"/>
        <v>1.1608467239776299E-2</v>
      </c>
      <c r="L91" s="96">
        <f t="shared" si="11"/>
        <v>2.6370000000000001E-2</v>
      </c>
    </row>
    <row r="92" spans="1:12" ht="13.95" customHeight="1" x14ac:dyDescent="0.3">
      <c r="A92" s="94">
        <v>45322</v>
      </c>
      <c r="B92" s="57" t="s">
        <v>184</v>
      </c>
      <c r="C92" s="57" t="s">
        <v>113</v>
      </c>
      <c r="D92" s="19" t="str">
        <f t="shared" si="6"/>
        <v>Defensives</v>
      </c>
      <c r="E92" s="19" t="str">
        <f t="shared" si="7"/>
        <v>Defensives</v>
      </c>
      <c r="F92" s="100">
        <v>2.639E-2</v>
      </c>
      <c r="G92" s="101">
        <v>13.675000000000001</v>
      </c>
      <c r="H92" s="98">
        <v>0.17088</v>
      </c>
      <c r="I92" s="20">
        <f t="shared" si="8"/>
        <v>1</v>
      </c>
      <c r="J92" s="102">
        <f t="shared" si="9"/>
        <v>1.929798903107861E-3</v>
      </c>
      <c r="K92" s="102">
        <f t="shared" si="10"/>
        <v>1.1293298824367163E-2</v>
      </c>
      <c r="L92" s="96">
        <f t="shared" si="11"/>
        <v>2.639E-2</v>
      </c>
    </row>
    <row r="93" spans="1:12" ht="13.95" customHeight="1" x14ac:dyDescent="0.3">
      <c r="A93" s="94">
        <v>45351</v>
      </c>
      <c r="B93" s="57" t="s">
        <v>184</v>
      </c>
      <c r="C93" s="57" t="s">
        <v>113</v>
      </c>
      <c r="D93" s="19" t="str">
        <f t="shared" si="6"/>
        <v>Defensives</v>
      </c>
      <c r="E93" s="19" t="str">
        <f t="shared" si="7"/>
        <v>Defensives</v>
      </c>
      <c r="F93" s="100">
        <v>2.5229999999999999E-2</v>
      </c>
      <c r="G93" s="101">
        <v>13.387</v>
      </c>
      <c r="H93" s="98">
        <v>0.17644000000000001</v>
      </c>
      <c r="I93" s="20">
        <f t="shared" si="8"/>
        <v>1</v>
      </c>
      <c r="J93" s="102">
        <f t="shared" si="9"/>
        <v>1.8846642264883841E-3</v>
      </c>
      <c r="K93" s="102">
        <f t="shared" si="10"/>
        <v>1.0681615430108728E-2</v>
      </c>
      <c r="L93" s="96">
        <f t="shared" si="11"/>
        <v>2.5229999999999999E-2</v>
      </c>
    </row>
    <row r="94" spans="1:12" ht="13.95" customHeight="1" x14ac:dyDescent="0.3">
      <c r="A94" s="94">
        <v>45382</v>
      </c>
      <c r="B94" s="57" t="s">
        <v>184</v>
      </c>
      <c r="C94" s="57" t="s">
        <v>113</v>
      </c>
      <c r="D94" s="19" t="str">
        <f t="shared" si="6"/>
        <v>Defensives</v>
      </c>
      <c r="E94" s="19" t="str">
        <f t="shared" si="7"/>
        <v>Defensives</v>
      </c>
      <c r="F94" s="100">
        <v>2.5409999999999999E-2</v>
      </c>
      <c r="G94" s="101">
        <v>13.493</v>
      </c>
      <c r="H94" s="98">
        <v>0.18207000000000001</v>
      </c>
      <c r="I94" s="20">
        <f t="shared" si="8"/>
        <v>1</v>
      </c>
      <c r="J94" s="102">
        <f t="shared" si="9"/>
        <v>1.883198695619951E-3</v>
      </c>
      <c r="K94" s="102">
        <f t="shared" si="10"/>
        <v>1.0343267400559955E-2</v>
      </c>
      <c r="L94" s="96">
        <f t="shared" si="11"/>
        <v>2.5409999999999999E-2</v>
      </c>
    </row>
    <row r="95" spans="1:12" ht="13.95" customHeight="1" x14ac:dyDescent="0.3">
      <c r="A95" s="94">
        <v>45412</v>
      </c>
      <c r="B95" s="57" t="s">
        <v>184</v>
      </c>
      <c r="C95" s="57" t="s">
        <v>113</v>
      </c>
      <c r="D95" s="19" t="str">
        <f t="shared" si="6"/>
        <v>Defensives</v>
      </c>
      <c r="E95" s="19" t="str">
        <f t="shared" si="7"/>
        <v>Defensives</v>
      </c>
      <c r="F95" s="100">
        <v>2.5329999999999998E-2</v>
      </c>
      <c r="G95" s="101">
        <v>12.981</v>
      </c>
      <c r="H95" s="98">
        <v>0.18421999999999999</v>
      </c>
      <c r="I95" s="20">
        <f t="shared" si="8"/>
        <v>1</v>
      </c>
      <c r="J95" s="102">
        <f t="shared" si="9"/>
        <v>1.9513134581311145E-3</v>
      </c>
      <c r="K95" s="102">
        <f t="shared" si="10"/>
        <v>1.05922997401537E-2</v>
      </c>
      <c r="L95" s="96">
        <f t="shared" si="11"/>
        <v>2.5329999999999998E-2</v>
      </c>
    </row>
    <row r="96" spans="1:12" ht="13.95" customHeight="1" x14ac:dyDescent="0.3">
      <c r="A96" s="94">
        <v>45443</v>
      </c>
      <c r="B96" s="57" t="s">
        <v>184</v>
      </c>
      <c r="C96" s="57" t="s">
        <v>113</v>
      </c>
      <c r="D96" s="19" t="str">
        <f t="shared" si="6"/>
        <v>Defensives</v>
      </c>
      <c r="E96" s="19" t="str">
        <f t="shared" si="7"/>
        <v>Defensives</v>
      </c>
      <c r="F96" s="100">
        <v>2.513E-2</v>
      </c>
      <c r="G96" s="101">
        <v>12.157</v>
      </c>
      <c r="H96" s="98">
        <v>0.18334</v>
      </c>
      <c r="I96" s="20">
        <f t="shared" si="8"/>
        <v>1</v>
      </c>
      <c r="J96" s="102">
        <f t="shared" si="9"/>
        <v>2.0671218228181295E-3</v>
      </c>
      <c r="K96" s="102">
        <f t="shared" si="10"/>
        <v>1.127479994991889E-2</v>
      </c>
      <c r="L96" s="96">
        <f t="shared" si="11"/>
        <v>2.513E-2</v>
      </c>
    </row>
    <row r="97" spans="1:12" ht="13.95" customHeight="1" x14ac:dyDescent="0.3">
      <c r="A97" s="94">
        <v>45473</v>
      </c>
      <c r="B97" s="57" t="s">
        <v>184</v>
      </c>
      <c r="C97" s="57" t="s">
        <v>113</v>
      </c>
      <c r="D97" s="19" t="str">
        <f t="shared" si="6"/>
        <v>Defensives</v>
      </c>
      <c r="E97" s="19" t="str">
        <f t="shared" si="7"/>
        <v>Defensives</v>
      </c>
      <c r="F97" s="100">
        <v>2.462E-2</v>
      </c>
      <c r="G97" s="101">
        <v>11.91</v>
      </c>
      <c r="H97" s="98">
        <v>0.18365000000000001</v>
      </c>
      <c r="I97" s="20">
        <f t="shared" si="8"/>
        <v>1</v>
      </c>
      <c r="J97" s="102">
        <f t="shared" si="9"/>
        <v>2.0671704450041981E-3</v>
      </c>
      <c r="K97" s="102">
        <f t="shared" si="10"/>
        <v>1.1256032915895442E-2</v>
      </c>
      <c r="L97" s="96">
        <f t="shared" si="11"/>
        <v>2.462E-2</v>
      </c>
    </row>
    <row r="98" spans="1:12" ht="13.95" customHeight="1" x14ac:dyDescent="0.3">
      <c r="A98" s="94">
        <v>45504</v>
      </c>
      <c r="B98" s="57" t="s">
        <v>184</v>
      </c>
      <c r="C98" s="57" t="s">
        <v>113</v>
      </c>
      <c r="D98" s="19" t="str">
        <f t="shared" si="6"/>
        <v>Defensives</v>
      </c>
      <c r="E98" s="19" t="str">
        <f t="shared" si="7"/>
        <v>Defensives</v>
      </c>
      <c r="F98" s="100">
        <v>2.4070000000000001E-2</v>
      </c>
      <c r="G98" s="101">
        <v>11.898999999999999</v>
      </c>
      <c r="H98" s="98">
        <v>0.18052000000000001</v>
      </c>
      <c r="I98" s="20">
        <f t="shared" si="8"/>
        <v>1</v>
      </c>
      <c r="J98" s="102">
        <f t="shared" si="9"/>
        <v>2.022859063786873E-3</v>
      </c>
      <c r="K98" s="102">
        <f t="shared" si="10"/>
        <v>1.1205733790089037E-2</v>
      </c>
      <c r="L98" s="96">
        <f t="shared" si="11"/>
        <v>2.4070000000000001E-2</v>
      </c>
    </row>
    <row r="99" spans="1:12" ht="13.95" customHeight="1" x14ac:dyDescent="0.3">
      <c r="A99" s="94">
        <v>45535</v>
      </c>
      <c r="B99" s="57" t="s">
        <v>184</v>
      </c>
      <c r="C99" s="57" t="s">
        <v>113</v>
      </c>
      <c r="D99" s="19" t="str">
        <f t="shared" si="6"/>
        <v>Defensives</v>
      </c>
      <c r="E99" s="19" t="str">
        <f t="shared" si="7"/>
        <v>Defensives</v>
      </c>
      <c r="F99" s="100">
        <v>2.5170000000000001E-2</v>
      </c>
      <c r="G99" s="101">
        <v>13.031000000000001</v>
      </c>
      <c r="H99" s="98">
        <v>0.17562</v>
      </c>
      <c r="I99" s="20">
        <f t="shared" si="8"/>
        <v>1</v>
      </c>
      <c r="J99" s="102">
        <f t="shared" si="9"/>
        <v>1.9315478474407183E-3</v>
      </c>
      <c r="K99" s="102">
        <f t="shared" si="10"/>
        <v>1.0998450332768013E-2</v>
      </c>
      <c r="L99" s="96">
        <f t="shared" si="11"/>
        <v>2.5170000000000001E-2</v>
      </c>
    </row>
    <row r="100" spans="1:12" ht="13.95" customHeight="1" x14ac:dyDescent="0.3">
      <c r="A100" s="94">
        <v>45565</v>
      </c>
      <c r="B100" s="57" t="s">
        <v>184</v>
      </c>
      <c r="C100" s="57" t="s">
        <v>113</v>
      </c>
      <c r="D100" s="19" t="str">
        <f t="shared" si="6"/>
        <v>Defensives</v>
      </c>
      <c r="E100" s="19" t="str">
        <f t="shared" si="7"/>
        <v>Defensives</v>
      </c>
      <c r="F100" s="100">
        <v>2.648E-2</v>
      </c>
      <c r="G100" s="101">
        <v>13.262</v>
      </c>
      <c r="H100" s="98">
        <v>0.17377000000000001</v>
      </c>
      <c r="I100" s="20">
        <f t="shared" si="8"/>
        <v>1</v>
      </c>
      <c r="J100" s="102">
        <f t="shared" si="9"/>
        <v>1.9966822500377015E-3</v>
      </c>
      <c r="K100" s="102">
        <f t="shared" si="10"/>
        <v>1.1490373770142726E-2</v>
      </c>
      <c r="L100" s="96">
        <f t="shared" si="11"/>
        <v>2.648E-2</v>
      </c>
    </row>
    <row r="101" spans="1:12" ht="13.95" customHeight="1" x14ac:dyDescent="0.3">
      <c r="A101" s="94">
        <v>45596</v>
      </c>
      <c r="B101" s="57" t="s">
        <v>184</v>
      </c>
      <c r="C101" s="57" t="s">
        <v>113</v>
      </c>
      <c r="D101" s="19" t="str">
        <f t="shared" si="6"/>
        <v>Defensives</v>
      </c>
      <c r="E101" s="19" t="str">
        <f t="shared" si="7"/>
        <v>Defensives</v>
      </c>
      <c r="F101" s="100">
        <v>2.5999999999999999E-2</v>
      </c>
      <c r="G101" s="101">
        <v>12.693</v>
      </c>
      <c r="H101" s="98">
        <v>0.17176</v>
      </c>
      <c r="I101" s="20">
        <f t="shared" si="8"/>
        <v>1</v>
      </c>
      <c r="J101" s="102">
        <f t="shared" si="9"/>
        <v>2.0483731190419916E-3</v>
      </c>
      <c r="K101" s="102">
        <f t="shared" si="10"/>
        <v>1.1925786673509499E-2</v>
      </c>
      <c r="L101" s="96">
        <f t="shared" si="11"/>
        <v>2.5999999999999999E-2</v>
      </c>
    </row>
    <row r="102" spans="1:12" ht="13.95" customHeight="1" x14ac:dyDescent="0.3">
      <c r="A102" s="94">
        <v>45626</v>
      </c>
      <c r="B102" s="57" t="s">
        <v>184</v>
      </c>
      <c r="C102" s="57" t="s">
        <v>113</v>
      </c>
      <c r="D102" s="19" t="str">
        <f t="shared" si="6"/>
        <v>Defensives</v>
      </c>
      <c r="E102" s="19" t="str">
        <f t="shared" si="7"/>
        <v>Defensives</v>
      </c>
      <c r="F102" s="100">
        <v>2.7099999999999999E-2</v>
      </c>
      <c r="G102" s="101">
        <v>12.926</v>
      </c>
      <c r="H102" s="98">
        <v>0.16797999999999999</v>
      </c>
      <c r="I102" s="20">
        <f t="shared" si="8"/>
        <v>1</v>
      </c>
      <c r="J102" s="102">
        <f t="shared" si="9"/>
        <v>2.0965495899736963E-3</v>
      </c>
      <c r="K102" s="102">
        <f t="shared" si="10"/>
        <v>1.2480947672185357E-2</v>
      </c>
      <c r="L102" s="96">
        <f t="shared" si="11"/>
        <v>2.7099999999999999E-2</v>
      </c>
    </row>
    <row r="103" spans="1:12" ht="13.95" customHeight="1" x14ac:dyDescent="0.3">
      <c r="A103" s="94">
        <v>45657</v>
      </c>
      <c r="B103" s="57" t="s">
        <v>184</v>
      </c>
      <c r="C103" s="57" t="s">
        <v>113</v>
      </c>
      <c r="D103" s="19" t="str">
        <f t="shared" si="6"/>
        <v>Defensives</v>
      </c>
      <c r="E103" s="19" t="str">
        <f t="shared" si="7"/>
        <v>Defensives</v>
      </c>
      <c r="F103" s="100">
        <v>2.656E-2</v>
      </c>
      <c r="G103" s="101">
        <v>11.731999999999999</v>
      </c>
      <c r="H103" s="98">
        <v>0.16649</v>
      </c>
      <c r="I103" s="20">
        <f t="shared" si="8"/>
        <v>1</v>
      </c>
      <c r="J103" s="102">
        <f t="shared" si="9"/>
        <v>2.2638936242754858E-3</v>
      </c>
      <c r="K103" s="102">
        <f t="shared" si="10"/>
        <v>1.3597775387563732E-2</v>
      </c>
      <c r="L103" s="96">
        <f t="shared" si="11"/>
        <v>2.656E-2</v>
      </c>
    </row>
    <row r="104" spans="1:12" ht="13.95" customHeight="1" x14ac:dyDescent="0.3">
      <c r="A104" s="94">
        <v>45688</v>
      </c>
      <c r="B104" s="57" t="s">
        <v>184</v>
      </c>
      <c r="C104" s="57" t="s">
        <v>113</v>
      </c>
      <c r="D104" s="19" t="str">
        <f t="shared" si="6"/>
        <v>Defensives</v>
      </c>
      <c r="E104" s="19" t="str">
        <f t="shared" si="7"/>
        <v>Defensives</v>
      </c>
      <c r="F104" s="100">
        <v>2.376E-2</v>
      </c>
      <c r="G104" s="101">
        <v>11.301</v>
      </c>
      <c r="H104" s="98">
        <v>0.16614999999999999</v>
      </c>
      <c r="I104" s="20">
        <f t="shared" si="8"/>
        <v>1</v>
      </c>
      <c r="J104" s="102">
        <f t="shared" si="9"/>
        <v>2.1024688080700823E-3</v>
      </c>
      <c r="K104" s="102">
        <f t="shared" si="10"/>
        <v>1.2654040373578588E-2</v>
      </c>
      <c r="L104" s="96">
        <f t="shared" si="11"/>
        <v>2.376E-2</v>
      </c>
    </row>
    <row r="105" spans="1:12" ht="13.95" customHeight="1" x14ac:dyDescent="0.3">
      <c r="A105" s="94">
        <v>45716</v>
      </c>
      <c r="B105" s="57" t="s">
        <v>184</v>
      </c>
      <c r="C105" s="57" t="s">
        <v>113</v>
      </c>
      <c r="D105" s="19" t="str">
        <f t="shared" si="6"/>
        <v>Defensives</v>
      </c>
      <c r="E105" s="19" t="str">
        <f t="shared" si="7"/>
        <v>Defensives</v>
      </c>
      <c r="F105" s="100">
        <v>2.7060000000000001E-2</v>
      </c>
      <c r="G105" s="101">
        <v>12.345000000000001</v>
      </c>
      <c r="H105" s="98">
        <v>0.16472000000000001</v>
      </c>
      <c r="I105" s="20">
        <f t="shared" si="8"/>
        <v>1</v>
      </c>
      <c r="J105" s="102">
        <f t="shared" si="9"/>
        <v>2.1919805589307412E-3</v>
      </c>
      <c r="K105" s="102">
        <f t="shared" si="10"/>
        <v>1.3307312766699497E-2</v>
      </c>
      <c r="L105" s="96">
        <f t="shared" si="11"/>
        <v>2.7060000000000001E-2</v>
      </c>
    </row>
    <row r="106" spans="1:12" ht="13.95" customHeight="1" x14ac:dyDescent="0.3">
      <c r="A106" s="94">
        <v>45747</v>
      </c>
      <c r="B106" s="57" t="s">
        <v>184</v>
      </c>
      <c r="C106" s="57" t="s">
        <v>113</v>
      </c>
      <c r="D106" s="19" t="str">
        <f t="shared" si="6"/>
        <v>Defensives</v>
      </c>
      <c r="E106" s="19" t="str">
        <f t="shared" si="7"/>
        <v>Defensives</v>
      </c>
      <c r="F106" s="100">
        <v>2.8410000000000001E-2</v>
      </c>
      <c r="G106" s="101">
        <v>13.334</v>
      </c>
      <c r="H106" s="98">
        <v>0.16294</v>
      </c>
      <c r="I106" s="20">
        <f t="shared" si="8"/>
        <v>1</v>
      </c>
      <c r="J106" s="102">
        <f t="shared" si="9"/>
        <v>2.1306434678266088E-3</v>
      </c>
      <c r="K106" s="102">
        <f t="shared" si="10"/>
        <v>1.307624565991536E-2</v>
      </c>
      <c r="L106" s="96">
        <f t="shared" si="11"/>
        <v>2.8410000000000001E-2</v>
      </c>
    </row>
    <row r="107" spans="1:12" ht="13.95" customHeight="1" x14ac:dyDescent="0.3">
      <c r="A107" s="94">
        <v>45777</v>
      </c>
      <c r="B107" s="57" t="s">
        <v>184</v>
      </c>
      <c r="C107" s="57" t="s">
        <v>113</v>
      </c>
      <c r="D107" s="19" t="str">
        <f t="shared" si="6"/>
        <v>Defensives</v>
      </c>
      <c r="E107" s="19" t="str">
        <f t="shared" si="7"/>
        <v>Defensives</v>
      </c>
      <c r="F107" s="100">
        <v>2.9790000000000001E-2</v>
      </c>
      <c r="G107" s="101">
        <v>14.246</v>
      </c>
      <c r="H107" s="98">
        <v>0.16120999999999999</v>
      </c>
      <c r="I107" s="20">
        <f t="shared" si="8"/>
        <v>1</v>
      </c>
      <c r="J107" s="102">
        <f t="shared" si="9"/>
        <v>2.0911132949599886E-3</v>
      </c>
      <c r="K107" s="102">
        <f t="shared" si="10"/>
        <v>1.2971362167111151E-2</v>
      </c>
      <c r="L107" s="96">
        <f t="shared" si="11"/>
        <v>2.9790000000000001E-2</v>
      </c>
    </row>
    <row r="108" spans="1:12" ht="13.95" customHeight="1" x14ac:dyDescent="0.3">
      <c r="A108" s="94">
        <v>45808</v>
      </c>
      <c r="B108" s="57" t="s">
        <v>184</v>
      </c>
      <c r="C108" s="57" t="s">
        <v>113</v>
      </c>
      <c r="D108" s="19" t="str">
        <f t="shared" si="6"/>
        <v>Defensives</v>
      </c>
      <c r="E108" s="19" t="str">
        <f t="shared" si="7"/>
        <v>Defensives</v>
      </c>
      <c r="F108" s="100">
        <v>2.836E-2</v>
      </c>
      <c r="G108" s="101">
        <v>13.744999999999999</v>
      </c>
      <c r="H108" s="98">
        <v>0.16142999999999999</v>
      </c>
      <c r="I108" s="20">
        <f t="shared" si="8"/>
        <v>1</v>
      </c>
      <c r="J108" s="102">
        <f t="shared" si="9"/>
        <v>2.0632957439068755E-3</v>
      </c>
      <c r="K108" s="102">
        <f t="shared" si="10"/>
        <v>1.2781364950175777E-2</v>
      </c>
      <c r="L108" s="96">
        <f t="shared" si="11"/>
        <v>2.836E-2</v>
      </c>
    </row>
    <row r="109" spans="1:12" ht="13.95" customHeight="1" x14ac:dyDescent="0.3">
      <c r="A109" s="94">
        <v>45838</v>
      </c>
      <c r="B109" s="57" t="s">
        <v>184</v>
      </c>
      <c r="C109" s="57" t="s">
        <v>113</v>
      </c>
      <c r="D109" s="19" t="str">
        <f t="shared" si="6"/>
        <v>Defensives</v>
      </c>
      <c r="E109" s="19" t="str">
        <f t="shared" si="7"/>
        <v>Defensives</v>
      </c>
      <c r="F109" s="100">
        <v>2.7300000000000001E-2</v>
      </c>
      <c r="G109" s="101">
        <v>12.994999999999999</v>
      </c>
      <c r="H109" s="98">
        <v>0.16436000000000001</v>
      </c>
      <c r="I109" s="20">
        <f t="shared" si="8"/>
        <v>1</v>
      </c>
      <c r="J109" s="102">
        <f t="shared" si="9"/>
        <v>2.1008080030781072E-3</v>
      </c>
      <c r="K109" s="102">
        <f t="shared" si="10"/>
        <v>1.2781747402519514E-2</v>
      </c>
      <c r="L109" s="96">
        <f t="shared" si="11"/>
        <v>2.7300000000000001E-2</v>
      </c>
    </row>
    <row r="110" spans="1:12" ht="13.95" customHeight="1" x14ac:dyDescent="0.3">
      <c r="A110" s="94">
        <v>45869</v>
      </c>
      <c r="B110" s="57" t="s">
        <v>184</v>
      </c>
      <c r="C110" s="57" t="s">
        <v>113</v>
      </c>
      <c r="D110" s="19" t="str">
        <f t="shared" si="6"/>
        <v>Defensives</v>
      </c>
      <c r="E110" s="19" t="str">
        <f t="shared" si="7"/>
        <v>Defensives</v>
      </c>
      <c r="F110" s="100">
        <v>2.666E-2</v>
      </c>
      <c r="G110" s="101">
        <v>12.348000000000001</v>
      </c>
      <c r="H110" s="98">
        <v>0.16239999999999999</v>
      </c>
      <c r="I110" s="20">
        <f t="shared" si="8"/>
        <v>1</v>
      </c>
      <c r="J110" s="102">
        <f t="shared" si="9"/>
        <v>2.1590540978296078E-3</v>
      </c>
      <c r="K110" s="102">
        <f t="shared" si="10"/>
        <v>1.3294668090083792E-2</v>
      </c>
      <c r="L110" s="96">
        <f t="shared" si="11"/>
        <v>2.666E-2</v>
      </c>
    </row>
    <row r="111" spans="1:12" ht="13.95" customHeight="1" x14ac:dyDescent="0.3">
      <c r="A111" s="94">
        <v>45900</v>
      </c>
      <c r="B111" s="57" t="s">
        <v>184</v>
      </c>
      <c r="C111" s="57" t="s">
        <v>113</v>
      </c>
      <c r="D111" s="19" t="str">
        <f t="shared" si="6"/>
        <v>Defensives</v>
      </c>
      <c r="E111" s="19" t="str">
        <f t="shared" si="7"/>
        <v>Defensives</v>
      </c>
      <c r="F111" s="100">
        <v>2.4709999999999999E-2</v>
      </c>
      <c r="G111" s="101">
        <v>12.36</v>
      </c>
      <c r="H111" s="98">
        <v>0.16331999999999999</v>
      </c>
      <c r="I111" s="20">
        <f t="shared" si="8"/>
        <v>1</v>
      </c>
      <c r="J111" s="102">
        <f t="shared" si="9"/>
        <v>1.9991909385113269E-3</v>
      </c>
      <c r="K111" s="102">
        <f t="shared" si="10"/>
        <v>1.2240943782214835E-2</v>
      </c>
      <c r="L111" s="96">
        <f t="shared" si="11"/>
        <v>2.4709999999999999E-2</v>
      </c>
    </row>
    <row r="112" spans="1:12" ht="13.95" customHeight="1" x14ac:dyDescent="0.3">
      <c r="A112" s="94">
        <v>45930</v>
      </c>
      <c r="B112" s="57" t="s">
        <v>184</v>
      </c>
      <c r="C112" s="57" t="s">
        <v>113</v>
      </c>
      <c r="D112" s="19" t="str">
        <f t="shared" si="6"/>
        <v>Defensives</v>
      </c>
      <c r="E112" s="19" t="str">
        <f t="shared" si="7"/>
        <v>Defensives</v>
      </c>
      <c r="F112" s="100">
        <v>2.3519999999999999E-2</v>
      </c>
      <c r="G112" s="101">
        <v>12.09</v>
      </c>
      <c r="H112" s="98">
        <v>0.16669</v>
      </c>
      <c r="I112" s="20">
        <f t="shared" si="8"/>
        <v>1</v>
      </c>
      <c r="J112" s="102">
        <f t="shared" si="9"/>
        <v>1.945409429280397E-3</v>
      </c>
      <c r="K112" s="102">
        <f t="shared" si="10"/>
        <v>1.167082266050991E-2</v>
      </c>
      <c r="L112" s="96">
        <f t="shared" si="11"/>
        <v>2.3519999999999999E-2</v>
      </c>
    </row>
    <row r="113" spans="1:12" ht="13.95" customHeight="1" x14ac:dyDescent="0.3">
      <c r="A113" s="94">
        <v>45961</v>
      </c>
      <c r="B113" s="57" t="s">
        <v>184</v>
      </c>
      <c r="C113" s="57" t="s">
        <v>113</v>
      </c>
      <c r="D113" s="19" t="str">
        <f t="shared" si="6"/>
        <v>Defensives</v>
      </c>
      <c r="E113" s="19" t="str">
        <f t="shared" si="7"/>
        <v>Defensives</v>
      </c>
      <c r="F113" s="100">
        <v>2.419E-2</v>
      </c>
      <c r="G113" s="101">
        <v>12.824999999999999</v>
      </c>
      <c r="H113" s="98">
        <v>0.16711000000000001</v>
      </c>
      <c r="I113" s="20">
        <f t="shared" si="8"/>
        <v>1</v>
      </c>
      <c r="J113" s="102">
        <f t="shared" si="9"/>
        <v>1.8861598440545809E-3</v>
      </c>
      <c r="K113" s="102">
        <f t="shared" si="10"/>
        <v>1.1286935815059426E-2</v>
      </c>
      <c r="L113" s="96">
        <f t="shared" si="11"/>
        <v>2.419E-2</v>
      </c>
    </row>
    <row r="114" spans="1:12" ht="13.95" customHeight="1" x14ac:dyDescent="0.3">
      <c r="A114" s="94">
        <v>45991</v>
      </c>
      <c r="B114" s="57" t="s">
        <v>184</v>
      </c>
      <c r="C114" s="57" t="s">
        <v>113</v>
      </c>
      <c r="D114" s="19" t="str">
        <f t="shared" si="6"/>
        <v>Defensives</v>
      </c>
      <c r="E114" s="19" t="str">
        <f t="shared" si="7"/>
        <v>Defensives</v>
      </c>
      <c r="F114" s="100">
        <v>2.477E-2</v>
      </c>
      <c r="G114" s="101">
        <v>13.997</v>
      </c>
      <c r="H114" s="98">
        <v>0.16875000000000001</v>
      </c>
      <c r="I114" s="20">
        <f t="shared" si="8"/>
        <v>1</v>
      </c>
      <c r="J114" s="102">
        <f t="shared" si="9"/>
        <v>1.7696649281988999E-3</v>
      </c>
      <c r="K114" s="102">
        <f t="shared" si="10"/>
        <v>1.0486903278215703E-2</v>
      </c>
      <c r="L114" s="96">
        <f t="shared" si="11"/>
        <v>2.477E-2</v>
      </c>
    </row>
    <row r="115" spans="1:12" ht="13.95" customHeight="1" x14ac:dyDescent="0.3">
      <c r="A115" s="94">
        <v>46022</v>
      </c>
      <c r="B115" s="57" t="s">
        <v>184</v>
      </c>
      <c r="C115" s="57" t="s">
        <v>113</v>
      </c>
      <c r="D115" s="19" t="str">
        <f t="shared" si="6"/>
        <v>Defensives</v>
      </c>
      <c r="E115" s="19" t="str">
        <f t="shared" si="7"/>
        <v>Defensives</v>
      </c>
      <c r="F115" s="100">
        <v>2.511E-2</v>
      </c>
      <c r="G115" s="101">
        <v>13.698</v>
      </c>
      <c r="H115" s="98">
        <v>0.17424000000000001</v>
      </c>
      <c r="I115" s="20">
        <f t="shared" si="8"/>
        <v>1</v>
      </c>
      <c r="J115" s="102">
        <f t="shared" si="9"/>
        <v>1.8331143232588698E-3</v>
      </c>
      <c r="K115" s="102">
        <f t="shared" si="10"/>
        <v>1.0520628577013715E-2</v>
      </c>
      <c r="L115" s="96">
        <f t="shared" si="11"/>
        <v>2.511E-2</v>
      </c>
    </row>
    <row r="116" spans="1:12" ht="13.95" customHeight="1" x14ac:dyDescent="0.3">
      <c r="A116" s="94">
        <v>46053</v>
      </c>
      <c r="B116" s="57" t="s">
        <v>184</v>
      </c>
      <c r="C116" s="57" t="s">
        <v>113</v>
      </c>
      <c r="D116" s="19" t="str">
        <f t="shared" si="6"/>
        <v>Defensives</v>
      </c>
      <c r="E116" s="19" t="str">
        <f t="shared" si="7"/>
        <v>Defensives</v>
      </c>
      <c r="F116" s="100">
        <v>2.4039999999999999E-2</v>
      </c>
      <c r="G116" s="101">
        <v>14.526999999999999</v>
      </c>
      <c r="H116" s="98">
        <v>0.17404</v>
      </c>
      <c r="I116" s="20">
        <f t="shared" si="8"/>
        <v>1</v>
      </c>
      <c r="J116" s="102">
        <f t="shared" si="9"/>
        <v>1.6548495904178426E-3</v>
      </c>
      <c r="K116" s="102">
        <f t="shared" si="10"/>
        <v>9.5084439807966124E-3</v>
      </c>
      <c r="L116" s="96">
        <f t="shared" si="11"/>
        <v>2.4039999999999999E-2</v>
      </c>
    </row>
    <row r="117" spans="1:12" ht="13.95" customHeight="1" x14ac:dyDescent="0.3">
      <c r="A117" s="94">
        <v>46081</v>
      </c>
      <c r="B117" s="57" t="s">
        <v>184</v>
      </c>
      <c r="C117" s="57" t="s">
        <v>113</v>
      </c>
      <c r="D117" s="19" t="str">
        <f t="shared" si="6"/>
        <v>Defensives</v>
      </c>
      <c r="E117" s="19" t="str">
        <f t="shared" si="7"/>
        <v>Defensives</v>
      </c>
      <c r="F117" s="100">
        <v>2.5329999999999998E-2</v>
      </c>
      <c r="G117" s="101">
        <v>15.922000000000001</v>
      </c>
      <c r="H117" s="98">
        <v>0.17832000000000001</v>
      </c>
      <c r="I117" s="20">
        <f t="shared" si="8"/>
        <v>1</v>
      </c>
      <c r="J117" s="102">
        <f t="shared" si="9"/>
        <v>1.5908805426453961E-3</v>
      </c>
      <c r="K117" s="102">
        <f t="shared" si="10"/>
        <v>8.921492500254577E-3</v>
      </c>
      <c r="L117" s="96">
        <f t="shared" si="11"/>
        <v>2.5329999999999998E-2</v>
      </c>
    </row>
    <row r="118" spans="1:12" ht="13.95" customHeight="1" x14ac:dyDescent="0.3">
      <c r="A118" s="94">
        <v>46112</v>
      </c>
      <c r="B118" s="57" t="s">
        <v>184</v>
      </c>
      <c r="C118" s="57" t="s">
        <v>113</v>
      </c>
      <c r="D118" s="19" t="str">
        <f t="shared" si="6"/>
        <v>Defensives</v>
      </c>
      <c r="E118" s="19" t="str">
        <f t="shared" si="7"/>
        <v>Defensives</v>
      </c>
      <c r="F118" s="100">
        <v>2.3970000000000002E-2</v>
      </c>
      <c r="G118" s="101">
        <v>14.939</v>
      </c>
      <c r="H118" s="98">
        <v>0.17943999999999999</v>
      </c>
      <c r="I118" s="20">
        <f t="shared" si="8"/>
        <v>1</v>
      </c>
      <c r="J118" s="102">
        <f t="shared" si="9"/>
        <v>1.604525068612357E-3</v>
      </c>
      <c r="K118" s="102">
        <f t="shared" si="10"/>
        <v>8.9418472392574517E-3</v>
      </c>
      <c r="L118" s="96">
        <f t="shared" si="11"/>
        <v>2.3970000000000002E-2</v>
      </c>
    </row>
    <row r="119" spans="1:12" ht="13.95" customHeight="1" x14ac:dyDescent="0.3">
      <c r="A119" s="94">
        <v>46142</v>
      </c>
      <c r="B119" s="57" t="s">
        <v>184</v>
      </c>
      <c r="C119" s="57" t="s">
        <v>113</v>
      </c>
      <c r="D119" s="19" t="str">
        <f t="shared" si="6"/>
        <v>Defensives</v>
      </c>
      <c r="E119" s="19" t="str">
        <f t="shared" si="7"/>
        <v>Defensives</v>
      </c>
      <c r="F119" s="100">
        <v>2.3800000000000002E-2</v>
      </c>
      <c r="G119" s="101">
        <v>14.207000000000001</v>
      </c>
      <c r="H119" s="98">
        <v>0.17799999999999999</v>
      </c>
      <c r="I119" s="20">
        <f t="shared" si="8"/>
        <v>1</v>
      </c>
      <c r="J119" s="102">
        <f t="shared" si="9"/>
        <v>1.6752305201661153E-3</v>
      </c>
      <c r="K119" s="102">
        <f t="shared" si="10"/>
        <v>9.4114074166635701E-3</v>
      </c>
      <c r="L119" s="96">
        <f t="shared" si="11"/>
        <v>2.3800000000000002E-2</v>
      </c>
    </row>
    <row r="120" spans="1:12" ht="13.95" customHeight="1" x14ac:dyDescent="0.3">
      <c r="A120" s="94">
        <v>46173</v>
      </c>
      <c r="B120" s="57" t="s">
        <v>184</v>
      </c>
      <c r="C120" s="57" t="s">
        <v>113</v>
      </c>
      <c r="D120" s="19" t="str">
        <f t="shared" si="6"/>
        <v>Defensives</v>
      </c>
      <c r="E120" s="19" t="str">
        <f t="shared" si="7"/>
        <v>Defensives</v>
      </c>
      <c r="F120" s="100">
        <v>2.8879999999999999E-2</v>
      </c>
      <c r="G120" s="101">
        <v>15.467000000000001</v>
      </c>
      <c r="H120" s="98">
        <v>0.18473999999999999</v>
      </c>
      <c r="I120" s="20">
        <f t="shared" si="8"/>
        <v>1</v>
      </c>
      <c r="J120" s="102">
        <f t="shared" si="9"/>
        <v>1.8672011379065106E-3</v>
      </c>
      <c r="K120" s="102">
        <f t="shared" si="10"/>
        <v>1.0107183814585422E-2</v>
      </c>
      <c r="L120" s="96">
        <f t="shared" si="11"/>
        <v>2.8879999999999999E-2</v>
      </c>
    </row>
    <row r="121" spans="1:12" ht="13.95" customHeight="1" x14ac:dyDescent="0.3">
      <c r="A121" s="94">
        <v>46203</v>
      </c>
      <c r="B121" s="57" t="s">
        <v>184</v>
      </c>
      <c r="C121" s="57" t="s">
        <v>113</v>
      </c>
      <c r="D121" s="19" t="str">
        <f t="shared" si="6"/>
        <v>Defensives</v>
      </c>
      <c r="E121" s="19" t="str">
        <f t="shared" si="7"/>
        <v>Defensives</v>
      </c>
      <c r="F121" s="100">
        <v>2.912E-2</v>
      </c>
      <c r="G121" s="101">
        <v>15.41</v>
      </c>
      <c r="H121" s="98">
        <v>0.18518999999999999</v>
      </c>
      <c r="I121" s="20">
        <f t="shared" si="8"/>
        <v>1</v>
      </c>
      <c r="J121" s="102">
        <f t="shared" si="9"/>
        <v>1.8896820246593121E-3</v>
      </c>
      <c r="K121" s="102">
        <f t="shared" si="10"/>
        <v>1.0204017628701939E-2</v>
      </c>
      <c r="L121" s="96">
        <f t="shared" si="11"/>
        <v>2.912E-2</v>
      </c>
    </row>
    <row r="122" spans="1:12" ht="13.95" customHeight="1" x14ac:dyDescent="0.3">
      <c r="A122" s="94">
        <v>46234</v>
      </c>
      <c r="B122" s="57" t="s">
        <v>184</v>
      </c>
      <c r="C122" s="57" t="s">
        <v>113</v>
      </c>
      <c r="D122" s="19" t="str">
        <f t="shared" si="6"/>
        <v>Defensives</v>
      </c>
      <c r="E122" s="19" t="str">
        <f t="shared" si="7"/>
        <v>Defensives</v>
      </c>
      <c r="F122" s="100">
        <v>2.7619999999999999E-2</v>
      </c>
      <c r="G122" s="101">
        <v>15</v>
      </c>
      <c r="H122" s="98">
        <v>0.18682000000000001</v>
      </c>
      <c r="I122" s="20">
        <f t="shared" si="8"/>
        <v>1</v>
      </c>
      <c r="J122" s="102">
        <f t="shared" si="9"/>
        <v>1.8413333333333333E-3</v>
      </c>
      <c r="K122" s="102">
        <f t="shared" si="10"/>
        <v>9.8561895585768822E-3</v>
      </c>
      <c r="L122" s="96">
        <f t="shared" si="11"/>
        <v>2.7619999999999999E-2</v>
      </c>
    </row>
    <row r="123" spans="1:12" ht="13.95" customHeight="1" x14ac:dyDescent="0.3">
      <c r="A123" s="94">
        <v>46265</v>
      </c>
      <c r="B123" s="57" t="s">
        <v>184</v>
      </c>
      <c r="C123" s="57" t="s">
        <v>113</v>
      </c>
      <c r="D123" s="19" t="str">
        <f t="shared" si="6"/>
        <v>Defensives</v>
      </c>
      <c r="E123" s="19" t="str">
        <f t="shared" si="7"/>
        <v>Defensives</v>
      </c>
      <c r="F123" s="100">
        <v>2.622E-2</v>
      </c>
      <c r="G123" s="101">
        <v>13.894</v>
      </c>
      <c r="H123" s="98">
        <v>0.19359999999999999</v>
      </c>
      <c r="I123" s="20">
        <f t="shared" si="8"/>
        <v>1</v>
      </c>
      <c r="J123" s="102">
        <f t="shared" si="9"/>
        <v>1.8871455304447964E-3</v>
      </c>
      <c r="K123" s="102">
        <f t="shared" si="10"/>
        <v>9.7476525332892382E-3</v>
      </c>
      <c r="L123" s="96">
        <f t="shared" si="11"/>
        <v>2.622E-2</v>
      </c>
    </row>
    <row r="124" spans="1:12" ht="13.95" customHeight="1" x14ac:dyDescent="0.3">
      <c r="A124" s="94">
        <v>46295</v>
      </c>
      <c r="B124" s="57" t="s">
        <v>184</v>
      </c>
      <c r="C124" s="57" t="s">
        <v>113</v>
      </c>
      <c r="D124" s="19" t="str">
        <f t="shared" si="6"/>
        <v>Defensives</v>
      </c>
      <c r="E124" s="19" t="str">
        <f t="shared" si="7"/>
        <v>Defensives</v>
      </c>
      <c r="F124" s="100">
        <v>2.3789999999999999E-2</v>
      </c>
      <c r="G124" s="101">
        <v>14.132999999999999</v>
      </c>
      <c r="H124" s="98">
        <v>0.19436999999999999</v>
      </c>
      <c r="I124" s="20">
        <f t="shared" si="8"/>
        <v>1</v>
      </c>
      <c r="J124" s="102">
        <f t="shared" si="9"/>
        <v>1.6832944173211632E-3</v>
      </c>
      <c r="K124" s="102">
        <f t="shared" si="10"/>
        <v>8.6602583594235904E-3</v>
      </c>
      <c r="L124" s="96">
        <f t="shared" si="11"/>
        <v>2.3789999999999999E-2</v>
      </c>
    </row>
    <row r="125" spans="1:12" ht="13.95" customHeight="1" x14ac:dyDescent="0.3">
      <c r="A125" s="94">
        <v>44957</v>
      </c>
      <c r="B125" s="57" t="s">
        <v>238</v>
      </c>
      <c r="C125" s="57" t="s">
        <v>120</v>
      </c>
      <c r="D125" s="19" t="str">
        <f t="shared" si="6"/>
        <v>Cyclicals</v>
      </c>
      <c r="E125" s="19" t="str">
        <f t="shared" si="7"/>
        <v>Cyclicals ex-WEG &amp; Embraer</v>
      </c>
      <c r="F125" s="100">
        <v>2.97E-3</v>
      </c>
      <c r="G125" s="101">
        <v>11.693</v>
      </c>
      <c r="H125" s="98">
        <v>8.2339999999999997E-2</v>
      </c>
      <c r="I125" s="20">
        <f t="shared" si="8"/>
        <v>1</v>
      </c>
      <c r="J125" s="102">
        <f t="shared" si="9"/>
        <v>2.539981185324553E-4</v>
      </c>
      <c r="K125" s="102">
        <f t="shared" si="10"/>
        <v>3.0847476139477205E-3</v>
      </c>
      <c r="L125" s="96">
        <f t="shared" si="11"/>
        <v>2.97E-3</v>
      </c>
    </row>
    <row r="126" spans="1:12" ht="13.95" customHeight="1" x14ac:dyDescent="0.3">
      <c r="A126" s="94">
        <v>44985</v>
      </c>
      <c r="B126" s="57" t="s">
        <v>238</v>
      </c>
      <c r="C126" s="57" t="s">
        <v>120</v>
      </c>
      <c r="D126" s="19" t="str">
        <f t="shared" si="6"/>
        <v>Cyclicals</v>
      </c>
      <c r="E126" s="19" t="str">
        <f t="shared" si="7"/>
        <v>Cyclicals ex-WEG &amp; Embraer</v>
      </c>
      <c r="F126" s="100">
        <v>3.0500000000000002E-3</v>
      </c>
      <c r="G126" s="101">
        <v>10.574999999999999</v>
      </c>
      <c r="H126" s="98">
        <v>6.5479999999999997E-2</v>
      </c>
      <c r="I126" s="20">
        <f t="shared" si="8"/>
        <v>1</v>
      </c>
      <c r="J126" s="102">
        <f t="shared" si="9"/>
        <v>2.8841607565011822E-4</v>
      </c>
      <c r="K126" s="102">
        <f t="shared" si="10"/>
        <v>4.4046437942901378E-3</v>
      </c>
      <c r="L126" s="96">
        <f t="shared" si="11"/>
        <v>3.0500000000000002E-3</v>
      </c>
    </row>
    <row r="127" spans="1:12" ht="13.95" customHeight="1" x14ac:dyDescent="0.3">
      <c r="A127" s="94">
        <v>45016</v>
      </c>
      <c r="B127" s="57" t="s">
        <v>238</v>
      </c>
      <c r="C127" s="57" t="s">
        <v>120</v>
      </c>
      <c r="D127" s="19" t="str">
        <f t="shared" si="6"/>
        <v>Cyclicals</v>
      </c>
      <c r="E127" s="19" t="str">
        <f t="shared" si="7"/>
        <v>Cyclicals ex-WEG &amp; Embraer</v>
      </c>
      <c r="F127" s="100">
        <v>3.2399999999999998E-3</v>
      </c>
      <c r="G127" s="101">
        <v>10.053000000000001</v>
      </c>
      <c r="H127" s="98">
        <v>7.2520000000000001E-2</v>
      </c>
      <c r="I127" s="20">
        <f t="shared" si="8"/>
        <v>1</v>
      </c>
      <c r="J127" s="102">
        <f t="shared" si="9"/>
        <v>3.2229185317815572E-4</v>
      </c>
      <c r="K127" s="102">
        <f t="shared" si="10"/>
        <v>4.4441788910391028E-3</v>
      </c>
      <c r="L127" s="96">
        <f t="shared" si="11"/>
        <v>3.2399999999999998E-3</v>
      </c>
    </row>
    <row r="128" spans="1:12" ht="13.95" customHeight="1" x14ac:dyDescent="0.3">
      <c r="A128" s="94">
        <v>45046</v>
      </c>
      <c r="B128" s="57" t="s">
        <v>238</v>
      </c>
      <c r="C128" s="57" t="s">
        <v>120</v>
      </c>
      <c r="D128" s="19" t="str">
        <f t="shared" si="6"/>
        <v>Cyclicals</v>
      </c>
      <c r="E128" s="19" t="str">
        <f t="shared" si="7"/>
        <v>Cyclicals ex-WEG &amp; Embraer</v>
      </c>
      <c r="F128" s="100">
        <v>5.2500000000000003E-3</v>
      </c>
      <c r="G128" s="101">
        <v>10.858000000000001</v>
      </c>
      <c r="H128" s="98">
        <v>4.3450000000000003E-2</v>
      </c>
      <c r="I128" s="20">
        <f t="shared" si="8"/>
        <v>1</v>
      </c>
      <c r="J128" s="102">
        <f t="shared" si="9"/>
        <v>4.8351445938478541E-4</v>
      </c>
      <c r="K128" s="102">
        <f t="shared" si="10"/>
        <v>1.1128065808625671E-2</v>
      </c>
      <c r="L128" s="96">
        <f t="shared" si="11"/>
        <v>5.2500000000000003E-3</v>
      </c>
    </row>
    <row r="129" spans="1:12" ht="13.95" customHeight="1" x14ac:dyDescent="0.3">
      <c r="A129" s="94">
        <v>45077</v>
      </c>
      <c r="B129" s="57" t="s">
        <v>238</v>
      </c>
      <c r="C129" s="57" t="s">
        <v>120</v>
      </c>
      <c r="D129" s="19" t="str">
        <f t="shared" si="6"/>
        <v>Cyclicals</v>
      </c>
      <c r="E129" s="19" t="str">
        <f t="shared" si="7"/>
        <v>Cyclicals ex-WEG &amp; Embraer</v>
      </c>
      <c r="F129" s="100">
        <v>6.0599999999999994E-3</v>
      </c>
      <c r="G129" s="101">
        <v>8.8390000000000004</v>
      </c>
      <c r="H129" s="98">
        <v>0.11042</v>
      </c>
      <c r="I129" s="20">
        <f t="shared" si="8"/>
        <v>1</v>
      </c>
      <c r="J129" s="102">
        <f t="shared" si="9"/>
        <v>6.8559791831655152E-4</v>
      </c>
      <c r="K129" s="102">
        <f t="shared" si="10"/>
        <v>6.2090012526403865E-3</v>
      </c>
      <c r="L129" s="96">
        <f t="shared" si="11"/>
        <v>6.0599999999999994E-3</v>
      </c>
    </row>
    <row r="130" spans="1:12" ht="13.95" customHeight="1" x14ac:dyDescent="0.3">
      <c r="A130" s="94">
        <v>45107</v>
      </c>
      <c r="B130" s="57" t="s">
        <v>238</v>
      </c>
      <c r="C130" s="57" t="s">
        <v>120</v>
      </c>
      <c r="D130" s="19" t="str">
        <f t="shared" si="6"/>
        <v>Cyclicals</v>
      </c>
      <c r="E130" s="19" t="str">
        <f t="shared" si="7"/>
        <v>Cyclicals ex-WEG &amp; Embraer</v>
      </c>
      <c r="F130" s="100">
        <v>6.3899999999999998E-3</v>
      </c>
      <c r="G130" s="101">
        <v>10.685</v>
      </c>
      <c r="H130" s="98">
        <v>9.3569999999999987E-2</v>
      </c>
      <c r="I130" s="20">
        <f t="shared" si="8"/>
        <v>1</v>
      </c>
      <c r="J130" s="102">
        <f t="shared" si="9"/>
        <v>5.9803462798315387E-4</v>
      </c>
      <c r="K130" s="102">
        <f t="shared" si="10"/>
        <v>6.3913073419167889E-3</v>
      </c>
      <c r="L130" s="96">
        <f t="shared" si="11"/>
        <v>6.3899999999999998E-3</v>
      </c>
    </row>
    <row r="131" spans="1:12" ht="13.95" customHeight="1" x14ac:dyDescent="0.3">
      <c r="A131" s="94">
        <v>45138</v>
      </c>
      <c r="B131" s="57" t="s">
        <v>238</v>
      </c>
      <c r="C131" s="57" t="s">
        <v>120</v>
      </c>
      <c r="D131" s="19" t="str">
        <f t="shared" si="6"/>
        <v>Cyclicals</v>
      </c>
      <c r="E131" s="19" t="str">
        <f t="shared" si="7"/>
        <v>Cyclicals ex-WEG &amp; Embraer</v>
      </c>
      <c r="F131" s="100">
        <v>6.0899999999999999E-3</v>
      </c>
      <c r="G131" s="101">
        <v>10.225</v>
      </c>
      <c r="H131" s="98">
        <v>0.10131999999999999</v>
      </c>
      <c r="I131" s="20">
        <f t="shared" si="8"/>
        <v>1</v>
      </c>
      <c r="J131" s="102">
        <f t="shared" si="9"/>
        <v>5.9559902200489003E-4</v>
      </c>
      <c r="K131" s="102">
        <f t="shared" si="10"/>
        <v>5.8783954007588833E-3</v>
      </c>
      <c r="L131" s="96">
        <f t="shared" si="11"/>
        <v>6.0899999999999999E-3</v>
      </c>
    </row>
    <row r="132" spans="1:12" ht="13.95" customHeight="1" x14ac:dyDescent="0.3">
      <c r="A132" s="94">
        <v>45169</v>
      </c>
      <c r="B132" s="57" t="s">
        <v>238</v>
      </c>
      <c r="C132" s="57" t="s">
        <v>120</v>
      </c>
      <c r="D132" s="19" t="str">
        <f t="shared" si="6"/>
        <v>Cyclicals</v>
      </c>
      <c r="E132" s="19" t="str">
        <f t="shared" si="7"/>
        <v>Cyclicals ex-WEG &amp; Embraer</v>
      </c>
      <c r="F132" s="100">
        <v>6.0699999999999999E-3</v>
      </c>
      <c r="G132" s="101">
        <v>10.194000000000001</v>
      </c>
      <c r="H132" s="98">
        <v>9.8619999999999999E-2</v>
      </c>
      <c r="I132" s="20">
        <f t="shared" si="8"/>
        <v>1</v>
      </c>
      <c r="J132" s="102">
        <f t="shared" si="9"/>
        <v>5.9544830292328817E-4</v>
      </c>
      <c r="K132" s="102">
        <f t="shared" si="10"/>
        <v>6.0378047345699473E-3</v>
      </c>
      <c r="L132" s="96">
        <f t="shared" si="11"/>
        <v>6.0699999999999999E-3</v>
      </c>
    </row>
    <row r="133" spans="1:12" ht="13.95" customHeight="1" x14ac:dyDescent="0.3">
      <c r="A133" s="94">
        <v>45199</v>
      </c>
      <c r="B133" s="57" t="s">
        <v>238</v>
      </c>
      <c r="C133" s="57" t="s">
        <v>120</v>
      </c>
      <c r="D133" s="19" t="str">
        <f t="shared" ref="D133:D196" si="12">VLOOKUP(C133,GicsMap,2,FALSE)</f>
        <v>Cyclicals</v>
      </c>
      <c r="E133" s="19" t="str">
        <f t="shared" ref="E133:E196" si="13">IF(D133="Cyclicals",IF(COUNTIF(GlobalList,B133)&gt;0,"WEG &amp; Embraer","Cyclicals ex-WEG &amp; Embraer"),D133)</f>
        <v>Cyclicals ex-WEG &amp; Embraer</v>
      </c>
      <c r="F133" s="100">
        <v>5.8999999999999999E-3</v>
      </c>
      <c r="G133" s="101">
        <v>12.738</v>
      </c>
      <c r="H133" s="98">
        <v>8.224999999999999E-2</v>
      </c>
      <c r="I133" s="20">
        <f t="shared" ref="I133:I196" si="14">IF(AND(ISNUMBER(G133),ISNUMBER(H133),G133&gt;=PEmin,G133&lt;=PEmax,H133&gt;=ROEmin,H133&lt;=ROEmax),1,0)</f>
        <v>1</v>
      </c>
      <c r="J133" s="102">
        <f t="shared" ref="J133:J196" si="15">IF(I133=1,F133/G133,0)</f>
        <v>4.6318103312921965E-4</v>
      </c>
      <c r="K133" s="102">
        <f t="shared" ref="K133:K196" si="16">IF(I133=1,J133/H133,0)</f>
        <v>5.6313803419965926E-3</v>
      </c>
      <c r="L133" s="96">
        <f t="shared" ref="L133:L196" si="17">I133*F133</f>
        <v>5.8999999999999999E-3</v>
      </c>
    </row>
    <row r="134" spans="1:12" ht="13.95" customHeight="1" x14ac:dyDescent="0.3">
      <c r="A134" s="94">
        <v>45230</v>
      </c>
      <c r="B134" s="57" t="s">
        <v>238</v>
      </c>
      <c r="C134" s="57" t="s">
        <v>120</v>
      </c>
      <c r="D134" s="19" t="str">
        <f t="shared" si="12"/>
        <v>Cyclicals</v>
      </c>
      <c r="E134" s="19" t="str">
        <f t="shared" si="13"/>
        <v>Cyclicals ex-WEG &amp; Embraer</v>
      </c>
      <c r="F134" s="100">
        <v>6.1700000000000001E-3</v>
      </c>
      <c r="G134" s="101">
        <v>11.983000000000001</v>
      </c>
      <c r="H134" s="98">
        <v>8.5820000000000007E-2</v>
      </c>
      <c r="I134" s="20">
        <f t="shared" si="14"/>
        <v>1</v>
      </c>
      <c r="J134" s="102">
        <f t="shared" si="15"/>
        <v>5.148961028123174E-4</v>
      </c>
      <c r="K134" s="102">
        <f t="shared" si="16"/>
        <v>5.9997215429074503E-3</v>
      </c>
      <c r="L134" s="96">
        <f t="shared" si="17"/>
        <v>6.1700000000000001E-3</v>
      </c>
    </row>
    <row r="135" spans="1:12" ht="13.95" customHeight="1" x14ac:dyDescent="0.3">
      <c r="A135" s="94">
        <v>45260</v>
      </c>
      <c r="B135" s="57" t="s">
        <v>238</v>
      </c>
      <c r="C135" s="57" t="s">
        <v>120</v>
      </c>
      <c r="D135" s="19" t="str">
        <f t="shared" si="12"/>
        <v>Cyclicals</v>
      </c>
      <c r="E135" s="19" t="str">
        <f t="shared" si="13"/>
        <v>Cyclicals ex-WEG &amp; Embraer</v>
      </c>
      <c r="F135" s="100">
        <v>6.1900000000000002E-3</v>
      </c>
      <c r="G135" s="101">
        <v>14.097</v>
      </c>
      <c r="H135" s="98">
        <v>9.7360000000000002E-2</v>
      </c>
      <c r="I135" s="20">
        <f t="shared" si="14"/>
        <v>1</v>
      </c>
      <c r="J135" s="102">
        <f t="shared" si="15"/>
        <v>4.3910051784067534E-4</v>
      </c>
      <c r="K135" s="102">
        <f t="shared" si="16"/>
        <v>4.5100710542386535E-3</v>
      </c>
      <c r="L135" s="96">
        <f t="shared" si="17"/>
        <v>6.1900000000000002E-3</v>
      </c>
    </row>
    <row r="136" spans="1:12" ht="13.95" customHeight="1" x14ac:dyDescent="0.3">
      <c r="A136" s="94">
        <v>45291</v>
      </c>
      <c r="B136" s="57" t="s">
        <v>238</v>
      </c>
      <c r="C136" s="57" t="s">
        <v>120</v>
      </c>
      <c r="D136" s="19" t="str">
        <f t="shared" si="12"/>
        <v>Cyclicals</v>
      </c>
      <c r="E136" s="19" t="str">
        <f t="shared" si="13"/>
        <v>Cyclicals ex-WEG &amp; Embraer</v>
      </c>
      <c r="F136" s="100">
        <v>6.1799999999999997E-3</v>
      </c>
      <c r="G136" s="101">
        <v>16.552</v>
      </c>
      <c r="H136" s="98">
        <v>8.8520000000000001E-2</v>
      </c>
      <c r="I136" s="20">
        <f t="shared" si="14"/>
        <v>1</v>
      </c>
      <c r="J136" s="102">
        <f t="shared" si="15"/>
        <v>3.7336877718704688E-4</v>
      </c>
      <c r="K136" s="102">
        <f t="shared" si="16"/>
        <v>4.2179030409743206E-3</v>
      </c>
      <c r="L136" s="96">
        <f t="shared" si="17"/>
        <v>6.1799999999999997E-3</v>
      </c>
    </row>
    <row r="137" spans="1:12" ht="13.95" customHeight="1" x14ac:dyDescent="0.3">
      <c r="A137" s="94">
        <v>45322</v>
      </c>
      <c r="B137" s="57" t="s">
        <v>238</v>
      </c>
      <c r="C137" s="57" t="s">
        <v>120</v>
      </c>
      <c r="D137" s="19" t="str">
        <f t="shared" si="12"/>
        <v>Cyclicals</v>
      </c>
      <c r="E137" s="19" t="str">
        <f t="shared" si="13"/>
        <v>Cyclicals ex-WEG &amp; Embraer</v>
      </c>
      <c r="F137" s="100">
        <v>6.0000000000000001E-3</v>
      </c>
      <c r="G137" s="101">
        <v>16.373000000000001</v>
      </c>
      <c r="H137" s="98">
        <v>8.362E-2</v>
      </c>
      <c r="I137" s="20">
        <f t="shared" si="14"/>
        <v>1</v>
      </c>
      <c r="J137" s="102">
        <f t="shared" si="15"/>
        <v>3.664569718438893E-4</v>
      </c>
      <c r="K137" s="102">
        <f t="shared" si="16"/>
        <v>4.3824081779943709E-3</v>
      </c>
      <c r="L137" s="96">
        <f t="shared" si="17"/>
        <v>6.0000000000000001E-3</v>
      </c>
    </row>
    <row r="138" spans="1:12" ht="13.95" customHeight="1" x14ac:dyDescent="0.3">
      <c r="A138" s="94">
        <v>45351</v>
      </c>
      <c r="B138" s="57" t="s">
        <v>238</v>
      </c>
      <c r="C138" s="57" t="s">
        <v>120</v>
      </c>
      <c r="D138" s="19" t="str">
        <f t="shared" si="12"/>
        <v>Cyclicals</v>
      </c>
      <c r="E138" s="19" t="str">
        <f t="shared" si="13"/>
        <v>Cyclicals ex-WEG &amp; Embraer</v>
      </c>
      <c r="F138" s="100">
        <v>6.0000000000000001E-3</v>
      </c>
      <c r="G138" s="101">
        <v>15.694000000000001</v>
      </c>
      <c r="H138" s="98">
        <v>8.2609999999999989E-2</v>
      </c>
      <c r="I138" s="20">
        <f t="shared" si="14"/>
        <v>1</v>
      </c>
      <c r="J138" s="102">
        <f t="shared" si="15"/>
        <v>3.8231171148209506E-4</v>
      </c>
      <c r="K138" s="102">
        <f t="shared" si="16"/>
        <v>4.6279108035600421E-3</v>
      </c>
      <c r="L138" s="96">
        <f t="shared" si="17"/>
        <v>6.0000000000000001E-3</v>
      </c>
    </row>
    <row r="139" spans="1:12" ht="13.95" customHeight="1" x14ac:dyDescent="0.3">
      <c r="A139" s="94">
        <v>45382</v>
      </c>
      <c r="B139" s="57" t="s">
        <v>238</v>
      </c>
      <c r="C139" s="57" t="s">
        <v>120</v>
      </c>
      <c r="D139" s="19" t="str">
        <f t="shared" si="12"/>
        <v>Cyclicals</v>
      </c>
      <c r="E139" s="19" t="str">
        <f t="shared" si="13"/>
        <v>Cyclicals ex-WEG &amp; Embraer</v>
      </c>
      <c r="F139" s="100">
        <v>5.8999999999999999E-3</v>
      </c>
      <c r="G139" s="101">
        <v>15.319000000000001</v>
      </c>
      <c r="H139" s="98">
        <v>8.269E-2</v>
      </c>
      <c r="I139" s="20">
        <f t="shared" si="14"/>
        <v>1</v>
      </c>
      <c r="J139" s="102">
        <f t="shared" si="15"/>
        <v>3.8514263333115737E-4</v>
      </c>
      <c r="K139" s="102">
        <f t="shared" si="16"/>
        <v>4.6576688031340838E-3</v>
      </c>
      <c r="L139" s="96">
        <f t="shared" si="17"/>
        <v>5.8999999999999999E-3</v>
      </c>
    </row>
    <row r="140" spans="1:12" ht="13.95" customHeight="1" x14ac:dyDescent="0.3">
      <c r="A140" s="94">
        <v>45412</v>
      </c>
      <c r="B140" s="57" t="s">
        <v>238</v>
      </c>
      <c r="C140" s="57" t="s">
        <v>120</v>
      </c>
      <c r="D140" s="19" t="str">
        <f t="shared" si="12"/>
        <v>Cyclicals</v>
      </c>
      <c r="E140" s="19" t="str">
        <f t="shared" si="13"/>
        <v>Cyclicals ex-WEG &amp; Embraer</v>
      </c>
      <c r="F140" s="100">
        <v>4.9899999999999996E-3</v>
      </c>
      <c r="G140" s="101">
        <v>12.723000000000001</v>
      </c>
      <c r="H140" s="98">
        <v>6.0470000000000003E-2</v>
      </c>
      <c r="I140" s="20">
        <f t="shared" si="14"/>
        <v>1</v>
      </c>
      <c r="J140" s="102">
        <f t="shared" si="15"/>
        <v>3.9220309675391021E-4</v>
      </c>
      <c r="K140" s="102">
        <f t="shared" si="16"/>
        <v>6.4859119688094958E-3</v>
      </c>
      <c r="L140" s="96">
        <f t="shared" si="17"/>
        <v>4.9899999999999996E-3</v>
      </c>
    </row>
    <row r="141" spans="1:12" ht="13.95" customHeight="1" x14ac:dyDescent="0.3">
      <c r="A141" s="94">
        <v>45443</v>
      </c>
      <c r="B141" s="57" t="s">
        <v>238</v>
      </c>
      <c r="C141" s="57" t="s">
        <v>120</v>
      </c>
      <c r="D141" s="19" t="str">
        <f t="shared" si="12"/>
        <v>Cyclicals</v>
      </c>
      <c r="E141" s="19" t="str">
        <f t="shared" si="13"/>
        <v>Cyclicals ex-WEG &amp; Embraer</v>
      </c>
      <c r="F141" s="100">
        <v>5.5300000000000002E-3</v>
      </c>
      <c r="G141" s="101">
        <v>14.003</v>
      </c>
      <c r="H141" s="98">
        <v>5.4679999999999999E-2</v>
      </c>
      <c r="I141" s="20">
        <f t="shared" si="14"/>
        <v>1</v>
      </c>
      <c r="J141" s="102">
        <f t="shared" si="15"/>
        <v>3.9491537527672644E-4</v>
      </c>
      <c r="K141" s="102">
        <f t="shared" si="16"/>
        <v>7.2223002062312813E-3</v>
      </c>
      <c r="L141" s="96">
        <f t="shared" si="17"/>
        <v>5.5300000000000002E-3</v>
      </c>
    </row>
    <row r="142" spans="1:12" ht="13.95" customHeight="1" x14ac:dyDescent="0.3">
      <c r="A142" s="94">
        <v>45473</v>
      </c>
      <c r="B142" s="57" t="s">
        <v>238</v>
      </c>
      <c r="C142" s="57" t="s">
        <v>120</v>
      </c>
      <c r="D142" s="19" t="str">
        <f t="shared" si="12"/>
        <v>Cyclicals</v>
      </c>
      <c r="E142" s="19" t="str">
        <f t="shared" si="13"/>
        <v>Cyclicals ex-WEG &amp; Embraer</v>
      </c>
      <c r="F142" s="100">
        <v>5.5200000000000006E-3</v>
      </c>
      <c r="G142" s="101">
        <v>14.192</v>
      </c>
      <c r="H142" s="98">
        <v>5.5169999999999997E-2</v>
      </c>
      <c r="I142" s="20">
        <f t="shared" si="14"/>
        <v>1</v>
      </c>
      <c r="J142" s="102">
        <f t="shared" si="15"/>
        <v>3.8895152198421649E-4</v>
      </c>
      <c r="K142" s="102">
        <f t="shared" si="16"/>
        <v>7.0500547758603682E-3</v>
      </c>
      <c r="L142" s="96">
        <f t="shared" si="17"/>
        <v>5.5200000000000006E-3</v>
      </c>
    </row>
    <row r="143" spans="1:12" ht="13.95" customHeight="1" x14ac:dyDescent="0.3">
      <c r="A143" s="94">
        <v>45504</v>
      </c>
      <c r="B143" s="57" t="s">
        <v>238</v>
      </c>
      <c r="C143" s="57" t="s">
        <v>120</v>
      </c>
      <c r="D143" s="19" t="str">
        <f t="shared" si="12"/>
        <v>Cyclicals</v>
      </c>
      <c r="E143" s="19" t="str">
        <f t="shared" si="13"/>
        <v>Cyclicals ex-WEG &amp; Embraer</v>
      </c>
      <c r="F143" s="100">
        <v>5.5000000000000014E-3</v>
      </c>
      <c r="G143" s="101">
        <v>15.387</v>
      </c>
      <c r="H143" s="98">
        <v>5.6609999999999987E-2</v>
      </c>
      <c r="I143" s="20">
        <f t="shared" si="14"/>
        <v>1</v>
      </c>
      <c r="J143" s="102">
        <f t="shared" si="15"/>
        <v>3.5744459608760652E-4</v>
      </c>
      <c r="K143" s="102">
        <f t="shared" si="16"/>
        <v>6.3141599732839887E-3</v>
      </c>
      <c r="L143" s="96">
        <f t="shared" si="17"/>
        <v>5.5000000000000014E-3</v>
      </c>
    </row>
    <row r="144" spans="1:12" ht="13.95" customHeight="1" x14ac:dyDescent="0.3">
      <c r="A144" s="94">
        <v>45535</v>
      </c>
      <c r="B144" s="57" t="s">
        <v>238</v>
      </c>
      <c r="C144" s="57" t="s">
        <v>120</v>
      </c>
      <c r="D144" s="19" t="str">
        <f t="shared" si="12"/>
        <v>Cyclicals</v>
      </c>
      <c r="E144" s="19" t="str">
        <f t="shared" si="13"/>
        <v>Cyclicals ex-WEG &amp; Embraer</v>
      </c>
      <c r="F144" s="100">
        <v>5.1000000000000004E-3</v>
      </c>
      <c r="G144" s="101">
        <v>13.972</v>
      </c>
      <c r="H144" s="98">
        <v>5.6680000000000001E-2</v>
      </c>
      <c r="I144" s="20">
        <f t="shared" si="14"/>
        <v>1</v>
      </c>
      <c r="J144" s="102">
        <f t="shared" si="15"/>
        <v>3.6501574577726888E-4</v>
      </c>
      <c r="K144" s="102">
        <f t="shared" si="16"/>
        <v>6.4399390574676934E-3</v>
      </c>
      <c r="L144" s="96">
        <f t="shared" si="17"/>
        <v>5.1000000000000004E-3</v>
      </c>
    </row>
    <row r="145" spans="1:12" ht="13.95" customHeight="1" x14ac:dyDescent="0.3">
      <c r="A145" s="94">
        <v>45565</v>
      </c>
      <c r="B145" s="57" t="s">
        <v>238</v>
      </c>
      <c r="C145" s="57" t="s">
        <v>120</v>
      </c>
      <c r="D145" s="19" t="str">
        <f t="shared" si="12"/>
        <v>Cyclicals</v>
      </c>
      <c r="E145" s="19" t="str">
        <f t="shared" si="13"/>
        <v>Cyclicals ex-WEG &amp; Embraer</v>
      </c>
      <c r="F145" s="100">
        <v>5.0600000000000003E-3</v>
      </c>
      <c r="G145" s="101">
        <v>13.188000000000001</v>
      </c>
      <c r="H145" s="98">
        <v>5.8979999999999998E-2</v>
      </c>
      <c r="I145" s="20">
        <f t="shared" si="14"/>
        <v>1</v>
      </c>
      <c r="J145" s="102">
        <f t="shared" si="15"/>
        <v>3.8368213527449196E-4</v>
      </c>
      <c r="K145" s="102">
        <f t="shared" si="16"/>
        <v>6.5052922223548994E-3</v>
      </c>
      <c r="L145" s="96">
        <f t="shared" si="17"/>
        <v>5.0600000000000003E-3</v>
      </c>
    </row>
    <row r="146" spans="1:12" ht="13.95" customHeight="1" x14ac:dyDescent="0.3">
      <c r="A146" s="94">
        <v>45596</v>
      </c>
      <c r="B146" s="57" t="s">
        <v>238</v>
      </c>
      <c r="C146" s="57" t="s">
        <v>120</v>
      </c>
      <c r="D146" s="19" t="str">
        <f t="shared" si="12"/>
        <v>Cyclicals</v>
      </c>
      <c r="E146" s="19" t="str">
        <f t="shared" si="13"/>
        <v>Cyclicals ex-WEG &amp; Embraer</v>
      </c>
      <c r="F146" s="100">
        <v>5.1999999999999998E-3</v>
      </c>
      <c r="G146" s="101">
        <v>12.609</v>
      </c>
      <c r="H146" s="98">
        <v>5.8739999999999987E-2</v>
      </c>
      <c r="I146" s="20">
        <f t="shared" si="14"/>
        <v>1</v>
      </c>
      <c r="J146" s="102">
        <f t="shared" si="15"/>
        <v>4.1240383852803552E-4</v>
      </c>
      <c r="K146" s="102">
        <f t="shared" si="16"/>
        <v>7.0208348404500447E-3</v>
      </c>
      <c r="L146" s="96">
        <f t="shared" si="17"/>
        <v>5.1999999999999998E-3</v>
      </c>
    </row>
    <row r="147" spans="1:12" ht="13.95" customHeight="1" x14ac:dyDescent="0.3">
      <c r="A147" s="94">
        <v>45626</v>
      </c>
      <c r="B147" s="57" t="s">
        <v>238</v>
      </c>
      <c r="C147" s="57" t="s">
        <v>120</v>
      </c>
      <c r="D147" s="19" t="str">
        <f t="shared" si="12"/>
        <v>Cyclicals</v>
      </c>
      <c r="E147" s="19" t="str">
        <f t="shared" si="13"/>
        <v>Cyclicals ex-WEG &amp; Embraer</v>
      </c>
      <c r="F147" s="100">
        <v>4.79E-3</v>
      </c>
      <c r="G147" s="101">
        <v>11.433</v>
      </c>
      <c r="H147" s="98">
        <v>5.8150000000000007E-2</v>
      </c>
      <c r="I147" s="20">
        <f t="shared" si="14"/>
        <v>1</v>
      </c>
      <c r="J147" s="102">
        <f t="shared" si="15"/>
        <v>4.1896265197236069E-4</v>
      </c>
      <c r="K147" s="102">
        <f t="shared" si="16"/>
        <v>7.2048607389915845E-3</v>
      </c>
      <c r="L147" s="96">
        <f t="shared" si="17"/>
        <v>4.79E-3</v>
      </c>
    </row>
    <row r="148" spans="1:12" ht="13.95" customHeight="1" x14ac:dyDescent="0.3">
      <c r="A148" s="94">
        <v>45657</v>
      </c>
      <c r="B148" s="57" t="s">
        <v>238</v>
      </c>
      <c r="C148" s="57" t="s">
        <v>120</v>
      </c>
      <c r="D148" s="19" t="str">
        <f t="shared" si="12"/>
        <v>Cyclicals</v>
      </c>
      <c r="E148" s="19" t="str">
        <f t="shared" si="13"/>
        <v>Cyclicals ex-WEG &amp; Embraer</v>
      </c>
      <c r="F148" s="100">
        <v>4.6899999999999997E-3</v>
      </c>
      <c r="G148" s="101">
        <v>10.5</v>
      </c>
      <c r="H148" s="98">
        <v>5.8360000000000002E-2</v>
      </c>
      <c r="I148" s="20">
        <f t="shared" si="14"/>
        <v>1</v>
      </c>
      <c r="J148" s="102">
        <f t="shared" si="15"/>
        <v>4.4666666666666666E-4</v>
      </c>
      <c r="K148" s="102">
        <f t="shared" si="16"/>
        <v>7.653644048435001E-3</v>
      </c>
      <c r="L148" s="96">
        <f t="shared" si="17"/>
        <v>4.6899999999999997E-3</v>
      </c>
    </row>
    <row r="149" spans="1:12" ht="13.95" customHeight="1" x14ac:dyDescent="0.3">
      <c r="A149" s="94">
        <v>45688</v>
      </c>
      <c r="B149" s="57" t="s">
        <v>238</v>
      </c>
      <c r="C149" s="57" t="s">
        <v>120</v>
      </c>
      <c r="D149" s="19" t="str">
        <f t="shared" si="12"/>
        <v>Cyclicals</v>
      </c>
      <c r="E149" s="19" t="str">
        <f t="shared" si="13"/>
        <v>Cyclicals ex-WEG &amp; Embraer</v>
      </c>
      <c r="F149" s="100">
        <v>4.4099999999999999E-3</v>
      </c>
      <c r="G149" s="101">
        <v>12.362</v>
      </c>
      <c r="H149" s="98">
        <v>5.3940000000000002E-2</v>
      </c>
      <c r="I149" s="20">
        <f t="shared" si="14"/>
        <v>1</v>
      </c>
      <c r="J149" s="102">
        <f t="shared" si="15"/>
        <v>3.567383918459796E-4</v>
      </c>
      <c r="K149" s="102">
        <f t="shared" si="16"/>
        <v>6.6136149767515679E-3</v>
      </c>
      <c r="L149" s="96">
        <f t="shared" si="17"/>
        <v>4.4099999999999999E-3</v>
      </c>
    </row>
    <row r="150" spans="1:12" ht="13.95" customHeight="1" x14ac:dyDescent="0.3">
      <c r="A150" s="94">
        <v>45716</v>
      </c>
      <c r="B150" s="57" t="s">
        <v>238</v>
      </c>
      <c r="C150" s="57" t="s">
        <v>120</v>
      </c>
      <c r="D150" s="19" t="str">
        <f t="shared" si="12"/>
        <v>Cyclicals</v>
      </c>
      <c r="E150" s="19" t="str">
        <f t="shared" si="13"/>
        <v>Cyclicals ex-WEG &amp; Embraer</v>
      </c>
      <c r="F150" s="100">
        <v>4.3499999999999997E-3</v>
      </c>
      <c r="G150" s="101">
        <v>12.194000000000001</v>
      </c>
      <c r="H150" s="98">
        <v>5.4710000000000002E-2</v>
      </c>
      <c r="I150" s="20">
        <f t="shared" si="14"/>
        <v>1</v>
      </c>
      <c r="J150" s="102">
        <f t="shared" si="15"/>
        <v>3.5673281941938652E-4</v>
      </c>
      <c r="K150" s="102">
        <f t="shared" si="16"/>
        <v>6.5204317203324163E-3</v>
      </c>
      <c r="L150" s="96">
        <f t="shared" si="17"/>
        <v>4.3499999999999997E-3</v>
      </c>
    </row>
    <row r="151" spans="1:12" ht="13.95" customHeight="1" x14ac:dyDescent="0.3">
      <c r="A151" s="94">
        <v>45747</v>
      </c>
      <c r="B151" s="57" t="s">
        <v>238</v>
      </c>
      <c r="C151" s="57" t="s">
        <v>120</v>
      </c>
      <c r="D151" s="19" t="str">
        <f t="shared" si="12"/>
        <v>Cyclicals</v>
      </c>
      <c r="E151" s="19" t="str">
        <f t="shared" si="13"/>
        <v>Cyclicals ex-WEG &amp; Embraer</v>
      </c>
      <c r="F151" s="100">
        <v>4.3699999999999998E-3</v>
      </c>
      <c r="G151" s="101">
        <v>12.512</v>
      </c>
      <c r="H151" s="98">
        <v>5.781E-2</v>
      </c>
      <c r="I151" s="20">
        <f t="shared" si="14"/>
        <v>1</v>
      </c>
      <c r="J151" s="102">
        <f t="shared" si="15"/>
        <v>3.492647058823529E-4</v>
      </c>
      <c r="K151" s="102">
        <f t="shared" si="16"/>
        <v>6.0415967113363238E-3</v>
      </c>
      <c r="L151" s="96">
        <f t="shared" si="17"/>
        <v>4.3699999999999998E-3</v>
      </c>
    </row>
    <row r="152" spans="1:12" ht="13.95" customHeight="1" x14ac:dyDescent="0.3">
      <c r="A152" s="94">
        <v>45777</v>
      </c>
      <c r="B152" s="57" t="s">
        <v>238</v>
      </c>
      <c r="C152" s="57" t="s">
        <v>120</v>
      </c>
      <c r="D152" s="19" t="str">
        <f t="shared" si="12"/>
        <v>Cyclicals</v>
      </c>
      <c r="E152" s="19" t="str">
        <f t="shared" si="13"/>
        <v>Cyclicals ex-WEG &amp; Embraer</v>
      </c>
      <c r="F152" s="100">
        <v>4.7199999999999994E-3</v>
      </c>
      <c r="G152" s="101">
        <v>14.565</v>
      </c>
      <c r="H152" s="98">
        <v>5.9080000000000001E-2</v>
      </c>
      <c r="I152" s="20">
        <f t="shared" si="14"/>
        <v>1</v>
      </c>
      <c r="J152" s="102">
        <f t="shared" si="15"/>
        <v>3.2406453827669068E-4</v>
      </c>
      <c r="K152" s="102">
        <f t="shared" si="16"/>
        <v>5.4851817582378245E-3</v>
      </c>
      <c r="L152" s="96">
        <f t="shared" si="17"/>
        <v>4.7199999999999994E-3</v>
      </c>
    </row>
    <row r="153" spans="1:12" ht="13.95" customHeight="1" x14ac:dyDescent="0.3">
      <c r="A153" s="94">
        <v>45808</v>
      </c>
      <c r="B153" s="57" t="s">
        <v>238</v>
      </c>
      <c r="C153" s="57" t="s">
        <v>120</v>
      </c>
      <c r="D153" s="19" t="str">
        <f t="shared" si="12"/>
        <v>Cyclicals</v>
      </c>
      <c r="E153" s="19" t="str">
        <f t="shared" si="13"/>
        <v>Cyclicals ex-WEG &amp; Embraer</v>
      </c>
      <c r="F153" s="100">
        <v>4.8700000000000002E-3</v>
      </c>
      <c r="G153" s="101">
        <v>14.137</v>
      </c>
      <c r="H153" s="98">
        <v>5.7529999999999998E-2</v>
      </c>
      <c r="I153" s="20">
        <f t="shared" si="14"/>
        <v>1</v>
      </c>
      <c r="J153" s="102">
        <f t="shared" si="15"/>
        <v>3.4448610030416636E-4</v>
      </c>
      <c r="K153" s="102">
        <f t="shared" si="16"/>
        <v>5.9879384721739336E-3</v>
      </c>
      <c r="L153" s="96">
        <f t="shared" si="17"/>
        <v>4.8700000000000002E-3</v>
      </c>
    </row>
    <row r="154" spans="1:12" ht="13.95" customHeight="1" x14ac:dyDescent="0.3">
      <c r="A154" s="94">
        <v>45838</v>
      </c>
      <c r="B154" s="57" t="s">
        <v>238</v>
      </c>
      <c r="C154" s="57" t="s">
        <v>120</v>
      </c>
      <c r="D154" s="19" t="str">
        <f t="shared" si="12"/>
        <v>Cyclicals</v>
      </c>
      <c r="E154" s="19" t="str">
        <f t="shared" si="13"/>
        <v>Cyclicals ex-WEG &amp; Embraer</v>
      </c>
      <c r="F154" s="100">
        <v>5.0499999999999998E-3</v>
      </c>
      <c r="G154" s="101">
        <v>14.414</v>
      </c>
      <c r="H154" s="98">
        <v>5.9240000000000001E-2</v>
      </c>
      <c r="I154" s="20">
        <f t="shared" si="14"/>
        <v>1</v>
      </c>
      <c r="J154" s="102">
        <f t="shared" si="15"/>
        <v>3.5035382267240185E-4</v>
      </c>
      <c r="K154" s="102">
        <f t="shared" si="16"/>
        <v>5.9141428540243389E-3</v>
      </c>
      <c r="L154" s="96">
        <f t="shared" si="17"/>
        <v>5.0499999999999998E-3</v>
      </c>
    </row>
    <row r="155" spans="1:12" ht="13.95" customHeight="1" x14ac:dyDescent="0.3">
      <c r="A155" s="94">
        <v>45869</v>
      </c>
      <c r="B155" s="57" t="s">
        <v>238</v>
      </c>
      <c r="C155" s="57" t="s">
        <v>120</v>
      </c>
      <c r="D155" s="19" t="str">
        <f t="shared" si="12"/>
        <v>Cyclicals</v>
      </c>
      <c r="E155" s="19" t="str">
        <f t="shared" si="13"/>
        <v>Cyclicals ex-WEG &amp; Embraer</v>
      </c>
      <c r="F155" s="100">
        <v>4.9500000000000004E-3</v>
      </c>
      <c r="G155" s="101">
        <v>12.504</v>
      </c>
      <c r="H155" s="98">
        <v>6.3479999999999995E-2</v>
      </c>
      <c r="I155" s="20">
        <f t="shared" si="14"/>
        <v>1</v>
      </c>
      <c r="J155" s="102">
        <f t="shared" si="15"/>
        <v>3.9587332053742807E-4</v>
      </c>
      <c r="K155" s="102">
        <f t="shared" si="16"/>
        <v>6.2361896745026478E-3</v>
      </c>
      <c r="L155" s="96">
        <f t="shared" si="17"/>
        <v>4.9500000000000004E-3</v>
      </c>
    </row>
    <row r="156" spans="1:12" ht="13.95" customHeight="1" x14ac:dyDescent="0.3">
      <c r="A156" s="94">
        <v>45900</v>
      </c>
      <c r="B156" s="57" t="s">
        <v>238</v>
      </c>
      <c r="C156" s="57" t="s">
        <v>120</v>
      </c>
      <c r="D156" s="19" t="str">
        <f t="shared" si="12"/>
        <v>Cyclicals</v>
      </c>
      <c r="E156" s="19" t="str">
        <f t="shared" si="13"/>
        <v>Cyclicals ex-WEG &amp; Embraer</v>
      </c>
      <c r="F156" s="100">
        <v>5.2399999999999999E-3</v>
      </c>
      <c r="G156" s="101">
        <v>13.609</v>
      </c>
      <c r="H156" s="98">
        <v>6.565E-2</v>
      </c>
      <c r="I156" s="20">
        <f t="shared" si="14"/>
        <v>1</v>
      </c>
      <c r="J156" s="102">
        <f t="shared" si="15"/>
        <v>3.8503931221985451E-4</v>
      </c>
      <c r="K156" s="102">
        <f t="shared" si="16"/>
        <v>5.8650314123359411E-3</v>
      </c>
      <c r="L156" s="96">
        <f t="shared" si="17"/>
        <v>5.2399999999999999E-3</v>
      </c>
    </row>
    <row r="157" spans="1:12" ht="13.95" customHeight="1" x14ac:dyDescent="0.3">
      <c r="A157" s="94">
        <v>45930</v>
      </c>
      <c r="B157" s="57" t="s">
        <v>238</v>
      </c>
      <c r="C157" s="57" t="s">
        <v>120</v>
      </c>
      <c r="D157" s="19" t="str">
        <f t="shared" si="12"/>
        <v>Cyclicals</v>
      </c>
      <c r="E157" s="19" t="str">
        <f t="shared" si="13"/>
        <v>Cyclicals ex-WEG &amp; Embraer</v>
      </c>
      <c r="F157" s="100">
        <v>5.4900000000000001E-3</v>
      </c>
      <c r="G157" s="101">
        <v>14.003</v>
      </c>
      <c r="H157" s="98">
        <v>6.6849999999999993E-2</v>
      </c>
      <c r="I157" s="20">
        <f t="shared" si="14"/>
        <v>1</v>
      </c>
      <c r="J157" s="102">
        <f t="shared" si="15"/>
        <v>3.920588445333143E-4</v>
      </c>
      <c r="K157" s="102">
        <f t="shared" si="16"/>
        <v>5.8647545928693246E-3</v>
      </c>
      <c r="L157" s="96">
        <f t="shared" si="17"/>
        <v>5.4900000000000001E-3</v>
      </c>
    </row>
    <row r="158" spans="1:12" ht="13.95" customHeight="1" x14ac:dyDescent="0.3">
      <c r="A158" s="94">
        <v>45961</v>
      </c>
      <c r="B158" s="57" t="s">
        <v>238</v>
      </c>
      <c r="C158" s="57" t="s">
        <v>120</v>
      </c>
      <c r="D158" s="19" t="str">
        <f t="shared" si="12"/>
        <v>Cyclicals</v>
      </c>
      <c r="E158" s="19" t="str">
        <f t="shared" si="13"/>
        <v>Cyclicals ex-WEG &amp; Embraer</v>
      </c>
      <c r="F158" s="100">
        <v>5.1800000000000006E-3</v>
      </c>
      <c r="G158" s="101">
        <v>14.065</v>
      </c>
      <c r="H158" s="98">
        <v>6.7539999999999989E-2</v>
      </c>
      <c r="I158" s="20">
        <f t="shared" si="14"/>
        <v>1</v>
      </c>
      <c r="J158" s="102">
        <f t="shared" si="15"/>
        <v>3.6829008176324213E-4</v>
      </c>
      <c r="K158" s="102">
        <f t="shared" si="16"/>
        <v>5.4529180006402458E-3</v>
      </c>
      <c r="L158" s="96">
        <f t="shared" si="17"/>
        <v>5.1800000000000006E-3</v>
      </c>
    </row>
    <row r="159" spans="1:12" ht="13.95" customHeight="1" x14ac:dyDescent="0.3">
      <c r="A159" s="94">
        <v>45991</v>
      </c>
      <c r="B159" s="57" t="s">
        <v>238</v>
      </c>
      <c r="C159" s="57" t="s">
        <v>120</v>
      </c>
      <c r="D159" s="19" t="str">
        <f t="shared" si="12"/>
        <v>Cyclicals</v>
      </c>
      <c r="E159" s="19" t="str">
        <f t="shared" si="13"/>
        <v>Cyclicals ex-WEG &amp; Embraer</v>
      </c>
      <c r="F159" s="100">
        <v>5.5300000000000002E-3</v>
      </c>
      <c r="G159" s="101">
        <v>14.788</v>
      </c>
      <c r="H159" s="98">
        <v>6.7419999999999994E-2</v>
      </c>
      <c r="I159" s="20">
        <f t="shared" si="14"/>
        <v>1</v>
      </c>
      <c r="J159" s="102">
        <f t="shared" si="15"/>
        <v>3.7395185285366516E-4</v>
      </c>
      <c r="K159" s="102">
        <f t="shared" si="16"/>
        <v>5.5466011992534141E-3</v>
      </c>
      <c r="L159" s="96">
        <f t="shared" si="17"/>
        <v>5.5300000000000002E-3</v>
      </c>
    </row>
    <row r="160" spans="1:12" ht="13.95" customHeight="1" x14ac:dyDescent="0.3">
      <c r="A160" s="94">
        <v>46022</v>
      </c>
      <c r="B160" s="57" t="s">
        <v>238</v>
      </c>
      <c r="C160" s="57" t="s">
        <v>120</v>
      </c>
      <c r="D160" s="19" t="str">
        <f t="shared" si="12"/>
        <v>Cyclicals</v>
      </c>
      <c r="E160" s="19" t="str">
        <f t="shared" si="13"/>
        <v>Cyclicals ex-WEG &amp; Embraer</v>
      </c>
      <c r="F160" s="100">
        <v>5.6100000000000004E-3</v>
      </c>
      <c r="G160" s="101">
        <v>16.096</v>
      </c>
      <c r="H160" s="98">
        <v>6.9800000000000001E-2</v>
      </c>
      <c r="I160" s="20">
        <f t="shared" si="14"/>
        <v>1</v>
      </c>
      <c r="J160" s="102">
        <f t="shared" si="15"/>
        <v>3.4853379721669982E-4</v>
      </c>
      <c r="K160" s="102">
        <f t="shared" si="16"/>
        <v>4.993320877030083E-3</v>
      </c>
      <c r="L160" s="96">
        <f t="shared" si="17"/>
        <v>5.6100000000000004E-3</v>
      </c>
    </row>
    <row r="161" spans="1:12" ht="13.95" customHeight="1" x14ac:dyDescent="0.3">
      <c r="A161" s="94">
        <v>46053</v>
      </c>
      <c r="B161" s="57" t="s">
        <v>238</v>
      </c>
      <c r="C161" s="57" t="s">
        <v>120</v>
      </c>
      <c r="D161" s="19" t="str">
        <f t="shared" si="12"/>
        <v>Cyclicals</v>
      </c>
      <c r="E161" s="19" t="str">
        <f t="shared" si="13"/>
        <v>Cyclicals ex-WEG &amp; Embraer</v>
      </c>
      <c r="F161" s="100">
        <v>5.4599999999999996E-3</v>
      </c>
      <c r="G161" s="101">
        <v>17.483000000000001</v>
      </c>
      <c r="H161" s="98">
        <v>6.9339999999999999E-2</v>
      </c>
      <c r="I161" s="20">
        <f t="shared" si="14"/>
        <v>1</v>
      </c>
      <c r="J161" s="102">
        <f t="shared" si="15"/>
        <v>3.1230338042670017E-4</v>
      </c>
      <c r="K161" s="102">
        <f t="shared" si="16"/>
        <v>4.503942607826654E-3</v>
      </c>
      <c r="L161" s="96">
        <f t="shared" si="17"/>
        <v>5.4599999999999996E-3</v>
      </c>
    </row>
    <row r="162" spans="1:12" ht="13.95" customHeight="1" x14ac:dyDescent="0.3">
      <c r="A162" s="94">
        <v>46081</v>
      </c>
      <c r="B162" s="57" t="s">
        <v>238</v>
      </c>
      <c r="C162" s="57" t="s">
        <v>120</v>
      </c>
      <c r="D162" s="19" t="str">
        <f t="shared" si="12"/>
        <v>Cyclicals</v>
      </c>
      <c r="E162" s="19" t="str">
        <f t="shared" si="13"/>
        <v>Cyclicals ex-WEG &amp; Embraer</v>
      </c>
      <c r="F162" s="100">
        <v>5.5500000000000002E-3</v>
      </c>
      <c r="G162" s="101">
        <v>18.587</v>
      </c>
      <c r="H162" s="98">
        <v>6.8839999999999998E-2</v>
      </c>
      <c r="I162" s="20">
        <f t="shared" si="14"/>
        <v>1</v>
      </c>
      <c r="J162" s="102">
        <f t="shared" si="15"/>
        <v>2.9859579275837953E-4</v>
      </c>
      <c r="K162" s="102">
        <f t="shared" si="16"/>
        <v>4.3375333056127185E-3</v>
      </c>
      <c r="L162" s="96">
        <f t="shared" si="17"/>
        <v>5.5500000000000002E-3</v>
      </c>
    </row>
    <row r="163" spans="1:12" ht="13.95" customHeight="1" x14ac:dyDescent="0.3">
      <c r="A163" s="94">
        <v>46112</v>
      </c>
      <c r="B163" s="57" t="s">
        <v>238</v>
      </c>
      <c r="C163" s="57" t="s">
        <v>120</v>
      </c>
      <c r="D163" s="19" t="str">
        <f t="shared" si="12"/>
        <v>Cyclicals</v>
      </c>
      <c r="E163" s="19" t="str">
        <f t="shared" si="13"/>
        <v>Cyclicals ex-WEG &amp; Embraer</v>
      </c>
      <c r="F163" s="100">
        <v>5.1999999999999998E-3</v>
      </c>
      <c r="G163" s="101">
        <v>17.353000000000002</v>
      </c>
      <c r="H163" s="98">
        <v>7.1980000000000002E-2</v>
      </c>
      <c r="I163" s="20">
        <f t="shared" si="14"/>
        <v>1</v>
      </c>
      <c r="J163" s="102">
        <f t="shared" si="15"/>
        <v>2.9966000115253845E-4</v>
      </c>
      <c r="K163" s="102">
        <f t="shared" si="16"/>
        <v>4.1631008773623012E-3</v>
      </c>
      <c r="L163" s="96">
        <f t="shared" si="17"/>
        <v>5.1999999999999998E-3</v>
      </c>
    </row>
    <row r="164" spans="1:12" ht="13.95" customHeight="1" x14ac:dyDescent="0.3">
      <c r="A164" s="94">
        <v>46142</v>
      </c>
      <c r="B164" s="57" t="s">
        <v>238</v>
      </c>
      <c r="C164" s="57" t="s">
        <v>120</v>
      </c>
      <c r="D164" s="19" t="str">
        <f t="shared" si="12"/>
        <v>Cyclicals</v>
      </c>
      <c r="E164" s="19" t="str">
        <f t="shared" si="13"/>
        <v>Cyclicals ex-WEG &amp; Embraer</v>
      </c>
      <c r="F164" s="100">
        <v>5.6299999999999996E-3</v>
      </c>
      <c r="G164" s="101">
        <v>17.475000000000001</v>
      </c>
      <c r="H164" s="98">
        <v>7.2000000000000008E-2</v>
      </c>
      <c r="I164" s="20">
        <f t="shared" si="14"/>
        <v>1</v>
      </c>
      <c r="J164" s="102">
        <f t="shared" si="15"/>
        <v>3.2217453505007146E-4</v>
      </c>
      <c r="K164" s="102">
        <f t="shared" si="16"/>
        <v>4.4746463201398813E-3</v>
      </c>
      <c r="L164" s="96">
        <f t="shared" si="17"/>
        <v>5.6299999999999996E-3</v>
      </c>
    </row>
    <row r="165" spans="1:12" ht="13.95" customHeight="1" x14ac:dyDescent="0.3">
      <c r="A165" s="94">
        <v>46173</v>
      </c>
      <c r="B165" s="57" t="s">
        <v>238</v>
      </c>
      <c r="C165" s="57" t="s">
        <v>120</v>
      </c>
      <c r="D165" s="19" t="str">
        <f t="shared" si="12"/>
        <v>Cyclicals</v>
      </c>
      <c r="E165" s="19" t="str">
        <f t="shared" si="13"/>
        <v>Cyclicals ex-WEG &amp; Embraer</v>
      </c>
      <c r="F165" s="100">
        <v>5.5900000000000004E-3</v>
      </c>
      <c r="G165" s="101">
        <v>13.331</v>
      </c>
      <c r="H165" s="98">
        <v>7.492E-2</v>
      </c>
      <c r="I165" s="20">
        <f t="shared" si="14"/>
        <v>1</v>
      </c>
      <c r="J165" s="102">
        <f t="shared" si="15"/>
        <v>4.1932338159177861E-4</v>
      </c>
      <c r="K165" s="102">
        <f t="shared" si="16"/>
        <v>5.5969484996233132E-3</v>
      </c>
      <c r="L165" s="96">
        <f t="shared" si="17"/>
        <v>5.5900000000000004E-3</v>
      </c>
    </row>
    <row r="166" spans="1:12" ht="13.95" customHeight="1" x14ac:dyDescent="0.3">
      <c r="A166" s="94">
        <v>46203</v>
      </c>
      <c r="B166" s="57" t="s">
        <v>238</v>
      </c>
      <c r="C166" s="57" t="s">
        <v>120</v>
      </c>
      <c r="D166" s="19" t="str">
        <f t="shared" si="12"/>
        <v>Cyclicals</v>
      </c>
      <c r="E166" s="19" t="str">
        <f t="shared" si="13"/>
        <v>Cyclicals ex-WEG &amp; Embraer</v>
      </c>
      <c r="F166" s="100">
        <v>5.6200000000000009E-3</v>
      </c>
      <c r="G166" s="101">
        <v>12.8</v>
      </c>
      <c r="H166" s="98">
        <v>7.5740000000000002E-2</v>
      </c>
      <c r="I166" s="20">
        <f t="shared" si="14"/>
        <v>1</v>
      </c>
      <c r="J166" s="102">
        <f t="shared" si="15"/>
        <v>4.3906250000000005E-4</v>
      </c>
      <c r="K166" s="102">
        <f t="shared" si="16"/>
        <v>5.796969897016108E-3</v>
      </c>
      <c r="L166" s="96">
        <f t="shared" si="17"/>
        <v>5.6200000000000009E-3</v>
      </c>
    </row>
    <row r="167" spans="1:12" ht="13.95" customHeight="1" x14ac:dyDescent="0.3">
      <c r="A167" s="94">
        <v>46234</v>
      </c>
      <c r="B167" s="57" t="s">
        <v>238</v>
      </c>
      <c r="C167" s="57" t="s">
        <v>120</v>
      </c>
      <c r="D167" s="19" t="str">
        <f t="shared" si="12"/>
        <v>Cyclicals</v>
      </c>
      <c r="E167" s="19" t="str">
        <f t="shared" si="13"/>
        <v>Cyclicals ex-WEG &amp; Embraer</v>
      </c>
      <c r="F167" s="100">
        <v>5.2399999999999999E-3</v>
      </c>
      <c r="G167" s="101">
        <v>12.707000000000001</v>
      </c>
      <c r="H167" s="98">
        <v>7.5630000000000003E-2</v>
      </c>
      <c r="I167" s="20">
        <f t="shared" si="14"/>
        <v>1</v>
      </c>
      <c r="J167" s="102">
        <f t="shared" si="15"/>
        <v>4.1237113402061852E-4</v>
      </c>
      <c r="K167" s="102">
        <f t="shared" si="16"/>
        <v>5.4524809469868899E-3</v>
      </c>
      <c r="L167" s="96">
        <f t="shared" si="17"/>
        <v>5.2399999999999999E-3</v>
      </c>
    </row>
    <row r="168" spans="1:12" ht="13.95" customHeight="1" x14ac:dyDescent="0.3">
      <c r="A168" s="94">
        <v>46265</v>
      </c>
      <c r="B168" s="57" t="s">
        <v>238</v>
      </c>
      <c r="C168" s="57" t="s">
        <v>120</v>
      </c>
      <c r="D168" s="19" t="str">
        <f t="shared" si="12"/>
        <v>Cyclicals</v>
      </c>
      <c r="E168" s="19" t="str">
        <f t="shared" si="13"/>
        <v>Cyclicals ex-WEG &amp; Embraer</v>
      </c>
      <c r="F168" s="100">
        <v>5.2100000000000002E-3</v>
      </c>
      <c r="G168" s="101">
        <v>14.180999999999999</v>
      </c>
      <c r="H168" s="98">
        <v>7.5240000000000001E-2</v>
      </c>
      <c r="I168" s="20">
        <f t="shared" si="14"/>
        <v>1</v>
      </c>
      <c r="J168" s="102">
        <f t="shared" si="15"/>
        <v>3.6739299062125383E-4</v>
      </c>
      <c r="K168" s="102">
        <f t="shared" si="16"/>
        <v>4.8829477754020979E-3</v>
      </c>
      <c r="L168" s="96">
        <f t="shared" si="17"/>
        <v>5.2100000000000002E-3</v>
      </c>
    </row>
    <row r="169" spans="1:12" ht="13.95" customHeight="1" x14ac:dyDescent="0.3">
      <c r="A169" s="94">
        <v>46295</v>
      </c>
      <c r="B169" s="57" t="s">
        <v>238</v>
      </c>
      <c r="C169" s="57" t="s">
        <v>120</v>
      </c>
      <c r="D169" s="19" t="str">
        <f t="shared" si="12"/>
        <v>Cyclicals</v>
      </c>
      <c r="E169" s="19" t="str">
        <f t="shared" si="13"/>
        <v>Cyclicals ex-WEG &amp; Embraer</v>
      </c>
      <c r="F169" s="100">
        <v>5.4100000000000007E-3</v>
      </c>
      <c r="G169" s="101">
        <v>15.409000000000001</v>
      </c>
      <c r="H169" s="98">
        <v>7.7199999999999991E-2</v>
      </c>
      <c r="I169" s="20">
        <f t="shared" si="14"/>
        <v>1</v>
      </c>
      <c r="J169" s="102">
        <f t="shared" si="15"/>
        <v>3.5109351677591023E-4</v>
      </c>
      <c r="K169" s="102">
        <f t="shared" si="16"/>
        <v>4.5478434815532419E-3</v>
      </c>
      <c r="L169" s="96">
        <f t="shared" si="17"/>
        <v>5.4100000000000007E-3</v>
      </c>
    </row>
    <row r="170" spans="1:12" ht="13.95" customHeight="1" x14ac:dyDescent="0.3">
      <c r="A170" s="94">
        <v>44469</v>
      </c>
      <c r="B170" s="57" t="s">
        <v>352</v>
      </c>
      <c r="C170" s="57" t="s">
        <v>117</v>
      </c>
      <c r="D170" s="19" t="str">
        <f t="shared" si="12"/>
        <v>Cyclicals</v>
      </c>
      <c r="E170" s="19" t="str">
        <f t="shared" si="13"/>
        <v>Cyclicals ex-WEG &amp; Embraer</v>
      </c>
      <c r="F170" s="100">
        <v>4.1099999999999999E-3</v>
      </c>
      <c r="H170" s="98">
        <v>0.15704000000000001</v>
      </c>
      <c r="I170" s="20">
        <f t="shared" si="14"/>
        <v>0</v>
      </c>
      <c r="J170" s="102">
        <f t="shared" si="15"/>
        <v>0</v>
      </c>
      <c r="K170" s="102">
        <f t="shared" si="16"/>
        <v>0</v>
      </c>
      <c r="L170" s="96">
        <f t="shared" si="17"/>
        <v>0</v>
      </c>
    </row>
    <row r="171" spans="1:12" ht="13.95" customHeight="1" x14ac:dyDescent="0.3">
      <c r="A171" s="94">
        <v>44500</v>
      </c>
      <c r="B171" s="57" t="s">
        <v>352</v>
      </c>
      <c r="C171" s="57" t="s">
        <v>117</v>
      </c>
      <c r="D171" s="19" t="str">
        <f t="shared" si="12"/>
        <v>Cyclicals</v>
      </c>
      <c r="E171" s="19" t="str">
        <f t="shared" si="13"/>
        <v>Cyclicals ex-WEG &amp; Embraer</v>
      </c>
      <c r="F171" s="100">
        <v>3.2599999999999999E-3</v>
      </c>
      <c r="H171" s="98">
        <v>0.15704000000000001</v>
      </c>
      <c r="I171" s="20">
        <f t="shared" si="14"/>
        <v>0</v>
      </c>
      <c r="J171" s="102">
        <f t="shared" si="15"/>
        <v>0</v>
      </c>
      <c r="K171" s="102">
        <f t="shared" si="16"/>
        <v>0</v>
      </c>
      <c r="L171" s="96">
        <f t="shared" si="17"/>
        <v>0</v>
      </c>
    </row>
    <row r="172" spans="1:12" ht="13.95" customHeight="1" x14ac:dyDescent="0.3">
      <c r="A172" s="94">
        <v>44530</v>
      </c>
      <c r="B172" s="57" t="s">
        <v>352</v>
      </c>
      <c r="C172" s="57" t="s">
        <v>117</v>
      </c>
      <c r="D172" s="19" t="str">
        <f t="shared" si="12"/>
        <v>Cyclicals</v>
      </c>
      <c r="E172" s="19" t="str">
        <f t="shared" si="13"/>
        <v>Cyclicals ex-WEG &amp; Embraer</v>
      </c>
      <c r="F172" s="100">
        <v>3.3700000000000002E-3</v>
      </c>
      <c r="G172" s="101">
        <v>28.532</v>
      </c>
      <c r="H172" s="98">
        <v>0.21052999999999999</v>
      </c>
      <c r="I172" s="20">
        <f t="shared" si="14"/>
        <v>1</v>
      </c>
      <c r="J172" s="102">
        <f t="shared" si="15"/>
        <v>1.1811299593438947E-4</v>
      </c>
      <c r="K172" s="102">
        <f t="shared" si="16"/>
        <v>5.6102691271737743E-4</v>
      </c>
      <c r="L172" s="96">
        <f t="shared" si="17"/>
        <v>3.3700000000000002E-3</v>
      </c>
    </row>
    <row r="173" spans="1:12" ht="13.95" customHeight="1" x14ac:dyDescent="0.3">
      <c r="A173" s="94">
        <v>44561</v>
      </c>
      <c r="B173" s="57" t="s">
        <v>352</v>
      </c>
      <c r="C173" s="57" t="s">
        <v>117</v>
      </c>
      <c r="D173" s="19" t="str">
        <f t="shared" si="12"/>
        <v>Cyclicals</v>
      </c>
      <c r="E173" s="19" t="str">
        <f t="shared" si="13"/>
        <v>Cyclicals ex-WEG &amp; Embraer</v>
      </c>
      <c r="F173" s="100">
        <v>3.0999999999999999E-3</v>
      </c>
      <c r="G173" s="101">
        <v>30.372</v>
      </c>
      <c r="H173" s="98">
        <v>0.19785</v>
      </c>
      <c r="I173" s="20">
        <f t="shared" si="14"/>
        <v>1</v>
      </c>
      <c r="J173" s="102">
        <f t="shared" si="15"/>
        <v>1.0206769392861846E-4</v>
      </c>
      <c r="K173" s="102">
        <f t="shared" si="16"/>
        <v>5.158842250625144E-4</v>
      </c>
      <c r="L173" s="96">
        <f t="shared" si="17"/>
        <v>3.0999999999999999E-3</v>
      </c>
    </row>
    <row r="174" spans="1:12" ht="13.95" customHeight="1" x14ac:dyDescent="0.3">
      <c r="A174" s="94">
        <v>44592</v>
      </c>
      <c r="B174" s="57" t="s">
        <v>352</v>
      </c>
      <c r="C174" s="57" t="s">
        <v>117</v>
      </c>
      <c r="D174" s="19" t="str">
        <f t="shared" si="12"/>
        <v>Cyclicals</v>
      </c>
      <c r="E174" s="19" t="str">
        <f t="shared" si="13"/>
        <v>Cyclicals ex-WEG &amp; Embraer</v>
      </c>
      <c r="F174" s="100">
        <v>2.2899999999999999E-3</v>
      </c>
      <c r="G174" s="101">
        <v>23.242000000000001</v>
      </c>
      <c r="H174" s="98">
        <v>0.20064000000000001</v>
      </c>
      <c r="I174" s="20">
        <f t="shared" si="14"/>
        <v>1</v>
      </c>
      <c r="J174" s="102">
        <f t="shared" si="15"/>
        <v>9.8528525944410977E-5</v>
      </c>
      <c r="K174" s="102">
        <f t="shared" si="16"/>
        <v>4.9107120187605151E-4</v>
      </c>
      <c r="L174" s="96">
        <f t="shared" si="17"/>
        <v>2.2899999999999999E-3</v>
      </c>
    </row>
    <row r="175" spans="1:12" ht="13.95" customHeight="1" x14ac:dyDescent="0.3">
      <c r="A175" s="94">
        <v>44620</v>
      </c>
      <c r="B175" s="57" t="s">
        <v>352</v>
      </c>
      <c r="C175" s="57" t="s">
        <v>117</v>
      </c>
      <c r="D175" s="19" t="str">
        <f t="shared" si="12"/>
        <v>Cyclicals</v>
      </c>
      <c r="E175" s="19" t="str">
        <f t="shared" si="13"/>
        <v>Cyclicals ex-WEG &amp; Embraer</v>
      </c>
      <c r="F175" s="100">
        <v>2.0100000000000001E-3</v>
      </c>
      <c r="G175" s="101">
        <v>20.978000000000002</v>
      </c>
      <c r="H175" s="98">
        <v>0.16769999999999999</v>
      </c>
      <c r="I175" s="20">
        <f t="shared" si="14"/>
        <v>1</v>
      </c>
      <c r="J175" s="102">
        <f t="shared" si="15"/>
        <v>9.5814662980265035E-5</v>
      </c>
      <c r="K175" s="102">
        <f t="shared" si="16"/>
        <v>5.7134563494493171E-4</v>
      </c>
      <c r="L175" s="96">
        <f t="shared" si="17"/>
        <v>2.0100000000000001E-3</v>
      </c>
    </row>
    <row r="176" spans="1:12" ht="13.95" customHeight="1" x14ac:dyDescent="0.3">
      <c r="A176" s="94">
        <v>44651</v>
      </c>
      <c r="B176" s="57" t="s">
        <v>352</v>
      </c>
      <c r="C176" s="57" t="s">
        <v>117</v>
      </c>
      <c r="D176" s="19" t="str">
        <f t="shared" si="12"/>
        <v>Cyclicals</v>
      </c>
      <c r="E176" s="19" t="str">
        <f t="shared" si="13"/>
        <v>Cyclicals ex-WEG &amp; Embraer</v>
      </c>
      <c r="F176" s="100">
        <v>2.5899999999999999E-3</v>
      </c>
      <c r="G176" s="101">
        <v>20.716000000000001</v>
      </c>
      <c r="H176" s="98">
        <v>0.16869000000000001</v>
      </c>
      <c r="I176" s="20">
        <f t="shared" si="14"/>
        <v>1</v>
      </c>
      <c r="J176" s="102">
        <f t="shared" si="15"/>
        <v>1.250241359335779E-4</v>
      </c>
      <c r="K176" s="102">
        <f t="shared" si="16"/>
        <v>7.4114728753084294E-4</v>
      </c>
      <c r="L176" s="96">
        <f t="shared" si="17"/>
        <v>2.5899999999999999E-3</v>
      </c>
    </row>
    <row r="177" spans="1:12" ht="13.95" customHeight="1" x14ac:dyDescent="0.3">
      <c r="A177" s="94">
        <v>44681</v>
      </c>
      <c r="B177" s="57" t="s">
        <v>352</v>
      </c>
      <c r="C177" s="57" t="s">
        <v>117</v>
      </c>
      <c r="D177" s="19" t="str">
        <f t="shared" si="12"/>
        <v>Cyclicals</v>
      </c>
      <c r="E177" s="19" t="str">
        <f t="shared" si="13"/>
        <v>Cyclicals ex-WEG &amp; Embraer</v>
      </c>
      <c r="F177" s="100">
        <v>1.9599999999999999E-3</v>
      </c>
      <c r="G177" s="101">
        <v>15.259</v>
      </c>
      <c r="H177" s="98">
        <v>0.16955999999999999</v>
      </c>
      <c r="I177" s="20">
        <f t="shared" si="14"/>
        <v>1</v>
      </c>
      <c r="J177" s="102">
        <f t="shared" si="15"/>
        <v>1.2844878432400551E-4</v>
      </c>
      <c r="K177" s="102">
        <f t="shared" si="16"/>
        <v>7.5754178063225711E-4</v>
      </c>
      <c r="L177" s="96">
        <f t="shared" si="17"/>
        <v>1.9599999999999999E-3</v>
      </c>
    </row>
    <row r="178" spans="1:12" ht="13.95" customHeight="1" x14ac:dyDescent="0.3">
      <c r="A178" s="94">
        <v>44712</v>
      </c>
      <c r="B178" s="57" t="s">
        <v>352</v>
      </c>
      <c r="C178" s="57" t="s">
        <v>117</v>
      </c>
      <c r="D178" s="19" t="str">
        <f t="shared" si="12"/>
        <v>Cyclicals</v>
      </c>
      <c r="E178" s="19" t="str">
        <f t="shared" si="13"/>
        <v>Cyclicals ex-WEG &amp; Embraer</v>
      </c>
      <c r="F178" s="100">
        <v>2.14E-3</v>
      </c>
      <c r="G178" s="101">
        <v>20.489000000000001</v>
      </c>
      <c r="H178" s="98">
        <v>0.13039999999999999</v>
      </c>
      <c r="I178" s="20">
        <f t="shared" si="14"/>
        <v>1</v>
      </c>
      <c r="J178" s="102">
        <f t="shared" si="15"/>
        <v>1.044462882522329E-4</v>
      </c>
      <c r="K178" s="102">
        <f t="shared" si="16"/>
        <v>8.009684681919701E-4</v>
      </c>
      <c r="L178" s="96">
        <f t="shared" si="17"/>
        <v>2.14E-3</v>
      </c>
    </row>
    <row r="179" spans="1:12" ht="13.95" customHeight="1" x14ac:dyDescent="0.3">
      <c r="A179" s="94">
        <v>44742</v>
      </c>
      <c r="B179" s="57" t="s">
        <v>352</v>
      </c>
      <c r="C179" s="57" t="s">
        <v>117</v>
      </c>
      <c r="D179" s="19" t="str">
        <f t="shared" si="12"/>
        <v>Cyclicals</v>
      </c>
      <c r="E179" s="19" t="str">
        <f t="shared" si="13"/>
        <v>Cyclicals ex-WEG &amp; Embraer</v>
      </c>
      <c r="F179" s="100">
        <v>2.1099999999999999E-3</v>
      </c>
      <c r="G179" s="101">
        <v>18.271000000000001</v>
      </c>
      <c r="H179" s="98">
        <v>0.12934999999999999</v>
      </c>
      <c r="I179" s="20">
        <f t="shared" si="14"/>
        <v>1</v>
      </c>
      <c r="J179" s="102">
        <f t="shared" si="15"/>
        <v>1.1548355317169284E-4</v>
      </c>
      <c r="K179" s="102">
        <f t="shared" si="16"/>
        <v>8.9279901949511288E-4</v>
      </c>
      <c r="L179" s="96">
        <f t="shared" si="17"/>
        <v>2.1099999999999999E-3</v>
      </c>
    </row>
    <row r="180" spans="1:12" ht="13.95" customHeight="1" x14ac:dyDescent="0.3">
      <c r="A180" s="94">
        <v>44773</v>
      </c>
      <c r="B180" s="57" t="s">
        <v>352</v>
      </c>
      <c r="C180" s="57" t="s">
        <v>117</v>
      </c>
      <c r="D180" s="19" t="str">
        <f t="shared" si="12"/>
        <v>Cyclicals</v>
      </c>
      <c r="E180" s="19" t="str">
        <f t="shared" si="13"/>
        <v>Cyclicals ex-WEG &amp; Embraer</v>
      </c>
      <c r="F180" s="100">
        <v>2.31E-3</v>
      </c>
      <c r="G180" s="101">
        <v>21.065999999999999</v>
      </c>
      <c r="H180" s="98">
        <v>0.12654000000000001</v>
      </c>
      <c r="I180" s="20">
        <f t="shared" si="14"/>
        <v>1</v>
      </c>
      <c r="J180" s="102">
        <f t="shared" si="15"/>
        <v>1.096553688407861E-4</v>
      </c>
      <c r="K180" s="102">
        <f t="shared" si="16"/>
        <v>8.6656684716916461E-4</v>
      </c>
      <c r="L180" s="96">
        <f t="shared" si="17"/>
        <v>2.31E-3</v>
      </c>
    </row>
    <row r="181" spans="1:12" ht="13.95" customHeight="1" x14ac:dyDescent="0.3">
      <c r="A181" s="94">
        <v>44804</v>
      </c>
      <c r="B181" s="57" t="s">
        <v>352</v>
      </c>
      <c r="C181" s="57" t="s">
        <v>117</v>
      </c>
      <c r="D181" s="19" t="str">
        <f t="shared" si="12"/>
        <v>Cyclicals</v>
      </c>
      <c r="E181" s="19" t="str">
        <f t="shared" si="13"/>
        <v>Cyclicals ex-WEG &amp; Embraer</v>
      </c>
      <c r="F181" s="100">
        <v>2.1099999999999999E-3</v>
      </c>
      <c r="G181" s="101">
        <v>19.411000000000001</v>
      </c>
      <c r="H181" s="98">
        <v>0.12758</v>
      </c>
      <c r="I181" s="20">
        <f t="shared" si="14"/>
        <v>1</v>
      </c>
      <c r="J181" s="102">
        <f t="shared" si="15"/>
        <v>1.0870125186749779E-4</v>
      </c>
      <c r="K181" s="102">
        <f t="shared" si="16"/>
        <v>8.520242347350509E-4</v>
      </c>
      <c r="L181" s="96">
        <f t="shared" si="17"/>
        <v>2.1099999999999999E-3</v>
      </c>
    </row>
    <row r="182" spans="1:12" ht="13.95" customHeight="1" x14ac:dyDescent="0.3">
      <c r="A182" s="94">
        <v>44834</v>
      </c>
      <c r="B182" s="57" t="s">
        <v>352</v>
      </c>
      <c r="C182" s="57" t="s">
        <v>117</v>
      </c>
      <c r="D182" s="19" t="str">
        <f t="shared" si="12"/>
        <v>Cyclicals</v>
      </c>
      <c r="E182" s="19" t="str">
        <f t="shared" si="13"/>
        <v>Cyclicals ex-WEG &amp; Embraer</v>
      </c>
      <c r="F182" s="100">
        <v>2.0799999999999998E-3</v>
      </c>
      <c r="G182" s="101">
        <v>20.280999999999999</v>
      </c>
      <c r="H182" s="98">
        <v>0.12723999999999999</v>
      </c>
      <c r="I182" s="20">
        <f t="shared" si="14"/>
        <v>1</v>
      </c>
      <c r="J182" s="102">
        <f t="shared" si="15"/>
        <v>1.0255904541196193E-4</v>
      </c>
      <c r="K182" s="102">
        <f t="shared" si="16"/>
        <v>8.060283355231212E-4</v>
      </c>
      <c r="L182" s="96">
        <f t="shared" si="17"/>
        <v>2.0799999999999998E-3</v>
      </c>
    </row>
    <row r="183" spans="1:12" ht="13.95" customHeight="1" x14ac:dyDescent="0.3">
      <c r="A183" s="94">
        <v>44865</v>
      </c>
      <c r="B183" s="57" t="s">
        <v>352</v>
      </c>
      <c r="C183" s="57" t="s">
        <v>117</v>
      </c>
      <c r="D183" s="19" t="str">
        <f t="shared" si="12"/>
        <v>Cyclicals</v>
      </c>
      <c r="E183" s="19" t="str">
        <f t="shared" si="13"/>
        <v>Cyclicals ex-WEG &amp; Embraer</v>
      </c>
      <c r="F183" s="100">
        <v>2.0400000000000001E-3</v>
      </c>
      <c r="G183" s="101">
        <v>21.164999999999999</v>
      </c>
      <c r="H183" s="98">
        <v>0.11434999999999999</v>
      </c>
      <c r="I183" s="20">
        <f t="shared" si="14"/>
        <v>1</v>
      </c>
      <c r="J183" s="102">
        <f t="shared" si="15"/>
        <v>9.6385542168674708E-5</v>
      </c>
      <c r="K183" s="102">
        <f t="shared" si="16"/>
        <v>8.4289936308416889E-4</v>
      </c>
      <c r="L183" s="96">
        <f t="shared" si="17"/>
        <v>2.0400000000000001E-3</v>
      </c>
    </row>
    <row r="184" spans="1:12" ht="13.95" customHeight="1" x14ac:dyDescent="0.3">
      <c r="A184" s="94">
        <v>44895</v>
      </c>
      <c r="B184" s="57" t="s">
        <v>352</v>
      </c>
      <c r="C184" s="57" t="s">
        <v>117</v>
      </c>
      <c r="D184" s="19" t="str">
        <f t="shared" si="12"/>
        <v>Cyclicals</v>
      </c>
      <c r="E184" s="19" t="str">
        <f t="shared" si="13"/>
        <v>Cyclicals ex-WEG &amp; Embraer</v>
      </c>
      <c r="F184" s="100">
        <v>1.6299999999999999E-3</v>
      </c>
      <c r="G184" s="101">
        <v>16.489000000000001</v>
      </c>
      <c r="H184" s="98">
        <v>0.10756</v>
      </c>
      <c r="I184" s="20">
        <f t="shared" si="14"/>
        <v>1</v>
      </c>
      <c r="J184" s="102">
        <f t="shared" si="15"/>
        <v>9.8853781308751282E-5</v>
      </c>
      <c r="K184" s="102">
        <f t="shared" si="16"/>
        <v>9.190570965856385E-4</v>
      </c>
      <c r="L184" s="96">
        <f t="shared" si="17"/>
        <v>1.6299999999999999E-3</v>
      </c>
    </row>
    <row r="185" spans="1:12" ht="13.95" customHeight="1" x14ac:dyDescent="0.3">
      <c r="A185" s="94">
        <v>44926</v>
      </c>
      <c r="B185" s="57" t="s">
        <v>352</v>
      </c>
      <c r="C185" s="57" t="s">
        <v>117</v>
      </c>
      <c r="D185" s="19" t="str">
        <f t="shared" si="12"/>
        <v>Cyclicals</v>
      </c>
      <c r="E185" s="19" t="str">
        <f t="shared" si="13"/>
        <v>Cyclicals ex-WEG &amp; Embraer</v>
      </c>
      <c r="F185" s="100">
        <v>1.57E-3</v>
      </c>
      <c r="G185" s="101">
        <v>14.423</v>
      </c>
      <c r="H185" s="98">
        <v>9.6799999999999997E-2</v>
      </c>
      <c r="I185" s="20">
        <f t="shared" si="14"/>
        <v>1</v>
      </c>
      <c r="J185" s="102">
        <f t="shared" si="15"/>
        <v>1.0885391388754074E-4</v>
      </c>
      <c r="K185" s="102">
        <f t="shared" si="16"/>
        <v>1.1245239037969085E-3</v>
      </c>
      <c r="L185" s="96">
        <f t="shared" si="17"/>
        <v>1.57E-3</v>
      </c>
    </row>
    <row r="186" spans="1:12" ht="13.95" customHeight="1" x14ac:dyDescent="0.3">
      <c r="A186" s="94">
        <v>44957</v>
      </c>
      <c r="B186" s="57" t="s">
        <v>352</v>
      </c>
      <c r="C186" s="57" t="s">
        <v>117</v>
      </c>
      <c r="D186" s="19" t="str">
        <f t="shared" si="12"/>
        <v>Cyclicals</v>
      </c>
      <c r="E186" s="19" t="str">
        <f t="shared" si="13"/>
        <v>Cyclicals ex-WEG &amp; Embraer</v>
      </c>
      <c r="F186" s="100">
        <v>1.3699999999999999E-3</v>
      </c>
      <c r="G186" s="101">
        <v>14.535</v>
      </c>
      <c r="H186" s="98">
        <v>9.1899999999999996E-2</v>
      </c>
      <c r="I186" s="20">
        <f t="shared" si="14"/>
        <v>1</v>
      </c>
      <c r="J186" s="102">
        <f t="shared" si="15"/>
        <v>9.4255245958032327E-5</v>
      </c>
      <c r="K186" s="102">
        <f t="shared" si="16"/>
        <v>1.0256283564530177E-3</v>
      </c>
      <c r="L186" s="96">
        <f t="shared" si="17"/>
        <v>1.3699999999999999E-3</v>
      </c>
    </row>
    <row r="187" spans="1:12" ht="13.95" customHeight="1" x14ac:dyDescent="0.3">
      <c r="A187" s="94">
        <v>44985</v>
      </c>
      <c r="B187" s="57" t="s">
        <v>352</v>
      </c>
      <c r="C187" s="57" t="s">
        <v>117</v>
      </c>
      <c r="D187" s="19" t="str">
        <f t="shared" si="12"/>
        <v>Cyclicals</v>
      </c>
      <c r="E187" s="19" t="str">
        <f t="shared" si="13"/>
        <v>Cyclicals ex-WEG &amp; Embraer</v>
      </c>
      <c r="F187" s="100">
        <v>1.0300000000000001E-3</v>
      </c>
      <c r="G187" s="101">
        <v>11.083</v>
      </c>
      <c r="H187" s="98">
        <v>9.3009999999999995E-2</v>
      </c>
      <c r="I187" s="20">
        <f t="shared" si="14"/>
        <v>1</v>
      </c>
      <c r="J187" s="102">
        <f t="shared" si="15"/>
        <v>9.2935125868447179E-5</v>
      </c>
      <c r="K187" s="102">
        <f t="shared" si="16"/>
        <v>9.9919498837165027E-4</v>
      </c>
      <c r="L187" s="96">
        <f t="shared" si="17"/>
        <v>1.0300000000000001E-3</v>
      </c>
    </row>
    <row r="188" spans="1:12" ht="13.95" customHeight="1" x14ac:dyDescent="0.3">
      <c r="A188" s="94">
        <v>45016</v>
      </c>
      <c r="B188" s="57" t="s">
        <v>352</v>
      </c>
      <c r="C188" s="57" t="s">
        <v>117</v>
      </c>
      <c r="D188" s="19" t="str">
        <f t="shared" si="12"/>
        <v>Cyclicals</v>
      </c>
      <c r="E188" s="19" t="str">
        <f t="shared" si="13"/>
        <v>Cyclicals ex-WEG &amp; Embraer</v>
      </c>
      <c r="F188" s="100">
        <v>9.2000000000000003E-4</v>
      </c>
      <c r="G188" s="101">
        <v>9.6560000000000006</v>
      </c>
      <c r="H188" s="98">
        <v>9.2630000000000004E-2</v>
      </c>
      <c r="I188" s="20">
        <f t="shared" si="14"/>
        <v>1</v>
      </c>
      <c r="J188" s="102">
        <f t="shared" si="15"/>
        <v>9.5277547638773823E-5</v>
      </c>
      <c r="K188" s="102">
        <f t="shared" si="16"/>
        <v>1.0285819673839342E-3</v>
      </c>
      <c r="L188" s="96">
        <f t="shared" si="17"/>
        <v>9.2000000000000003E-4</v>
      </c>
    </row>
    <row r="189" spans="1:12" ht="13.95" customHeight="1" x14ac:dyDescent="0.3">
      <c r="A189" s="94">
        <v>45046</v>
      </c>
      <c r="B189" s="57" t="s">
        <v>352</v>
      </c>
      <c r="C189" s="57" t="s">
        <v>117</v>
      </c>
      <c r="D189" s="19" t="str">
        <f t="shared" si="12"/>
        <v>Cyclicals</v>
      </c>
      <c r="E189" s="19" t="str">
        <f t="shared" si="13"/>
        <v>Cyclicals ex-WEG &amp; Embraer</v>
      </c>
      <c r="F189" s="100">
        <v>8.1999999999999998E-4</v>
      </c>
      <c r="G189" s="101">
        <v>11.726000000000001</v>
      </c>
      <c r="H189" s="98">
        <v>6.812E-2</v>
      </c>
      <c r="I189" s="20">
        <f t="shared" si="14"/>
        <v>1</v>
      </c>
      <c r="J189" s="102">
        <f t="shared" si="15"/>
        <v>6.993006993006993E-5</v>
      </c>
      <c r="K189" s="102">
        <f t="shared" si="16"/>
        <v>1.0265717840585722E-3</v>
      </c>
      <c r="L189" s="96">
        <f t="shared" si="17"/>
        <v>8.1999999999999998E-4</v>
      </c>
    </row>
    <row r="190" spans="1:12" ht="13.95" customHeight="1" x14ac:dyDescent="0.3">
      <c r="A190" s="94">
        <v>45077</v>
      </c>
      <c r="B190" s="57" t="s">
        <v>352</v>
      </c>
      <c r="C190" s="57" t="s">
        <v>117</v>
      </c>
      <c r="D190" s="19" t="str">
        <f t="shared" si="12"/>
        <v>Cyclicals</v>
      </c>
      <c r="E190" s="19" t="str">
        <f t="shared" si="13"/>
        <v>Cyclicals ex-WEG &amp; Embraer</v>
      </c>
      <c r="F190" s="100">
        <v>1.1100000000000001E-3</v>
      </c>
      <c r="G190" s="101">
        <v>17.946000000000002</v>
      </c>
      <c r="H190" s="98">
        <v>6.8129999999999996E-2</v>
      </c>
      <c r="I190" s="20">
        <f t="shared" si="14"/>
        <v>1</v>
      </c>
      <c r="J190" s="102">
        <f t="shared" si="15"/>
        <v>6.1852223336676698E-5</v>
      </c>
      <c r="K190" s="102">
        <f t="shared" si="16"/>
        <v>9.078559127649597E-4</v>
      </c>
      <c r="L190" s="96">
        <f t="shared" si="17"/>
        <v>1.1100000000000001E-3</v>
      </c>
    </row>
    <row r="191" spans="1:12" ht="13.95" customHeight="1" x14ac:dyDescent="0.3">
      <c r="A191" s="94">
        <v>45107</v>
      </c>
      <c r="B191" s="57" t="s">
        <v>352</v>
      </c>
      <c r="C191" s="57" t="s">
        <v>117</v>
      </c>
      <c r="D191" s="19" t="str">
        <f t="shared" si="12"/>
        <v>Cyclicals</v>
      </c>
      <c r="E191" s="19" t="str">
        <f t="shared" si="13"/>
        <v>Cyclicals ex-WEG &amp; Embraer</v>
      </c>
      <c r="F191" s="100">
        <v>9.1E-4</v>
      </c>
      <c r="G191" s="101">
        <v>15.372</v>
      </c>
      <c r="H191" s="98">
        <v>7.0039999999999991E-2</v>
      </c>
      <c r="I191" s="20">
        <f t="shared" si="14"/>
        <v>1</v>
      </c>
      <c r="J191" s="102">
        <f t="shared" si="15"/>
        <v>5.9198542805100182E-5</v>
      </c>
      <c r="K191" s="102">
        <f t="shared" si="16"/>
        <v>8.4521049122073368E-4</v>
      </c>
      <c r="L191" s="96">
        <f t="shared" si="17"/>
        <v>9.1E-4</v>
      </c>
    </row>
    <row r="192" spans="1:12" ht="13.95" customHeight="1" x14ac:dyDescent="0.3">
      <c r="A192" s="94">
        <v>45138</v>
      </c>
      <c r="B192" s="57" t="s">
        <v>352</v>
      </c>
      <c r="C192" s="57" t="s">
        <v>117</v>
      </c>
      <c r="D192" s="19" t="str">
        <f t="shared" si="12"/>
        <v>Cyclicals</v>
      </c>
      <c r="E192" s="19" t="str">
        <f t="shared" si="13"/>
        <v>Cyclicals ex-WEG &amp; Embraer</v>
      </c>
      <c r="F192" s="100">
        <v>9.2000000000000003E-4</v>
      </c>
      <c r="G192" s="101">
        <v>16.777000000000001</v>
      </c>
      <c r="H192" s="98">
        <v>6.3829999999999998E-2</v>
      </c>
      <c r="I192" s="20">
        <f t="shared" si="14"/>
        <v>1</v>
      </c>
      <c r="J192" s="102">
        <f t="shared" si="15"/>
        <v>5.483697919771115E-5</v>
      </c>
      <c r="K192" s="102">
        <f t="shared" si="16"/>
        <v>8.5910981039810674E-4</v>
      </c>
      <c r="L192" s="96">
        <f t="shared" si="17"/>
        <v>9.2000000000000003E-4</v>
      </c>
    </row>
    <row r="193" spans="1:12" ht="13.95" customHeight="1" x14ac:dyDescent="0.3">
      <c r="A193" s="94">
        <v>45169</v>
      </c>
      <c r="B193" s="57" t="s">
        <v>352</v>
      </c>
      <c r="C193" s="57" t="s">
        <v>117</v>
      </c>
      <c r="D193" s="19" t="str">
        <f t="shared" si="12"/>
        <v>Cyclicals</v>
      </c>
      <c r="E193" s="19" t="str">
        <f t="shared" si="13"/>
        <v>Cyclicals ex-WEG &amp; Embraer</v>
      </c>
      <c r="F193" s="100">
        <v>8.5000000000000006E-4</v>
      </c>
      <c r="G193" s="101">
        <v>19.015999999999998</v>
      </c>
      <c r="H193" s="98">
        <v>4.0599999999999997E-2</v>
      </c>
      <c r="I193" s="20">
        <f t="shared" si="14"/>
        <v>1</v>
      </c>
      <c r="J193" s="102">
        <f t="shared" si="15"/>
        <v>4.4699200673117385E-5</v>
      </c>
      <c r="K193" s="102">
        <f t="shared" si="16"/>
        <v>1.1009655338206253E-3</v>
      </c>
      <c r="L193" s="96">
        <f t="shared" si="17"/>
        <v>8.5000000000000006E-4</v>
      </c>
    </row>
    <row r="194" spans="1:12" ht="13.95" customHeight="1" x14ac:dyDescent="0.3">
      <c r="A194" s="94">
        <v>45199</v>
      </c>
      <c r="B194" s="57" t="s">
        <v>352</v>
      </c>
      <c r="C194" s="57" t="s">
        <v>117</v>
      </c>
      <c r="D194" s="19" t="str">
        <f t="shared" si="12"/>
        <v>Cyclicals</v>
      </c>
      <c r="E194" s="19" t="str">
        <f t="shared" si="13"/>
        <v>Cyclicals ex-WEG &amp; Embraer</v>
      </c>
      <c r="F194" s="100">
        <v>8.3000000000000001E-4</v>
      </c>
      <c r="G194" s="101">
        <v>16.701000000000001</v>
      </c>
      <c r="H194" s="98">
        <v>4.555E-2</v>
      </c>
      <c r="I194" s="20">
        <f t="shared" si="14"/>
        <v>1</v>
      </c>
      <c r="J194" s="102">
        <f t="shared" si="15"/>
        <v>4.9697622896832525E-5</v>
      </c>
      <c r="K194" s="102">
        <f t="shared" si="16"/>
        <v>1.0910564851115813E-3</v>
      </c>
      <c r="L194" s="96">
        <f t="shared" si="17"/>
        <v>8.3000000000000001E-4</v>
      </c>
    </row>
    <row r="195" spans="1:12" ht="13.95" customHeight="1" x14ac:dyDescent="0.3">
      <c r="A195" s="94">
        <v>45230</v>
      </c>
      <c r="B195" s="57" t="s">
        <v>352</v>
      </c>
      <c r="C195" s="57" t="s">
        <v>117</v>
      </c>
      <c r="D195" s="19" t="str">
        <f t="shared" si="12"/>
        <v>Cyclicals</v>
      </c>
      <c r="E195" s="19" t="str">
        <f t="shared" si="13"/>
        <v>Cyclicals ex-WEG &amp; Embraer</v>
      </c>
      <c r="F195" s="100">
        <v>8.699999999999999E-4</v>
      </c>
      <c r="G195" s="101">
        <v>24.635000000000002</v>
      </c>
      <c r="H195" s="98">
        <v>4.1950000000000001E-2</v>
      </c>
      <c r="I195" s="20">
        <f t="shared" si="14"/>
        <v>1</v>
      </c>
      <c r="J195" s="102">
        <f t="shared" si="15"/>
        <v>3.5315607874974623E-5</v>
      </c>
      <c r="K195" s="102">
        <f t="shared" si="16"/>
        <v>8.4185000893860842E-4</v>
      </c>
      <c r="L195" s="96">
        <f t="shared" si="17"/>
        <v>8.699999999999999E-4</v>
      </c>
    </row>
    <row r="196" spans="1:12" ht="13.95" customHeight="1" x14ac:dyDescent="0.3">
      <c r="A196" s="94">
        <v>45260</v>
      </c>
      <c r="B196" s="57" t="s">
        <v>352</v>
      </c>
      <c r="C196" s="57" t="s">
        <v>117</v>
      </c>
      <c r="D196" s="19" t="str">
        <f t="shared" si="12"/>
        <v>Cyclicals</v>
      </c>
      <c r="E196" s="19" t="str">
        <f t="shared" si="13"/>
        <v>Cyclicals ex-WEG &amp; Embraer</v>
      </c>
      <c r="F196" s="100">
        <v>9.1E-4</v>
      </c>
      <c r="G196" s="101">
        <v>25.263999999999999</v>
      </c>
      <c r="H196" s="98">
        <v>4.827E-2</v>
      </c>
      <c r="I196" s="20">
        <f t="shared" si="14"/>
        <v>1</v>
      </c>
      <c r="J196" s="102">
        <f t="shared" si="15"/>
        <v>3.6019632678910701E-5</v>
      </c>
      <c r="K196" s="102">
        <f t="shared" si="16"/>
        <v>7.4621157403999792E-4</v>
      </c>
      <c r="L196" s="96">
        <f t="shared" si="17"/>
        <v>9.1E-4</v>
      </c>
    </row>
    <row r="197" spans="1:12" ht="13.95" customHeight="1" x14ac:dyDescent="0.3">
      <c r="A197" s="94">
        <v>45291</v>
      </c>
      <c r="B197" s="57" t="s">
        <v>352</v>
      </c>
      <c r="C197" s="57" t="s">
        <v>117</v>
      </c>
      <c r="D197" s="19" t="str">
        <f t="shared" ref="D197:D260" si="18">VLOOKUP(C197,GicsMap,2,FALSE)</f>
        <v>Cyclicals</v>
      </c>
      <c r="E197" s="19" t="str">
        <f t="shared" ref="E197:E260" si="19">IF(D197="Cyclicals",IF(COUNTIF(GlobalList,B197)&gt;0,"WEG &amp; Embraer","Cyclicals ex-WEG &amp; Embraer"),D197)</f>
        <v>Cyclicals ex-WEG &amp; Embraer</v>
      </c>
      <c r="F197" s="100">
        <v>7.7999999999999999E-4</v>
      </c>
      <c r="G197" s="101">
        <v>25.224</v>
      </c>
      <c r="H197" s="98">
        <v>4.2180000000000002E-2</v>
      </c>
      <c r="I197" s="20">
        <f t="shared" ref="I197:I260" si="20">IF(AND(ISNUMBER(G197),ISNUMBER(H197),G197&gt;=PEmin,G197&lt;=PEmax,H197&gt;=ROEmin,H197&lt;=ROEmax),1,0)</f>
        <v>1</v>
      </c>
      <c r="J197" s="102">
        <f t="shared" ref="J197:J260" si="21">IF(I197=1,F197/G197,0)</f>
        <v>3.0922930542340624E-5</v>
      </c>
      <c r="K197" s="102">
        <f t="shared" ref="K197:K260" si="22">IF(I197=1,J197/H197,0)</f>
        <v>7.3311831537080656E-4</v>
      </c>
      <c r="L197" s="96">
        <f t="shared" ref="L197:L260" si="23">I197*F197</f>
        <v>7.7999999999999999E-4</v>
      </c>
    </row>
    <row r="198" spans="1:12" ht="13.95" customHeight="1" x14ac:dyDescent="0.3">
      <c r="A198" s="94">
        <v>45322</v>
      </c>
      <c r="B198" s="57" t="s">
        <v>352</v>
      </c>
      <c r="C198" s="57" t="s">
        <v>117</v>
      </c>
      <c r="D198" s="19" t="str">
        <f t="shared" si="18"/>
        <v>Cyclicals</v>
      </c>
      <c r="E198" s="19" t="str">
        <f t="shared" si="19"/>
        <v>Cyclicals ex-WEG &amp; Embraer</v>
      </c>
      <c r="F198" s="100">
        <v>7.000000000000001E-4</v>
      </c>
      <c r="G198" s="101">
        <v>20.655999999999999</v>
      </c>
      <c r="H198" s="98">
        <v>4.3929999999999997E-2</v>
      </c>
      <c r="I198" s="20">
        <f t="shared" si="20"/>
        <v>1</v>
      </c>
      <c r="J198" s="102">
        <f t="shared" si="21"/>
        <v>3.3888458559256394E-5</v>
      </c>
      <c r="K198" s="102">
        <f t="shared" si="22"/>
        <v>7.7141949827581142E-4</v>
      </c>
      <c r="L198" s="96">
        <f t="shared" si="23"/>
        <v>7.000000000000001E-4</v>
      </c>
    </row>
    <row r="199" spans="1:12" ht="13.95" customHeight="1" x14ac:dyDescent="0.3">
      <c r="A199" s="94">
        <v>45351</v>
      </c>
      <c r="B199" s="57" t="s">
        <v>352</v>
      </c>
      <c r="C199" s="57" t="s">
        <v>117</v>
      </c>
      <c r="D199" s="19" t="str">
        <f t="shared" si="18"/>
        <v>Cyclicals</v>
      </c>
      <c r="E199" s="19" t="str">
        <f t="shared" si="19"/>
        <v>Cyclicals ex-WEG &amp; Embraer</v>
      </c>
      <c r="F199" s="100">
        <v>8.1999999999999998E-4</v>
      </c>
      <c r="G199" s="101">
        <v>23.785</v>
      </c>
      <c r="H199" s="98">
        <v>5.5280000000000003E-2</v>
      </c>
      <c r="I199" s="20">
        <f t="shared" si="20"/>
        <v>1</v>
      </c>
      <c r="J199" s="102">
        <f t="shared" si="21"/>
        <v>3.447550977506832E-5</v>
      </c>
      <c r="K199" s="102">
        <f t="shared" si="22"/>
        <v>6.2365249231310276E-4</v>
      </c>
      <c r="L199" s="96">
        <f t="shared" si="23"/>
        <v>8.1999999999999998E-4</v>
      </c>
    </row>
    <row r="200" spans="1:12" ht="13.95" customHeight="1" x14ac:dyDescent="0.3">
      <c r="A200" s="94">
        <v>45382</v>
      </c>
      <c r="B200" s="57" t="s">
        <v>352</v>
      </c>
      <c r="C200" s="57" t="s">
        <v>117</v>
      </c>
      <c r="D200" s="19" t="str">
        <f t="shared" si="18"/>
        <v>Cyclicals</v>
      </c>
      <c r="E200" s="19" t="str">
        <f t="shared" si="19"/>
        <v>Cyclicals ex-WEG &amp; Embraer</v>
      </c>
      <c r="F200" s="100">
        <v>7.7999999999999999E-4</v>
      </c>
      <c r="G200" s="101">
        <v>21.449000000000002</v>
      </c>
      <c r="H200" s="98">
        <v>6.3820000000000002E-2</v>
      </c>
      <c r="I200" s="20">
        <f t="shared" si="20"/>
        <v>1</v>
      </c>
      <c r="J200" s="102">
        <f t="shared" si="21"/>
        <v>3.6365331717096366E-5</v>
      </c>
      <c r="K200" s="102">
        <f t="shared" si="22"/>
        <v>5.6981090123936647E-4</v>
      </c>
      <c r="L200" s="96">
        <f t="shared" si="23"/>
        <v>7.7999999999999999E-4</v>
      </c>
    </row>
    <row r="201" spans="1:12" ht="13.95" customHeight="1" x14ac:dyDescent="0.3">
      <c r="A201" s="94">
        <v>45412</v>
      </c>
      <c r="B201" s="57" t="s">
        <v>352</v>
      </c>
      <c r="C201" s="57" t="s">
        <v>117</v>
      </c>
      <c r="D201" s="19" t="str">
        <f t="shared" si="18"/>
        <v>Cyclicals</v>
      </c>
      <c r="E201" s="19" t="str">
        <f t="shared" si="19"/>
        <v>Cyclicals ex-WEG &amp; Embraer</v>
      </c>
      <c r="F201" s="100">
        <v>7.9000000000000001E-4</v>
      </c>
      <c r="G201" s="101">
        <v>20.311</v>
      </c>
      <c r="H201" s="98">
        <v>6.8739999999999996E-2</v>
      </c>
      <c r="I201" s="20">
        <f t="shared" si="20"/>
        <v>1</v>
      </c>
      <c r="J201" s="102">
        <f t="shared" si="21"/>
        <v>3.8895179951750285E-5</v>
      </c>
      <c r="K201" s="102">
        <f t="shared" si="22"/>
        <v>5.6583037462540429E-4</v>
      </c>
      <c r="L201" s="96">
        <f t="shared" si="23"/>
        <v>7.9000000000000001E-4</v>
      </c>
    </row>
    <row r="202" spans="1:12" ht="13.95" customHeight="1" x14ac:dyDescent="0.3">
      <c r="A202" s="94">
        <v>45443</v>
      </c>
      <c r="B202" s="57" t="s">
        <v>352</v>
      </c>
      <c r="C202" s="57" t="s">
        <v>117</v>
      </c>
      <c r="D202" s="19" t="str">
        <f t="shared" si="18"/>
        <v>Cyclicals</v>
      </c>
      <c r="E202" s="19" t="str">
        <f t="shared" si="19"/>
        <v>Cyclicals ex-WEG &amp; Embraer</v>
      </c>
      <c r="F202" s="100">
        <v>7.9000000000000001E-4</v>
      </c>
      <c r="G202" s="101">
        <v>18.024000000000001</v>
      </c>
      <c r="H202" s="98">
        <v>7.0919999999999997E-2</v>
      </c>
      <c r="I202" s="20">
        <f t="shared" si="20"/>
        <v>1</v>
      </c>
      <c r="J202" s="102">
        <f t="shared" si="21"/>
        <v>4.3830448291167329E-5</v>
      </c>
      <c r="K202" s="102">
        <f t="shared" si="22"/>
        <v>6.1802662565097757E-4</v>
      </c>
      <c r="L202" s="96">
        <f t="shared" si="23"/>
        <v>7.9000000000000001E-4</v>
      </c>
    </row>
    <row r="203" spans="1:12" ht="13.95" customHeight="1" x14ac:dyDescent="0.3">
      <c r="A203" s="94">
        <v>45473</v>
      </c>
      <c r="B203" s="57" t="s">
        <v>352</v>
      </c>
      <c r="C203" s="57" t="s">
        <v>117</v>
      </c>
      <c r="D203" s="19" t="str">
        <f t="shared" si="18"/>
        <v>Cyclicals</v>
      </c>
      <c r="E203" s="19" t="str">
        <f t="shared" si="19"/>
        <v>Cyclicals ex-WEG &amp; Embraer</v>
      </c>
      <c r="F203" s="100">
        <v>7.5000000000000002E-4</v>
      </c>
      <c r="G203" s="101">
        <v>15.891999999999999</v>
      </c>
      <c r="H203" s="98">
        <v>7.5490000000000002E-2</v>
      </c>
      <c r="I203" s="20">
        <f t="shared" si="20"/>
        <v>1</v>
      </c>
      <c r="J203" s="102">
        <f t="shared" si="21"/>
        <v>4.7193556506418327E-5</v>
      </c>
      <c r="K203" s="102">
        <f t="shared" si="22"/>
        <v>6.2516302167728603E-4</v>
      </c>
      <c r="L203" s="96">
        <f t="shared" si="23"/>
        <v>7.5000000000000002E-4</v>
      </c>
    </row>
    <row r="204" spans="1:12" ht="13.95" customHeight="1" x14ac:dyDescent="0.3">
      <c r="A204" s="94">
        <v>45504</v>
      </c>
      <c r="B204" s="57" t="s">
        <v>352</v>
      </c>
      <c r="C204" s="57" t="s">
        <v>117</v>
      </c>
      <c r="D204" s="19" t="str">
        <f t="shared" si="18"/>
        <v>Cyclicals</v>
      </c>
      <c r="E204" s="19" t="str">
        <f t="shared" si="19"/>
        <v>Cyclicals ex-WEG &amp; Embraer</v>
      </c>
      <c r="F204" s="100">
        <v>6.8000000000000005E-4</v>
      </c>
      <c r="G204" s="101">
        <v>14.393000000000001</v>
      </c>
      <c r="H204" s="98">
        <v>9.3219999999999997E-2</v>
      </c>
      <c r="I204" s="20">
        <f t="shared" si="20"/>
        <v>1</v>
      </c>
      <c r="J204" s="102">
        <f t="shared" si="21"/>
        <v>4.7245188633363445E-5</v>
      </c>
      <c r="K204" s="102">
        <f t="shared" si="22"/>
        <v>5.0681386648104962E-4</v>
      </c>
      <c r="L204" s="96">
        <f t="shared" si="23"/>
        <v>6.8000000000000005E-4</v>
      </c>
    </row>
    <row r="205" spans="1:12" ht="13.95" customHeight="1" x14ac:dyDescent="0.3">
      <c r="A205" s="94">
        <v>45535</v>
      </c>
      <c r="B205" s="57" t="s">
        <v>352</v>
      </c>
      <c r="C205" s="57" t="s">
        <v>117</v>
      </c>
      <c r="D205" s="19" t="str">
        <f t="shared" si="18"/>
        <v>Cyclicals</v>
      </c>
      <c r="E205" s="19" t="str">
        <f t="shared" si="19"/>
        <v>Cyclicals ex-WEG &amp; Embraer</v>
      </c>
      <c r="F205" s="100">
        <v>5.6999999999999998E-4</v>
      </c>
      <c r="G205" s="101">
        <v>12.461</v>
      </c>
      <c r="H205" s="98">
        <v>9.7210000000000005E-2</v>
      </c>
      <c r="I205" s="20">
        <f t="shared" si="20"/>
        <v>1</v>
      </c>
      <c r="J205" s="102">
        <f t="shared" si="21"/>
        <v>4.574271727790707E-5</v>
      </c>
      <c r="K205" s="102">
        <f t="shared" si="22"/>
        <v>4.7055567614347356E-4</v>
      </c>
      <c r="L205" s="96">
        <f t="shared" si="23"/>
        <v>5.6999999999999998E-4</v>
      </c>
    </row>
    <row r="206" spans="1:12" ht="13.95" customHeight="1" x14ac:dyDescent="0.3">
      <c r="A206" s="94">
        <v>45565</v>
      </c>
      <c r="B206" s="57" t="s">
        <v>352</v>
      </c>
      <c r="C206" s="57" t="s">
        <v>117</v>
      </c>
      <c r="D206" s="19" t="str">
        <f t="shared" si="18"/>
        <v>Cyclicals</v>
      </c>
      <c r="E206" s="19" t="str">
        <f t="shared" si="19"/>
        <v>Cyclicals ex-WEG &amp; Embraer</v>
      </c>
      <c r="F206" s="100">
        <v>5.2999999999999998E-4</v>
      </c>
      <c r="G206" s="101">
        <v>11.532999999999999</v>
      </c>
      <c r="H206" s="98">
        <v>9.5440000000000011E-2</v>
      </c>
      <c r="I206" s="20">
        <f t="shared" si="20"/>
        <v>1</v>
      </c>
      <c r="J206" s="102">
        <f t="shared" si="21"/>
        <v>4.595508540709269E-5</v>
      </c>
      <c r="K206" s="102">
        <f t="shared" si="22"/>
        <v>4.8150760066107171E-4</v>
      </c>
      <c r="L206" s="96">
        <f t="shared" si="23"/>
        <v>5.2999999999999998E-4</v>
      </c>
    </row>
    <row r="207" spans="1:12" ht="13.95" customHeight="1" x14ac:dyDescent="0.3">
      <c r="A207" s="94">
        <v>45596</v>
      </c>
      <c r="B207" s="57" t="s">
        <v>352</v>
      </c>
      <c r="C207" s="57" t="s">
        <v>117</v>
      </c>
      <c r="D207" s="19" t="str">
        <f t="shared" si="18"/>
        <v>Cyclicals</v>
      </c>
      <c r="E207" s="19" t="str">
        <f t="shared" si="19"/>
        <v>Cyclicals ex-WEG &amp; Embraer</v>
      </c>
      <c r="F207" s="100">
        <v>5.6000000000000006E-4</v>
      </c>
      <c r="G207" s="101">
        <v>11.603</v>
      </c>
      <c r="H207" s="98">
        <v>9.4830000000000012E-2</v>
      </c>
      <c r="I207" s="20">
        <f t="shared" si="20"/>
        <v>1</v>
      </c>
      <c r="J207" s="102">
        <f t="shared" si="21"/>
        <v>4.8263380160303379E-5</v>
      </c>
      <c r="K207" s="102">
        <f t="shared" si="22"/>
        <v>5.0894632669306521E-4</v>
      </c>
      <c r="L207" s="96">
        <f t="shared" si="23"/>
        <v>5.6000000000000006E-4</v>
      </c>
    </row>
    <row r="208" spans="1:12" ht="13.95" customHeight="1" x14ac:dyDescent="0.3">
      <c r="A208" s="94">
        <v>45626</v>
      </c>
      <c r="B208" s="57" t="s">
        <v>352</v>
      </c>
      <c r="C208" s="57" t="s">
        <v>117</v>
      </c>
      <c r="D208" s="19" t="str">
        <f t="shared" si="18"/>
        <v>Cyclicals</v>
      </c>
      <c r="E208" s="19" t="str">
        <f t="shared" si="19"/>
        <v>Cyclicals ex-WEG &amp; Embraer</v>
      </c>
      <c r="F208" s="100">
        <v>5.0999999999999993E-4</v>
      </c>
      <c r="G208" s="101">
        <v>9.875</v>
      </c>
      <c r="H208" s="98">
        <v>9.9360000000000004E-2</v>
      </c>
      <c r="I208" s="20">
        <f t="shared" si="20"/>
        <v>1</v>
      </c>
      <c r="J208" s="102">
        <f t="shared" si="21"/>
        <v>5.1645569620253158E-5</v>
      </c>
      <c r="K208" s="102">
        <f t="shared" si="22"/>
        <v>5.1978230294135624E-4</v>
      </c>
      <c r="L208" s="96">
        <f t="shared" si="23"/>
        <v>5.0999999999999993E-4</v>
      </c>
    </row>
    <row r="209" spans="1:12" ht="13.95" customHeight="1" x14ac:dyDescent="0.3">
      <c r="A209" s="94">
        <v>45657</v>
      </c>
      <c r="B209" s="57" t="s">
        <v>352</v>
      </c>
      <c r="C209" s="57" t="s">
        <v>117</v>
      </c>
      <c r="D209" s="19" t="str">
        <f t="shared" si="18"/>
        <v>Cyclicals</v>
      </c>
      <c r="E209" s="19" t="str">
        <f t="shared" si="19"/>
        <v>Cyclicals ex-WEG &amp; Embraer</v>
      </c>
      <c r="F209" s="100">
        <v>5.5000000000000003E-4</v>
      </c>
      <c r="G209" s="101">
        <v>9.6</v>
      </c>
      <c r="H209" s="98">
        <v>0.10432</v>
      </c>
      <c r="I209" s="20">
        <f t="shared" si="20"/>
        <v>1</v>
      </c>
      <c r="J209" s="102">
        <f t="shared" si="21"/>
        <v>5.7291666666666672E-5</v>
      </c>
      <c r="K209" s="102">
        <f t="shared" si="22"/>
        <v>5.4919158997955022E-4</v>
      </c>
      <c r="L209" s="96">
        <f t="shared" si="23"/>
        <v>5.5000000000000003E-4</v>
      </c>
    </row>
    <row r="210" spans="1:12" ht="13.95" customHeight="1" x14ac:dyDescent="0.3">
      <c r="A210" s="94">
        <v>43251</v>
      </c>
      <c r="B210" s="57" t="s">
        <v>353</v>
      </c>
      <c r="C210" s="57" t="s">
        <v>117</v>
      </c>
      <c r="D210" s="19" t="str">
        <f t="shared" si="18"/>
        <v>Cyclicals</v>
      </c>
      <c r="E210" s="19" t="str">
        <f t="shared" si="19"/>
        <v>Cyclicals ex-WEG &amp; Embraer</v>
      </c>
      <c r="F210" s="100">
        <v>3.3600000000000001E-3</v>
      </c>
      <c r="H210" s="98">
        <v>-4.0400000000000002E-3</v>
      </c>
      <c r="I210" s="20">
        <f t="shared" si="20"/>
        <v>0</v>
      </c>
      <c r="J210" s="102">
        <f t="shared" si="21"/>
        <v>0</v>
      </c>
      <c r="K210" s="102">
        <f t="shared" si="22"/>
        <v>0</v>
      </c>
      <c r="L210" s="96">
        <f t="shared" si="23"/>
        <v>0</v>
      </c>
    </row>
    <row r="211" spans="1:12" ht="13.95" customHeight="1" x14ac:dyDescent="0.3">
      <c r="A211" s="94">
        <v>43281</v>
      </c>
      <c r="B211" s="57" t="s">
        <v>353</v>
      </c>
      <c r="C211" s="57" t="s">
        <v>117</v>
      </c>
      <c r="D211" s="19" t="str">
        <f t="shared" si="18"/>
        <v>Cyclicals</v>
      </c>
      <c r="E211" s="19" t="str">
        <f t="shared" si="19"/>
        <v>Cyclicals ex-WEG &amp; Embraer</v>
      </c>
      <c r="F211" s="100">
        <v>3.7000000000000002E-3</v>
      </c>
      <c r="H211" s="98">
        <v>1.4E-3</v>
      </c>
      <c r="I211" s="20">
        <f t="shared" si="20"/>
        <v>0</v>
      </c>
      <c r="J211" s="102">
        <f t="shared" si="21"/>
        <v>0</v>
      </c>
      <c r="K211" s="102">
        <f t="shared" si="22"/>
        <v>0</v>
      </c>
      <c r="L211" s="96">
        <f t="shared" si="23"/>
        <v>0</v>
      </c>
    </row>
    <row r="212" spans="1:12" ht="13.95" customHeight="1" x14ac:dyDescent="0.3">
      <c r="A212" s="94">
        <v>43312</v>
      </c>
      <c r="B212" s="57" t="s">
        <v>353</v>
      </c>
      <c r="C212" s="57" t="s">
        <v>117</v>
      </c>
      <c r="D212" s="19" t="str">
        <f t="shared" si="18"/>
        <v>Cyclicals</v>
      </c>
      <c r="E212" s="19" t="str">
        <f t="shared" si="19"/>
        <v>Cyclicals ex-WEG &amp; Embraer</v>
      </c>
      <c r="F212" s="100">
        <v>3.5720000000000001E-3</v>
      </c>
      <c r="H212" s="98">
        <v>-7.6999999999999996E-4</v>
      </c>
      <c r="I212" s="20">
        <f t="shared" si="20"/>
        <v>0</v>
      </c>
      <c r="J212" s="102">
        <f t="shared" si="21"/>
        <v>0</v>
      </c>
      <c r="K212" s="102">
        <f t="shared" si="22"/>
        <v>0</v>
      </c>
      <c r="L212" s="96">
        <f t="shared" si="23"/>
        <v>0</v>
      </c>
    </row>
    <row r="213" spans="1:12" ht="13.95" customHeight="1" x14ac:dyDescent="0.3">
      <c r="A213" s="94">
        <v>43343</v>
      </c>
      <c r="B213" s="57" t="s">
        <v>353</v>
      </c>
      <c r="C213" s="57" t="s">
        <v>117</v>
      </c>
      <c r="D213" s="19" t="str">
        <f t="shared" si="18"/>
        <v>Cyclicals</v>
      </c>
      <c r="E213" s="19" t="str">
        <f t="shared" si="19"/>
        <v>Cyclicals ex-WEG &amp; Embraer</v>
      </c>
      <c r="F213" s="100">
        <v>3.4489999999999998E-3</v>
      </c>
      <c r="H213" s="98">
        <v>7.5199999999999998E-3</v>
      </c>
      <c r="I213" s="20">
        <f t="shared" si="20"/>
        <v>0</v>
      </c>
      <c r="J213" s="102">
        <f t="shared" si="21"/>
        <v>0</v>
      </c>
      <c r="K213" s="102">
        <f t="shared" si="22"/>
        <v>0</v>
      </c>
      <c r="L213" s="96">
        <f t="shared" si="23"/>
        <v>0</v>
      </c>
    </row>
    <row r="214" spans="1:12" ht="13.95" customHeight="1" x14ac:dyDescent="0.3">
      <c r="A214" s="94">
        <v>43373</v>
      </c>
      <c r="B214" s="57" t="s">
        <v>353</v>
      </c>
      <c r="C214" s="57" t="s">
        <v>117</v>
      </c>
      <c r="D214" s="19" t="str">
        <f t="shared" si="18"/>
        <v>Cyclicals</v>
      </c>
      <c r="E214" s="19" t="str">
        <f t="shared" si="19"/>
        <v>Cyclicals ex-WEG &amp; Embraer</v>
      </c>
      <c r="F214" s="100">
        <v>3.4989999999999999E-3</v>
      </c>
      <c r="H214" s="98">
        <v>-3.9800000000000002E-2</v>
      </c>
      <c r="I214" s="20">
        <f t="shared" si="20"/>
        <v>0</v>
      </c>
      <c r="J214" s="102">
        <f t="shared" si="21"/>
        <v>0</v>
      </c>
      <c r="K214" s="102">
        <f t="shared" si="22"/>
        <v>0</v>
      </c>
      <c r="L214" s="96">
        <f t="shared" si="23"/>
        <v>0</v>
      </c>
    </row>
    <row r="215" spans="1:12" ht="13.95" customHeight="1" x14ac:dyDescent="0.3">
      <c r="A215" s="94">
        <v>43404</v>
      </c>
      <c r="B215" s="57" t="s">
        <v>353</v>
      </c>
      <c r="C215" s="57" t="s">
        <v>117</v>
      </c>
      <c r="D215" s="19" t="str">
        <f t="shared" si="18"/>
        <v>Cyclicals</v>
      </c>
      <c r="E215" s="19" t="str">
        <f t="shared" si="19"/>
        <v>Cyclicals ex-WEG &amp; Embraer</v>
      </c>
      <c r="F215" s="100">
        <v>3.9579999999999997E-3</v>
      </c>
      <c r="H215" s="98">
        <v>-4.5439999999999987E-2</v>
      </c>
      <c r="I215" s="20">
        <f t="shared" si="20"/>
        <v>0</v>
      </c>
      <c r="J215" s="102">
        <f t="shared" si="21"/>
        <v>0</v>
      </c>
      <c r="K215" s="102">
        <f t="shared" si="22"/>
        <v>0</v>
      </c>
      <c r="L215" s="96">
        <f t="shared" si="23"/>
        <v>0</v>
      </c>
    </row>
    <row r="216" spans="1:12" ht="13.95" customHeight="1" x14ac:dyDescent="0.3">
      <c r="A216" s="94">
        <v>43434</v>
      </c>
      <c r="B216" s="57" t="s">
        <v>353</v>
      </c>
      <c r="C216" s="57" t="s">
        <v>117</v>
      </c>
      <c r="D216" s="19" t="str">
        <f t="shared" si="18"/>
        <v>Cyclicals</v>
      </c>
      <c r="E216" s="19" t="str">
        <f t="shared" si="19"/>
        <v>Cyclicals ex-WEG &amp; Embraer</v>
      </c>
      <c r="F216" s="100">
        <v>4.2959999999999986E-3</v>
      </c>
      <c r="H216" s="98">
        <v>-4.7050000000000002E-2</v>
      </c>
      <c r="I216" s="20">
        <f t="shared" si="20"/>
        <v>0</v>
      </c>
      <c r="J216" s="102">
        <f t="shared" si="21"/>
        <v>0</v>
      </c>
      <c r="K216" s="102">
        <f t="shared" si="22"/>
        <v>0</v>
      </c>
      <c r="L216" s="96">
        <f t="shared" si="23"/>
        <v>0</v>
      </c>
    </row>
    <row r="217" spans="1:12" ht="13.95" customHeight="1" x14ac:dyDescent="0.3">
      <c r="A217" s="94">
        <v>43465</v>
      </c>
      <c r="B217" s="57" t="s">
        <v>353</v>
      </c>
      <c r="C217" s="57" t="s">
        <v>117</v>
      </c>
      <c r="D217" s="19" t="str">
        <f t="shared" si="18"/>
        <v>Cyclicals</v>
      </c>
      <c r="E217" s="19" t="str">
        <f t="shared" si="19"/>
        <v>Cyclicals ex-WEG &amp; Embraer</v>
      </c>
      <c r="F217" s="100">
        <v>4.8419999999999999E-3</v>
      </c>
      <c r="H217" s="98">
        <v>-4.7919999999999997E-2</v>
      </c>
      <c r="I217" s="20">
        <f t="shared" si="20"/>
        <v>0</v>
      </c>
      <c r="J217" s="102">
        <f t="shared" si="21"/>
        <v>0</v>
      </c>
      <c r="K217" s="102">
        <f t="shared" si="22"/>
        <v>0</v>
      </c>
      <c r="L217" s="96">
        <f t="shared" si="23"/>
        <v>0</v>
      </c>
    </row>
    <row r="218" spans="1:12" ht="13.95" customHeight="1" x14ac:dyDescent="0.3">
      <c r="A218" s="94">
        <v>43496</v>
      </c>
      <c r="B218" s="57" t="s">
        <v>353</v>
      </c>
      <c r="C218" s="57" t="s">
        <v>117</v>
      </c>
      <c r="D218" s="19" t="str">
        <f t="shared" si="18"/>
        <v>Cyclicals</v>
      </c>
      <c r="E218" s="19" t="str">
        <f t="shared" si="19"/>
        <v>Cyclicals ex-WEG &amp; Embraer</v>
      </c>
      <c r="F218" s="100">
        <v>5.326E-3</v>
      </c>
      <c r="H218" s="98">
        <v>-4.3220000000000001E-2</v>
      </c>
      <c r="I218" s="20">
        <f t="shared" si="20"/>
        <v>0</v>
      </c>
      <c r="J218" s="102">
        <f t="shared" si="21"/>
        <v>0</v>
      </c>
      <c r="K218" s="102">
        <f t="shared" si="22"/>
        <v>0</v>
      </c>
      <c r="L218" s="96">
        <f t="shared" si="23"/>
        <v>0</v>
      </c>
    </row>
    <row r="219" spans="1:12" ht="13.95" customHeight="1" x14ac:dyDescent="0.3">
      <c r="A219" s="94">
        <v>43524</v>
      </c>
      <c r="B219" s="57" t="s">
        <v>353</v>
      </c>
      <c r="C219" s="57" t="s">
        <v>117</v>
      </c>
      <c r="D219" s="19" t="str">
        <f t="shared" si="18"/>
        <v>Cyclicals</v>
      </c>
      <c r="E219" s="19" t="str">
        <f t="shared" si="19"/>
        <v>Cyclicals ex-WEG &amp; Embraer</v>
      </c>
      <c r="F219" s="100">
        <v>5.2839999999999996E-3</v>
      </c>
      <c r="H219" s="98">
        <v>-4.9400000000000013E-2</v>
      </c>
      <c r="I219" s="20">
        <f t="shared" si="20"/>
        <v>0</v>
      </c>
      <c r="J219" s="102">
        <f t="shared" si="21"/>
        <v>0</v>
      </c>
      <c r="K219" s="102">
        <f t="shared" si="22"/>
        <v>0</v>
      </c>
      <c r="L219" s="96">
        <f t="shared" si="23"/>
        <v>0</v>
      </c>
    </row>
    <row r="220" spans="1:12" ht="13.95" customHeight="1" x14ac:dyDescent="0.3">
      <c r="A220" s="94">
        <v>43555</v>
      </c>
      <c r="B220" s="57" t="s">
        <v>353</v>
      </c>
      <c r="C220" s="57" t="s">
        <v>117</v>
      </c>
      <c r="D220" s="19" t="str">
        <f t="shared" si="18"/>
        <v>Cyclicals</v>
      </c>
      <c r="E220" s="19" t="str">
        <f t="shared" si="19"/>
        <v>Cyclicals ex-WEG &amp; Embraer</v>
      </c>
      <c r="F220" s="100">
        <v>4.627E-3</v>
      </c>
      <c r="H220" s="98">
        <v>-5.1749999999999997E-2</v>
      </c>
      <c r="I220" s="20">
        <f t="shared" si="20"/>
        <v>0</v>
      </c>
      <c r="J220" s="102">
        <f t="shared" si="21"/>
        <v>0</v>
      </c>
      <c r="K220" s="102">
        <f t="shared" si="22"/>
        <v>0</v>
      </c>
      <c r="L220" s="96">
        <f t="shared" si="23"/>
        <v>0</v>
      </c>
    </row>
    <row r="221" spans="1:12" ht="13.95" customHeight="1" x14ac:dyDescent="0.3">
      <c r="A221" s="94">
        <v>43585</v>
      </c>
      <c r="B221" s="57" t="s">
        <v>353</v>
      </c>
      <c r="C221" s="57" t="s">
        <v>117</v>
      </c>
      <c r="D221" s="19" t="str">
        <f t="shared" si="18"/>
        <v>Cyclicals</v>
      </c>
      <c r="E221" s="19" t="str">
        <f t="shared" si="19"/>
        <v>Cyclicals ex-WEG &amp; Embraer</v>
      </c>
      <c r="F221" s="100">
        <v>4.1619999999999999E-3</v>
      </c>
      <c r="H221" s="98">
        <v>-5.6910000000000002E-2</v>
      </c>
      <c r="I221" s="20">
        <f t="shared" si="20"/>
        <v>0</v>
      </c>
      <c r="J221" s="102">
        <f t="shared" si="21"/>
        <v>0</v>
      </c>
      <c r="K221" s="102">
        <f t="shared" si="22"/>
        <v>0</v>
      </c>
      <c r="L221" s="96">
        <f t="shared" si="23"/>
        <v>0</v>
      </c>
    </row>
    <row r="222" spans="1:12" ht="13.95" customHeight="1" x14ac:dyDescent="0.3">
      <c r="A222" s="94">
        <v>43616</v>
      </c>
      <c r="B222" s="57" t="s">
        <v>353</v>
      </c>
      <c r="C222" s="57" t="s">
        <v>117</v>
      </c>
      <c r="D222" s="19" t="str">
        <f t="shared" si="18"/>
        <v>Cyclicals</v>
      </c>
      <c r="E222" s="19" t="str">
        <f t="shared" si="19"/>
        <v>Cyclicals ex-WEG &amp; Embraer</v>
      </c>
      <c r="F222" s="100">
        <v>3.2789999999999998E-3</v>
      </c>
      <c r="H222" s="98">
        <v>-6.132E-2</v>
      </c>
      <c r="I222" s="20">
        <f t="shared" si="20"/>
        <v>0</v>
      </c>
      <c r="J222" s="102">
        <f t="shared" si="21"/>
        <v>0</v>
      </c>
      <c r="K222" s="102">
        <f t="shared" si="22"/>
        <v>0</v>
      </c>
      <c r="L222" s="96">
        <f t="shared" si="23"/>
        <v>0</v>
      </c>
    </row>
    <row r="223" spans="1:12" ht="13.95" customHeight="1" x14ac:dyDescent="0.3">
      <c r="A223" s="94">
        <v>43646</v>
      </c>
      <c r="B223" s="57" t="s">
        <v>353</v>
      </c>
      <c r="C223" s="57" t="s">
        <v>117</v>
      </c>
      <c r="D223" s="19" t="str">
        <f t="shared" si="18"/>
        <v>Cyclicals</v>
      </c>
      <c r="E223" s="19" t="str">
        <f t="shared" si="19"/>
        <v>Cyclicals ex-WEG &amp; Embraer</v>
      </c>
      <c r="F223" s="100">
        <v>3.2880000000000001E-3</v>
      </c>
      <c r="H223" s="98">
        <v>-7.4329999999999993E-2</v>
      </c>
      <c r="I223" s="20">
        <f t="shared" si="20"/>
        <v>0</v>
      </c>
      <c r="J223" s="102">
        <f t="shared" si="21"/>
        <v>0</v>
      </c>
      <c r="K223" s="102">
        <f t="shared" si="22"/>
        <v>0</v>
      </c>
      <c r="L223" s="96">
        <f t="shared" si="23"/>
        <v>0</v>
      </c>
    </row>
    <row r="224" spans="1:12" ht="13.95" customHeight="1" x14ac:dyDescent="0.3">
      <c r="A224" s="94">
        <v>43677</v>
      </c>
      <c r="B224" s="57" t="s">
        <v>353</v>
      </c>
      <c r="C224" s="57" t="s">
        <v>117</v>
      </c>
      <c r="D224" s="19" t="str">
        <f t="shared" si="18"/>
        <v>Cyclicals</v>
      </c>
      <c r="E224" s="19" t="str">
        <f t="shared" si="19"/>
        <v>Cyclicals ex-WEG &amp; Embraer</v>
      </c>
      <c r="F224" s="100">
        <v>3.7659999999999998E-3</v>
      </c>
      <c r="H224" s="98">
        <v>-8.0070000000000002E-2</v>
      </c>
      <c r="I224" s="20">
        <f t="shared" si="20"/>
        <v>0</v>
      </c>
      <c r="J224" s="102">
        <f t="shared" si="21"/>
        <v>0</v>
      </c>
      <c r="K224" s="102">
        <f t="shared" si="22"/>
        <v>0</v>
      </c>
      <c r="L224" s="96">
        <f t="shared" si="23"/>
        <v>0</v>
      </c>
    </row>
    <row r="225" spans="1:12" ht="13.95" customHeight="1" x14ac:dyDescent="0.3">
      <c r="A225" s="94">
        <v>43708</v>
      </c>
      <c r="B225" s="57" t="s">
        <v>353</v>
      </c>
      <c r="C225" s="57" t="s">
        <v>117</v>
      </c>
      <c r="D225" s="19" t="str">
        <f t="shared" si="18"/>
        <v>Cyclicals</v>
      </c>
      <c r="E225" s="19" t="str">
        <f t="shared" si="19"/>
        <v>Cyclicals ex-WEG &amp; Embraer</v>
      </c>
      <c r="F225" s="100">
        <v>5.1759999999999992E-3</v>
      </c>
      <c r="H225" s="98">
        <v>-4.2630000000000001E-2</v>
      </c>
      <c r="I225" s="20">
        <f t="shared" si="20"/>
        <v>0</v>
      </c>
      <c r="J225" s="102">
        <f t="shared" si="21"/>
        <v>0</v>
      </c>
      <c r="K225" s="102">
        <f t="shared" si="22"/>
        <v>0</v>
      </c>
      <c r="L225" s="96">
        <f t="shared" si="23"/>
        <v>0</v>
      </c>
    </row>
    <row r="226" spans="1:12" ht="13.95" customHeight="1" x14ac:dyDescent="0.3">
      <c r="A226" s="94">
        <v>43738</v>
      </c>
      <c r="B226" s="57" t="s">
        <v>353</v>
      </c>
      <c r="C226" s="57" t="s">
        <v>117</v>
      </c>
      <c r="D226" s="19" t="str">
        <f t="shared" si="18"/>
        <v>Cyclicals</v>
      </c>
      <c r="E226" s="19" t="str">
        <f t="shared" si="19"/>
        <v>Cyclicals ex-WEG &amp; Embraer</v>
      </c>
      <c r="F226" s="100">
        <v>5.1449999999999994E-3</v>
      </c>
      <c r="H226" s="98">
        <v>-2.5569999999999999E-2</v>
      </c>
      <c r="I226" s="20">
        <f t="shared" si="20"/>
        <v>0</v>
      </c>
      <c r="J226" s="102">
        <f t="shared" si="21"/>
        <v>0</v>
      </c>
      <c r="K226" s="102">
        <f t="shared" si="22"/>
        <v>0</v>
      </c>
      <c r="L226" s="96">
        <f t="shared" si="23"/>
        <v>0</v>
      </c>
    </row>
    <row r="227" spans="1:12" ht="13.95" customHeight="1" x14ac:dyDescent="0.3">
      <c r="A227" s="94">
        <v>43769</v>
      </c>
      <c r="B227" s="57" t="s">
        <v>353</v>
      </c>
      <c r="C227" s="57" t="s">
        <v>117</v>
      </c>
      <c r="D227" s="19" t="str">
        <f t="shared" si="18"/>
        <v>Cyclicals</v>
      </c>
      <c r="E227" s="19" t="str">
        <f t="shared" si="19"/>
        <v>Cyclicals ex-WEG &amp; Embraer</v>
      </c>
      <c r="F227" s="100">
        <v>5.293E-3</v>
      </c>
      <c r="H227" s="98">
        <v>-2.034E-2</v>
      </c>
      <c r="I227" s="20">
        <f t="shared" si="20"/>
        <v>0</v>
      </c>
      <c r="J227" s="102">
        <f t="shared" si="21"/>
        <v>0</v>
      </c>
      <c r="K227" s="102">
        <f t="shared" si="22"/>
        <v>0</v>
      </c>
      <c r="L227" s="96">
        <f t="shared" si="23"/>
        <v>0</v>
      </c>
    </row>
    <row r="228" spans="1:12" ht="13.95" customHeight="1" x14ac:dyDescent="0.3">
      <c r="A228" s="94">
        <v>43799</v>
      </c>
      <c r="B228" s="57" t="s">
        <v>353</v>
      </c>
      <c r="C228" s="57" t="s">
        <v>117</v>
      </c>
      <c r="D228" s="19" t="str">
        <f t="shared" si="18"/>
        <v>Cyclicals</v>
      </c>
      <c r="E228" s="19" t="str">
        <f t="shared" si="19"/>
        <v>Cyclicals ex-WEG &amp; Embraer</v>
      </c>
      <c r="F228" s="100">
        <v>5.8009999999999997E-3</v>
      </c>
      <c r="H228" s="98">
        <v>-1.519E-2</v>
      </c>
      <c r="I228" s="20">
        <f t="shared" si="20"/>
        <v>0</v>
      </c>
      <c r="J228" s="102">
        <f t="shared" si="21"/>
        <v>0</v>
      </c>
      <c r="K228" s="102">
        <f t="shared" si="22"/>
        <v>0</v>
      </c>
      <c r="L228" s="96">
        <f t="shared" si="23"/>
        <v>0</v>
      </c>
    </row>
    <row r="229" spans="1:12" ht="13.95" customHeight="1" x14ac:dyDescent="0.3">
      <c r="A229" s="94">
        <v>43830</v>
      </c>
      <c r="B229" s="57" t="s">
        <v>353</v>
      </c>
      <c r="C229" s="57" t="s">
        <v>117</v>
      </c>
      <c r="D229" s="19" t="str">
        <f t="shared" si="18"/>
        <v>Cyclicals</v>
      </c>
      <c r="E229" s="19" t="str">
        <f t="shared" si="19"/>
        <v>Cyclicals ex-WEG &amp; Embraer</v>
      </c>
      <c r="F229" s="100">
        <v>6.0980000000000001E-3</v>
      </c>
      <c r="H229" s="98">
        <v>-1.5800000000000002E-2</v>
      </c>
      <c r="I229" s="20">
        <f t="shared" si="20"/>
        <v>0</v>
      </c>
      <c r="J229" s="102">
        <f t="shared" si="21"/>
        <v>0</v>
      </c>
      <c r="K229" s="102">
        <f t="shared" si="22"/>
        <v>0</v>
      </c>
      <c r="L229" s="96">
        <f t="shared" si="23"/>
        <v>0</v>
      </c>
    </row>
    <row r="230" spans="1:12" ht="13.95" customHeight="1" x14ac:dyDescent="0.3">
      <c r="A230" s="94">
        <v>43861</v>
      </c>
      <c r="B230" s="57" t="s">
        <v>353</v>
      </c>
      <c r="C230" s="57" t="s">
        <v>117</v>
      </c>
      <c r="D230" s="19" t="str">
        <f t="shared" si="18"/>
        <v>Cyclicals</v>
      </c>
      <c r="E230" s="19" t="str">
        <f t="shared" si="19"/>
        <v>Cyclicals ex-WEG &amp; Embraer</v>
      </c>
      <c r="F230" s="100">
        <v>6.8960000000000002E-3</v>
      </c>
      <c r="H230" s="98">
        <v>-2.1579999999999998E-2</v>
      </c>
      <c r="I230" s="20">
        <f t="shared" si="20"/>
        <v>0</v>
      </c>
      <c r="J230" s="102">
        <f t="shared" si="21"/>
        <v>0</v>
      </c>
      <c r="K230" s="102">
        <f t="shared" si="22"/>
        <v>0</v>
      </c>
      <c r="L230" s="96">
        <f t="shared" si="23"/>
        <v>0</v>
      </c>
    </row>
    <row r="231" spans="1:12" ht="13.95" customHeight="1" x14ac:dyDescent="0.3">
      <c r="A231" s="94">
        <v>43890</v>
      </c>
      <c r="B231" s="57" t="s">
        <v>353</v>
      </c>
      <c r="C231" s="57" t="s">
        <v>117</v>
      </c>
      <c r="D231" s="19" t="str">
        <f t="shared" si="18"/>
        <v>Cyclicals</v>
      </c>
      <c r="E231" s="19" t="str">
        <f t="shared" si="19"/>
        <v>Cyclicals ex-WEG &amp; Embraer</v>
      </c>
      <c r="F231" s="100">
        <v>6.5900000000000004E-3</v>
      </c>
      <c r="H231" s="98">
        <v>-2.0840000000000001E-2</v>
      </c>
      <c r="I231" s="20">
        <f t="shared" si="20"/>
        <v>0</v>
      </c>
      <c r="J231" s="102">
        <f t="shared" si="21"/>
        <v>0</v>
      </c>
      <c r="K231" s="102">
        <f t="shared" si="22"/>
        <v>0</v>
      </c>
      <c r="L231" s="96">
        <f t="shared" si="23"/>
        <v>0</v>
      </c>
    </row>
    <row r="232" spans="1:12" ht="13.95" customHeight="1" x14ac:dyDescent="0.3">
      <c r="A232" s="94">
        <v>43921</v>
      </c>
      <c r="B232" s="57" t="s">
        <v>353</v>
      </c>
      <c r="C232" s="57" t="s">
        <v>117</v>
      </c>
      <c r="D232" s="19" t="str">
        <f t="shared" si="18"/>
        <v>Cyclicals</v>
      </c>
      <c r="E232" s="19" t="str">
        <f t="shared" si="19"/>
        <v>Cyclicals ex-WEG &amp; Embraer</v>
      </c>
      <c r="F232" s="100">
        <v>7.2779999999999997E-3</v>
      </c>
      <c r="H232" s="98">
        <v>-2.2290000000000001E-2</v>
      </c>
      <c r="I232" s="20">
        <f t="shared" si="20"/>
        <v>0</v>
      </c>
      <c r="J232" s="102">
        <f t="shared" si="21"/>
        <v>0</v>
      </c>
      <c r="K232" s="102">
        <f t="shared" si="22"/>
        <v>0</v>
      </c>
      <c r="L232" s="96">
        <f t="shared" si="23"/>
        <v>0</v>
      </c>
    </row>
    <row r="233" spans="1:12" ht="13.95" customHeight="1" x14ac:dyDescent="0.3">
      <c r="A233" s="94">
        <v>43951</v>
      </c>
      <c r="B233" s="57" t="s">
        <v>353</v>
      </c>
      <c r="C233" s="57" t="s">
        <v>117</v>
      </c>
      <c r="D233" s="19" t="str">
        <f t="shared" si="18"/>
        <v>Cyclicals</v>
      </c>
      <c r="E233" s="19" t="str">
        <f t="shared" si="19"/>
        <v>Cyclicals ex-WEG &amp; Embraer</v>
      </c>
      <c r="F233" s="100">
        <v>9.8119999999999995E-3</v>
      </c>
      <c r="H233" s="98">
        <v>-1.6969999999999999E-2</v>
      </c>
      <c r="I233" s="20">
        <f t="shared" si="20"/>
        <v>0</v>
      </c>
      <c r="J233" s="102">
        <f t="shared" si="21"/>
        <v>0</v>
      </c>
      <c r="K233" s="102">
        <f t="shared" si="22"/>
        <v>0</v>
      </c>
      <c r="L233" s="96">
        <f t="shared" si="23"/>
        <v>0</v>
      </c>
    </row>
    <row r="234" spans="1:12" ht="13.95" customHeight="1" x14ac:dyDescent="0.3">
      <c r="A234" s="94">
        <v>43982</v>
      </c>
      <c r="B234" s="57" t="s">
        <v>353</v>
      </c>
      <c r="C234" s="57" t="s">
        <v>117</v>
      </c>
      <c r="D234" s="19" t="str">
        <f t="shared" si="18"/>
        <v>Cyclicals</v>
      </c>
      <c r="E234" s="19" t="str">
        <f t="shared" si="19"/>
        <v>Cyclicals ex-WEG &amp; Embraer</v>
      </c>
      <c r="F234" s="100">
        <v>1.1303000000000001E-2</v>
      </c>
      <c r="H234" s="98">
        <v>-5.6200000000000009E-3</v>
      </c>
      <c r="I234" s="20">
        <f t="shared" si="20"/>
        <v>0</v>
      </c>
      <c r="J234" s="102">
        <f t="shared" si="21"/>
        <v>0</v>
      </c>
      <c r="K234" s="102">
        <f t="shared" si="22"/>
        <v>0</v>
      </c>
      <c r="L234" s="96">
        <f t="shared" si="23"/>
        <v>0</v>
      </c>
    </row>
    <row r="235" spans="1:12" ht="13.95" customHeight="1" x14ac:dyDescent="0.3">
      <c r="A235" s="94">
        <v>44012</v>
      </c>
      <c r="B235" s="57" t="s">
        <v>353</v>
      </c>
      <c r="C235" s="57" t="s">
        <v>117</v>
      </c>
      <c r="D235" s="19" t="str">
        <f t="shared" si="18"/>
        <v>Cyclicals</v>
      </c>
      <c r="E235" s="19" t="str">
        <f t="shared" si="19"/>
        <v>Cyclicals ex-WEG &amp; Embraer</v>
      </c>
      <c r="F235" s="100">
        <v>1.2122000000000001E-2</v>
      </c>
      <c r="H235" s="98">
        <v>1.31E-3</v>
      </c>
      <c r="I235" s="20">
        <f t="shared" si="20"/>
        <v>0</v>
      </c>
      <c r="J235" s="102">
        <f t="shared" si="21"/>
        <v>0</v>
      </c>
      <c r="K235" s="102">
        <f t="shared" si="22"/>
        <v>0</v>
      </c>
      <c r="L235" s="96">
        <f t="shared" si="23"/>
        <v>0</v>
      </c>
    </row>
    <row r="236" spans="1:12" ht="13.95" customHeight="1" x14ac:dyDescent="0.3">
      <c r="A236" s="94">
        <v>44043</v>
      </c>
      <c r="B236" s="57" t="s">
        <v>353</v>
      </c>
      <c r="C236" s="57" t="s">
        <v>117</v>
      </c>
      <c r="D236" s="19" t="str">
        <f t="shared" si="18"/>
        <v>Cyclicals</v>
      </c>
      <c r="E236" s="19" t="str">
        <f t="shared" si="19"/>
        <v>Cyclicals ex-WEG &amp; Embraer</v>
      </c>
      <c r="F236" s="100">
        <v>1.3249E-2</v>
      </c>
      <c r="G236" s="101">
        <v>2088.1709999999998</v>
      </c>
      <c r="H236" s="98">
        <v>9.2600000000000009E-3</v>
      </c>
      <c r="I236" s="20">
        <f t="shared" si="20"/>
        <v>0</v>
      </c>
      <c r="J236" s="102">
        <f t="shared" si="21"/>
        <v>0</v>
      </c>
      <c r="K236" s="102">
        <f t="shared" si="22"/>
        <v>0</v>
      </c>
      <c r="L236" s="96">
        <f t="shared" si="23"/>
        <v>0</v>
      </c>
    </row>
    <row r="237" spans="1:12" ht="13.95" customHeight="1" x14ac:dyDescent="0.3">
      <c r="A237" s="94">
        <v>44074</v>
      </c>
      <c r="B237" s="57" t="s">
        <v>353</v>
      </c>
      <c r="C237" s="57" t="s">
        <v>117</v>
      </c>
      <c r="D237" s="19" t="str">
        <f t="shared" si="18"/>
        <v>Cyclicals</v>
      </c>
      <c r="E237" s="19" t="str">
        <f t="shared" si="19"/>
        <v>Cyclicals ex-WEG &amp; Embraer</v>
      </c>
      <c r="F237" s="100">
        <v>1.2907E-2</v>
      </c>
      <c r="G237" s="101">
        <v>1367.393</v>
      </c>
      <c r="H237" s="98">
        <v>8.5100000000000002E-3</v>
      </c>
      <c r="I237" s="20">
        <f t="shared" si="20"/>
        <v>0</v>
      </c>
      <c r="J237" s="102">
        <f t="shared" si="21"/>
        <v>0</v>
      </c>
      <c r="K237" s="102">
        <f t="shared" si="22"/>
        <v>0</v>
      </c>
      <c r="L237" s="96">
        <f t="shared" si="23"/>
        <v>0</v>
      </c>
    </row>
    <row r="238" spans="1:12" ht="13.95" customHeight="1" x14ac:dyDescent="0.3">
      <c r="A238" s="94">
        <v>44104</v>
      </c>
      <c r="B238" s="57" t="s">
        <v>353</v>
      </c>
      <c r="C238" s="57" t="s">
        <v>117</v>
      </c>
      <c r="D238" s="19" t="str">
        <f t="shared" si="18"/>
        <v>Cyclicals</v>
      </c>
      <c r="E238" s="19" t="str">
        <f t="shared" si="19"/>
        <v>Cyclicals ex-WEG &amp; Embraer</v>
      </c>
      <c r="F238" s="100">
        <v>1.0827E-2</v>
      </c>
      <c r="G238" s="101">
        <v>1421.1559999999999</v>
      </c>
      <c r="H238" s="98">
        <v>8.3099999999999997E-3</v>
      </c>
      <c r="I238" s="20">
        <f t="shared" si="20"/>
        <v>0</v>
      </c>
      <c r="J238" s="102">
        <f t="shared" si="21"/>
        <v>0</v>
      </c>
      <c r="K238" s="102">
        <f t="shared" si="22"/>
        <v>0</v>
      </c>
      <c r="L238" s="96">
        <f t="shared" si="23"/>
        <v>0</v>
      </c>
    </row>
    <row r="239" spans="1:12" ht="13.95" customHeight="1" x14ac:dyDescent="0.3">
      <c r="A239" s="94">
        <v>44135</v>
      </c>
      <c r="B239" s="57" t="s">
        <v>353</v>
      </c>
      <c r="C239" s="57" t="s">
        <v>117</v>
      </c>
      <c r="D239" s="19" t="str">
        <f t="shared" si="18"/>
        <v>Cyclicals</v>
      </c>
      <c r="E239" s="19" t="str">
        <f t="shared" si="19"/>
        <v>Cyclicals ex-WEG &amp; Embraer</v>
      </c>
      <c r="F239" s="100">
        <v>9.0910000000000001E-3</v>
      </c>
      <c r="G239" s="101">
        <v>429.40899999999999</v>
      </c>
      <c r="H239" s="98">
        <v>1.21E-2</v>
      </c>
      <c r="I239" s="20">
        <f t="shared" si="20"/>
        <v>0</v>
      </c>
      <c r="J239" s="102">
        <f t="shared" si="21"/>
        <v>0</v>
      </c>
      <c r="K239" s="102">
        <f t="shared" si="22"/>
        <v>0</v>
      </c>
      <c r="L239" s="96">
        <f t="shared" si="23"/>
        <v>0</v>
      </c>
    </row>
    <row r="240" spans="1:12" ht="13.95" customHeight="1" x14ac:dyDescent="0.3">
      <c r="A240" s="94">
        <v>44165</v>
      </c>
      <c r="B240" s="57" t="s">
        <v>353</v>
      </c>
      <c r="C240" s="57" t="s">
        <v>117</v>
      </c>
      <c r="D240" s="19" t="str">
        <f t="shared" si="18"/>
        <v>Cyclicals</v>
      </c>
      <c r="E240" s="19" t="str">
        <f t="shared" si="19"/>
        <v>Cyclicals ex-WEG &amp; Embraer</v>
      </c>
      <c r="F240" s="100">
        <v>7.3460000000000001E-3</v>
      </c>
      <c r="G240" s="101">
        <v>297.87900000000002</v>
      </c>
      <c r="H240" s="98">
        <v>1.5990000000000001E-2</v>
      </c>
      <c r="I240" s="20">
        <f t="shared" si="20"/>
        <v>0</v>
      </c>
      <c r="J240" s="102">
        <f t="shared" si="21"/>
        <v>0</v>
      </c>
      <c r="K240" s="102">
        <f t="shared" si="22"/>
        <v>0</v>
      </c>
      <c r="L240" s="96">
        <f t="shared" si="23"/>
        <v>0</v>
      </c>
    </row>
    <row r="241" spans="1:12" ht="13.95" customHeight="1" x14ac:dyDescent="0.3">
      <c r="A241" s="94">
        <v>44196</v>
      </c>
      <c r="B241" s="57" t="s">
        <v>353</v>
      </c>
      <c r="C241" s="57" t="s">
        <v>117</v>
      </c>
      <c r="D241" s="19" t="str">
        <f t="shared" si="18"/>
        <v>Cyclicals</v>
      </c>
      <c r="E241" s="19" t="str">
        <f t="shared" si="19"/>
        <v>Cyclicals ex-WEG &amp; Embraer</v>
      </c>
      <c r="F241" s="100">
        <v>7.2259999999999998E-3</v>
      </c>
      <c r="G241" s="101">
        <v>293.38299999999998</v>
      </c>
      <c r="H241" s="98">
        <v>1.8859999999999998E-2</v>
      </c>
      <c r="I241" s="20">
        <f t="shared" si="20"/>
        <v>0</v>
      </c>
      <c r="J241" s="102">
        <f t="shared" si="21"/>
        <v>0</v>
      </c>
      <c r="K241" s="102">
        <f t="shared" si="22"/>
        <v>0</v>
      </c>
      <c r="L241" s="96">
        <f t="shared" si="23"/>
        <v>0</v>
      </c>
    </row>
    <row r="242" spans="1:12" ht="13.95" customHeight="1" x14ac:dyDescent="0.3">
      <c r="A242" s="94">
        <v>44227</v>
      </c>
      <c r="B242" s="57" t="s">
        <v>353</v>
      </c>
      <c r="C242" s="57" t="s">
        <v>117</v>
      </c>
      <c r="D242" s="19" t="str">
        <f t="shared" si="18"/>
        <v>Cyclicals</v>
      </c>
      <c r="E242" s="19" t="str">
        <f t="shared" si="19"/>
        <v>Cyclicals ex-WEG &amp; Embraer</v>
      </c>
      <c r="F242" s="100">
        <v>7.8399999999999997E-3</v>
      </c>
      <c r="G242" s="101">
        <v>14272.065000000001</v>
      </c>
      <c r="H242" s="98">
        <v>8.0499999999999999E-3</v>
      </c>
      <c r="I242" s="20">
        <f t="shared" si="20"/>
        <v>0</v>
      </c>
      <c r="J242" s="102">
        <f t="shared" si="21"/>
        <v>0</v>
      </c>
      <c r="K242" s="102">
        <f t="shared" si="22"/>
        <v>0</v>
      </c>
      <c r="L242" s="96">
        <f t="shared" si="23"/>
        <v>0</v>
      </c>
    </row>
    <row r="243" spans="1:12" ht="13.95" customHeight="1" x14ac:dyDescent="0.3">
      <c r="A243" s="94">
        <v>44255</v>
      </c>
      <c r="B243" s="57" t="s">
        <v>353</v>
      </c>
      <c r="C243" s="57" t="s">
        <v>117</v>
      </c>
      <c r="D243" s="19" t="str">
        <f t="shared" si="18"/>
        <v>Cyclicals</v>
      </c>
      <c r="E243" s="19" t="str">
        <f t="shared" si="19"/>
        <v>Cyclicals ex-WEG &amp; Embraer</v>
      </c>
      <c r="F243" s="100">
        <v>8.1599999999999989E-3</v>
      </c>
      <c r="G243" s="101">
        <v>14272.065000000001</v>
      </c>
      <c r="H243" s="98">
        <v>6.1000000000000004E-3</v>
      </c>
      <c r="I243" s="20">
        <f t="shared" si="20"/>
        <v>0</v>
      </c>
      <c r="J243" s="102">
        <f t="shared" si="21"/>
        <v>0</v>
      </c>
      <c r="K243" s="102">
        <f t="shared" si="22"/>
        <v>0</v>
      </c>
      <c r="L243" s="96">
        <f t="shared" si="23"/>
        <v>0</v>
      </c>
    </row>
    <row r="244" spans="1:12" ht="13.95" customHeight="1" x14ac:dyDescent="0.3">
      <c r="A244" s="94">
        <v>44286</v>
      </c>
      <c r="B244" s="57" t="s">
        <v>353</v>
      </c>
      <c r="C244" s="57" t="s">
        <v>117</v>
      </c>
      <c r="D244" s="19" t="str">
        <f t="shared" si="18"/>
        <v>Cyclicals</v>
      </c>
      <c r="E244" s="19" t="str">
        <f t="shared" si="19"/>
        <v>Cyclicals ex-WEG &amp; Embraer</v>
      </c>
      <c r="F244" s="100">
        <v>5.7399999999999986E-3</v>
      </c>
      <c r="G244" s="101">
        <v>14272.065000000001</v>
      </c>
      <c r="H244" s="98">
        <v>-6.3800000000000003E-3</v>
      </c>
      <c r="I244" s="20">
        <f t="shared" si="20"/>
        <v>0</v>
      </c>
      <c r="J244" s="102">
        <f t="shared" si="21"/>
        <v>0</v>
      </c>
      <c r="K244" s="102">
        <f t="shared" si="22"/>
        <v>0</v>
      </c>
      <c r="L244" s="96">
        <f t="shared" si="23"/>
        <v>0</v>
      </c>
    </row>
    <row r="245" spans="1:12" ht="13.95" customHeight="1" x14ac:dyDescent="0.3">
      <c r="A245" s="94">
        <v>44316</v>
      </c>
      <c r="B245" s="57" t="s">
        <v>353</v>
      </c>
      <c r="C245" s="57" t="s">
        <v>117</v>
      </c>
      <c r="D245" s="19" t="str">
        <f t="shared" si="18"/>
        <v>Cyclicals</v>
      </c>
      <c r="E245" s="19" t="str">
        <f t="shared" si="19"/>
        <v>Cyclicals ex-WEG &amp; Embraer</v>
      </c>
      <c r="F245" s="100">
        <v>6.3099999999999996E-3</v>
      </c>
      <c r="G245" s="101">
        <v>14272.065000000001</v>
      </c>
      <c r="H245" s="98">
        <v>-4.5199999999999997E-3</v>
      </c>
      <c r="I245" s="20">
        <f t="shared" si="20"/>
        <v>0</v>
      </c>
      <c r="J245" s="102">
        <f t="shared" si="21"/>
        <v>0</v>
      </c>
      <c r="K245" s="102">
        <f t="shared" si="22"/>
        <v>0</v>
      </c>
      <c r="L245" s="96">
        <f t="shared" si="23"/>
        <v>0</v>
      </c>
    </row>
    <row r="246" spans="1:12" ht="13.95" customHeight="1" x14ac:dyDescent="0.3">
      <c r="A246" s="94">
        <v>44347</v>
      </c>
      <c r="B246" s="57" t="s">
        <v>353</v>
      </c>
      <c r="C246" s="57" t="s">
        <v>117</v>
      </c>
      <c r="D246" s="19" t="str">
        <f t="shared" si="18"/>
        <v>Cyclicals</v>
      </c>
      <c r="E246" s="19" t="str">
        <f t="shared" si="19"/>
        <v>Cyclicals ex-WEG &amp; Embraer</v>
      </c>
      <c r="F246" s="100">
        <v>5.2700000000000004E-3</v>
      </c>
      <c r="G246" s="101">
        <v>14272.065000000001</v>
      </c>
      <c r="H246" s="98">
        <v>-1.5949999999999999E-2</v>
      </c>
      <c r="I246" s="20">
        <f t="shared" si="20"/>
        <v>0</v>
      </c>
      <c r="J246" s="102">
        <f t="shared" si="21"/>
        <v>0</v>
      </c>
      <c r="K246" s="102">
        <f t="shared" si="22"/>
        <v>0</v>
      </c>
      <c r="L246" s="96">
        <f t="shared" si="23"/>
        <v>0</v>
      </c>
    </row>
    <row r="247" spans="1:12" ht="13.95" customHeight="1" x14ac:dyDescent="0.3">
      <c r="A247" s="94">
        <v>44377</v>
      </c>
      <c r="B247" s="57" t="s">
        <v>353</v>
      </c>
      <c r="C247" s="57" t="s">
        <v>117</v>
      </c>
      <c r="D247" s="19" t="str">
        <f t="shared" si="18"/>
        <v>Cyclicals</v>
      </c>
      <c r="E247" s="19" t="str">
        <f t="shared" si="19"/>
        <v>Cyclicals ex-WEG &amp; Embraer</v>
      </c>
      <c r="F247" s="100">
        <v>5.8299999999999992E-3</v>
      </c>
      <c r="G247" s="101">
        <v>14272.065000000001</v>
      </c>
      <c r="H247" s="98">
        <v>1.477E-2</v>
      </c>
      <c r="I247" s="20">
        <f t="shared" si="20"/>
        <v>0</v>
      </c>
      <c r="J247" s="102">
        <f t="shared" si="21"/>
        <v>0</v>
      </c>
      <c r="K247" s="102">
        <f t="shared" si="22"/>
        <v>0</v>
      </c>
      <c r="L247" s="96">
        <f t="shared" si="23"/>
        <v>0</v>
      </c>
    </row>
    <row r="248" spans="1:12" ht="13.95" customHeight="1" x14ac:dyDescent="0.3">
      <c r="A248" s="94">
        <v>44408</v>
      </c>
      <c r="B248" s="57" t="s">
        <v>353</v>
      </c>
      <c r="C248" s="57" t="s">
        <v>117</v>
      </c>
      <c r="D248" s="19" t="str">
        <f t="shared" si="18"/>
        <v>Cyclicals</v>
      </c>
      <c r="E248" s="19" t="str">
        <f t="shared" si="19"/>
        <v>Cyclicals ex-WEG &amp; Embraer</v>
      </c>
      <c r="F248" s="100">
        <v>8.8800000000000007E-3</v>
      </c>
      <c r="G248" s="101">
        <v>14272.065000000001</v>
      </c>
      <c r="H248" s="98">
        <v>5.5700000000000003E-3</v>
      </c>
      <c r="I248" s="20">
        <f t="shared" si="20"/>
        <v>0</v>
      </c>
      <c r="J248" s="102">
        <f t="shared" si="21"/>
        <v>0</v>
      </c>
      <c r="K248" s="102">
        <f t="shared" si="22"/>
        <v>0</v>
      </c>
      <c r="L248" s="96">
        <f t="shared" si="23"/>
        <v>0</v>
      </c>
    </row>
    <row r="249" spans="1:12" ht="13.95" customHeight="1" x14ac:dyDescent="0.3">
      <c r="A249" s="94">
        <v>44439</v>
      </c>
      <c r="B249" s="57" t="s">
        <v>353</v>
      </c>
      <c r="C249" s="57" t="s">
        <v>117</v>
      </c>
      <c r="D249" s="19" t="str">
        <f t="shared" si="18"/>
        <v>Cyclicals</v>
      </c>
      <c r="E249" s="19" t="str">
        <f t="shared" si="19"/>
        <v>Cyclicals ex-WEG &amp; Embraer</v>
      </c>
      <c r="F249" s="100">
        <v>7.7299999999999999E-3</v>
      </c>
      <c r="G249" s="101">
        <v>126.765</v>
      </c>
      <c r="H249" s="98">
        <v>2.3910000000000001E-2</v>
      </c>
      <c r="I249" s="20">
        <f t="shared" si="20"/>
        <v>0</v>
      </c>
      <c r="J249" s="102">
        <f t="shared" si="21"/>
        <v>0</v>
      </c>
      <c r="K249" s="102">
        <f t="shared" si="22"/>
        <v>0</v>
      </c>
      <c r="L249" s="96">
        <f t="shared" si="23"/>
        <v>0</v>
      </c>
    </row>
    <row r="250" spans="1:12" ht="13.95" customHeight="1" x14ac:dyDescent="0.3">
      <c r="A250" s="94">
        <v>44469</v>
      </c>
      <c r="B250" s="57" t="s">
        <v>353</v>
      </c>
      <c r="C250" s="57" t="s">
        <v>117</v>
      </c>
      <c r="D250" s="19" t="str">
        <f t="shared" si="18"/>
        <v>Cyclicals</v>
      </c>
      <c r="E250" s="19" t="str">
        <f t="shared" si="19"/>
        <v>Cyclicals ex-WEG &amp; Embraer</v>
      </c>
      <c r="F250" s="100">
        <v>7.8300000000000002E-3</v>
      </c>
      <c r="G250" s="101">
        <v>92.712999999999994</v>
      </c>
      <c r="H250" s="98">
        <v>2.427E-2</v>
      </c>
      <c r="I250" s="20">
        <f t="shared" si="20"/>
        <v>1</v>
      </c>
      <c r="J250" s="102">
        <f t="shared" si="21"/>
        <v>8.445417578980295E-5</v>
      </c>
      <c r="K250" s="102">
        <f t="shared" si="22"/>
        <v>3.4797765055543037E-3</v>
      </c>
      <c r="L250" s="96">
        <f t="shared" si="23"/>
        <v>7.8300000000000002E-3</v>
      </c>
    </row>
    <row r="251" spans="1:12" ht="13.95" customHeight="1" x14ac:dyDescent="0.3">
      <c r="A251" s="94">
        <v>44500</v>
      </c>
      <c r="B251" s="57" t="s">
        <v>353</v>
      </c>
      <c r="C251" s="57" t="s">
        <v>117</v>
      </c>
      <c r="D251" s="19" t="str">
        <f t="shared" si="18"/>
        <v>Cyclicals</v>
      </c>
      <c r="E251" s="19" t="str">
        <f t="shared" si="19"/>
        <v>Cyclicals ex-WEG &amp; Embraer</v>
      </c>
      <c r="F251" s="100">
        <v>8.1599999999999989E-3</v>
      </c>
      <c r="G251" s="101">
        <v>78.230999999999995</v>
      </c>
      <c r="H251" s="98">
        <v>2.504E-2</v>
      </c>
      <c r="I251" s="20">
        <f t="shared" si="20"/>
        <v>1</v>
      </c>
      <c r="J251" s="102">
        <f t="shared" si="21"/>
        <v>1.0430647697204433E-4</v>
      </c>
      <c r="K251" s="102">
        <f t="shared" si="22"/>
        <v>4.1655941282765308E-3</v>
      </c>
      <c r="L251" s="96">
        <f t="shared" si="23"/>
        <v>8.1599999999999989E-3</v>
      </c>
    </row>
    <row r="252" spans="1:12" ht="13.95" customHeight="1" x14ac:dyDescent="0.3">
      <c r="A252" s="94">
        <v>44530</v>
      </c>
      <c r="B252" s="57" t="s">
        <v>353</v>
      </c>
      <c r="C252" s="57" t="s">
        <v>117</v>
      </c>
      <c r="D252" s="19" t="str">
        <f t="shared" si="18"/>
        <v>Cyclicals</v>
      </c>
      <c r="E252" s="19" t="str">
        <f t="shared" si="19"/>
        <v>Cyclicals ex-WEG &amp; Embraer</v>
      </c>
      <c r="F252" s="100">
        <v>8.4899999999999993E-3</v>
      </c>
      <c r="G252" s="101">
        <v>75.641000000000005</v>
      </c>
      <c r="H252" s="98">
        <v>-3.0200000000000001E-3</v>
      </c>
      <c r="I252" s="20">
        <f t="shared" si="20"/>
        <v>0</v>
      </c>
      <c r="J252" s="102">
        <f t="shared" si="21"/>
        <v>0</v>
      </c>
      <c r="K252" s="102">
        <f t="shared" si="22"/>
        <v>0</v>
      </c>
      <c r="L252" s="96">
        <f t="shared" si="23"/>
        <v>0</v>
      </c>
    </row>
    <row r="253" spans="1:12" ht="13.95" customHeight="1" x14ac:dyDescent="0.3">
      <c r="A253" s="94">
        <v>44561</v>
      </c>
      <c r="B253" s="57" t="s">
        <v>353</v>
      </c>
      <c r="C253" s="57" t="s">
        <v>117</v>
      </c>
      <c r="D253" s="19" t="str">
        <f t="shared" si="18"/>
        <v>Cyclicals</v>
      </c>
      <c r="E253" s="19" t="str">
        <f t="shared" si="19"/>
        <v>Cyclicals ex-WEG &amp; Embraer</v>
      </c>
      <c r="F253" s="100">
        <v>6.2899999999999996E-3</v>
      </c>
      <c r="G253" s="101">
        <v>120.84</v>
      </c>
      <c r="H253" s="98">
        <v>1.2149999999999999E-2</v>
      </c>
      <c r="I253" s="20">
        <f t="shared" si="20"/>
        <v>0</v>
      </c>
      <c r="J253" s="102">
        <f t="shared" si="21"/>
        <v>0</v>
      </c>
      <c r="K253" s="102">
        <f t="shared" si="22"/>
        <v>0</v>
      </c>
      <c r="L253" s="96">
        <f t="shared" si="23"/>
        <v>0</v>
      </c>
    </row>
    <row r="254" spans="1:12" ht="13.95" customHeight="1" x14ac:dyDescent="0.3">
      <c r="A254" s="94">
        <v>44592</v>
      </c>
      <c r="B254" s="57" t="s">
        <v>353</v>
      </c>
      <c r="C254" s="57" t="s">
        <v>117</v>
      </c>
      <c r="D254" s="19" t="str">
        <f t="shared" si="18"/>
        <v>Cyclicals</v>
      </c>
      <c r="E254" s="19" t="str">
        <f t="shared" si="19"/>
        <v>Cyclicals ex-WEG &amp; Embraer</v>
      </c>
      <c r="F254" s="100">
        <v>8.3099999999999997E-3</v>
      </c>
      <c r="G254" s="101">
        <v>124.672</v>
      </c>
      <c r="H254" s="98">
        <v>1.3979999999999999E-2</v>
      </c>
      <c r="I254" s="20">
        <f t="shared" si="20"/>
        <v>0</v>
      </c>
      <c r="J254" s="102">
        <f t="shared" si="21"/>
        <v>0</v>
      </c>
      <c r="K254" s="102">
        <f t="shared" si="22"/>
        <v>0</v>
      </c>
      <c r="L254" s="96">
        <f t="shared" si="23"/>
        <v>0</v>
      </c>
    </row>
    <row r="255" spans="1:12" ht="13.95" customHeight="1" x14ac:dyDescent="0.3">
      <c r="A255" s="94">
        <v>44620</v>
      </c>
      <c r="B255" s="57" t="s">
        <v>353</v>
      </c>
      <c r="C255" s="57" t="s">
        <v>117</v>
      </c>
      <c r="D255" s="19" t="str">
        <f t="shared" si="18"/>
        <v>Cyclicals</v>
      </c>
      <c r="E255" s="19" t="str">
        <f t="shared" si="19"/>
        <v>Cyclicals ex-WEG &amp; Embraer</v>
      </c>
      <c r="F255" s="100">
        <v>8.09E-3</v>
      </c>
      <c r="G255" s="101">
        <v>63.945999999999998</v>
      </c>
      <c r="H255" s="98">
        <v>2.4889999999999999E-2</v>
      </c>
      <c r="I255" s="20">
        <f t="shared" si="20"/>
        <v>1</v>
      </c>
      <c r="J255" s="102">
        <f t="shared" si="21"/>
        <v>1.2651299533981798E-4</v>
      </c>
      <c r="K255" s="102">
        <f t="shared" si="22"/>
        <v>5.0828845054165525E-3</v>
      </c>
      <c r="L255" s="96">
        <f t="shared" si="23"/>
        <v>8.09E-3</v>
      </c>
    </row>
    <row r="256" spans="1:12" ht="13.95" customHeight="1" x14ac:dyDescent="0.3">
      <c r="A256" s="94">
        <v>44651</v>
      </c>
      <c r="B256" s="57" t="s">
        <v>353</v>
      </c>
      <c r="C256" s="57" t="s">
        <v>117</v>
      </c>
      <c r="D256" s="19" t="str">
        <f t="shared" si="18"/>
        <v>Cyclicals</v>
      </c>
      <c r="E256" s="19" t="str">
        <f t="shared" si="19"/>
        <v>Cyclicals ex-WEG &amp; Embraer</v>
      </c>
      <c r="F256" s="100">
        <v>8.2299999999999995E-3</v>
      </c>
      <c r="G256" s="101">
        <v>64.052999999999997</v>
      </c>
      <c r="H256" s="98">
        <v>2.3890000000000002E-2</v>
      </c>
      <c r="I256" s="20">
        <f t="shared" si="20"/>
        <v>1</v>
      </c>
      <c r="J256" s="102">
        <f t="shared" si="21"/>
        <v>1.2848734641624903E-4</v>
      </c>
      <c r="K256" s="102">
        <f t="shared" si="22"/>
        <v>5.3782899295206788E-3</v>
      </c>
      <c r="L256" s="96">
        <f t="shared" si="23"/>
        <v>8.2299999999999995E-3</v>
      </c>
    </row>
    <row r="257" spans="1:12" ht="13.95" customHeight="1" x14ac:dyDescent="0.3">
      <c r="A257" s="94">
        <v>44681</v>
      </c>
      <c r="B257" s="57" t="s">
        <v>353</v>
      </c>
      <c r="C257" s="57" t="s">
        <v>117</v>
      </c>
      <c r="D257" s="19" t="str">
        <f t="shared" si="18"/>
        <v>Cyclicals</v>
      </c>
      <c r="E257" s="19" t="str">
        <f t="shared" si="19"/>
        <v>Cyclicals ex-WEG &amp; Embraer</v>
      </c>
      <c r="F257" s="100">
        <v>7.11E-3</v>
      </c>
      <c r="G257" s="101">
        <v>42.99</v>
      </c>
      <c r="H257" s="98">
        <v>2.3029999999999998E-2</v>
      </c>
      <c r="I257" s="20">
        <f t="shared" si="20"/>
        <v>1</v>
      </c>
      <c r="J257" s="102">
        <f t="shared" si="21"/>
        <v>1.6538729937194696E-4</v>
      </c>
      <c r="K257" s="102">
        <f t="shared" si="22"/>
        <v>7.18138512253352E-3</v>
      </c>
      <c r="L257" s="96">
        <f t="shared" si="23"/>
        <v>7.11E-3</v>
      </c>
    </row>
    <row r="258" spans="1:12" ht="13.95" customHeight="1" x14ac:dyDescent="0.3">
      <c r="A258" s="94">
        <v>44712</v>
      </c>
      <c r="B258" s="57" t="s">
        <v>353</v>
      </c>
      <c r="C258" s="57" t="s">
        <v>117</v>
      </c>
      <c r="D258" s="19" t="str">
        <f t="shared" si="18"/>
        <v>Cyclicals</v>
      </c>
      <c r="E258" s="19" t="str">
        <f t="shared" si="19"/>
        <v>Cyclicals ex-WEG &amp; Embraer</v>
      </c>
      <c r="F258" s="100">
        <v>5.8599999999999998E-3</v>
      </c>
      <c r="G258" s="101">
        <v>30.501999999999999</v>
      </c>
      <c r="H258" s="98">
        <v>2.5839999999999998E-2</v>
      </c>
      <c r="I258" s="20">
        <f t="shared" si="20"/>
        <v>1</v>
      </c>
      <c r="J258" s="102">
        <f t="shared" si="21"/>
        <v>1.921185496033047E-4</v>
      </c>
      <c r="K258" s="102">
        <f t="shared" si="22"/>
        <v>7.434928390220771E-3</v>
      </c>
      <c r="L258" s="96">
        <f t="shared" si="23"/>
        <v>5.8599999999999998E-3</v>
      </c>
    </row>
    <row r="259" spans="1:12" ht="13.95" customHeight="1" x14ac:dyDescent="0.3">
      <c r="A259" s="94">
        <v>44742</v>
      </c>
      <c r="B259" s="57" t="s">
        <v>353</v>
      </c>
      <c r="C259" s="57" t="s">
        <v>117</v>
      </c>
      <c r="D259" s="19" t="str">
        <f t="shared" si="18"/>
        <v>Cyclicals</v>
      </c>
      <c r="E259" s="19" t="str">
        <f t="shared" si="19"/>
        <v>Cyclicals ex-WEG &amp; Embraer</v>
      </c>
      <c r="F259" s="100">
        <v>4.3800000000000002E-3</v>
      </c>
      <c r="G259" s="101">
        <v>19.728999999999999</v>
      </c>
      <c r="H259" s="98">
        <v>3.5950000000000003E-2</v>
      </c>
      <c r="I259" s="20">
        <f t="shared" si="20"/>
        <v>1</v>
      </c>
      <c r="J259" s="102">
        <f t="shared" si="21"/>
        <v>2.2200821126260837E-4</v>
      </c>
      <c r="K259" s="102">
        <f t="shared" si="22"/>
        <v>6.1754718014633758E-3</v>
      </c>
      <c r="L259" s="96">
        <f t="shared" si="23"/>
        <v>4.3800000000000002E-3</v>
      </c>
    </row>
    <row r="260" spans="1:12" ht="13.95" customHeight="1" x14ac:dyDescent="0.3">
      <c r="A260" s="94">
        <v>44773</v>
      </c>
      <c r="B260" s="57" t="s">
        <v>353</v>
      </c>
      <c r="C260" s="57" t="s">
        <v>117</v>
      </c>
      <c r="D260" s="19" t="str">
        <f t="shared" si="18"/>
        <v>Cyclicals</v>
      </c>
      <c r="E260" s="19" t="str">
        <f t="shared" si="19"/>
        <v>Cyclicals ex-WEG &amp; Embraer</v>
      </c>
      <c r="F260" s="100">
        <v>4.3499999999999997E-3</v>
      </c>
      <c r="G260" s="101">
        <v>27.16</v>
      </c>
      <c r="H260" s="98">
        <v>3.3090000000000001E-2</v>
      </c>
      <c r="I260" s="20">
        <f t="shared" si="20"/>
        <v>1</v>
      </c>
      <c r="J260" s="102">
        <f t="shared" si="21"/>
        <v>1.6016200294550808E-4</v>
      </c>
      <c r="K260" s="102">
        <f t="shared" si="22"/>
        <v>4.8401935009219728E-3</v>
      </c>
      <c r="L260" s="96">
        <f t="shared" si="23"/>
        <v>4.3499999999999997E-3</v>
      </c>
    </row>
    <row r="261" spans="1:12" ht="13.95" customHeight="1" x14ac:dyDescent="0.3">
      <c r="A261" s="94">
        <v>44804</v>
      </c>
      <c r="B261" s="57" t="s">
        <v>353</v>
      </c>
      <c r="C261" s="57" t="s">
        <v>117</v>
      </c>
      <c r="D261" s="19" t="str">
        <f t="shared" ref="D261:D324" si="24">VLOOKUP(C261,GicsMap,2,FALSE)</f>
        <v>Cyclicals</v>
      </c>
      <c r="E261" s="19" t="str">
        <f t="shared" ref="E261:E324" si="25">IF(D261="Cyclicals",IF(COUNTIF(GlobalList,B261)&gt;0,"WEG &amp; Embraer","Cyclicals ex-WEG &amp; Embraer"),D261)</f>
        <v>Cyclicals ex-WEG &amp; Embraer</v>
      </c>
      <c r="F261" s="100">
        <v>4.9500000000000004E-3</v>
      </c>
      <c r="G261" s="101">
        <v>37.472000000000001</v>
      </c>
      <c r="H261" s="98">
        <v>3.124E-2</v>
      </c>
      <c r="I261" s="20">
        <f t="shared" ref="I261:I324" si="26">IF(AND(ISNUMBER(G261),ISNUMBER(H261),G261&gt;=PEmin,G261&lt;=PEmax,H261&gt;=ROEmin,H261&lt;=ROEmax),1,0)</f>
        <v>1</v>
      </c>
      <c r="J261" s="102">
        <f t="shared" ref="J261:J324" si="27">IF(I261=1,F261/G261,0)</f>
        <v>1.3209863364645603E-4</v>
      </c>
      <c r="K261" s="102">
        <f t="shared" ref="K261:K324" si="28">IF(I261=1,J261/H261,0)</f>
        <v>4.2285093996944955E-3</v>
      </c>
      <c r="L261" s="96">
        <f t="shared" ref="L261:L324" si="29">I261*F261</f>
        <v>4.9500000000000004E-3</v>
      </c>
    </row>
    <row r="262" spans="1:12" ht="13.95" customHeight="1" x14ac:dyDescent="0.3">
      <c r="A262" s="94">
        <v>44834</v>
      </c>
      <c r="B262" s="57" t="s">
        <v>353</v>
      </c>
      <c r="C262" s="57" t="s">
        <v>117</v>
      </c>
      <c r="D262" s="19" t="str">
        <f t="shared" si="24"/>
        <v>Cyclicals</v>
      </c>
      <c r="E262" s="19" t="str">
        <f t="shared" si="25"/>
        <v>Cyclicals ex-WEG &amp; Embraer</v>
      </c>
      <c r="F262" s="100">
        <v>4.8900000000000002E-3</v>
      </c>
      <c r="G262" s="101">
        <v>34.834000000000003</v>
      </c>
      <c r="H262" s="98">
        <v>3.2219999999999999E-2</v>
      </c>
      <c r="I262" s="20">
        <f t="shared" si="26"/>
        <v>1</v>
      </c>
      <c r="J262" s="102">
        <f t="shared" si="27"/>
        <v>1.4038008841936038E-4</v>
      </c>
      <c r="K262" s="102">
        <f t="shared" si="28"/>
        <v>4.3569239112154065E-3</v>
      </c>
      <c r="L262" s="96">
        <f t="shared" si="29"/>
        <v>4.8900000000000002E-3</v>
      </c>
    </row>
    <row r="263" spans="1:12" ht="13.95" customHeight="1" x14ac:dyDescent="0.3">
      <c r="A263" s="94">
        <v>44865</v>
      </c>
      <c r="B263" s="57" t="s">
        <v>353</v>
      </c>
      <c r="C263" s="57" t="s">
        <v>117</v>
      </c>
      <c r="D263" s="19" t="str">
        <f t="shared" si="24"/>
        <v>Cyclicals</v>
      </c>
      <c r="E263" s="19" t="str">
        <f t="shared" si="25"/>
        <v>Cyclicals ex-WEG &amp; Embraer</v>
      </c>
      <c r="F263" s="100">
        <v>4.2399999999999998E-3</v>
      </c>
      <c r="G263" s="101">
        <v>35.893999999999998</v>
      </c>
      <c r="H263" s="98">
        <v>2.3740000000000001E-2</v>
      </c>
      <c r="I263" s="20">
        <f t="shared" si="26"/>
        <v>1</v>
      </c>
      <c r="J263" s="102">
        <f t="shared" si="27"/>
        <v>1.1812559202095057E-4</v>
      </c>
      <c r="K263" s="102">
        <f t="shared" si="28"/>
        <v>4.9758042131824165E-3</v>
      </c>
      <c r="L263" s="96">
        <f t="shared" si="29"/>
        <v>4.2399999999999998E-3</v>
      </c>
    </row>
    <row r="264" spans="1:12" ht="13.95" customHeight="1" x14ac:dyDescent="0.3">
      <c r="A264" s="94">
        <v>44895</v>
      </c>
      <c r="B264" s="57" t="s">
        <v>353</v>
      </c>
      <c r="C264" s="57" t="s">
        <v>117</v>
      </c>
      <c r="D264" s="19" t="str">
        <f t="shared" si="24"/>
        <v>Cyclicals</v>
      </c>
      <c r="E264" s="19" t="str">
        <f t="shared" si="25"/>
        <v>Cyclicals ex-WEG &amp; Embraer</v>
      </c>
      <c r="F264" s="100">
        <v>3.0200000000000001E-3</v>
      </c>
      <c r="G264" s="101">
        <v>33.134999999999998</v>
      </c>
      <c r="H264" s="98">
        <v>1.3010000000000001E-2</v>
      </c>
      <c r="I264" s="20">
        <f t="shared" si="26"/>
        <v>1</v>
      </c>
      <c r="J264" s="102">
        <f t="shared" si="27"/>
        <v>9.1142296665157693E-5</v>
      </c>
      <c r="K264" s="102">
        <f t="shared" si="28"/>
        <v>7.0055570073141961E-3</v>
      </c>
      <c r="L264" s="96">
        <f t="shared" si="29"/>
        <v>3.0200000000000001E-3</v>
      </c>
    </row>
    <row r="265" spans="1:12" ht="13.95" customHeight="1" x14ac:dyDescent="0.3">
      <c r="A265" s="94">
        <v>44926</v>
      </c>
      <c r="B265" s="57" t="s">
        <v>353</v>
      </c>
      <c r="C265" s="57" t="s">
        <v>117</v>
      </c>
      <c r="D265" s="19" t="str">
        <f t="shared" si="24"/>
        <v>Cyclicals</v>
      </c>
      <c r="E265" s="19" t="str">
        <f t="shared" si="25"/>
        <v>Cyclicals ex-WEG &amp; Embraer</v>
      </c>
      <c r="F265" s="100">
        <v>3.0300000000000001E-3</v>
      </c>
      <c r="G265" s="101">
        <v>104.149</v>
      </c>
      <c r="H265" s="98">
        <v>1.137E-2</v>
      </c>
      <c r="I265" s="20">
        <f t="shared" si="26"/>
        <v>0</v>
      </c>
      <c r="J265" s="102">
        <f t="shared" si="27"/>
        <v>0</v>
      </c>
      <c r="K265" s="102">
        <f t="shared" si="28"/>
        <v>0</v>
      </c>
      <c r="L265" s="96">
        <f t="shared" si="29"/>
        <v>0</v>
      </c>
    </row>
    <row r="266" spans="1:12" ht="13.95" customHeight="1" x14ac:dyDescent="0.3">
      <c r="A266" s="94">
        <v>45657</v>
      </c>
      <c r="B266" s="57" t="s">
        <v>354</v>
      </c>
      <c r="C266" s="57" t="s">
        <v>118</v>
      </c>
      <c r="D266" s="19" t="str">
        <f t="shared" si="24"/>
        <v>Cyclicals</v>
      </c>
      <c r="E266" s="19" t="str">
        <f t="shared" si="25"/>
        <v>Cyclicals ex-WEG &amp; Embraer</v>
      </c>
      <c r="F266" s="100">
        <v>1E-4</v>
      </c>
      <c r="I266" s="20">
        <f t="shared" si="26"/>
        <v>0</v>
      </c>
      <c r="J266" s="102">
        <f t="shared" si="27"/>
        <v>0</v>
      </c>
      <c r="K266" s="102">
        <f t="shared" si="28"/>
        <v>0</v>
      </c>
      <c r="L266" s="96">
        <f t="shared" si="29"/>
        <v>0</v>
      </c>
    </row>
    <row r="267" spans="1:12" ht="13.95" customHeight="1" x14ac:dyDescent="0.3">
      <c r="A267" s="94">
        <v>45688</v>
      </c>
      <c r="B267" s="57" t="s">
        <v>354</v>
      </c>
      <c r="C267" s="57" t="s">
        <v>118</v>
      </c>
      <c r="D267" s="19" t="str">
        <f t="shared" si="24"/>
        <v>Cyclicals</v>
      </c>
      <c r="E267" s="19" t="str">
        <f t="shared" si="25"/>
        <v>Cyclicals ex-WEG &amp; Embraer</v>
      </c>
      <c r="F267" s="100">
        <v>8.0000000000000007E-5</v>
      </c>
      <c r="I267" s="20">
        <f t="shared" si="26"/>
        <v>0</v>
      </c>
      <c r="J267" s="102">
        <f t="shared" si="27"/>
        <v>0</v>
      </c>
      <c r="K267" s="102">
        <f t="shared" si="28"/>
        <v>0</v>
      </c>
      <c r="L267" s="96">
        <f t="shared" si="29"/>
        <v>0</v>
      </c>
    </row>
    <row r="268" spans="1:12" ht="13.95" customHeight="1" x14ac:dyDescent="0.3">
      <c r="A268" s="94">
        <v>45716</v>
      </c>
      <c r="B268" s="57" t="s">
        <v>354</v>
      </c>
      <c r="C268" s="57" t="s">
        <v>118</v>
      </c>
      <c r="D268" s="19" t="str">
        <f t="shared" si="24"/>
        <v>Cyclicals</v>
      </c>
      <c r="E268" s="19" t="str">
        <f t="shared" si="25"/>
        <v>Cyclicals ex-WEG &amp; Embraer</v>
      </c>
      <c r="F268" s="100">
        <v>7.0000000000000007E-5</v>
      </c>
      <c r="I268" s="20">
        <f t="shared" si="26"/>
        <v>0</v>
      </c>
      <c r="J268" s="102">
        <f t="shared" si="27"/>
        <v>0</v>
      </c>
      <c r="K268" s="102">
        <f t="shared" si="28"/>
        <v>0</v>
      </c>
      <c r="L268" s="96">
        <f t="shared" si="29"/>
        <v>0</v>
      </c>
    </row>
    <row r="269" spans="1:12" ht="13.95" customHeight="1" x14ac:dyDescent="0.3">
      <c r="A269" s="94">
        <v>45747</v>
      </c>
      <c r="B269" s="57" t="s">
        <v>354</v>
      </c>
      <c r="C269" s="57" t="s">
        <v>118</v>
      </c>
      <c r="D269" s="19" t="str">
        <f t="shared" si="24"/>
        <v>Cyclicals</v>
      </c>
      <c r="E269" s="19" t="str">
        <f t="shared" si="25"/>
        <v>Cyclicals ex-WEG &amp; Embraer</v>
      </c>
      <c r="F269" s="100">
        <v>6.0000000000000002E-5</v>
      </c>
      <c r="I269" s="20">
        <f t="shared" si="26"/>
        <v>0</v>
      </c>
      <c r="J269" s="102">
        <f t="shared" si="27"/>
        <v>0</v>
      </c>
      <c r="K269" s="102">
        <f t="shared" si="28"/>
        <v>0</v>
      </c>
      <c r="L269" s="96">
        <f t="shared" si="29"/>
        <v>0</v>
      </c>
    </row>
    <row r="270" spans="1:12" ht="13.95" customHeight="1" x14ac:dyDescent="0.3">
      <c r="A270" s="94">
        <v>45777</v>
      </c>
      <c r="B270" s="57" t="s">
        <v>354</v>
      </c>
      <c r="C270" s="57" t="s">
        <v>118</v>
      </c>
      <c r="D270" s="19" t="str">
        <f t="shared" si="24"/>
        <v>Cyclicals</v>
      </c>
      <c r="E270" s="19" t="str">
        <f t="shared" si="25"/>
        <v>Cyclicals ex-WEG &amp; Embraer</v>
      </c>
      <c r="F270" s="100">
        <v>7.0000000000000007E-5</v>
      </c>
      <c r="I270" s="20">
        <f t="shared" si="26"/>
        <v>0</v>
      </c>
      <c r="J270" s="102">
        <f t="shared" si="27"/>
        <v>0</v>
      </c>
      <c r="K270" s="102">
        <f t="shared" si="28"/>
        <v>0</v>
      </c>
      <c r="L270" s="96">
        <f t="shared" si="29"/>
        <v>0</v>
      </c>
    </row>
    <row r="271" spans="1:12" ht="13.95" customHeight="1" x14ac:dyDescent="0.3">
      <c r="A271" s="94">
        <v>44255</v>
      </c>
      <c r="B271" s="57" t="s">
        <v>204</v>
      </c>
      <c r="C271" s="57" t="s">
        <v>113</v>
      </c>
      <c r="D271" s="19" t="str">
        <f t="shared" si="24"/>
        <v>Defensives</v>
      </c>
      <c r="E271" s="19" t="str">
        <f t="shared" si="25"/>
        <v>Defensives</v>
      </c>
      <c r="F271" s="100">
        <v>1.14E-3</v>
      </c>
      <c r="I271" s="20">
        <f t="shared" si="26"/>
        <v>0</v>
      </c>
      <c r="J271" s="102">
        <f t="shared" si="27"/>
        <v>0</v>
      </c>
      <c r="K271" s="102">
        <f t="shared" si="28"/>
        <v>0</v>
      </c>
      <c r="L271" s="96">
        <f t="shared" si="29"/>
        <v>0</v>
      </c>
    </row>
    <row r="272" spans="1:12" ht="13.95" customHeight="1" x14ac:dyDescent="0.3">
      <c r="A272" s="94">
        <v>44286</v>
      </c>
      <c r="B272" s="57" t="s">
        <v>204</v>
      </c>
      <c r="C272" s="57" t="s">
        <v>113</v>
      </c>
      <c r="D272" s="19" t="str">
        <f t="shared" si="24"/>
        <v>Defensives</v>
      </c>
      <c r="E272" s="19" t="str">
        <f t="shared" si="25"/>
        <v>Defensives</v>
      </c>
      <c r="F272" s="100">
        <v>5.4599999999999996E-3</v>
      </c>
      <c r="G272" s="101">
        <v>17.940999999999999</v>
      </c>
      <c r="H272" s="98">
        <v>0.49917</v>
      </c>
      <c r="I272" s="20">
        <f t="shared" si="26"/>
        <v>1</v>
      </c>
      <c r="J272" s="102">
        <f t="shared" si="27"/>
        <v>3.0433086227077644E-4</v>
      </c>
      <c r="K272" s="102">
        <f t="shared" si="28"/>
        <v>6.0967378302136837E-4</v>
      </c>
      <c r="L272" s="96">
        <f t="shared" si="29"/>
        <v>5.4599999999999996E-3</v>
      </c>
    </row>
    <row r="273" spans="1:12" ht="13.95" customHeight="1" x14ac:dyDescent="0.3">
      <c r="A273" s="94">
        <v>44316</v>
      </c>
      <c r="B273" s="57" t="s">
        <v>204</v>
      </c>
      <c r="C273" s="57" t="s">
        <v>113</v>
      </c>
      <c r="D273" s="19" t="str">
        <f t="shared" si="24"/>
        <v>Defensives</v>
      </c>
      <c r="E273" s="19" t="str">
        <f t="shared" si="25"/>
        <v>Defensives</v>
      </c>
      <c r="F273" s="100">
        <v>3.31E-3</v>
      </c>
      <c r="G273" s="101">
        <v>18.852</v>
      </c>
      <c r="H273" s="98">
        <v>0.56188000000000005</v>
      </c>
      <c r="I273" s="20">
        <f t="shared" si="26"/>
        <v>1</v>
      </c>
      <c r="J273" s="102">
        <f t="shared" si="27"/>
        <v>1.7557818799066412E-4</v>
      </c>
      <c r="K273" s="102">
        <f t="shared" si="28"/>
        <v>3.1248342704966203E-4</v>
      </c>
      <c r="L273" s="96">
        <f t="shared" si="29"/>
        <v>3.31E-3</v>
      </c>
    </row>
    <row r="274" spans="1:12" ht="13.95" customHeight="1" x14ac:dyDescent="0.3">
      <c r="A274" s="94">
        <v>44347</v>
      </c>
      <c r="B274" s="57" t="s">
        <v>204</v>
      </c>
      <c r="C274" s="57" t="s">
        <v>113</v>
      </c>
      <c r="D274" s="19" t="str">
        <f t="shared" si="24"/>
        <v>Defensives</v>
      </c>
      <c r="E274" s="19" t="str">
        <f t="shared" si="25"/>
        <v>Defensives</v>
      </c>
      <c r="F274" s="100">
        <v>3.4499999999999999E-3</v>
      </c>
      <c r="G274" s="101">
        <v>17.151</v>
      </c>
      <c r="H274" s="98">
        <v>0.57031999999999994</v>
      </c>
      <c r="I274" s="20">
        <f t="shared" si="26"/>
        <v>1</v>
      </c>
      <c r="J274" s="102">
        <f t="shared" si="27"/>
        <v>2.0115445163547315E-4</v>
      </c>
      <c r="K274" s="102">
        <f t="shared" si="28"/>
        <v>3.5270453716417655E-4</v>
      </c>
      <c r="L274" s="96">
        <f t="shared" si="29"/>
        <v>3.4499999999999999E-3</v>
      </c>
    </row>
    <row r="275" spans="1:12" ht="13.95" customHeight="1" x14ac:dyDescent="0.3">
      <c r="A275" s="94">
        <v>44377</v>
      </c>
      <c r="B275" s="57" t="s">
        <v>204</v>
      </c>
      <c r="C275" s="57" t="s">
        <v>113</v>
      </c>
      <c r="D275" s="19" t="str">
        <f t="shared" si="24"/>
        <v>Defensives</v>
      </c>
      <c r="E275" s="19" t="str">
        <f t="shared" si="25"/>
        <v>Defensives</v>
      </c>
      <c r="F275" s="100">
        <v>3.3300000000000001E-3</v>
      </c>
      <c r="G275" s="101">
        <v>16.456</v>
      </c>
      <c r="H275" s="98">
        <v>0.56376999999999999</v>
      </c>
      <c r="I275" s="20">
        <f t="shared" si="26"/>
        <v>1</v>
      </c>
      <c r="J275" s="102">
        <f t="shared" si="27"/>
        <v>2.0235780262518231E-4</v>
      </c>
      <c r="K275" s="102">
        <f t="shared" si="28"/>
        <v>3.5893680512475356E-4</v>
      </c>
      <c r="L275" s="96">
        <f t="shared" si="29"/>
        <v>3.3300000000000001E-3</v>
      </c>
    </row>
    <row r="276" spans="1:12" ht="13.95" customHeight="1" x14ac:dyDescent="0.3">
      <c r="A276" s="94">
        <v>44408</v>
      </c>
      <c r="B276" s="57" t="s">
        <v>204</v>
      </c>
      <c r="C276" s="57" t="s">
        <v>113</v>
      </c>
      <c r="D276" s="19" t="str">
        <f t="shared" si="24"/>
        <v>Defensives</v>
      </c>
      <c r="E276" s="19" t="str">
        <f t="shared" si="25"/>
        <v>Defensives</v>
      </c>
      <c r="F276" s="100">
        <v>3.46E-3</v>
      </c>
      <c r="G276" s="101">
        <v>15.961</v>
      </c>
      <c r="H276" s="98">
        <v>0.57657999999999998</v>
      </c>
      <c r="I276" s="20">
        <f t="shared" si="26"/>
        <v>1</v>
      </c>
      <c r="J276" s="102">
        <f t="shared" si="27"/>
        <v>2.1677839734352483E-4</v>
      </c>
      <c r="K276" s="102">
        <f t="shared" si="28"/>
        <v>3.7597280055417257E-4</v>
      </c>
      <c r="L276" s="96">
        <f t="shared" si="29"/>
        <v>3.46E-3</v>
      </c>
    </row>
    <row r="277" spans="1:12" ht="13.95" customHeight="1" x14ac:dyDescent="0.3">
      <c r="A277" s="94">
        <v>44439</v>
      </c>
      <c r="B277" s="57" t="s">
        <v>204</v>
      </c>
      <c r="C277" s="57" t="s">
        <v>113</v>
      </c>
      <c r="D277" s="19" t="str">
        <f t="shared" si="24"/>
        <v>Defensives</v>
      </c>
      <c r="E277" s="19" t="str">
        <f t="shared" si="25"/>
        <v>Defensives</v>
      </c>
      <c r="F277" s="100">
        <v>3.47E-3</v>
      </c>
      <c r="G277" s="101">
        <v>15.224</v>
      </c>
      <c r="H277" s="98">
        <v>0.56347000000000003</v>
      </c>
      <c r="I277" s="20">
        <f t="shared" si="26"/>
        <v>1</v>
      </c>
      <c r="J277" s="102">
        <f t="shared" si="27"/>
        <v>2.2792958486600104E-4</v>
      </c>
      <c r="K277" s="102">
        <f t="shared" si="28"/>
        <v>4.0451059482492598E-4</v>
      </c>
      <c r="L277" s="96">
        <f t="shared" si="29"/>
        <v>3.47E-3</v>
      </c>
    </row>
    <row r="278" spans="1:12" ht="13.95" customHeight="1" x14ac:dyDescent="0.3">
      <c r="A278" s="94">
        <v>44469</v>
      </c>
      <c r="B278" s="57" t="s">
        <v>204</v>
      </c>
      <c r="C278" s="57" t="s">
        <v>113</v>
      </c>
      <c r="D278" s="19" t="str">
        <f t="shared" si="24"/>
        <v>Defensives</v>
      </c>
      <c r="E278" s="19" t="str">
        <f t="shared" si="25"/>
        <v>Defensives</v>
      </c>
      <c r="F278" s="100">
        <v>7.0099999999999997E-3</v>
      </c>
      <c r="G278" s="101">
        <v>16.641999999999999</v>
      </c>
      <c r="H278" s="98">
        <v>0.56991000000000003</v>
      </c>
      <c r="I278" s="20">
        <f t="shared" si="26"/>
        <v>1</v>
      </c>
      <c r="J278" s="102">
        <f t="shared" si="27"/>
        <v>4.2122341064775867E-4</v>
      </c>
      <c r="K278" s="102">
        <f t="shared" si="28"/>
        <v>7.3910514054457489E-4</v>
      </c>
      <c r="L278" s="96">
        <f t="shared" si="29"/>
        <v>7.0099999999999997E-3</v>
      </c>
    </row>
    <row r="279" spans="1:12" ht="13.95" customHeight="1" x14ac:dyDescent="0.3">
      <c r="A279" s="94">
        <v>44500</v>
      </c>
      <c r="B279" s="57" t="s">
        <v>204</v>
      </c>
      <c r="C279" s="57" t="s">
        <v>113</v>
      </c>
      <c r="D279" s="19" t="str">
        <f t="shared" si="24"/>
        <v>Defensives</v>
      </c>
      <c r="E279" s="19" t="str">
        <f t="shared" si="25"/>
        <v>Defensives</v>
      </c>
      <c r="F279" s="100">
        <v>6.11E-3</v>
      </c>
      <c r="G279" s="101">
        <v>14.474</v>
      </c>
      <c r="H279" s="98">
        <v>0.55683000000000005</v>
      </c>
      <c r="I279" s="20">
        <f t="shared" si="26"/>
        <v>1</v>
      </c>
      <c r="J279" s="102">
        <f t="shared" si="27"/>
        <v>4.2213624430012433E-4</v>
      </c>
      <c r="K279" s="102">
        <f t="shared" si="28"/>
        <v>7.5810614424532492E-4</v>
      </c>
      <c r="L279" s="96">
        <f t="shared" si="29"/>
        <v>6.11E-3</v>
      </c>
    </row>
    <row r="280" spans="1:12" ht="13.95" customHeight="1" x14ac:dyDescent="0.3">
      <c r="A280" s="94">
        <v>44530</v>
      </c>
      <c r="B280" s="57" t="s">
        <v>204</v>
      </c>
      <c r="C280" s="57" t="s">
        <v>113</v>
      </c>
      <c r="D280" s="19" t="str">
        <f t="shared" si="24"/>
        <v>Defensives</v>
      </c>
      <c r="E280" s="19" t="str">
        <f t="shared" si="25"/>
        <v>Defensives</v>
      </c>
      <c r="F280" s="100">
        <v>5.1900000000000002E-3</v>
      </c>
      <c r="G280" s="101">
        <v>13.3</v>
      </c>
      <c r="H280" s="98">
        <v>0.36297000000000001</v>
      </c>
      <c r="I280" s="20">
        <f t="shared" si="26"/>
        <v>1</v>
      </c>
      <c r="J280" s="102">
        <f t="shared" si="27"/>
        <v>3.9022556390977441E-4</v>
      </c>
      <c r="K280" s="102">
        <f t="shared" si="28"/>
        <v>1.0750904039170577E-3</v>
      </c>
      <c r="L280" s="96">
        <f t="shared" si="29"/>
        <v>5.1900000000000002E-3</v>
      </c>
    </row>
    <row r="281" spans="1:12" ht="13.95" customHeight="1" x14ac:dyDescent="0.3">
      <c r="A281" s="94">
        <v>44561</v>
      </c>
      <c r="B281" s="57" t="s">
        <v>204</v>
      </c>
      <c r="C281" s="57" t="s">
        <v>113</v>
      </c>
      <c r="D281" s="19" t="str">
        <f t="shared" si="24"/>
        <v>Defensives</v>
      </c>
      <c r="E281" s="19" t="str">
        <f t="shared" si="25"/>
        <v>Defensives</v>
      </c>
      <c r="F281" s="100">
        <v>5.1600000000000014E-3</v>
      </c>
      <c r="G281" s="101">
        <v>15.342000000000001</v>
      </c>
      <c r="H281" s="98">
        <v>0.32202999999999998</v>
      </c>
      <c r="I281" s="20">
        <f t="shared" si="26"/>
        <v>1</v>
      </c>
      <c r="J281" s="102">
        <f t="shared" si="27"/>
        <v>3.3633163863903021E-4</v>
      </c>
      <c r="K281" s="102">
        <f t="shared" si="28"/>
        <v>1.0444108891688049E-3</v>
      </c>
      <c r="L281" s="96">
        <f t="shared" si="29"/>
        <v>5.1600000000000014E-3</v>
      </c>
    </row>
    <row r="282" spans="1:12" ht="13.95" customHeight="1" x14ac:dyDescent="0.3">
      <c r="A282" s="94">
        <v>44592</v>
      </c>
      <c r="B282" s="57" t="s">
        <v>204</v>
      </c>
      <c r="C282" s="57" t="s">
        <v>113</v>
      </c>
      <c r="D282" s="19" t="str">
        <f t="shared" si="24"/>
        <v>Defensives</v>
      </c>
      <c r="E282" s="19" t="str">
        <f t="shared" si="25"/>
        <v>Defensives</v>
      </c>
      <c r="F282" s="100">
        <v>4.6700000000000014E-3</v>
      </c>
      <c r="G282" s="101">
        <v>14.638999999999999</v>
      </c>
      <c r="H282" s="98">
        <v>0.34816999999999998</v>
      </c>
      <c r="I282" s="20">
        <f t="shared" si="26"/>
        <v>1</v>
      </c>
      <c r="J282" s="102">
        <f t="shared" si="27"/>
        <v>3.1901086139763654E-4</v>
      </c>
      <c r="K282" s="102">
        <f t="shared" si="28"/>
        <v>9.1625028404985077E-4</v>
      </c>
      <c r="L282" s="96">
        <f t="shared" si="29"/>
        <v>4.6700000000000014E-3</v>
      </c>
    </row>
    <row r="283" spans="1:12" ht="13.95" customHeight="1" x14ac:dyDescent="0.3">
      <c r="A283" s="94">
        <v>44620</v>
      </c>
      <c r="B283" s="57" t="s">
        <v>204</v>
      </c>
      <c r="C283" s="57" t="s">
        <v>113</v>
      </c>
      <c r="D283" s="19" t="str">
        <f t="shared" si="24"/>
        <v>Defensives</v>
      </c>
      <c r="E283" s="19" t="str">
        <f t="shared" si="25"/>
        <v>Defensives</v>
      </c>
      <c r="F283" s="100">
        <v>4.96E-3</v>
      </c>
      <c r="G283" s="101">
        <v>16.550999999999998</v>
      </c>
      <c r="H283" s="98">
        <v>0.35644999999999999</v>
      </c>
      <c r="I283" s="20">
        <f t="shared" si="26"/>
        <v>1</v>
      </c>
      <c r="J283" s="102">
        <f t="shared" si="27"/>
        <v>2.9967977765693918E-4</v>
      </c>
      <c r="K283" s="102">
        <f t="shared" si="28"/>
        <v>8.4073440217965827E-4</v>
      </c>
      <c r="L283" s="96">
        <f t="shared" si="29"/>
        <v>4.96E-3</v>
      </c>
    </row>
    <row r="284" spans="1:12" ht="13.95" customHeight="1" x14ac:dyDescent="0.3">
      <c r="A284" s="94">
        <v>44651</v>
      </c>
      <c r="B284" s="57" t="s">
        <v>204</v>
      </c>
      <c r="C284" s="57" t="s">
        <v>113</v>
      </c>
      <c r="D284" s="19" t="str">
        <f t="shared" si="24"/>
        <v>Defensives</v>
      </c>
      <c r="E284" s="19" t="str">
        <f t="shared" si="25"/>
        <v>Defensives</v>
      </c>
      <c r="F284" s="100">
        <v>5.7099999999999998E-3</v>
      </c>
      <c r="G284" s="101">
        <v>18.981999999999999</v>
      </c>
      <c r="H284" s="98">
        <v>0.34988000000000002</v>
      </c>
      <c r="I284" s="20">
        <f t="shared" si="26"/>
        <v>1</v>
      </c>
      <c r="J284" s="102">
        <f t="shared" si="27"/>
        <v>3.0081129491096826E-4</v>
      </c>
      <c r="K284" s="102">
        <f t="shared" si="28"/>
        <v>8.5975561595680869E-4</v>
      </c>
      <c r="L284" s="96">
        <f t="shared" si="29"/>
        <v>5.7099999999999998E-3</v>
      </c>
    </row>
    <row r="285" spans="1:12" ht="13.95" customHeight="1" x14ac:dyDescent="0.3">
      <c r="A285" s="94">
        <v>44681</v>
      </c>
      <c r="B285" s="57" t="s">
        <v>204</v>
      </c>
      <c r="C285" s="57" t="s">
        <v>113</v>
      </c>
      <c r="D285" s="19" t="str">
        <f t="shared" si="24"/>
        <v>Defensives</v>
      </c>
      <c r="E285" s="19" t="str">
        <f t="shared" si="25"/>
        <v>Defensives</v>
      </c>
      <c r="F285" s="100">
        <v>6.0299999999999998E-3</v>
      </c>
      <c r="G285" s="101">
        <v>17.760999999999999</v>
      </c>
      <c r="H285" s="98">
        <v>0.33438000000000001</v>
      </c>
      <c r="I285" s="20">
        <f t="shared" si="26"/>
        <v>1</v>
      </c>
      <c r="J285" s="102">
        <f t="shared" si="27"/>
        <v>3.395079105906199E-4</v>
      </c>
      <c r="K285" s="102">
        <f t="shared" si="28"/>
        <v>1.0153355780567616E-3</v>
      </c>
      <c r="L285" s="96">
        <f t="shared" si="29"/>
        <v>6.0299999999999998E-3</v>
      </c>
    </row>
    <row r="286" spans="1:12" ht="13.95" customHeight="1" x14ac:dyDescent="0.3">
      <c r="A286" s="94">
        <v>44712</v>
      </c>
      <c r="B286" s="57" t="s">
        <v>204</v>
      </c>
      <c r="C286" s="57" t="s">
        <v>113</v>
      </c>
      <c r="D286" s="19" t="str">
        <f t="shared" si="24"/>
        <v>Defensives</v>
      </c>
      <c r="E286" s="19" t="str">
        <f t="shared" si="25"/>
        <v>Defensives</v>
      </c>
      <c r="F286" s="100">
        <v>6.1500000000000001E-3</v>
      </c>
      <c r="G286" s="101">
        <v>17.388999999999999</v>
      </c>
      <c r="H286" s="98">
        <v>0.34415000000000001</v>
      </c>
      <c r="I286" s="20">
        <f t="shared" si="26"/>
        <v>1</v>
      </c>
      <c r="J286" s="102">
        <f t="shared" si="27"/>
        <v>3.5367186152165166E-4</v>
      </c>
      <c r="K286" s="102">
        <f t="shared" si="28"/>
        <v>1.027667765572139E-3</v>
      </c>
      <c r="L286" s="96">
        <f t="shared" si="29"/>
        <v>6.1500000000000001E-3</v>
      </c>
    </row>
    <row r="287" spans="1:12" ht="13.95" customHeight="1" x14ac:dyDescent="0.3">
      <c r="A287" s="94">
        <v>44742</v>
      </c>
      <c r="B287" s="57" t="s">
        <v>204</v>
      </c>
      <c r="C287" s="57" t="s">
        <v>113</v>
      </c>
      <c r="D287" s="19" t="str">
        <f t="shared" si="24"/>
        <v>Defensives</v>
      </c>
      <c r="E287" s="19" t="str">
        <f t="shared" si="25"/>
        <v>Defensives</v>
      </c>
      <c r="F287" s="100">
        <v>6.1999999999999998E-3</v>
      </c>
      <c r="G287" s="101">
        <v>14.416</v>
      </c>
      <c r="H287" s="98">
        <v>0.35040999999999989</v>
      </c>
      <c r="I287" s="20">
        <f t="shared" si="26"/>
        <v>1</v>
      </c>
      <c r="J287" s="102">
        <f t="shared" si="27"/>
        <v>4.3007769145394007E-4</v>
      </c>
      <c r="K287" s="102">
        <f t="shared" si="28"/>
        <v>1.2273556446846271E-3</v>
      </c>
      <c r="L287" s="96">
        <f t="shared" si="29"/>
        <v>6.1999999999999998E-3</v>
      </c>
    </row>
    <row r="288" spans="1:12" ht="13.95" customHeight="1" x14ac:dyDescent="0.3">
      <c r="A288" s="94">
        <v>44773</v>
      </c>
      <c r="B288" s="57" t="s">
        <v>204</v>
      </c>
      <c r="C288" s="57" t="s">
        <v>113</v>
      </c>
      <c r="D288" s="19" t="str">
        <f t="shared" si="24"/>
        <v>Defensives</v>
      </c>
      <c r="E288" s="19" t="str">
        <f t="shared" si="25"/>
        <v>Defensives</v>
      </c>
      <c r="F288" s="100">
        <v>6.5599999999999999E-3</v>
      </c>
      <c r="G288" s="101">
        <v>14.814</v>
      </c>
      <c r="H288" s="98">
        <v>0.36613000000000001</v>
      </c>
      <c r="I288" s="20">
        <f t="shared" si="26"/>
        <v>1</v>
      </c>
      <c r="J288" s="102">
        <f t="shared" si="27"/>
        <v>4.4282435533954368E-4</v>
      </c>
      <c r="K288" s="102">
        <f t="shared" si="28"/>
        <v>1.209473015976685E-3</v>
      </c>
      <c r="L288" s="96">
        <f t="shared" si="29"/>
        <v>6.5599999999999999E-3</v>
      </c>
    </row>
    <row r="289" spans="1:12" ht="13.95" customHeight="1" x14ac:dyDescent="0.3">
      <c r="A289" s="94">
        <v>44804</v>
      </c>
      <c r="B289" s="57" t="s">
        <v>204</v>
      </c>
      <c r="C289" s="57" t="s">
        <v>113</v>
      </c>
      <c r="D289" s="19" t="str">
        <f t="shared" si="24"/>
        <v>Defensives</v>
      </c>
      <c r="E289" s="19" t="str">
        <f t="shared" si="25"/>
        <v>Defensives</v>
      </c>
      <c r="F289" s="100">
        <v>7.4099999999999999E-3</v>
      </c>
      <c r="G289" s="101">
        <v>16.449000000000002</v>
      </c>
      <c r="H289" s="98">
        <v>0.35515999999999998</v>
      </c>
      <c r="I289" s="20">
        <f t="shared" si="26"/>
        <v>1</v>
      </c>
      <c r="J289" s="102">
        <f t="shared" si="27"/>
        <v>4.5048331205544404E-4</v>
      </c>
      <c r="K289" s="102">
        <f t="shared" si="28"/>
        <v>1.2683954050440481E-3</v>
      </c>
      <c r="L289" s="96">
        <f t="shared" si="29"/>
        <v>7.4099999999999999E-3</v>
      </c>
    </row>
    <row r="290" spans="1:12" ht="13.95" customHeight="1" x14ac:dyDescent="0.3">
      <c r="A290" s="94">
        <v>44834</v>
      </c>
      <c r="B290" s="57" t="s">
        <v>204</v>
      </c>
      <c r="C290" s="57" t="s">
        <v>113</v>
      </c>
      <c r="D290" s="19" t="str">
        <f t="shared" si="24"/>
        <v>Defensives</v>
      </c>
      <c r="E290" s="19" t="str">
        <f t="shared" si="25"/>
        <v>Defensives</v>
      </c>
      <c r="F290" s="100">
        <v>6.7400000000000003E-3</v>
      </c>
      <c r="G290" s="101">
        <v>14.664999999999999</v>
      </c>
      <c r="H290" s="98">
        <v>0.36875000000000002</v>
      </c>
      <c r="I290" s="20">
        <f t="shared" si="26"/>
        <v>1</v>
      </c>
      <c r="J290" s="102">
        <f t="shared" si="27"/>
        <v>4.5959768155472218E-4</v>
      </c>
      <c r="K290" s="102">
        <f t="shared" si="28"/>
        <v>1.246366594046704E-3</v>
      </c>
      <c r="L290" s="96">
        <f t="shared" si="29"/>
        <v>6.7400000000000003E-3</v>
      </c>
    </row>
    <row r="291" spans="1:12" ht="13.95" customHeight="1" x14ac:dyDescent="0.3">
      <c r="A291" s="94">
        <v>44865</v>
      </c>
      <c r="B291" s="57" t="s">
        <v>204</v>
      </c>
      <c r="C291" s="57" t="s">
        <v>113</v>
      </c>
      <c r="D291" s="19" t="str">
        <f t="shared" si="24"/>
        <v>Defensives</v>
      </c>
      <c r="E291" s="19" t="str">
        <f t="shared" si="25"/>
        <v>Defensives</v>
      </c>
      <c r="F291" s="100">
        <v>7.2099999999999994E-3</v>
      </c>
      <c r="G291" s="101">
        <v>16.102</v>
      </c>
      <c r="H291" s="98">
        <v>0.36517000000000011</v>
      </c>
      <c r="I291" s="20">
        <f t="shared" si="26"/>
        <v>1</v>
      </c>
      <c r="J291" s="102">
        <f t="shared" si="27"/>
        <v>4.4777046329648484E-4</v>
      </c>
      <c r="K291" s="102">
        <f t="shared" si="28"/>
        <v>1.2261972870073793E-3</v>
      </c>
      <c r="L291" s="96">
        <f t="shared" si="29"/>
        <v>7.2099999999999994E-3</v>
      </c>
    </row>
    <row r="292" spans="1:12" ht="13.95" customHeight="1" x14ac:dyDescent="0.3">
      <c r="A292" s="94">
        <v>44895</v>
      </c>
      <c r="B292" s="57" t="s">
        <v>204</v>
      </c>
      <c r="C292" s="57" t="s">
        <v>113</v>
      </c>
      <c r="D292" s="19" t="str">
        <f t="shared" si="24"/>
        <v>Defensives</v>
      </c>
      <c r="E292" s="19" t="str">
        <f t="shared" si="25"/>
        <v>Defensives</v>
      </c>
      <c r="F292" s="100">
        <v>7.6400000000000001E-3</v>
      </c>
      <c r="G292" s="101">
        <v>15.772</v>
      </c>
      <c r="H292" s="98">
        <v>0.36826999999999999</v>
      </c>
      <c r="I292" s="20">
        <f t="shared" si="26"/>
        <v>1</v>
      </c>
      <c r="J292" s="102">
        <f t="shared" si="27"/>
        <v>4.8440273903119452E-4</v>
      </c>
      <c r="K292" s="102">
        <f t="shared" si="28"/>
        <v>1.3153467266711774E-3</v>
      </c>
      <c r="L292" s="96">
        <f t="shared" si="29"/>
        <v>7.6400000000000001E-3</v>
      </c>
    </row>
    <row r="293" spans="1:12" ht="13.95" customHeight="1" x14ac:dyDescent="0.3">
      <c r="A293" s="94">
        <v>44926</v>
      </c>
      <c r="B293" s="57" t="s">
        <v>204</v>
      </c>
      <c r="C293" s="57" t="s">
        <v>113</v>
      </c>
      <c r="D293" s="19" t="str">
        <f t="shared" si="24"/>
        <v>Defensives</v>
      </c>
      <c r="E293" s="19" t="str">
        <f t="shared" si="25"/>
        <v>Defensives</v>
      </c>
      <c r="F293" s="100">
        <v>9.3699999999999999E-3</v>
      </c>
      <c r="G293" s="101">
        <v>15.101000000000001</v>
      </c>
      <c r="H293" s="98">
        <v>0.3569</v>
      </c>
      <c r="I293" s="20">
        <f t="shared" si="26"/>
        <v>1</v>
      </c>
      <c r="J293" s="102">
        <f t="shared" si="27"/>
        <v>6.204887093569962E-4</v>
      </c>
      <c r="K293" s="102">
        <f t="shared" si="28"/>
        <v>1.7385506006080027E-3</v>
      </c>
      <c r="L293" s="96">
        <f t="shared" si="29"/>
        <v>9.3699999999999999E-3</v>
      </c>
    </row>
    <row r="294" spans="1:12" ht="13.95" customHeight="1" x14ac:dyDescent="0.3">
      <c r="A294" s="94">
        <v>44957</v>
      </c>
      <c r="B294" s="57" t="s">
        <v>204</v>
      </c>
      <c r="C294" s="57" t="s">
        <v>113</v>
      </c>
      <c r="D294" s="19" t="str">
        <f t="shared" si="24"/>
        <v>Defensives</v>
      </c>
      <c r="E294" s="19" t="str">
        <f t="shared" si="25"/>
        <v>Defensives</v>
      </c>
      <c r="F294" s="100">
        <v>9.1700000000000011E-3</v>
      </c>
      <c r="G294" s="101">
        <v>15.308999999999999</v>
      </c>
      <c r="H294" s="98">
        <v>0.35371000000000002</v>
      </c>
      <c r="I294" s="20">
        <f t="shared" si="26"/>
        <v>1</v>
      </c>
      <c r="J294" s="102">
        <f t="shared" si="27"/>
        <v>5.989940557841793E-4</v>
      </c>
      <c r="K294" s="102">
        <f t="shared" si="28"/>
        <v>1.6934609023894695E-3</v>
      </c>
      <c r="L294" s="96">
        <f t="shared" si="29"/>
        <v>9.1700000000000011E-3</v>
      </c>
    </row>
    <row r="295" spans="1:12" ht="13.95" customHeight="1" x14ac:dyDescent="0.3">
      <c r="A295" s="94">
        <v>44985</v>
      </c>
      <c r="B295" s="57" t="s">
        <v>204</v>
      </c>
      <c r="C295" s="57" t="s">
        <v>113</v>
      </c>
      <c r="D295" s="19" t="str">
        <f t="shared" si="24"/>
        <v>Defensives</v>
      </c>
      <c r="E295" s="19" t="str">
        <f t="shared" si="25"/>
        <v>Defensives</v>
      </c>
      <c r="F295" s="100">
        <v>9.1700000000000011E-3</v>
      </c>
      <c r="G295" s="101">
        <v>14.281000000000001</v>
      </c>
      <c r="H295" s="98">
        <v>0.34941</v>
      </c>
      <c r="I295" s="20">
        <f t="shared" si="26"/>
        <v>1</v>
      </c>
      <c r="J295" s="102">
        <f t="shared" si="27"/>
        <v>6.4211189692598564E-4</v>
      </c>
      <c r="K295" s="102">
        <f t="shared" si="28"/>
        <v>1.837703262430914E-3</v>
      </c>
      <c r="L295" s="96">
        <f t="shared" si="29"/>
        <v>9.1700000000000011E-3</v>
      </c>
    </row>
    <row r="296" spans="1:12" ht="13.95" customHeight="1" x14ac:dyDescent="0.3">
      <c r="A296" s="94">
        <v>45016</v>
      </c>
      <c r="B296" s="57" t="s">
        <v>204</v>
      </c>
      <c r="C296" s="57" t="s">
        <v>113</v>
      </c>
      <c r="D296" s="19" t="str">
        <f t="shared" si="24"/>
        <v>Defensives</v>
      </c>
      <c r="E296" s="19" t="str">
        <f t="shared" si="25"/>
        <v>Defensives</v>
      </c>
      <c r="F296" s="100">
        <v>1.0319999999999999E-2</v>
      </c>
      <c r="G296" s="101">
        <v>12.298999999999999</v>
      </c>
      <c r="H296" s="98">
        <v>0.32199</v>
      </c>
      <c r="I296" s="20">
        <f t="shared" si="26"/>
        <v>1</v>
      </c>
      <c r="J296" s="102">
        <f t="shared" si="27"/>
        <v>8.390926091552159E-4</v>
      </c>
      <c r="K296" s="102">
        <f t="shared" si="28"/>
        <v>2.6059585985751606E-3</v>
      </c>
      <c r="L296" s="96">
        <f t="shared" si="29"/>
        <v>1.0319999999999999E-2</v>
      </c>
    </row>
    <row r="297" spans="1:12" ht="13.95" customHeight="1" x14ac:dyDescent="0.3">
      <c r="A297" s="94">
        <v>45046</v>
      </c>
      <c r="B297" s="57" t="s">
        <v>204</v>
      </c>
      <c r="C297" s="57" t="s">
        <v>113</v>
      </c>
      <c r="D297" s="19" t="str">
        <f t="shared" si="24"/>
        <v>Defensives</v>
      </c>
      <c r="E297" s="19" t="str">
        <f t="shared" si="25"/>
        <v>Defensives</v>
      </c>
      <c r="F297" s="100">
        <v>7.9600000000000001E-3</v>
      </c>
      <c r="G297" s="101">
        <v>9.8149999999999995</v>
      </c>
      <c r="H297" s="98">
        <v>0.32422000000000001</v>
      </c>
      <c r="I297" s="20">
        <f t="shared" si="26"/>
        <v>1</v>
      </c>
      <c r="J297" s="102">
        <f t="shared" si="27"/>
        <v>8.1100356597045347E-4</v>
      </c>
      <c r="K297" s="102">
        <f t="shared" si="28"/>
        <v>2.5013989450695623E-3</v>
      </c>
      <c r="L297" s="96">
        <f t="shared" si="29"/>
        <v>7.9600000000000001E-3</v>
      </c>
    </row>
    <row r="298" spans="1:12" ht="13.95" customHeight="1" x14ac:dyDescent="0.3">
      <c r="A298" s="94">
        <v>45077</v>
      </c>
      <c r="B298" s="57" t="s">
        <v>204</v>
      </c>
      <c r="C298" s="57" t="s">
        <v>113</v>
      </c>
      <c r="D298" s="19" t="str">
        <f t="shared" si="24"/>
        <v>Defensives</v>
      </c>
      <c r="E298" s="19" t="str">
        <f t="shared" si="25"/>
        <v>Defensives</v>
      </c>
      <c r="F298" s="100">
        <v>6.7200000000000003E-3</v>
      </c>
      <c r="G298" s="101">
        <v>10.257999999999999</v>
      </c>
      <c r="H298" s="98">
        <v>0.26312999999999998</v>
      </c>
      <c r="I298" s="20">
        <f t="shared" si="26"/>
        <v>1</v>
      </c>
      <c r="J298" s="102">
        <f t="shared" si="27"/>
        <v>6.5509845973874057E-4</v>
      </c>
      <c r="K298" s="102">
        <f t="shared" si="28"/>
        <v>2.4896380486403701E-3</v>
      </c>
      <c r="L298" s="96">
        <f t="shared" si="29"/>
        <v>6.7200000000000003E-3</v>
      </c>
    </row>
    <row r="299" spans="1:12" ht="13.95" customHeight="1" x14ac:dyDescent="0.3">
      <c r="A299" s="94">
        <v>45107</v>
      </c>
      <c r="B299" s="57" t="s">
        <v>204</v>
      </c>
      <c r="C299" s="57" t="s">
        <v>113</v>
      </c>
      <c r="D299" s="19" t="str">
        <f t="shared" si="24"/>
        <v>Defensives</v>
      </c>
      <c r="E299" s="19" t="str">
        <f t="shared" si="25"/>
        <v>Defensives</v>
      </c>
      <c r="F299" s="100">
        <v>7.9699999999999997E-3</v>
      </c>
      <c r="G299" s="101">
        <v>14.227</v>
      </c>
      <c r="H299" s="98">
        <v>0.26673000000000002</v>
      </c>
      <c r="I299" s="20">
        <f t="shared" si="26"/>
        <v>1</v>
      </c>
      <c r="J299" s="102">
        <f t="shared" si="27"/>
        <v>5.6020243199550142E-4</v>
      </c>
      <c r="K299" s="102">
        <f t="shared" si="28"/>
        <v>2.1002603081599421E-3</v>
      </c>
      <c r="L299" s="96">
        <f t="shared" si="29"/>
        <v>7.9699999999999997E-3</v>
      </c>
    </row>
    <row r="300" spans="1:12" ht="13.95" customHeight="1" x14ac:dyDescent="0.3">
      <c r="A300" s="94">
        <v>45138</v>
      </c>
      <c r="B300" s="57" t="s">
        <v>204</v>
      </c>
      <c r="C300" s="57" t="s">
        <v>113</v>
      </c>
      <c r="D300" s="19" t="str">
        <f t="shared" si="24"/>
        <v>Defensives</v>
      </c>
      <c r="E300" s="19" t="str">
        <f t="shared" si="25"/>
        <v>Defensives</v>
      </c>
      <c r="F300" s="100">
        <v>7.5500000000000003E-3</v>
      </c>
      <c r="G300" s="101">
        <v>13.628</v>
      </c>
      <c r="H300" s="98">
        <v>0.27012000000000003</v>
      </c>
      <c r="I300" s="20">
        <f t="shared" si="26"/>
        <v>1</v>
      </c>
      <c r="J300" s="102">
        <f t="shared" si="27"/>
        <v>5.5400645729380689E-4</v>
      </c>
      <c r="K300" s="102">
        <f t="shared" si="28"/>
        <v>2.0509642280979079E-3</v>
      </c>
      <c r="L300" s="96">
        <f t="shared" si="29"/>
        <v>7.5500000000000003E-3</v>
      </c>
    </row>
    <row r="301" spans="1:12" ht="13.95" customHeight="1" x14ac:dyDescent="0.3">
      <c r="A301" s="94">
        <v>45169</v>
      </c>
      <c r="B301" s="57" t="s">
        <v>204</v>
      </c>
      <c r="C301" s="57" t="s">
        <v>113</v>
      </c>
      <c r="D301" s="19" t="str">
        <f t="shared" si="24"/>
        <v>Defensives</v>
      </c>
      <c r="E301" s="19" t="str">
        <f t="shared" si="25"/>
        <v>Defensives</v>
      </c>
      <c r="F301" s="100">
        <v>6.9199999999999991E-3</v>
      </c>
      <c r="G301" s="101">
        <v>11.026</v>
      </c>
      <c r="H301" s="98">
        <v>0.27135999999999999</v>
      </c>
      <c r="I301" s="20">
        <f t="shared" si="26"/>
        <v>1</v>
      </c>
      <c r="J301" s="102">
        <f t="shared" si="27"/>
        <v>6.2760747324505704E-4</v>
      </c>
      <c r="K301" s="102">
        <f t="shared" si="28"/>
        <v>2.3128223512863246E-3</v>
      </c>
      <c r="L301" s="96">
        <f t="shared" si="29"/>
        <v>6.9199999999999991E-3</v>
      </c>
    </row>
    <row r="302" spans="1:12" ht="13.95" customHeight="1" x14ac:dyDescent="0.3">
      <c r="A302" s="94">
        <v>45199</v>
      </c>
      <c r="B302" s="57" t="s">
        <v>204</v>
      </c>
      <c r="C302" s="57" t="s">
        <v>113</v>
      </c>
      <c r="D302" s="19" t="str">
        <f t="shared" si="24"/>
        <v>Defensives</v>
      </c>
      <c r="E302" s="19" t="str">
        <f t="shared" si="25"/>
        <v>Defensives</v>
      </c>
      <c r="F302" s="100">
        <v>8.0499999999999999E-3</v>
      </c>
      <c r="G302" s="101">
        <v>12.145</v>
      </c>
      <c r="H302" s="98">
        <v>0.26456000000000002</v>
      </c>
      <c r="I302" s="20">
        <f t="shared" si="26"/>
        <v>1</v>
      </c>
      <c r="J302" s="102">
        <f t="shared" si="27"/>
        <v>6.6282420749279542E-4</v>
      </c>
      <c r="K302" s="102">
        <f t="shared" si="28"/>
        <v>2.5053833062170976E-3</v>
      </c>
      <c r="L302" s="96">
        <f t="shared" si="29"/>
        <v>8.0499999999999999E-3</v>
      </c>
    </row>
    <row r="303" spans="1:12" ht="13.95" customHeight="1" x14ac:dyDescent="0.3">
      <c r="A303" s="94">
        <v>45230</v>
      </c>
      <c r="B303" s="57" t="s">
        <v>204</v>
      </c>
      <c r="C303" s="57" t="s">
        <v>113</v>
      </c>
      <c r="D303" s="19" t="str">
        <f t="shared" si="24"/>
        <v>Defensives</v>
      </c>
      <c r="E303" s="19" t="str">
        <f t="shared" si="25"/>
        <v>Defensives</v>
      </c>
      <c r="F303" s="100">
        <v>7.4700000000000001E-3</v>
      </c>
      <c r="G303" s="101">
        <v>11.765000000000001</v>
      </c>
      <c r="H303" s="98">
        <v>0.2472</v>
      </c>
      <c r="I303" s="20">
        <f t="shared" si="26"/>
        <v>1</v>
      </c>
      <c r="J303" s="102">
        <f t="shared" si="27"/>
        <v>6.3493412664683384E-4</v>
      </c>
      <c r="K303" s="102">
        <f t="shared" si="28"/>
        <v>2.5685037485713345E-3</v>
      </c>
      <c r="L303" s="96">
        <f t="shared" si="29"/>
        <v>7.4700000000000001E-3</v>
      </c>
    </row>
    <row r="304" spans="1:12" ht="13.95" customHeight="1" x14ac:dyDescent="0.3">
      <c r="A304" s="94">
        <v>45260</v>
      </c>
      <c r="B304" s="57" t="s">
        <v>204</v>
      </c>
      <c r="C304" s="57" t="s">
        <v>113</v>
      </c>
      <c r="D304" s="19" t="str">
        <f t="shared" si="24"/>
        <v>Defensives</v>
      </c>
      <c r="E304" s="19" t="str">
        <f t="shared" si="25"/>
        <v>Defensives</v>
      </c>
      <c r="F304" s="100">
        <v>7.92E-3</v>
      </c>
      <c r="G304" s="101">
        <v>14.547000000000001</v>
      </c>
      <c r="H304" s="98">
        <v>0.2298</v>
      </c>
      <c r="I304" s="20">
        <f t="shared" si="26"/>
        <v>1</v>
      </c>
      <c r="J304" s="102">
        <f t="shared" si="27"/>
        <v>5.4444215302124142E-4</v>
      </c>
      <c r="K304" s="102">
        <f t="shared" si="28"/>
        <v>2.3691999696311638E-3</v>
      </c>
      <c r="L304" s="96">
        <f t="shared" si="29"/>
        <v>7.92E-3</v>
      </c>
    </row>
    <row r="305" spans="1:12" ht="13.95" customHeight="1" x14ac:dyDescent="0.3">
      <c r="A305" s="94">
        <v>45291</v>
      </c>
      <c r="B305" s="57" t="s">
        <v>204</v>
      </c>
      <c r="C305" s="57" t="s">
        <v>113</v>
      </c>
      <c r="D305" s="19" t="str">
        <f t="shared" si="24"/>
        <v>Defensives</v>
      </c>
      <c r="E305" s="19" t="str">
        <f t="shared" si="25"/>
        <v>Defensives</v>
      </c>
      <c r="F305" s="100">
        <v>7.980000000000001E-3</v>
      </c>
      <c r="G305" s="101">
        <v>14.760999999999999</v>
      </c>
      <c r="H305" s="98">
        <v>0.23949999999999999</v>
      </c>
      <c r="I305" s="20">
        <f t="shared" si="26"/>
        <v>1</v>
      </c>
      <c r="J305" s="102">
        <f t="shared" si="27"/>
        <v>5.4061377955423086E-4</v>
      </c>
      <c r="K305" s="102">
        <f t="shared" si="28"/>
        <v>2.2572600398924046E-3</v>
      </c>
      <c r="L305" s="96">
        <f t="shared" si="29"/>
        <v>7.980000000000001E-3</v>
      </c>
    </row>
    <row r="306" spans="1:12" ht="13.95" customHeight="1" x14ac:dyDescent="0.3">
      <c r="A306" s="94">
        <v>45322</v>
      </c>
      <c r="B306" s="57" t="s">
        <v>204</v>
      </c>
      <c r="C306" s="57" t="s">
        <v>113</v>
      </c>
      <c r="D306" s="19" t="str">
        <f t="shared" si="24"/>
        <v>Defensives</v>
      </c>
      <c r="E306" s="19" t="str">
        <f t="shared" si="25"/>
        <v>Defensives</v>
      </c>
      <c r="F306" s="100">
        <v>8.4600000000000005E-3</v>
      </c>
      <c r="G306" s="101">
        <v>15.065</v>
      </c>
      <c r="H306" s="98">
        <v>0.23455999999999999</v>
      </c>
      <c r="I306" s="20">
        <f t="shared" si="26"/>
        <v>1</v>
      </c>
      <c r="J306" s="102">
        <f t="shared" si="27"/>
        <v>5.6156654497178894E-4</v>
      </c>
      <c r="K306" s="102">
        <f t="shared" si="28"/>
        <v>2.3941274939111058E-3</v>
      </c>
      <c r="L306" s="96">
        <f t="shared" si="29"/>
        <v>8.4600000000000005E-3</v>
      </c>
    </row>
    <row r="307" spans="1:12" ht="13.95" customHeight="1" x14ac:dyDescent="0.3">
      <c r="A307" s="94">
        <v>45351</v>
      </c>
      <c r="B307" s="57" t="s">
        <v>204</v>
      </c>
      <c r="C307" s="57" t="s">
        <v>113</v>
      </c>
      <c r="D307" s="19" t="str">
        <f t="shared" si="24"/>
        <v>Defensives</v>
      </c>
      <c r="E307" s="19" t="str">
        <f t="shared" si="25"/>
        <v>Defensives</v>
      </c>
      <c r="F307" s="100">
        <v>8.7399999999999995E-3</v>
      </c>
      <c r="G307" s="101">
        <v>17.393999999999998</v>
      </c>
      <c r="H307" s="98">
        <v>0.21443000000000001</v>
      </c>
      <c r="I307" s="20">
        <f t="shared" si="26"/>
        <v>1</v>
      </c>
      <c r="J307" s="102">
        <f t="shared" si="27"/>
        <v>5.0247211682189266E-4</v>
      </c>
      <c r="K307" s="102">
        <f t="shared" si="28"/>
        <v>2.3432920618471887E-3</v>
      </c>
      <c r="L307" s="96">
        <f t="shared" si="29"/>
        <v>8.7399999999999995E-3</v>
      </c>
    </row>
    <row r="308" spans="1:12" ht="13.95" customHeight="1" x14ac:dyDescent="0.3">
      <c r="A308" s="94">
        <v>45382</v>
      </c>
      <c r="B308" s="57" t="s">
        <v>204</v>
      </c>
      <c r="C308" s="57" t="s">
        <v>113</v>
      </c>
      <c r="D308" s="19" t="str">
        <f t="shared" si="24"/>
        <v>Defensives</v>
      </c>
      <c r="E308" s="19" t="str">
        <f t="shared" si="25"/>
        <v>Defensives</v>
      </c>
      <c r="F308" s="100">
        <v>9.1900000000000003E-3</v>
      </c>
      <c r="G308" s="101">
        <v>17.640999999999998</v>
      </c>
      <c r="H308" s="98">
        <v>0.21198</v>
      </c>
      <c r="I308" s="20">
        <f t="shared" si="26"/>
        <v>1</v>
      </c>
      <c r="J308" s="102">
        <f t="shared" si="27"/>
        <v>5.2094552463012307E-4</v>
      </c>
      <c r="K308" s="102">
        <f t="shared" si="28"/>
        <v>2.4575220522224882E-3</v>
      </c>
      <c r="L308" s="96">
        <f t="shared" si="29"/>
        <v>9.1900000000000003E-3</v>
      </c>
    </row>
    <row r="309" spans="1:12" ht="13.95" customHeight="1" x14ac:dyDescent="0.3">
      <c r="A309" s="94">
        <v>45412</v>
      </c>
      <c r="B309" s="57" t="s">
        <v>204</v>
      </c>
      <c r="C309" s="57" t="s">
        <v>113</v>
      </c>
      <c r="D309" s="19" t="str">
        <f t="shared" si="24"/>
        <v>Defensives</v>
      </c>
      <c r="E309" s="19" t="str">
        <f t="shared" si="25"/>
        <v>Defensives</v>
      </c>
      <c r="F309" s="100">
        <v>8.3999999999999995E-3</v>
      </c>
      <c r="G309" s="101">
        <v>16.123999999999999</v>
      </c>
      <c r="H309" s="98">
        <v>0.20294000000000001</v>
      </c>
      <c r="I309" s="20">
        <f t="shared" si="26"/>
        <v>1</v>
      </c>
      <c r="J309" s="102">
        <f t="shared" si="27"/>
        <v>5.2096254031257748E-4</v>
      </c>
      <c r="K309" s="102">
        <f t="shared" si="28"/>
        <v>2.5670766744484946E-3</v>
      </c>
      <c r="L309" s="96">
        <f t="shared" si="29"/>
        <v>8.3999999999999995E-3</v>
      </c>
    </row>
    <row r="310" spans="1:12" ht="13.95" customHeight="1" x14ac:dyDescent="0.3">
      <c r="A310" s="94">
        <v>45443</v>
      </c>
      <c r="B310" s="57" t="s">
        <v>204</v>
      </c>
      <c r="C310" s="57" t="s">
        <v>113</v>
      </c>
      <c r="D310" s="19" t="str">
        <f t="shared" si="24"/>
        <v>Defensives</v>
      </c>
      <c r="E310" s="19" t="str">
        <f t="shared" si="25"/>
        <v>Defensives</v>
      </c>
      <c r="F310" s="100">
        <v>8.1300000000000001E-3</v>
      </c>
      <c r="G310" s="101">
        <v>14.471</v>
      </c>
      <c r="H310" s="98">
        <v>0.20602000000000001</v>
      </c>
      <c r="I310" s="20">
        <f t="shared" si="26"/>
        <v>1</v>
      </c>
      <c r="J310" s="102">
        <f t="shared" si="27"/>
        <v>5.6181328173588558E-4</v>
      </c>
      <c r="K310" s="102">
        <f t="shared" si="28"/>
        <v>2.7269841847193748E-3</v>
      </c>
      <c r="L310" s="96">
        <f t="shared" si="29"/>
        <v>8.1300000000000001E-3</v>
      </c>
    </row>
    <row r="311" spans="1:12" ht="13.95" customHeight="1" x14ac:dyDescent="0.3">
      <c r="A311" s="94">
        <v>45473</v>
      </c>
      <c r="B311" s="57" t="s">
        <v>204</v>
      </c>
      <c r="C311" s="57" t="s">
        <v>113</v>
      </c>
      <c r="D311" s="19" t="str">
        <f t="shared" si="24"/>
        <v>Defensives</v>
      </c>
      <c r="E311" s="19" t="str">
        <f t="shared" si="25"/>
        <v>Defensives</v>
      </c>
      <c r="F311" s="100">
        <v>6.8500000000000002E-3</v>
      </c>
      <c r="G311" s="101">
        <v>11.957000000000001</v>
      </c>
      <c r="H311" s="98">
        <v>0.20621999999999999</v>
      </c>
      <c r="I311" s="20">
        <f t="shared" si="26"/>
        <v>1</v>
      </c>
      <c r="J311" s="102">
        <f t="shared" si="27"/>
        <v>5.7288617546207238E-4</v>
      </c>
      <c r="K311" s="102">
        <f t="shared" si="28"/>
        <v>2.7780340193098263E-3</v>
      </c>
      <c r="L311" s="96">
        <f t="shared" si="29"/>
        <v>6.8500000000000002E-3</v>
      </c>
    </row>
    <row r="312" spans="1:12" ht="13.95" customHeight="1" x14ac:dyDescent="0.3">
      <c r="A312" s="94">
        <v>45504</v>
      </c>
      <c r="B312" s="57" t="s">
        <v>204</v>
      </c>
      <c r="C312" s="57" t="s">
        <v>113</v>
      </c>
      <c r="D312" s="19" t="str">
        <f t="shared" si="24"/>
        <v>Defensives</v>
      </c>
      <c r="E312" s="19" t="str">
        <f t="shared" si="25"/>
        <v>Defensives</v>
      </c>
      <c r="F312" s="100">
        <v>6.2700000000000004E-3</v>
      </c>
      <c r="G312" s="101">
        <v>11.731</v>
      </c>
      <c r="H312" s="98">
        <v>0.20272999999999999</v>
      </c>
      <c r="I312" s="20">
        <f t="shared" si="26"/>
        <v>1</v>
      </c>
      <c r="J312" s="102">
        <f t="shared" si="27"/>
        <v>5.3448128889267753E-4</v>
      </c>
      <c r="K312" s="102">
        <f t="shared" si="28"/>
        <v>2.6364193207353503E-3</v>
      </c>
      <c r="L312" s="96">
        <f t="shared" si="29"/>
        <v>6.2700000000000004E-3</v>
      </c>
    </row>
    <row r="313" spans="1:12" ht="13.95" customHeight="1" x14ac:dyDescent="0.3">
      <c r="A313" s="94">
        <v>45535</v>
      </c>
      <c r="B313" s="57" t="s">
        <v>204</v>
      </c>
      <c r="C313" s="57" t="s">
        <v>113</v>
      </c>
      <c r="D313" s="19" t="str">
        <f t="shared" si="24"/>
        <v>Defensives</v>
      </c>
      <c r="E313" s="19" t="str">
        <f t="shared" si="25"/>
        <v>Defensives</v>
      </c>
      <c r="F313" s="100">
        <v>5.7499999999999999E-3</v>
      </c>
      <c r="G313" s="101">
        <v>11.715</v>
      </c>
      <c r="H313" s="98">
        <v>0.20186000000000001</v>
      </c>
      <c r="I313" s="20">
        <f t="shared" si="26"/>
        <v>1</v>
      </c>
      <c r="J313" s="102">
        <f t="shared" si="27"/>
        <v>4.9082373026034995E-4</v>
      </c>
      <c r="K313" s="102">
        <f t="shared" si="28"/>
        <v>2.4315056487682054E-3</v>
      </c>
      <c r="L313" s="96">
        <f t="shared" si="29"/>
        <v>5.7499999999999999E-3</v>
      </c>
    </row>
    <row r="314" spans="1:12" ht="13.95" customHeight="1" x14ac:dyDescent="0.3">
      <c r="A314" s="94">
        <v>45565</v>
      </c>
      <c r="B314" s="57" t="s">
        <v>204</v>
      </c>
      <c r="C314" s="57" t="s">
        <v>113</v>
      </c>
      <c r="D314" s="19" t="str">
        <f t="shared" si="24"/>
        <v>Defensives</v>
      </c>
      <c r="E314" s="19" t="str">
        <f t="shared" si="25"/>
        <v>Defensives</v>
      </c>
      <c r="F314" s="100">
        <v>4.64E-3</v>
      </c>
      <c r="G314" s="101">
        <v>10.706</v>
      </c>
      <c r="H314" s="98">
        <v>0.17576</v>
      </c>
      <c r="I314" s="20">
        <f t="shared" si="26"/>
        <v>1</v>
      </c>
      <c r="J314" s="102">
        <f t="shared" si="27"/>
        <v>4.3340183074911266E-4</v>
      </c>
      <c r="K314" s="102">
        <f t="shared" si="28"/>
        <v>2.4658729560145237E-3</v>
      </c>
      <c r="L314" s="96">
        <f t="shared" si="29"/>
        <v>4.64E-3</v>
      </c>
    </row>
    <row r="315" spans="1:12" ht="13.95" customHeight="1" x14ac:dyDescent="0.3">
      <c r="A315" s="94">
        <v>45596</v>
      </c>
      <c r="B315" s="57" t="s">
        <v>204</v>
      </c>
      <c r="C315" s="57" t="s">
        <v>113</v>
      </c>
      <c r="D315" s="19" t="str">
        <f t="shared" si="24"/>
        <v>Defensives</v>
      </c>
      <c r="E315" s="19" t="str">
        <f t="shared" si="25"/>
        <v>Defensives</v>
      </c>
      <c r="F315" s="100">
        <v>4.7299999999999998E-3</v>
      </c>
      <c r="G315" s="101">
        <v>12.022</v>
      </c>
      <c r="H315" s="98">
        <v>0.153</v>
      </c>
      <c r="I315" s="20">
        <f t="shared" si="26"/>
        <v>1</v>
      </c>
      <c r="J315" s="102">
        <f t="shared" si="27"/>
        <v>3.9344535019131591E-4</v>
      </c>
      <c r="K315" s="102">
        <f t="shared" si="28"/>
        <v>2.5715382365445487E-3</v>
      </c>
      <c r="L315" s="96">
        <f t="shared" si="29"/>
        <v>4.7299999999999998E-3</v>
      </c>
    </row>
    <row r="316" spans="1:12" ht="13.95" customHeight="1" x14ac:dyDescent="0.3">
      <c r="A316" s="94">
        <v>45626</v>
      </c>
      <c r="B316" s="57" t="s">
        <v>204</v>
      </c>
      <c r="C316" s="57" t="s">
        <v>113</v>
      </c>
      <c r="D316" s="19" t="str">
        <f t="shared" si="24"/>
        <v>Defensives</v>
      </c>
      <c r="E316" s="19" t="str">
        <f t="shared" si="25"/>
        <v>Defensives</v>
      </c>
      <c r="F316" s="100">
        <v>4.3099999999999996E-3</v>
      </c>
      <c r="G316" s="101">
        <v>10.627000000000001</v>
      </c>
      <c r="H316" s="98">
        <v>0.14835999999999999</v>
      </c>
      <c r="I316" s="20">
        <f t="shared" si="26"/>
        <v>1</v>
      </c>
      <c r="J316" s="102">
        <f t="shared" si="27"/>
        <v>4.0557071610049868E-4</v>
      </c>
      <c r="K316" s="102">
        <f t="shared" si="28"/>
        <v>2.7336931524703338E-3</v>
      </c>
      <c r="L316" s="96">
        <f t="shared" si="29"/>
        <v>4.3099999999999996E-3</v>
      </c>
    </row>
    <row r="317" spans="1:12" ht="13.95" customHeight="1" x14ac:dyDescent="0.3">
      <c r="A317" s="94">
        <v>45657</v>
      </c>
      <c r="B317" s="57" t="s">
        <v>204</v>
      </c>
      <c r="C317" s="57" t="s">
        <v>113</v>
      </c>
      <c r="D317" s="19" t="str">
        <f t="shared" si="24"/>
        <v>Defensives</v>
      </c>
      <c r="E317" s="19" t="str">
        <f t="shared" si="25"/>
        <v>Defensives</v>
      </c>
      <c r="F317" s="100">
        <v>3.9100000000000003E-3</v>
      </c>
      <c r="G317" s="101">
        <v>9.5980000000000008</v>
      </c>
      <c r="H317" s="98">
        <v>0.13386000000000001</v>
      </c>
      <c r="I317" s="20">
        <f t="shared" si="26"/>
        <v>1</v>
      </c>
      <c r="J317" s="102">
        <f t="shared" si="27"/>
        <v>4.073765367784955E-4</v>
      </c>
      <c r="K317" s="102">
        <f t="shared" si="28"/>
        <v>3.0433029790713842E-3</v>
      </c>
      <c r="L317" s="96">
        <f t="shared" si="29"/>
        <v>3.9100000000000003E-3</v>
      </c>
    </row>
    <row r="318" spans="1:12" ht="13.95" customHeight="1" x14ac:dyDescent="0.3">
      <c r="A318" s="94">
        <v>45688</v>
      </c>
      <c r="B318" s="57" t="s">
        <v>204</v>
      </c>
      <c r="C318" s="57" t="s">
        <v>113</v>
      </c>
      <c r="D318" s="19" t="str">
        <f t="shared" si="24"/>
        <v>Defensives</v>
      </c>
      <c r="E318" s="19" t="str">
        <f t="shared" si="25"/>
        <v>Defensives</v>
      </c>
      <c r="F318" s="100">
        <v>4.4200000000000003E-3</v>
      </c>
      <c r="G318" s="101">
        <v>12.590999999999999</v>
      </c>
      <c r="H318" s="98">
        <v>0.12776000000000001</v>
      </c>
      <c r="I318" s="20">
        <f t="shared" si="26"/>
        <v>1</v>
      </c>
      <c r="J318" s="102">
        <f t="shared" si="27"/>
        <v>3.5104439679135895E-4</v>
      </c>
      <c r="K318" s="102">
        <f t="shared" si="28"/>
        <v>2.7476862616731285E-3</v>
      </c>
      <c r="L318" s="96">
        <f t="shared" si="29"/>
        <v>4.4200000000000003E-3</v>
      </c>
    </row>
    <row r="319" spans="1:12" ht="13.95" customHeight="1" x14ac:dyDescent="0.3">
      <c r="A319" s="94">
        <v>45716</v>
      </c>
      <c r="B319" s="57" t="s">
        <v>204</v>
      </c>
      <c r="C319" s="57" t="s">
        <v>113</v>
      </c>
      <c r="D319" s="19" t="str">
        <f t="shared" si="24"/>
        <v>Defensives</v>
      </c>
      <c r="E319" s="19" t="str">
        <f t="shared" si="25"/>
        <v>Defensives</v>
      </c>
      <c r="F319" s="100">
        <v>4.5199999999999997E-3</v>
      </c>
      <c r="G319" s="101">
        <v>12.667</v>
      </c>
      <c r="H319" s="98">
        <v>0.12534000000000001</v>
      </c>
      <c r="I319" s="20">
        <f t="shared" si="26"/>
        <v>1</v>
      </c>
      <c r="J319" s="102">
        <f t="shared" si="27"/>
        <v>3.5683271492855447E-4</v>
      </c>
      <c r="K319" s="102">
        <f t="shared" si="28"/>
        <v>2.8469181021904774E-3</v>
      </c>
      <c r="L319" s="96">
        <f t="shared" si="29"/>
        <v>4.5199999999999997E-3</v>
      </c>
    </row>
    <row r="320" spans="1:12" ht="13.95" customHeight="1" x14ac:dyDescent="0.3">
      <c r="A320" s="94">
        <v>45747</v>
      </c>
      <c r="B320" s="57" t="s">
        <v>204</v>
      </c>
      <c r="C320" s="57" t="s">
        <v>113</v>
      </c>
      <c r="D320" s="19" t="str">
        <f t="shared" si="24"/>
        <v>Defensives</v>
      </c>
      <c r="E320" s="19" t="str">
        <f t="shared" si="25"/>
        <v>Defensives</v>
      </c>
      <c r="F320" s="100">
        <v>4.8599999999999997E-3</v>
      </c>
      <c r="G320" s="101">
        <v>13.618</v>
      </c>
      <c r="H320" s="98">
        <v>0.12914999999999999</v>
      </c>
      <c r="I320" s="20">
        <f t="shared" si="26"/>
        <v>1</v>
      </c>
      <c r="J320" s="102">
        <f t="shared" si="27"/>
        <v>3.5688059920693197E-4</v>
      </c>
      <c r="K320" s="102">
        <f t="shared" si="28"/>
        <v>2.7633031297478283E-3</v>
      </c>
      <c r="L320" s="96">
        <f t="shared" si="29"/>
        <v>4.8599999999999997E-3</v>
      </c>
    </row>
    <row r="321" spans="1:12" ht="13.95" customHeight="1" x14ac:dyDescent="0.3">
      <c r="A321" s="94">
        <v>45777</v>
      </c>
      <c r="B321" s="57" t="s">
        <v>204</v>
      </c>
      <c r="C321" s="57" t="s">
        <v>113</v>
      </c>
      <c r="D321" s="19" t="str">
        <f t="shared" si="24"/>
        <v>Defensives</v>
      </c>
      <c r="E321" s="19" t="str">
        <f t="shared" si="25"/>
        <v>Defensives</v>
      </c>
      <c r="F321" s="100">
        <v>5.7499999999999999E-3</v>
      </c>
      <c r="G321" s="101">
        <v>15.673999999999999</v>
      </c>
      <c r="H321" s="98">
        <v>0.13750000000000001</v>
      </c>
      <c r="I321" s="20">
        <f t="shared" si="26"/>
        <v>1</v>
      </c>
      <c r="J321" s="102">
        <f t="shared" si="27"/>
        <v>3.6684955978052828E-4</v>
      </c>
      <c r="K321" s="102">
        <f t="shared" si="28"/>
        <v>2.6679967984038419E-3</v>
      </c>
      <c r="L321" s="96">
        <f t="shared" si="29"/>
        <v>5.7499999999999999E-3</v>
      </c>
    </row>
    <row r="322" spans="1:12" ht="13.95" customHeight="1" x14ac:dyDescent="0.3">
      <c r="A322" s="94">
        <v>45808</v>
      </c>
      <c r="B322" s="57" t="s">
        <v>204</v>
      </c>
      <c r="C322" s="57" t="s">
        <v>113</v>
      </c>
      <c r="D322" s="19" t="str">
        <f t="shared" si="24"/>
        <v>Defensives</v>
      </c>
      <c r="E322" s="19" t="str">
        <f t="shared" si="25"/>
        <v>Defensives</v>
      </c>
      <c r="F322" s="100">
        <v>6.9499999999999996E-3</v>
      </c>
      <c r="G322" s="101">
        <v>16.21</v>
      </c>
      <c r="H322" s="98">
        <v>0.15378</v>
      </c>
      <c r="I322" s="20">
        <f t="shared" si="26"/>
        <v>1</v>
      </c>
      <c r="J322" s="102">
        <f t="shared" si="27"/>
        <v>4.2874768661320167E-4</v>
      </c>
      <c r="K322" s="102">
        <f t="shared" si="28"/>
        <v>2.788058828281972E-3</v>
      </c>
      <c r="L322" s="96">
        <f t="shared" si="29"/>
        <v>6.9499999999999996E-3</v>
      </c>
    </row>
    <row r="323" spans="1:12" ht="13.95" customHeight="1" x14ac:dyDescent="0.3">
      <c r="A323" s="94">
        <v>45838</v>
      </c>
      <c r="B323" s="57" t="s">
        <v>204</v>
      </c>
      <c r="C323" s="57" t="s">
        <v>113</v>
      </c>
      <c r="D323" s="19" t="str">
        <f t="shared" si="24"/>
        <v>Defensives</v>
      </c>
      <c r="E323" s="19" t="str">
        <f t="shared" si="25"/>
        <v>Defensives</v>
      </c>
      <c r="F323" s="100">
        <v>7.0699999999999999E-3</v>
      </c>
      <c r="G323" s="101">
        <v>15.106999999999999</v>
      </c>
      <c r="H323" s="98">
        <v>0.16849</v>
      </c>
      <c r="I323" s="20">
        <f t="shared" si="26"/>
        <v>1</v>
      </c>
      <c r="J323" s="102">
        <f t="shared" si="27"/>
        <v>4.6799496921956708E-4</v>
      </c>
      <c r="K323" s="102">
        <f t="shared" si="28"/>
        <v>2.7775830566773522E-3</v>
      </c>
      <c r="L323" s="96">
        <f t="shared" si="29"/>
        <v>7.0699999999999999E-3</v>
      </c>
    </row>
    <row r="324" spans="1:12" ht="13.95" customHeight="1" x14ac:dyDescent="0.3">
      <c r="A324" s="94">
        <v>45869</v>
      </c>
      <c r="B324" s="57" t="s">
        <v>204</v>
      </c>
      <c r="C324" s="57" t="s">
        <v>113</v>
      </c>
      <c r="D324" s="19" t="str">
        <f t="shared" si="24"/>
        <v>Defensives</v>
      </c>
      <c r="E324" s="19" t="str">
        <f t="shared" si="25"/>
        <v>Defensives</v>
      </c>
      <c r="F324" s="100">
        <v>6.1700000000000001E-3</v>
      </c>
      <c r="G324" s="101">
        <v>12.301</v>
      </c>
      <c r="H324" s="98">
        <v>0.16989000000000001</v>
      </c>
      <c r="I324" s="20">
        <f t="shared" si="26"/>
        <v>1</v>
      </c>
      <c r="J324" s="102">
        <f t="shared" si="27"/>
        <v>5.015852369726039E-4</v>
      </c>
      <c r="K324" s="102">
        <f t="shared" si="28"/>
        <v>2.9524117780481713E-3</v>
      </c>
      <c r="L324" s="96">
        <f t="shared" si="29"/>
        <v>6.1700000000000001E-3</v>
      </c>
    </row>
    <row r="325" spans="1:12" ht="13.95" customHeight="1" x14ac:dyDescent="0.3">
      <c r="A325" s="94">
        <v>45900</v>
      </c>
      <c r="B325" s="57" t="s">
        <v>204</v>
      </c>
      <c r="C325" s="57" t="s">
        <v>113</v>
      </c>
      <c r="D325" s="19" t="str">
        <f t="shared" ref="D325:D388" si="30">VLOOKUP(C325,GicsMap,2,FALSE)</f>
        <v>Defensives</v>
      </c>
      <c r="E325" s="19" t="str">
        <f t="shared" ref="E325:E388" si="31">IF(D325="Cyclicals",IF(COUNTIF(GlobalList,B325)&gt;0,"WEG &amp; Embraer","Cyclicals ex-WEG &amp; Embraer"),D325)</f>
        <v>Defensives</v>
      </c>
      <c r="F325" s="100">
        <v>6.62E-3</v>
      </c>
      <c r="G325" s="101">
        <v>13.36</v>
      </c>
      <c r="H325" s="98">
        <v>0.17232</v>
      </c>
      <c r="I325" s="20">
        <f t="shared" ref="I325:I388" si="32">IF(AND(ISNUMBER(G325),ISNUMBER(H325),G325&gt;=PEmin,G325&lt;=PEmax,H325&gt;=ROEmin,H325&lt;=ROEmax),1,0)</f>
        <v>1</v>
      </c>
      <c r="J325" s="102">
        <f t="shared" ref="J325:J388" si="33">IF(I325=1,F325/G325,0)</f>
        <v>4.9550898203592814E-4</v>
      </c>
      <c r="K325" s="102">
        <f t="shared" ref="K325:K388" si="34">IF(I325=1,J325/H325,0)</f>
        <v>2.8755163767173173E-3</v>
      </c>
      <c r="L325" s="96">
        <f t="shared" ref="L325:L388" si="35">I325*F325</f>
        <v>6.62E-3</v>
      </c>
    </row>
    <row r="326" spans="1:12" ht="13.95" customHeight="1" x14ac:dyDescent="0.3">
      <c r="A326" s="94">
        <v>45930</v>
      </c>
      <c r="B326" s="57" t="s">
        <v>204</v>
      </c>
      <c r="C326" s="57" t="s">
        <v>113</v>
      </c>
      <c r="D326" s="19" t="str">
        <f t="shared" si="30"/>
        <v>Defensives</v>
      </c>
      <c r="E326" s="19" t="str">
        <f t="shared" si="31"/>
        <v>Defensives</v>
      </c>
      <c r="F326" s="100">
        <v>5.8199999999999997E-3</v>
      </c>
      <c r="G326" s="101">
        <v>11.875</v>
      </c>
      <c r="H326" s="98">
        <v>0.17488999999999999</v>
      </c>
      <c r="I326" s="20">
        <f t="shared" si="32"/>
        <v>1</v>
      </c>
      <c r="J326" s="102">
        <f t="shared" si="33"/>
        <v>4.9010526315789468E-4</v>
      </c>
      <c r="K326" s="102">
        <f t="shared" si="34"/>
        <v>2.8023629890668116E-3</v>
      </c>
      <c r="L326" s="96">
        <f t="shared" si="35"/>
        <v>5.8199999999999997E-3</v>
      </c>
    </row>
    <row r="327" spans="1:12" ht="13.95" customHeight="1" x14ac:dyDescent="0.3">
      <c r="A327" s="94">
        <v>45961</v>
      </c>
      <c r="B327" s="57" t="s">
        <v>204</v>
      </c>
      <c r="C327" s="57" t="s">
        <v>113</v>
      </c>
      <c r="D327" s="19" t="str">
        <f t="shared" si="30"/>
        <v>Defensives</v>
      </c>
      <c r="E327" s="19" t="str">
        <f t="shared" si="31"/>
        <v>Defensives</v>
      </c>
      <c r="F327" s="100">
        <v>5.1500000000000001E-3</v>
      </c>
      <c r="G327" s="101">
        <v>11.076000000000001</v>
      </c>
      <c r="H327" s="98">
        <v>0.17146</v>
      </c>
      <c r="I327" s="20">
        <f t="shared" si="32"/>
        <v>1</v>
      </c>
      <c r="J327" s="102">
        <f t="shared" si="33"/>
        <v>4.6496930299747197E-4</v>
      </c>
      <c r="K327" s="102">
        <f t="shared" si="34"/>
        <v>2.7118237664614021E-3</v>
      </c>
      <c r="L327" s="96">
        <f t="shared" si="35"/>
        <v>5.1500000000000001E-3</v>
      </c>
    </row>
    <row r="328" spans="1:12" ht="13.95" customHeight="1" x14ac:dyDescent="0.3">
      <c r="A328" s="94">
        <v>45991</v>
      </c>
      <c r="B328" s="57" t="s">
        <v>204</v>
      </c>
      <c r="C328" s="57" t="s">
        <v>113</v>
      </c>
      <c r="D328" s="19" t="str">
        <f t="shared" si="30"/>
        <v>Defensives</v>
      </c>
      <c r="E328" s="19" t="str">
        <f t="shared" si="31"/>
        <v>Defensives</v>
      </c>
      <c r="F328" s="100">
        <v>5.3099999999999996E-3</v>
      </c>
      <c r="G328" s="101">
        <v>13.057</v>
      </c>
      <c r="H328" s="98">
        <v>0.14524000000000001</v>
      </c>
      <c r="I328" s="20">
        <f t="shared" si="32"/>
        <v>1</v>
      </c>
      <c r="J328" s="102">
        <f t="shared" si="33"/>
        <v>4.0667841004824996E-4</v>
      </c>
      <c r="K328" s="102">
        <f t="shared" si="34"/>
        <v>2.8000441341796333E-3</v>
      </c>
      <c r="L328" s="96">
        <f t="shared" si="35"/>
        <v>5.3099999999999996E-3</v>
      </c>
    </row>
    <row r="329" spans="1:12" ht="13.95" customHeight="1" x14ac:dyDescent="0.3">
      <c r="A329" s="94">
        <v>46022</v>
      </c>
      <c r="B329" s="57" t="s">
        <v>204</v>
      </c>
      <c r="C329" s="57" t="s">
        <v>113</v>
      </c>
      <c r="D329" s="19" t="str">
        <f t="shared" si="30"/>
        <v>Defensives</v>
      </c>
      <c r="E329" s="19" t="str">
        <f t="shared" si="31"/>
        <v>Defensives</v>
      </c>
      <c r="F329" s="100">
        <v>4.15E-3</v>
      </c>
      <c r="G329" s="101">
        <v>9.9109999999999996</v>
      </c>
      <c r="H329" s="98">
        <v>0.14510000000000001</v>
      </c>
      <c r="I329" s="20">
        <f t="shared" si="32"/>
        <v>1</v>
      </c>
      <c r="J329" s="102">
        <f t="shared" si="33"/>
        <v>4.1872666733932E-4</v>
      </c>
      <c r="K329" s="102">
        <f t="shared" si="34"/>
        <v>2.8857799265287385E-3</v>
      </c>
      <c r="L329" s="96">
        <f t="shared" si="35"/>
        <v>4.15E-3</v>
      </c>
    </row>
    <row r="330" spans="1:12" ht="13.95" customHeight="1" x14ac:dyDescent="0.3">
      <c r="A330" s="94">
        <v>46053</v>
      </c>
      <c r="B330" s="57" t="s">
        <v>204</v>
      </c>
      <c r="C330" s="57" t="s">
        <v>113</v>
      </c>
      <c r="D330" s="19" t="str">
        <f t="shared" si="30"/>
        <v>Defensives</v>
      </c>
      <c r="E330" s="19" t="str">
        <f t="shared" si="31"/>
        <v>Defensives</v>
      </c>
      <c r="F330" s="100">
        <v>4.3499999999999997E-3</v>
      </c>
      <c r="G330" s="101">
        <v>11.589</v>
      </c>
      <c r="H330" s="98">
        <v>0.14956</v>
      </c>
      <c r="I330" s="20">
        <f t="shared" si="32"/>
        <v>1</v>
      </c>
      <c r="J330" s="102">
        <f t="shared" si="33"/>
        <v>3.7535594097851409E-4</v>
      </c>
      <c r="K330" s="102">
        <f t="shared" si="34"/>
        <v>2.5097348286875773E-3</v>
      </c>
      <c r="L330" s="96">
        <f t="shared" si="35"/>
        <v>4.3499999999999997E-3</v>
      </c>
    </row>
    <row r="331" spans="1:12" ht="13.95" customHeight="1" x14ac:dyDescent="0.3">
      <c r="A331" s="94">
        <v>46081</v>
      </c>
      <c r="B331" s="57" t="s">
        <v>204</v>
      </c>
      <c r="C331" s="57" t="s">
        <v>113</v>
      </c>
      <c r="D331" s="19" t="str">
        <f t="shared" si="30"/>
        <v>Defensives</v>
      </c>
      <c r="E331" s="19" t="str">
        <f t="shared" si="31"/>
        <v>Defensives</v>
      </c>
      <c r="F331" s="100">
        <v>4.5500000000000002E-3</v>
      </c>
      <c r="G331" s="101">
        <v>10.124000000000001</v>
      </c>
      <c r="H331" s="98">
        <v>0.16883000000000001</v>
      </c>
      <c r="I331" s="20">
        <f t="shared" si="32"/>
        <v>1</v>
      </c>
      <c r="J331" s="102">
        <f t="shared" si="33"/>
        <v>4.4942710391149743E-4</v>
      </c>
      <c r="K331" s="102">
        <f t="shared" si="34"/>
        <v>2.6620097370816643E-3</v>
      </c>
      <c r="L331" s="96">
        <f t="shared" si="35"/>
        <v>4.5500000000000002E-3</v>
      </c>
    </row>
    <row r="332" spans="1:12" ht="13.95" customHeight="1" x14ac:dyDescent="0.3">
      <c r="A332" s="94">
        <v>46112</v>
      </c>
      <c r="B332" s="57" t="s">
        <v>204</v>
      </c>
      <c r="C332" s="57" t="s">
        <v>113</v>
      </c>
      <c r="D332" s="19" t="str">
        <f t="shared" si="30"/>
        <v>Defensives</v>
      </c>
      <c r="E332" s="19" t="str">
        <f t="shared" si="31"/>
        <v>Defensives</v>
      </c>
      <c r="F332" s="100">
        <v>4.6700000000000014E-3</v>
      </c>
      <c r="G332" s="101">
        <v>10.407</v>
      </c>
      <c r="H332" s="98">
        <v>0.17485999999999999</v>
      </c>
      <c r="I332" s="20">
        <f t="shared" si="32"/>
        <v>1</v>
      </c>
      <c r="J332" s="102">
        <f t="shared" si="33"/>
        <v>4.4873642740463163E-4</v>
      </c>
      <c r="K332" s="102">
        <f t="shared" si="34"/>
        <v>2.5662611655303193E-3</v>
      </c>
      <c r="L332" s="96">
        <f t="shared" si="35"/>
        <v>4.6700000000000014E-3</v>
      </c>
    </row>
    <row r="333" spans="1:12" ht="13.95" customHeight="1" x14ac:dyDescent="0.3">
      <c r="A333" s="94">
        <v>46142</v>
      </c>
      <c r="B333" s="57" t="s">
        <v>204</v>
      </c>
      <c r="C333" s="57" t="s">
        <v>113</v>
      </c>
      <c r="D333" s="19" t="str">
        <f t="shared" si="30"/>
        <v>Defensives</v>
      </c>
      <c r="E333" s="19" t="str">
        <f t="shared" si="31"/>
        <v>Defensives</v>
      </c>
      <c r="F333" s="100">
        <v>4.5500000000000002E-3</v>
      </c>
      <c r="G333" s="101">
        <v>9.3330000000000002</v>
      </c>
      <c r="H333" s="98">
        <v>0.17019000000000001</v>
      </c>
      <c r="I333" s="20">
        <f t="shared" si="32"/>
        <v>1</v>
      </c>
      <c r="J333" s="102">
        <f t="shared" si="33"/>
        <v>4.8751741133611917E-4</v>
      </c>
      <c r="K333" s="102">
        <f t="shared" si="34"/>
        <v>2.8645479248846531E-3</v>
      </c>
      <c r="L333" s="96">
        <f t="shared" si="35"/>
        <v>4.5500000000000002E-3</v>
      </c>
    </row>
    <row r="334" spans="1:12" ht="13.95" customHeight="1" x14ac:dyDescent="0.3">
      <c r="A334" s="94">
        <v>46173</v>
      </c>
      <c r="B334" s="57" t="s">
        <v>204</v>
      </c>
      <c r="C334" s="57" t="s">
        <v>113</v>
      </c>
      <c r="D334" s="19" t="str">
        <f t="shared" si="30"/>
        <v>Defensives</v>
      </c>
      <c r="E334" s="19" t="str">
        <f t="shared" si="31"/>
        <v>Defensives</v>
      </c>
      <c r="F334" s="100">
        <v>4.8500000000000001E-3</v>
      </c>
      <c r="G334" s="101">
        <v>8.6709999999999994</v>
      </c>
      <c r="H334" s="98">
        <v>0.17884</v>
      </c>
      <c r="I334" s="20">
        <f t="shared" si="32"/>
        <v>1</v>
      </c>
      <c r="J334" s="102">
        <f t="shared" si="33"/>
        <v>5.5933571675700617E-4</v>
      </c>
      <c r="K334" s="102">
        <f t="shared" si="34"/>
        <v>3.127576139325689E-3</v>
      </c>
      <c r="L334" s="96">
        <f t="shared" si="35"/>
        <v>4.8500000000000001E-3</v>
      </c>
    </row>
    <row r="335" spans="1:12" ht="13.95" customHeight="1" x14ac:dyDescent="0.3">
      <c r="A335" s="94">
        <v>46203</v>
      </c>
      <c r="B335" s="57" t="s">
        <v>204</v>
      </c>
      <c r="C335" s="57" t="s">
        <v>113</v>
      </c>
      <c r="D335" s="19" t="str">
        <f t="shared" si="30"/>
        <v>Defensives</v>
      </c>
      <c r="E335" s="19" t="str">
        <f t="shared" si="31"/>
        <v>Defensives</v>
      </c>
      <c r="F335" s="100">
        <v>4.8900000000000002E-3</v>
      </c>
      <c r="G335" s="101">
        <v>8.2799999999999994</v>
      </c>
      <c r="H335" s="98">
        <v>0.18375</v>
      </c>
      <c r="I335" s="20">
        <f t="shared" si="32"/>
        <v>1</v>
      </c>
      <c r="J335" s="102">
        <f t="shared" si="33"/>
        <v>5.905797101449276E-4</v>
      </c>
      <c r="K335" s="102">
        <f t="shared" si="34"/>
        <v>3.2140392388839596E-3</v>
      </c>
      <c r="L335" s="96">
        <f t="shared" si="35"/>
        <v>4.8900000000000002E-3</v>
      </c>
    </row>
    <row r="336" spans="1:12" ht="13.95" customHeight="1" x14ac:dyDescent="0.3">
      <c r="A336" s="94">
        <v>46234</v>
      </c>
      <c r="B336" s="57" t="s">
        <v>204</v>
      </c>
      <c r="C336" s="57" t="s">
        <v>113</v>
      </c>
      <c r="D336" s="19" t="str">
        <f t="shared" si="30"/>
        <v>Defensives</v>
      </c>
      <c r="E336" s="19" t="str">
        <f t="shared" si="31"/>
        <v>Defensives</v>
      </c>
      <c r="F336" s="100">
        <v>4.5999999999999999E-3</v>
      </c>
      <c r="G336" s="101">
        <v>8.0540000000000003</v>
      </c>
      <c r="H336" s="98">
        <v>0.18210000000000001</v>
      </c>
      <c r="I336" s="20">
        <f t="shared" si="32"/>
        <v>1</v>
      </c>
      <c r="J336" s="102">
        <f t="shared" si="33"/>
        <v>5.7114477278370995E-4</v>
      </c>
      <c r="K336" s="102">
        <f t="shared" si="34"/>
        <v>3.1364347764069739E-3</v>
      </c>
      <c r="L336" s="96">
        <f t="shared" si="35"/>
        <v>4.5999999999999999E-3</v>
      </c>
    </row>
    <row r="337" spans="1:12" ht="13.95" customHeight="1" x14ac:dyDescent="0.3">
      <c r="A337" s="94">
        <v>46265</v>
      </c>
      <c r="B337" s="57" t="s">
        <v>204</v>
      </c>
      <c r="C337" s="57" t="s">
        <v>113</v>
      </c>
      <c r="D337" s="19" t="str">
        <f t="shared" si="30"/>
        <v>Defensives</v>
      </c>
      <c r="E337" s="19" t="str">
        <f t="shared" si="31"/>
        <v>Defensives</v>
      </c>
      <c r="F337" s="100">
        <v>4.6100000000000004E-3</v>
      </c>
      <c r="G337" s="101">
        <v>8.1170000000000009</v>
      </c>
      <c r="H337" s="98">
        <v>0.1812</v>
      </c>
      <c r="I337" s="20">
        <f t="shared" si="32"/>
        <v>1</v>
      </c>
      <c r="J337" s="102">
        <f t="shared" si="33"/>
        <v>5.679438216089688E-4</v>
      </c>
      <c r="K337" s="102">
        <f t="shared" si="34"/>
        <v>3.1343478013740001E-3</v>
      </c>
      <c r="L337" s="96">
        <f t="shared" si="35"/>
        <v>4.6100000000000004E-3</v>
      </c>
    </row>
    <row r="338" spans="1:12" ht="13.95" customHeight="1" x14ac:dyDescent="0.3">
      <c r="A338" s="94">
        <v>46295</v>
      </c>
      <c r="B338" s="57" t="s">
        <v>204</v>
      </c>
      <c r="C338" s="57" t="s">
        <v>113</v>
      </c>
      <c r="D338" s="19" t="str">
        <f t="shared" si="30"/>
        <v>Defensives</v>
      </c>
      <c r="E338" s="19" t="str">
        <f t="shared" si="31"/>
        <v>Defensives</v>
      </c>
      <c r="F338" s="100">
        <v>5.5900000000000004E-3</v>
      </c>
      <c r="G338" s="101">
        <v>10.475</v>
      </c>
      <c r="H338" s="98">
        <v>0.16847000000000001</v>
      </c>
      <c r="I338" s="20">
        <f t="shared" si="32"/>
        <v>1</v>
      </c>
      <c r="J338" s="102">
        <f t="shared" si="33"/>
        <v>5.3365155131264918E-4</v>
      </c>
      <c r="K338" s="102">
        <f t="shared" si="34"/>
        <v>3.1676354918540343E-3</v>
      </c>
      <c r="L338" s="96">
        <f t="shared" si="35"/>
        <v>5.5900000000000004E-3</v>
      </c>
    </row>
    <row r="339" spans="1:12" ht="13.95" customHeight="1" x14ac:dyDescent="0.3">
      <c r="A339" s="94">
        <v>44469</v>
      </c>
      <c r="B339" s="57" t="s">
        <v>355</v>
      </c>
      <c r="C339" s="57" t="s">
        <v>117</v>
      </c>
      <c r="D339" s="19" t="str">
        <f t="shared" si="30"/>
        <v>Cyclicals</v>
      </c>
      <c r="E339" s="19" t="str">
        <f t="shared" si="31"/>
        <v>Cyclicals ex-WEG &amp; Embraer</v>
      </c>
      <c r="F339" s="100">
        <v>2.81E-3</v>
      </c>
      <c r="G339" s="101">
        <v>77.590999999999994</v>
      </c>
      <c r="H339" s="98">
        <v>0.11031000000000001</v>
      </c>
      <c r="I339" s="20">
        <f t="shared" si="32"/>
        <v>1</v>
      </c>
      <c r="J339" s="102">
        <f t="shared" si="33"/>
        <v>3.6215540462167009E-5</v>
      </c>
      <c r="K339" s="102">
        <f t="shared" si="34"/>
        <v>3.2830695732179318E-4</v>
      </c>
      <c r="L339" s="96">
        <f t="shared" si="35"/>
        <v>2.81E-3</v>
      </c>
    </row>
    <row r="340" spans="1:12" ht="13.95" customHeight="1" x14ac:dyDescent="0.3">
      <c r="A340" s="94">
        <v>44500</v>
      </c>
      <c r="B340" s="57" t="s">
        <v>355</v>
      </c>
      <c r="C340" s="57" t="s">
        <v>117</v>
      </c>
      <c r="D340" s="19" t="str">
        <f t="shared" si="30"/>
        <v>Cyclicals</v>
      </c>
      <c r="E340" s="19" t="str">
        <f t="shared" si="31"/>
        <v>Cyclicals ex-WEG &amp; Embraer</v>
      </c>
      <c r="F340" s="100">
        <v>2.4399999999999999E-3</v>
      </c>
      <c r="G340" s="101">
        <v>59.912999999999997</v>
      </c>
      <c r="H340" s="98">
        <v>0.10827000000000001</v>
      </c>
      <c r="I340" s="20">
        <f t="shared" si="32"/>
        <v>1</v>
      </c>
      <c r="J340" s="102">
        <f t="shared" si="33"/>
        <v>4.0725718959157448E-5</v>
      </c>
      <c r="K340" s="102">
        <f t="shared" si="34"/>
        <v>3.761496163217645E-4</v>
      </c>
      <c r="L340" s="96">
        <f t="shared" si="35"/>
        <v>2.4399999999999999E-3</v>
      </c>
    </row>
    <row r="341" spans="1:12" ht="13.95" customHeight="1" x14ac:dyDescent="0.3">
      <c r="A341" s="94">
        <v>44530</v>
      </c>
      <c r="B341" s="57" t="s">
        <v>355</v>
      </c>
      <c r="C341" s="57" t="s">
        <v>117</v>
      </c>
      <c r="D341" s="19" t="str">
        <f t="shared" si="30"/>
        <v>Cyclicals</v>
      </c>
      <c r="E341" s="19" t="str">
        <f t="shared" si="31"/>
        <v>Cyclicals ex-WEG &amp; Embraer</v>
      </c>
      <c r="F341" s="100">
        <v>2.4099999999999998E-3</v>
      </c>
      <c r="G341" s="101">
        <v>52.445</v>
      </c>
      <c r="H341" s="98">
        <v>0.10788</v>
      </c>
      <c r="I341" s="20">
        <f t="shared" si="32"/>
        <v>1</v>
      </c>
      <c r="J341" s="102">
        <f t="shared" si="33"/>
        <v>4.5952903041281336E-5</v>
      </c>
      <c r="K341" s="102">
        <f t="shared" si="34"/>
        <v>4.2596313534743542E-4</v>
      </c>
      <c r="L341" s="96">
        <f t="shared" si="35"/>
        <v>2.4099999999999998E-3</v>
      </c>
    </row>
    <row r="342" spans="1:12" ht="13.95" customHeight="1" x14ac:dyDescent="0.3">
      <c r="A342" s="94">
        <v>44561</v>
      </c>
      <c r="B342" s="57" t="s">
        <v>355</v>
      </c>
      <c r="C342" s="57" t="s">
        <v>117</v>
      </c>
      <c r="D342" s="19" t="str">
        <f t="shared" si="30"/>
        <v>Cyclicals</v>
      </c>
      <c r="E342" s="19" t="str">
        <f t="shared" si="31"/>
        <v>Cyclicals ex-WEG &amp; Embraer</v>
      </c>
      <c r="F342" s="100">
        <v>2.47E-3</v>
      </c>
      <c r="G342" s="101">
        <v>43.143999999999998</v>
      </c>
      <c r="H342" s="98">
        <v>0.114</v>
      </c>
      <c r="I342" s="20">
        <f t="shared" si="32"/>
        <v>1</v>
      </c>
      <c r="J342" s="102">
        <f t="shared" si="33"/>
        <v>5.7250139069163733E-5</v>
      </c>
      <c r="K342" s="102">
        <f t="shared" si="34"/>
        <v>5.0219420236108532E-4</v>
      </c>
      <c r="L342" s="96">
        <f t="shared" si="35"/>
        <v>2.47E-3</v>
      </c>
    </row>
    <row r="343" spans="1:12" ht="13.95" customHeight="1" x14ac:dyDescent="0.3">
      <c r="A343" s="94">
        <v>44592</v>
      </c>
      <c r="B343" s="57" t="s">
        <v>355</v>
      </c>
      <c r="C343" s="57" t="s">
        <v>117</v>
      </c>
      <c r="D343" s="19" t="str">
        <f t="shared" si="30"/>
        <v>Cyclicals</v>
      </c>
      <c r="E343" s="19" t="str">
        <f t="shared" si="31"/>
        <v>Cyclicals ex-WEG &amp; Embraer</v>
      </c>
      <c r="F343" s="100">
        <v>2.5200000000000001E-3</v>
      </c>
      <c r="G343" s="101">
        <v>48.899000000000001</v>
      </c>
      <c r="H343" s="98">
        <v>0.1024</v>
      </c>
      <c r="I343" s="20">
        <f t="shared" si="32"/>
        <v>1</v>
      </c>
      <c r="J343" s="102">
        <f t="shared" si="33"/>
        <v>5.1534796212601484E-5</v>
      </c>
      <c r="K343" s="102">
        <f t="shared" si="34"/>
        <v>5.0326949426368638E-4</v>
      </c>
      <c r="L343" s="96">
        <f t="shared" si="35"/>
        <v>2.5200000000000001E-3</v>
      </c>
    </row>
    <row r="344" spans="1:12" ht="13.95" customHeight="1" x14ac:dyDescent="0.3">
      <c r="A344" s="94">
        <v>44620</v>
      </c>
      <c r="B344" s="57" t="s">
        <v>355</v>
      </c>
      <c r="C344" s="57" t="s">
        <v>117</v>
      </c>
      <c r="D344" s="19" t="str">
        <f t="shared" si="30"/>
        <v>Cyclicals</v>
      </c>
      <c r="E344" s="19" t="str">
        <f t="shared" si="31"/>
        <v>Cyclicals ex-WEG &amp; Embraer</v>
      </c>
      <c r="F344" s="100">
        <v>2.4499999999999999E-3</v>
      </c>
      <c r="G344" s="101">
        <v>47.113999999999997</v>
      </c>
      <c r="H344" s="98">
        <v>9.6240000000000006E-2</v>
      </c>
      <c r="I344" s="20">
        <f t="shared" si="32"/>
        <v>1</v>
      </c>
      <c r="J344" s="102">
        <f t="shared" si="33"/>
        <v>5.2001528208175914E-5</v>
      </c>
      <c r="K344" s="102">
        <f t="shared" si="34"/>
        <v>5.4033175611155348E-4</v>
      </c>
      <c r="L344" s="96">
        <f t="shared" si="35"/>
        <v>2.4499999999999999E-3</v>
      </c>
    </row>
    <row r="345" spans="1:12" ht="13.95" customHeight="1" x14ac:dyDescent="0.3">
      <c r="A345" s="94">
        <v>44651</v>
      </c>
      <c r="B345" s="57" t="s">
        <v>355</v>
      </c>
      <c r="C345" s="57" t="s">
        <v>117</v>
      </c>
      <c r="D345" s="19" t="str">
        <f t="shared" si="30"/>
        <v>Cyclicals</v>
      </c>
      <c r="E345" s="19" t="str">
        <f t="shared" si="31"/>
        <v>Cyclicals ex-WEG &amp; Embraer</v>
      </c>
      <c r="F345" s="100">
        <v>2.48E-3</v>
      </c>
      <c r="G345" s="101">
        <v>51.57</v>
      </c>
      <c r="H345" s="98">
        <v>9.6199999999999994E-2</v>
      </c>
      <c r="I345" s="20">
        <f t="shared" si="32"/>
        <v>1</v>
      </c>
      <c r="J345" s="102">
        <f t="shared" si="33"/>
        <v>4.808997479154547E-5</v>
      </c>
      <c r="K345" s="102">
        <f t="shared" si="34"/>
        <v>4.9989578785390309E-4</v>
      </c>
      <c r="L345" s="96">
        <f t="shared" si="35"/>
        <v>2.48E-3</v>
      </c>
    </row>
    <row r="346" spans="1:12" ht="13.95" customHeight="1" x14ac:dyDescent="0.3">
      <c r="A346" s="94">
        <v>44681</v>
      </c>
      <c r="B346" s="57" t="s">
        <v>355</v>
      </c>
      <c r="C346" s="57" t="s">
        <v>117</v>
      </c>
      <c r="D346" s="19" t="str">
        <f t="shared" si="30"/>
        <v>Cyclicals</v>
      </c>
      <c r="E346" s="19" t="str">
        <f t="shared" si="31"/>
        <v>Cyclicals ex-WEG &amp; Embraer</v>
      </c>
      <c r="F346" s="100">
        <v>2.5400000000000002E-3</v>
      </c>
      <c r="G346" s="101">
        <v>42.737000000000002</v>
      </c>
      <c r="H346" s="98">
        <v>8.4760000000000002E-2</v>
      </c>
      <c r="I346" s="20">
        <f t="shared" si="32"/>
        <v>1</v>
      </c>
      <c r="J346" s="102">
        <f t="shared" si="33"/>
        <v>5.9433277955869623E-5</v>
      </c>
      <c r="K346" s="102">
        <f t="shared" si="34"/>
        <v>7.0119487913956609E-4</v>
      </c>
      <c r="L346" s="96">
        <f t="shared" si="35"/>
        <v>2.5400000000000002E-3</v>
      </c>
    </row>
    <row r="347" spans="1:12" ht="13.95" customHeight="1" x14ac:dyDescent="0.3">
      <c r="A347" s="94">
        <v>44712</v>
      </c>
      <c r="B347" s="57" t="s">
        <v>355</v>
      </c>
      <c r="C347" s="57" t="s">
        <v>117</v>
      </c>
      <c r="D347" s="19" t="str">
        <f t="shared" si="30"/>
        <v>Cyclicals</v>
      </c>
      <c r="E347" s="19" t="str">
        <f t="shared" si="31"/>
        <v>Cyclicals ex-WEG &amp; Embraer</v>
      </c>
      <c r="F347" s="100">
        <v>1.99E-3</v>
      </c>
      <c r="G347" s="101">
        <v>36.012</v>
      </c>
      <c r="H347" s="98">
        <v>8.541E-2</v>
      </c>
      <c r="I347" s="20">
        <f t="shared" si="32"/>
        <v>1</v>
      </c>
      <c r="J347" s="102">
        <f t="shared" si="33"/>
        <v>5.5259357991780514E-5</v>
      </c>
      <c r="K347" s="102">
        <f t="shared" si="34"/>
        <v>6.469893219971961E-4</v>
      </c>
      <c r="L347" s="96">
        <f t="shared" si="35"/>
        <v>1.99E-3</v>
      </c>
    </row>
    <row r="348" spans="1:12" ht="13.95" customHeight="1" x14ac:dyDescent="0.3">
      <c r="A348" s="94">
        <v>44742</v>
      </c>
      <c r="B348" s="57" t="s">
        <v>355</v>
      </c>
      <c r="C348" s="57" t="s">
        <v>117</v>
      </c>
      <c r="D348" s="19" t="str">
        <f t="shared" si="30"/>
        <v>Cyclicals</v>
      </c>
      <c r="E348" s="19" t="str">
        <f t="shared" si="31"/>
        <v>Cyclicals ex-WEG &amp; Embraer</v>
      </c>
      <c r="F348" s="100">
        <v>1.82E-3</v>
      </c>
      <c r="G348" s="101">
        <v>28.806999999999999</v>
      </c>
      <c r="H348" s="98">
        <v>9.2340000000000005E-2</v>
      </c>
      <c r="I348" s="20">
        <f t="shared" si="32"/>
        <v>1</v>
      </c>
      <c r="J348" s="102">
        <f t="shared" si="33"/>
        <v>6.317908841601E-5</v>
      </c>
      <c r="K348" s="102">
        <f t="shared" si="34"/>
        <v>6.8420065427777772E-4</v>
      </c>
      <c r="L348" s="96">
        <f t="shared" si="35"/>
        <v>1.82E-3</v>
      </c>
    </row>
    <row r="349" spans="1:12" ht="13.95" customHeight="1" x14ac:dyDescent="0.3">
      <c r="A349" s="94">
        <v>44773</v>
      </c>
      <c r="B349" s="57" t="s">
        <v>355</v>
      </c>
      <c r="C349" s="57" t="s">
        <v>117</v>
      </c>
      <c r="D349" s="19" t="str">
        <f t="shared" si="30"/>
        <v>Cyclicals</v>
      </c>
      <c r="E349" s="19" t="str">
        <f t="shared" si="31"/>
        <v>Cyclicals ex-WEG &amp; Embraer</v>
      </c>
      <c r="F349" s="100">
        <v>1.6900000000000001E-3</v>
      </c>
      <c r="G349" s="101">
        <v>31.11</v>
      </c>
      <c r="H349" s="98">
        <v>8.2230000000000011E-2</v>
      </c>
      <c r="I349" s="20">
        <f t="shared" si="32"/>
        <v>1</v>
      </c>
      <c r="J349" s="102">
        <f t="shared" si="33"/>
        <v>5.4323368691738992E-5</v>
      </c>
      <c r="K349" s="102">
        <f t="shared" si="34"/>
        <v>6.6062712746855145E-4</v>
      </c>
      <c r="L349" s="96">
        <f t="shared" si="35"/>
        <v>1.6900000000000001E-3</v>
      </c>
    </row>
    <row r="350" spans="1:12" ht="13.95" customHeight="1" x14ac:dyDescent="0.3">
      <c r="A350" s="94">
        <v>44804</v>
      </c>
      <c r="B350" s="57" t="s">
        <v>355</v>
      </c>
      <c r="C350" s="57" t="s">
        <v>117</v>
      </c>
      <c r="D350" s="19" t="str">
        <f t="shared" si="30"/>
        <v>Cyclicals</v>
      </c>
      <c r="E350" s="19" t="str">
        <f t="shared" si="31"/>
        <v>Cyclicals ex-WEG &amp; Embraer</v>
      </c>
      <c r="F350" s="100">
        <v>1.8500000000000001E-3</v>
      </c>
      <c r="G350" s="101">
        <v>34.972999999999999</v>
      </c>
      <c r="H350" s="98">
        <v>8.0719999999999986E-2</v>
      </c>
      <c r="I350" s="20">
        <f t="shared" si="32"/>
        <v>1</v>
      </c>
      <c r="J350" s="102">
        <f t="shared" si="33"/>
        <v>5.2897949847024851E-5</v>
      </c>
      <c r="K350" s="102">
        <f t="shared" si="34"/>
        <v>6.5532643517126937E-4</v>
      </c>
      <c r="L350" s="96">
        <f t="shared" si="35"/>
        <v>1.8500000000000001E-3</v>
      </c>
    </row>
    <row r="351" spans="1:12" ht="13.95" customHeight="1" x14ac:dyDescent="0.3">
      <c r="A351" s="94">
        <v>44834</v>
      </c>
      <c r="B351" s="57" t="s">
        <v>355</v>
      </c>
      <c r="C351" s="57" t="s">
        <v>117</v>
      </c>
      <c r="D351" s="19" t="str">
        <f t="shared" si="30"/>
        <v>Cyclicals</v>
      </c>
      <c r="E351" s="19" t="str">
        <f t="shared" si="31"/>
        <v>Cyclicals ex-WEG &amp; Embraer</v>
      </c>
      <c r="F351" s="100">
        <v>1.65E-3</v>
      </c>
      <c r="G351" s="101">
        <v>30.725000000000001</v>
      </c>
      <c r="H351" s="98">
        <v>8.4640000000000007E-2</v>
      </c>
      <c r="I351" s="20">
        <f t="shared" si="32"/>
        <v>1</v>
      </c>
      <c r="J351" s="102">
        <f t="shared" si="33"/>
        <v>5.3702196908055326E-5</v>
      </c>
      <c r="K351" s="102">
        <f t="shared" si="34"/>
        <v>6.3447775174923582E-4</v>
      </c>
      <c r="L351" s="96">
        <f t="shared" si="35"/>
        <v>1.65E-3</v>
      </c>
    </row>
    <row r="352" spans="1:12" ht="13.95" customHeight="1" x14ac:dyDescent="0.3">
      <c r="A352" s="94">
        <v>44865</v>
      </c>
      <c r="B352" s="57" t="s">
        <v>355</v>
      </c>
      <c r="C352" s="57" t="s">
        <v>117</v>
      </c>
      <c r="D352" s="19" t="str">
        <f t="shared" si="30"/>
        <v>Cyclicals</v>
      </c>
      <c r="E352" s="19" t="str">
        <f t="shared" si="31"/>
        <v>Cyclicals ex-WEG &amp; Embraer</v>
      </c>
      <c r="F352" s="100">
        <v>1.34E-3</v>
      </c>
      <c r="G352" s="101">
        <v>26.783000000000001</v>
      </c>
      <c r="H352" s="98">
        <v>8.6839999999999987E-2</v>
      </c>
      <c r="I352" s="20">
        <f t="shared" si="32"/>
        <v>1</v>
      </c>
      <c r="J352" s="102">
        <f t="shared" si="33"/>
        <v>5.0031736549303661E-5</v>
      </c>
      <c r="K352" s="102">
        <f t="shared" si="34"/>
        <v>5.7613699388880317E-4</v>
      </c>
      <c r="L352" s="96">
        <f t="shared" si="35"/>
        <v>1.34E-3</v>
      </c>
    </row>
    <row r="353" spans="1:12" ht="13.95" customHeight="1" x14ac:dyDescent="0.3">
      <c r="A353" s="94">
        <v>44895</v>
      </c>
      <c r="B353" s="57" t="s">
        <v>355</v>
      </c>
      <c r="C353" s="57" t="s">
        <v>117</v>
      </c>
      <c r="D353" s="19" t="str">
        <f t="shared" si="30"/>
        <v>Cyclicals</v>
      </c>
      <c r="E353" s="19" t="str">
        <f t="shared" si="31"/>
        <v>Cyclicals ex-WEG &amp; Embraer</v>
      </c>
      <c r="F353" s="100">
        <v>1.1900000000000001E-3</v>
      </c>
      <c r="G353" s="101">
        <v>20.779</v>
      </c>
      <c r="H353" s="98">
        <v>7.8969999999999999E-2</v>
      </c>
      <c r="I353" s="20">
        <f t="shared" si="32"/>
        <v>1</v>
      </c>
      <c r="J353" s="102">
        <f t="shared" si="33"/>
        <v>5.7269358486933928E-5</v>
      </c>
      <c r="K353" s="102">
        <f t="shared" si="34"/>
        <v>7.2520398235955341E-4</v>
      </c>
      <c r="L353" s="96">
        <f t="shared" si="35"/>
        <v>1.1900000000000001E-3</v>
      </c>
    </row>
    <row r="354" spans="1:12" ht="13.95" customHeight="1" x14ac:dyDescent="0.3">
      <c r="A354" s="94">
        <v>44926</v>
      </c>
      <c r="B354" s="57" t="s">
        <v>355</v>
      </c>
      <c r="C354" s="57" t="s">
        <v>117</v>
      </c>
      <c r="D354" s="19" t="str">
        <f t="shared" si="30"/>
        <v>Cyclicals</v>
      </c>
      <c r="E354" s="19" t="str">
        <f t="shared" si="31"/>
        <v>Cyclicals ex-WEG &amp; Embraer</v>
      </c>
      <c r="F354" s="100">
        <v>1.08E-3</v>
      </c>
      <c r="G354" s="101">
        <v>19.721</v>
      </c>
      <c r="H354" s="98">
        <v>8.005000000000001E-2</v>
      </c>
      <c r="I354" s="20">
        <f t="shared" si="32"/>
        <v>1</v>
      </c>
      <c r="J354" s="102">
        <f t="shared" si="33"/>
        <v>5.4763957202981595E-5</v>
      </c>
      <c r="K354" s="102">
        <f t="shared" si="34"/>
        <v>6.8412188885673441E-4</v>
      </c>
      <c r="L354" s="96">
        <f t="shared" si="35"/>
        <v>1.08E-3</v>
      </c>
    </row>
    <row r="355" spans="1:12" ht="13.95" customHeight="1" x14ac:dyDescent="0.3">
      <c r="A355" s="94">
        <v>44957</v>
      </c>
      <c r="B355" s="57" t="s">
        <v>355</v>
      </c>
      <c r="C355" s="57" t="s">
        <v>117</v>
      </c>
      <c r="D355" s="19" t="str">
        <f t="shared" si="30"/>
        <v>Cyclicals</v>
      </c>
      <c r="E355" s="19" t="str">
        <f t="shared" si="31"/>
        <v>Cyclicals ex-WEG &amp; Embraer</v>
      </c>
      <c r="F355" s="100">
        <v>1.2099999999999999E-3</v>
      </c>
      <c r="G355" s="101">
        <v>21.931000000000001</v>
      </c>
      <c r="H355" s="98">
        <v>9.0389999999999998E-2</v>
      </c>
      <c r="I355" s="20">
        <f t="shared" si="32"/>
        <v>1</v>
      </c>
      <c r="J355" s="102">
        <f t="shared" si="33"/>
        <v>5.5173042724909936E-5</v>
      </c>
      <c r="K355" s="102">
        <f t="shared" si="34"/>
        <v>6.1038878996470781E-4</v>
      </c>
      <c r="L355" s="96">
        <f t="shared" si="35"/>
        <v>1.2099999999999999E-3</v>
      </c>
    </row>
    <row r="356" spans="1:12" ht="13.95" customHeight="1" x14ac:dyDescent="0.3">
      <c r="A356" s="94">
        <v>44985</v>
      </c>
      <c r="B356" s="57" t="s">
        <v>355</v>
      </c>
      <c r="C356" s="57" t="s">
        <v>117</v>
      </c>
      <c r="D356" s="19" t="str">
        <f t="shared" si="30"/>
        <v>Cyclicals</v>
      </c>
      <c r="E356" s="19" t="str">
        <f t="shared" si="31"/>
        <v>Cyclicals ex-WEG &amp; Embraer</v>
      </c>
      <c r="F356" s="100">
        <v>1.17E-3</v>
      </c>
      <c r="G356" s="101">
        <v>18.969000000000001</v>
      </c>
      <c r="H356" s="98">
        <v>9.1609999999999997E-2</v>
      </c>
      <c r="I356" s="20">
        <f t="shared" si="32"/>
        <v>1</v>
      </c>
      <c r="J356" s="102">
        <f t="shared" si="33"/>
        <v>6.1679582476672462E-5</v>
      </c>
      <c r="K356" s="102">
        <f t="shared" si="34"/>
        <v>6.7328438463783939E-4</v>
      </c>
      <c r="L356" s="96">
        <f t="shared" si="35"/>
        <v>1.17E-3</v>
      </c>
    </row>
    <row r="357" spans="1:12" ht="13.95" customHeight="1" x14ac:dyDescent="0.3">
      <c r="A357" s="94">
        <v>45016</v>
      </c>
      <c r="B357" s="57" t="s">
        <v>355</v>
      </c>
      <c r="C357" s="57" t="s">
        <v>117</v>
      </c>
      <c r="D357" s="19" t="str">
        <f t="shared" si="30"/>
        <v>Cyclicals</v>
      </c>
      <c r="E357" s="19" t="str">
        <f t="shared" si="31"/>
        <v>Cyclicals ex-WEG &amp; Embraer</v>
      </c>
      <c r="F357" s="100">
        <v>1.16E-3</v>
      </c>
      <c r="G357" s="101">
        <v>18.384</v>
      </c>
      <c r="H357" s="98">
        <v>8.3909999999999998E-2</v>
      </c>
      <c r="I357" s="20">
        <f t="shared" si="32"/>
        <v>1</v>
      </c>
      <c r="J357" s="102">
        <f t="shared" si="33"/>
        <v>6.309834638816362E-5</v>
      </c>
      <c r="K357" s="102">
        <f t="shared" si="34"/>
        <v>7.519764794203745E-4</v>
      </c>
      <c r="L357" s="96">
        <f t="shared" si="35"/>
        <v>1.16E-3</v>
      </c>
    </row>
    <row r="358" spans="1:12" ht="13.95" customHeight="1" x14ac:dyDescent="0.3">
      <c r="A358" s="94">
        <v>45046</v>
      </c>
      <c r="B358" s="57" t="s">
        <v>355</v>
      </c>
      <c r="C358" s="57" t="s">
        <v>117</v>
      </c>
      <c r="D358" s="19" t="str">
        <f t="shared" si="30"/>
        <v>Cyclicals</v>
      </c>
      <c r="E358" s="19" t="str">
        <f t="shared" si="31"/>
        <v>Cyclicals ex-WEG &amp; Embraer</v>
      </c>
      <c r="F358" s="100">
        <v>1.1299999999999999E-3</v>
      </c>
      <c r="G358" s="101">
        <v>21.581</v>
      </c>
      <c r="H358" s="98">
        <v>6.4960000000000004E-2</v>
      </c>
      <c r="I358" s="20">
        <f t="shared" si="32"/>
        <v>1</v>
      </c>
      <c r="J358" s="102">
        <f t="shared" si="33"/>
        <v>5.2360872990130204E-5</v>
      </c>
      <c r="K358" s="102">
        <f t="shared" si="34"/>
        <v>8.0604792164609305E-4</v>
      </c>
      <c r="L358" s="96">
        <f t="shared" si="35"/>
        <v>1.1299999999999999E-3</v>
      </c>
    </row>
    <row r="359" spans="1:12" ht="13.95" customHeight="1" x14ac:dyDescent="0.3">
      <c r="A359" s="94">
        <v>45077</v>
      </c>
      <c r="B359" s="57" t="s">
        <v>355</v>
      </c>
      <c r="C359" s="57" t="s">
        <v>117</v>
      </c>
      <c r="D359" s="19" t="str">
        <f t="shared" si="30"/>
        <v>Cyclicals</v>
      </c>
      <c r="E359" s="19" t="str">
        <f t="shared" si="31"/>
        <v>Cyclicals ex-WEG &amp; Embraer</v>
      </c>
      <c r="F359" s="100">
        <v>1.2800000000000001E-3</v>
      </c>
      <c r="G359" s="101">
        <v>24.436</v>
      </c>
      <c r="H359" s="98">
        <v>7.2430000000000008E-2</v>
      </c>
      <c r="I359" s="20">
        <f t="shared" si="32"/>
        <v>1</v>
      </c>
      <c r="J359" s="102">
        <f t="shared" si="33"/>
        <v>5.2381731871009989E-5</v>
      </c>
      <c r="K359" s="102">
        <f t="shared" si="34"/>
        <v>7.2320491330954005E-4</v>
      </c>
      <c r="L359" s="96">
        <f t="shared" si="35"/>
        <v>1.2800000000000001E-3</v>
      </c>
    </row>
    <row r="360" spans="1:12" ht="13.95" customHeight="1" x14ac:dyDescent="0.3">
      <c r="A360" s="94">
        <v>45107</v>
      </c>
      <c r="B360" s="57" t="s">
        <v>355</v>
      </c>
      <c r="C360" s="57" t="s">
        <v>117</v>
      </c>
      <c r="D360" s="19" t="str">
        <f t="shared" si="30"/>
        <v>Cyclicals</v>
      </c>
      <c r="E360" s="19" t="str">
        <f t="shared" si="31"/>
        <v>Cyclicals ex-WEG &amp; Embraer</v>
      </c>
      <c r="F360" s="100">
        <v>1.08E-3</v>
      </c>
      <c r="G360" s="101">
        <v>21.398</v>
      </c>
      <c r="H360" s="98">
        <v>7.5830000000000009E-2</v>
      </c>
      <c r="I360" s="20">
        <f t="shared" si="32"/>
        <v>1</v>
      </c>
      <c r="J360" s="102">
        <f t="shared" si="33"/>
        <v>5.0472006729600899E-5</v>
      </c>
      <c r="K360" s="102">
        <f t="shared" si="34"/>
        <v>6.6559418079389281E-4</v>
      </c>
      <c r="L360" s="96">
        <f t="shared" si="35"/>
        <v>1.08E-3</v>
      </c>
    </row>
    <row r="361" spans="1:12" ht="13.95" customHeight="1" x14ac:dyDescent="0.3">
      <c r="A361" s="94">
        <v>45138</v>
      </c>
      <c r="B361" s="57" t="s">
        <v>355</v>
      </c>
      <c r="C361" s="57" t="s">
        <v>117</v>
      </c>
      <c r="D361" s="19" t="str">
        <f t="shared" si="30"/>
        <v>Cyclicals</v>
      </c>
      <c r="E361" s="19" t="str">
        <f t="shared" si="31"/>
        <v>Cyclicals ex-WEG &amp; Embraer</v>
      </c>
      <c r="F361" s="100">
        <v>1.1100000000000001E-3</v>
      </c>
      <c r="G361" s="101">
        <v>27.245000000000001</v>
      </c>
      <c r="H361" s="98">
        <v>6.5250000000000002E-2</v>
      </c>
      <c r="I361" s="20">
        <f t="shared" si="32"/>
        <v>1</v>
      </c>
      <c r="J361" s="102">
        <f t="shared" si="33"/>
        <v>4.0741420444118189E-5</v>
      </c>
      <c r="K361" s="102">
        <f t="shared" si="34"/>
        <v>6.2438958535047029E-4</v>
      </c>
      <c r="L361" s="96">
        <f t="shared" si="35"/>
        <v>1.1100000000000001E-3</v>
      </c>
    </row>
    <row r="362" spans="1:12" ht="13.95" customHeight="1" x14ac:dyDescent="0.3">
      <c r="A362" s="94">
        <v>45169</v>
      </c>
      <c r="B362" s="57" t="s">
        <v>355</v>
      </c>
      <c r="C362" s="57" t="s">
        <v>117</v>
      </c>
      <c r="D362" s="19" t="str">
        <f t="shared" si="30"/>
        <v>Cyclicals</v>
      </c>
      <c r="E362" s="19" t="str">
        <f t="shared" si="31"/>
        <v>Cyclicals ex-WEG &amp; Embraer</v>
      </c>
      <c r="F362" s="100">
        <v>9.2000000000000003E-4</v>
      </c>
      <c r="G362" s="101">
        <v>21.786999999999999</v>
      </c>
      <c r="H362" s="98">
        <v>6.4939999999999998E-2</v>
      </c>
      <c r="I362" s="20">
        <f t="shared" si="32"/>
        <v>1</v>
      </c>
      <c r="J362" s="102">
        <f t="shared" si="33"/>
        <v>4.2227016110524631E-5</v>
      </c>
      <c r="K362" s="102">
        <f t="shared" si="34"/>
        <v>6.5024662935824807E-4</v>
      </c>
      <c r="L362" s="96">
        <f t="shared" si="35"/>
        <v>9.2000000000000003E-4</v>
      </c>
    </row>
    <row r="363" spans="1:12" ht="13.95" customHeight="1" x14ac:dyDescent="0.3">
      <c r="A363" s="94">
        <v>45199</v>
      </c>
      <c r="B363" s="57" t="s">
        <v>355</v>
      </c>
      <c r="C363" s="57" t="s">
        <v>117</v>
      </c>
      <c r="D363" s="19" t="str">
        <f t="shared" si="30"/>
        <v>Cyclicals</v>
      </c>
      <c r="E363" s="19" t="str">
        <f t="shared" si="31"/>
        <v>Cyclicals ex-WEG &amp; Embraer</v>
      </c>
      <c r="F363" s="100">
        <v>7.6999999999999996E-4</v>
      </c>
      <c r="G363" s="101">
        <v>19.524000000000001</v>
      </c>
      <c r="H363" s="98">
        <v>6.3600000000000004E-2</v>
      </c>
      <c r="I363" s="20">
        <f t="shared" si="32"/>
        <v>1</v>
      </c>
      <c r="J363" s="102">
        <f t="shared" si="33"/>
        <v>3.9438639623028063E-5</v>
      </c>
      <c r="K363" s="102">
        <f t="shared" si="34"/>
        <v>6.2010439658849155E-4</v>
      </c>
      <c r="L363" s="96">
        <f t="shared" si="35"/>
        <v>7.6999999999999996E-4</v>
      </c>
    </row>
    <row r="364" spans="1:12" ht="13.95" customHeight="1" x14ac:dyDescent="0.3">
      <c r="A364" s="94">
        <v>45230</v>
      </c>
      <c r="B364" s="57" t="s">
        <v>355</v>
      </c>
      <c r="C364" s="57" t="s">
        <v>117</v>
      </c>
      <c r="D364" s="19" t="str">
        <f t="shared" si="30"/>
        <v>Cyclicals</v>
      </c>
      <c r="E364" s="19" t="str">
        <f t="shared" si="31"/>
        <v>Cyclicals ex-WEG &amp; Embraer</v>
      </c>
      <c r="F364" s="100">
        <v>5.8999999999999992E-4</v>
      </c>
      <c r="G364" s="101">
        <v>14.586</v>
      </c>
      <c r="H364" s="98">
        <v>6.5879999999999994E-2</v>
      </c>
      <c r="I364" s="20">
        <f t="shared" si="32"/>
        <v>1</v>
      </c>
      <c r="J364" s="102">
        <f t="shared" si="33"/>
        <v>4.044974633209927E-5</v>
      </c>
      <c r="K364" s="102">
        <f t="shared" si="34"/>
        <v>6.1399129222980073E-4</v>
      </c>
      <c r="L364" s="96">
        <f t="shared" si="35"/>
        <v>5.8999999999999992E-4</v>
      </c>
    </row>
    <row r="365" spans="1:12" ht="13.95" customHeight="1" x14ac:dyDescent="0.3">
      <c r="A365" s="94">
        <v>45260</v>
      </c>
      <c r="B365" s="57" t="s">
        <v>355</v>
      </c>
      <c r="C365" s="57" t="s">
        <v>117</v>
      </c>
      <c r="D365" s="19" t="str">
        <f t="shared" si="30"/>
        <v>Cyclicals</v>
      </c>
      <c r="E365" s="19" t="str">
        <f t="shared" si="31"/>
        <v>Cyclicals ex-WEG &amp; Embraer</v>
      </c>
      <c r="F365" s="100">
        <v>6.2E-4</v>
      </c>
      <c r="G365" s="101">
        <v>16.149000000000001</v>
      </c>
      <c r="H365" s="98">
        <v>6.4860000000000001E-2</v>
      </c>
      <c r="I365" s="20">
        <f t="shared" si="32"/>
        <v>1</v>
      </c>
      <c r="J365" s="102">
        <f t="shared" si="33"/>
        <v>3.8392470121988974E-5</v>
      </c>
      <c r="K365" s="102">
        <f t="shared" si="34"/>
        <v>5.919283090038386E-4</v>
      </c>
      <c r="L365" s="96">
        <f t="shared" si="35"/>
        <v>6.2E-4</v>
      </c>
    </row>
    <row r="366" spans="1:12" ht="13.95" customHeight="1" x14ac:dyDescent="0.3">
      <c r="A366" s="94">
        <v>45291</v>
      </c>
      <c r="B366" s="57" t="s">
        <v>355</v>
      </c>
      <c r="C366" s="57" t="s">
        <v>117</v>
      </c>
      <c r="D366" s="19" t="str">
        <f t="shared" si="30"/>
        <v>Cyclicals</v>
      </c>
      <c r="E366" s="19" t="str">
        <f t="shared" si="31"/>
        <v>Cyclicals ex-WEG &amp; Embraer</v>
      </c>
      <c r="F366" s="100">
        <v>5.2999999999999998E-4</v>
      </c>
      <c r="G366" s="101">
        <v>16.841000000000001</v>
      </c>
      <c r="H366" s="98">
        <v>5.7009999999999998E-2</v>
      </c>
      <c r="I366" s="20">
        <f t="shared" si="32"/>
        <v>1</v>
      </c>
      <c r="J366" s="102">
        <f t="shared" si="33"/>
        <v>3.1470815272252237E-5</v>
      </c>
      <c r="K366" s="102">
        <f t="shared" si="34"/>
        <v>5.5202272008862024E-4</v>
      </c>
      <c r="L366" s="96">
        <f t="shared" si="35"/>
        <v>5.2999999999999998E-4</v>
      </c>
    </row>
    <row r="367" spans="1:12" ht="13.95" customHeight="1" x14ac:dyDescent="0.3">
      <c r="A367" s="94">
        <v>45322</v>
      </c>
      <c r="B367" s="57" t="s">
        <v>355</v>
      </c>
      <c r="C367" s="57" t="s">
        <v>117</v>
      </c>
      <c r="D367" s="19" t="str">
        <f t="shared" si="30"/>
        <v>Cyclicals</v>
      </c>
      <c r="E367" s="19" t="str">
        <f t="shared" si="31"/>
        <v>Cyclicals ex-WEG &amp; Embraer</v>
      </c>
      <c r="F367" s="100">
        <v>4.6999999999999999E-4</v>
      </c>
      <c r="G367" s="101">
        <v>13.916</v>
      </c>
      <c r="H367" s="98">
        <v>4.9509999999999998E-2</v>
      </c>
      <c r="I367" s="20">
        <f t="shared" si="32"/>
        <v>1</v>
      </c>
      <c r="J367" s="102">
        <f t="shared" si="33"/>
        <v>3.377407300948548E-5</v>
      </c>
      <c r="K367" s="102">
        <f t="shared" si="34"/>
        <v>6.8216669378884029E-4</v>
      </c>
      <c r="L367" s="96">
        <f t="shared" si="35"/>
        <v>4.6999999999999999E-4</v>
      </c>
    </row>
    <row r="368" spans="1:12" ht="13.95" customHeight="1" x14ac:dyDescent="0.3">
      <c r="A368" s="94">
        <v>45351</v>
      </c>
      <c r="B368" s="57" t="s">
        <v>355</v>
      </c>
      <c r="C368" s="57" t="s">
        <v>117</v>
      </c>
      <c r="D368" s="19" t="str">
        <f t="shared" si="30"/>
        <v>Cyclicals</v>
      </c>
      <c r="E368" s="19" t="str">
        <f t="shared" si="31"/>
        <v>Cyclicals ex-WEG &amp; Embraer</v>
      </c>
      <c r="F368" s="100">
        <v>5.8999999999999992E-4</v>
      </c>
      <c r="G368" s="101">
        <v>19.986999999999998</v>
      </c>
      <c r="H368" s="98">
        <v>4.9939999999999998E-2</v>
      </c>
      <c r="I368" s="20">
        <f t="shared" si="32"/>
        <v>1</v>
      </c>
      <c r="J368" s="102">
        <f t="shared" si="33"/>
        <v>2.9519187471856706E-5</v>
      </c>
      <c r="K368" s="102">
        <f t="shared" si="34"/>
        <v>5.9109306111046673E-4</v>
      </c>
      <c r="L368" s="96">
        <f t="shared" si="35"/>
        <v>5.8999999999999992E-4</v>
      </c>
    </row>
    <row r="369" spans="1:12" ht="13.95" customHeight="1" x14ac:dyDescent="0.3">
      <c r="A369" s="94">
        <v>45382</v>
      </c>
      <c r="B369" s="57" t="s">
        <v>355</v>
      </c>
      <c r="C369" s="57" t="s">
        <v>117</v>
      </c>
      <c r="D369" s="19" t="str">
        <f t="shared" si="30"/>
        <v>Cyclicals</v>
      </c>
      <c r="E369" s="19" t="str">
        <f t="shared" si="31"/>
        <v>Cyclicals ex-WEG &amp; Embraer</v>
      </c>
      <c r="F369" s="100">
        <v>6.2E-4</v>
      </c>
      <c r="G369" s="101">
        <v>20.123000000000001</v>
      </c>
      <c r="H369" s="98">
        <v>5.1559999999999988E-2</v>
      </c>
      <c r="I369" s="20">
        <f t="shared" si="32"/>
        <v>1</v>
      </c>
      <c r="J369" s="102">
        <f t="shared" si="33"/>
        <v>3.0810515330716093E-5</v>
      </c>
      <c r="K369" s="102">
        <f t="shared" si="34"/>
        <v>5.9756623992855121E-4</v>
      </c>
      <c r="L369" s="96">
        <f t="shared" si="35"/>
        <v>6.2E-4</v>
      </c>
    </row>
    <row r="370" spans="1:12" ht="13.95" customHeight="1" x14ac:dyDescent="0.3">
      <c r="A370" s="94">
        <v>45412</v>
      </c>
      <c r="B370" s="57" t="s">
        <v>355</v>
      </c>
      <c r="C370" s="57" t="s">
        <v>117</v>
      </c>
      <c r="D370" s="19" t="str">
        <f t="shared" si="30"/>
        <v>Cyclicals</v>
      </c>
      <c r="E370" s="19" t="str">
        <f t="shared" si="31"/>
        <v>Cyclicals ex-WEG &amp; Embraer</v>
      </c>
      <c r="F370" s="100">
        <v>6.9000000000000008E-4</v>
      </c>
      <c r="G370" s="101">
        <v>21.809000000000001</v>
      </c>
      <c r="H370" s="98">
        <v>5.5500000000000001E-2</v>
      </c>
      <c r="I370" s="20">
        <f t="shared" si="32"/>
        <v>1</v>
      </c>
      <c r="J370" s="102">
        <f t="shared" si="33"/>
        <v>3.1638314457334132E-5</v>
      </c>
      <c r="K370" s="102">
        <f t="shared" si="34"/>
        <v>5.7005971995196636E-4</v>
      </c>
      <c r="L370" s="96">
        <f t="shared" si="35"/>
        <v>6.9000000000000008E-4</v>
      </c>
    </row>
    <row r="371" spans="1:12" ht="13.95" customHeight="1" x14ac:dyDescent="0.3">
      <c r="A371" s="94">
        <v>45443</v>
      </c>
      <c r="B371" s="57" t="s">
        <v>355</v>
      </c>
      <c r="C371" s="57" t="s">
        <v>117</v>
      </c>
      <c r="D371" s="19" t="str">
        <f t="shared" si="30"/>
        <v>Cyclicals</v>
      </c>
      <c r="E371" s="19" t="str">
        <f t="shared" si="31"/>
        <v>Cyclicals ex-WEG &amp; Embraer</v>
      </c>
      <c r="F371" s="100">
        <v>5.8E-4</v>
      </c>
      <c r="G371" s="101">
        <v>22.379000000000001</v>
      </c>
      <c r="H371" s="98">
        <v>4.6020000000000012E-2</v>
      </c>
      <c r="I371" s="20">
        <f t="shared" si="32"/>
        <v>1</v>
      </c>
      <c r="J371" s="102">
        <f t="shared" si="33"/>
        <v>2.591715447517762E-5</v>
      </c>
      <c r="K371" s="102">
        <f t="shared" si="34"/>
        <v>5.6317154444106071E-4</v>
      </c>
      <c r="L371" s="96">
        <f t="shared" si="35"/>
        <v>5.8E-4</v>
      </c>
    </row>
    <row r="372" spans="1:12" ht="13.95" customHeight="1" x14ac:dyDescent="0.3">
      <c r="A372" s="94">
        <v>45473</v>
      </c>
      <c r="B372" s="57" t="s">
        <v>355</v>
      </c>
      <c r="C372" s="57" t="s">
        <v>117</v>
      </c>
      <c r="D372" s="19" t="str">
        <f t="shared" si="30"/>
        <v>Cyclicals</v>
      </c>
      <c r="E372" s="19" t="str">
        <f t="shared" si="31"/>
        <v>Cyclicals ex-WEG &amp; Embraer</v>
      </c>
      <c r="F372" s="100">
        <v>5.6000000000000006E-4</v>
      </c>
      <c r="G372" s="101">
        <v>20.931999999999999</v>
      </c>
      <c r="H372" s="98">
        <v>4.7919999999999997E-2</v>
      </c>
      <c r="I372" s="20">
        <f t="shared" si="32"/>
        <v>1</v>
      </c>
      <c r="J372" s="102">
        <f t="shared" si="33"/>
        <v>2.6753296388304991E-5</v>
      </c>
      <c r="K372" s="102">
        <f t="shared" si="34"/>
        <v>5.5829082613324278E-4</v>
      </c>
      <c r="L372" s="96">
        <f t="shared" si="35"/>
        <v>5.6000000000000006E-4</v>
      </c>
    </row>
    <row r="373" spans="1:12" ht="13.95" customHeight="1" x14ac:dyDescent="0.3">
      <c r="A373" s="94">
        <v>45504</v>
      </c>
      <c r="B373" s="57" t="s">
        <v>355</v>
      </c>
      <c r="C373" s="57" t="s">
        <v>117</v>
      </c>
      <c r="D373" s="19" t="str">
        <f t="shared" si="30"/>
        <v>Cyclicals</v>
      </c>
      <c r="E373" s="19" t="str">
        <f t="shared" si="31"/>
        <v>Cyclicals ex-WEG &amp; Embraer</v>
      </c>
      <c r="F373" s="100">
        <v>5.1999999999999995E-4</v>
      </c>
      <c r="G373" s="101">
        <v>18.952999999999999</v>
      </c>
      <c r="H373" s="98">
        <v>3.746E-2</v>
      </c>
      <c r="I373" s="20">
        <f t="shared" si="32"/>
        <v>1</v>
      </c>
      <c r="J373" s="102">
        <f t="shared" si="33"/>
        <v>2.7436289769429639E-5</v>
      </c>
      <c r="K373" s="102">
        <f t="shared" si="34"/>
        <v>7.324156371978014E-4</v>
      </c>
      <c r="L373" s="96">
        <f t="shared" si="35"/>
        <v>5.1999999999999995E-4</v>
      </c>
    </row>
    <row r="374" spans="1:12" ht="13.95" customHeight="1" x14ac:dyDescent="0.3">
      <c r="A374" s="94">
        <v>45535</v>
      </c>
      <c r="B374" s="57" t="s">
        <v>355</v>
      </c>
      <c r="C374" s="57" t="s">
        <v>117</v>
      </c>
      <c r="D374" s="19" t="str">
        <f t="shared" si="30"/>
        <v>Cyclicals</v>
      </c>
      <c r="E374" s="19" t="str">
        <f t="shared" si="31"/>
        <v>Cyclicals ex-WEG &amp; Embraer</v>
      </c>
      <c r="F374" s="100">
        <v>6.7000000000000002E-4</v>
      </c>
      <c r="G374" s="101">
        <v>26.670999999999999</v>
      </c>
      <c r="H374" s="98">
        <v>3.9199999999999999E-2</v>
      </c>
      <c r="I374" s="20">
        <f t="shared" si="32"/>
        <v>1</v>
      </c>
      <c r="J374" s="102">
        <f t="shared" si="33"/>
        <v>2.5120917850849239E-5</v>
      </c>
      <c r="K374" s="102">
        <f t="shared" si="34"/>
        <v>6.4083974109309285E-4</v>
      </c>
      <c r="L374" s="96">
        <f t="shared" si="35"/>
        <v>6.7000000000000002E-4</v>
      </c>
    </row>
    <row r="375" spans="1:12" ht="13.95" customHeight="1" x14ac:dyDescent="0.3">
      <c r="A375" s="94">
        <v>45565</v>
      </c>
      <c r="B375" s="57" t="s">
        <v>355</v>
      </c>
      <c r="C375" s="57" t="s">
        <v>117</v>
      </c>
      <c r="D375" s="19" t="str">
        <f t="shared" si="30"/>
        <v>Cyclicals</v>
      </c>
      <c r="E375" s="19" t="str">
        <f t="shared" si="31"/>
        <v>Cyclicals ex-WEG &amp; Embraer</v>
      </c>
      <c r="F375" s="100">
        <v>6.7000000000000002E-4</v>
      </c>
      <c r="G375" s="101">
        <v>25.309000000000001</v>
      </c>
      <c r="H375" s="98">
        <v>3.9510000000000003E-2</v>
      </c>
      <c r="I375" s="20">
        <f t="shared" si="32"/>
        <v>1</v>
      </c>
      <c r="J375" s="102">
        <f t="shared" si="33"/>
        <v>2.6472796238492237E-5</v>
      </c>
      <c r="K375" s="102">
        <f t="shared" si="34"/>
        <v>6.7002774584895553E-4</v>
      </c>
      <c r="L375" s="96">
        <f t="shared" si="35"/>
        <v>6.7000000000000002E-4</v>
      </c>
    </row>
    <row r="376" spans="1:12" ht="13.95" customHeight="1" x14ac:dyDescent="0.3">
      <c r="A376" s="94">
        <v>45596</v>
      </c>
      <c r="B376" s="57" t="s">
        <v>355</v>
      </c>
      <c r="C376" s="57" t="s">
        <v>117</v>
      </c>
      <c r="D376" s="19" t="str">
        <f t="shared" si="30"/>
        <v>Cyclicals</v>
      </c>
      <c r="E376" s="19" t="str">
        <f t="shared" si="31"/>
        <v>Cyclicals ex-WEG &amp; Embraer</v>
      </c>
      <c r="F376" s="100">
        <v>7.0999999999999991E-4</v>
      </c>
      <c r="G376" s="101">
        <v>25.706</v>
      </c>
      <c r="H376" s="98">
        <v>4.086E-2</v>
      </c>
      <c r="I376" s="20">
        <f t="shared" si="32"/>
        <v>1</v>
      </c>
      <c r="J376" s="102">
        <f t="shared" si="33"/>
        <v>2.762001089239866E-5</v>
      </c>
      <c r="K376" s="102">
        <f t="shared" si="34"/>
        <v>6.7596698219282085E-4</v>
      </c>
      <c r="L376" s="96">
        <f t="shared" si="35"/>
        <v>7.0999999999999991E-4</v>
      </c>
    </row>
    <row r="377" spans="1:12" ht="13.95" customHeight="1" x14ac:dyDescent="0.3">
      <c r="A377" s="94">
        <v>45626</v>
      </c>
      <c r="B377" s="57" t="s">
        <v>355</v>
      </c>
      <c r="C377" s="57" t="s">
        <v>117</v>
      </c>
      <c r="D377" s="19" t="str">
        <f t="shared" si="30"/>
        <v>Cyclicals</v>
      </c>
      <c r="E377" s="19" t="str">
        <f t="shared" si="31"/>
        <v>Cyclicals ex-WEG &amp; Embraer</v>
      </c>
      <c r="F377" s="100">
        <v>6.4000000000000005E-4</v>
      </c>
      <c r="G377" s="101">
        <v>19.431999999999999</v>
      </c>
      <c r="H377" s="98">
        <v>4.9689999999999998E-2</v>
      </c>
      <c r="I377" s="20">
        <f t="shared" si="32"/>
        <v>1</v>
      </c>
      <c r="J377" s="102">
        <f t="shared" si="33"/>
        <v>3.2935364347468099E-5</v>
      </c>
      <c r="K377" s="102">
        <f t="shared" si="34"/>
        <v>6.6281675080434891E-4</v>
      </c>
      <c r="L377" s="96">
        <f t="shared" si="35"/>
        <v>6.4000000000000005E-4</v>
      </c>
    </row>
    <row r="378" spans="1:12" ht="13.95" customHeight="1" x14ac:dyDescent="0.3">
      <c r="A378" s="94">
        <v>45657</v>
      </c>
      <c r="B378" s="57" t="s">
        <v>355</v>
      </c>
      <c r="C378" s="57" t="s">
        <v>117</v>
      </c>
      <c r="D378" s="19" t="str">
        <f t="shared" si="30"/>
        <v>Cyclicals</v>
      </c>
      <c r="E378" s="19" t="str">
        <f t="shared" si="31"/>
        <v>Cyclicals ex-WEG &amp; Embraer</v>
      </c>
      <c r="F378" s="100">
        <v>6.4999999999999997E-4</v>
      </c>
      <c r="G378" s="101">
        <v>20.911999999999999</v>
      </c>
      <c r="H378" s="98">
        <v>5.0999999999999997E-2</v>
      </c>
      <c r="I378" s="20">
        <f t="shared" si="32"/>
        <v>1</v>
      </c>
      <c r="J378" s="102">
        <f t="shared" si="33"/>
        <v>3.1082631981637336E-5</v>
      </c>
      <c r="K378" s="102">
        <f t="shared" si="34"/>
        <v>6.0946337218896745E-4</v>
      </c>
      <c r="L378" s="96">
        <f t="shared" si="35"/>
        <v>6.4999999999999997E-4</v>
      </c>
    </row>
    <row r="379" spans="1:12" ht="13.95" customHeight="1" x14ac:dyDescent="0.3">
      <c r="A379" s="94">
        <v>45688</v>
      </c>
      <c r="B379" s="57" t="s">
        <v>355</v>
      </c>
      <c r="C379" s="57" t="s">
        <v>117</v>
      </c>
      <c r="D379" s="19" t="str">
        <f t="shared" si="30"/>
        <v>Cyclicals</v>
      </c>
      <c r="E379" s="19" t="str">
        <f t="shared" si="31"/>
        <v>Cyclicals ex-WEG &amp; Embraer</v>
      </c>
      <c r="F379" s="100">
        <v>6.7000000000000002E-4</v>
      </c>
      <c r="G379" s="101">
        <v>28.065999999999999</v>
      </c>
      <c r="H379" s="98">
        <v>4.2199999999999988E-2</v>
      </c>
      <c r="I379" s="20">
        <f t="shared" si="32"/>
        <v>1</v>
      </c>
      <c r="J379" s="102">
        <f t="shared" si="33"/>
        <v>2.3872301004774462E-5</v>
      </c>
      <c r="K379" s="102">
        <f t="shared" si="34"/>
        <v>5.656943366060301E-4</v>
      </c>
      <c r="L379" s="96">
        <f t="shared" si="35"/>
        <v>6.7000000000000002E-4</v>
      </c>
    </row>
    <row r="380" spans="1:12" ht="13.95" customHeight="1" x14ac:dyDescent="0.3">
      <c r="A380" s="94">
        <v>45716</v>
      </c>
      <c r="B380" s="57" t="s">
        <v>355</v>
      </c>
      <c r="C380" s="57" t="s">
        <v>117</v>
      </c>
      <c r="D380" s="19" t="str">
        <f t="shared" si="30"/>
        <v>Cyclicals</v>
      </c>
      <c r="E380" s="19" t="str">
        <f t="shared" si="31"/>
        <v>Cyclicals ex-WEG &amp; Embraer</v>
      </c>
      <c r="F380" s="100">
        <v>5.8999999999999992E-4</v>
      </c>
      <c r="G380" s="101">
        <v>22.707000000000001</v>
      </c>
      <c r="H380" s="98">
        <v>4.4139999999999999E-2</v>
      </c>
      <c r="I380" s="20">
        <f t="shared" si="32"/>
        <v>1</v>
      </c>
      <c r="J380" s="102">
        <f t="shared" si="33"/>
        <v>2.5983176993878536E-5</v>
      </c>
      <c r="K380" s="102">
        <f t="shared" si="34"/>
        <v>5.8865376062253139E-4</v>
      </c>
      <c r="L380" s="96">
        <f t="shared" si="35"/>
        <v>5.8999999999999992E-4</v>
      </c>
    </row>
    <row r="381" spans="1:12" ht="13.95" customHeight="1" x14ac:dyDescent="0.3">
      <c r="A381" s="94">
        <v>45747</v>
      </c>
      <c r="B381" s="57" t="s">
        <v>355</v>
      </c>
      <c r="C381" s="57" t="s">
        <v>117</v>
      </c>
      <c r="D381" s="19" t="str">
        <f t="shared" si="30"/>
        <v>Cyclicals</v>
      </c>
      <c r="E381" s="19" t="str">
        <f t="shared" si="31"/>
        <v>Cyclicals ex-WEG &amp; Embraer</v>
      </c>
      <c r="F381" s="100">
        <v>5.8E-4</v>
      </c>
      <c r="G381" s="101">
        <v>21.734999999999999</v>
      </c>
      <c r="H381" s="98">
        <v>4.9549999999999997E-2</v>
      </c>
      <c r="I381" s="20">
        <f t="shared" si="32"/>
        <v>1</v>
      </c>
      <c r="J381" s="102">
        <f t="shared" si="33"/>
        <v>2.6685070163331033E-5</v>
      </c>
      <c r="K381" s="102">
        <f t="shared" si="34"/>
        <v>5.3854833831142349E-4</v>
      </c>
      <c r="L381" s="96">
        <f t="shared" si="35"/>
        <v>5.8E-4</v>
      </c>
    </row>
    <row r="382" spans="1:12" ht="13.95" customHeight="1" x14ac:dyDescent="0.3">
      <c r="A382" s="94">
        <v>45777</v>
      </c>
      <c r="B382" s="57" t="s">
        <v>355</v>
      </c>
      <c r="C382" s="57" t="s">
        <v>117</v>
      </c>
      <c r="D382" s="19" t="str">
        <f t="shared" si="30"/>
        <v>Cyclicals</v>
      </c>
      <c r="E382" s="19" t="str">
        <f t="shared" si="31"/>
        <v>Cyclicals ex-WEG &amp; Embraer</v>
      </c>
      <c r="F382" s="100">
        <v>6.4000000000000005E-4</v>
      </c>
      <c r="G382" s="101">
        <v>24.526</v>
      </c>
      <c r="H382" s="98">
        <v>5.1319999999999998E-2</v>
      </c>
      <c r="I382" s="20">
        <f t="shared" si="32"/>
        <v>1</v>
      </c>
      <c r="J382" s="102">
        <f t="shared" si="33"/>
        <v>2.6094756584848734E-5</v>
      </c>
      <c r="K382" s="102">
        <f t="shared" si="34"/>
        <v>5.0847148450601585E-4</v>
      </c>
      <c r="L382" s="96">
        <f t="shared" si="35"/>
        <v>6.4000000000000005E-4</v>
      </c>
    </row>
    <row r="383" spans="1:12" ht="13.95" customHeight="1" x14ac:dyDescent="0.3">
      <c r="A383" s="94">
        <v>45808</v>
      </c>
      <c r="B383" s="57" t="s">
        <v>355</v>
      </c>
      <c r="C383" s="57" t="s">
        <v>117</v>
      </c>
      <c r="D383" s="19" t="str">
        <f t="shared" si="30"/>
        <v>Cyclicals</v>
      </c>
      <c r="E383" s="19" t="str">
        <f t="shared" si="31"/>
        <v>Cyclicals ex-WEG &amp; Embraer</v>
      </c>
      <c r="F383" s="100">
        <v>5.8999999999999992E-4</v>
      </c>
      <c r="G383" s="101">
        <v>23.376000000000001</v>
      </c>
      <c r="H383" s="98">
        <v>4.8099999999999997E-2</v>
      </c>
      <c r="I383" s="20">
        <f t="shared" si="32"/>
        <v>1</v>
      </c>
      <c r="J383" s="102">
        <f t="shared" si="33"/>
        <v>2.5239561943874053E-5</v>
      </c>
      <c r="K383" s="102">
        <f t="shared" si="34"/>
        <v>5.2473101754415912E-4</v>
      </c>
      <c r="L383" s="96">
        <f t="shared" si="35"/>
        <v>5.8999999999999992E-4</v>
      </c>
    </row>
    <row r="384" spans="1:12" ht="13.95" customHeight="1" x14ac:dyDescent="0.3">
      <c r="A384" s="94">
        <v>45838</v>
      </c>
      <c r="B384" s="57" t="s">
        <v>355</v>
      </c>
      <c r="C384" s="57" t="s">
        <v>117</v>
      </c>
      <c r="D384" s="19" t="str">
        <f t="shared" si="30"/>
        <v>Cyclicals</v>
      </c>
      <c r="E384" s="19" t="str">
        <f t="shared" si="31"/>
        <v>Cyclicals ex-WEG &amp; Embraer</v>
      </c>
      <c r="F384" s="100">
        <v>5.4000000000000001E-4</v>
      </c>
      <c r="G384" s="101">
        <v>21.782</v>
      </c>
      <c r="H384" s="98">
        <v>4.5259999999999988E-2</v>
      </c>
      <c r="I384" s="20">
        <f t="shared" si="32"/>
        <v>1</v>
      </c>
      <c r="J384" s="102">
        <f t="shared" si="33"/>
        <v>2.4791111927279406E-5</v>
      </c>
      <c r="K384" s="102">
        <f t="shared" si="34"/>
        <v>5.4774882738133925E-4</v>
      </c>
      <c r="L384" s="96">
        <f t="shared" si="35"/>
        <v>5.4000000000000001E-4</v>
      </c>
    </row>
    <row r="385" spans="1:12" ht="13.95" customHeight="1" x14ac:dyDescent="0.3">
      <c r="A385" s="94">
        <v>45869</v>
      </c>
      <c r="B385" s="57" t="s">
        <v>355</v>
      </c>
      <c r="C385" s="57" t="s">
        <v>117</v>
      </c>
      <c r="D385" s="19" t="str">
        <f t="shared" si="30"/>
        <v>Cyclicals</v>
      </c>
      <c r="E385" s="19" t="str">
        <f t="shared" si="31"/>
        <v>Cyclicals ex-WEG &amp; Embraer</v>
      </c>
      <c r="F385" s="100">
        <v>5.6999999999999998E-4</v>
      </c>
      <c r="G385" s="101">
        <v>22.466999999999999</v>
      </c>
      <c r="H385" s="98">
        <v>4.335E-2</v>
      </c>
      <c r="I385" s="20">
        <f t="shared" si="32"/>
        <v>1</v>
      </c>
      <c r="J385" s="102">
        <f t="shared" si="33"/>
        <v>2.537054346374683E-5</v>
      </c>
      <c r="K385" s="102">
        <f t="shared" si="34"/>
        <v>5.8524898416947705E-4</v>
      </c>
      <c r="L385" s="96">
        <f t="shared" si="35"/>
        <v>5.6999999999999998E-4</v>
      </c>
    </row>
    <row r="386" spans="1:12" ht="13.95" customHeight="1" x14ac:dyDescent="0.3">
      <c r="A386" s="94">
        <v>45535</v>
      </c>
      <c r="B386" s="57" t="s">
        <v>224</v>
      </c>
      <c r="C386" s="57" t="s">
        <v>115</v>
      </c>
      <c r="D386" s="19" t="str">
        <f t="shared" si="30"/>
        <v>Defensives</v>
      </c>
      <c r="E386" s="19" t="str">
        <f t="shared" si="31"/>
        <v>Defensives</v>
      </c>
      <c r="F386" s="100">
        <v>1.48E-3</v>
      </c>
      <c r="G386" s="101">
        <v>15.622</v>
      </c>
      <c r="H386" s="98">
        <v>5.8369999999999998E-2</v>
      </c>
      <c r="I386" s="20">
        <f t="shared" si="32"/>
        <v>1</v>
      </c>
      <c r="J386" s="102">
        <f t="shared" si="33"/>
        <v>9.4738189732428621E-5</v>
      </c>
      <c r="K386" s="102">
        <f t="shared" si="34"/>
        <v>1.6230630415012613E-3</v>
      </c>
      <c r="L386" s="96">
        <f t="shared" si="35"/>
        <v>1.48E-3</v>
      </c>
    </row>
    <row r="387" spans="1:12" ht="13.95" customHeight="1" x14ac:dyDescent="0.3">
      <c r="A387" s="94">
        <v>45565</v>
      </c>
      <c r="B387" s="57" t="s">
        <v>224</v>
      </c>
      <c r="C387" s="57" t="s">
        <v>115</v>
      </c>
      <c r="D387" s="19" t="str">
        <f t="shared" si="30"/>
        <v>Defensives</v>
      </c>
      <c r="E387" s="19" t="str">
        <f t="shared" si="31"/>
        <v>Defensives</v>
      </c>
      <c r="F387" s="100">
        <v>1.41E-3</v>
      </c>
      <c r="G387" s="101">
        <v>14.073</v>
      </c>
      <c r="H387" s="98">
        <v>5.9219999999999988E-2</v>
      </c>
      <c r="I387" s="20">
        <f t="shared" si="32"/>
        <v>1</v>
      </c>
      <c r="J387" s="102">
        <f t="shared" si="33"/>
        <v>1.0019185674696226E-4</v>
      </c>
      <c r="K387" s="102">
        <f t="shared" si="34"/>
        <v>1.6918584388207073E-3</v>
      </c>
      <c r="L387" s="96">
        <f t="shared" si="35"/>
        <v>1.41E-3</v>
      </c>
    </row>
    <row r="388" spans="1:12" ht="13.95" customHeight="1" x14ac:dyDescent="0.3">
      <c r="A388" s="94">
        <v>45596</v>
      </c>
      <c r="B388" s="57" t="s">
        <v>224</v>
      </c>
      <c r="C388" s="57" t="s">
        <v>115</v>
      </c>
      <c r="D388" s="19" t="str">
        <f t="shared" si="30"/>
        <v>Defensives</v>
      </c>
      <c r="E388" s="19" t="str">
        <f t="shared" si="31"/>
        <v>Defensives</v>
      </c>
      <c r="F388" s="100">
        <v>1.4E-3</v>
      </c>
      <c r="G388" s="101">
        <v>14.457000000000001</v>
      </c>
      <c r="H388" s="98">
        <v>6.0490000000000002E-2</v>
      </c>
      <c r="I388" s="20">
        <f t="shared" si="32"/>
        <v>1</v>
      </c>
      <c r="J388" s="102">
        <f t="shared" si="33"/>
        <v>9.6838901570173616E-5</v>
      </c>
      <c r="K388" s="102">
        <f t="shared" si="34"/>
        <v>1.6009076139886528E-3</v>
      </c>
      <c r="L388" s="96">
        <f t="shared" si="35"/>
        <v>1.4E-3</v>
      </c>
    </row>
    <row r="389" spans="1:12" ht="13.95" customHeight="1" x14ac:dyDescent="0.3">
      <c r="A389" s="94">
        <v>45626</v>
      </c>
      <c r="B389" s="57" t="s">
        <v>224</v>
      </c>
      <c r="C389" s="57" t="s">
        <v>115</v>
      </c>
      <c r="D389" s="19" t="str">
        <f t="shared" ref="D389:D452" si="36">VLOOKUP(C389,GicsMap,2,FALSE)</f>
        <v>Defensives</v>
      </c>
      <c r="E389" s="19" t="str">
        <f t="shared" ref="E389:E452" si="37">IF(D389="Cyclicals",IF(COUNTIF(GlobalList,B389)&gt;0,"WEG &amp; Embraer","Cyclicals ex-WEG &amp; Embraer"),D389)</f>
        <v>Defensives</v>
      </c>
      <c r="F389" s="100">
        <v>1.39E-3</v>
      </c>
      <c r="G389" s="101">
        <v>13.964</v>
      </c>
      <c r="H389" s="98">
        <v>6.1660000000000013E-2</v>
      </c>
      <c r="I389" s="20">
        <f t="shared" ref="I389:I452" si="38">IF(AND(ISNUMBER(G389),ISNUMBER(H389),G389&gt;=PEmin,G389&lt;=PEmax,H389&gt;=ROEmin,H389&lt;=ROEmax),1,0)</f>
        <v>1</v>
      </c>
      <c r="J389" s="102">
        <f t="shared" ref="J389:J452" si="39">IF(I389=1,F389/G389,0)</f>
        <v>9.9541678602119729E-5</v>
      </c>
      <c r="K389" s="102">
        <f t="shared" ref="K389:K452" si="40">IF(I389=1,J389/H389,0)</f>
        <v>1.6143639085650294E-3</v>
      </c>
      <c r="L389" s="96">
        <f t="shared" ref="L389:L452" si="41">I389*F389</f>
        <v>1.39E-3</v>
      </c>
    </row>
    <row r="390" spans="1:12" ht="13.95" customHeight="1" x14ac:dyDescent="0.3">
      <c r="A390" s="94">
        <v>45657</v>
      </c>
      <c r="B390" s="57" t="s">
        <v>224</v>
      </c>
      <c r="C390" s="57" t="s">
        <v>115</v>
      </c>
      <c r="D390" s="19" t="str">
        <f t="shared" si="36"/>
        <v>Defensives</v>
      </c>
      <c r="E390" s="19" t="str">
        <f t="shared" si="37"/>
        <v>Defensives</v>
      </c>
      <c r="F390" s="100">
        <v>1.32E-3</v>
      </c>
      <c r="G390" s="101">
        <v>12.464</v>
      </c>
      <c r="H390" s="98">
        <v>6.2469999999999998E-2</v>
      </c>
      <c r="I390" s="20">
        <f t="shared" si="38"/>
        <v>1</v>
      </c>
      <c r="J390" s="102">
        <f t="shared" si="39"/>
        <v>1.0590500641848523E-4</v>
      </c>
      <c r="K390" s="102">
        <f t="shared" si="40"/>
        <v>1.6952938437407594E-3</v>
      </c>
      <c r="L390" s="96">
        <f t="shared" si="41"/>
        <v>1.32E-3</v>
      </c>
    </row>
    <row r="391" spans="1:12" ht="13.95" customHeight="1" x14ac:dyDescent="0.3">
      <c r="A391" s="94">
        <v>45688</v>
      </c>
      <c r="B391" s="57" t="s">
        <v>224</v>
      </c>
      <c r="C391" s="57" t="s">
        <v>115</v>
      </c>
      <c r="D391" s="19" t="str">
        <f t="shared" si="36"/>
        <v>Defensives</v>
      </c>
      <c r="E391" s="19" t="str">
        <f t="shared" si="37"/>
        <v>Defensives</v>
      </c>
      <c r="F391" s="100">
        <v>1.2800000000000001E-3</v>
      </c>
      <c r="G391" s="101">
        <v>16.584</v>
      </c>
      <c r="H391" s="98">
        <v>2.579E-2</v>
      </c>
      <c r="I391" s="20">
        <f t="shared" si="38"/>
        <v>1</v>
      </c>
      <c r="J391" s="102">
        <f t="shared" si="39"/>
        <v>7.7182826821032329E-5</v>
      </c>
      <c r="K391" s="102">
        <f t="shared" si="40"/>
        <v>2.9927424126030373E-3</v>
      </c>
      <c r="L391" s="96">
        <f t="shared" si="41"/>
        <v>1.2800000000000001E-3</v>
      </c>
    </row>
    <row r="392" spans="1:12" ht="13.95" customHeight="1" x14ac:dyDescent="0.3">
      <c r="A392" s="94">
        <v>45716</v>
      </c>
      <c r="B392" s="57" t="s">
        <v>224</v>
      </c>
      <c r="C392" s="57" t="s">
        <v>115</v>
      </c>
      <c r="D392" s="19" t="str">
        <f t="shared" si="36"/>
        <v>Defensives</v>
      </c>
      <c r="E392" s="19" t="str">
        <f t="shared" si="37"/>
        <v>Defensives</v>
      </c>
      <c r="F392" s="100">
        <v>1.2700000000000001E-3</v>
      </c>
      <c r="G392" s="101">
        <v>21.285</v>
      </c>
      <c r="H392" s="98">
        <v>2.1199999999999999E-3</v>
      </c>
      <c r="I392" s="20">
        <f t="shared" si="38"/>
        <v>0</v>
      </c>
      <c r="J392" s="102">
        <f t="shared" si="39"/>
        <v>0</v>
      </c>
      <c r="K392" s="102">
        <f t="shared" si="40"/>
        <v>0</v>
      </c>
      <c r="L392" s="96">
        <f t="shared" si="41"/>
        <v>0</v>
      </c>
    </row>
    <row r="393" spans="1:12" ht="13.95" customHeight="1" x14ac:dyDescent="0.3">
      <c r="A393" s="94">
        <v>45747</v>
      </c>
      <c r="B393" s="57" t="s">
        <v>224</v>
      </c>
      <c r="C393" s="57" t="s">
        <v>115</v>
      </c>
      <c r="D393" s="19" t="str">
        <f t="shared" si="36"/>
        <v>Defensives</v>
      </c>
      <c r="E393" s="19" t="str">
        <f t="shared" si="37"/>
        <v>Defensives</v>
      </c>
      <c r="F393" s="100">
        <v>1.15E-3</v>
      </c>
      <c r="G393" s="101">
        <v>19.545000000000002</v>
      </c>
      <c r="H393" s="98">
        <v>-1.0749999999999999E-2</v>
      </c>
      <c r="I393" s="20">
        <f t="shared" si="38"/>
        <v>0</v>
      </c>
      <c r="J393" s="102">
        <f t="shared" si="39"/>
        <v>0</v>
      </c>
      <c r="K393" s="102">
        <f t="shared" si="40"/>
        <v>0</v>
      </c>
      <c r="L393" s="96">
        <f t="shared" si="41"/>
        <v>0</v>
      </c>
    </row>
    <row r="394" spans="1:12" ht="13.95" customHeight="1" x14ac:dyDescent="0.3">
      <c r="A394" s="94">
        <v>45777</v>
      </c>
      <c r="B394" s="57" t="s">
        <v>224</v>
      </c>
      <c r="C394" s="57" t="s">
        <v>115</v>
      </c>
      <c r="D394" s="19" t="str">
        <f t="shared" si="36"/>
        <v>Defensives</v>
      </c>
      <c r="E394" s="19" t="str">
        <f t="shared" si="37"/>
        <v>Defensives</v>
      </c>
      <c r="F394" s="100">
        <v>1.3500000000000001E-3</v>
      </c>
      <c r="G394" s="101">
        <v>19.545000000000002</v>
      </c>
      <c r="H394" s="98">
        <v>-1.44E-2</v>
      </c>
      <c r="I394" s="20">
        <f t="shared" si="38"/>
        <v>0</v>
      </c>
      <c r="J394" s="102">
        <f t="shared" si="39"/>
        <v>0</v>
      </c>
      <c r="K394" s="102">
        <f t="shared" si="40"/>
        <v>0</v>
      </c>
      <c r="L394" s="96">
        <f t="shared" si="41"/>
        <v>0</v>
      </c>
    </row>
    <row r="395" spans="1:12" ht="13.95" customHeight="1" x14ac:dyDescent="0.3">
      <c r="A395" s="94">
        <v>45808</v>
      </c>
      <c r="B395" s="57" t="s">
        <v>224</v>
      </c>
      <c r="C395" s="57" t="s">
        <v>115</v>
      </c>
      <c r="D395" s="19" t="str">
        <f t="shared" si="36"/>
        <v>Defensives</v>
      </c>
      <c r="E395" s="19" t="str">
        <f t="shared" si="37"/>
        <v>Defensives</v>
      </c>
      <c r="F395" s="100">
        <v>1.47E-3</v>
      </c>
      <c r="G395" s="101">
        <v>19.545000000000002</v>
      </c>
      <c r="H395" s="98">
        <v>-2.3089999999999999E-2</v>
      </c>
      <c r="I395" s="20">
        <f t="shared" si="38"/>
        <v>0</v>
      </c>
      <c r="J395" s="102">
        <f t="shared" si="39"/>
        <v>0</v>
      </c>
      <c r="K395" s="102">
        <f t="shared" si="40"/>
        <v>0</v>
      </c>
      <c r="L395" s="96">
        <f t="shared" si="41"/>
        <v>0</v>
      </c>
    </row>
    <row r="396" spans="1:12" ht="13.95" customHeight="1" x14ac:dyDescent="0.3">
      <c r="A396" s="94">
        <v>45838</v>
      </c>
      <c r="B396" s="57" t="s">
        <v>224</v>
      </c>
      <c r="C396" s="57" t="s">
        <v>115</v>
      </c>
      <c r="D396" s="19" t="str">
        <f t="shared" si="36"/>
        <v>Defensives</v>
      </c>
      <c r="E396" s="19" t="str">
        <f t="shared" si="37"/>
        <v>Defensives</v>
      </c>
      <c r="F396" s="100">
        <v>1.5399999999999999E-3</v>
      </c>
      <c r="G396" s="101">
        <v>19.545000000000002</v>
      </c>
      <c r="H396" s="98">
        <v>-2.188E-2</v>
      </c>
      <c r="I396" s="20">
        <f t="shared" si="38"/>
        <v>0</v>
      </c>
      <c r="J396" s="102">
        <f t="shared" si="39"/>
        <v>0</v>
      </c>
      <c r="K396" s="102">
        <f t="shared" si="40"/>
        <v>0</v>
      </c>
      <c r="L396" s="96">
        <f t="shared" si="41"/>
        <v>0</v>
      </c>
    </row>
    <row r="397" spans="1:12" ht="13.95" customHeight="1" x14ac:dyDescent="0.3">
      <c r="A397" s="94">
        <v>45869</v>
      </c>
      <c r="B397" s="57" t="s">
        <v>224</v>
      </c>
      <c r="C397" s="57" t="s">
        <v>115</v>
      </c>
      <c r="D397" s="19" t="str">
        <f t="shared" si="36"/>
        <v>Defensives</v>
      </c>
      <c r="E397" s="19" t="str">
        <f t="shared" si="37"/>
        <v>Defensives</v>
      </c>
      <c r="F397" s="100">
        <v>1.4599999999999999E-3</v>
      </c>
      <c r="G397" s="101">
        <v>19.545000000000002</v>
      </c>
      <c r="H397" s="98">
        <v>-2.0459999999999999E-2</v>
      </c>
      <c r="I397" s="20">
        <f t="shared" si="38"/>
        <v>0</v>
      </c>
      <c r="J397" s="102">
        <f t="shared" si="39"/>
        <v>0</v>
      </c>
      <c r="K397" s="102">
        <f t="shared" si="40"/>
        <v>0</v>
      </c>
      <c r="L397" s="96">
        <f t="shared" si="41"/>
        <v>0</v>
      </c>
    </row>
    <row r="398" spans="1:12" ht="13.95" customHeight="1" x14ac:dyDescent="0.3">
      <c r="A398" s="94">
        <v>45900</v>
      </c>
      <c r="B398" s="57" t="s">
        <v>224</v>
      </c>
      <c r="C398" s="57" t="s">
        <v>115</v>
      </c>
      <c r="D398" s="19" t="str">
        <f t="shared" si="36"/>
        <v>Defensives</v>
      </c>
      <c r="E398" s="19" t="str">
        <f t="shared" si="37"/>
        <v>Defensives</v>
      </c>
      <c r="F398" s="100">
        <v>1.6199999999999999E-3</v>
      </c>
      <c r="G398" s="101">
        <v>19.545000000000002</v>
      </c>
      <c r="H398" s="98">
        <v>-1.9550000000000001E-2</v>
      </c>
      <c r="I398" s="20">
        <f t="shared" si="38"/>
        <v>0</v>
      </c>
      <c r="J398" s="102">
        <f t="shared" si="39"/>
        <v>0</v>
      </c>
      <c r="K398" s="102">
        <f t="shared" si="40"/>
        <v>0</v>
      </c>
      <c r="L398" s="96">
        <f t="shared" si="41"/>
        <v>0</v>
      </c>
    </row>
    <row r="399" spans="1:12" ht="13.95" customHeight="1" x14ac:dyDescent="0.3">
      <c r="A399" s="94">
        <v>45930</v>
      </c>
      <c r="B399" s="57" t="s">
        <v>224</v>
      </c>
      <c r="C399" s="57" t="s">
        <v>115</v>
      </c>
      <c r="D399" s="19" t="str">
        <f t="shared" si="36"/>
        <v>Defensives</v>
      </c>
      <c r="E399" s="19" t="str">
        <f t="shared" si="37"/>
        <v>Defensives</v>
      </c>
      <c r="F399" s="100">
        <v>1.49E-3</v>
      </c>
      <c r="G399" s="101">
        <v>19.545000000000002</v>
      </c>
      <c r="H399" s="98">
        <v>-2.0660000000000001E-2</v>
      </c>
      <c r="I399" s="20">
        <f t="shared" si="38"/>
        <v>0</v>
      </c>
      <c r="J399" s="102">
        <f t="shared" si="39"/>
        <v>0</v>
      </c>
      <c r="K399" s="102">
        <f t="shared" si="40"/>
        <v>0</v>
      </c>
      <c r="L399" s="96">
        <f t="shared" si="41"/>
        <v>0</v>
      </c>
    </row>
    <row r="400" spans="1:12" ht="13.95" customHeight="1" x14ac:dyDescent="0.3">
      <c r="A400" s="94">
        <v>45961</v>
      </c>
      <c r="B400" s="57" t="s">
        <v>224</v>
      </c>
      <c r="C400" s="57" t="s">
        <v>115</v>
      </c>
      <c r="D400" s="19" t="str">
        <f t="shared" si="36"/>
        <v>Defensives</v>
      </c>
      <c r="E400" s="19" t="str">
        <f t="shared" si="37"/>
        <v>Defensives</v>
      </c>
      <c r="F400" s="100">
        <v>1.56E-3</v>
      </c>
      <c r="G400" s="101">
        <v>19.545000000000002</v>
      </c>
      <c r="H400" s="98">
        <v>-4.1169999999999998E-2</v>
      </c>
      <c r="I400" s="20">
        <f t="shared" si="38"/>
        <v>0</v>
      </c>
      <c r="J400" s="102">
        <f t="shared" si="39"/>
        <v>0</v>
      </c>
      <c r="K400" s="102">
        <f t="shared" si="40"/>
        <v>0</v>
      </c>
      <c r="L400" s="96">
        <f t="shared" si="41"/>
        <v>0</v>
      </c>
    </row>
    <row r="401" spans="1:12" ht="13.95" customHeight="1" x14ac:dyDescent="0.3">
      <c r="A401" s="94">
        <v>45991</v>
      </c>
      <c r="B401" s="57" t="s">
        <v>224</v>
      </c>
      <c r="C401" s="57" t="s">
        <v>115</v>
      </c>
      <c r="D401" s="19" t="str">
        <f t="shared" si="36"/>
        <v>Defensives</v>
      </c>
      <c r="E401" s="19" t="str">
        <f t="shared" si="37"/>
        <v>Defensives</v>
      </c>
      <c r="F401" s="100">
        <v>1.6299999999999999E-3</v>
      </c>
      <c r="G401" s="101">
        <v>19.545000000000002</v>
      </c>
      <c r="H401" s="98">
        <v>-4.6920000000000003E-2</v>
      </c>
      <c r="I401" s="20">
        <f t="shared" si="38"/>
        <v>0</v>
      </c>
      <c r="J401" s="102">
        <f t="shared" si="39"/>
        <v>0</v>
      </c>
      <c r="K401" s="102">
        <f t="shared" si="40"/>
        <v>0</v>
      </c>
      <c r="L401" s="96">
        <f t="shared" si="41"/>
        <v>0</v>
      </c>
    </row>
    <row r="402" spans="1:12" ht="13.95" customHeight="1" x14ac:dyDescent="0.3">
      <c r="A402" s="94">
        <v>46022</v>
      </c>
      <c r="B402" s="57" t="s">
        <v>224</v>
      </c>
      <c r="C402" s="57" t="s">
        <v>115</v>
      </c>
      <c r="D402" s="19" t="str">
        <f t="shared" si="36"/>
        <v>Defensives</v>
      </c>
      <c r="E402" s="19" t="str">
        <f t="shared" si="37"/>
        <v>Defensives</v>
      </c>
      <c r="F402" s="100">
        <v>1.6000000000000001E-3</v>
      </c>
      <c r="G402" s="101">
        <v>19.545000000000002</v>
      </c>
      <c r="H402" s="98">
        <v>-5.4100000000000002E-2</v>
      </c>
      <c r="I402" s="20">
        <f t="shared" si="38"/>
        <v>0</v>
      </c>
      <c r="J402" s="102">
        <f t="shared" si="39"/>
        <v>0</v>
      </c>
      <c r="K402" s="102">
        <f t="shared" si="40"/>
        <v>0</v>
      </c>
      <c r="L402" s="96">
        <f t="shared" si="41"/>
        <v>0</v>
      </c>
    </row>
    <row r="403" spans="1:12" ht="13.95" customHeight="1" x14ac:dyDescent="0.3">
      <c r="A403" s="94">
        <v>46053</v>
      </c>
      <c r="B403" s="57" t="s">
        <v>224</v>
      </c>
      <c r="C403" s="57" t="s">
        <v>115</v>
      </c>
      <c r="D403" s="19" t="str">
        <f t="shared" si="36"/>
        <v>Defensives</v>
      </c>
      <c r="E403" s="19" t="str">
        <f t="shared" si="37"/>
        <v>Defensives</v>
      </c>
      <c r="F403" s="100">
        <v>1.3600000000000001E-3</v>
      </c>
      <c r="G403" s="101">
        <v>19.545000000000002</v>
      </c>
      <c r="H403" s="98">
        <v>-5.3780000000000001E-2</v>
      </c>
      <c r="I403" s="20">
        <f t="shared" si="38"/>
        <v>0</v>
      </c>
      <c r="J403" s="102">
        <f t="shared" si="39"/>
        <v>0</v>
      </c>
      <c r="K403" s="102">
        <f t="shared" si="40"/>
        <v>0</v>
      </c>
      <c r="L403" s="96">
        <f t="shared" si="41"/>
        <v>0</v>
      </c>
    </row>
    <row r="404" spans="1:12" ht="13.95" customHeight="1" x14ac:dyDescent="0.3">
      <c r="A404" s="94">
        <v>46081</v>
      </c>
      <c r="B404" s="57" t="s">
        <v>224</v>
      </c>
      <c r="C404" s="57" t="s">
        <v>115</v>
      </c>
      <c r="D404" s="19" t="str">
        <f t="shared" si="36"/>
        <v>Defensives</v>
      </c>
      <c r="E404" s="19" t="str">
        <f t="shared" si="37"/>
        <v>Defensives</v>
      </c>
      <c r="F404" s="100">
        <v>1.3799999999999999E-3</v>
      </c>
      <c r="G404" s="101">
        <v>19.545000000000002</v>
      </c>
      <c r="H404" s="98">
        <v>-4.931E-2</v>
      </c>
      <c r="I404" s="20">
        <f t="shared" si="38"/>
        <v>0</v>
      </c>
      <c r="J404" s="102">
        <f t="shared" si="39"/>
        <v>0</v>
      </c>
      <c r="K404" s="102">
        <f t="shared" si="40"/>
        <v>0</v>
      </c>
      <c r="L404" s="96">
        <f t="shared" si="41"/>
        <v>0</v>
      </c>
    </row>
    <row r="405" spans="1:12" ht="13.95" customHeight="1" x14ac:dyDescent="0.3">
      <c r="A405" s="94">
        <v>46112</v>
      </c>
      <c r="B405" s="57" t="s">
        <v>224</v>
      </c>
      <c r="C405" s="57" t="s">
        <v>115</v>
      </c>
      <c r="D405" s="19" t="str">
        <f t="shared" si="36"/>
        <v>Defensives</v>
      </c>
      <c r="E405" s="19" t="str">
        <f t="shared" si="37"/>
        <v>Defensives</v>
      </c>
      <c r="F405" s="100">
        <v>1.4E-3</v>
      </c>
      <c r="G405" s="101">
        <v>19.545000000000002</v>
      </c>
      <c r="H405" s="98">
        <v>-4.333E-2</v>
      </c>
      <c r="I405" s="20">
        <f t="shared" si="38"/>
        <v>0</v>
      </c>
      <c r="J405" s="102">
        <f t="shared" si="39"/>
        <v>0</v>
      </c>
      <c r="K405" s="102">
        <f t="shared" si="40"/>
        <v>0</v>
      </c>
      <c r="L405" s="96">
        <f t="shared" si="41"/>
        <v>0</v>
      </c>
    </row>
    <row r="406" spans="1:12" ht="13.95" customHeight="1" x14ac:dyDescent="0.3">
      <c r="A406" s="94">
        <v>46142</v>
      </c>
      <c r="B406" s="57" t="s">
        <v>224</v>
      </c>
      <c r="C406" s="57" t="s">
        <v>115</v>
      </c>
      <c r="D406" s="19" t="str">
        <f t="shared" si="36"/>
        <v>Defensives</v>
      </c>
      <c r="E406" s="19" t="str">
        <f t="shared" si="37"/>
        <v>Defensives</v>
      </c>
      <c r="F406" s="100">
        <v>1.6900000000000001E-3</v>
      </c>
      <c r="G406" s="101">
        <v>19.545000000000002</v>
      </c>
      <c r="H406" s="98">
        <v>-7.0980000000000001E-2</v>
      </c>
      <c r="I406" s="20">
        <f t="shared" si="38"/>
        <v>0</v>
      </c>
      <c r="J406" s="102">
        <f t="shared" si="39"/>
        <v>0</v>
      </c>
      <c r="K406" s="102">
        <f t="shared" si="40"/>
        <v>0</v>
      </c>
      <c r="L406" s="96">
        <f t="shared" si="41"/>
        <v>0</v>
      </c>
    </row>
    <row r="407" spans="1:12" ht="13.95" customHeight="1" x14ac:dyDescent="0.3">
      <c r="A407" s="94">
        <v>46173</v>
      </c>
      <c r="B407" s="57" t="s">
        <v>224</v>
      </c>
      <c r="C407" s="57" t="s">
        <v>115</v>
      </c>
      <c r="D407" s="19" t="str">
        <f t="shared" si="36"/>
        <v>Defensives</v>
      </c>
      <c r="E407" s="19" t="str">
        <f t="shared" si="37"/>
        <v>Defensives</v>
      </c>
      <c r="F407" s="100">
        <v>1.6299999999999999E-3</v>
      </c>
      <c r="G407" s="101">
        <v>19.545000000000002</v>
      </c>
      <c r="H407" s="98">
        <v>-6.9190000000000002E-2</v>
      </c>
      <c r="I407" s="20">
        <f t="shared" si="38"/>
        <v>0</v>
      </c>
      <c r="J407" s="102">
        <f t="shared" si="39"/>
        <v>0</v>
      </c>
      <c r="K407" s="102">
        <f t="shared" si="40"/>
        <v>0</v>
      </c>
      <c r="L407" s="96">
        <f t="shared" si="41"/>
        <v>0</v>
      </c>
    </row>
    <row r="408" spans="1:12" ht="13.95" customHeight="1" x14ac:dyDescent="0.3">
      <c r="A408" s="94">
        <v>46203</v>
      </c>
      <c r="B408" s="57" t="s">
        <v>224</v>
      </c>
      <c r="C408" s="57" t="s">
        <v>115</v>
      </c>
      <c r="D408" s="19" t="str">
        <f t="shared" si="36"/>
        <v>Defensives</v>
      </c>
      <c r="E408" s="19" t="str">
        <f t="shared" si="37"/>
        <v>Defensives</v>
      </c>
      <c r="F408" s="100">
        <v>1.5399999999999999E-3</v>
      </c>
      <c r="G408" s="101">
        <v>19.545000000000002</v>
      </c>
      <c r="H408" s="98">
        <v>-6.4600000000000005E-2</v>
      </c>
      <c r="I408" s="20">
        <f t="shared" si="38"/>
        <v>0</v>
      </c>
      <c r="J408" s="102">
        <f t="shared" si="39"/>
        <v>0</v>
      </c>
      <c r="K408" s="102">
        <f t="shared" si="40"/>
        <v>0</v>
      </c>
      <c r="L408" s="96">
        <f t="shared" si="41"/>
        <v>0</v>
      </c>
    </row>
    <row r="409" spans="1:12" ht="13.95" customHeight="1" x14ac:dyDescent="0.3">
      <c r="A409" s="94">
        <v>46234</v>
      </c>
      <c r="B409" s="57" t="s">
        <v>224</v>
      </c>
      <c r="C409" s="57" t="s">
        <v>115</v>
      </c>
      <c r="D409" s="19" t="str">
        <f t="shared" si="36"/>
        <v>Defensives</v>
      </c>
      <c r="E409" s="19" t="str">
        <f t="shared" si="37"/>
        <v>Defensives</v>
      </c>
      <c r="F409" s="100">
        <v>1.41E-3</v>
      </c>
      <c r="G409" s="101">
        <v>19.545000000000002</v>
      </c>
      <c r="H409" s="98">
        <v>-6.0599999999999987E-2</v>
      </c>
      <c r="I409" s="20">
        <f t="shared" si="38"/>
        <v>0</v>
      </c>
      <c r="J409" s="102">
        <f t="shared" si="39"/>
        <v>0</v>
      </c>
      <c r="K409" s="102">
        <f t="shared" si="40"/>
        <v>0</v>
      </c>
      <c r="L409" s="96">
        <f t="shared" si="41"/>
        <v>0</v>
      </c>
    </row>
    <row r="410" spans="1:12" ht="13.95" customHeight="1" x14ac:dyDescent="0.3">
      <c r="A410" s="94">
        <v>46265</v>
      </c>
      <c r="B410" s="57" t="s">
        <v>224</v>
      </c>
      <c r="C410" s="57" t="s">
        <v>115</v>
      </c>
      <c r="D410" s="19" t="str">
        <f t="shared" si="36"/>
        <v>Defensives</v>
      </c>
      <c r="E410" s="19" t="str">
        <f t="shared" si="37"/>
        <v>Defensives</v>
      </c>
      <c r="F410" s="100">
        <v>1.4599999999999999E-3</v>
      </c>
      <c r="G410" s="101">
        <v>19.545000000000002</v>
      </c>
      <c r="H410" s="98">
        <v>-6.053E-2</v>
      </c>
      <c r="I410" s="20">
        <f t="shared" si="38"/>
        <v>0</v>
      </c>
      <c r="J410" s="102">
        <f t="shared" si="39"/>
        <v>0</v>
      </c>
      <c r="K410" s="102">
        <f t="shared" si="40"/>
        <v>0</v>
      </c>
      <c r="L410" s="96">
        <f t="shared" si="41"/>
        <v>0</v>
      </c>
    </row>
    <row r="411" spans="1:12" ht="13.95" customHeight="1" x14ac:dyDescent="0.3">
      <c r="A411" s="94">
        <v>46295</v>
      </c>
      <c r="B411" s="57" t="s">
        <v>224</v>
      </c>
      <c r="C411" s="57" t="s">
        <v>115</v>
      </c>
      <c r="D411" s="19" t="str">
        <f t="shared" si="36"/>
        <v>Defensives</v>
      </c>
      <c r="E411" s="19" t="str">
        <f t="shared" si="37"/>
        <v>Defensives</v>
      </c>
      <c r="F411" s="100">
        <v>1.5900000000000001E-3</v>
      </c>
      <c r="G411" s="101">
        <v>19.545000000000002</v>
      </c>
      <c r="H411" s="98">
        <v>-5.373E-2</v>
      </c>
      <c r="I411" s="20">
        <f t="shared" si="38"/>
        <v>0</v>
      </c>
      <c r="J411" s="102">
        <f t="shared" si="39"/>
        <v>0</v>
      </c>
      <c r="K411" s="102">
        <f t="shared" si="40"/>
        <v>0</v>
      </c>
      <c r="L411" s="96">
        <f t="shared" si="41"/>
        <v>0</v>
      </c>
    </row>
    <row r="412" spans="1:12" ht="13.95" customHeight="1" x14ac:dyDescent="0.3">
      <c r="A412" s="94">
        <v>42735</v>
      </c>
      <c r="B412" s="57" t="s">
        <v>180</v>
      </c>
      <c r="C412" s="57" t="s">
        <v>115</v>
      </c>
      <c r="D412" s="19" t="str">
        <f t="shared" si="36"/>
        <v>Defensives</v>
      </c>
      <c r="E412" s="19" t="str">
        <f t="shared" si="37"/>
        <v>Defensives</v>
      </c>
      <c r="F412" s="100">
        <v>5.94E-3</v>
      </c>
      <c r="G412" s="101">
        <v>26.091000000000001</v>
      </c>
      <c r="H412" s="98">
        <v>2.358E-2</v>
      </c>
      <c r="I412" s="20">
        <f t="shared" si="38"/>
        <v>1</v>
      </c>
      <c r="J412" s="102">
        <f t="shared" si="39"/>
        <v>2.2766471196964471E-4</v>
      </c>
      <c r="K412" s="102">
        <f t="shared" si="40"/>
        <v>9.6549920258543129E-3</v>
      </c>
      <c r="L412" s="96">
        <f t="shared" si="41"/>
        <v>5.94E-3</v>
      </c>
    </row>
    <row r="413" spans="1:12" ht="13.95" customHeight="1" x14ac:dyDescent="0.3">
      <c r="A413" s="94">
        <v>42766</v>
      </c>
      <c r="B413" s="57" t="s">
        <v>180</v>
      </c>
      <c r="C413" s="57" t="s">
        <v>115</v>
      </c>
      <c r="D413" s="19" t="str">
        <f t="shared" si="36"/>
        <v>Defensives</v>
      </c>
      <c r="E413" s="19" t="str">
        <f t="shared" si="37"/>
        <v>Defensives</v>
      </c>
      <c r="F413" s="100">
        <v>5.0899999999999999E-3</v>
      </c>
      <c r="G413" s="101">
        <v>18.545999999999999</v>
      </c>
      <c r="H413" s="98">
        <v>2.3449999999999999E-2</v>
      </c>
      <c r="I413" s="20">
        <f t="shared" si="38"/>
        <v>1</v>
      </c>
      <c r="J413" s="102">
        <f t="shared" si="39"/>
        <v>2.7445271217513213E-4</v>
      </c>
      <c r="K413" s="102">
        <f t="shared" si="40"/>
        <v>1.1703740391263632E-2</v>
      </c>
      <c r="L413" s="96">
        <f t="shared" si="41"/>
        <v>5.0899999999999999E-3</v>
      </c>
    </row>
    <row r="414" spans="1:12" ht="13.95" customHeight="1" x14ac:dyDescent="0.3">
      <c r="A414" s="94">
        <v>42794</v>
      </c>
      <c r="B414" s="57" t="s">
        <v>180</v>
      </c>
      <c r="C414" s="57" t="s">
        <v>115</v>
      </c>
      <c r="D414" s="19" t="str">
        <f t="shared" si="36"/>
        <v>Defensives</v>
      </c>
      <c r="E414" s="19" t="str">
        <f t="shared" si="37"/>
        <v>Defensives</v>
      </c>
      <c r="F414" s="100">
        <v>5.0899999999999999E-3</v>
      </c>
      <c r="G414" s="101">
        <v>16.122</v>
      </c>
      <c r="H414" s="98">
        <v>2.844E-2</v>
      </c>
      <c r="I414" s="20">
        <f t="shared" si="38"/>
        <v>1</v>
      </c>
      <c r="J414" s="102">
        <f t="shared" si="39"/>
        <v>3.1571765289666292E-4</v>
      </c>
      <c r="K414" s="102">
        <f t="shared" si="40"/>
        <v>1.1101183294538077E-2</v>
      </c>
      <c r="L414" s="96">
        <f t="shared" si="41"/>
        <v>5.0899999999999999E-3</v>
      </c>
    </row>
    <row r="415" spans="1:12" ht="13.95" customHeight="1" x14ac:dyDescent="0.3">
      <c r="A415" s="94">
        <v>42825</v>
      </c>
      <c r="B415" s="57" t="s">
        <v>180</v>
      </c>
      <c r="C415" s="57" t="s">
        <v>115</v>
      </c>
      <c r="D415" s="19" t="str">
        <f t="shared" si="36"/>
        <v>Defensives</v>
      </c>
      <c r="E415" s="19" t="str">
        <f t="shared" si="37"/>
        <v>Defensives</v>
      </c>
      <c r="F415" s="100">
        <v>4.1700000000000001E-3</v>
      </c>
      <c r="G415" s="101">
        <v>6.0410000000000004</v>
      </c>
      <c r="H415" s="98">
        <v>3.4000000000000002E-2</v>
      </c>
      <c r="I415" s="20">
        <f t="shared" si="38"/>
        <v>1</v>
      </c>
      <c r="J415" s="102">
        <f t="shared" si="39"/>
        <v>6.9028306571759638E-4</v>
      </c>
      <c r="K415" s="102">
        <f t="shared" si="40"/>
        <v>2.0302443109341067E-2</v>
      </c>
      <c r="L415" s="96">
        <f t="shared" si="41"/>
        <v>4.1700000000000001E-3</v>
      </c>
    </row>
    <row r="416" spans="1:12" ht="13.95" customHeight="1" x14ac:dyDescent="0.3">
      <c r="A416" s="94">
        <v>42855</v>
      </c>
      <c r="B416" s="57" t="s">
        <v>180</v>
      </c>
      <c r="C416" s="57" t="s">
        <v>115</v>
      </c>
      <c r="D416" s="19" t="str">
        <f t="shared" si="36"/>
        <v>Defensives</v>
      </c>
      <c r="E416" s="19" t="str">
        <f t="shared" si="37"/>
        <v>Defensives</v>
      </c>
      <c r="F416" s="100">
        <v>4.2599999999999999E-3</v>
      </c>
      <c r="G416" s="101">
        <v>6.6029999999999998</v>
      </c>
      <c r="H416" s="98">
        <v>2.938E-2</v>
      </c>
      <c r="I416" s="20">
        <f t="shared" si="38"/>
        <v>1</v>
      </c>
      <c r="J416" s="102">
        <f t="shared" si="39"/>
        <v>6.4516129032258064E-4</v>
      </c>
      <c r="K416" s="102">
        <f t="shared" si="40"/>
        <v>2.195919980675904E-2</v>
      </c>
      <c r="L416" s="96">
        <f t="shared" si="41"/>
        <v>4.2599999999999999E-3</v>
      </c>
    </row>
    <row r="417" spans="1:12" ht="13.95" customHeight="1" x14ac:dyDescent="0.3">
      <c r="A417" s="94">
        <v>42886</v>
      </c>
      <c r="B417" s="57" t="s">
        <v>180</v>
      </c>
      <c r="C417" s="57" t="s">
        <v>115</v>
      </c>
      <c r="D417" s="19" t="str">
        <f t="shared" si="36"/>
        <v>Defensives</v>
      </c>
      <c r="E417" s="19" t="str">
        <f t="shared" si="37"/>
        <v>Defensives</v>
      </c>
      <c r="F417" s="100">
        <v>3.3400000000000001E-3</v>
      </c>
      <c r="G417" s="101">
        <v>9.8889999999999993</v>
      </c>
      <c r="H417" s="98">
        <v>3.3709999999999997E-2</v>
      </c>
      <c r="I417" s="20">
        <f t="shared" si="38"/>
        <v>1</v>
      </c>
      <c r="J417" s="102">
        <f t="shared" si="39"/>
        <v>3.377490140560219E-4</v>
      </c>
      <c r="K417" s="102">
        <f t="shared" si="40"/>
        <v>1.0019252864313911E-2</v>
      </c>
      <c r="L417" s="96">
        <f t="shared" si="41"/>
        <v>3.3400000000000001E-3</v>
      </c>
    </row>
    <row r="418" spans="1:12" ht="13.95" customHeight="1" x14ac:dyDescent="0.3">
      <c r="A418" s="94">
        <v>42916</v>
      </c>
      <c r="B418" s="57" t="s">
        <v>180</v>
      </c>
      <c r="C418" s="57" t="s">
        <v>115</v>
      </c>
      <c r="D418" s="19" t="str">
        <f t="shared" si="36"/>
        <v>Defensives</v>
      </c>
      <c r="E418" s="19" t="str">
        <f t="shared" si="37"/>
        <v>Defensives</v>
      </c>
      <c r="F418" s="100">
        <v>3.15E-3</v>
      </c>
      <c r="G418" s="101">
        <v>3.411</v>
      </c>
      <c r="H418" s="98">
        <v>3.7749999999999999E-2</v>
      </c>
      <c r="I418" s="20">
        <f t="shared" si="38"/>
        <v>1</v>
      </c>
      <c r="J418" s="102">
        <f t="shared" si="39"/>
        <v>9.234828496042216E-4</v>
      </c>
      <c r="K418" s="102">
        <f t="shared" si="40"/>
        <v>2.4463121843820441E-2</v>
      </c>
      <c r="L418" s="96">
        <f t="shared" si="41"/>
        <v>3.15E-3</v>
      </c>
    </row>
    <row r="419" spans="1:12" ht="13.95" customHeight="1" x14ac:dyDescent="0.3">
      <c r="A419" s="94">
        <v>42947</v>
      </c>
      <c r="B419" s="57" t="s">
        <v>180</v>
      </c>
      <c r="C419" s="57" t="s">
        <v>115</v>
      </c>
      <c r="D419" s="19" t="str">
        <f t="shared" si="36"/>
        <v>Defensives</v>
      </c>
      <c r="E419" s="19" t="str">
        <f t="shared" si="37"/>
        <v>Defensives</v>
      </c>
      <c r="F419" s="100">
        <v>3.2299999999999998E-3</v>
      </c>
      <c r="G419" s="101">
        <v>3.8639999999999999</v>
      </c>
      <c r="H419" s="98">
        <v>4.1790000000000001E-2</v>
      </c>
      <c r="I419" s="20">
        <f t="shared" si="38"/>
        <v>1</v>
      </c>
      <c r="J419" s="102">
        <f t="shared" si="39"/>
        <v>8.3592132505175981E-4</v>
      </c>
      <c r="K419" s="102">
        <f t="shared" si="40"/>
        <v>2.0002903207747304E-2</v>
      </c>
      <c r="L419" s="96">
        <f t="shared" si="41"/>
        <v>3.2299999999999998E-3</v>
      </c>
    </row>
    <row r="420" spans="1:12" ht="13.95" customHeight="1" x14ac:dyDescent="0.3">
      <c r="A420" s="94">
        <v>42978</v>
      </c>
      <c r="B420" s="57" t="s">
        <v>180</v>
      </c>
      <c r="C420" s="57" t="s">
        <v>115</v>
      </c>
      <c r="D420" s="19" t="str">
        <f t="shared" si="36"/>
        <v>Defensives</v>
      </c>
      <c r="E420" s="19" t="str">
        <f t="shared" si="37"/>
        <v>Defensives</v>
      </c>
      <c r="F420" s="100">
        <v>3.8899999999999998E-3</v>
      </c>
      <c r="G420" s="101">
        <v>4.8760000000000003</v>
      </c>
      <c r="H420" s="98">
        <v>4.6120000000000001E-2</v>
      </c>
      <c r="I420" s="20">
        <f t="shared" si="38"/>
        <v>1</v>
      </c>
      <c r="J420" s="102">
        <f t="shared" si="39"/>
        <v>7.9778506972928622E-4</v>
      </c>
      <c r="K420" s="102">
        <f t="shared" si="40"/>
        <v>1.7298028398293284E-2</v>
      </c>
      <c r="L420" s="96">
        <f t="shared" si="41"/>
        <v>3.8899999999999998E-3</v>
      </c>
    </row>
    <row r="421" spans="1:12" ht="13.95" customHeight="1" x14ac:dyDescent="0.3">
      <c r="A421" s="94">
        <v>43008</v>
      </c>
      <c r="B421" s="57" t="s">
        <v>180</v>
      </c>
      <c r="C421" s="57" t="s">
        <v>115</v>
      </c>
      <c r="D421" s="19" t="str">
        <f t="shared" si="36"/>
        <v>Defensives</v>
      </c>
      <c r="E421" s="19" t="str">
        <f t="shared" si="37"/>
        <v>Defensives</v>
      </c>
      <c r="F421" s="100">
        <v>4.5300000000000002E-3</v>
      </c>
      <c r="G421" s="101">
        <v>5.2690000000000001</v>
      </c>
      <c r="H421" s="98">
        <v>5.0029999999999998E-2</v>
      </c>
      <c r="I421" s="20">
        <f t="shared" si="38"/>
        <v>1</v>
      </c>
      <c r="J421" s="102">
        <f t="shared" si="39"/>
        <v>8.5974568229265518E-4</v>
      </c>
      <c r="K421" s="102">
        <f t="shared" si="40"/>
        <v>1.7184602884122629E-2</v>
      </c>
      <c r="L421" s="96">
        <f t="shared" si="41"/>
        <v>4.5300000000000002E-3</v>
      </c>
    </row>
    <row r="422" spans="1:12" ht="13.95" customHeight="1" x14ac:dyDescent="0.3">
      <c r="A422" s="94">
        <v>43039</v>
      </c>
      <c r="B422" s="57" t="s">
        <v>180</v>
      </c>
      <c r="C422" s="57" t="s">
        <v>115</v>
      </c>
      <c r="D422" s="19" t="str">
        <f t="shared" si="36"/>
        <v>Defensives</v>
      </c>
      <c r="E422" s="19" t="str">
        <f t="shared" si="37"/>
        <v>Defensives</v>
      </c>
      <c r="F422" s="100">
        <v>4.5900000000000003E-3</v>
      </c>
      <c r="G422" s="101">
        <v>5.6580000000000004</v>
      </c>
      <c r="H422" s="98">
        <v>5.4210000000000001E-2</v>
      </c>
      <c r="I422" s="20">
        <f t="shared" si="38"/>
        <v>1</v>
      </c>
      <c r="J422" s="102">
        <f t="shared" si="39"/>
        <v>8.1124072110286326E-4</v>
      </c>
      <c r="K422" s="102">
        <f t="shared" si="40"/>
        <v>1.4964779950246509E-2</v>
      </c>
      <c r="L422" s="96">
        <f t="shared" si="41"/>
        <v>4.5900000000000003E-3</v>
      </c>
    </row>
    <row r="423" spans="1:12" ht="13.95" customHeight="1" x14ac:dyDescent="0.3">
      <c r="A423" s="94">
        <v>43069</v>
      </c>
      <c r="B423" s="57" t="s">
        <v>180</v>
      </c>
      <c r="C423" s="57" t="s">
        <v>115</v>
      </c>
      <c r="D423" s="19" t="str">
        <f t="shared" si="36"/>
        <v>Defensives</v>
      </c>
      <c r="E423" s="19" t="str">
        <f t="shared" si="37"/>
        <v>Defensives</v>
      </c>
      <c r="F423" s="100">
        <v>4.2900000000000004E-3</v>
      </c>
      <c r="G423" s="101">
        <v>4.6289999999999996</v>
      </c>
      <c r="H423" s="98">
        <v>5.8560000000000001E-2</v>
      </c>
      <c r="I423" s="20">
        <f t="shared" si="38"/>
        <v>1</v>
      </c>
      <c r="J423" s="102">
        <f t="shared" si="39"/>
        <v>9.2676604018146491E-4</v>
      </c>
      <c r="K423" s="102">
        <f t="shared" si="40"/>
        <v>1.5825922817306437E-2</v>
      </c>
      <c r="L423" s="96">
        <f t="shared" si="41"/>
        <v>4.2900000000000004E-3</v>
      </c>
    </row>
    <row r="424" spans="1:12" ht="13.95" customHeight="1" x14ac:dyDescent="0.3">
      <c r="A424" s="94">
        <v>43100</v>
      </c>
      <c r="B424" s="57" t="s">
        <v>180</v>
      </c>
      <c r="C424" s="57" t="s">
        <v>115</v>
      </c>
      <c r="D424" s="19" t="str">
        <f t="shared" si="36"/>
        <v>Defensives</v>
      </c>
      <c r="E424" s="19" t="str">
        <f t="shared" si="37"/>
        <v>Defensives</v>
      </c>
      <c r="F424" s="100">
        <v>3.9199999999999999E-3</v>
      </c>
      <c r="G424" s="101">
        <v>4.6479999999999997</v>
      </c>
      <c r="H424" s="98">
        <v>6.25E-2</v>
      </c>
      <c r="I424" s="20">
        <f t="shared" si="38"/>
        <v>1</v>
      </c>
      <c r="J424" s="102">
        <f t="shared" si="39"/>
        <v>8.433734939759036E-4</v>
      </c>
      <c r="K424" s="102">
        <f t="shared" si="40"/>
        <v>1.3493975903614458E-2</v>
      </c>
      <c r="L424" s="96">
        <f t="shared" si="41"/>
        <v>3.9199999999999999E-3</v>
      </c>
    </row>
    <row r="425" spans="1:12" ht="13.95" customHeight="1" x14ac:dyDescent="0.3">
      <c r="A425" s="94">
        <v>43131</v>
      </c>
      <c r="B425" s="57" t="s">
        <v>180</v>
      </c>
      <c r="C425" s="57" t="s">
        <v>115</v>
      </c>
      <c r="D425" s="19" t="str">
        <f t="shared" si="36"/>
        <v>Defensives</v>
      </c>
      <c r="E425" s="19" t="str">
        <f t="shared" si="37"/>
        <v>Defensives</v>
      </c>
      <c r="F425" s="100">
        <v>3.8800000000000002E-3</v>
      </c>
      <c r="G425" s="101">
        <v>4.8570000000000002</v>
      </c>
      <c r="H425" s="98">
        <v>6.4770000000000008E-2</v>
      </c>
      <c r="I425" s="20">
        <f t="shared" si="38"/>
        <v>1</v>
      </c>
      <c r="J425" s="102">
        <f t="shared" si="39"/>
        <v>7.988470249124974E-4</v>
      </c>
      <c r="K425" s="102">
        <f t="shared" si="40"/>
        <v>1.2333596185155123E-2</v>
      </c>
      <c r="L425" s="96">
        <f t="shared" si="41"/>
        <v>3.8800000000000002E-3</v>
      </c>
    </row>
    <row r="426" spans="1:12" ht="13.95" customHeight="1" x14ac:dyDescent="0.3">
      <c r="A426" s="94">
        <v>43159</v>
      </c>
      <c r="B426" s="57" t="s">
        <v>180</v>
      </c>
      <c r="C426" s="57" t="s">
        <v>115</v>
      </c>
      <c r="D426" s="19" t="str">
        <f t="shared" si="36"/>
        <v>Defensives</v>
      </c>
      <c r="E426" s="19" t="str">
        <f t="shared" si="37"/>
        <v>Defensives</v>
      </c>
      <c r="F426" s="100">
        <v>4.6299999999999996E-3</v>
      </c>
      <c r="G426" s="101">
        <v>5.77</v>
      </c>
      <c r="H426" s="98">
        <v>6.6750000000000004E-2</v>
      </c>
      <c r="I426" s="20">
        <f t="shared" si="38"/>
        <v>1</v>
      </c>
      <c r="J426" s="102">
        <f t="shared" si="39"/>
        <v>8.0242634315424608E-4</v>
      </c>
      <c r="K426" s="102">
        <f t="shared" si="40"/>
        <v>1.2021368436767731E-2</v>
      </c>
      <c r="L426" s="96">
        <f t="shared" si="41"/>
        <v>4.6299999999999996E-3</v>
      </c>
    </row>
    <row r="427" spans="1:12" ht="13.95" customHeight="1" x14ac:dyDescent="0.3">
      <c r="A427" s="94">
        <v>43190</v>
      </c>
      <c r="B427" s="57" t="s">
        <v>180</v>
      </c>
      <c r="C427" s="57" t="s">
        <v>115</v>
      </c>
      <c r="D427" s="19" t="str">
        <f t="shared" si="36"/>
        <v>Defensives</v>
      </c>
      <c r="E427" s="19" t="str">
        <f t="shared" si="37"/>
        <v>Defensives</v>
      </c>
      <c r="F427" s="100">
        <v>4.0500000000000006E-3</v>
      </c>
      <c r="G427" s="101">
        <v>4.7679999999999998</v>
      </c>
      <c r="H427" s="98">
        <v>-4.6870000000000002E-2</v>
      </c>
      <c r="I427" s="20">
        <f t="shared" si="38"/>
        <v>0</v>
      </c>
      <c r="J427" s="102">
        <f t="shared" si="39"/>
        <v>0</v>
      </c>
      <c r="K427" s="102">
        <f t="shared" si="40"/>
        <v>0</v>
      </c>
      <c r="L427" s="96">
        <f t="shared" si="41"/>
        <v>0</v>
      </c>
    </row>
    <row r="428" spans="1:12" ht="13.95" customHeight="1" x14ac:dyDescent="0.3">
      <c r="A428" s="94">
        <v>43220</v>
      </c>
      <c r="B428" s="57" t="s">
        <v>180</v>
      </c>
      <c r="C428" s="57" t="s">
        <v>115</v>
      </c>
      <c r="D428" s="19" t="str">
        <f t="shared" si="36"/>
        <v>Defensives</v>
      </c>
      <c r="E428" s="19" t="str">
        <f t="shared" si="37"/>
        <v>Defensives</v>
      </c>
      <c r="F428" s="100">
        <v>3.8700000000000002E-3</v>
      </c>
      <c r="G428" s="101">
        <v>4.0970000000000004</v>
      </c>
      <c r="H428" s="98">
        <v>-4.3920000000000001E-2</v>
      </c>
      <c r="I428" s="20">
        <f t="shared" si="38"/>
        <v>0</v>
      </c>
      <c r="J428" s="102">
        <f t="shared" si="39"/>
        <v>0</v>
      </c>
      <c r="K428" s="102">
        <f t="shared" si="40"/>
        <v>0</v>
      </c>
      <c r="L428" s="96">
        <f t="shared" si="41"/>
        <v>0</v>
      </c>
    </row>
    <row r="429" spans="1:12" ht="13.95" customHeight="1" x14ac:dyDescent="0.3">
      <c r="A429" s="94">
        <v>43251</v>
      </c>
      <c r="B429" s="57" t="s">
        <v>180</v>
      </c>
      <c r="C429" s="57" t="s">
        <v>115</v>
      </c>
      <c r="D429" s="19" t="str">
        <f t="shared" si="36"/>
        <v>Defensives</v>
      </c>
      <c r="E429" s="19" t="str">
        <f t="shared" si="37"/>
        <v>Defensives</v>
      </c>
      <c r="F429" s="100">
        <v>3.1900000000000001E-3</v>
      </c>
      <c r="G429" s="101">
        <v>3.0680000000000001</v>
      </c>
      <c r="H429" s="98">
        <v>6.8529999999999994E-2</v>
      </c>
      <c r="I429" s="20">
        <f t="shared" si="38"/>
        <v>1</v>
      </c>
      <c r="J429" s="102">
        <f t="shared" si="39"/>
        <v>1.0397653194263363E-3</v>
      </c>
      <c r="K429" s="102">
        <f t="shared" si="40"/>
        <v>1.5172410906556784E-2</v>
      </c>
      <c r="L429" s="96">
        <f t="shared" si="41"/>
        <v>3.1900000000000001E-3</v>
      </c>
    </row>
    <row r="430" spans="1:12" ht="13.95" customHeight="1" x14ac:dyDescent="0.3">
      <c r="A430" s="94">
        <v>43281</v>
      </c>
      <c r="B430" s="57" t="s">
        <v>180</v>
      </c>
      <c r="C430" s="57" t="s">
        <v>115</v>
      </c>
      <c r="D430" s="19" t="str">
        <f t="shared" si="36"/>
        <v>Defensives</v>
      </c>
      <c r="E430" s="19" t="str">
        <f t="shared" si="37"/>
        <v>Defensives</v>
      </c>
      <c r="F430" s="100">
        <v>2.9199999999999999E-3</v>
      </c>
      <c r="G430" s="101">
        <v>2.669</v>
      </c>
      <c r="H430" s="98">
        <v>7.017000000000001E-2</v>
      </c>
      <c r="I430" s="20">
        <f t="shared" si="38"/>
        <v>1</v>
      </c>
      <c r="J430" s="102">
        <f t="shared" si="39"/>
        <v>1.0940427126264517E-3</v>
      </c>
      <c r="K430" s="102">
        <f t="shared" si="40"/>
        <v>1.5591316981993038E-2</v>
      </c>
      <c r="L430" s="96">
        <f t="shared" si="41"/>
        <v>2.9199999999999999E-3</v>
      </c>
    </row>
    <row r="431" spans="1:12" ht="13.95" customHeight="1" x14ac:dyDescent="0.3">
      <c r="A431" s="94">
        <v>43312</v>
      </c>
      <c r="B431" s="57" t="s">
        <v>180</v>
      </c>
      <c r="C431" s="57" t="s">
        <v>115</v>
      </c>
      <c r="D431" s="19" t="str">
        <f t="shared" si="36"/>
        <v>Defensives</v>
      </c>
      <c r="E431" s="19" t="str">
        <f t="shared" si="37"/>
        <v>Defensives</v>
      </c>
      <c r="F431" s="100">
        <v>3.552E-3</v>
      </c>
      <c r="G431" s="101">
        <v>3.661</v>
      </c>
      <c r="H431" s="98">
        <v>7.1970000000000006E-2</v>
      </c>
      <c r="I431" s="20">
        <f t="shared" si="38"/>
        <v>1</v>
      </c>
      <c r="J431" s="102">
        <f t="shared" si="39"/>
        <v>9.7022671401256492E-4</v>
      </c>
      <c r="K431" s="102">
        <f t="shared" si="40"/>
        <v>1.3480988106329927E-2</v>
      </c>
      <c r="L431" s="96">
        <f t="shared" si="41"/>
        <v>3.552E-3</v>
      </c>
    </row>
    <row r="432" spans="1:12" ht="13.95" customHeight="1" x14ac:dyDescent="0.3">
      <c r="A432" s="94">
        <v>43343</v>
      </c>
      <c r="B432" s="57" t="s">
        <v>180</v>
      </c>
      <c r="C432" s="57" t="s">
        <v>115</v>
      </c>
      <c r="D432" s="19" t="str">
        <f t="shared" si="36"/>
        <v>Defensives</v>
      </c>
      <c r="E432" s="19" t="str">
        <f t="shared" si="37"/>
        <v>Defensives</v>
      </c>
      <c r="F432" s="100">
        <v>3.3419999999999999E-3</v>
      </c>
      <c r="G432" s="101">
        <v>3.157</v>
      </c>
      <c r="H432" s="98">
        <v>8.029E-2</v>
      </c>
      <c r="I432" s="20">
        <f t="shared" si="38"/>
        <v>1</v>
      </c>
      <c r="J432" s="102">
        <f t="shared" si="39"/>
        <v>1.058599936648717E-3</v>
      </c>
      <c r="K432" s="102">
        <f t="shared" si="40"/>
        <v>1.3184704653739159E-2</v>
      </c>
      <c r="L432" s="96">
        <f t="shared" si="41"/>
        <v>3.3419999999999999E-3</v>
      </c>
    </row>
    <row r="433" spans="1:12" ht="13.95" customHeight="1" x14ac:dyDescent="0.3">
      <c r="A433" s="94">
        <v>43373</v>
      </c>
      <c r="B433" s="57" t="s">
        <v>180</v>
      </c>
      <c r="C433" s="57" t="s">
        <v>115</v>
      </c>
      <c r="D433" s="19" t="str">
        <f t="shared" si="36"/>
        <v>Defensives</v>
      </c>
      <c r="E433" s="19" t="str">
        <f t="shared" si="37"/>
        <v>Defensives</v>
      </c>
      <c r="F433" s="100">
        <v>3.1710000000000002E-3</v>
      </c>
      <c r="G433" s="101">
        <v>3.016</v>
      </c>
      <c r="H433" s="98">
        <v>8.2159999999999997E-2</v>
      </c>
      <c r="I433" s="20">
        <f t="shared" si="38"/>
        <v>1</v>
      </c>
      <c r="J433" s="102">
        <f t="shared" si="39"/>
        <v>1.0513925729442972E-3</v>
      </c>
      <c r="K433" s="102">
        <f t="shared" si="40"/>
        <v>1.2796891102048409E-2</v>
      </c>
      <c r="L433" s="96">
        <f t="shared" si="41"/>
        <v>3.1710000000000002E-3</v>
      </c>
    </row>
    <row r="434" spans="1:12" ht="13.95" customHeight="1" x14ac:dyDescent="0.3">
      <c r="A434" s="94">
        <v>43404</v>
      </c>
      <c r="B434" s="57" t="s">
        <v>180</v>
      </c>
      <c r="C434" s="57" t="s">
        <v>115</v>
      </c>
      <c r="D434" s="19" t="str">
        <f t="shared" si="36"/>
        <v>Defensives</v>
      </c>
      <c r="E434" s="19" t="str">
        <f t="shared" si="37"/>
        <v>Defensives</v>
      </c>
      <c r="F434" s="100">
        <v>4.3630000000000014E-3</v>
      </c>
      <c r="G434" s="101">
        <v>6</v>
      </c>
      <c r="H434" s="98">
        <v>5.4320000000000007E-2</v>
      </c>
      <c r="I434" s="20">
        <f t="shared" si="38"/>
        <v>1</v>
      </c>
      <c r="J434" s="102">
        <f t="shared" si="39"/>
        <v>7.2716666666666687E-4</v>
      </c>
      <c r="K434" s="102">
        <f t="shared" si="40"/>
        <v>1.3386720667648505E-2</v>
      </c>
      <c r="L434" s="96">
        <f t="shared" si="41"/>
        <v>4.3630000000000014E-3</v>
      </c>
    </row>
    <row r="435" spans="1:12" ht="13.95" customHeight="1" x14ac:dyDescent="0.3">
      <c r="A435" s="94">
        <v>43434</v>
      </c>
      <c r="B435" s="57" t="s">
        <v>180</v>
      </c>
      <c r="C435" s="57" t="s">
        <v>115</v>
      </c>
      <c r="D435" s="19" t="str">
        <f t="shared" si="36"/>
        <v>Defensives</v>
      </c>
      <c r="E435" s="19" t="str">
        <f t="shared" si="37"/>
        <v>Defensives</v>
      </c>
      <c r="F435" s="100">
        <v>4.4390000000000002E-3</v>
      </c>
      <c r="G435" s="101">
        <v>6.0339999999999998</v>
      </c>
      <c r="H435" s="98">
        <v>5.6500000000000002E-2</v>
      </c>
      <c r="I435" s="20">
        <f t="shared" si="38"/>
        <v>1</v>
      </c>
      <c r="J435" s="102">
        <f t="shared" si="39"/>
        <v>7.3566456745111043E-4</v>
      </c>
      <c r="K435" s="102">
        <f t="shared" si="40"/>
        <v>1.3020611813293989E-2</v>
      </c>
      <c r="L435" s="96">
        <f t="shared" si="41"/>
        <v>4.4390000000000002E-3</v>
      </c>
    </row>
    <row r="436" spans="1:12" ht="13.95" customHeight="1" x14ac:dyDescent="0.3">
      <c r="A436" s="94">
        <v>43465</v>
      </c>
      <c r="B436" s="57" t="s">
        <v>180</v>
      </c>
      <c r="C436" s="57" t="s">
        <v>115</v>
      </c>
      <c r="D436" s="19" t="str">
        <f t="shared" si="36"/>
        <v>Defensives</v>
      </c>
      <c r="E436" s="19" t="str">
        <f t="shared" si="37"/>
        <v>Defensives</v>
      </c>
      <c r="F436" s="100">
        <v>4.5189999999999996E-3</v>
      </c>
      <c r="G436" s="101">
        <v>11.44</v>
      </c>
      <c r="H436" s="98">
        <v>8.6400000000000005E-2</v>
      </c>
      <c r="I436" s="20">
        <f t="shared" si="38"/>
        <v>1</v>
      </c>
      <c r="J436" s="102">
        <f t="shared" si="39"/>
        <v>3.9501748251748252E-4</v>
      </c>
      <c r="K436" s="102">
        <f t="shared" si="40"/>
        <v>4.5719616032116033E-3</v>
      </c>
      <c r="L436" s="96">
        <f t="shared" si="41"/>
        <v>4.5189999999999996E-3</v>
      </c>
    </row>
    <row r="437" spans="1:12" ht="13.95" customHeight="1" x14ac:dyDescent="0.3">
      <c r="A437" s="94">
        <v>43496</v>
      </c>
      <c r="B437" s="57" t="s">
        <v>180</v>
      </c>
      <c r="C437" s="57" t="s">
        <v>115</v>
      </c>
      <c r="D437" s="19" t="str">
        <f t="shared" si="36"/>
        <v>Defensives</v>
      </c>
      <c r="E437" s="19" t="str">
        <f t="shared" si="37"/>
        <v>Defensives</v>
      </c>
      <c r="F437" s="100">
        <v>6.4029999999999998E-3</v>
      </c>
      <c r="G437" s="101">
        <v>7.1239999999999997</v>
      </c>
      <c r="H437" s="98">
        <v>8.6809999999999998E-2</v>
      </c>
      <c r="I437" s="20">
        <f t="shared" si="38"/>
        <v>1</v>
      </c>
      <c r="J437" s="102">
        <f t="shared" si="39"/>
        <v>8.9879281302638974E-4</v>
      </c>
      <c r="K437" s="102">
        <f t="shared" si="40"/>
        <v>1.0353563103633103E-2</v>
      </c>
      <c r="L437" s="96">
        <f t="shared" si="41"/>
        <v>6.4029999999999998E-3</v>
      </c>
    </row>
    <row r="438" spans="1:12" ht="13.95" customHeight="1" x14ac:dyDescent="0.3">
      <c r="A438" s="94">
        <v>43524</v>
      </c>
      <c r="B438" s="57" t="s">
        <v>180</v>
      </c>
      <c r="C438" s="57" t="s">
        <v>115</v>
      </c>
      <c r="D438" s="19" t="str">
        <f t="shared" si="36"/>
        <v>Defensives</v>
      </c>
      <c r="E438" s="19" t="str">
        <f t="shared" si="37"/>
        <v>Defensives</v>
      </c>
      <c r="F438" s="100">
        <v>6.4970000000000002E-3</v>
      </c>
      <c r="G438" s="101">
        <v>6.9889999999999999</v>
      </c>
      <c r="H438" s="98">
        <v>8.7170000000000011E-2</v>
      </c>
      <c r="I438" s="20">
        <f t="shared" si="38"/>
        <v>1</v>
      </c>
      <c r="J438" s="102">
        <f t="shared" si="39"/>
        <v>9.2960366289884105E-4</v>
      </c>
      <c r="K438" s="102">
        <f t="shared" si="40"/>
        <v>1.0664261361693713E-2</v>
      </c>
      <c r="L438" s="96">
        <f t="shared" si="41"/>
        <v>6.4970000000000002E-3</v>
      </c>
    </row>
    <row r="439" spans="1:12" ht="13.95" customHeight="1" x14ac:dyDescent="0.3">
      <c r="A439" s="94">
        <v>43555</v>
      </c>
      <c r="B439" s="57" t="s">
        <v>180</v>
      </c>
      <c r="C439" s="57" t="s">
        <v>115</v>
      </c>
      <c r="D439" s="19" t="str">
        <f t="shared" si="36"/>
        <v>Defensives</v>
      </c>
      <c r="E439" s="19" t="str">
        <f t="shared" si="37"/>
        <v>Defensives</v>
      </c>
      <c r="F439" s="100">
        <v>6.463E-3</v>
      </c>
      <c r="G439" s="101">
        <v>5.3029999999999999</v>
      </c>
      <c r="H439" s="98">
        <v>8.7490000000000012E-2</v>
      </c>
      <c r="I439" s="20">
        <f t="shared" si="38"/>
        <v>1</v>
      </c>
      <c r="J439" s="102">
        <f t="shared" si="39"/>
        <v>1.2187441071091834E-3</v>
      </c>
      <c r="K439" s="102">
        <f t="shared" si="40"/>
        <v>1.3930096092229777E-2</v>
      </c>
      <c r="L439" s="96">
        <f t="shared" si="41"/>
        <v>6.463E-3</v>
      </c>
    </row>
    <row r="440" spans="1:12" ht="13.95" customHeight="1" x14ac:dyDescent="0.3">
      <c r="A440" s="94">
        <v>43585</v>
      </c>
      <c r="B440" s="57" t="s">
        <v>180</v>
      </c>
      <c r="C440" s="57" t="s">
        <v>115</v>
      </c>
      <c r="D440" s="19" t="str">
        <f t="shared" si="36"/>
        <v>Defensives</v>
      </c>
      <c r="E440" s="19" t="str">
        <f t="shared" si="37"/>
        <v>Defensives</v>
      </c>
      <c r="F440" s="100">
        <v>5.7189999999999993E-3</v>
      </c>
      <c r="G440" s="101">
        <v>5.0179999999999998</v>
      </c>
      <c r="H440" s="98">
        <v>8.7490000000000012E-2</v>
      </c>
      <c r="I440" s="20">
        <f t="shared" si="38"/>
        <v>1</v>
      </c>
      <c r="J440" s="102">
        <f t="shared" si="39"/>
        <v>1.1396970904742924E-3</v>
      </c>
      <c r="K440" s="102">
        <f t="shared" si="40"/>
        <v>1.3026598359518714E-2</v>
      </c>
      <c r="L440" s="96">
        <f t="shared" si="41"/>
        <v>5.7189999999999993E-3</v>
      </c>
    </row>
    <row r="441" spans="1:12" ht="13.95" customHeight="1" x14ac:dyDescent="0.3">
      <c r="A441" s="94">
        <v>43616</v>
      </c>
      <c r="B441" s="57" t="s">
        <v>180</v>
      </c>
      <c r="C441" s="57" t="s">
        <v>115</v>
      </c>
      <c r="D441" s="19" t="str">
        <f t="shared" si="36"/>
        <v>Defensives</v>
      </c>
      <c r="E441" s="19" t="str">
        <f t="shared" si="37"/>
        <v>Defensives</v>
      </c>
      <c r="F441" s="100">
        <v>5.777E-3</v>
      </c>
      <c r="G441" s="101">
        <v>5.2560000000000002</v>
      </c>
      <c r="H441" s="98">
        <v>8.7490000000000012E-2</v>
      </c>
      <c r="I441" s="20">
        <f t="shared" si="38"/>
        <v>1</v>
      </c>
      <c r="J441" s="102">
        <f t="shared" si="39"/>
        <v>1.0991248097412479E-3</v>
      </c>
      <c r="K441" s="102">
        <f t="shared" si="40"/>
        <v>1.2562862152717428E-2</v>
      </c>
      <c r="L441" s="96">
        <f t="shared" si="41"/>
        <v>5.777E-3</v>
      </c>
    </row>
    <row r="442" spans="1:12" ht="13.95" customHeight="1" x14ac:dyDescent="0.3">
      <c r="A442" s="94">
        <v>43646</v>
      </c>
      <c r="B442" s="57" t="s">
        <v>180</v>
      </c>
      <c r="C442" s="57" t="s">
        <v>115</v>
      </c>
      <c r="D442" s="19" t="str">
        <f t="shared" si="36"/>
        <v>Defensives</v>
      </c>
      <c r="E442" s="19" t="str">
        <f t="shared" si="37"/>
        <v>Defensives</v>
      </c>
      <c r="F442" s="100">
        <v>5.6950000000000004E-3</v>
      </c>
      <c r="G442" s="101">
        <v>5.2359999999999998</v>
      </c>
      <c r="H442" s="98">
        <v>8.8729999999999989E-2</v>
      </c>
      <c r="I442" s="20">
        <f t="shared" si="38"/>
        <v>1</v>
      </c>
      <c r="J442" s="102">
        <f t="shared" si="39"/>
        <v>1.0876623376623379E-3</v>
      </c>
      <c r="K442" s="102">
        <f t="shared" si="40"/>
        <v>1.2258112675108058E-2</v>
      </c>
      <c r="L442" s="96">
        <f t="shared" si="41"/>
        <v>5.6950000000000004E-3</v>
      </c>
    </row>
    <row r="443" spans="1:12" ht="13.95" customHeight="1" x14ac:dyDescent="0.3">
      <c r="A443" s="94">
        <v>43677</v>
      </c>
      <c r="B443" s="57" t="s">
        <v>180</v>
      </c>
      <c r="C443" s="57" t="s">
        <v>115</v>
      </c>
      <c r="D443" s="19" t="str">
        <f t="shared" si="36"/>
        <v>Defensives</v>
      </c>
      <c r="E443" s="19" t="str">
        <f t="shared" si="37"/>
        <v>Defensives</v>
      </c>
      <c r="F443" s="100">
        <v>6.2849999999999998E-3</v>
      </c>
      <c r="G443" s="101">
        <v>7.39</v>
      </c>
      <c r="H443" s="98">
        <v>8.9139999999999997E-2</v>
      </c>
      <c r="I443" s="20">
        <f t="shared" si="38"/>
        <v>1</v>
      </c>
      <c r="J443" s="102">
        <f t="shared" si="39"/>
        <v>8.5047361299052772E-4</v>
      </c>
      <c r="K443" s="102">
        <f t="shared" si="40"/>
        <v>9.5408751737775157E-3</v>
      </c>
      <c r="L443" s="96">
        <f t="shared" si="41"/>
        <v>6.2849999999999998E-3</v>
      </c>
    </row>
    <row r="444" spans="1:12" ht="13.95" customHeight="1" x14ac:dyDescent="0.3">
      <c r="A444" s="94">
        <v>43708</v>
      </c>
      <c r="B444" s="57" t="s">
        <v>180</v>
      </c>
      <c r="C444" s="57" t="s">
        <v>115</v>
      </c>
      <c r="D444" s="19" t="str">
        <f t="shared" si="36"/>
        <v>Defensives</v>
      </c>
      <c r="E444" s="19" t="str">
        <f t="shared" si="37"/>
        <v>Defensives</v>
      </c>
      <c r="F444" s="100">
        <v>7.0850000000000002E-3</v>
      </c>
      <c r="G444" s="101">
        <v>6.758</v>
      </c>
      <c r="H444" s="98">
        <v>8.9230000000000004E-2</v>
      </c>
      <c r="I444" s="20">
        <f t="shared" si="38"/>
        <v>1</v>
      </c>
      <c r="J444" s="102">
        <f t="shared" si="39"/>
        <v>1.0483870967741935E-3</v>
      </c>
      <c r="K444" s="102">
        <f t="shared" si="40"/>
        <v>1.1749267026495499E-2</v>
      </c>
      <c r="L444" s="96">
        <f t="shared" si="41"/>
        <v>7.0850000000000002E-3</v>
      </c>
    </row>
    <row r="445" spans="1:12" ht="13.95" customHeight="1" x14ac:dyDescent="0.3">
      <c r="A445" s="94">
        <v>43738</v>
      </c>
      <c r="B445" s="57" t="s">
        <v>180</v>
      </c>
      <c r="C445" s="57" t="s">
        <v>115</v>
      </c>
      <c r="D445" s="19" t="str">
        <f t="shared" si="36"/>
        <v>Defensives</v>
      </c>
      <c r="E445" s="19" t="str">
        <f t="shared" si="37"/>
        <v>Defensives</v>
      </c>
      <c r="F445" s="100">
        <v>5.9829999999999996E-3</v>
      </c>
      <c r="G445" s="101">
        <v>6.6909999999999998</v>
      </c>
      <c r="H445" s="98">
        <v>8.9230000000000004E-2</v>
      </c>
      <c r="I445" s="20">
        <f t="shared" si="38"/>
        <v>1</v>
      </c>
      <c r="J445" s="102">
        <f t="shared" si="39"/>
        <v>8.941862202959199E-4</v>
      </c>
      <c r="K445" s="102">
        <f t="shared" si="40"/>
        <v>1.0021138857961671E-2</v>
      </c>
      <c r="L445" s="96">
        <f t="shared" si="41"/>
        <v>5.9829999999999996E-3</v>
      </c>
    </row>
    <row r="446" spans="1:12" ht="13.95" customHeight="1" x14ac:dyDescent="0.3">
      <c r="A446" s="94">
        <v>43769</v>
      </c>
      <c r="B446" s="57" t="s">
        <v>180</v>
      </c>
      <c r="C446" s="57" t="s">
        <v>115</v>
      </c>
      <c r="D446" s="19" t="str">
        <f t="shared" si="36"/>
        <v>Defensives</v>
      </c>
      <c r="E446" s="19" t="str">
        <f t="shared" si="37"/>
        <v>Defensives</v>
      </c>
      <c r="F446" s="100">
        <v>5.7720000000000002E-3</v>
      </c>
      <c r="G446" s="101">
        <v>6.4690000000000003</v>
      </c>
      <c r="H446" s="98">
        <v>8.9230000000000004E-2</v>
      </c>
      <c r="I446" s="20">
        <f t="shared" si="38"/>
        <v>1</v>
      </c>
      <c r="J446" s="102">
        <f t="shared" si="39"/>
        <v>8.9225537177307153E-4</v>
      </c>
      <c r="K446" s="102">
        <f t="shared" si="40"/>
        <v>9.9994998517659028E-3</v>
      </c>
      <c r="L446" s="96">
        <f t="shared" si="41"/>
        <v>5.7720000000000002E-3</v>
      </c>
    </row>
    <row r="447" spans="1:12" ht="13.95" customHeight="1" x14ac:dyDescent="0.3">
      <c r="A447" s="94">
        <v>43799</v>
      </c>
      <c r="B447" s="57" t="s">
        <v>180</v>
      </c>
      <c r="C447" s="57" t="s">
        <v>115</v>
      </c>
      <c r="D447" s="19" t="str">
        <f t="shared" si="36"/>
        <v>Defensives</v>
      </c>
      <c r="E447" s="19" t="str">
        <f t="shared" si="37"/>
        <v>Defensives</v>
      </c>
      <c r="F447" s="100">
        <v>6.051E-3</v>
      </c>
      <c r="G447" s="101">
        <v>6.7960000000000003</v>
      </c>
      <c r="H447" s="98">
        <v>7.2559999999999999E-2</v>
      </c>
      <c r="I447" s="20">
        <f t="shared" si="38"/>
        <v>1</v>
      </c>
      <c r="J447" s="102">
        <f t="shared" si="39"/>
        <v>8.9037669217186574E-4</v>
      </c>
      <c r="K447" s="102">
        <f t="shared" si="40"/>
        <v>1.2270902593327807E-2</v>
      </c>
      <c r="L447" s="96">
        <f t="shared" si="41"/>
        <v>6.051E-3</v>
      </c>
    </row>
    <row r="448" spans="1:12" ht="13.95" customHeight="1" x14ac:dyDescent="0.3">
      <c r="A448" s="94">
        <v>43830</v>
      </c>
      <c r="B448" s="57" t="s">
        <v>180</v>
      </c>
      <c r="C448" s="57" t="s">
        <v>115</v>
      </c>
      <c r="D448" s="19" t="str">
        <f t="shared" si="36"/>
        <v>Defensives</v>
      </c>
      <c r="E448" s="19" t="str">
        <f t="shared" si="37"/>
        <v>Defensives</v>
      </c>
      <c r="F448" s="100">
        <v>6.1860000000000014E-3</v>
      </c>
      <c r="G448" s="101">
        <v>7.5590000000000002</v>
      </c>
      <c r="H448" s="98">
        <v>7.2999999999999995E-2</v>
      </c>
      <c r="I448" s="20">
        <f t="shared" si="38"/>
        <v>1</v>
      </c>
      <c r="J448" s="102">
        <f t="shared" si="39"/>
        <v>8.1836221722450075E-4</v>
      </c>
      <c r="K448" s="102">
        <f t="shared" si="40"/>
        <v>1.1210441331842477E-2</v>
      </c>
      <c r="L448" s="96">
        <f t="shared" si="41"/>
        <v>6.1860000000000014E-3</v>
      </c>
    </row>
    <row r="449" spans="1:12" ht="13.95" customHeight="1" x14ac:dyDescent="0.3">
      <c r="A449" s="94">
        <v>43861</v>
      </c>
      <c r="B449" s="57" t="s">
        <v>180</v>
      </c>
      <c r="C449" s="57" t="s">
        <v>115</v>
      </c>
      <c r="D449" s="19" t="str">
        <f t="shared" si="36"/>
        <v>Defensives</v>
      </c>
      <c r="E449" s="19" t="str">
        <f t="shared" si="37"/>
        <v>Defensives</v>
      </c>
      <c r="F449" s="100">
        <v>6.3420000000000004E-3</v>
      </c>
      <c r="G449" s="101">
        <v>8.6280000000000001</v>
      </c>
      <c r="H449" s="98">
        <v>7.3270000000000002E-2</v>
      </c>
      <c r="I449" s="20">
        <f t="shared" si="38"/>
        <v>1</v>
      </c>
      <c r="J449" s="102">
        <f t="shared" si="39"/>
        <v>7.3504867872044505E-4</v>
      </c>
      <c r="K449" s="102">
        <f t="shared" si="40"/>
        <v>1.003205512106517E-2</v>
      </c>
      <c r="L449" s="96">
        <f t="shared" si="41"/>
        <v>6.3420000000000004E-3</v>
      </c>
    </row>
    <row r="450" spans="1:12" ht="13.95" customHeight="1" x14ac:dyDescent="0.3">
      <c r="A450" s="94">
        <v>43890</v>
      </c>
      <c r="B450" s="57" t="s">
        <v>180</v>
      </c>
      <c r="C450" s="57" t="s">
        <v>115</v>
      </c>
      <c r="D450" s="19" t="str">
        <f t="shared" si="36"/>
        <v>Defensives</v>
      </c>
      <c r="E450" s="19" t="str">
        <f t="shared" si="37"/>
        <v>Defensives</v>
      </c>
      <c r="F450" s="100">
        <v>6.1119999999999994E-3</v>
      </c>
      <c r="G450" s="101">
        <v>6.5759999999999996</v>
      </c>
      <c r="H450" s="98">
        <v>7.3539999999999994E-2</v>
      </c>
      <c r="I450" s="20">
        <f t="shared" si="38"/>
        <v>1</v>
      </c>
      <c r="J450" s="102">
        <f t="shared" si="39"/>
        <v>9.2944038929440381E-4</v>
      </c>
      <c r="K450" s="102">
        <f t="shared" si="40"/>
        <v>1.2638569340418872E-2</v>
      </c>
      <c r="L450" s="96">
        <f t="shared" si="41"/>
        <v>6.1119999999999994E-3</v>
      </c>
    </row>
    <row r="451" spans="1:12" ht="13.95" customHeight="1" x14ac:dyDescent="0.3">
      <c r="A451" s="94">
        <v>43921</v>
      </c>
      <c r="B451" s="57" t="s">
        <v>180</v>
      </c>
      <c r="C451" s="57" t="s">
        <v>115</v>
      </c>
      <c r="D451" s="19" t="str">
        <f t="shared" si="36"/>
        <v>Defensives</v>
      </c>
      <c r="E451" s="19" t="str">
        <f t="shared" si="37"/>
        <v>Defensives</v>
      </c>
      <c r="F451" s="100">
        <v>6.0400000000000002E-3</v>
      </c>
      <c r="G451" s="101">
        <v>4.4589999999999996</v>
      </c>
      <c r="H451" s="98">
        <v>7.2550000000000003E-2</v>
      </c>
      <c r="I451" s="20">
        <f t="shared" si="38"/>
        <v>1</v>
      </c>
      <c r="J451" s="102">
        <f t="shared" si="39"/>
        <v>1.3545638035433955E-3</v>
      </c>
      <c r="K451" s="102">
        <f t="shared" si="40"/>
        <v>1.8670762281783534E-2</v>
      </c>
      <c r="L451" s="96">
        <f t="shared" si="41"/>
        <v>6.0400000000000002E-3</v>
      </c>
    </row>
    <row r="452" spans="1:12" ht="13.95" customHeight="1" x14ac:dyDescent="0.3">
      <c r="A452" s="94">
        <v>43951</v>
      </c>
      <c r="B452" s="57" t="s">
        <v>180</v>
      </c>
      <c r="C452" s="57" t="s">
        <v>115</v>
      </c>
      <c r="D452" s="19" t="str">
        <f t="shared" si="36"/>
        <v>Defensives</v>
      </c>
      <c r="E452" s="19" t="str">
        <f t="shared" si="37"/>
        <v>Defensives</v>
      </c>
      <c r="F452" s="100">
        <v>5.9699999999999996E-3</v>
      </c>
      <c r="G452" s="101">
        <v>4.7270000000000003</v>
      </c>
      <c r="H452" s="98">
        <v>7.2950000000000001E-2</v>
      </c>
      <c r="I452" s="20">
        <f t="shared" si="38"/>
        <v>1</v>
      </c>
      <c r="J452" s="102">
        <f t="shared" si="39"/>
        <v>1.2629574783160566E-3</v>
      </c>
      <c r="K452" s="102">
        <f t="shared" si="40"/>
        <v>1.7312645350459992E-2</v>
      </c>
      <c r="L452" s="96">
        <f t="shared" si="41"/>
        <v>5.9699999999999996E-3</v>
      </c>
    </row>
    <row r="453" spans="1:12" ht="13.95" customHeight="1" x14ac:dyDescent="0.3">
      <c r="A453" s="94">
        <v>43982</v>
      </c>
      <c r="B453" s="57" t="s">
        <v>180</v>
      </c>
      <c r="C453" s="57" t="s">
        <v>115</v>
      </c>
      <c r="D453" s="19" t="str">
        <f t="shared" ref="D453:D516" si="42">VLOOKUP(C453,GicsMap,2,FALSE)</f>
        <v>Defensives</v>
      </c>
      <c r="E453" s="19" t="str">
        <f t="shared" ref="E453:E516" si="43">IF(D453="Cyclicals",IF(COUNTIF(GlobalList,B453)&gt;0,"WEG &amp; Embraer","Cyclicals ex-WEG &amp; Embraer"),D453)</f>
        <v>Defensives</v>
      </c>
      <c r="F453" s="100">
        <v>6.4920000000000004E-3</v>
      </c>
      <c r="G453" s="101">
        <v>6.226</v>
      </c>
      <c r="H453" s="98">
        <v>7.3330000000000006E-2</v>
      </c>
      <c r="I453" s="20">
        <f t="shared" ref="I453:I516" si="44">IF(AND(ISNUMBER(G453),ISNUMBER(H453),G453&gt;=PEmin,G453&lt;=PEmax,H453&gt;=ROEmin,H453&lt;=ROEmax),1,0)</f>
        <v>1</v>
      </c>
      <c r="J453" s="102">
        <f t="shared" ref="J453:J516" si="45">IF(I453=1,F453/G453,0)</f>
        <v>1.0427240603919049E-3</v>
      </c>
      <c r="K453" s="102">
        <f t="shared" ref="K453:K516" si="46">IF(I453=1,J453/H453,0)</f>
        <v>1.4219610805835331E-2</v>
      </c>
      <c r="L453" s="96">
        <f t="shared" ref="L453:L516" si="47">I453*F453</f>
        <v>6.4920000000000004E-3</v>
      </c>
    </row>
    <row r="454" spans="1:12" ht="13.95" customHeight="1" x14ac:dyDescent="0.3">
      <c r="A454" s="94">
        <v>44012</v>
      </c>
      <c r="B454" s="57" t="s">
        <v>180</v>
      </c>
      <c r="C454" s="57" t="s">
        <v>115</v>
      </c>
      <c r="D454" s="19" t="str">
        <f t="shared" si="42"/>
        <v>Defensives</v>
      </c>
      <c r="E454" s="19" t="str">
        <f t="shared" si="43"/>
        <v>Defensives</v>
      </c>
      <c r="F454" s="100">
        <v>6.4510000000000001E-3</v>
      </c>
      <c r="G454" s="101">
        <v>5.7160000000000002</v>
      </c>
      <c r="H454" s="98">
        <v>8.990999999999999E-2</v>
      </c>
      <c r="I454" s="20">
        <f t="shared" si="44"/>
        <v>1</v>
      </c>
      <c r="J454" s="102">
        <f t="shared" si="45"/>
        <v>1.1285864240727782E-3</v>
      </c>
      <c r="K454" s="102">
        <f t="shared" si="46"/>
        <v>1.2552401557922126E-2</v>
      </c>
      <c r="L454" s="96">
        <f t="shared" si="47"/>
        <v>6.4510000000000001E-3</v>
      </c>
    </row>
    <row r="455" spans="1:12" ht="13.95" customHeight="1" x14ac:dyDescent="0.3">
      <c r="A455" s="94">
        <v>44043</v>
      </c>
      <c r="B455" s="57" t="s">
        <v>180</v>
      </c>
      <c r="C455" s="57" t="s">
        <v>115</v>
      </c>
      <c r="D455" s="19" t="str">
        <f t="shared" si="42"/>
        <v>Defensives</v>
      </c>
      <c r="E455" s="19" t="str">
        <f t="shared" si="43"/>
        <v>Defensives</v>
      </c>
      <c r="F455" s="100">
        <v>7.0689999999999998E-3</v>
      </c>
      <c r="G455" s="101">
        <v>6.36</v>
      </c>
      <c r="H455" s="98">
        <v>8.3699999999999997E-2</v>
      </c>
      <c r="I455" s="20">
        <f t="shared" si="44"/>
        <v>1</v>
      </c>
      <c r="J455" s="102">
        <f t="shared" si="45"/>
        <v>1.1114779874213836E-3</v>
      </c>
      <c r="K455" s="102">
        <f t="shared" si="46"/>
        <v>1.3279306898702313E-2</v>
      </c>
      <c r="L455" s="96">
        <f t="shared" si="47"/>
        <v>7.0689999999999998E-3</v>
      </c>
    </row>
    <row r="456" spans="1:12" ht="13.95" customHeight="1" x14ac:dyDescent="0.3">
      <c r="A456" s="94">
        <v>44074</v>
      </c>
      <c r="B456" s="57" t="s">
        <v>180</v>
      </c>
      <c r="C456" s="57" t="s">
        <v>115</v>
      </c>
      <c r="D456" s="19" t="str">
        <f t="shared" si="42"/>
        <v>Defensives</v>
      </c>
      <c r="E456" s="19" t="str">
        <f t="shared" si="43"/>
        <v>Defensives</v>
      </c>
      <c r="F456" s="100">
        <v>7.0479999999999996E-3</v>
      </c>
      <c r="G456" s="101">
        <v>5.601</v>
      </c>
      <c r="H456" s="98">
        <v>9.3399999999999997E-2</v>
      </c>
      <c r="I456" s="20">
        <f t="shared" si="44"/>
        <v>1</v>
      </c>
      <c r="J456" s="102">
        <f t="shared" si="45"/>
        <v>1.2583467237993215E-3</v>
      </c>
      <c r="K456" s="102">
        <f t="shared" si="46"/>
        <v>1.347266299571008E-2</v>
      </c>
      <c r="L456" s="96">
        <f t="shared" si="47"/>
        <v>7.0479999999999996E-3</v>
      </c>
    </row>
    <row r="457" spans="1:12" ht="13.95" customHeight="1" x14ac:dyDescent="0.3">
      <c r="A457" s="94">
        <v>44104</v>
      </c>
      <c r="B457" s="57" t="s">
        <v>180</v>
      </c>
      <c r="C457" s="57" t="s">
        <v>115</v>
      </c>
      <c r="D457" s="19" t="str">
        <f t="shared" si="42"/>
        <v>Defensives</v>
      </c>
      <c r="E457" s="19" t="str">
        <f t="shared" si="43"/>
        <v>Defensives</v>
      </c>
      <c r="F457" s="100">
        <v>6.2739999999999992E-3</v>
      </c>
      <c r="G457" s="101">
        <v>5.0510000000000002</v>
      </c>
      <c r="H457" s="98">
        <v>9.3670000000000003E-2</v>
      </c>
      <c r="I457" s="20">
        <f t="shared" si="44"/>
        <v>1</v>
      </c>
      <c r="J457" s="102">
        <f t="shared" si="45"/>
        <v>1.2421302712334189E-3</v>
      </c>
      <c r="K457" s="102">
        <f t="shared" si="46"/>
        <v>1.3260705361731812E-2</v>
      </c>
      <c r="L457" s="96">
        <f t="shared" si="47"/>
        <v>6.2739999999999992E-3</v>
      </c>
    </row>
    <row r="458" spans="1:12" ht="13.95" customHeight="1" x14ac:dyDescent="0.3">
      <c r="A458" s="94">
        <v>44135</v>
      </c>
      <c r="B458" s="57" t="s">
        <v>180</v>
      </c>
      <c r="C458" s="57" t="s">
        <v>115</v>
      </c>
      <c r="D458" s="19" t="str">
        <f t="shared" si="42"/>
        <v>Defensives</v>
      </c>
      <c r="E458" s="19" t="str">
        <f t="shared" si="43"/>
        <v>Defensives</v>
      </c>
      <c r="F458" s="100">
        <v>6.4530000000000004E-3</v>
      </c>
      <c r="G458" s="101">
        <v>5.5220000000000002</v>
      </c>
      <c r="H458" s="98">
        <v>0.11168</v>
      </c>
      <c r="I458" s="20">
        <f t="shared" si="44"/>
        <v>1</v>
      </c>
      <c r="J458" s="102">
        <f t="shared" si="45"/>
        <v>1.1685983339369793E-3</v>
      </c>
      <c r="K458" s="102">
        <f t="shared" si="46"/>
        <v>1.046381029671364E-2</v>
      </c>
      <c r="L458" s="96">
        <f t="shared" si="47"/>
        <v>6.4530000000000004E-3</v>
      </c>
    </row>
    <row r="459" spans="1:12" ht="13.95" customHeight="1" x14ac:dyDescent="0.3">
      <c r="A459" s="94">
        <v>44165</v>
      </c>
      <c r="B459" s="57" t="s">
        <v>180</v>
      </c>
      <c r="C459" s="57" t="s">
        <v>115</v>
      </c>
      <c r="D459" s="19" t="str">
        <f t="shared" si="42"/>
        <v>Defensives</v>
      </c>
      <c r="E459" s="19" t="str">
        <f t="shared" si="43"/>
        <v>Defensives</v>
      </c>
      <c r="F459" s="100">
        <v>5.5729999999999998E-3</v>
      </c>
      <c r="G459" s="101">
        <v>5.6070000000000002</v>
      </c>
      <c r="H459" s="98">
        <v>0.10221</v>
      </c>
      <c r="I459" s="20">
        <f t="shared" si="44"/>
        <v>1</v>
      </c>
      <c r="J459" s="102">
        <f t="shared" si="45"/>
        <v>9.9393615123952194E-4</v>
      </c>
      <c r="K459" s="102">
        <f t="shared" si="46"/>
        <v>9.7244511421536242E-3</v>
      </c>
      <c r="L459" s="96">
        <f t="shared" si="47"/>
        <v>5.5729999999999998E-3</v>
      </c>
    </row>
    <row r="460" spans="1:12" ht="13.95" customHeight="1" x14ac:dyDescent="0.3">
      <c r="A460" s="94">
        <v>44196</v>
      </c>
      <c r="B460" s="57" t="s">
        <v>180</v>
      </c>
      <c r="C460" s="57" t="s">
        <v>115</v>
      </c>
      <c r="D460" s="19" t="str">
        <f t="shared" si="42"/>
        <v>Defensives</v>
      </c>
      <c r="E460" s="19" t="str">
        <f t="shared" si="43"/>
        <v>Defensives</v>
      </c>
      <c r="F460" s="100">
        <v>6.0040000000000007E-3</v>
      </c>
      <c r="G460" s="101">
        <v>5.641</v>
      </c>
      <c r="H460" s="98">
        <v>0.1193</v>
      </c>
      <c r="I460" s="20">
        <f t="shared" si="44"/>
        <v>1</v>
      </c>
      <c r="J460" s="102">
        <f t="shared" si="45"/>
        <v>1.0643502925013297E-3</v>
      </c>
      <c r="K460" s="102">
        <f t="shared" si="46"/>
        <v>8.9216286043699057E-3</v>
      </c>
      <c r="L460" s="96">
        <f t="shared" si="47"/>
        <v>6.0040000000000007E-3</v>
      </c>
    </row>
    <row r="461" spans="1:12" ht="13.95" customHeight="1" x14ac:dyDescent="0.3">
      <c r="A461" s="94">
        <v>44227</v>
      </c>
      <c r="B461" s="57" t="s">
        <v>180</v>
      </c>
      <c r="C461" s="57" t="s">
        <v>115</v>
      </c>
      <c r="D461" s="19" t="str">
        <f t="shared" si="42"/>
        <v>Defensives</v>
      </c>
      <c r="E461" s="19" t="str">
        <f t="shared" si="43"/>
        <v>Defensives</v>
      </c>
      <c r="F461" s="100">
        <v>4.8500000000000001E-3</v>
      </c>
      <c r="G461" s="101">
        <v>4.41</v>
      </c>
      <c r="H461" s="98">
        <v>0.1082</v>
      </c>
      <c r="I461" s="20">
        <f t="shared" si="44"/>
        <v>1</v>
      </c>
      <c r="J461" s="102">
        <f t="shared" si="45"/>
        <v>1.0997732426303855E-3</v>
      </c>
      <c r="K461" s="102">
        <f t="shared" si="46"/>
        <v>1.0164262870890808E-2</v>
      </c>
      <c r="L461" s="96">
        <f t="shared" si="47"/>
        <v>4.8500000000000001E-3</v>
      </c>
    </row>
    <row r="462" spans="1:12" ht="13.95" customHeight="1" x14ac:dyDescent="0.3">
      <c r="A462" s="94">
        <v>44255</v>
      </c>
      <c r="B462" s="57" t="s">
        <v>180</v>
      </c>
      <c r="C462" s="57" t="s">
        <v>115</v>
      </c>
      <c r="D462" s="19" t="str">
        <f t="shared" si="42"/>
        <v>Defensives</v>
      </c>
      <c r="E462" s="19" t="str">
        <f t="shared" si="43"/>
        <v>Defensives</v>
      </c>
      <c r="F462" s="100">
        <v>5.7299999999999999E-3</v>
      </c>
      <c r="G462" s="101">
        <v>4.9619999999999997</v>
      </c>
      <c r="H462" s="98">
        <v>0.10849</v>
      </c>
      <c r="I462" s="20">
        <f t="shared" si="44"/>
        <v>1</v>
      </c>
      <c r="J462" s="102">
        <f t="shared" si="45"/>
        <v>1.1547762998790811E-3</v>
      </c>
      <c r="K462" s="102">
        <f t="shared" si="46"/>
        <v>1.0644080559305753E-2</v>
      </c>
      <c r="L462" s="96">
        <f t="shared" si="47"/>
        <v>5.7299999999999999E-3</v>
      </c>
    </row>
    <row r="463" spans="1:12" ht="13.95" customHeight="1" x14ac:dyDescent="0.3">
      <c r="A463" s="94">
        <v>44286</v>
      </c>
      <c r="B463" s="57" t="s">
        <v>180</v>
      </c>
      <c r="C463" s="57" t="s">
        <v>115</v>
      </c>
      <c r="D463" s="19" t="str">
        <f t="shared" si="42"/>
        <v>Defensives</v>
      </c>
      <c r="E463" s="19" t="str">
        <f t="shared" si="43"/>
        <v>Defensives</v>
      </c>
      <c r="F463" s="100">
        <v>5.7499999999999999E-3</v>
      </c>
      <c r="G463" s="101">
        <v>5.149</v>
      </c>
      <c r="H463" s="98">
        <v>0.10881</v>
      </c>
      <c r="I463" s="20">
        <f t="shared" si="44"/>
        <v>1</v>
      </c>
      <c r="J463" s="102">
        <f t="shared" si="45"/>
        <v>1.1167216935327247E-3</v>
      </c>
      <c r="K463" s="102">
        <f t="shared" si="46"/>
        <v>1.0263042859412964E-2</v>
      </c>
      <c r="L463" s="96">
        <f t="shared" si="47"/>
        <v>5.7499999999999999E-3</v>
      </c>
    </row>
    <row r="464" spans="1:12" ht="13.95" customHeight="1" x14ac:dyDescent="0.3">
      <c r="A464" s="94">
        <v>44316</v>
      </c>
      <c r="B464" s="57" t="s">
        <v>180</v>
      </c>
      <c r="C464" s="57" t="s">
        <v>115</v>
      </c>
      <c r="D464" s="19" t="str">
        <f t="shared" si="42"/>
        <v>Defensives</v>
      </c>
      <c r="E464" s="19" t="str">
        <f t="shared" si="43"/>
        <v>Defensives</v>
      </c>
      <c r="F464" s="100">
        <v>6.1199999999999996E-3</v>
      </c>
      <c r="G464" s="101">
        <v>5.8330000000000002</v>
      </c>
      <c r="H464" s="98">
        <v>0.11167000000000001</v>
      </c>
      <c r="I464" s="20">
        <f t="shared" si="44"/>
        <v>1</v>
      </c>
      <c r="J464" s="102">
        <f t="shared" si="45"/>
        <v>1.0492028115892335E-3</v>
      </c>
      <c r="K464" s="102">
        <f t="shared" si="46"/>
        <v>9.39556560928838E-3</v>
      </c>
      <c r="L464" s="96">
        <f t="shared" si="47"/>
        <v>6.1199999999999996E-3</v>
      </c>
    </row>
    <row r="465" spans="1:12" ht="13.95" customHeight="1" x14ac:dyDescent="0.3">
      <c r="A465" s="94">
        <v>44347</v>
      </c>
      <c r="B465" s="57" t="s">
        <v>180</v>
      </c>
      <c r="C465" s="57" t="s">
        <v>115</v>
      </c>
      <c r="D465" s="19" t="str">
        <f t="shared" si="42"/>
        <v>Defensives</v>
      </c>
      <c r="E465" s="19" t="str">
        <f t="shared" si="43"/>
        <v>Defensives</v>
      </c>
      <c r="F465" s="100">
        <v>6.8700000000000002E-3</v>
      </c>
      <c r="G465" s="101">
        <v>6.2679999999999998</v>
      </c>
      <c r="H465" s="98">
        <v>0.12247</v>
      </c>
      <c r="I465" s="20">
        <f t="shared" si="44"/>
        <v>1</v>
      </c>
      <c r="J465" s="102">
        <f t="shared" si="45"/>
        <v>1.0960433950223357E-3</v>
      </c>
      <c r="K465" s="102">
        <f t="shared" si="46"/>
        <v>8.9494847311368964E-3</v>
      </c>
      <c r="L465" s="96">
        <f t="shared" si="47"/>
        <v>6.8700000000000002E-3</v>
      </c>
    </row>
    <row r="466" spans="1:12" ht="13.95" customHeight="1" x14ac:dyDescent="0.3">
      <c r="A466" s="94">
        <v>44377</v>
      </c>
      <c r="B466" s="57" t="s">
        <v>180</v>
      </c>
      <c r="C466" s="57" t="s">
        <v>115</v>
      </c>
      <c r="D466" s="19" t="str">
        <f t="shared" si="42"/>
        <v>Defensives</v>
      </c>
      <c r="E466" s="19" t="str">
        <f t="shared" si="43"/>
        <v>Defensives</v>
      </c>
      <c r="F466" s="100">
        <v>6.7400000000000003E-3</v>
      </c>
      <c r="G466" s="101">
        <v>6.694</v>
      </c>
      <c r="H466" s="98">
        <v>0.12175</v>
      </c>
      <c r="I466" s="20">
        <f t="shared" si="44"/>
        <v>1</v>
      </c>
      <c r="J466" s="102">
        <f t="shared" si="45"/>
        <v>1.0068718255153871E-3</v>
      </c>
      <c r="K466" s="102">
        <f t="shared" si="46"/>
        <v>8.2699944600853146E-3</v>
      </c>
      <c r="L466" s="96">
        <f t="shared" si="47"/>
        <v>6.7400000000000003E-3</v>
      </c>
    </row>
    <row r="467" spans="1:12" ht="13.95" customHeight="1" x14ac:dyDescent="0.3">
      <c r="A467" s="94">
        <v>44408</v>
      </c>
      <c r="B467" s="57" t="s">
        <v>180</v>
      </c>
      <c r="C467" s="57" t="s">
        <v>115</v>
      </c>
      <c r="D467" s="19" t="str">
        <f t="shared" si="42"/>
        <v>Defensives</v>
      </c>
      <c r="E467" s="19" t="str">
        <f t="shared" si="43"/>
        <v>Defensives</v>
      </c>
      <c r="F467" s="100">
        <v>6.5300000000000002E-3</v>
      </c>
      <c r="G467" s="101">
        <v>5.8449999999999998</v>
      </c>
      <c r="H467" s="98">
        <v>0.12105</v>
      </c>
      <c r="I467" s="20">
        <f t="shared" si="44"/>
        <v>1</v>
      </c>
      <c r="J467" s="102">
        <f t="shared" si="45"/>
        <v>1.1171941830624467E-3</v>
      </c>
      <c r="K467" s="102">
        <f t="shared" si="46"/>
        <v>9.229196059995429E-3</v>
      </c>
      <c r="L467" s="96">
        <f t="shared" si="47"/>
        <v>6.5300000000000002E-3</v>
      </c>
    </row>
    <row r="468" spans="1:12" ht="13.95" customHeight="1" x14ac:dyDescent="0.3">
      <c r="A468" s="94">
        <v>44439</v>
      </c>
      <c r="B468" s="57" t="s">
        <v>180</v>
      </c>
      <c r="C468" s="57" t="s">
        <v>115</v>
      </c>
      <c r="D468" s="19" t="str">
        <f t="shared" si="42"/>
        <v>Defensives</v>
      </c>
      <c r="E468" s="19" t="str">
        <f t="shared" si="43"/>
        <v>Defensives</v>
      </c>
      <c r="F468" s="100">
        <v>6.3E-3</v>
      </c>
      <c r="G468" s="101">
        <v>5.4489999999999998</v>
      </c>
      <c r="H468" s="98">
        <v>0.11892</v>
      </c>
      <c r="I468" s="20">
        <f t="shared" si="44"/>
        <v>1</v>
      </c>
      <c r="J468" s="102">
        <f t="shared" si="45"/>
        <v>1.1561754450357864E-3</v>
      </c>
      <c r="K468" s="102">
        <f t="shared" si="46"/>
        <v>9.7222960396551161E-3</v>
      </c>
      <c r="L468" s="96">
        <f t="shared" si="47"/>
        <v>6.3E-3</v>
      </c>
    </row>
    <row r="469" spans="1:12" ht="13.95" customHeight="1" x14ac:dyDescent="0.3">
      <c r="A469" s="94">
        <v>44469</v>
      </c>
      <c r="B469" s="57" t="s">
        <v>180</v>
      </c>
      <c r="C469" s="57" t="s">
        <v>115</v>
      </c>
      <c r="D469" s="19" t="str">
        <f t="shared" si="42"/>
        <v>Defensives</v>
      </c>
      <c r="E469" s="19" t="str">
        <f t="shared" si="43"/>
        <v>Defensives</v>
      </c>
      <c r="F469" s="100">
        <v>6.3899999999999998E-3</v>
      </c>
      <c r="G469" s="101">
        <v>5.4080000000000004</v>
      </c>
      <c r="H469" s="98">
        <v>0.12659000000000001</v>
      </c>
      <c r="I469" s="20">
        <f t="shared" si="44"/>
        <v>1</v>
      </c>
      <c r="J469" s="102">
        <f t="shared" si="45"/>
        <v>1.1815828402366862E-3</v>
      </c>
      <c r="K469" s="102">
        <f t="shared" si="46"/>
        <v>9.3339350678306836E-3</v>
      </c>
      <c r="L469" s="96">
        <f t="shared" si="47"/>
        <v>6.3899999999999998E-3</v>
      </c>
    </row>
    <row r="470" spans="1:12" ht="13.95" customHeight="1" x14ac:dyDescent="0.3">
      <c r="A470" s="94">
        <v>44500</v>
      </c>
      <c r="B470" s="57" t="s">
        <v>180</v>
      </c>
      <c r="C470" s="57" t="s">
        <v>115</v>
      </c>
      <c r="D470" s="19" t="str">
        <f t="shared" si="42"/>
        <v>Defensives</v>
      </c>
      <c r="E470" s="19" t="str">
        <f t="shared" si="43"/>
        <v>Defensives</v>
      </c>
      <c r="F470" s="100">
        <v>6.0899999999999999E-3</v>
      </c>
      <c r="G470" s="101">
        <v>4.9329999999999998</v>
      </c>
      <c r="H470" s="98">
        <v>0.11316</v>
      </c>
      <c r="I470" s="20">
        <f t="shared" si="44"/>
        <v>1</v>
      </c>
      <c r="J470" s="102">
        <f t="shared" si="45"/>
        <v>1.2345428745185487E-3</v>
      </c>
      <c r="K470" s="102">
        <f t="shared" si="46"/>
        <v>1.0909710803451296E-2</v>
      </c>
      <c r="L470" s="96">
        <f t="shared" si="47"/>
        <v>6.0899999999999999E-3</v>
      </c>
    </row>
    <row r="471" spans="1:12" ht="13.95" customHeight="1" x14ac:dyDescent="0.3">
      <c r="A471" s="94">
        <v>44530</v>
      </c>
      <c r="B471" s="57" t="s">
        <v>180</v>
      </c>
      <c r="C471" s="57" t="s">
        <v>115</v>
      </c>
      <c r="D471" s="19" t="str">
        <f t="shared" si="42"/>
        <v>Defensives</v>
      </c>
      <c r="E471" s="19" t="str">
        <f t="shared" si="43"/>
        <v>Defensives</v>
      </c>
      <c r="F471" s="100">
        <v>5.9899999999999997E-3</v>
      </c>
      <c r="G471" s="101">
        <v>4.5819999999999999</v>
      </c>
      <c r="H471" s="98">
        <v>0.12202</v>
      </c>
      <c r="I471" s="20">
        <f t="shared" si="44"/>
        <v>1</v>
      </c>
      <c r="J471" s="102">
        <f t="shared" si="45"/>
        <v>1.3072893932780446E-3</v>
      </c>
      <c r="K471" s="102">
        <f t="shared" si="46"/>
        <v>1.0713730480888743E-2</v>
      </c>
      <c r="L471" s="96">
        <f t="shared" si="47"/>
        <v>5.9899999999999997E-3</v>
      </c>
    </row>
    <row r="472" spans="1:12" ht="13.95" customHeight="1" x14ac:dyDescent="0.3">
      <c r="A472" s="94">
        <v>44561</v>
      </c>
      <c r="B472" s="57" t="s">
        <v>180</v>
      </c>
      <c r="C472" s="57" t="s">
        <v>115</v>
      </c>
      <c r="D472" s="19" t="str">
        <f t="shared" si="42"/>
        <v>Defensives</v>
      </c>
      <c r="E472" s="19" t="str">
        <f t="shared" si="43"/>
        <v>Defensives</v>
      </c>
      <c r="F472" s="100">
        <v>5.9899999999999997E-3</v>
      </c>
      <c r="G472" s="101">
        <v>4.5270000000000001</v>
      </c>
      <c r="H472" s="98">
        <v>0.11543</v>
      </c>
      <c r="I472" s="20">
        <f t="shared" si="44"/>
        <v>1</v>
      </c>
      <c r="J472" s="102">
        <f t="shared" si="45"/>
        <v>1.3231720786392753E-3</v>
      </c>
      <c r="K472" s="102">
        <f t="shared" si="46"/>
        <v>1.1462982575060862E-2</v>
      </c>
      <c r="L472" s="96">
        <f t="shared" si="47"/>
        <v>5.9899999999999997E-3</v>
      </c>
    </row>
    <row r="473" spans="1:12" ht="13.95" customHeight="1" x14ac:dyDescent="0.3">
      <c r="A473" s="94">
        <v>44592</v>
      </c>
      <c r="B473" s="57" t="s">
        <v>180</v>
      </c>
      <c r="C473" s="57" t="s">
        <v>115</v>
      </c>
      <c r="D473" s="19" t="str">
        <f t="shared" si="42"/>
        <v>Defensives</v>
      </c>
      <c r="E473" s="19" t="str">
        <f t="shared" si="43"/>
        <v>Defensives</v>
      </c>
      <c r="F473" s="100">
        <v>5.9199999999999999E-3</v>
      </c>
      <c r="G473" s="101">
        <v>4.9379999999999997</v>
      </c>
      <c r="H473" s="98">
        <v>0.11054</v>
      </c>
      <c r="I473" s="20">
        <f t="shared" si="44"/>
        <v>1</v>
      </c>
      <c r="J473" s="102">
        <f t="shared" si="45"/>
        <v>1.1988659376265696E-3</v>
      </c>
      <c r="K473" s="102">
        <f t="shared" si="46"/>
        <v>1.0845539511729415E-2</v>
      </c>
      <c r="L473" s="96">
        <f t="shared" si="47"/>
        <v>5.9199999999999999E-3</v>
      </c>
    </row>
    <row r="474" spans="1:12" ht="13.95" customHeight="1" x14ac:dyDescent="0.3">
      <c r="A474" s="94">
        <v>44620</v>
      </c>
      <c r="B474" s="57" t="s">
        <v>180</v>
      </c>
      <c r="C474" s="57" t="s">
        <v>115</v>
      </c>
      <c r="D474" s="19" t="str">
        <f t="shared" si="42"/>
        <v>Defensives</v>
      </c>
      <c r="E474" s="19" t="str">
        <f t="shared" si="43"/>
        <v>Defensives</v>
      </c>
      <c r="F474" s="100">
        <v>5.7800000000000004E-3</v>
      </c>
      <c r="G474" s="101">
        <v>5.2809999999999997</v>
      </c>
      <c r="H474" s="98">
        <v>9.9879999999999997E-2</v>
      </c>
      <c r="I474" s="20">
        <f t="shared" si="44"/>
        <v>1</v>
      </c>
      <c r="J474" s="102">
        <f t="shared" si="45"/>
        <v>1.0944896799848516E-3</v>
      </c>
      <c r="K474" s="102">
        <f t="shared" si="46"/>
        <v>1.0958046455595231E-2</v>
      </c>
      <c r="L474" s="96">
        <f t="shared" si="47"/>
        <v>5.7800000000000004E-3</v>
      </c>
    </row>
    <row r="475" spans="1:12" ht="13.95" customHeight="1" x14ac:dyDescent="0.3">
      <c r="A475" s="94">
        <v>44651</v>
      </c>
      <c r="B475" s="57" t="s">
        <v>180</v>
      </c>
      <c r="C475" s="57" t="s">
        <v>115</v>
      </c>
      <c r="D475" s="19" t="str">
        <f t="shared" si="42"/>
        <v>Defensives</v>
      </c>
      <c r="E475" s="19" t="str">
        <f t="shared" si="43"/>
        <v>Defensives</v>
      </c>
      <c r="F475" s="100">
        <v>6.0000000000000001E-3</v>
      </c>
      <c r="G475" s="101">
        <v>5.8310000000000004</v>
      </c>
      <c r="H475" s="98">
        <v>0.10265000000000001</v>
      </c>
      <c r="I475" s="20">
        <f t="shared" si="44"/>
        <v>1</v>
      </c>
      <c r="J475" s="102">
        <f t="shared" si="45"/>
        <v>1.0289830217801406E-3</v>
      </c>
      <c r="K475" s="102">
        <f t="shared" si="46"/>
        <v>1.0024189203898106E-2</v>
      </c>
      <c r="L475" s="96">
        <f t="shared" si="47"/>
        <v>6.0000000000000001E-3</v>
      </c>
    </row>
    <row r="476" spans="1:12" ht="13.95" customHeight="1" x14ac:dyDescent="0.3">
      <c r="A476" s="94">
        <v>44681</v>
      </c>
      <c r="B476" s="57" t="s">
        <v>180</v>
      </c>
      <c r="C476" s="57" t="s">
        <v>115</v>
      </c>
      <c r="D476" s="19" t="str">
        <f t="shared" si="42"/>
        <v>Defensives</v>
      </c>
      <c r="E476" s="19" t="str">
        <f t="shared" si="43"/>
        <v>Defensives</v>
      </c>
      <c r="F476" s="100">
        <v>7.1899999999999993E-3</v>
      </c>
      <c r="G476" s="101">
        <v>7.5090000000000003</v>
      </c>
      <c r="H476" s="98">
        <v>9.5630000000000007E-2</v>
      </c>
      <c r="I476" s="20">
        <f t="shared" si="44"/>
        <v>1</v>
      </c>
      <c r="J476" s="102">
        <f t="shared" si="45"/>
        <v>9.5751764549207609E-4</v>
      </c>
      <c r="K476" s="102">
        <f t="shared" si="46"/>
        <v>1.0012732881857953E-2</v>
      </c>
      <c r="L476" s="96">
        <f t="shared" si="47"/>
        <v>7.1899999999999993E-3</v>
      </c>
    </row>
    <row r="477" spans="1:12" ht="13.95" customHeight="1" x14ac:dyDescent="0.3">
      <c r="A477" s="94">
        <v>44712</v>
      </c>
      <c r="B477" s="57" t="s">
        <v>180</v>
      </c>
      <c r="C477" s="57" t="s">
        <v>115</v>
      </c>
      <c r="D477" s="19" t="str">
        <f t="shared" si="42"/>
        <v>Defensives</v>
      </c>
      <c r="E477" s="19" t="str">
        <f t="shared" si="43"/>
        <v>Defensives</v>
      </c>
      <c r="F477" s="100">
        <v>7.3699999999999998E-3</v>
      </c>
      <c r="G477" s="101">
        <v>6.9790000000000001</v>
      </c>
      <c r="H477" s="98">
        <v>9.8140000000000005E-2</v>
      </c>
      <c r="I477" s="20">
        <f t="shared" si="44"/>
        <v>1</v>
      </c>
      <c r="J477" s="102">
        <f t="shared" si="45"/>
        <v>1.0560252185126808E-3</v>
      </c>
      <c r="K477" s="102">
        <f t="shared" si="46"/>
        <v>1.076039554221195E-2</v>
      </c>
      <c r="L477" s="96">
        <f t="shared" si="47"/>
        <v>7.3699999999999998E-3</v>
      </c>
    </row>
    <row r="478" spans="1:12" ht="13.95" customHeight="1" x14ac:dyDescent="0.3">
      <c r="A478" s="94">
        <v>44742</v>
      </c>
      <c r="B478" s="57" t="s">
        <v>180</v>
      </c>
      <c r="C478" s="57" t="s">
        <v>115</v>
      </c>
      <c r="D478" s="19" t="str">
        <f t="shared" si="42"/>
        <v>Defensives</v>
      </c>
      <c r="E478" s="19" t="str">
        <f t="shared" si="43"/>
        <v>Defensives</v>
      </c>
      <c r="F478" s="100">
        <v>2.4889999999999999E-2</v>
      </c>
      <c r="G478" s="101">
        <v>7.49</v>
      </c>
      <c r="H478" s="98">
        <v>0.10591</v>
      </c>
      <c r="I478" s="20">
        <f t="shared" si="44"/>
        <v>1</v>
      </c>
      <c r="J478" s="102">
        <f t="shared" si="45"/>
        <v>3.3230974632843789E-3</v>
      </c>
      <c r="K478" s="102">
        <f t="shared" si="46"/>
        <v>3.1376616592242272E-2</v>
      </c>
      <c r="L478" s="96">
        <f t="shared" si="47"/>
        <v>2.4889999999999999E-2</v>
      </c>
    </row>
    <row r="479" spans="1:12" ht="13.95" customHeight="1" x14ac:dyDescent="0.3">
      <c r="A479" s="94">
        <v>44773</v>
      </c>
      <c r="B479" s="57" t="s">
        <v>180</v>
      </c>
      <c r="C479" s="57" t="s">
        <v>115</v>
      </c>
      <c r="D479" s="19" t="str">
        <f t="shared" si="42"/>
        <v>Defensives</v>
      </c>
      <c r="E479" s="19" t="str">
        <f t="shared" si="43"/>
        <v>Defensives</v>
      </c>
      <c r="F479" s="100">
        <v>2.3519999999999999E-2</v>
      </c>
      <c r="G479" s="101">
        <v>8.8539999999999992</v>
      </c>
      <c r="H479" s="98">
        <v>0.1246</v>
      </c>
      <c r="I479" s="20">
        <f t="shared" si="44"/>
        <v>1</v>
      </c>
      <c r="J479" s="102">
        <f t="shared" si="45"/>
        <v>2.6564264739100973E-3</v>
      </c>
      <c r="K479" s="102">
        <f t="shared" si="46"/>
        <v>2.1319634622071405E-2</v>
      </c>
      <c r="L479" s="96">
        <f t="shared" si="47"/>
        <v>2.3519999999999999E-2</v>
      </c>
    </row>
    <row r="480" spans="1:12" ht="13.95" customHeight="1" x14ac:dyDescent="0.3">
      <c r="A480" s="94">
        <v>44804</v>
      </c>
      <c r="B480" s="57" t="s">
        <v>180</v>
      </c>
      <c r="C480" s="57" t="s">
        <v>115</v>
      </c>
      <c r="D480" s="19" t="str">
        <f t="shared" si="42"/>
        <v>Defensives</v>
      </c>
      <c r="E480" s="19" t="str">
        <f t="shared" si="43"/>
        <v>Defensives</v>
      </c>
      <c r="F480" s="100">
        <v>2.3060000000000001E-2</v>
      </c>
      <c r="G480" s="101">
        <v>11.513</v>
      </c>
      <c r="H480" s="98">
        <v>0.1089</v>
      </c>
      <c r="I480" s="20">
        <f t="shared" si="44"/>
        <v>1</v>
      </c>
      <c r="J480" s="102">
        <f t="shared" si="45"/>
        <v>2.0029531833579434E-3</v>
      </c>
      <c r="K480" s="102">
        <f t="shared" si="46"/>
        <v>1.8392591215408111E-2</v>
      </c>
      <c r="L480" s="96">
        <f t="shared" si="47"/>
        <v>2.3060000000000001E-2</v>
      </c>
    </row>
    <row r="481" spans="1:12" ht="13.95" customHeight="1" x14ac:dyDescent="0.3">
      <c r="A481" s="94">
        <v>44834</v>
      </c>
      <c r="B481" s="57" t="s">
        <v>180</v>
      </c>
      <c r="C481" s="57" t="s">
        <v>115</v>
      </c>
      <c r="D481" s="19" t="str">
        <f t="shared" si="42"/>
        <v>Defensives</v>
      </c>
      <c r="E481" s="19" t="str">
        <f t="shared" si="43"/>
        <v>Defensives</v>
      </c>
      <c r="F481" s="100">
        <v>3.0020000000000002E-2</v>
      </c>
      <c r="G481" s="101">
        <v>11.481</v>
      </c>
      <c r="H481" s="98">
        <v>0.10047</v>
      </c>
      <c r="I481" s="20">
        <f t="shared" si="44"/>
        <v>1</v>
      </c>
      <c r="J481" s="102">
        <f t="shared" si="45"/>
        <v>2.6147548122985803E-3</v>
      </c>
      <c r="K481" s="102">
        <f t="shared" si="46"/>
        <v>2.6025229544128399E-2</v>
      </c>
      <c r="L481" s="96">
        <f t="shared" si="47"/>
        <v>3.0020000000000002E-2</v>
      </c>
    </row>
    <row r="482" spans="1:12" ht="13.95" customHeight="1" x14ac:dyDescent="0.3">
      <c r="A482" s="94">
        <v>44865</v>
      </c>
      <c r="B482" s="57" t="s">
        <v>180</v>
      </c>
      <c r="C482" s="57" t="s">
        <v>115</v>
      </c>
      <c r="D482" s="19" t="str">
        <f t="shared" si="42"/>
        <v>Defensives</v>
      </c>
      <c r="E482" s="19" t="str">
        <f t="shared" si="43"/>
        <v>Defensives</v>
      </c>
      <c r="F482" s="100">
        <v>3.2980000000000002E-2</v>
      </c>
      <c r="G482" s="101">
        <v>12.105</v>
      </c>
      <c r="H482" s="98">
        <v>0.10632</v>
      </c>
      <c r="I482" s="20">
        <f t="shared" si="44"/>
        <v>1</v>
      </c>
      <c r="J482" s="102">
        <f t="shared" si="45"/>
        <v>2.7244940107393639E-3</v>
      </c>
      <c r="K482" s="102">
        <f t="shared" si="46"/>
        <v>2.5625413946006058E-2</v>
      </c>
      <c r="L482" s="96">
        <f t="shared" si="47"/>
        <v>3.2980000000000002E-2</v>
      </c>
    </row>
    <row r="483" spans="1:12" ht="13.95" customHeight="1" x14ac:dyDescent="0.3">
      <c r="A483" s="94">
        <v>44895</v>
      </c>
      <c r="B483" s="57" t="s">
        <v>180</v>
      </c>
      <c r="C483" s="57" t="s">
        <v>115</v>
      </c>
      <c r="D483" s="19" t="str">
        <f t="shared" si="42"/>
        <v>Defensives</v>
      </c>
      <c r="E483" s="19" t="str">
        <f t="shared" si="43"/>
        <v>Defensives</v>
      </c>
      <c r="F483" s="100">
        <v>3.2939999999999997E-2</v>
      </c>
      <c r="G483" s="101">
        <v>10.308</v>
      </c>
      <c r="H483" s="98">
        <v>8.5489999999999997E-2</v>
      </c>
      <c r="I483" s="20">
        <f t="shared" si="44"/>
        <v>1</v>
      </c>
      <c r="J483" s="102">
        <f t="shared" si="45"/>
        <v>3.1955762514551803E-3</v>
      </c>
      <c r="K483" s="102">
        <f t="shared" si="46"/>
        <v>3.7379532710903968E-2</v>
      </c>
      <c r="L483" s="96">
        <f t="shared" si="47"/>
        <v>3.2939999999999997E-2</v>
      </c>
    </row>
    <row r="484" spans="1:12" ht="13.95" customHeight="1" x14ac:dyDescent="0.3">
      <c r="A484" s="94">
        <v>44926</v>
      </c>
      <c r="B484" s="57" t="s">
        <v>180</v>
      </c>
      <c r="C484" s="57" t="s">
        <v>115</v>
      </c>
      <c r="D484" s="19" t="str">
        <f t="shared" si="42"/>
        <v>Defensives</v>
      </c>
      <c r="E484" s="19" t="str">
        <f t="shared" si="43"/>
        <v>Defensives</v>
      </c>
      <c r="F484" s="100">
        <v>4.0519999999999987E-2</v>
      </c>
      <c r="G484" s="101">
        <v>9.3179999999999996</v>
      </c>
      <c r="H484" s="98">
        <v>8.0399999999999985E-2</v>
      </c>
      <c r="I484" s="20">
        <f t="shared" si="44"/>
        <v>1</v>
      </c>
      <c r="J484" s="102">
        <f t="shared" si="45"/>
        <v>4.3485726550761957E-3</v>
      </c>
      <c r="K484" s="102">
        <f t="shared" si="46"/>
        <v>5.4086724565624335E-2</v>
      </c>
      <c r="L484" s="96">
        <f t="shared" si="47"/>
        <v>4.0519999999999987E-2</v>
      </c>
    </row>
    <row r="485" spans="1:12" ht="13.95" customHeight="1" x14ac:dyDescent="0.3">
      <c r="A485" s="94">
        <v>44957</v>
      </c>
      <c r="B485" s="57" t="s">
        <v>180</v>
      </c>
      <c r="C485" s="57" t="s">
        <v>115</v>
      </c>
      <c r="D485" s="19" t="str">
        <f t="shared" si="42"/>
        <v>Defensives</v>
      </c>
      <c r="E485" s="19" t="str">
        <f t="shared" si="43"/>
        <v>Defensives</v>
      </c>
      <c r="F485" s="100">
        <v>3.7949999999999998E-2</v>
      </c>
      <c r="G485" s="101">
        <v>9.5109999999999992</v>
      </c>
      <c r="H485" s="98">
        <v>7.8410000000000007E-2</v>
      </c>
      <c r="I485" s="20">
        <f t="shared" si="44"/>
        <v>1</v>
      </c>
      <c r="J485" s="102">
        <f t="shared" si="45"/>
        <v>3.9901167069708761E-3</v>
      </c>
      <c r="K485" s="102">
        <f t="shared" si="46"/>
        <v>5.0887854954353724E-2</v>
      </c>
      <c r="L485" s="96">
        <f t="shared" si="47"/>
        <v>3.7949999999999998E-2</v>
      </c>
    </row>
    <row r="486" spans="1:12" ht="13.95" customHeight="1" x14ac:dyDescent="0.3">
      <c r="A486" s="94">
        <v>44985</v>
      </c>
      <c r="B486" s="57" t="s">
        <v>180</v>
      </c>
      <c r="C486" s="57" t="s">
        <v>115</v>
      </c>
      <c r="D486" s="19" t="str">
        <f t="shared" si="42"/>
        <v>Defensives</v>
      </c>
      <c r="E486" s="19" t="str">
        <f t="shared" si="43"/>
        <v>Defensives</v>
      </c>
      <c r="F486" s="100">
        <v>3.4689999999999999E-2</v>
      </c>
      <c r="G486" s="101">
        <v>7.69</v>
      </c>
      <c r="H486" s="98">
        <v>7.9939999999999997E-2</v>
      </c>
      <c r="I486" s="20">
        <f t="shared" si="44"/>
        <v>1</v>
      </c>
      <c r="J486" s="102">
        <f t="shared" si="45"/>
        <v>4.5110533159947981E-3</v>
      </c>
      <c r="K486" s="102">
        <f t="shared" si="46"/>
        <v>5.6430489316922669E-2</v>
      </c>
      <c r="L486" s="96">
        <f t="shared" si="47"/>
        <v>3.4689999999999999E-2</v>
      </c>
    </row>
    <row r="487" spans="1:12" ht="13.95" customHeight="1" x14ac:dyDescent="0.3">
      <c r="A487" s="94">
        <v>45016</v>
      </c>
      <c r="B487" s="57" t="s">
        <v>180</v>
      </c>
      <c r="C487" s="57" t="s">
        <v>115</v>
      </c>
      <c r="D487" s="19" t="str">
        <f t="shared" si="42"/>
        <v>Defensives</v>
      </c>
      <c r="E487" s="19" t="str">
        <f t="shared" si="43"/>
        <v>Defensives</v>
      </c>
      <c r="F487" s="100">
        <v>3.4770000000000002E-2</v>
      </c>
      <c r="G487" s="101">
        <v>6.9850000000000003</v>
      </c>
      <c r="H487" s="98">
        <v>6.9569999999999993E-2</v>
      </c>
      <c r="I487" s="20">
        <f t="shared" si="44"/>
        <v>1</v>
      </c>
      <c r="J487" s="102">
        <f t="shared" si="45"/>
        <v>4.9778095919828201E-3</v>
      </c>
      <c r="K487" s="102">
        <f t="shared" si="46"/>
        <v>7.1551093747057939E-2</v>
      </c>
      <c r="L487" s="96">
        <f t="shared" si="47"/>
        <v>3.4770000000000002E-2</v>
      </c>
    </row>
    <row r="488" spans="1:12" ht="13.95" customHeight="1" x14ac:dyDescent="0.3">
      <c r="A488" s="94">
        <v>45046</v>
      </c>
      <c r="B488" s="57" t="s">
        <v>180</v>
      </c>
      <c r="C488" s="57" t="s">
        <v>115</v>
      </c>
      <c r="D488" s="19" t="str">
        <f t="shared" si="42"/>
        <v>Defensives</v>
      </c>
      <c r="E488" s="19" t="str">
        <f t="shared" si="43"/>
        <v>Defensives</v>
      </c>
      <c r="F488" s="100">
        <v>3.7190000000000001E-2</v>
      </c>
      <c r="G488" s="101">
        <v>7.1180000000000003</v>
      </c>
      <c r="H488" s="98">
        <v>6.692999999999999E-2</v>
      </c>
      <c r="I488" s="20">
        <f t="shared" si="44"/>
        <v>1</v>
      </c>
      <c r="J488" s="102">
        <f t="shared" si="45"/>
        <v>5.2247822422028661E-3</v>
      </c>
      <c r="K488" s="102">
        <f t="shared" si="46"/>
        <v>7.8063383269129941E-2</v>
      </c>
      <c r="L488" s="96">
        <f t="shared" si="47"/>
        <v>3.7190000000000001E-2</v>
      </c>
    </row>
    <row r="489" spans="1:12" ht="13.95" customHeight="1" x14ac:dyDescent="0.3">
      <c r="A489" s="94">
        <v>45077</v>
      </c>
      <c r="B489" s="57" t="s">
        <v>180</v>
      </c>
      <c r="C489" s="57" t="s">
        <v>115</v>
      </c>
      <c r="D489" s="19" t="str">
        <f t="shared" si="42"/>
        <v>Defensives</v>
      </c>
      <c r="E489" s="19" t="str">
        <f t="shared" si="43"/>
        <v>Defensives</v>
      </c>
      <c r="F489" s="100">
        <v>3.7449999999999997E-2</v>
      </c>
      <c r="G489" s="101">
        <v>7.3090000000000002</v>
      </c>
      <c r="H489" s="98">
        <v>7.5560000000000002E-2</v>
      </c>
      <c r="I489" s="20">
        <f t="shared" si="44"/>
        <v>1</v>
      </c>
      <c r="J489" s="102">
        <f t="shared" si="45"/>
        <v>5.1238199480093029E-3</v>
      </c>
      <c r="K489" s="102">
        <f t="shared" si="46"/>
        <v>6.7811275119233752E-2</v>
      </c>
      <c r="L489" s="96">
        <f t="shared" si="47"/>
        <v>3.7449999999999997E-2</v>
      </c>
    </row>
    <row r="490" spans="1:12" ht="13.95" customHeight="1" x14ac:dyDescent="0.3">
      <c r="A490" s="94">
        <v>45107</v>
      </c>
      <c r="B490" s="57" t="s">
        <v>180</v>
      </c>
      <c r="C490" s="57" t="s">
        <v>115</v>
      </c>
      <c r="D490" s="19" t="str">
        <f t="shared" si="42"/>
        <v>Defensives</v>
      </c>
      <c r="E490" s="19" t="str">
        <f t="shared" si="43"/>
        <v>Defensives</v>
      </c>
      <c r="F490" s="100">
        <v>3.9079999999999997E-2</v>
      </c>
      <c r="G490" s="101">
        <v>10.117000000000001</v>
      </c>
      <c r="H490" s="98">
        <v>6.2890000000000001E-2</v>
      </c>
      <c r="I490" s="20">
        <f t="shared" si="44"/>
        <v>1</v>
      </c>
      <c r="J490" s="102">
        <f t="shared" si="45"/>
        <v>3.8628051794010075E-3</v>
      </c>
      <c r="K490" s="102">
        <f t="shared" si="46"/>
        <v>6.142161201146458E-2</v>
      </c>
      <c r="L490" s="96">
        <f t="shared" si="47"/>
        <v>3.9079999999999997E-2</v>
      </c>
    </row>
    <row r="491" spans="1:12" ht="13.95" customHeight="1" x14ac:dyDescent="0.3">
      <c r="A491" s="94">
        <v>45138</v>
      </c>
      <c r="B491" s="57" t="s">
        <v>180</v>
      </c>
      <c r="C491" s="57" t="s">
        <v>115</v>
      </c>
      <c r="D491" s="19" t="str">
        <f t="shared" si="42"/>
        <v>Defensives</v>
      </c>
      <c r="E491" s="19" t="str">
        <f t="shared" si="43"/>
        <v>Defensives</v>
      </c>
      <c r="F491" s="100">
        <v>3.6720000000000003E-2</v>
      </c>
      <c r="G491" s="101">
        <v>9.5150000000000006</v>
      </c>
      <c r="H491" s="98">
        <v>6.7019999999999996E-2</v>
      </c>
      <c r="I491" s="20">
        <f t="shared" si="44"/>
        <v>1</v>
      </c>
      <c r="J491" s="102">
        <f t="shared" si="45"/>
        <v>3.8591697320021021E-3</v>
      </c>
      <c r="K491" s="102">
        <f t="shared" si="46"/>
        <v>5.7582359474815013E-2</v>
      </c>
      <c r="L491" s="96">
        <f t="shared" si="47"/>
        <v>3.6720000000000003E-2</v>
      </c>
    </row>
    <row r="492" spans="1:12" ht="13.95" customHeight="1" x14ac:dyDescent="0.3">
      <c r="A492" s="94">
        <v>45169</v>
      </c>
      <c r="B492" s="57" t="s">
        <v>180</v>
      </c>
      <c r="C492" s="57" t="s">
        <v>115</v>
      </c>
      <c r="D492" s="19" t="str">
        <f t="shared" si="42"/>
        <v>Defensives</v>
      </c>
      <c r="E492" s="19" t="str">
        <f t="shared" si="43"/>
        <v>Defensives</v>
      </c>
      <c r="F492" s="100">
        <v>3.5650000000000001E-2</v>
      </c>
      <c r="G492" s="101">
        <v>8.1509999999999998</v>
      </c>
      <c r="H492" s="98">
        <v>6.9169999999999995E-2</v>
      </c>
      <c r="I492" s="20">
        <f t="shared" si="44"/>
        <v>1</v>
      </c>
      <c r="J492" s="102">
        <f t="shared" si="45"/>
        <v>4.3736964789596374E-3</v>
      </c>
      <c r="K492" s="102">
        <f t="shared" si="46"/>
        <v>6.3231118678034381E-2</v>
      </c>
      <c r="L492" s="96">
        <f t="shared" si="47"/>
        <v>3.5650000000000001E-2</v>
      </c>
    </row>
    <row r="493" spans="1:12" ht="13.95" customHeight="1" x14ac:dyDescent="0.3">
      <c r="A493" s="94">
        <v>45199</v>
      </c>
      <c r="B493" s="57" t="s">
        <v>180</v>
      </c>
      <c r="C493" s="57" t="s">
        <v>115</v>
      </c>
      <c r="D493" s="19" t="str">
        <f t="shared" si="42"/>
        <v>Defensives</v>
      </c>
      <c r="E493" s="19" t="str">
        <f t="shared" si="43"/>
        <v>Defensives</v>
      </c>
      <c r="F493" s="100">
        <v>3.5839999999999997E-2</v>
      </c>
      <c r="G493" s="101">
        <v>6.5369999999999999</v>
      </c>
      <c r="H493" s="98">
        <v>7.6700000000000004E-2</v>
      </c>
      <c r="I493" s="20">
        <f t="shared" si="44"/>
        <v>1</v>
      </c>
      <c r="J493" s="102">
        <f t="shared" si="45"/>
        <v>5.482637295395441E-3</v>
      </c>
      <c r="K493" s="102">
        <f t="shared" si="46"/>
        <v>7.1481581426276933E-2</v>
      </c>
      <c r="L493" s="96">
        <f t="shared" si="47"/>
        <v>3.5839999999999997E-2</v>
      </c>
    </row>
    <row r="494" spans="1:12" ht="13.95" customHeight="1" x14ac:dyDescent="0.3">
      <c r="A494" s="94">
        <v>45230</v>
      </c>
      <c r="B494" s="57" t="s">
        <v>180</v>
      </c>
      <c r="C494" s="57" t="s">
        <v>115</v>
      </c>
      <c r="D494" s="19" t="str">
        <f t="shared" si="42"/>
        <v>Defensives</v>
      </c>
      <c r="E494" s="19" t="str">
        <f t="shared" si="43"/>
        <v>Defensives</v>
      </c>
      <c r="F494" s="100">
        <v>3.49E-2</v>
      </c>
      <c r="G494" s="101">
        <v>5.8570000000000002</v>
      </c>
      <c r="H494" s="98">
        <v>8.0779999999999991E-2</v>
      </c>
      <c r="I494" s="20">
        <f t="shared" si="44"/>
        <v>1</v>
      </c>
      <c r="J494" s="102">
        <f t="shared" si="45"/>
        <v>5.9586819190711971E-3</v>
      </c>
      <c r="K494" s="102">
        <f t="shared" si="46"/>
        <v>7.3764321850349063E-2</v>
      </c>
      <c r="L494" s="96">
        <f t="shared" si="47"/>
        <v>3.49E-2</v>
      </c>
    </row>
    <row r="495" spans="1:12" ht="13.95" customHeight="1" x14ac:dyDescent="0.3">
      <c r="A495" s="94">
        <v>45260</v>
      </c>
      <c r="B495" s="57" t="s">
        <v>180</v>
      </c>
      <c r="C495" s="57" t="s">
        <v>115</v>
      </c>
      <c r="D495" s="19" t="str">
        <f t="shared" si="42"/>
        <v>Defensives</v>
      </c>
      <c r="E495" s="19" t="str">
        <f t="shared" si="43"/>
        <v>Defensives</v>
      </c>
      <c r="F495" s="100">
        <v>3.6749999999999998E-2</v>
      </c>
      <c r="G495" s="101">
        <v>7.4089999999999998</v>
      </c>
      <c r="H495" s="98">
        <v>8.1379999999999994E-2</v>
      </c>
      <c r="I495" s="20">
        <f t="shared" si="44"/>
        <v>1</v>
      </c>
      <c r="J495" s="102">
        <f t="shared" si="45"/>
        <v>4.9601835605344851E-3</v>
      </c>
      <c r="K495" s="102">
        <f t="shared" si="46"/>
        <v>6.0950891626130321E-2</v>
      </c>
      <c r="L495" s="96">
        <f t="shared" si="47"/>
        <v>3.6749999999999998E-2</v>
      </c>
    </row>
    <row r="496" spans="1:12" ht="13.95" customHeight="1" x14ac:dyDescent="0.3">
      <c r="A496" s="94">
        <v>45291</v>
      </c>
      <c r="B496" s="57" t="s">
        <v>180</v>
      </c>
      <c r="C496" s="57" t="s">
        <v>115</v>
      </c>
      <c r="D496" s="19" t="str">
        <f t="shared" si="42"/>
        <v>Defensives</v>
      </c>
      <c r="E496" s="19" t="str">
        <f t="shared" si="43"/>
        <v>Defensives</v>
      </c>
      <c r="F496" s="100">
        <v>3.6729999999999999E-2</v>
      </c>
      <c r="G496" s="101">
        <v>7.77</v>
      </c>
      <c r="H496" s="98">
        <v>8.3400000000000002E-2</v>
      </c>
      <c r="I496" s="20">
        <f t="shared" si="44"/>
        <v>1</v>
      </c>
      <c r="J496" s="102">
        <f t="shared" si="45"/>
        <v>4.7271557271557274E-3</v>
      </c>
      <c r="K496" s="102">
        <f t="shared" si="46"/>
        <v>5.6680524306423591E-2</v>
      </c>
      <c r="L496" s="96">
        <f t="shared" si="47"/>
        <v>3.6729999999999999E-2</v>
      </c>
    </row>
    <row r="497" spans="1:12" ht="13.95" customHeight="1" x14ac:dyDescent="0.3">
      <c r="A497" s="94">
        <v>45322</v>
      </c>
      <c r="B497" s="57" t="s">
        <v>180</v>
      </c>
      <c r="C497" s="57" t="s">
        <v>115</v>
      </c>
      <c r="D497" s="19" t="str">
        <f t="shared" si="42"/>
        <v>Defensives</v>
      </c>
      <c r="E497" s="19" t="str">
        <f t="shared" si="43"/>
        <v>Defensives</v>
      </c>
      <c r="F497" s="100">
        <v>3.7109999999999997E-2</v>
      </c>
      <c r="G497" s="101">
        <v>7.3079999999999998</v>
      </c>
      <c r="H497" s="98">
        <v>8.047E-2</v>
      </c>
      <c r="I497" s="20">
        <f t="shared" si="44"/>
        <v>1</v>
      </c>
      <c r="J497" s="102">
        <f t="shared" si="45"/>
        <v>5.0779967159277498E-3</v>
      </c>
      <c r="K497" s="102">
        <f t="shared" si="46"/>
        <v>6.3104221646921213E-2</v>
      </c>
      <c r="L497" s="96">
        <f t="shared" si="47"/>
        <v>3.7109999999999997E-2</v>
      </c>
    </row>
    <row r="498" spans="1:12" ht="13.95" customHeight="1" x14ac:dyDescent="0.3">
      <c r="A498" s="94">
        <v>45351</v>
      </c>
      <c r="B498" s="57" t="s">
        <v>180</v>
      </c>
      <c r="C498" s="57" t="s">
        <v>115</v>
      </c>
      <c r="D498" s="19" t="str">
        <f t="shared" si="42"/>
        <v>Defensives</v>
      </c>
      <c r="E498" s="19" t="str">
        <f t="shared" si="43"/>
        <v>Defensives</v>
      </c>
      <c r="F498" s="100">
        <v>3.9320000000000001E-2</v>
      </c>
      <c r="G498" s="101">
        <v>7.91</v>
      </c>
      <c r="H498" s="98">
        <v>8.2089999999999996E-2</v>
      </c>
      <c r="I498" s="20">
        <f t="shared" si="44"/>
        <v>1</v>
      </c>
      <c r="J498" s="102">
        <f t="shared" si="45"/>
        <v>4.9709228824273075E-3</v>
      </c>
      <c r="K498" s="102">
        <f t="shared" si="46"/>
        <v>6.0554548452032009E-2</v>
      </c>
      <c r="L498" s="96">
        <f t="shared" si="47"/>
        <v>3.9320000000000001E-2</v>
      </c>
    </row>
    <row r="499" spans="1:12" ht="13.95" customHeight="1" x14ac:dyDescent="0.3">
      <c r="A499" s="94">
        <v>45382</v>
      </c>
      <c r="B499" s="57" t="s">
        <v>180</v>
      </c>
      <c r="C499" s="57" t="s">
        <v>115</v>
      </c>
      <c r="D499" s="19" t="str">
        <f t="shared" si="42"/>
        <v>Defensives</v>
      </c>
      <c r="E499" s="19" t="str">
        <f t="shared" si="43"/>
        <v>Defensives</v>
      </c>
      <c r="F499" s="100">
        <v>3.823E-2</v>
      </c>
      <c r="G499" s="101">
        <v>7.5439999999999996</v>
      </c>
      <c r="H499" s="98">
        <v>8.0489999999999992E-2</v>
      </c>
      <c r="I499" s="20">
        <f t="shared" si="44"/>
        <v>1</v>
      </c>
      <c r="J499" s="102">
        <f t="shared" si="45"/>
        <v>5.067603393425239E-3</v>
      </c>
      <c r="K499" s="102">
        <f t="shared" si="46"/>
        <v>6.2959415994847057E-2</v>
      </c>
      <c r="L499" s="96">
        <f t="shared" si="47"/>
        <v>3.823E-2</v>
      </c>
    </row>
    <row r="500" spans="1:12" ht="13.95" customHeight="1" x14ac:dyDescent="0.3">
      <c r="A500" s="94">
        <v>45412</v>
      </c>
      <c r="B500" s="57" t="s">
        <v>180</v>
      </c>
      <c r="C500" s="57" t="s">
        <v>115</v>
      </c>
      <c r="D500" s="19" t="str">
        <f t="shared" si="42"/>
        <v>Defensives</v>
      </c>
      <c r="E500" s="19" t="str">
        <f t="shared" si="43"/>
        <v>Defensives</v>
      </c>
      <c r="F500" s="100">
        <v>3.5569999999999997E-2</v>
      </c>
      <c r="G500" s="101">
        <v>6.6849999999999996</v>
      </c>
      <c r="H500" s="98">
        <v>7.8649999999999998E-2</v>
      </c>
      <c r="I500" s="20">
        <f t="shared" si="44"/>
        <v>1</v>
      </c>
      <c r="J500" s="102">
        <f t="shared" si="45"/>
        <v>5.3208676140613313E-3</v>
      </c>
      <c r="K500" s="102">
        <f t="shared" si="46"/>
        <v>6.7652480789082411E-2</v>
      </c>
      <c r="L500" s="96">
        <f t="shared" si="47"/>
        <v>3.5569999999999997E-2</v>
      </c>
    </row>
    <row r="501" spans="1:12" ht="13.95" customHeight="1" x14ac:dyDescent="0.3">
      <c r="A501" s="94">
        <v>45443</v>
      </c>
      <c r="B501" s="57" t="s">
        <v>180</v>
      </c>
      <c r="C501" s="57" t="s">
        <v>115</v>
      </c>
      <c r="D501" s="19" t="str">
        <f t="shared" si="42"/>
        <v>Defensives</v>
      </c>
      <c r="E501" s="19" t="str">
        <f t="shared" si="43"/>
        <v>Defensives</v>
      </c>
      <c r="F501" s="100">
        <v>3.3480000000000003E-2</v>
      </c>
      <c r="G501" s="101">
        <v>6.1349999999999998</v>
      </c>
      <c r="H501" s="98">
        <v>8.1600000000000006E-2</v>
      </c>
      <c r="I501" s="20">
        <f t="shared" si="44"/>
        <v>1</v>
      </c>
      <c r="J501" s="102">
        <f t="shared" si="45"/>
        <v>5.4572127139364312E-3</v>
      </c>
      <c r="K501" s="102">
        <f t="shared" si="46"/>
        <v>6.6877606788436655E-2</v>
      </c>
      <c r="L501" s="96">
        <f t="shared" si="47"/>
        <v>3.3480000000000003E-2</v>
      </c>
    </row>
    <row r="502" spans="1:12" ht="13.95" customHeight="1" x14ac:dyDescent="0.3">
      <c r="A502" s="94">
        <v>45473</v>
      </c>
      <c r="B502" s="57" t="s">
        <v>180</v>
      </c>
      <c r="C502" s="57" t="s">
        <v>115</v>
      </c>
      <c r="D502" s="19" t="str">
        <f t="shared" si="42"/>
        <v>Defensives</v>
      </c>
      <c r="E502" s="19" t="str">
        <f t="shared" si="43"/>
        <v>Defensives</v>
      </c>
      <c r="F502" s="100">
        <v>3.424E-2</v>
      </c>
      <c r="G502" s="101">
        <v>6.8259999999999996</v>
      </c>
      <c r="H502" s="98">
        <v>7.306E-2</v>
      </c>
      <c r="I502" s="20">
        <f t="shared" si="44"/>
        <v>1</v>
      </c>
      <c r="J502" s="102">
        <f t="shared" si="45"/>
        <v>5.0161148549663056E-3</v>
      </c>
      <c r="K502" s="102">
        <f t="shared" si="46"/>
        <v>6.8657471324477221E-2</v>
      </c>
      <c r="L502" s="96">
        <f t="shared" si="47"/>
        <v>3.424E-2</v>
      </c>
    </row>
    <row r="503" spans="1:12" ht="13.95" customHeight="1" x14ac:dyDescent="0.3">
      <c r="A503" s="94">
        <v>45504</v>
      </c>
      <c r="B503" s="57" t="s">
        <v>180</v>
      </c>
      <c r="C503" s="57" t="s">
        <v>115</v>
      </c>
      <c r="D503" s="19" t="str">
        <f t="shared" si="42"/>
        <v>Defensives</v>
      </c>
      <c r="E503" s="19" t="str">
        <f t="shared" si="43"/>
        <v>Defensives</v>
      </c>
      <c r="F503" s="100">
        <v>3.6409999999999998E-2</v>
      </c>
      <c r="G503" s="101">
        <v>8.0030000000000001</v>
      </c>
      <c r="H503" s="98">
        <v>7.3630000000000001E-2</v>
      </c>
      <c r="I503" s="20">
        <f t="shared" si="44"/>
        <v>1</v>
      </c>
      <c r="J503" s="102">
        <f t="shared" si="45"/>
        <v>4.5495439210296133E-3</v>
      </c>
      <c r="K503" s="102">
        <f t="shared" si="46"/>
        <v>6.1789269605182849E-2</v>
      </c>
      <c r="L503" s="96">
        <f t="shared" si="47"/>
        <v>3.6409999999999998E-2</v>
      </c>
    </row>
    <row r="504" spans="1:12" ht="13.95" customHeight="1" x14ac:dyDescent="0.3">
      <c r="A504" s="94">
        <v>45535</v>
      </c>
      <c r="B504" s="57" t="s">
        <v>180</v>
      </c>
      <c r="C504" s="57" t="s">
        <v>115</v>
      </c>
      <c r="D504" s="19" t="str">
        <f t="shared" si="42"/>
        <v>Defensives</v>
      </c>
      <c r="E504" s="19" t="str">
        <f t="shared" si="43"/>
        <v>Defensives</v>
      </c>
      <c r="F504" s="100">
        <v>3.3099999999999997E-2</v>
      </c>
      <c r="G504" s="101">
        <v>8.4380000000000006</v>
      </c>
      <c r="H504" s="98">
        <v>7.6870000000000008E-2</v>
      </c>
      <c r="I504" s="20">
        <f t="shared" si="44"/>
        <v>1</v>
      </c>
      <c r="J504" s="102">
        <f t="shared" si="45"/>
        <v>3.9227305048589707E-3</v>
      </c>
      <c r="K504" s="102">
        <f t="shared" si="46"/>
        <v>5.1030707751515157E-2</v>
      </c>
      <c r="L504" s="96">
        <f t="shared" si="47"/>
        <v>3.3099999999999997E-2</v>
      </c>
    </row>
    <row r="505" spans="1:12" ht="13.95" customHeight="1" x14ac:dyDescent="0.3">
      <c r="A505" s="94">
        <v>45565</v>
      </c>
      <c r="B505" s="57" t="s">
        <v>180</v>
      </c>
      <c r="C505" s="57" t="s">
        <v>115</v>
      </c>
      <c r="D505" s="19" t="str">
        <f t="shared" si="42"/>
        <v>Defensives</v>
      </c>
      <c r="E505" s="19" t="str">
        <f t="shared" si="43"/>
        <v>Defensives</v>
      </c>
      <c r="F505" s="100">
        <v>3.2259999999999997E-2</v>
      </c>
      <c r="G505" s="101">
        <v>7.8280000000000003</v>
      </c>
      <c r="H505" s="98">
        <v>7.8189999999999996E-2</v>
      </c>
      <c r="I505" s="20">
        <f t="shared" si="44"/>
        <v>1</v>
      </c>
      <c r="J505" s="102">
        <f t="shared" si="45"/>
        <v>4.1211037301992839E-3</v>
      </c>
      <c r="K505" s="102">
        <f t="shared" si="46"/>
        <v>5.2706276124814988E-2</v>
      </c>
      <c r="L505" s="96">
        <f t="shared" si="47"/>
        <v>3.2259999999999997E-2</v>
      </c>
    </row>
    <row r="506" spans="1:12" ht="13.95" customHeight="1" x14ac:dyDescent="0.3">
      <c r="A506" s="94">
        <v>45596</v>
      </c>
      <c r="B506" s="57" t="s">
        <v>180</v>
      </c>
      <c r="C506" s="57" t="s">
        <v>115</v>
      </c>
      <c r="D506" s="19" t="str">
        <f t="shared" si="42"/>
        <v>Defensives</v>
      </c>
      <c r="E506" s="19" t="str">
        <f t="shared" si="43"/>
        <v>Defensives</v>
      </c>
      <c r="F506" s="100">
        <v>3.1629999999999998E-2</v>
      </c>
      <c r="G506" s="101">
        <v>7.9009999999999998</v>
      </c>
      <c r="H506" s="98">
        <v>7.397999999999999E-2</v>
      </c>
      <c r="I506" s="20">
        <f t="shared" si="44"/>
        <v>1</v>
      </c>
      <c r="J506" s="102">
        <f t="shared" si="45"/>
        <v>4.0032907226933302E-3</v>
      </c>
      <c r="K506" s="102">
        <f t="shared" si="46"/>
        <v>5.4113148454897682E-2</v>
      </c>
      <c r="L506" s="96">
        <f t="shared" si="47"/>
        <v>3.1629999999999998E-2</v>
      </c>
    </row>
    <row r="507" spans="1:12" ht="13.95" customHeight="1" x14ac:dyDescent="0.3">
      <c r="A507" s="94">
        <v>45626</v>
      </c>
      <c r="B507" s="57" t="s">
        <v>180</v>
      </c>
      <c r="C507" s="57" t="s">
        <v>115</v>
      </c>
      <c r="D507" s="19" t="str">
        <f t="shared" si="42"/>
        <v>Defensives</v>
      </c>
      <c r="E507" s="19" t="str">
        <f t="shared" si="43"/>
        <v>Defensives</v>
      </c>
      <c r="F507" s="100">
        <v>2.963E-2</v>
      </c>
      <c r="G507" s="101">
        <v>6.0449999999999999</v>
      </c>
      <c r="H507" s="98">
        <v>7.9669999999999991E-2</v>
      </c>
      <c r="I507" s="20">
        <f t="shared" si="44"/>
        <v>1</v>
      </c>
      <c r="J507" s="102">
        <f t="shared" si="45"/>
        <v>4.9015715467328374E-3</v>
      </c>
      <c r="K507" s="102">
        <f t="shared" si="46"/>
        <v>6.1523428476626556E-2</v>
      </c>
      <c r="L507" s="96">
        <f t="shared" si="47"/>
        <v>2.963E-2</v>
      </c>
    </row>
    <row r="508" spans="1:12" ht="13.95" customHeight="1" x14ac:dyDescent="0.3">
      <c r="A508" s="94">
        <v>45657</v>
      </c>
      <c r="B508" s="57" t="s">
        <v>180</v>
      </c>
      <c r="C508" s="57" t="s">
        <v>115</v>
      </c>
      <c r="D508" s="19" t="str">
        <f t="shared" si="42"/>
        <v>Defensives</v>
      </c>
      <c r="E508" s="19" t="str">
        <f t="shared" si="43"/>
        <v>Defensives</v>
      </c>
      <c r="F508" s="100">
        <v>3.1280000000000002E-2</v>
      </c>
      <c r="G508" s="101">
        <v>6.6580000000000004</v>
      </c>
      <c r="H508" s="98">
        <v>8.1479999999999997E-2</v>
      </c>
      <c r="I508" s="20">
        <f t="shared" si="44"/>
        <v>1</v>
      </c>
      <c r="J508" s="102">
        <f t="shared" si="45"/>
        <v>4.6981075398017423E-3</v>
      </c>
      <c r="K508" s="102">
        <f t="shared" si="46"/>
        <v>5.7659640891037589E-2</v>
      </c>
      <c r="L508" s="96">
        <f t="shared" si="47"/>
        <v>3.1280000000000002E-2</v>
      </c>
    </row>
    <row r="509" spans="1:12" ht="13.95" customHeight="1" x14ac:dyDescent="0.3">
      <c r="A509" s="94">
        <v>45688</v>
      </c>
      <c r="B509" s="57" t="s">
        <v>180</v>
      </c>
      <c r="C509" s="57" t="s">
        <v>115</v>
      </c>
      <c r="D509" s="19" t="str">
        <f t="shared" si="42"/>
        <v>Defensives</v>
      </c>
      <c r="E509" s="19" t="str">
        <f t="shared" si="43"/>
        <v>Defensives</v>
      </c>
      <c r="F509" s="100">
        <v>3.4759999999999999E-2</v>
      </c>
      <c r="G509" s="101">
        <v>6.8689999999999998</v>
      </c>
      <c r="H509" s="98">
        <v>8.2260000000000014E-2</v>
      </c>
      <c r="I509" s="20">
        <f t="shared" si="44"/>
        <v>1</v>
      </c>
      <c r="J509" s="102">
        <f t="shared" si="45"/>
        <v>5.0604163633716703E-3</v>
      </c>
      <c r="K509" s="102">
        <f t="shared" si="46"/>
        <v>6.1517339695741177E-2</v>
      </c>
      <c r="L509" s="96">
        <f t="shared" si="47"/>
        <v>3.4759999999999999E-2</v>
      </c>
    </row>
    <row r="510" spans="1:12" ht="13.95" customHeight="1" x14ac:dyDescent="0.3">
      <c r="A510" s="94">
        <v>45716</v>
      </c>
      <c r="B510" s="57" t="s">
        <v>180</v>
      </c>
      <c r="C510" s="57" t="s">
        <v>115</v>
      </c>
      <c r="D510" s="19" t="str">
        <f t="shared" si="42"/>
        <v>Defensives</v>
      </c>
      <c r="E510" s="19" t="str">
        <f t="shared" si="43"/>
        <v>Defensives</v>
      </c>
      <c r="F510" s="100">
        <v>3.807E-2</v>
      </c>
      <c r="G510" s="101">
        <v>7.3460000000000001</v>
      </c>
      <c r="H510" s="98">
        <v>8.385999999999999E-2</v>
      </c>
      <c r="I510" s="20">
        <f t="shared" si="44"/>
        <v>1</v>
      </c>
      <c r="J510" s="102">
        <f t="shared" si="45"/>
        <v>5.1824121971140759E-3</v>
      </c>
      <c r="K510" s="102">
        <f t="shared" si="46"/>
        <v>6.1798380599977061E-2</v>
      </c>
      <c r="L510" s="96">
        <f t="shared" si="47"/>
        <v>3.807E-2</v>
      </c>
    </row>
    <row r="511" spans="1:12" ht="13.95" customHeight="1" x14ac:dyDescent="0.3">
      <c r="A511" s="94">
        <v>45747</v>
      </c>
      <c r="B511" s="57" t="s">
        <v>180</v>
      </c>
      <c r="C511" s="57" t="s">
        <v>115</v>
      </c>
      <c r="D511" s="19" t="str">
        <f t="shared" si="42"/>
        <v>Defensives</v>
      </c>
      <c r="E511" s="19" t="str">
        <f t="shared" si="43"/>
        <v>Defensives</v>
      </c>
      <c r="F511" s="100">
        <v>3.8620000000000002E-2</v>
      </c>
      <c r="G511" s="101">
        <v>7.4690000000000003</v>
      </c>
      <c r="H511" s="98">
        <v>8.965999999999999E-2</v>
      </c>
      <c r="I511" s="20">
        <f t="shared" si="44"/>
        <v>1</v>
      </c>
      <c r="J511" s="102">
        <f t="shared" si="45"/>
        <v>5.1707055830767174E-3</v>
      </c>
      <c r="K511" s="102">
        <f t="shared" si="46"/>
        <v>5.7670149264741448E-2</v>
      </c>
      <c r="L511" s="96">
        <f t="shared" si="47"/>
        <v>3.8620000000000002E-2</v>
      </c>
    </row>
    <row r="512" spans="1:12" ht="13.95" customHeight="1" x14ac:dyDescent="0.3">
      <c r="A512" s="94">
        <v>45777</v>
      </c>
      <c r="B512" s="57" t="s">
        <v>180</v>
      </c>
      <c r="C512" s="57" t="s">
        <v>115</v>
      </c>
      <c r="D512" s="19" t="str">
        <f t="shared" si="42"/>
        <v>Defensives</v>
      </c>
      <c r="E512" s="19" t="str">
        <f t="shared" si="43"/>
        <v>Defensives</v>
      </c>
      <c r="F512" s="100">
        <v>4.0430000000000001E-2</v>
      </c>
      <c r="G512" s="101">
        <v>7.601</v>
      </c>
      <c r="H512" s="98">
        <v>8.8190000000000004E-2</v>
      </c>
      <c r="I512" s="20">
        <f t="shared" si="44"/>
        <v>1</v>
      </c>
      <c r="J512" s="102">
        <f t="shared" si="45"/>
        <v>5.3190369688198924E-3</v>
      </c>
      <c r="K512" s="102">
        <f t="shared" si="46"/>
        <v>6.0313379848280897E-2</v>
      </c>
      <c r="L512" s="96">
        <f t="shared" si="47"/>
        <v>4.0430000000000001E-2</v>
      </c>
    </row>
    <row r="513" spans="1:12" ht="13.95" customHeight="1" x14ac:dyDescent="0.3">
      <c r="A513" s="94">
        <v>45808</v>
      </c>
      <c r="B513" s="57" t="s">
        <v>180</v>
      </c>
      <c r="C513" s="57" t="s">
        <v>115</v>
      </c>
      <c r="D513" s="19" t="str">
        <f t="shared" si="42"/>
        <v>Defensives</v>
      </c>
      <c r="E513" s="19" t="str">
        <f t="shared" si="43"/>
        <v>Defensives</v>
      </c>
      <c r="F513" s="100">
        <v>3.49E-2</v>
      </c>
      <c r="G513" s="101">
        <v>8.67</v>
      </c>
      <c r="H513" s="98">
        <v>7.4490000000000001E-2</v>
      </c>
      <c r="I513" s="20">
        <f t="shared" si="44"/>
        <v>1</v>
      </c>
      <c r="J513" s="102">
        <f t="shared" si="45"/>
        <v>4.0253748558246828E-3</v>
      </c>
      <c r="K513" s="102">
        <f t="shared" si="46"/>
        <v>5.4039130834000304E-2</v>
      </c>
      <c r="L513" s="96">
        <f t="shared" si="47"/>
        <v>3.49E-2</v>
      </c>
    </row>
    <row r="514" spans="1:12" ht="13.95" customHeight="1" x14ac:dyDescent="0.3">
      <c r="A514" s="94">
        <v>45838</v>
      </c>
      <c r="B514" s="57" t="s">
        <v>180</v>
      </c>
      <c r="C514" s="57" t="s">
        <v>115</v>
      </c>
      <c r="D514" s="19" t="str">
        <f t="shared" si="42"/>
        <v>Defensives</v>
      </c>
      <c r="E514" s="19" t="str">
        <f t="shared" si="43"/>
        <v>Defensives</v>
      </c>
      <c r="F514" s="100">
        <v>3.3929999999999988E-2</v>
      </c>
      <c r="G514" s="101">
        <v>8.3140000000000001</v>
      </c>
      <c r="H514" s="98">
        <v>7.5020000000000003E-2</v>
      </c>
      <c r="I514" s="20">
        <f t="shared" si="44"/>
        <v>1</v>
      </c>
      <c r="J514" s="102">
        <f t="shared" si="45"/>
        <v>4.0810680779408215E-3</v>
      </c>
      <c r="K514" s="102">
        <f t="shared" si="46"/>
        <v>5.4399734443359389E-2</v>
      </c>
      <c r="L514" s="96">
        <f t="shared" si="47"/>
        <v>3.3929999999999988E-2</v>
      </c>
    </row>
    <row r="515" spans="1:12" ht="13.95" customHeight="1" x14ac:dyDescent="0.3">
      <c r="A515" s="94">
        <v>45869</v>
      </c>
      <c r="B515" s="57" t="s">
        <v>180</v>
      </c>
      <c r="C515" s="57" t="s">
        <v>115</v>
      </c>
      <c r="D515" s="19" t="str">
        <f t="shared" si="42"/>
        <v>Defensives</v>
      </c>
      <c r="E515" s="19" t="str">
        <f t="shared" si="43"/>
        <v>Defensives</v>
      </c>
      <c r="F515" s="100">
        <v>3.3300000000000003E-2</v>
      </c>
      <c r="G515" s="101">
        <v>8.4730000000000008</v>
      </c>
      <c r="H515" s="98">
        <v>6.794E-2</v>
      </c>
      <c r="I515" s="20">
        <f t="shared" si="44"/>
        <v>1</v>
      </c>
      <c r="J515" s="102">
        <f t="shared" si="45"/>
        <v>3.9301310043668124E-3</v>
      </c>
      <c r="K515" s="102">
        <f t="shared" si="46"/>
        <v>5.7847085728095562E-2</v>
      </c>
      <c r="L515" s="96">
        <f t="shared" si="47"/>
        <v>3.3300000000000003E-2</v>
      </c>
    </row>
    <row r="516" spans="1:12" ht="13.95" customHeight="1" x14ac:dyDescent="0.3">
      <c r="A516" s="94">
        <v>45900</v>
      </c>
      <c r="B516" s="57" t="s">
        <v>180</v>
      </c>
      <c r="C516" s="57" t="s">
        <v>115</v>
      </c>
      <c r="D516" s="19" t="str">
        <f t="shared" si="42"/>
        <v>Defensives</v>
      </c>
      <c r="E516" s="19" t="str">
        <f t="shared" si="43"/>
        <v>Defensives</v>
      </c>
      <c r="F516" s="100">
        <v>3.841E-2</v>
      </c>
      <c r="G516" s="101">
        <v>11.433999999999999</v>
      </c>
      <c r="H516" s="98">
        <v>6.9960000000000008E-2</v>
      </c>
      <c r="I516" s="20">
        <f t="shared" si="44"/>
        <v>1</v>
      </c>
      <c r="J516" s="102">
        <f t="shared" si="45"/>
        <v>3.3592793423124017E-3</v>
      </c>
      <c r="K516" s="102">
        <f t="shared" si="46"/>
        <v>4.8017143257753019E-2</v>
      </c>
      <c r="L516" s="96">
        <f t="shared" si="47"/>
        <v>3.841E-2</v>
      </c>
    </row>
    <row r="517" spans="1:12" ht="13.95" customHeight="1" x14ac:dyDescent="0.3">
      <c r="A517" s="94">
        <v>45930</v>
      </c>
      <c r="B517" s="57" t="s">
        <v>180</v>
      </c>
      <c r="C517" s="57" t="s">
        <v>115</v>
      </c>
      <c r="D517" s="19" t="str">
        <f t="shared" ref="D517:D580" si="48">VLOOKUP(C517,GicsMap,2,FALSE)</f>
        <v>Defensives</v>
      </c>
      <c r="E517" s="19" t="str">
        <f t="shared" ref="E517:E580" si="49">IF(D517="Cyclicals",IF(COUNTIF(GlobalList,B517)&gt;0,"WEG &amp; Embraer","Cyclicals ex-WEG &amp; Embraer"),D517)</f>
        <v>Defensives</v>
      </c>
      <c r="F517" s="100">
        <v>4.3560000000000001E-2</v>
      </c>
      <c r="G517" s="101">
        <v>11.675000000000001</v>
      </c>
      <c r="H517" s="98">
        <v>6.9550000000000001E-2</v>
      </c>
      <c r="I517" s="20">
        <f t="shared" ref="I517:I580" si="50">IF(AND(ISNUMBER(G517),ISNUMBER(H517),G517&gt;=PEmin,G517&lt;=PEmax,H517&gt;=ROEmin,H517&lt;=ROEmax),1,0)</f>
        <v>1</v>
      </c>
      <c r="J517" s="102">
        <f t="shared" ref="J517:J580" si="51">IF(I517=1,F517/G517,0)</f>
        <v>3.7310492505353318E-3</v>
      </c>
      <c r="K517" s="102">
        <f t="shared" ref="K517:K580" si="52">IF(I517=1,J517/H517,0)</f>
        <v>5.3645567944433238E-2</v>
      </c>
      <c r="L517" s="96">
        <f t="shared" ref="L517:L580" si="53">I517*F517</f>
        <v>4.3560000000000001E-2</v>
      </c>
    </row>
    <row r="518" spans="1:12" ht="13.95" customHeight="1" x14ac:dyDescent="0.3">
      <c r="A518" s="94">
        <v>45961</v>
      </c>
      <c r="B518" s="57" t="s">
        <v>180</v>
      </c>
      <c r="C518" s="57" t="s">
        <v>115</v>
      </c>
      <c r="D518" s="19" t="str">
        <f t="shared" si="48"/>
        <v>Defensives</v>
      </c>
      <c r="E518" s="19" t="str">
        <f t="shared" si="49"/>
        <v>Defensives</v>
      </c>
      <c r="F518" s="100">
        <v>4.521E-2</v>
      </c>
      <c r="G518" s="101">
        <v>11.324</v>
      </c>
      <c r="H518" s="98">
        <v>7.6159999999999992E-2</v>
      </c>
      <c r="I518" s="20">
        <f t="shared" si="50"/>
        <v>1</v>
      </c>
      <c r="J518" s="102">
        <f t="shared" si="51"/>
        <v>3.9924055104203458E-3</v>
      </c>
      <c r="K518" s="102">
        <f t="shared" si="52"/>
        <v>5.2421290840603284E-2</v>
      </c>
      <c r="L518" s="96">
        <f t="shared" si="53"/>
        <v>4.521E-2</v>
      </c>
    </row>
    <row r="519" spans="1:12" ht="13.95" customHeight="1" x14ac:dyDescent="0.3">
      <c r="A519" s="94">
        <v>45991</v>
      </c>
      <c r="B519" s="57" t="s">
        <v>180</v>
      </c>
      <c r="C519" s="57" t="s">
        <v>115</v>
      </c>
      <c r="D519" s="19" t="str">
        <f t="shared" si="48"/>
        <v>Defensives</v>
      </c>
      <c r="E519" s="19" t="str">
        <f t="shared" si="49"/>
        <v>Defensives</v>
      </c>
      <c r="F519" s="100">
        <v>4.761E-2</v>
      </c>
      <c r="G519" s="101">
        <v>13.064</v>
      </c>
      <c r="H519" s="98">
        <v>7.6270000000000004E-2</v>
      </c>
      <c r="I519" s="20">
        <f t="shared" si="50"/>
        <v>1</v>
      </c>
      <c r="J519" s="102">
        <f t="shared" si="51"/>
        <v>3.6443661971830984E-3</v>
      </c>
      <c r="K519" s="102">
        <f t="shared" si="52"/>
        <v>4.7782433423142756E-2</v>
      </c>
      <c r="L519" s="96">
        <f t="shared" si="53"/>
        <v>4.761E-2</v>
      </c>
    </row>
    <row r="520" spans="1:12" ht="13.95" customHeight="1" x14ac:dyDescent="0.3">
      <c r="A520" s="94">
        <v>46022</v>
      </c>
      <c r="B520" s="57" t="s">
        <v>180</v>
      </c>
      <c r="C520" s="57" t="s">
        <v>115</v>
      </c>
      <c r="D520" s="19" t="str">
        <f t="shared" si="48"/>
        <v>Defensives</v>
      </c>
      <c r="E520" s="19" t="str">
        <f t="shared" si="49"/>
        <v>Defensives</v>
      </c>
      <c r="F520" s="100">
        <v>3.9100000000000003E-2</v>
      </c>
      <c r="G520" s="101">
        <v>12.151</v>
      </c>
      <c r="H520" s="98">
        <v>9.4740000000000005E-2</v>
      </c>
      <c r="I520" s="20">
        <f t="shared" si="50"/>
        <v>1</v>
      </c>
      <c r="J520" s="102">
        <f t="shared" si="51"/>
        <v>3.2178421529092259E-3</v>
      </c>
      <c r="K520" s="102">
        <f t="shared" si="52"/>
        <v>3.3964979448060227E-2</v>
      </c>
      <c r="L520" s="96">
        <f t="shared" si="53"/>
        <v>3.9100000000000003E-2</v>
      </c>
    </row>
    <row r="521" spans="1:12" ht="13.95" customHeight="1" x14ac:dyDescent="0.3">
      <c r="A521" s="94">
        <v>46053</v>
      </c>
      <c r="B521" s="57" t="s">
        <v>180</v>
      </c>
      <c r="C521" s="57" t="s">
        <v>115</v>
      </c>
      <c r="D521" s="19" t="str">
        <f t="shared" si="48"/>
        <v>Defensives</v>
      </c>
      <c r="E521" s="19" t="str">
        <f t="shared" si="49"/>
        <v>Defensives</v>
      </c>
      <c r="F521" s="100">
        <v>4.0079999999999998E-2</v>
      </c>
      <c r="G521" s="101">
        <v>12.526999999999999</v>
      </c>
      <c r="H521" s="98">
        <v>9.9440000000000014E-2</v>
      </c>
      <c r="I521" s="20">
        <f t="shared" si="50"/>
        <v>1</v>
      </c>
      <c r="J521" s="102">
        <f t="shared" si="51"/>
        <v>3.1994891035363616E-3</v>
      </c>
      <c r="K521" s="102">
        <f t="shared" si="52"/>
        <v>3.217507143540186E-2</v>
      </c>
      <c r="L521" s="96">
        <f t="shared" si="53"/>
        <v>4.0079999999999998E-2</v>
      </c>
    </row>
    <row r="522" spans="1:12" ht="13.95" customHeight="1" x14ac:dyDescent="0.3">
      <c r="A522" s="94">
        <v>46081</v>
      </c>
      <c r="B522" s="57" t="s">
        <v>180</v>
      </c>
      <c r="C522" s="57" t="s">
        <v>115</v>
      </c>
      <c r="D522" s="19" t="str">
        <f t="shared" si="48"/>
        <v>Defensives</v>
      </c>
      <c r="E522" s="19" t="str">
        <f t="shared" si="49"/>
        <v>Defensives</v>
      </c>
      <c r="F522" s="100">
        <v>4.3419999999999993E-2</v>
      </c>
      <c r="G522" s="101">
        <v>13.262</v>
      </c>
      <c r="H522" s="98">
        <v>0.10839</v>
      </c>
      <c r="I522" s="20">
        <f t="shared" si="50"/>
        <v>1</v>
      </c>
      <c r="J522" s="102">
        <f t="shared" si="51"/>
        <v>3.274015985522545E-3</v>
      </c>
      <c r="K522" s="102">
        <f t="shared" si="52"/>
        <v>3.0205886018290849E-2</v>
      </c>
      <c r="L522" s="96">
        <f t="shared" si="53"/>
        <v>4.3419999999999993E-2</v>
      </c>
    </row>
    <row r="523" spans="1:12" ht="13.95" customHeight="1" x14ac:dyDescent="0.3">
      <c r="A523" s="94">
        <v>46112</v>
      </c>
      <c r="B523" s="57" t="s">
        <v>180</v>
      </c>
      <c r="C523" s="57" t="s">
        <v>115</v>
      </c>
      <c r="D523" s="19" t="str">
        <f t="shared" si="48"/>
        <v>Defensives</v>
      </c>
      <c r="E523" s="19" t="str">
        <f t="shared" si="49"/>
        <v>Defensives</v>
      </c>
      <c r="F523" s="100">
        <v>4.1910000000000003E-2</v>
      </c>
      <c r="G523" s="101">
        <v>12.744</v>
      </c>
      <c r="H523" s="98">
        <v>0.11103</v>
      </c>
      <c r="I523" s="20">
        <f t="shared" si="50"/>
        <v>1</v>
      </c>
      <c r="J523" s="102">
        <f t="shared" si="51"/>
        <v>3.2886064030131831E-3</v>
      </c>
      <c r="K523" s="102">
        <f t="shared" si="52"/>
        <v>2.9619079555193939E-2</v>
      </c>
      <c r="L523" s="96">
        <f t="shared" si="53"/>
        <v>4.1910000000000003E-2</v>
      </c>
    </row>
    <row r="524" spans="1:12" ht="13.95" customHeight="1" x14ac:dyDescent="0.3">
      <c r="A524" s="94">
        <v>46142</v>
      </c>
      <c r="B524" s="57" t="s">
        <v>180</v>
      </c>
      <c r="C524" s="57" t="s">
        <v>115</v>
      </c>
      <c r="D524" s="19" t="str">
        <f t="shared" si="48"/>
        <v>Defensives</v>
      </c>
      <c r="E524" s="19" t="str">
        <f t="shared" si="49"/>
        <v>Defensives</v>
      </c>
      <c r="F524" s="100">
        <v>4.4380000000000003E-2</v>
      </c>
      <c r="G524" s="101">
        <v>11.978999999999999</v>
      </c>
      <c r="H524" s="98">
        <v>0.10777</v>
      </c>
      <c r="I524" s="20">
        <f t="shared" si="50"/>
        <v>1</v>
      </c>
      <c r="J524" s="102">
        <f t="shared" si="51"/>
        <v>3.7048167626680026E-3</v>
      </c>
      <c r="K524" s="102">
        <f t="shared" si="52"/>
        <v>3.4377069339036857E-2</v>
      </c>
      <c r="L524" s="96">
        <f t="shared" si="53"/>
        <v>4.4380000000000003E-2</v>
      </c>
    </row>
    <row r="525" spans="1:12" ht="13.95" customHeight="1" x14ac:dyDescent="0.3">
      <c r="A525" s="94">
        <v>46173</v>
      </c>
      <c r="B525" s="57" t="s">
        <v>180</v>
      </c>
      <c r="C525" s="57" t="s">
        <v>115</v>
      </c>
      <c r="D525" s="19" t="str">
        <f t="shared" si="48"/>
        <v>Defensives</v>
      </c>
      <c r="E525" s="19" t="str">
        <f t="shared" si="49"/>
        <v>Defensives</v>
      </c>
      <c r="F525" s="100">
        <v>4.045E-2</v>
      </c>
      <c r="G525" s="101">
        <v>10.347</v>
      </c>
      <c r="H525" s="98">
        <v>0.11083999999999999</v>
      </c>
      <c r="I525" s="20">
        <f t="shared" si="50"/>
        <v>1</v>
      </c>
      <c r="J525" s="102">
        <f t="shared" si="51"/>
        <v>3.9093457040688126E-3</v>
      </c>
      <c r="K525" s="102">
        <f t="shared" si="52"/>
        <v>3.5270170552768071E-2</v>
      </c>
      <c r="L525" s="96">
        <f t="shared" si="53"/>
        <v>4.045E-2</v>
      </c>
    </row>
    <row r="526" spans="1:12" ht="13.95" customHeight="1" x14ac:dyDescent="0.3">
      <c r="A526" s="94">
        <v>46203</v>
      </c>
      <c r="B526" s="57" t="s">
        <v>180</v>
      </c>
      <c r="C526" s="57" t="s">
        <v>115</v>
      </c>
      <c r="D526" s="19" t="str">
        <f t="shared" si="48"/>
        <v>Defensives</v>
      </c>
      <c r="E526" s="19" t="str">
        <f t="shared" si="49"/>
        <v>Defensives</v>
      </c>
      <c r="F526" s="100">
        <v>4.9059999999999999E-2</v>
      </c>
      <c r="G526" s="101">
        <v>10.62</v>
      </c>
      <c r="H526" s="98">
        <v>0.12230000000000001</v>
      </c>
      <c r="I526" s="20">
        <f t="shared" si="50"/>
        <v>1</v>
      </c>
      <c r="J526" s="102">
        <f t="shared" si="51"/>
        <v>4.6195856873822976E-3</v>
      </c>
      <c r="K526" s="102">
        <f t="shared" si="52"/>
        <v>3.7772573077533095E-2</v>
      </c>
      <c r="L526" s="96">
        <f t="shared" si="53"/>
        <v>4.9059999999999999E-2</v>
      </c>
    </row>
    <row r="527" spans="1:12" ht="13.95" customHeight="1" x14ac:dyDescent="0.3">
      <c r="A527" s="94">
        <v>46234</v>
      </c>
      <c r="B527" s="57" t="s">
        <v>180</v>
      </c>
      <c r="C527" s="57" t="s">
        <v>115</v>
      </c>
      <c r="D527" s="19" t="str">
        <f t="shared" si="48"/>
        <v>Defensives</v>
      </c>
      <c r="E527" s="19" t="str">
        <f t="shared" si="49"/>
        <v>Defensives</v>
      </c>
      <c r="F527" s="100">
        <v>4.6050000000000008E-2</v>
      </c>
      <c r="G527" s="101">
        <v>10.47</v>
      </c>
      <c r="H527" s="98">
        <v>0.12082</v>
      </c>
      <c r="I527" s="20">
        <f t="shared" si="50"/>
        <v>1</v>
      </c>
      <c r="J527" s="102">
        <f t="shared" si="51"/>
        <v>4.3982808022922639E-3</v>
      </c>
      <c r="K527" s="102">
        <f t="shared" si="52"/>
        <v>3.6403582207351959E-2</v>
      </c>
      <c r="L527" s="96">
        <f t="shared" si="53"/>
        <v>4.6050000000000008E-2</v>
      </c>
    </row>
    <row r="528" spans="1:12" ht="13.95" customHeight="1" x14ac:dyDescent="0.3">
      <c r="A528" s="94">
        <v>46265</v>
      </c>
      <c r="B528" s="57" t="s">
        <v>180</v>
      </c>
      <c r="C528" s="57" t="s">
        <v>115</v>
      </c>
      <c r="D528" s="19" t="str">
        <f t="shared" si="48"/>
        <v>Defensives</v>
      </c>
      <c r="E528" s="19" t="str">
        <f t="shared" si="49"/>
        <v>Defensives</v>
      </c>
      <c r="F528" s="100">
        <v>4.6769999999999999E-2</v>
      </c>
      <c r="G528" s="101">
        <v>10.669</v>
      </c>
      <c r="H528" s="98">
        <v>0.12357</v>
      </c>
      <c r="I528" s="20">
        <f t="shared" si="50"/>
        <v>1</v>
      </c>
      <c r="J528" s="102">
        <f t="shared" si="51"/>
        <v>4.3837285593776362E-3</v>
      </c>
      <c r="K528" s="102">
        <f t="shared" si="52"/>
        <v>3.5475670141439153E-2</v>
      </c>
      <c r="L528" s="96">
        <f t="shared" si="53"/>
        <v>4.6769999999999999E-2</v>
      </c>
    </row>
    <row r="529" spans="1:12" ht="13.95" customHeight="1" x14ac:dyDescent="0.3">
      <c r="A529" s="94">
        <v>46295</v>
      </c>
      <c r="B529" s="57" t="s">
        <v>180</v>
      </c>
      <c r="C529" s="57" t="s">
        <v>115</v>
      </c>
      <c r="D529" s="19" t="str">
        <f t="shared" si="48"/>
        <v>Defensives</v>
      </c>
      <c r="E529" s="19" t="str">
        <f t="shared" si="49"/>
        <v>Defensives</v>
      </c>
      <c r="F529" s="100">
        <v>4.8300000000000003E-2</v>
      </c>
      <c r="G529" s="101">
        <v>10.84</v>
      </c>
      <c r="H529" s="98">
        <v>0.11897000000000001</v>
      </c>
      <c r="I529" s="20">
        <f t="shared" si="50"/>
        <v>1</v>
      </c>
      <c r="J529" s="102">
        <f t="shared" si="51"/>
        <v>4.4557195571955721E-3</v>
      </c>
      <c r="K529" s="102">
        <f t="shared" si="52"/>
        <v>3.7452463286505602E-2</v>
      </c>
      <c r="L529" s="96">
        <f t="shared" si="53"/>
        <v>4.8300000000000003E-2</v>
      </c>
    </row>
    <row r="530" spans="1:12" ht="13.95" customHeight="1" x14ac:dyDescent="0.3">
      <c r="A530" s="94">
        <v>42855</v>
      </c>
      <c r="B530" s="57" t="s">
        <v>356</v>
      </c>
      <c r="C530" s="57" t="s">
        <v>115</v>
      </c>
      <c r="D530" s="19" t="str">
        <f t="shared" si="48"/>
        <v>Defensives</v>
      </c>
      <c r="E530" s="19" t="str">
        <f t="shared" si="49"/>
        <v>Defensives</v>
      </c>
      <c r="F530" s="100">
        <v>4.4200000000000003E-3</v>
      </c>
      <c r="G530" s="101">
        <v>8.4920000000000009</v>
      </c>
      <c r="H530" s="98">
        <v>2.938E-2</v>
      </c>
      <c r="I530" s="20">
        <f t="shared" si="50"/>
        <v>1</v>
      </c>
      <c r="J530" s="102">
        <f t="shared" si="51"/>
        <v>5.20489872821479E-4</v>
      </c>
      <c r="K530" s="102">
        <f t="shared" si="52"/>
        <v>1.7715788727756265E-2</v>
      </c>
      <c r="L530" s="96">
        <f t="shared" si="53"/>
        <v>4.4200000000000003E-3</v>
      </c>
    </row>
    <row r="531" spans="1:12" ht="13.95" customHeight="1" x14ac:dyDescent="0.3">
      <c r="A531" s="94">
        <v>42886</v>
      </c>
      <c r="B531" s="57" t="s">
        <v>356</v>
      </c>
      <c r="C531" s="57" t="s">
        <v>115</v>
      </c>
      <c r="D531" s="19" t="str">
        <f t="shared" si="48"/>
        <v>Defensives</v>
      </c>
      <c r="E531" s="19" t="str">
        <f t="shared" si="49"/>
        <v>Defensives</v>
      </c>
      <c r="F531" s="100">
        <v>3.65E-3</v>
      </c>
      <c r="G531" s="101">
        <v>12.590999999999999</v>
      </c>
      <c r="H531" s="98">
        <v>3.3709999999999997E-2</v>
      </c>
      <c r="I531" s="20">
        <f t="shared" si="50"/>
        <v>1</v>
      </c>
      <c r="J531" s="102">
        <f t="shared" si="51"/>
        <v>2.8988960368517199E-4</v>
      </c>
      <c r="K531" s="102">
        <f t="shared" si="52"/>
        <v>8.5995136067983386E-3</v>
      </c>
      <c r="L531" s="96">
        <f t="shared" si="53"/>
        <v>3.65E-3</v>
      </c>
    </row>
    <row r="532" spans="1:12" ht="13.95" customHeight="1" x14ac:dyDescent="0.3">
      <c r="A532" s="94">
        <v>42916</v>
      </c>
      <c r="B532" s="57" t="s">
        <v>356</v>
      </c>
      <c r="C532" s="57" t="s">
        <v>115</v>
      </c>
      <c r="D532" s="19" t="str">
        <f t="shared" si="48"/>
        <v>Defensives</v>
      </c>
      <c r="E532" s="19" t="str">
        <f t="shared" si="49"/>
        <v>Defensives</v>
      </c>
      <c r="F532" s="100">
        <v>3.5999999999999999E-3</v>
      </c>
      <c r="G532" s="101">
        <v>4.5599999999999996</v>
      </c>
      <c r="H532" s="98">
        <v>3.7749999999999999E-2</v>
      </c>
      <c r="I532" s="20">
        <f t="shared" si="50"/>
        <v>1</v>
      </c>
      <c r="J532" s="102">
        <f t="shared" si="51"/>
        <v>7.8947368421052641E-4</v>
      </c>
      <c r="K532" s="102">
        <f t="shared" si="52"/>
        <v>2.0913210177762289E-2</v>
      </c>
      <c r="L532" s="96">
        <f t="shared" si="53"/>
        <v>3.5999999999999999E-3</v>
      </c>
    </row>
    <row r="533" spans="1:12" ht="13.95" customHeight="1" x14ac:dyDescent="0.3">
      <c r="A533" s="94">
        <v>42947</v>
      </c>
      <c r="B533" s="57" t="s">
        <v>356</v>
      </c>
      <c r="C533" s="57" t="s">
        <v>115</v>
      </c>
      <c r="D533" s="19" t="str">
        <f t="shared" si="48"/>
        <v>Defensives</v>
      </c>
      <c r="E533" s="19" t="str">
        <f t="shared" si="49"/>
        <v>Defensives</v>
      </c>
      <c r="F533" s="100">
        <v>3.5000000000000001E-3</v>
      </c>
      <c r="G533" s="101">
        <v>4.84</v>
      </c>
      <c r="H533" s="98">
        <v>4.1790000000000001E-2</v>
      </c>
      <c r="I533" s="20">
        <f t="shared" si="50"/>
        <v>1</v>
      </c>
      <c r="J533" s="102">
        <f t="shared" si="51"/>
        <v>7.2314049586776866E-4</v>
      </c>
      <c r="K533" s="102">
        <f t="shared" si="52"/>
        <v>1.7304151612054765E-2</v>
      </c>
      <c r="L533" s="96">
        <f t="shared" si="53"/>
        <v>3.5000000000000001E-3</v>
      </c>
    </row>
    <row r="534" spans="1:12" ht="13.95" customHeight="1" x14ac:dyDescent="0.3">
      <c r="A534" s="94">
        <v>42978</v>
      </c>
      <c r="B534" s="57" t="s">
        <v>356</v>
      </c>
      <c r="C534" s="57" t="s">
        <v>115</v>
      </c>
      <c r="D534" s="19" t="str">
        <f t="shared" si="48"/>
        <v>Defensives</v>
      </c>
      <c r="E534" s="19" t="str">
        <f t="shared" si="49"/>
        <v>Defensives</v>
      </c>
      <c r="F534" s="100">
        <v>4.0000000000000001E-3</v>
      </c>
      <c r="G534" s="101">
        <v>5.7629999999999999</v>
      </c>
      <c r="H534" s="98">
        <v>4.6120000000000001E-2</v>
      </c>
      <c r="I534" s="20">
        <f t="shared" si="50"/>
        <v>1</v>
      </c>
      <c r="J534" s="102">
        <f t="shared" si="51"/>
        <v>6.9408294291167794E-4</v>
      </c>
      <c r="K534" s="102">
        <f t="shared" si="52"/>
        <v>1.5049500063132652E-2</v>
      </c>
      <c r="L534" s="96">
        <f t="shared" si="53"/>
        <v>4.0000000000000001E-3</v>
      </c>
    </row>
    <row r="535" spans="1:12" ht="13.95" customHeight="1" x14ac:dyDescent="0.3">
      <c r="A535" s="94">
        <v>43008</v>
      </c>
      <c r="B535" s="57" t="s">
        <v>356</v>
      </c>
      <c r="C535" s="57" t="s">
        <v>115</v>
      </c>
      <c r="D535" s="19" t="str">
        <f t="shared" si="48"/>
        <v>Defensives</v>
      </c>
      <c r="E535" s="19" t="str">
        <f t="shared" si="49"/>
        <v>Defensives</v>
      </c>
      <c r="F535" s="100">
        <v>4.3699999999999998E-3</v>
      </c>
      <c r="G535" s="101">
        <v>6.1369999999999996</v>
      </c>
      <c r="H535" s="98">
        <v>5.0029999999999998E-2</v>
      </c>
      <c r="I535" s="20">
        <f t="shared" si="50"/>
        <v>1</v>
      </c>
      <c r="J535" s="102">
        <f t="shared" si="51"/>
        <v>7.1207430340557273E-4</v>
      </c>
      <c r="K535" s="102">
        <f t="shared" si="52"/>
        <v>1.4232946300331256E-2</v>
      </c>
      <c r="L535" s="96">
        <f t="shared" si="53"/>
        <v>4.3699999999999998E-3</v>
      </c>
    </row>
    <row r="536" spans="1:12" ht="13.95" customHeight="1" x14ac:dyDescent="0.3">
      <c r="A536" s="94">
        <v>43039</v>
      </c>
      <c r="B536" s="57" t="s">
        <v>356</v>
      </c>
      <c r="C536" s="57" t="s">
        <v>115</v>
      </c>
      <c r="D536" s="19" t="str">
        <f t="shared" si="48"/>
        <v>Defensives</v>
      </c>
      <c r="E536" s="19" t="str">
        <f t="shared" si="49"/>
        <v>Defensives</v>
      </c>
      <c r="F536" s="100">
        <v>4.4099999999999999E-3</v>
      </c>
      <c r="G536" s="101">
        <v>6.5960000000000001</v>
      </c>
      <c r="H536" s="98">
        <v>5.4210000000000001E-2</v>
      </c>
      <c r="I536" s="20">
        <f t="shared" si="50"/>
        <v>1</v>
      </c>
      <c r="J536" s="102">
        <f t="shared" si="51"/>
        <v>6.6858702243784108E-4</v>
      </c>
      <c r="K536" s="102">
        <f t="shared" si="52"/>
        <v>1.2333278406896164E-2</v>
      </c>
      <c r="L536" s="96">
        <f t="shared" si="53"/>
        <v>4.4099999999999999E-3</v>
      </c>
    </row>
    <row r="537" spans="1:12" ht="13.95" customHeight="1" x14ac:dyDescent="0.3">
      <c r="A537" s="94">
        <v>43069</v>
      </c>
      <c r="B537" s="57" t="s">
        <v>356</v>
      </c>
      <c r="C537" s="57" t="s">
        <v>115</v>
      </c>
      <c r="D537" s="19" t="str">
        <f t="shared" si="48"/>
        <v>Defensives</v>
      </c>
      <c r="E537" s="19" t="str">
        <f t="shared" si="49"/>
        <v>Defensives</v>
      </c>
      <c r="F537" s="100">
        <v>4.0999999999999986E-3</v>
      </c>
      <c r="G537" s="101">
        <v>5.3550000000000004</v>
      </c>
      <c r="H537" s="98">
        <v>5.8560000000000001E-2</v>
      </c>
      <c r="I537" s="20">
        <f t="shared" si="50"/>
        <v>1</v>
      </c>
      <c r="J537" s="102">
        <f t="shared" si="51"/>
        <v>7.6563958916900062E-4</v>
      </c>
      <c r="K537" s="102">
        <f t="shared" si="52"/>
        <v>1.3074446536355885E-2</v>
      </c>
      <c r="L537" s="96">
        <f t="shared" si="53"/>
        <v>4.0999999999999986E-3</v>
      </c>
    </row>
    <row r="538" spans="1:12" ht="13.95" customHeight="1" x14ac:dyDescent="0.3">
      <c r="A538" s="94">
        <v>43100</v>
      </c>
      <c r="B538" s="57" t="s">
        <v>356</v>
      </c>
      <c r="C538" s="57" t="s">
        <v>115</v>
      </c>
      <c r="D538" s="19" t="str">
        <f t="shared" si="48"/>
        <v>Defensives</v>
      </c>
      <c r="E538" s="19" t="str">
        <f t="shared" si="49"/>
        <v>Defensives</v>
      </c>
      <c r="F538" s="100">
        <v>3.82E-3</v>
      </c>
      <c r="G538" s="101">
        <v>5.5330000000000004</v>
      </c>
      <c r="H538" s="98">
        <v>6.25E-2</v>
      </c>
      <c r="I538" s="20">
        <f t="shared" si="50"/>
        <v>1</v>
      </c>
      <c r="J538" s="102">
        <f t="shared" si="51"/>
        <v>6.9040303632748954E-4</v>
      </c>
      <c r="K538" s="102">
        <f t="shared" si="52"/>
        <v>1.1046448581239833E-2</v>
      </c>
      <c r="L538" s="96">
        <f t="shared" si="53"/>
        <v>3.82E-3</v>
      </c>
    </row>
    <row r="539" spans="1:12" ht="13.95" customHeight="1" x14ac:dyDescent="0.3">
      <c r="A539" s="94">
        <v>43131</v>
      </c>
      <c r="B539" s="57" t="s">
        <v>356</v>
      </c>
      <c r="C539" s="57" t="s">
        <v>115</v>
      </c>
      <c r="D539" s="19" t="str">
        <f t="shared" si="48"/>
        <v>Defensives</v>
      </c>
      <c r="E539" s="19" t="str">
        <f t="shared" si="49"/>
        <v>Defensives</v>
      </c>
      <c r="F539" s="100">
        <v>3.7399999999999998E-3</v>
      </c>
      <c r="G539" s="101">
        <v>5.7409999999999997</v>
      </c>
      <c r="H539" s="98">
        <v>6.4770000000000008E-2</v>
      </c>
      <c r="I539" s="20">
        <f t="shared" si="50"/>
        <v>1</v>
      </c>
      <c r="J539" s="102">
        <f t="shared" si="51"/>
        <v>6.5145445044417348E-4</v>
      </c>
      <c r="K539" s="102">
        <f t="shared" si="52"/>
        <v>1.0057965886122795E-2</v>
      </c>
      <c r="L539" s="96">
        <f t="shared" si="53"/>
        <v>3.7399999999999998E-3</v>
      </c>
    </row>
    <row r="540" spans="1:12" ht="13.95" customHeight="1" x14ac:dyDescent="0.3">
      <c r="A540" s="94">
        <v>43159</v>
      </c>
      <c r="B540" s="57" t="s">
        <v>356</v>
      </c>
      <c r="C540" s="57" t="s">
        <v>115</v>
      </c>
      <c r="D540" s="19" t="str">
        <f t="shared" si="48"/>
        <v>Defensives</v>
      </c>
      <c r="E540" s="19" t="str">
        <f t="shared" si="49"/>
        <v>Defensives</v>
      </c>
      <c r="F540" s="100">
        <v>4.4799999999999996E-3</v>
      </c>
      <c r="G540" s="101">
        <v>6.5919999999999996</v>
      </c>
      <c r="H540" s="98">
        <v>6.6750000000000004E-2</v>
      </c>
      <c r="I540" s="20">
        <f t="shared" si="50"/>
        <v>1</v>
      </c>
      <c r="J540" s="102">
        <f t="shared" si="51"/>
        <v>6.7961165048543689E-4</v>
      </c>
      <c r="K540" s="102">
        <f t="shared" si="52"/>
        <v>1.0181447947347369E-2</v>
      </c>
      <c r="L540" s="96">
        <f t="shared" si="53"/>
        <v>4.4799999999999996E-3</v>
      </c>
    </row>
    <row r="541" spans="1:12" ht="13.95" customHeight="1" x14ac:dyDescent="0.3">
      <c r="A541" s="94">
        <v>43190</v>
      </c>
      <c r="B541" s="57" t="s">
        <v>356</v>
      </c>
      <c r="C541" s="57" t="s">
        <v>115</v>
      </c>
      <c r="D541" s="19" t="str">
        <f t="shared" si="48"/>
        <v>Defensives</v>
      </c>
      <c r="E541" s="19" t="str">
        <f t="shared" si="49"/>
        <v>Defensives</v>
      </c>
      <c r="F541" s="100">
        <v>3.8300000000000001E-3</v>
      </c>
      <c r="G541" s="101">
        <v>5.55</v>
      </c>
      <c r="H541" s="98">
        <v>-4.6870000000000002E-2</v>
      </c>
      <c r="I541" s="20">
        <f t="shared" si="50"/>
        <v>0</v>
      </c>
      <c r="J541" s="102">
        <f t="shared" si="51"/>
        <v>0</v>
      </c>
      <c r="K541" s="102">
        <f t="shared" si="52"/>
        <v>0</v>
      </c>
      <c r="L541" s="96">
        <f t="shared" si="53"/>
        <v>0</v>
      </c>
    </row>
    <row r="542" spans="1:12" ht="13.95" customHeight="1" x14ac:dyDescent="0.3">
      <c r="A542" s="94">
        <v>43220</v>
      </c>
      <c r="B542" s="57" t="s">
        <v>356</v>
      </c>
      <c r="C542" s="57" t="s">
        <v>115</v>
      </c>
      <c r="D542" s="19" t="str">
        <f t="shared" si="48"/>
        <v>Defensives</v>
      </c>
      <c r="E542" s="19" t="str">
        <f t="shared" si="49"/>
        <v>Defensives</v>
      </c>
      <c r="F542" s="100">
        <v>3.8E-3</v>
      </c>
      <c r="G542" s="101">
        <v>4.9690000000000003</v>
      </c>
      <c r="H542" s="98">
        <v>-4.3920000000000001E-2</v>
      </c>
      <c r="I542" s="20">
        <f t="shared" si="50"/>
        <v>0</v>
      </c>
      <c r="J542" s="102">
        <f t="shared" si="51"/>
        <v>0</v>
      </c>
      <c r="K542" s="102">
        <f t="shared" si="52"/>
        <v>0</v>
      </c>
      <c r="L542" s="96">
        <f t="shared" si="53"/>
        <v>0</v>
      </c>
    </row>
    <row r="543" spans="1:12" ht="13.95" customHeight="1" x14ac:dyDescent="0.3">
      <c r="A543" s="94">
        <v>43251</v>
      </c>
      <c r="B543" s="57" t="s">
        <v>356</v>
      </c>
      <c r="C543" s="57" t="s">
        <v>115</v>
      </c>
      <c r="D543" s="19" t="str">
        <f t="shared" si="48"/>
        <v>Defensives</v>
      </c>
      <c r="E543" s="19" t="str">
        <f t="shared" si="49"/>
        <v>Defensives</v>
      </c>
      <c r="F543" s="100">
        <v>3.0599999999999998E-3</v>
      </c>
      <c r="G543" s="101">
        <v>3.5630000000000002</v>
      </c>
      <c r="H543" s="98">
        <v>6.8529999999999994E-2</v>
      </c>
      <c r="I543" s="20">
        <f t="shared" si="50"/>
        <v>1</v>
      </c>
      <c r="J543" s="102">
        <f t="shared" si="51"/>
        <v>8.5882683132191965E-4</v>
      </c>
      <c r="K543" s="102">
        <f t="shared" si="52"/>
        <v>1.2532129451655038E-2</v>
      </c>
      <c r="L543" s="96">
        <f t="shared" si="53"/>
        <v>3.0599999999999998E-3</v>
      </c>
    </row>
    <row r="544" spans="1:12" ht="13.95" customHeight="1" x14ac:dyDescent="0.3">
      <c r="A544" s="94">
        <v>43281</v>
      </c>
      <c r="B544" s="57" t="s">
        <v>356</v>
      </c>
      <c r="C544" s="57" t="s">
        <v>115</v>
      </c>
      <c r="D544" s="19" t="str">
        <f t="shared" si="48"/>
        <v>Defensives</v>
      </c>
      <c r="E544" s="19" t="str">
        <f t="shared" si="49"/>
        <v>Defensives</v>
      </c>
      <c r="F544" s="100">
        <v>2.7499999999999998E-3</v>
      </c>
      <c r="G544" s="101">
        <v>3.0089999999999999</v>
      </c>
      <c r="H544" s="98">
        <v>7.017000000000001E-2</v>
      </c>
      <c r="I544" s="20">
        <f t="shared" si="50"/>
        <v>1</v>
      </c>
      <c r="J544" s="102">
        <f t="shared" si="51"/>
        <v>9.1392489199069451E-4</v>
      </c>
      <c r="K544" s="102">
        <f t="shared" si="52"/>
        <v>1.3024439104898025E-2</v>
      </c>
      <c r="L544" s="96">
        <f t="shared" si="53"/>
        <v>2.7499999999999998E-3</v>
      </c>
    </row>
    <row r="545" spans="1:12" ht="13.95" customHeight="1" x14ac:dyDescent="0.3">
      <c r="A545" s="94">
        <v>43312</v>
      </c>
      <c r="B545" s="57" t="s">
        <v>356</v>
      </c>
      <c r="C545" s="57" t="s">
        <v>115</v>
      </c>
      <c r="D545" s="19" t="str">
        <f t="shared" si="48"/>
        <v>Defensives</v>
      </c>
      <c r="E545" s="19" t="str">
        <f t="shared" si="49"/>
        <v>Defensives</v>
      </c>
      <c r="F545" s="100">
        <v>3.3219999999999999E-3</v>
      </c>
      <c r="G545" s="101">
        <v>4.1459999999999999</v>
      </c>
      <c r="H545" s="98">
        <v>7.1970000000000006E-2</v>
      </c>
      <c r="I545" s="20">
        <f t="shared" si="50"/>
        <v>1</v>
      </c>
      <c r="J545" s="102">
        <f t="shared" si="51"/>
        <v>8.0125422093584172E-4</v>
      </c>
      <c r="K545" s="102">
        <f t="shared" si="52"/>
        <v>1.1133169667025728E-2</v>
      </c>
      <c r="L545" s="96">
        <f t="shared" si="53"/>
        <v>3.3219999999999999E-3</v>
      </c>
    </row>
    <row r="546" spans="1:12" ht="13.95" customHeight="1" x14ac:dyDescent="0.3">
      <c r="A546" s="94">
        <v>43343</v>
      </c>
      <c r="B546" s="57" t="s">
        <v>356</v>
      </c>
      <c r="C546" s="57" t="s">
        <v>115</v>
      </c>
      <c r="D546" s="19" t="str">
        <f t="shared" si="48"/>
        <v>Defensives</v>
      </c>
      <c r="E546" s="19" t="str">
        <f t="shared" si="49"/>
        <v>Defensives</v>
      </c>
      <c r="F546" s="100">
        <v>3.2039999999999998E-3</v>
      </c>
      <c r="G546" s="101">
        <v>3.6629999999999998</v>
      </c>
      <c r="H546" s="98">
        <v>8.029E-2</v>
      </c>
      <c r="I546" s="20">
        <f t="shared" si="50"/>
        <v>1</v>
      </c>
      <c r="J546" s="102">
        <f t="shared" si="51"/>
        <v>8.7469287469287471E-4</v>
      </c>
      <c r="K546" s="102">
        <f t="shared" si="52"/>
        <v>1.0894169568973405E-2</v>
      </c>
      <c r="L546" s="96">
        <f t="shared" si="53"/>
        <v>3.2039999999999998E-3</v>
      </c>
    </row>
    <row r="547" spans="1:12" ht="13.95" customHeight="1" x14ac:dyDescent="0.3">
      <c r="A547" s="94">
        <v>43373</v>
      </c>
      <c r="B547" s="57" t="s">
        <v>356</v>
      </c>
      <c r="C547" s="57" t="s">
        <v>115</v>
      </c>
      <c r="D547" s="19" t="str">
        <f t="shared" si="48"/>
        <v>Defensives</v>
      </c>
      <c r="E547" s="19" t="str">
        <f t="shared" si="49"/>
        <v>Defensives</v>
      </c>
      <c r="F547" s="100">
        <v>3.1900000000000001E-3</v>
      </c>
      <c r="G547" s="101">
        <v>3.673</v>
      </c>
      <c r="H547" s="98">
        <v>8.2159999999999997E-2</v>
      </c>
      <c r="I547" s="20">
        <f t="shared" si="50"/>
        <v>1</v>
      </c>
      <c r="J547" s="102">
        <f t="shared" si="51"/>
        <v>8.6849986387149474E-4</v>
      </c>
      <c r="K547" s="102">
        <f t="shared" si="52"/>
        <v>1.0570835733586839E-2</v>
      </c>
      <c r="L547" s="96">
        <f t="shared" si="53"/>
        <v>3.1900000000000001E-3</v>
      </c>
    </row>
    <row r="548" spans="1:12" ht="13.95" customHeight="1" x14ac:dyDescent="0.3">
      <c r="A548" s="94">
        <v>43404</v>
      </c>
      <c r="B548" s="57" t="s">
        <v>356</v>
      </c>
      <c r="C548" s="57" t="s">
        <v>115</v>
      </c>
      <c r="D548" s="19" t="str">
        <f t="shared" si="48"/>
        <v>Defensives</v>
      </c>
      <c r="E548" s="19" t="str">
        <f t="shared" si="49"/>
        <v>Defensives</v>
      </c>
      <c r="F548" s="100">
        <v>4.1390000000000003E-3</v>
      </c>
      <c r="G548" s="101">
        <v>6.8879999999999999</v>
      </c>
      <c r="H548" s="98">
        <v>5.4320000000000007E-2</v>
      </c>
      <c r="I548" s="20">
        <f t="shared" si="50"/>
        <v>1</v>
      </c>
      <c r="J548" s="102">
        <f t="shared" si="51"/>
        <v>6.0090011614401869E-4</v>
      </c>
      <c r="K548" s="102">
        <f t="shared" si="52"/>
        <v>1.1062225996760284E-2</v>
      </c>
      <c r="L548" s="96">
        <f t="shared" si="53"/>
        <v>4.1390000000000003E-3</v>
      </c>
    </row>
    <row r="549" spans="1:12" ht="13.95" customHeight="1" x14ac:dyDescent="0.3">
      <c r="A549" s="94">
        <v>43434</v>
      </c>
      <c r="B549" s="57" t="s">
        <v>356</v>
      </c>
      <c r="C549" s="57" t="s">
        <v>115</v>
      </c>
      <c r="D549" s="19" t="str">
        <f t="shared" si="48"/>
        <v>Defensives</v>
      </c>
      <c r="E549" s="19" t="str">
        <f t="shared" si="49"/>
        <v>Defensives</v>
      </c>
      <c r="F549" s="100">
        <v>4.3119999999999999E-3</v>
      </c>
      <c r="G549" s="101">
        <v>7.0949999999999998</v>
      </c>
      <c r="H549" s="98">
        <v>5.6500000000000002E-2</v>
      </c>
      <c r="I549" s="20">
        <f t="shared" si="50"/>
        <v>1</v>
      </c>
      <c r="J549" s="102">
        <f t="shared" si="51"/>
        <v>6.0775193798449608E-4</v>
      </c>
      <c r="K549" s="102">
        <f t="shared" si="52"/>
        <v>1.0756671468752142E-2</v>
      </c>
      <c r="L549" s="96">
        <f t="shared" si="53"/>
        <v>4.3119999999999999E-3</v>
      </c>
    </row>
    <row r="550" spans="1:12" ht="13.95" customHeight="1" x14ac:dyDescent="0.3">
      <c r="A550" s="94">
        <v>43465</v>
      </c>
      <c r="B550" s="57" t="s">
        <v>356</v>
      </c>
      <c r="C550" s="57" t="s">
        <v>115</v>
      </c>
      <c r="D550" s="19" t="str">
        <f t="shared" si="48"/>
        <v>Defensives</v>
      </c>
      <c r="E550" s="19" t="str">
        <f t="shared" si="49"/>
        <v>Defensives</v>
      </c>
      <c r="F550" s="100">
        <v>4.4019999999999997E-3</v>
      </c>
      <c r="G550" s="101">
        <v>13.491</v>
      </c>
      <c r="H550" s="98">
        <v>8.6400000000000005E-2</v>
      </c>
      <c r="I550" s="20">
        <f t="shared" si="50"/>
        <v>1</v>
      </c>
      <c r="J550" s="102">
        <f t="shared" si="51"/>
        <v>3.2629160180861313E-4</v>
      </c>
      <c r="K550" s="102">
        <f t="shared" si="52"/>
        <v>3.7765231690811705E-3</v>
      </c>
      <c r="L550" s="96">
        <f t="shared" si="53"/>
        <v>4.4019999999999997E-3</v>
      </c>
    </row>
    <row r="551" spans="1:12" ht="13.95" customHeight="1" x14ac:dyDescent="0.3">
      <c r="A551" s="94">
        <v>43496</v>
      </c>
      <c r="B551" s="57" t="s">
        <v>356</v>
      </c>
      <c r="C551" s="57" t="s">
        <v>115</v>
      </c>
      <c r="D551" s="19" t="str">
        <f t="shared" si="48"/>
        <v>Defensives</v>
      </c>
      <c r="E551" s="19" t="str">
        <f t="shared" si="49"/>
        <v>Defensives</v>
      </c>
      <c r="F551" s="100">
        <v>5.8389999999999996E-3</v>
      </c>
      <c r="G551" s="101">
        <v>7.8639999999999999</v>
      </c>
      <c r="H551" s="98">
        <v>8.6809999999999998E-2</v>
      </c>
      <c r="I551" s="20">
        <f t="shared" si="50"/>
        <v>1</v>
      </c>
      <c r="J551" s="102">
        <f t="shared" si="51"/>
        <v>7.42497456765005E-4</v>
      </c>
      <c r="K551" s="102">
        <f t="shared" si="52"/>
        <v>8.5531327815344428E-3</v>
      </c>
      <c r="L551" s="96">
        <f t="shared" si="53"/>
        <v>5.8389999999999996E-3</v>
      </c>
    </row>
    <row r="552" spans="1:12" ht="13.95" customHeight="1" x14ac:dyDescent="0.3">
      <c r="A552" s="94">
        <v>43524</v>
      </c>
      <c r="B552" s="57" t="s">
        <v>356</v>
      </c>
      <c r="C552" s="57" t="s">
        <v>115</v>
      </c>
      <c r="D552" s="19" t="str">
        <f t="shared" si="48"/>
        <v>Defensives</v>
      </c>
      <c r="E552" s="19" t="str">
        <f t="shared" si="49"/>
        <v>Defensives</v>
      </c>
      <c r="F552" s="100">
        <v>5.7369999999999999E-3</v>
      </c>
      <c r="G552" s="101">
        <v>7.47</v>
      </c>
      <c r="H552" s="98">
        <v>8.7170000000000011E-2</v>
      </c>
      <c r="I552" s="20">
        <f t="shared" si="50"/>
        <v>1</v>
      </c>
      <c r="J552" s="102">
        <f t="shared" si="51"/>
        <v>7.6800535475234273E-4</v>
      </c>
      <c r="K552" s="102">
        <f t="shared" si="52"/>
        <v>8.8104319691676338E-3</v>
      </c>
      <c r="L552" s="96">
        <f t="shared" si="53"/>
        <v>5.7369999999999999E-3</v>
      </c>
    </row>
    <row r="553" spans="1:12" ht="13.95" customHeight="1" x14ac:dyDescent="0.3">
      <c r="A553" s="94">
        <v>43555</v>
      </c>
      <c r="B553" s="57" t="s">
        <v>356</v>
      </c>
      <c r="C553" s="57" t="s">
        <v>115</v>
      </c>
      <c r="D553" s="19" t="str">
        <f t="shared" si="48"/>
        <v>Defensives</v>
      </c>
      <c r="E553" s="19" t="str">
        <f t="shared" si="49"/>
        <v>Defensives</v>
      </c>
      <c r="F553" s="100">
        <v>5.5879999999999992E-3</v>
      </c>
      <c r="G553" s="101">
        <v>5.55</v>
      </c>
      <c r="H553" s="98">
        <v>8.7490000000000012E-2</v>
      </c>
      <c r="I553" s="20">
        <f t="shared" si="50"/>
        <v>1</v>
      </c>
      <c r="J553" s="102">
        <f t="shared" si="51"/>
        <v>1.0068468468468468E-3</v>
      </c>
      <c r="K553" s="102">
        <f t="shared" si="52"/>
        <v>1.1508136322400808E-2</v>
      </c>
      <c r="L553" s="96">
        <f t="shared" si="53"/>
        <v>5.5879999999999992E-3</v>
      </c>
    </row>
    <row r="554" spans="1:12" ht="13.95" customHeight="1" x14ac:dyDescent="0.3">
      <c r="A554" s="94">
        <v>43585</v>
      </c>
      <c r="B554" s="57" t="s">
        <v>356</v>
      </c>
      <c r="C554" s="57" t="s">
        <v>115</v>
      </c>
      <c r="D554" s="19" t="str">
        <f t="shared" si="48"/>
        <v>Defensives</v>
      </c>
      <c r="E554" s="19" t="str">
        <f t="shared" si="49"/>
        <v>Defensives</v>
      </c>
      <c r="F554" s="100">
        <v>5.078E-3</v>
      </c>
      <c r="G554" s="101">
        <v>5.3929999999999998</v>
      </c>
      <c r="H554" s="98">
        <v>8.7490000000000012E-2</v>
      </c>
      <c r="I554" s="20">
        <f t="shared" si="50"/>
        <v>1</v>
      </c>
      <c r="J554" s="102">
        <f t="shared" si="51"/>
        <v>9.4159095123308E-4</v>
      </c>
      <c r="K554" s="102">
        <f t="shared" si="52"/>
        <v>1.0762269416311348E-2</v>
      </c>
      <c r="L554" s="96">
        <f t="shared" si="53"/>
        <v>5.078E-3</v>
      </c>
    </row>
    <row r="555" spans="1:12" ht="13.95" customHeight="1" x14ac:dyDescent="0.3">
      <c r="A555" s="94">
        <v>43616</v>
      </c>
      <c r="B555" s="57" t="s">
        <v>356</v>
      </c>
      <c r="C555" s="57" t="s">
        <v>115</v>
      </c>
      <c r="D555" s="19" t="str">
        <f t="shared" si="48"/>
        <v>Defensives</v>
      </c>
      <c r="E555" s="19" t="str">
        <f t="shared" si="49"/>
        <v>Defensives</v>
      </c>
      <c r="F555" s="100">
        <v>5.0179999999999999E-3</v>
      </c>
      <c r="G555" s="101">
        <v>5.5259999999999998</v>
      </c>
      <c r="H555" s="98">
        <v>8.7490000000000012E-2</v>
      </c>
      <c r="I555" s="20">
        <f t="shared" si="50"/>
        <v>1</v>
      </c>
      <c r="J555" s="102">
        <f t="shared" si="51"/>
        <v>9.0807093738689833E-4</v>
      </c>
      <c r="K555" s="102">
        <f t="shared" si="52"/>
        <v>1.0379139757536841E-2</v>
      </c>
      <c r="L555" s="96">
        <f t="shared" si="53"/>
        <v>5.0179999999999999E-3</v>
      </c>
    </row>
    <row r="556" spans="1:12" ht="13.95" customHeight="1" x14ac:dyDescent="0.3">
      <c r="A556" s="94">
        <v>43646</v>
      </c>
      <c r="B556" s="57" t="s">
        <v>356</v>
      </c>
      <c r="C556" s="57" t="s">
        <v>115</v>
      </c>
      <c r="D556" s="19" t="str">
        <f t="shared" si="48"/>
        <v>Defensives</v>
      </c>
      <c r="E556" s="19" t="str">
        <f t="shared" si="49"/>
        <v>Defensives</v>
      </c>
      <c r="F556" s="100">
        <v>4.8729999999999997E-3</v>
      </c>
      <c r="G556" s="101">
        <v>5.4240000000000004</v>
      </c>
      <c r="H556" s="98">
        <v>8.8729999999999989E-2</v>
      </c>
      <c r="I556" s="20">
        <f t="shared" si="50"/>
        <v>1</v>
      </c>
      <c r="J556" s="102">
        <f t="shared" si="51"/>
        <v>8.9841445427728598E-4</v>
      </c>
      <c r="K556" s="102">
        <f t="shared" si="52"/>
        <v>1.0125261515578566E-2</v>
      </c>
      <c r="L556" s="96">
        <f t="shared" si="53"/>
        <v>4.8729999999999997E-3</v>
      </c>
    </row>
    <row r="557" spans="1:12" ht="13.95" customHeight="1" x14ac:dyDescent="0.3">
      <c r="A557" s="94">
        <v>43677</v>
      </c>
      <c r="B557" s="57" t="s">
        <v>356</v>
      </c>
      <c r="C557" s="57" t="s">
        <v>115</v>
      </c>
      <c r="D557" s="19" t="str">
        <f t="shared" si="48"/>
        <v>Defensives</v>
      </c>
      <c r="E557" s="19" t="str">
        <f t="shared" si="49"/>
        <v>Defensives</v>
      </c>
      <c r="F557" s="100">
        <v>5.2940000000000001E-3</v>
      </c>
      <c r="G557" s="101">
        <v>7.5359999999999996</v>
      </c>
      <c r="H557" s="98">
        <v>8.9139999999999997E-2</v>
      </c>
      <c r="I557" s="20">
        <f t="shared" si="50"/>
        <v>1</v>
      </c>
      <c r="J557" s="102">
        <f t="shared" si="51"/>
        <v>7.0249469214437373E-4</v>
      </c>
      <c r="K557" s="102">
        <f t="shared" si="52"/>
        <v>7.8808020209151196E-3</v>
      </c>
      <c r="L557" s="96">
        <f t="shared" si="53"/>
        <v>5.2940000000000001E-3</v>
      </c>
    </row>
    <row r="558" spans="1:12" ht="13.95" customHeight="1" x14ac:dyDescent="0.3">
      <c r="A558" s="94">
        <v>43708</v>
      </c>
      <c r="B558" s="57" t="s">
        <v>356</v>
      </c>
      <c r="C558" s="57" t="s">
        <v>115</v>
      </c>
      <c r="D558" s="19" t="str">
        <f t="shared" si="48"/>
        <v>Defensives</v>
      </c>
      <c r="E558" s="19" t="str">
        <f t="shared" si="49"/>
        <v>Defensives</v>
      </c>
      <c r="F558" s="100">
        <v>6.0670000000000003E-3</v>
      </c>
      <c r="G558" s="101">
        <v>7.0060000000000002</v>
      </c>
      <c r="H558" s="98">
        <v>8.9230000000000004E-2</v>
      </c>
      <c r="I558" s="20">
        <f t="shared" si="50"/>
        <v>1</v>
      </c>
      <c r="J558" s="102">
        <f t="shared" si="51"/>
        <v>8.6597202397944626E-4</v>
      </c>
      <c r="K558" s="102">
        <f t="shared" si="52"/>
        <v>9.7049425527226969E-3</v>
      </c>
      <c r="L558" s="96">
        <f t="shared" si="53"/>
        <v>6.0670000000000003E-3</v>
      </c>
    </row>
    <row r="559" spans="1:12" ht="13.95" customHeight="1" x14ac:dyDescent="0.3">
      <c r="A559" s="94">
        <v>43738</v>
      </c>
      <c r="B559" s="57" t="s">
        <v>356</v>
      </c>
      <c r="C559" s="57" t="s">
        <v>115</v>
      </c>
      <c r="D559" s="19" t="str">
        <f t="shared" si="48"/>
        <v>Defensives</v>
      </c>
      <c r="E559" s="19" t="str">
        <f t="shared" si="49"/>
        <v>Defensives</v>
      </c>
      <c r="F559" s="100">
        <v>5.2470000000000008E-3</v>
      </c>
      <c r="G559" s="101">
        <v>7.1029999999999998</v>
      </c>
      <c r="H559" s="98">
        <v>8.9230000000000004E-2</v>
      </c>
      <c r="I559" s="20">
        <f t="shared" si="50"/>
        <v>1</v>
      </c>
      <c r="J559" s="102">
        <f t="shared" si="51"/>
        <v>7.3870195691961161E-4</v>
      </c>
      <c r="K559" s="102">
        <f t="shared" si="52"/>
        <v>8.278627781235141E-3</v>
      </c>
      <c r="L559" s="96">
        <f t="shared" si="53"/>
        <v>5.2470000000000008E-3</v>
      </c>
    </row>
    <row r="560" spans="1:12" ht="13.95" customHeight="1" x14ac:dyDescent="0.3">
      <c r="A560" s="94">
        <v>43769</v>
      </c>
      <c r="B560" s="57" t="s">
        <v>356</v>
      </c>
      <c r="C560" s="57" t="s">
        <v>115</v>
      </c>
      <c r="D560" s="19" t="str">
        <f t="shared" si="48"/>
        <v>Defensives</v>
      </c>
      <c r="E560" s="19" t="str">
        <f t="shared" si="49"/>
        <v>Defensives</v>
      </c>
      <c r="F560" s="100">
        <v>5.012E-3</v>
      </c>
      <c r="G560" s="101">
        <v>6.798</v>
      </c>
      <c r="H560" s="98">
        <v>8.9230000000000004E-2</v>
      </c>
      <c r="I560" s="20">
        <f t="shared" si="50"/>
        <v>1</v>
      </c>
      <c r="J560" s="102">
        <f t="shared" si="51"/>
        <v>7.3727566931450423E-4</v>
      </c>
      <c r="K560" s="102">
        <f t="shared" si="52"/>
        <v>8.2626433857951841E-3</v>
      </c>
      <c r="L560" s="96">
        <f t="shared" si="53"/>
        <v>5.012E-3</v>
      </c>
    </row>
    <row r="561" spans="1:12" ht="13.95" customHeight="1" x14ac:dyDescent="0.3">
      <c r="A561" s="94">
        <v>43799</v>
      </c>
      <c r="B561" s="57" t="s">
        <v>356</v>
      </c>
      <c r="C561" s="57" t="s">
        <v>115</v>
      </c>
      <c r="D561" s="19" t="str">
        <f t="shared" si="48"/>
        <v>Defensives</v>
      </c>
      <c r="E561" s="19" t="str">
        <f t="shared" si="49"/>
        <v>Defensives</v>
      </c>
      <c r="F561" s="100">
        <v>4.3410000000000002E-3</v>
      </c>
      <c r="G561" s="101">
        <v>7.1079999999999997</v>
      </c>
      <c r="H561" s="98">
        <v>7.2559999999999999E-2</v>
      </c>
      <c r="I561" s="20">
        <f t="shared" si="50"/>
        <v>1</v>
      </c>
      <c r="J561" s="102">
        <f t="shared" si="51"/>
        <v>6.1072031513787286E-4</v>
      </c>
      <c r="K561" s="102">
        <f t="shared" si="52"/>
        <v>8.4167628877876641E-3</v>
      </c>
      <c r="L561" s="96">
        <f t="shared" si="53"/>
        <v>4.3410000000000002E-3</v>
      </c>
    </row>
    <row r="562" spans="1:12" ht="13.95" customHeight="1" x14ac:dyDescent="0.3">
      <c r="A562" s="94">
        <v>43830</v>
      </c>
      <c r="B562" s="57" t="s">
        <v>356</v>
      </c>
      <c r="C562" s="57" t="s">
        <v>115</v>
      </c>
      <c r="D562" s="19" t="str">
        <f t="shared" si="48"/>
        <v>Defensives</v>
      </c>
      <c r="E562" s="19" t="str">
        <f t="shared" si="49"/>
        <v>Defensives</v>
      </c>
      <c r="F562" s="100">
        <v>4.3530000000000001E-3</v>
      </c>
      <c r="G562" s="101">
        <v>7.7530000000000001</v>
      </c>
      <c r="H562" s="98">
        <v>7.2999999999999995E-2</v>
      </c>
      <c r="I562" s="20">
        <f t="shared" si="50"/>
        <v>1</v>
      </c>
      <c r="J562" s="102">
        <f t="shared" si="51"/>
        <v>5.6146007996904425E-4</v>
      </c>
      <c r="K562" s="102">
        <f t="shared" si="52"/>
        <v>7.6912339721786887E-3</v>
      </c>
      <c r="L562" s="96">
        <f t="shared" si="53"/>
        <v>4.3530000000000001E-3</v>
      </c>
    </row>
    <row r="563" spans="1:12" ht="13.95" customHeight="1" x14ac:dyDescent="0.3">
      <c r="A563" s="94">
        <v>43861</v>
      </c>
      <c r="B563" s="57" t="s">
        <v>356</v>
      </c>
      <c r="C563" s="57" t="s">
        <v>115</v>
      </c>
      <c r="D563" s="19" t="str">
        <f t="shared" si="48"/>
        <v>Defensives</v>
      </c>
      <c r="E563" s="19" t="str">
        <f t="shared" si="49"/>
        <v>Defensives</v>
      </c>
      <c r="F563" s="100">
        <v>4.5960000000000003E-3</v>
      </c>
      <c r="G563" s="101">
        <v>9.1170000000000009</v>
      </c>
      <c r="H563" s="98">
        <v>7.3270000000000002E-2</v>
      </c>
      <c r="I563" s="20">
        <f t="shared" si="50"/>
        <v>1</v>
      </c>
      <c r="J563" s="102">
        <f t="shared" si="51"/>
        <v>5.04113195129977E-4</v>
      </c>
      <c r="K563" s="102">
        <f t="shared" si="52"/>
        <v>6.8802128446837311E-3</v>
      </c>
      <c r="L563" s="96">
        <f t="shared" si="53"/>
        <v>4.5960000000000003E-3</v>
      </c>
    </row>
    <row r="564" spans="1:12" ht="13.95" customHeight="1" x14ac:dyDescent="0.3">
      <c r="A564" s="94">
        <v>43890</v>
      </c>
      <c r="B564" s="57" t="s">
        <v>356</v>
      </c>
      <c r="C564" s="57" t="s">
        <v>115</v>
      </c>
      <c r="D564" s="19" t="str">
        <f t="shared" si="48"/>
        <v>Defensives</v>
      </c>
      <c r="E564" s="19" t="str">
        <f t="shared" si="49"/>
        <v>Defensives</v>
      </c>
      <c r="F564" s="100">
        <v>4.4140000000000004E-3</v>
      </c>
      <c r="G564" s="101">
        <v>6.923</v>
      </c>
      <c r="H564" s="98">
        <v>7.3539999999999994E-2</v>
      </c>
      <c r="I564" s="20">
        <f t="shared" si="50"/>
        <v>1</v>
      </c>
      <c r="J564" s="102">
        <f t="shared" si="51"/>
        <v>6.3758486205402285E-4</v>
      </c>
      <c r="K564" s="102">
        <f t="shared" si="52"/>
        <v>8.6699056575200283E-3</v>
      </c>
      <c r="L564" s="96">
        <f t="shared" si="53"/>
        <v>4.4140000000000004E-3</v>
      </c>
    </row>
    <row r="565" spans="1:12" ht="13.95" customHeight="1" x14ac:dyDescent="0.3">
      <c r="A565" s="94">
        <v>43921</v>
      </c>
      <c r="B565" s="57" t="s">
        <v>356</v>
      </c>
      <c r="C565" s="57" t="s">
        <v>115</v>
      </c>
      <c r="D565" s="19" t="str">
        <f t="shared" si="48"/>
        <v>Defensives</v>
      </c>
      <c r="E565" s="19" t="str">
        <f t="shared" si="49"/>
        <v>Defensives</v>
      </c>
      <c r="F565" s="100">
        <v>4.5830000000000003E-3</v>
      </c>
      <c r="G565" s="101">
        <v>4.9320000000000004</v>
      </c>
      <c r="H565" s="98">
        <v>7.2550000000000003E-2</v>
      </c>
      <c r="I565" s="20">
        <f t="shared" si="50"/>
        <v>1</v>
      </c>
      <c r="J565" s="102">
        <f t="shared" si="51"/>
        <v>9.292376317923763E-4</v>
      </c>
      <c r="K565" s="102">
        <f t="shared" si="52"/>
        <v>1.2808237516090644E-2</v>
      </c>
      <c r="L565" s="96">
        <f t="shared" si="53"/>
        <v>4.5830000000000003E-3</v>
      </c>
    </row>
    <row r="566" spans="1:12" ht="13.95" customHeight="1" x14ac:dyDescent="0.3">
      <c r="A566" s="94">
        <v>43951</v>
      </c>
      <c r="B566" s="57" t="s">
        <v>356</v>
      </c>
      <c r="C566" s="57" t="s">
        <v>115</v>
      </c>
      <c r="D566" s="19" t="str">
        <f t="shared" si="48"/>
        <v>Defensives</v>
      </c>
      <c r="E566" s="19" t="str">
        <f t="shared" si="49"/>
        <v>Defensives</v>
      </c>
      <c r="F566" s="100">
        <v>4.5950000000000001E-3</v>
      </c>
      <c r="G566" s="101">
        <v>5.5030000000000001</v>
      </c>
      <c r="H566" s="98">
        <v>7.2950000000000001E-2</v>
      </c>
      <c r="I566" s="20">
        <f t="shared" si="50"/>
        <v>1</v>
      </c>
      <c r="J566" s="102">
        <f t="shared" si="51"/>
        <v>8.349990914046884E-4</v>
      </c>
      <c r="K566" s="102">
        <f t="shared" si="52"/>
        <v>1.1446183569632467E-2</v>
      </c>
      <c r="L566" s="96">
        <f t="shared" si="53"/>
        <v>4.5950000000000001E-3</v>
      </c>
    </row>
    <row r="567" spans="1:12" ht="13.95" customHeight="1" x14ac:dyDescent="0.3">
      <c r="A567" s="94">
        <v>43982</v>
      </c>
      <c r="B567" s="57" t="s">
        <v>356</v>
      </c>
      <c r="C567" s="57" t="s">
        <v>115</v>
      </c>
      <c r="D567" s="19" t="str">
        <f t="shared" si="48"/>
        <v>Defensives</v>
      </c>
      <c r="E567" s="19" t="str">
        <f t="shared" si="49"/>
        <v>Defensives</v>
      </c>
      <c r="F567" s="100">
        <v>4.6670000000000001E-3</v>
      </c>
      <c r="G567" s="101">
        <v>6.7690000000000001</v>
      </c>
      <c r="H567" s="98">
        <v>7.3330000000000006E-2</v>
      </c>
      <c r="I567" s="20">
        <f t="shared" si="50"/>
        <v>1</v>
      </c>
      <c r="J567" s="102">
        <f t="shared" si="51"/>
        <v>6.8946668636430785E-4</v>
      </c>
      <c r="K567" s="102">
        <f t="shared" si="52"/>
        <v>9.4022458252326167E-3</v>
      </c>
      <c r="L567" s="96">
        <f t="shared" si="53"/>
        <v>4.6670000000000001E-3</v>
      </c>
    </row>
    <row r="568" spans="1:12" ht="13.95" customHeight="1" x14ac:dyDescent="0.3">
      <c r="A568" s="94">
        <v>44012</v>
      </c>
      <c r="B568" s="57" t="s">
        <v>356</v>
      </c>
      <c r="C568" s="57" t="s">
        <v>115</v>
      </c>
      <c r="D568" s="19" t="str">
        <f t="shared" si="48"/>
        <v>Defensives</v>
      </c>
      <c r="E568" s="19" t="str">
        <f t="shared" si="49"/>
        <v>Defensives</v>
      </c>
      <c r="F568" s="100">
        <v>4.4979999999999994E-3</v>
      </c>
      <c r="G568" s="101">
        <v>6.0270000000000001</v>
      </c>
      <c r="H568" s="98">
        <v>8.990999999999999E-2</v>
      </c>
      <c r="I568" s="20">
        <f t="shared" si="50"/>
        <v>1</v>
      </c>
      <c r="J568" s="102">
        <f t="shared" si="51"/>
        <v>7.4630827940932456E-4</v>
      </c>
      <c r="K568" s="102">
        <f t="shared" si="52"/>
        <v>8.3006148304896523E-3</v>
      </c>
      <c r="L568" s="96">
        <f t="shared" si="53"/>
        <v>4.4979999999999994E-3</v>
      </c>
    </row>
    <row r="569" spans="1:12" ht="13.95" customHeight="1" x14ac:dyDescent="0.3">
      <c r="A569" s="94">
        <v>44043</v>
      </c>
      <c r="B569" s="57" t="s">
        <v>356</v>
      </c>
      <c r="C569" s="57" t="s">
        <v>115</v>
      </c>
      <c r="D569" s="19" t="str">
        <f t="shared" si="48"/>
        <v>Defensives</v>
      </c>
      <c r="E569" s="19" t="str">
        <f t="shared" si="49"/>
        <v>Defensives</v>
      </c>
      <c r="F569" s="100">
        <v>4.9329999999999999E-3</v>
      </c>
      <c r="G569" s="101">
        <v>6.7119999999999997</v>
      </c>
      <c r="H569" s="98">
        <v>8.3699999999999997E-2</v>
      </c>
      <c r="I569" s="20">
        <f t="shared" si="50"/>
        <v>1</v>
      </c>
      <c r="J569" s="102">
        <f t="shared" si="51"/>
        <v>7.349523241954708E-4</v>
      </c>
      <c r="K569" s="102">
        <f t="shared" si="52"/>
        <v>8.7807924037690659E-3</v>
      </c>
      <c r="L569" s="96">
        <f t="shared" si="53"/>
        <v>4.9329999999999999E-3</v>
      </c>
    </row>
    <row r="570" spans="1:12" ht="13.95" customHeight="1" x14ac:dyDescent="0.3">
      <c r="A570" s="94">
        <v>44074</v>
      </c>
      <c r="B570" s="57" t="s">
        <v>356</v>
      </c>
      <c r="C570" s="57" t="s">
        <v>115</v>
      </c>
      <c r="D570" s="19" t="str">
        <f t="shared" si="48"/>
        <v>Defensives</v>
      </c>
      <c r="E570" s="19" t="str">
        <f t="shared" si="49"/>
        <v>Defensives</v>
      </c>
      <c r="F570" s="100">
        <v>4.7749999999999997E-3</v>
      </c>
      <c r="G570" s="101">
        <v>5.7389999999999999</v>
      </c>
      <c r="H570" s="98">
        <v>9.3399999999999997E-2</v>
      </c>
      <c r="I570" s="20">
        <f t="shared" si="50"/>
        <v>1</v>
      </c>
      <c r="J570" s="102">
        <f t="shared" si="51"/>
        <v>8.3202648545042685E-4</v>
      </c>
      <c r="K570" s="102">
        <f t="shared" si="52"/>
        <v>8.9082064823386171E-3</v>
      </c>
      <c r="L570" s="96">
        <f t="shared" si="53"/>
        <v>4.7749999999999997E-3</v>
      </c>
    </row>
    <row r="571" spans="1:12" ht="13.95" customHeight="1" x14ac:dyDescent="0.3">
      <c r="A571" s="94">
        <v>44104</v>
      </c>
      <c r="B571" s="57" t="s">
        <v>356</v>
      </c>
      <c r="C571" s="57" t="s">
        <v>115</v>
      </c>
      <c r="D571" s="19" t="str">
        <f t="shared" si="48"/>
        <v>Defensives</v>
      </c>
      <c r="E571" s="19" t="str">
        <f t="shared" si="49"/>
        <v>Defensives</v>
      </c>
      <c r="F571" s="100">
        <v>4.3270000000000001E-3</v>
      </c>
      <c r="G571" s="101">
        <v>5.2690000000000001</v>
      </c>
      <c r="H571" s="98">
        <v>9.3670000000000003E-2</v>
      </c>
      <c r="I571" s="20">
        <f t="shared" si="50"/>
        <v>1</v>
      </c>
      <c r="J571" s="102">
        <f t="shared" si="51"/>
        <v>8.2121844752324922E-4</v>
      </c>
      <c r="K571" s="102">
        <f t="shared" si="52"/>
        <v>8.7671447370903082E-3</v>
      </c>
      <c r="L571" s="96">
        <f t="shared" si="53"/>
        <v>4.3270000000000001E-3</v>
      </c>
    </row>
    <row r="572" spans="1:12" ht="13.95" customHeight="1" x14ac:dyDescent="0.3">
      <c r="A572" s="94">
        <v>44135</v>
      </c>
      <c r="B572" s="57" t="s">
        <v>356</v>
      </c>
      <c r="C572" s="57" t="s">
        <v>115</v>
      </c>
      <c r="D572" s="19" t="str">
        <f t="shared" si="48"/>
        <v>Defensives</v>
      </c>
      <c r="E572" s="19" t="str">
        <f t="shared" si="49"/>
        <v>Defensives</v>
      </c>
      <c r="F572" s="100">
        <v>4.3169999999999997E-3</v>
      </c>
      <c r="G572" s="101">
        <v>5.5860000000000003</v>
      </c>
      <c r="H572" s="98">
        <v>0.11168</v>
      </c>
      <c r="I572" s="20">
        <f t="shared" si="50"/>
        <v>1</v>
      </c>
      <c r="J572" s="102">
        <f t="shared" si="51"/>
        <v>7.7282491944146066E-4</v>
      </c>
      <c r="K572" s="102">
        <f t="shared" si="52"/>
        <v>6.9199939061735374E-3</v>
      </c>
      <c r="L572" s="96">
        <f t="shared" si="53"/>
        <v>4.3169999999999997E-3</v>
      </c>
    </row>
    <row r="573" spans="1:12" ht="13.95" customHeight="1" x14ac:dyDescent="0.3">
      <c r="A573" s="94">
        <v>44165</v>
      </c>
      <c r="B573" s="57" t="s">
        <v>356</v>
      </c>
      <c r="C573" s="57" t="s">
        <v>115</v>
      </c>
      <c r="D573" s="19" t="str">
        <f t="shared" si="48"/>
        <v>Defensives</v>
      </c>
      <c r="E573" s="19" t="str">
        <f t="shared" si="49"/>
        <v>Defensives</v>
      </c>
      <c r="F573" s="100">
        <v>3.849E-3</v>
      </c>
      <c r="G573" s="101">
        <v>5.8579999999999997</v>
      </c>
      <c r="H573" s="98">
        <v>0.10221</v>
      </c>
      <c r="I573" s="20">
        <f t="shared" si="50"/>
        <v>1</v>
      </c>
      <c r="J573" s="102">
        <f t="shared" si="51"/>
        <v>6.5705018777739851E-4</v>
      </c>
      <c r="K573" s="102">
        <f t="shared" si="52"/>
        <v>6.4284334974796841E-3</v>
      </c>
      <c r="L573" s="96">
        <f t="shared" si="53"/>
        <v>3.849E-3</v>
      </c>
    </row>
    <row r="574" spans="1:12" ht="13.95" customHeight="1" x14ac:dyDescent="0.3">
      <c r="A574" s="94">
        <v>44196</v>
      </c>
      <c r="B574" s="57" t="s">
        <v>356</v>
      </c>
      <c r="C574" s="57" t="s">
        <v>115</v>
      </c>
      <c r="D574" s="19" t="str">
        <f t="shared" si="48"/>
        <v>Defensives</v>
      </c>
      <c r="E574" s="19" t="str">
        <f t="shared" si="49"/>
        <v>Defensives</v>
      </c>
      <c r="F574" s="100">
        <v>4.0539999999999986E-3</v>
      </c>
      <c r="G574" s="101">
        <v>5.7709999999999999</v>
      </c>
      <c r="H574" s="98">
        <v>0.1193</v>
      </c>
      <c r="I574" s="20">
        <f t="shared" si="50"/>
        <v>1</v>
      </c>
      <c r="J574" s="102">
        <f t="shared" si="51"/>
        <v>7.0247790677525532E-4</v>
      </c>
      <c r="K574" s="102">
        <f t="shared" si="52"/>
        <v>5.8883311548638328E-3</v>
      </c>
      <c r="L574" s="96">
        <f t="shared" si="53"/>
        <v>4.0539999999999986E-3</v>
      </c>
    </row>
    <row r="575" spans="1:12" ht="13.95" customHeight="1" x14ac:dyDescent="0.3">
      <c r="A575" s="94">
        <v>44227</v>
      </c>
      <c r="B575" s="57" t="s">
        <v>356</v>
      </c>
      <c r="C575" s="57" t="s">
        <v>115</v>
      </c>
      <c r="D575" s="19" t="str">
        <f t="shared" si="48"/>
        <v>Defensives</v>
      </c>
      <c r="E575" s="19" t="str">
        <f t="shared" si="49"/>
        <v>Defensives</v>
      </c>
      <c r="F575" s="100">
        <v>3.3E-3</v>
      </c>
      <c r="G575" s="101">
        <v>4.4790000000000001</v>
      </c>
      <c r="H575" s="98">
        <v>0.1082</v>
      </c>
      <c r="I575" s="20">
        <f t="shared" si="50"/>
        <v>1</v>
      </c>
      <c r="J575" s="102">
        <f t="shared" si="51"/>
        <v>7.3677160080375082E-4</v>
      </c>
      <c r="K575" s="102">
        <f t="shared" si="52"/>
        <v>6.809349360478288E-3</v>
      </c>
      <c r="L575" s="96">
        <f t="shared" si="53"/>
        <v>3.3E-3</v>
      </c>
    </row>
    <row r="576" spans="1:12" ht="13.95" customHeight="1" x14ac:dyDescent="0.3">
      <c r="A576" s="94">
        <v>44255</v>
      </c>
      <c r="B576" s="57" t="s">
        <v>356</v>
      </c>
      <c r="C576" s="57" t="s">
        <v>115</v>
      </c>
      <c r="D576" s="19" t="str">
        <f t="shared" si="48"/>
        <v>Defensives</v>
      </c>
      <c r="E576" s="19" t="str">
        <f t="shared" si="49"/>
        <v>Defensives</v>
      </c>
      <c r="F576" s="100">
        <v>3.9300000000000003E-3</v>
      </c>
      <c r="G576" s="101">
        <v>5.0869999999999997</v>
      </c>
      <c r="H576" s="98">
        <v>0.10849</v>
      </c>
      <c r="I576" s="20">
        <f t="shared" si="50"/>
        <v>1</v>
      </c>
      <c r="J576" s="102">
        <f t="shared" si="51"/>
        <v>7.7255749950855127E-4</v>
      </c>
      <c r="K576" s="102">
        <f t="shared" si="52"/>
        <v>7.1210019311323735E-3</v>
      </c>
      <c r="L576" s="96">
        <f t="shared" si="53"/>
        <v>3.9300000000000003E-3</v>
      </c>
    </row>
    <row r="577" spans="1:12" ht="13.95" customHeight="1" x14ac:dyDescent="0.3">
      <c r="A577" s="94">
        <v>44286</v>
      </c>
      <c r="B577" s="57" t="s">
        <v>356</v>
      </c>
      <c r="C577" s="57" t="s">
        <v>115</v>
      </c>
      <c r="D577" s="19" t="str">
        <f t="shared" si="48"/>
        <v>Defensives</v>
      </c>
      <c r="E577" s="19" t="str">
        <f t="shared" si="49"/>
        <v>Defensives</v>
      </c>
      <c r="F577" s="100">
        <v>3.9699999999999996E-3</v>
      </c>
      <c r="G577" s="101">
        <v>5.3029999999999999</v>
      </c>
      <c r="H577" s="98">
        <v>0.10881</v>
      </c>
      <c r="I577" s="20">
        <f t="shared" si="50"/>
        <v>1</v>
      </c>
      <c r="J577" s="102">
        <f t="shared" si="51"/>
        <v>7.4863284933056752E-4</v>
      </c>
      <c r="K577" s="102">
        <f t="shared" si="52"/>
        <v>6.8801842599997016E-3</v>
      </c>
      <c r="L577" s="96">
        <f t="shared" si="53"/>
        <v>3.9699999999999996E-3</v>
      </c>
    </row>
    <row r="578" spans="1:12" ht="13.95" customHeight="1" x14ac:dyDescent="0.3">
      <c r="A578" s="94">
        <v>44316</v>
      </c>
      <c r="B578" s="57" t="s">
        <v>356</v>
      </c>
      <c r="C578" s="57" t="s">
        <v>115</v>
      </c>
      <c r="D578" s="19" t="str">
        <f t="shared" si="48"/>
        <v>Defensives</v>
      </c>
      <c r="E578" s="19" t="str">
        <f t="shared" si="49"/>
        <v>Defensives</v>
      </c>
      <c r="F578" s="100">
        <v>4.1700000000000001E-3</v>
      </c>
      <c r="G578" s="101">
        <v>5.9450000000000003</v>
      </c>
      <c r="H578" s="98">
        <v>0.11167000000000001</v>
      </c>
      <c r="I578" s="20">
        <f t="shared" si="50"/>
        <v>1</v>
      </c>
      <c r="J578" s="102">
        <f t="shared" si="51"/>
        <v>7.0142977291841877E-4</v>
      </c>
      <c r="K578" s="102">
        <f t="shared" si="52"/>
        <v>6.2812731523096514E-3</v>
      </c>
      <c r="L578" s="96">
        <f t="shared" si="53"/>
        <v>4.1700000000000001E-3</v>
      </c>
    </row>
    <row r="579" spans="1:12" ht="13.95" customHeight="1" x14ac:dyDescent="0.3">
      <c r="A579" s="94">
        <v>44347</v>
      </c>
      <c r="B579" s="57" t="s">
        <v>356</v>
      </c>
      <c r="C579" s="57" t="s">
        <v>115</v>
      </c>
      <c r="D579" s="19" t="str">
        <f t="shared" si="48"/>
        <v>Defensives</v>
      </c>
      <c r="E579" s="19" t="str">
        <f t="shared" si="49"/>
        <v>Defensives</v>
      </c>
      <c r="F579" s="100">
        <v>4.6299999999999996E-3</v>
      </c>
      <c r="G579" s="101">
        <v>6.3179999999999996</v>
      </c>
      <c r="H579" s="98">
        <v>0.12247</v>
      </c>
      <c r="I579" s="20">
        <f t="shared" si="50"/>
        <v>1</v>
      </c>
      <c r="J579" s="102">
        <f t="shared" si="51"/>
        <v>7.3282684393795501E-4</v>
      </c>
      <c r="K579" s="102">
        <f t="shared" si="52"/>
        <v>5.9837253526410956E-3</v>
      </c>
      <c r="L579" s="96">
        <f t="shared" si="53"/>
        <v>4.6299999999999996E-3</v>
      </c>
    </row>
    <row r="580" spans="1:12" ht="13.95" customHeight="1" x14ac:dyDescent="0.3">
      <c r="A580" s="94">
        <v>44377</v>
      </c>
      <c r="B580" s="57" t="s">
        <v>356</v>
      </c>
      <c r="C580" s="57" t="s">
        <v>115</v>
      </c>
      <c r="D580" s="19" t="str">
        <f t="shared" si="48"/>
        <v>Defensives</v>
      </c>
      <c r="E580" s="19" t="str">
        <f t="shared" si="49"/>
        <v>Defensives</v>
      </c>
      <c r="F580" s="100">
        <v>4.5799999999999999E-3</v>
      </c>
      <c r="G580" s="101">
        <v>6.8029999999999999</v>
      </c>
      <c r="H580" s="98">
        <v>0.12175</v>
      </c>
      <c r="I580" s="20">
        <f t="shared" si="50"/>
        <v>1</v>
      </c>
      <c r="J580" s="102">
        <f t="shared" si="51"/>
        <v>6.7323239747170362E-4</v>
      </c>
      <c r="K580" s="102">
        <f t="shared" si="52"/>
        <v>5.5296295480222061E-3</v>
      </c>
      <c r="L580" s="96">
        <f t="shared" si="53"/>
        <v>4.5799999999999999E-3</v>
      </c>
    </row>
    <row r="581" spans="1:12" ht="13.95" customHeight="1" x14ac:dyDescent="0.3">
      <c r="A581" s="94">
        <v>44408</v>
      </c>
      <c r="B581" s="57" t="s">
        <v>356</v>
      </c>
      <c r="C581" s="57" t="s">
        <v>115</v>
      </c>
      <c r="D581" s="19" t="str">
        <f t="shared" ref="D581:D644" si="54">VLOOKUP(C581,GicsMap,2,FALSE)</f>
        <v>Defensives</v>
      </c>
      <c r="E581" s="19" t="str">
        <f t="shared" ref="E581:E644" si="55">IF(D581="Cyclicals",IF(COUNTIF(GlobalList,B581)&gt;0,"WEG &amp; Embraer","Cyclicals ex-WEG &amp; Embraer"),D581)</f>
        <v>Defensives</v>
      </c>
      <c r="F581" s="100">
        <v>4.4600000000000004E-3</v>
      </c>
      <c r="G581" s="101">
        <v>5.9710000000000001</v>
      </c>
      <c r="H581" s="98">
        <v>0.12105</v>
      </c>
      <c r="I581" s="20">
        <f t="shared" ref="I581:I644" si="56">IF(AND(ISNUMBER(G581),ISNUMBER(H581),G581&gt;=PEmin,G581&lt;=PEmax,H581&gt;=ROEmin,H581&lt;=ROEmax),1,0)</f>
        <v>1</v>
      </c>
      <c r="J581" s="102">
        <f t="shared" ref="J581:J644" si="57">IF(I581=1,F581/G581,0)</f>
        <v>7.4694356054262276E-4</v>
      </c>
      <c r="K581" s="102">
        <f t="shared" ref="K581:K644" si="58">IF(I581=1,J581/H581,0)</f>
        <v>6.1705374683405428E-3</v>
      </c>
      <c r="L581" s="96">
        <f t="shared" ref="L581:L644" si="59">I581*F581</f>
        <v>4.4600000000000004E-3</v>
      </c>
    </row>
    <row r="582" spans="1:12" ht="13.95" customHeight="1" x14ac:dyDescent="0.3">
      <c r="A582" s="94">
        <v>44439</v>
      </c>
      <c r="B582" s="57" t="s">
        <v>356</v>
      </c>
      <c r="C582" s="57" t="s">
        <v>115</v>
      </c>
      <c r="D582" s="19" t="str">
        <f t="shared" si="54"/>
        <v>Defensives</v>
      </c>
      <c r="E582" s="19" t="str">
        <f t="shared" si="55"/>
        <v>Defensives</v>
      </c>
      <c r="F582" s="100">
        <v>4.2900000000000004E-3</v>
      </c>
      <c r="G582" s="101">
        <v>5.5449999999999999</v>
      </c>
      <c r="H582" s="98">
        <v>0.11892</v>
      </c>
      <c r="I582" s="20">
        <f t="shared" si="56"/>
        <v>1</v>
      </c>
      <c r="J582" s="102">
        <f t="shared" si="57"/>
        <v>7.7366997294860238E-4</v>
      </c>
      <c r="K582" s="102">
        <f t="shared" si="58"/>
        <v>6.5058019925042249E-3</v>
      </c>
      <c r="L582" s="96">
        <f t="shared" si="59"/>
        <v>4.2900000000000004E-3</v>
      </c>
    </row>
    <row r="583" spans="1:12" ht="13.95" customHeight="1" x14ac:dyDescent="0.3">
      <c r="A583" s="94">
        <v>44469</v>
      </c>
      <c r="B583" s="57" t="s">
        <v>356</v>
      </c>
      <c r="C583" s="57" t="s">
        <v>115</v>
      </c>
      <c r="D583" s="19" t="str">
        <f t="shared" si="54"/>
        <v>Defensives</v>
      </c>
      <c r="E583" s="19" t="str">
        <f t="shared" si="55"/>
        <v>Defensives</v>
      </c>
      <c r="F583" s="100">
        <v>4.3699999999999998E-3</v>
      </c>
      <c r="G583" s="101">
        <v>5.5140000000000002</v>
      </c>
      <c r="H583" s="98">
        <v>0.12659000000000001</v>
      </c>
      <c r="I583" s="20">
        <f t="shared" si="56"/>
        <v>1</v>
      </c>
      <c r="J583" s="102">
        <f t="shared" si="57"/>
        <v>7.9252811026478051E-4</v>
      </c>
      <c r="K583" s="102">
        <f t="shared" si="58"/>
        <v>6.2605901750910848E-3</v>
      </c>
      <c r="L583" s="96">
        <f t="shared" si="59"/>
        <v>4.3699999999999998E-3</v>
      </c>
    </row>
    <row r="584" spans="1:12" ht="13.95" customHeight="1" x14ac:dyDescent="0.3">
      <c r="A584" s="94">
        <v>44500</v>
      </c>
      <c r="B584" s="57" t="s">
        <v>356</v>
      </c>
      <c r="C584" s="57" t="s">
        <v>115</v>
      </c>
      <c r="D584" s="19" t="str">
        <f t="shared" si="54"/>
        <v>Defensives</v>
      </c>
      <c r="E584" s="19" t="str">
        <f t="shared" si="55"/>
        <v>Defensives</v>
      </c>
      <c r="F584" s="100">
        <v>4.1399999999999996E-3</v>
      </c>
      <c r="G584" s="101">
        <v>5.0039999999999996</v>
      </c>
      <c r="H584" s="98">
        <v>0.11316</v>
      </c>
      <c r="I584" s="20">
        <f t="shared" si="56"/>
        <v>1</v>
      </c>
      <c r="J584" s="102">
        <f t="shared" si="57"/>
        <v>8.2733812949640291E-4</v>
      </c>
      <c r="K584" s="102">
        <f t="shared" si="58"/>
        <v>7.3112241913786047E-3</v>
      </c>
      <c r="L584" s="96">
        <f t="shared" si="59"/>
        <v>4.1399999999999996E-3</v>
      </c>
    </row>
    <row r="585" spans="1:12" ht="13.95" customHeight="1" x14ac:dyDescent="0.3">
      <c r="A585" s="94">
        <v>44530</v>
      </c>
      <c r="B585" s="57" t="s">
        <v>356</v>
      </c>
      <c r="C585" s="57" t="s">
        <v>115</v>
      </c>
      <c r="D585" s="19" t="str">
        <f t="shared" si="54"/>
        <v>Defensives</v>
      </c>
      <c r="E585" s="19" t="str">
        <f t="shared" si="55"/>
        <v>Defensives</v>
      </c>
      <c r="F585" s="100">
        <v>3.9899999999999996E-3</v>
      </c>
      <c r="G585" s="101">
        <v>4.5629999999999997</v>
      </c>
      <c r="H585" s="98">
        <v>0.12202</v>
      </c>
      <c r="I585" s="20">
        <f t="shared" si="56"/>
        <v>1</v>
      </c>
      <c r="J585" s="102">
        <f t="shared" si="57"/>
        <v>8.7442472057856671E-4</v>
      </c>
      <c r="K585" s="102">
        <f t="shared" si="58"/>
        <v>7.1662409488490956E-3</v>
      </c>
      <c r="L585" s="96">
        <f t="shared" si="59"/>
        <v>3.9899999999999996E-3</v>
      </c>
    </row>
    <row r="586" spans="1:12" ht="13.95" customHeight="1" x14ac:dyDescent="0.3">
      <c r="A586" s="94">
        <v>44561</v>
      </c>
      <c r="B586" s="57" t="s">
        <v>356</v>
      </c>
      <c r="C586" s="57" t="s">
        <v>115</v>
      </c>
      <c r="D586" s="19" t="str">
        <f t="shared" si="54"/>
        <v>Defensives</v>
      </c>
      <c r="E586" s="19" t="str">
        <f t="shared" si="55"/>
        <v>Defensives</v>
      </c>
      <c r="F586" s="100">
        <v>4.0200000000000001E-3</v>
      </c>
      <c r="G586" s="101">
        <v>4.5350000000000001</v>
      </c>
      <c r="H586" s="98">
        <v>0.11543</v>
      </c>
      <c r="I586" s="20">
        <f t="shared" si="56"/>
        <v>1</v>
      </c>
      <c r="J586" s="102">
        <f t="shared" si="57"/>
        <v>8.8643880926130101E-4</v>
      </c>
      <c r="K586" s="102">
        <f t="shared" si="58"/>
        <v>7.6794490969531405E-3</v>
      </c>
      <c r="L586" s="96">
        <f t="shared" si="59"/>
        <v>4.0200000000000001E-3</v>
      </c>
    </row>
    <row r="587" spans="1:12" ht="13.95" customHeight="1" x14ac:dyDescent="0.3">
      <c r="A587" s="94">
        <v>44592</v>
      </c>
      <c r="B587" s="57" t="s">
        <v>356</v>
      </c>
      <c r="C587" s="57" t="s">
        <v>115</v>
      </c>
      <c r="D587" s="19" t="str">
        <f t="shared" si="54"/>
        <v>Defensives</v>
      </c>
      <c r="E587" s="19" t="str">
        <f t="shared" si="55"/>
        <v>Defensives</v>
      </c>
      <c r="F587" s="100">
        <v>3.9300000000000003E-3</v>
      </c>
      <c r="G587" s="101">
        <v>4.8920000000000003</v>
      </c>
      <c r="H587" s="98">
        <v>0.11054</v>
      </c>
      <c r="I587" s="20">
        <f t="shared" si="56"/>
        <v>1</v>
      </c>
      <c r="J587" s="102">
        <f t="shared" si="57"/>
        <v>8.0335241210139003E-4</v>
      </c>
      <c r="K587" s="102">
        <f t="shared" si="58"/>
        <v>7.2675267966472775E-3</v>
      </c>
      <c r="L587" s="96">
        <f t="shared" si="59"/>
        <v>3.9300000000000003E-3</v>
      </c>
    </row>
    <row r="588" spans="1:12" ht="13.95" customHeight="1" x14ac:dyDescent="0.3">
      <c r="A588" s="94">
        <v>44620</v>
      </c>
      <c r="B588" s="57" t="s">
        <v>356</v>
      </c>
      <c r="C588" s="57" t="s">
        <v>115</v>
      </c>
      <c r="D588" s="19" t="str">
        <f t="shared" si="54"/>
        <v>Defensives</v>
      </c>
      <c r="E588" s="19" t="str">
        <f t="shared" si="55"/>
        <v>Defensives</v>
      </c>
      <c r="F588" s="100">
        <v>3.8800000000000002E-3</v>
      </c>
      <c r="G588" s="101">
        <v>5.2990000000000004</v>
      </c>
      <c r="H588" s="98">
        <v>9.9879999999999997E-2</v>
      </c>
      <c r="I588" s="20">
        <f t="shared" si="56"/>
        <v>1</v>
      </c>
      <c r="J588" s="102">
        <f t="shared" si="57"/>
        <v>7.3221362521230424E-4</v>
      </c>
      <c r="K588" s="102">
        <f t="shared" si="58"/>
        <v>7.3309333721696462E-3</v>
      </c>
      <c r="L588" s="96">
        <f t="shared" si="59"/>
        <v>3.8800000000000002E-3</v>
      </c>
    </row>
    <row r="589" spans="1:12" ht="13.95" customHeight="1" x14ac:dyDescent="0.3">
      <c r="A589" s="94">
        <v>44651</v>
      </c>
      <c r="B589" s="57" t="s">
        <v>356</v>
      </c>
      <c r="C589" s="57" t="s">
        <v>115</v>
      </c>
      <c r="D589" s="19" t="str">
        <f t="shared" si="54"/>
        <v>Defensives</v>
      </c>
      <c r="E589" s="19" t="str">
        <f t="shared" si="55"/>
        <v>Defensives</v>
      </c>
      <c r="F589" s="100">
        <v>4.0200000000000001E-3</v>
      </c>
      <c r="G589" s="101">
        <v>5.8380000000000001</v>
      </c>
      <c r="H589" s="98">
        <v>0.10265000000000001</v>
      </c>
      <c r="I589" s="20">
        <f t="shared" si="56"/>
        <v>1</v>
      </c>
      <c r="J589" s="102">
        <f t="shared" si="57"/>
        <v>6.8859198355601236E-4</v>
      </c>
      <c r="K589" s="102">
        <f t="shared" si="58"/>
        <v>6.708153760896369E-3</v>
      </c>
      <c r="L589" s="96">
        <f t="shared" si="59"/>
        <v>4.0200000000000001E-3</v>
      </c>
    </row>
    <row r="590" spans="1:12" ht="13.95" customHeight="1" x14ac:dyDescent="0.3">
      <c r="A590" s="94">
        <v>44681</v>
      </c>
      <c r="B590" s="57" t="s">
        <v>356</v>
      </c>
      <c r="C590" s="57" t="s">
        <v>115</v>
      </c>
      <c r="D590" s="19" t="str">
        <f t="shared" si="54"/>
        <v>Defensives</v>
      </c>
      <c r="E590" s="19" t="str">
        <f t="shared" si="55"/>
        <v>Defensives</v>
      </c>
      <c r="F590" s="100">
        <v>4.8399999999999997E-3</v>
      </c>
      <c r="G590" s="101">
        <v>7.5510000000000002</v>
      </c>
      <c r="H590" s="98">
        <v>9.5630000000000007E-2</v>
      </c>
      <c r="I590" s="20">
        <f t="shared" si="56"/>
        <v>1</v>
      </c>
      <c r="J590" s="102">
        <f t="shared" si="57"/>
        <v>6.4097470533704137E-4</v>
      </c>
      <c r="K590" s="102">
        <f t="shared" si="58"/>
        <v>6.7026529889892428E-3</v>
      </c>
      <c r="L590" s="96">
        <f t="shared" si="59"/>
        <v>4.8399999999999997E-3</v>
      </c>
    </row>
    <row r="591" spans="1:12" ht="13.95" customHeight="1" x14ac:dyDescent="0.3">
      <c r="A591" s="94">
        <v>44712</v>
      </c>
      <c r="B591" s="57" t="s">
        <v>356</v>
      </c>
      <c r="C591" s="57" t="s">
        <v>115</v>
      </c>
      <c r="D591" s="19" t="str">
        <f t="shared" si="54"/>
        <v>Defensives</v>
      </c>
      <c r="E591" s="19" t="str">
        <f t="shared" si="55"/>
        <v>Defensives</v>
      </c>
      <c r="F591" s="100">
        <v>4.9399999999999999E-3</v>
      </c>
      <c r="G591" s="101">
        <v>6.9909999999999997</v>
      </c>
      <c r="H591" s="98">
        <v>9.8140000000000005E-2</v>
      </c>
      <c r="I591" s="20">
        <f t="shared" si="56"/>
        <v>1</v>
      </c>
      <c r="J591" s="102">
        <f t="shared" si="57"/>
        <v>7.0662280074381355E-4</v>
      </c>
      <c r="K591" s="102">
        <f t="shared" si="58"/>
        <v>7.2001508125515952E-3</v>
      </c>
      <c r="L591" s="96">
        <f t="shared" si="59"/>
        <v>4.9399999999999999E-3</v>
      </c>
    </row>
    <row r="592" spans="1:12" ht="13.95" customHeight="1" x14ac:dyDescent="0.3">
      <c r="A592" s="94">
        <v>44742</v>
      </c>
      <c r="B592" s="57" t="s">
        <v>356</v>
      </c>
      <c r="C592" s="57" t="s">
        <v>115</v>
      </c>
      <c r="D592" s="19" t="str">
        <f t="shared" si="54"/>
        <v>Defensives</v>
      </c>
      <c r="E592" s="19" t="str">
        <f t="shared" si="55"/>
        <v>Defensives</v>
      </c>
      <c r="F592" s="100">
        <v>6.1999999999999998E-3</v>
      </c>
      <c r="G592" s="101">
        <v>7.6769999999999996</v>
      </c>
      <c r="H592" s="98">
        <v>0.10591</v>
      </c>
      <c r="I592" s="20">
        <f t="shared" si="56"/>
        <v>1</v>
      </c>
      <c r="J592" s="102">
        <f t="shared" si="57"/>
        <v>8.0760713820502805E-4</v>
      </c>
      <c r="K592" s="102">
        <f t="shared" si="58"/>
        <v>7.6254096705224064E-3</v>
      </c>
      <c r="L592" s="96">
        <f t="shared" si="59"/>
        <v>6.1999999999999998E-3</v>
      </c>
    </row>
    <row r="593" spans="1:12" ht="13.95" customHeight="1" x14ac:dyDescent="0.3">
      <c r="A593" s="94">
        <v>44773</v>
      </c>
      <c r="B593" s="57" t="s">
        <v>356</v>
      </c>
      <c r="C593" s="57" t="s">
        <v>115</v>
      </c>
      <c r="D593" s="19" t="str">
        <f t="shared" si="54"/>
        <v>Defensives</v>
      </c>
      <c r="E593" s="19" t="str">
        <f t="shared" si="55"/>
        <v>Defensives</v>
      </c>
      <c r="F593" s="100">
        <v>5.9899999999999997E-3</v>
      </c>
      <c r="G593" s="101">
        <v>9.2750000000000004</v>
      </c>
      <c r="H593" s="98">
        <v>0.1246</v>
      </c>
      <c r="I593" s="20">
        <f t="shared" si="56"/>
        <v>1</v>
      </c>
      <c r="J593" s="102">
        <f t="shared" si="57"/>
        <v>6.4582210242587594E-4</v>
      </c>
      <c r="K593" s="102">
        <f t="shared" si="58"/>
        <v>5.1831629408176242E-3</v>
      </c>
      <c r="L593" s="96">
        <f t="shared" si="59"/>
        <v>5.9899999999999997E-3</v>
      </c>
    </row>
    <row r="594" spans="1:12" ht="13.95" customHeight="1" x14ac:dyDescent="0.3">
      <c r="A594" s="94">
        <v>44804</v>
      </c>
      <c r="B594" s="57" t="s">
        <v>356</v>
      </c>
      <c r="C594" s="57" t="s">
        <v>115</v>
      </c>
      <c r="D594" s="19" t="str">
        <f t="shared" si="54"/>
        <v>Defensives</v>
      </c>
      <c r="E594" s="19" t="str">
        <f t="shared" si="55"/>
        <v>Defensives</v>
      </c>
      <c r="F594" s="100">
        <v>5.9099999999999986E-3</v>
      </c>
      <c r="G594" s="101">
        <v>12.127000000000001</v>
      </c>
      <c r="H594" s="98">
        <v>0.1089</v>
      </c>
      <c r="I594" s="20">
        <f t="shared" si="56"/>
        <v>1</v>
      </c>
      <c r="J594" s="102">
        <f t="shared" si="57"/>
        <v>4.8734229405458877E-4</v>
      </c>
      <c r="K594" s="102">
        <f t="shared" si="58"/>
        <v>4.4751358499043967E-3</v>
      </c>
      <c r="L594" s="96">
        <f t="shared" si="59"/>
        <v>5.9099999999999986E-3</v>
      </c>
    </row>
    <row r="595" spans="1:12" ht="13.95" customHeight="1" x14ac:dyDescent="0.3">
      <c r="A595" s="94">
        <v>44834</v>
      </c>
      <c r="B595" s="57" t="s">
        <v>356</v>
      </c>
      <c r="C595" s="57" t="s">
        <v>115</v>
      </c>
      <c r="D595" s="19" t="str">
        <f t="shared" si="54"/>
        <v>Defensives</v>
      </c>
      <c r="E595" s="19" t="str">
        <f t="shared" si="55"/>
        <v>Defensives</v>
      </c>
      <c r="F595" s="100">
        <v>6.1000000000000004E-3</v>
      </c>
      <c r="G595" s="101">
        <v>12.231</v>
      </c>
      <c r="H595" s="98">
        <v>0.10047</v>
      </c>
      <c r="I595" s="20">
        <f t="shared" si="56"/>
        <v>1</v>
      </c>
      <c r="J595" s="102">
        <f t="shared" si="57"/>
        <v>4.9873272831330235E-4</v>
      </c>
      <c r="K595" s="102">
        <f t="shared" si="58"/>
        <v>4.9639964995849741E-3</v>
      </c>
      <c r="L595" s="96">
        <f t="shared" si="59"/>
        <v>6.1000000000000004E-3</v>
      </c>
    </row>
    <row r="596" spans="1:12" ht="13.95" customHeight="1" x14ac:dyDescent="0.3">
      <c r="A596" s="94">
        <v>44865</v>
      </c>
      <c r="B596" s="57" t="s">
        <v>356</v>
      </c>
      <c r="C596" s="57" t="s">
        <v>115</v>
      </c>
      <c r="D596" s="19" t="str">
        <f t="shared" si="54"/>
        <v>Defensives</v>
      </c>
      <c r="E596" s="19" t="str">
        <f t="shared" si="55"/>
        <v>Defensives</v>
      </c>
      <c r="F596" s="100">
        <v>6.8300000000000001E-3</v>
      </c>
      <c r="G596" s="101">
        <v>13.135999999999999</v>
      </c>
      <c r="H596" s="98">
        <v>0.10632</v>
      </c>
      <c r="I596" s="20">
        <f t="shared" si="56"/>
        <v>1</v>
      </c>
      <c r="J596" s="102">
        <f t="shared" si="57"/>
        <v>5.1994518879415355E-4</v>
      </c>
      <c r="K596" s="102">
        <f t="shared" si="58"/>
        <v>4.8903798795537391E-3</v>
      </c>
      <c r="L596" s="96">
        <f t="shared" si="59"/>
        <v>6.8300000000000001E-3</v>
      </c>
    </row>
    <row r="597" spans="1:12" ht="13.95" customHeight="1" x14ac:dyDescent="0.3">
      <c r="A597" s="94">
        <v>44895</v>
      </c>
      <c r="B597" s="57" t="s">
        <v>356</v>
      </c>
      <c r="C597" s="57" t="s">
        <v>115</v>
      </c>
      <c r="D597" s="19" t="str">
        <f t="shared" si="54"/>
        <v>Defensives</v>
      </c>
      <c r="E597" s="19" t="str">
        <f t="shared" si="55"/>
        <v>Defensives</v>
      </c>
      <c r="F597" s="100">
        <v>6.5799999999999999E-3</v>
      </c>
      <c r="G597" s="101">
        <v>10.798999999999999</v>
      </c>
      <c r="H597" s="98">
        <v>8.5489999999999997E-2</v>
      </c>
      <c r="I597" s="20">
        <f t="shared" si="56"/>
        <v>1</v>
      </c>
      <c r="J597" s="102">
        <f t="shared" si="57"/>
        <v>6.0931567737753495E-4</v>
      </c>
      <c r="K597" s="102">
        <f t="shared" si="58"/>
        <v>7.1273327567848285E-3</v>
      </c>
      <c r="L597" s="96">
        <f t="shared" si="59"/>
        <v>6.5799999999999999E-3</v>
      </c>
    </row>
    <row r="598" spans="1:12" ht="13.95" customHeight="1" x14ac:dyDescent="0.3">
      <c r="A598" s="94">
        <v>44926</v>
      </c>
      <c r="B598" s="57" t="s">
        <v>356</v>
      </c>
      <c r="C598" s="57" t="s">
        <v>115</v>
      </c>
      <c r="D598" s="19" t="str">
        <f t="shared" si="54"/>
        <v>Defensives</v>
      </c>
      <c r="E598" s="19" t="str">
        <f t="shared" si="55"/>
        <v>Defensives</v>
      </c>
      <c r="F598" s="100">
        <v>6.1199999999999996E-3</v>
      </c>
      <c r="G598" s="101">
        <v>9.6969999999999992</v>
      </c>
      <c r="H598" s="98">
        <v>8.0399999999999985E-2</v>
      </c>
      <c r="I598" s="20">
        <f t="shared" si="56"/>
        <v>1</v>
      </c>
      <c r="J598" s="102">
        <f t="shared" si="57"/>
        <v>6.3112302774053831E-4</v>
      </c>
      <c r="K598" s="102">
        <f t="shared" si="58"/>
        <v>7.8497889022455022E-3</v>
      </c>
      <c r="L598" s="96">
        <f t="shared" si="59"/>
        <v>6.1199999999999996E-3</v>
      </c>
    </row>
    <row r="599" spans="1:12" ht="13.95" customHeight="1" x14ac:dyDescent="0.3">
      <c r="A599" s="94">
        <v>44957</v>
      </c>
      <c r="B599" s="57" t="s">
        <v>356</v>
      </c>
      <c r="C599" s="57" t="s">
        <v>115</v>
      </c>
      <c r="D599" s="19" t="str">
        <f t="shared" si="54"/>
        <v>Defensives</v>
      </c>
      <c r="E599" s="19" t="str">
        <f t="shared" si="55"/>
        <v>Defensives</v>
      </c>
      <c r="F599" s="100">
        <v>5.8399999999999997E-3</v>
      </c>
      <c r="G599" s="101">
        <v>10.074999999999999</v>
      </c>
      <c r="H599" s="98">
        <v>7.8410000000000007E-2</v>
      </c>
      <c r="I599" s="20">
        <f t="shared" si="56"/>
        <v>1</v>
      </c>
      <c r="J599" s="102">
        <f t="shared" si="57"/>
        <v>5.7965260545905708E-4</v>
      </c>
      <c r="K599" s="102">
        <f t="shared" si="58"/>
        <v>7.3925851990697235E-3</v>
      </c>
      <c r="L599" s="96">
        <f t="shared" si="59"/>
        <v>5.8399999999999997E-3</v>
      </c>
    </row>
    <row r="600" spans="1:12" ht="13.95" customHeight="1" x14ac:dyDescent="0.3">
      <c r="A600" s="94">
        <v>44985</v>
      </c>
      <c r="B600" s="57" t="s">
        <v>356</v>
      </c>
      <c r="C600" s="57" t="s">
        <v>115</v>
      </c>
      <c r="D600" s="19" t="str">
        <f t="shared" si="54"/>
        <v>Defensives</v>
      </c>
      <c r="E600" s="19" t="str">
        <f t="shared" si="55"/>
        <v>Defensives</v>
      </c>
      <c r="F600" s="100">
        <v>5.3500000000000006E-3</v>
      </c>
      <c r="G600" s="101">
        <v>8.1720000000000006</v>
      </c>
      <c r="H600" s="98">
        <v>7.9939999999999997E-2</v>
      </c>
      <c r="I600" s="20">
        <f t="shared" si="56"/>
        <v>1</v>
      </c>
      <c r="J600" s="102">
        <f t="shared" si="57"/>
        <v>6.5467449828683307E-4</v>
      </c>
      <c r="K600" s="102">
        <f t="shared" si="58"/>
        <v>8.189573408641895E-3</v>
      </c>
      <c r="L600" s="96">
        <f t="shared" si="59"/>
        <v>5.3500000000000006E-3</v>
      </c>
    </row>
    <row r="601" spans="1:12" ht="13.95" customHeight="1" x14ac:dyDescent="0.3">
      <c r="A601" s="94">
        <v>45016</v>
      </c>
      <c r="B601" s="57" t="s">
        <v>356</v>
      </c>
      <c r="C601" s="57" t="s">
        <v>115</v>
      </c>
      <c r="D601" s="19" t="str">
        <f t="shared" si="54"/>
        <v>Defensives</v>
      </c>
      <c r="E601" s="19" t="str">
        <f t="shared" si="55"/>
        <v>Defensives</v>
      </c>
      <c r="F601" s="100">
        <v>5.5800000000000008E-3</v>
      </c>
      <c r="G601" s="101">
        <v>7.7210000000000001</v>
      </c>
      <c r="H601" s="98">
        <v>6.9569999999999993E-2</v>
      </c>
      <c r="I601" s="20">
        <f t="shared" si="56"/>
        <v>1</v>
      </c>
      <c r="J601" s="102">
        <f t="shared" si="57"/>
        <v>7.2270431291283519E-4</v>
      </c>
      <c r="K601" s="102">
        <f t="shared" si="58"/>
        <v>1.0388160312100551E-2</v>
      </c>
      <c r="L601" s="96">
        <f t="shared" si="59"/>
        <v>5.5800000000000008E-3</v>
      </c>
    </row>
    <row r="602" spans="1:12" ht="13.95" customHeight="1" x14ac:dyDescent="0.3">
      <c r="A602" s="94">
        <v>45046</v>
      </c>
      <c r="B602" s="57" t="s">
        <v>356</v>
      </c>
      <c r="C602" s="57" t="s">
        <v>115</v>
      </c>
      <c r="D602" s="19" t="str">
        <f t="shared" si="54"/>
        <v>Defensives</v>
      </c>
      <c r="E602" s="19" t="str">
        <f t="shared" si="55"/>
        <v>Defensives</v>
      </c>
      <c r="F602" s="100">
        <v>5.4599999999999996E-3</v>
      </c>
      <c r="G602" s="101">
        <v>7.7629999999999999</v>
      </c>
      <c r="H602" s="98">
        <v>6.692999999999999E-2</v>
      </c>
      <c r="I602" s="20">
        <f t="shared" si="56"/>
        <v>1</v>
      </c>
      <c r="J602" s="102">
        <f t="shared" si="57"/>
        <v>7.0333633904418394E-4</v>
      </c>
      <c r="K602" s="102">
        <f t="shared" si="58"/>
        <v>1.0508536367013059E-2</v>
      </c>
      <c r="L602" s="96">
        <f t="shared" si="59"/>
        <v>5.4599999999999996E-3</v>
      </c>
    </row>
    <row r="603" spans="1:12" ht="13.95" customHeight="1" x14ac:dyDescent="0.3">
      <c r="A603" s="94">
        <v>45077</v>
      </c>
      <c r="B603" s="57" t="s">
        <v>356</v>
      </c>
      <c r="C603" s="57" t="s">
        <v>115</v>
      </c>
      <c r="D603" s="19" t="str">
        <f t="shared" si="54"/>
        <v>Defensives</v>
      </c>
      <c r="E603" s="19" t="str">
        <f t="shared" si="55"/>
        <v>Defensives</v>
      </c>
      <c r="F603" s="100">
        <v>5.6999999999999993E-3</v>
      </c>
      <c r="G603" s="101">
        <v>8.2710000000000008</v>
      </c>
      <c r="H603" s="98">
        <v>7.5560000000000002E-2</v>
      </c>
      <c r="I603" s="20">
        <f t="shared" si="56"/>
        <v>1</v>
      </c>
      <c r="J603" s="102">
        <f t="shared" si="57"/>
        <v>6.8915487849111339E-4</v>
      </c>
      <c r="K603" s="102">
        <f t="shared" si="58"/>
        <v>9.1206310017352219E-3</v>
      </c>
      <c r="L603" s="96">
        <f t="shared" si="59"/>
        <v>5.6999999999999993E-3</v>
      </c>
    </row>
    <row r="604" spans="1:12" ht="13.95" customHeight="1" x14ac:dyDescent="0.3">
      <c r="A604" s="94">
        <v>45107</v>
      </c>
      <c r="B604" s="57" t="s">
        <v>356</v>
      </c>
      <c r="C604" s="57" t="s">
        <v>115</v>
      </c>
      <c r="D604" s="19" t="str">
        <f t="shared" si="54"/>
        <v>Defensives</v>
      </c>
      <c r="E604" s="19" t="str">
        <f t="shared" si="55"/>
        <v>Defensives</v>
      </c>
      <c r="F604" s="100">
        <v>5.9699999999999996E-3</v>
      </c>
      <c r="G604" s="101">
        <v>11.489000000000001</v>
      </c>
      <c r="H604" s="98">
        <v>6.2890000000000001E-2</v>
      </c>
      <c r="I604" s="20">
        <f t="shared" si="56"/>
        <v>1</v>
      </c>
      <c r="J604" s="102">
        <f t="shared" si="57"/>
        <v>5.1962746975367741E-4</v>
      </c>
      <c r="K604" s="102">
        <f t="shared" si="58"/>
        <v>8.2624816306833739E-3</v>
      </c>
      <c r="L604" s="96">
        <f t="shared" si="59"/>
        <v>5.9699999999999996E-3</v>
      </c>
    </row>
    <row r="605" spans="1:12" ht="13.95" customHeight="1" x14ac:dyDescent="0.3">
      <c r="A605" s="94">
        <v>45138</v>
      </c>
      <c r="B605" s="57" t="s">
        <v>356</v>
      </c>
      <c r="C605" s="57" t="s">
        <v>115</v>
      </c>
      <c r="D605" s="19" t="str">
        <f t="shared" si="54"/>
        <v>Defensives</v>
      </c>
      <c r="E605" s="19" t="str">
        <f t="shared" si="55"/>
        <v>Defensives</v>
      </c>
      <c r="F605" s="100">
        <v>5.6599999999999992E-3</v>
      </c>
      <c r="G605" s="101">
        <v>10.891</v>
      </c>
      <c r="H605" s="98">
        <v>6.7019999999999996E-2</v>
      </c>
      <c r="I605" s="20">
        <f t="shared" si="56"/>
        <v>1</v>
      </c>
      <c r="J605" s="102">
        <f t="shared" si="57"/>
        <v>5.1969516114222741E-4</v>
      </c>
      <c r="K605" s="102">
        <f t="shared" si="58"/>
        <v>7.7543294709374435E-3</v>
      </c>
      <c r="L605" s="96">
        <f t="shared" si="59"/>
        <v>5.6599999999999992E-3</v>
      </c>
    </row>
    <row r="606" spans="1:12" ht="13.95" customHeight="1" x14ac:dyDescent="0.3">
      <c r="A606" s="94">
        <v>45169</v>
      </c>
      <c r="B606" s="57" t="s">
        <v>356</v>
      </c>
      <c r="C606" s="57" t="s">
        <v>115</v>
      </c>
      <c r="D606" s="19" t="str">
        <f t="shared" si="54"/>
        <v>Defensives</v>
      </c>
      <c r="E606" s="19" t="str">
        <f t="shared" si="55"/>
        <v>Defensives</v>
      </c>
      <c r="F606" s="100">
        <v>5.3500000000000006E-3</v>
      </c>
      <c r="G606" s="101">
        <v>9.08</v>
      </c>
      <c r="H606" s="98">
        <v>6.9169999999999995E-2</v>
      </c>
      <c r="I606" s="20">
        <f t="shared" si="56"/>
        <v>1</v>
      </c>
      <c r="J606" s="102">
        <f t="shared" si="57"/>
        <v>5.8920704845814983E-4</v>
      </c>
      <c r="K606" s="102">
        <f t="shared" si="58"/>
        <v>8.5182456044260498E-3</v>
      </c>
      <c r="L606" s="96">
        <f t="shared" si="59"/>
        <v>5.3500000000000006E-3</v>
      </c>
    </row>
    <row r="607" spans="1:12" ht="13.95" customHeight="1" x14ac:dyDescent="0.3">
      <c r="A607" s="94">
        <v>45199</v>
      </c>
      <c r="B607" s="57" t="s">
        <v>356</v>
      </c>
      <c r="C607" s="57" t="s">
        <v>115</v>
      </c>
      <c r="D607" s="19" t="str">
        <f t="shared" si="54"/>
        <v>Defensives</v>
      </c>
      <c r="E607" s="19" t="str">
        <f t="shared" si="55"/>
        <v>Defensives</v>
      </c>
      <c r="F607" s="100">
        <v>5.3500000000000006E-3</v>
      </c>
      <c r="G607" s="101">
        <v>7.25</v>
      </c>
      <c r="H607" s="98">
        <v>7.6700000000000004E-2</v>
      </c>
      <c r="I607" s="20">
        <f t="shared" si="56"/>
        <v>1</v>
      </c>
      <c r="J607" s="102">
        <f t="shared" si="57"/>
        <v>7.3793103448275871E-4</v>
      </c>
      <c r="K607" s="102">
        <f t="shared" si="58"/>
        <v>9.6210043609225374E-3</v>
      </c>
      <c r="L607" s="96">
        <f t="shared" si="59"/>
        <v>5.3500000000000006E-3</v>
      </c>
    </row>
    <row r="608" spans="1:12" ht="13.95" customHeight="1" x14ac:dyDescent="0.3">
      <c r="A608" s="94">
        <v>45230</v>
      </c>
      <c r="B608" s="57" t="s">
        <v>356</v>
      </c>
      <c r="C608" s="57" t="s">
        <v>115</v>
      </c>
      <c r="D608" s="19" t="str">
        <f t="shared" si="54"/>
        <v>Defensives</v>
      </c>
      <c r="E608" s="19" t="str">
        <f t="shared" si="55"/>
        <v>Defensives</v>
      </c>
      <c r="F608" s="100">
        <v>5.2500000000000003E-3</v>
      </c>
      <c r="G608" s="101">
        <v>6.5540000000000003</v>
      </c>
      <c r="H608" s="98">
        <v>8.0779999999999991E-2</v>
      </c>
      <c r="I608" s="20">
        <f t="shared" si="56"/>
        <v>1</v>
      </c>
      <c r="J608" s="102">
        <f t="shared" si="57"/>
        <v>8.0103753433018003E-4</v>
      </c>
      <c r="K608" s="102">
        <f t="shared" si="58"/>
        <v>9.9162853965112669E-3</v>
      </c>
      <c r="L608" s="96">
        <f t="shared" si="59"/>
        <v>5.2500000000000003E-3</v>
      </c>
    </row>
    <row r="609" spans="1:12" ht="13.95" customHeight="1" x14ac:dyDescent="0.3">
      <c r="A609" s="94">
        <v>45260</v>
      </c>
      <c r="B609" s="57" t="s">
        <v>356</v>
      </c>
      <c r="C609" s="57" t="s">
        <v>115</v>
      </c>
      <c r="D609" s="19" t="str">
        <f t="shared" si="54"/>
        <v>Defensives</v>
      </c>
      <c r="E609" s="19" t="str">
        <f t="shared" si="55"/>
        <v>Defensives</v>
      </c>
      <c r="F609" s="100">
        <v>5.5000000000000014E-3</v>
      </c>
      <c r="G609" s="101">
        <v>8.2490000000000006</v>
      </c>
      <c r="H609" s="98">
        <v>8.1379999999999994E-2</v>
      </c>
      <c r="I609" s="20">
        <f t="shared" si="56"/>
        <v>1</v>
      </c>
      <c r="J609" s="102">
        <f t="shared" si="57"/>
        <v>6.6674748454358113E-4</v>
      </c>
      <c r="K609" s="102">
        <f t="shared" si="58"/>
        <v>8.1930140641875305E-3</v>
      </c>
      <c r="L609" s="96">
        <f t="shared" si="59"/>
        <v>5.5000000000000014E-3</v>
      </c>
    </row>
    <row r="610" spans="1:12" ht="13.95" customHeight="1" x14ac:dyDescent="0.3">
      <c r="A610" s="94">
        <v>45291</v>
      </c>
      <c r="B610" s="57" t="s">
        <v>356</v>
      </c>
      <c r="C610" s="57" t="s">
        <v>115</v>
      </c>
      <c r="D610" s="19" t="str">
        <f t="shared" si="54"/>
        <v>Defensives</v>
      </c>
      <c r="E610" s="19" t="str">
        <f t="shared" si="55"/>
        <v>Defensives</v>
      </c>
      <c r="F610" s="100">
        <v>5.5100000000000001E-3</v>
      </c>
      <c r="G610" s="101">
        <v>8.7230000000000008</v>
      </c>
      <c r="H610" s="98">
        <v>8.3400000000000002E-2</v>
      </c>
      <c r="I610" s="20">
        <f t="shared" si="56"/>
        <v>1</v>
      </c>
      <c r="J610" s="102">
        <f t="shared" si="57"/>
        <v>6.3166341854866445E-4</v>
      </c>
      <c r="K610" s="102">
        <f t="shared" si="58"/>
        <v>7.5739019010631226E-3</v>
      </c>
      <c r="L610" s="96">
        <f t="shared" si="59"/>
        <v>5.5100000000000001E-3</v>
      </c>
    </row>
    <row r="611" spans="1:12" ht="13.95" customHeight="1" x14ac:dyDescent="0.3">
      <c r="A611" s="94">
        <v>45322</v>
      </c>
      <c r="B611" s="57" t="s">
        <v>356</v>
      </c>
      <c r="C611" s="57" t="s">
        <v>115</v>
      </c>
      <c r="D611" s="19" t="str">
        <f t="shared" si="54"/>
        <v>Defensives</v>
      </c>
      <c r="E611" s="19" t="str">
        <f t="shared" si="55"/>
        <v>Defensives</v>
      </c>
      <c r="F611" s="100">
        <v>5.6499999999999996E-3</v>
      </c>
      <c r="G611" s="101">
        <v>8.3230000000000004</v>
      </c>
      <c r="H611" s="98">
        <v>8.047E-2</v>
      </c>
      <c r="I611" s="20">
        <f t="shared" si="56"/>
        <v>1</v>
      </c>
      <c r="J611" s="102">
        <f t="shared" si="57"/>
        <v>6.7884176378709598E-4</v>
      </c>
      <c r="K611" s="102">
        <f t="shared" si="58"/>
        <v>8.4359607777693048E-3</v>
      </c>
      <c r="L611" s="96">
        <f t="shared" si="59"/>
        <v>5.6499999999999996E-3</v>
      </c>
    </row>
    <row r="612" spans="1:12" ht="13.95" customHeight="1" x14ac:dyDescent="0.3">
      <c r="A612" s="94">
        <v>45351</v>
      </c>
      <c r="B612" s="57" t="s">
        <v>356</v>
      </c>
      <c r="C612" s="57" t="s">
        <v>115</v>
      </c>
      <c r="D612" s="19" t="str">
        <f t="shared" si="54"/>
        <v>Defensives</v>
      </c>
      <c r="E612" s="19" t="str">
        <f t="shared" si="55"/>
        <v>Defensives</v>
      </c>
      <c r="F612" s="100">
        <v>5.8699999999999994E-3</v>
      </c>
      <c r="G612" s="101">
        <v>8.8330000000000002</v>
      </c>
      <c r="H612" s="98">
        <v>8.2089999999999996E-2</v>
      </c>
      <c r="I612" s="20">
        <f t="shared" si="56"/>
        <v>1</v>
      </c>
      <c r="J612" s="102">
        <f t="shared" si="57"/>
        <v>6.6455337937280641E-4</v>
      </c>
      <c r="K612" s="102">
        <f t="shared" si="58"/>
        <v>8.0954242827726459E-3</v>
      </c>
      <c r="L612" s="96">
        <f t="shared" si="59"/>
        <v>5.8699999999999994E-3</v>
      </c>
    </row>
    <row r="613" spans="1:12" ht="13.95" customHeight="1" x14ac:dyDescent="0.3">
      <c r="A613" s="94">
        <v>45382</v>
      </c>
      <c r="B613" s="57" t="s">
        <v>356</v>
      </c>
      <c r="C613" s="57" t="s">
        <v>115</v>
      </c>
      <c r="D613" s="19" t="str">
        <f t="shared" si="54"/>
        <v>Defensives</v>
      </c>
      <c r="E613" s="19" t="str">
        <f t="shared" si="55"/>
        <v>Defensives</v>
      </c>
      <c r="F613" s="100">
        <v>5.7999999999999996E-3</v>
      </c>
      <c r="G613" s="101">
        <v>8.5540000000000003</v>
      </c>
      <c r="H613" s="98">
        <v>8.0489999999999992E-2</v>
      </c>
      <c r="I613" s="20">
        <f t="shared" si="56"/>
        <v>1</v>
      </c>
      <c r="J613" s="102">
        <f t="shared" si="57"/>
        <v>6.7804535889642262E-4</v>
      </c>
      <c r="K613" s="102">
        <f t="shared" si="58"/>
        <v>8.4239701689206442E-3</v>
      </c>
      <c r="L613" s="96">
        <f t="shared" si="59"/>
        <v>5.7999999999999996E-3</v>
      </c>
    </row>
    <row r="614" spans="1:12" ht="13.95" customHeight="1" x14ac:dyDescent="0.3">
      <c r="A614" s="94">
        <v>45412</v>
      </c>
      <c r="B614" s="57" t="s">
        <v>356</v>
      </c>
      <c r="C614" s="57" t="s">
        <v>115</v>
      </c>
      <c r="D614" s="19" t="str">
        <f t="shared" si="54"/>
        <v>Defensives</v>
      </c>
      <c r="E614" s="19" t="str">
        <f t="shared" si="55"/>
        <v>Defensives</v>
      </c>
      <c r="F614" s="100">
        <v>5.2900000000000004E-3</v>
      </c>
      <c r="G614" s="101">
        <v>7.4409999999999998</v>
      </c>
      <c r="H614" s="98">
        <v>7.8649999999999998E-2</v>
      </c>
      <c r="I614" s="20">
        <f t="shared" si="56"/>
        <v>1</v>
      </c>
      <c r="J614" s="102">
        <f t="shared" si="57"/>
        <v>7.1092595081306289E-4</v>
      </c>
      <c r="K614" s="102">
        <f t="shared" si="58"/>
        <v>9.0391093555379897E-3</v>
      </c>
      <c r="L614" s="96">
        <f t="shared" si="59"/>
        <v>5.2900000000000004E-3</v>
      </c>
    </row>
    <row r="615" spans="1:12" ht="13.95" customHeight="1" x14ac:dyDescent="0.3">
      <c r="A615" s="94">
        <v>45443</v>
      </c>
      <c r="B615" s="57" t="s">
        <v>356</v>
      </c>
      <c r="C615" s="57" t="s">
        <v>115</v>
      </c>
      <c r="D615" s="19" t="str">
        <f t="shared" si="54"/>
        <v>Defensives</v>
      </c>
      <c r="E615" s="19" t="str">
        <f t="shared" si="55"/>
        <v>Defensives</v>
      </c>
      <c r="F615" s="100">
        <v>5.1999999999999998E-3</v>
      </c>
      <c r="G615" s="101">
        <v>6.9969999999999999</v>
      </c>
      <c r="H615" s="98">
        <v>8.1600000000000006E-2</v>
      </c>
      <c r="I615" s="20">
        <f t="shared" si="56"/>
        <v>1</v>
      </c>
      <c r="J615" s="102">
        <f t="shared" si="57"/>
        <v>7.4317564670573096E-4</v>
      </c>
      <c r="K615" s="102">
        <f t="shared" si="58"/>
        <v>9.1075446900212124E-3</v>
      </c>
      <c r="L615" s="96">
        <f t="shared" si="59"/>
        <v>5.1999999999999998E-3</v>
      </c>
    </row>
    <row r="616" spans="1:12" ht="13.95" customHeight="1" x14ac:dyDescent="0.3">
      <c r="A616" s="94">
        <v>45473</v>
      </c>
      <c r="B616" s="57" t="s">
        <v>356</v>
      </c>
      <c r="C616" s="57" t="s">
        <v>115</v>
      </c>
      <c r="D616" s="19" t="str">
        <f t="shared" si="54"/>
        <v>Defensives</v>
      </c>
      <c r="E616" s="19" t="str">
        <f t="shared" si="55"/>
        <v>Defensives</v>
      </c>
      <c r="F616" s="100">
        <v>5.2900000000000004E-3</v>
      </c>
      <c r="G616" s="101">
        <v>7.7409999999999997</v>
      </c>
      <c r="H616" s="98">
        <v>7.306E-2</v>
      </c>
      <c r="I616" s="20">
        <f t="shared" si="56"/>
        <v>1</v>
      </c>
      <c r="J616" s="102">
        <f t="shared" si="57"/>
        <v>6.8337424105412744E-4</v>
      </c>
      <c r="K616" s="102">
        <f t="shared" si="58"/>
        <v>9.3536030804014167E-3</v>
      </c>
      <c r="L616" s="96">
        <f t="shared" si="59"/>
        <v>5.2900000000000004E-3</v>
      </c>
    </row>
    <row r="617" spans="1:12" ht="13.95" customHeight="1" x14ac:dyDescent="0.3">
      <c r="A617" s="94">
        <v>45504</v>
      </c>
      <c r="B617" s="57" t="s">
        <v>356</v>
      </c>
      <c r="C617" s="57" t="s">
        <v>115</v>
      </c>
      <c r="D617" s="19" t="str">
        <f t="shared" si="54"/>
        <v>Defensives</v>
      </c>
      <c r="E617" s="19" t="str">
        <f t="shared" si="55"/>
        <v>Defensives</v>
      </c>
      <c r="F617" s="100">
        <v>5.5400000000000007E-3</v>
      </c>
      <c r="G617" s="101">
        <v>8.9429999999999996</v>
      </c>
      <c r="H617" s="98">
        <v>7.3630000000000001E-2</v>
      </c>
      <c r="I617" s="20">
        <f t="shared" si="56"/>
        <v>1</v>
      </c>
      <c r="J617" s="102">
        <f t="shared" si="57"/>
        <v>6.1947892206194797E-4</v>
      </c>
      <c r="K617" s="102">
        <f t="shared" si="58"/>
        <v>8.4134038036391134E-3</v>
      </c>
      <c r="L617" s="96">
        <f t="shared" si="59"/>
        <v>5.5400000000000007E-3</v>
      </c>
    </row>
    <row r="618" spans="1:12" ht="13.95" customHeight="1" x14ac:dyDescent="0.3">
      <c r="A618" s="94">
        <v>45535</v>
      </c>
      <c r="B618" s="57" t="s">
        <v>356</v>
      </c>
      <c r="C618" s="57" t="s">
        <v>115</v>
      </c>
      <c r="D618" s="19" t="str">
        <f t="shared" si="54"/>
        <v>Defensives</v>
      </c>
      <c r="E618" s="19" t="str">
        <f t="shared" si="55"/>
        <v>Defensives</v>
      </c>
      <c r="F618" s="100">
        <v>5.5200000000000006E-3</v>
      </c>
      <c r="G618" s="101">
        <v>9.4550000000000001</v>
      </c>
      <c r="H618" s="98">
        <v>7.6870000000000008E-2</v>
      </c>
      <c r="I618" s="20">
        <f t="shared" si="56"/>
        <v>1</v>
      </c>
      <c r="J618" s="102">
        <f t="shared" si="57"/>
        <v>5.8381808566895831E-4</v>
      </c>
      <c r="K618" s="102">
        <f t="shared" si="58"/>
        <v>7.5948755778451702E-3</v>
      </c>
      <c r="L618" s="96">
        <f t="shared" si="59"/>
        <v>5.5200000000000006E-3</v>
      </c>
    </row>
    <row r="619" spans="1:12" ht="13.95" customHeight="1" x14ac:dyDescent="0.3">
      <c r="A619" s="94">
        <v>45565</v>
      </c>
      <c r="B619" s="57" t="s">
        <v>356</v>
      </c>
      <c r="C619" s="57" t="s">
        <v>115</v>
      </c>
      <c r="D619" s="19" t="str">
        <f t="shared" si="54"/>
        <v>Defensives</v>
      </c>
      <c r="E619" s="19" t="str">
        <f t="shared" si="55"/>
        <v>Defensives</v>
      </c>
      <c r="F619" s="100">
        <v>5.4100000000000007E-3</v>
      </c>
      <c r="G619" s="101">
        <v>8.8160000000000007</v>
      </c>
      <c r="H619" s="98">
        <v>7.8189999999999996E-2</v>
      </c>
      <c r="I619" s="20">
        <f t="shared" si="56"/>
        <v>1</v>
      </c>
      <c r="J619" s="102">
        <f t="shared" si="57"/>
        <v>6.1365698729582579E-4</v>
      </c>
      <c r="K619" s="102">
        <f t="shared" si="58"/>
        <v>7.8482796687022096E-3</v>
      </c>
      <c r="L619" s="96">
        <f t="shared" si="59"/>
        <v>5.4100000000000007E-3</v>
      </c>
    </row>
    <row r="620" spans="1:12" ht="13.95" customHeight="1" x14ac:dyDescent="0.3">
      <c r="A620" s="94">
        <v>45596</v>
      </c>
      <c r="B620" s="57" t="s">
        <v>356</v>
      </c>
      <c r="C620" s="57" t="s">
        <v>115</v>
      </c>
      <c r="D620" s="19" t="str">
        <f t="shared" si="54"/>
        <v>Defensives</v>
      </c>
      <c r="E620" s="19" t="str">
        <f t="shared" si="55"/>
        <v>Defensives</v>
      </c>
      <c r="F620" s="100">
        <v>5.3099999999999996E-3</v>
      </c>
      <c r="G620" s="101">
        <v>8.9060000000000006</v>
      </c>
      <c r="H620" s="98">
        <v>7.397999999999999E-2</v>
      </c>
      <c r="I620" s="20">
        <f t="shared" si="56"/>
        <v>1</v>
      </c>
      <c r="J620" s="102">
        <f t="shared" si="57"/>
        <v>5.9622726251964964E-4</v>
      </c>
      <c r="K620" s="102">
        <f t="shared" si="58"/>
        <v>8.0593033592815579E-3</v>
      </c>
      <c r="L620" s="96">
        <f t="shared" si="59"/>
        <v>5.3099999999999996E-3</v>
      </c>
    </row>
    <row r="621" spans="1:12" ht="13.95" customHeight="1" x14ac:dyDescent="0.3">
      <c r="A621" s="94">
        <v>45626</v>
      </c>
      <c r="B621" s="57" t="s">
        <v>356</v>
      </c>
      <c r="C621" s="57" t="s">
        <v>115</v>
      </c>
      <c r="D621" s="19" t="str">
        <f t="shared" si="54"/>
        <v>Defensives</v>
      </c>
      <c r="E621" s="19" t="str">
        <f t="shared" si="55"/>
        <v>Defensives</v>
      </c>
      <c r="F621" s="100">
        <v>5.0800000000000003E-3</v>
      </c>
      <c r="G621" s="101">
        <v>6.9560000000000004</v>
      </c>
      <c r="H621" s="98">
        <v>7.9669999999999991E-2</v>
      </c>
      <c r="I621" s="20">
        <f t="shared" si="56"/>
        <v>1</v>
      </c>
      <c r="J621" s="102">
        <f t="shared" si="57"/>
        <v>7.3030477285796435E-4</v>
      </c>
      <c r="K621" s="102">
        <f t="shared" si="58"/>
        <v>9.1666219763771109E-3</v>
      </c>
      <c r="L621" s="96">
        <f t="shared" si="59"/>
        <v>5.0800000000000003E-3</v>
      </c>
    </row>
    <row r="622" spans="1:12" ht="13.95" customHeight="1" x14ac:dyDescent="0.3">
      <c r="A622" s="94">
        <v>45657</v>
      </c>
      <c r="B622" s="57" t="s">
        <v>356</v>
      </c>
      <c r="C622" s="57" t="s">
        <v>115</v>
      </c>
      <c r="D622" s="19" t="str">
        <f t="shared" si="54"/>
        <v>Defensives</v>
      </c>
      <c r="E622" s="19" t="str">
        <f t="shared" si="55"/>
        <v>Defensives</v>
      </c>
      <c r="F622" s="100">
        <v>5.2399999999999999E-3</v>
      </c>
      <c r="G622" s="101">
        <v>7.4850000000000003</v>
      </c>
      <c r="H622" s="98">
        <v>8.1479999999999997E-2</v>
      </c>
      <c r="I622" s="20">
        <f t="shared" si="56"/>
        <v>1</v>
      </c>
      <c r="J622" s="102">
        <f t="shared" si="57"/>
        <v>7.0006680026720098E-4</v>
      </c>
      <c r="K622" s="102">
        <f t="shared" si="58"/>
        <v>8.5918851284634383E-3</v>
      </c>
      <c r="L622" s="96">
        <f t="shared" si="59"/>
        <v>5.2399999999999999E-3</v>
      </c>
    </row>
    <row r="623" spans="1:12" ht="13.95" customHeight="1" x14ac:dyDescent="0.3">
      <c r="A623" s="94">
        <v>45688</v>
      </c>
      <c r="B623" s="57" t="s">
        <v>356</v>
      </c>
      <c r="C623" s="57" t="s">
        <v>115</v>
      </c>
      <c r="D623" s="19" t="str">
        <f t="shared" si="54"/>
        <v>Defensives</v>
      </c>
      <c r="E623" s="19" t="str">
        <f t="shared" si="55"/>
        <v>Defensives</v>
      </c>
      <c r="F623" s="100">
        <v>5.1999999999999998E-3</v>
      </c>
      <c r="G623" s="101">
        <v>7.6619999999999999</v>
      </c>
      <c r="H623" s="98">
        <v>8.2260000000000014E-2</v>
      </c>
      <c r="I623" s="20">
        <f t="shared" si="56"/>
        <v>1</v>
      </c>
      <c r="J623" s="102">
        <f t="shared" si="57"/>
        <v>6.7867397546332543E-4</v>
      </c>
      <c r="K623" s="102">
        <f t="shared" si="58"/>
        <v>8.2503522424425633E-3</v>
      </c>
      <c r="L623" s="96">
        <f t="shared" si="59"/>
        <v>5.1999999999999998E-3</v>
      </c>
    </row>
    <row r="624" spans="1:12" ht="13.95" customHeight="1" x14ac:dyDescent="0.3">
      <c r="A624" s="94">
        <v>45716</v>
      </c>
      <c r="B624" s="57" t="s">
        <v>356</v>
      </c>
      <c r="C624" s="57" t="s">
        <v>115</v>
      </c>
      <c r="D624" s="19" t="str">
        <f t="shared" si="54"/>
        <v>Defensives</v>
      </c>
      <c r="E624" s="19" t="str">
        <f t="shared" si="55"/>
        <v>Defensives</v>
      </c>
      <c r="F624" s="100">
        <v>5.6899999999999997E-3</v>
      </c>
      <c r="G624" s="101">
        <v>8.1790000000000003</v>
      </c>
      <c r="H624" s="98">
        <v>8.385999999999999E-2</v>
      </c>
      <c r="I624" s="20">
        <f t="shared" si="56"/>
        <v>1</v>
      </c>
      <c r="J624" s="102">
        <f t="shared" si="57"/>
        <v>6.9568406895708518E-4</v>
      </c>
      <c r="K624" s="102">
        <f t="shared" si="58"/>
        <v>8.2957795010384604E-3</v>
      </c>
      <c r="L624" s="96">
        <f t="shared" si="59"/>
        <v>5.6899999999999997E-3</v>
      </c>
    </row>
    <row r="625" spans="1:12" ht="13.95" customHeight="1" x14ac:dyDescent="0.3">
      <c r="A625" s="94">
        <v>45747</v>
      </c>
      <c r="B625" s="57" t="s">
        <v>356</v>
      </c>
      <c r="C625" s="57" t="s">
        <v>115</v>
      </c>
      <c r="D625" s="19" t="str">
        <f t="shared" si="54"/>
        <v>Defensives</v>
      </c>
      <c r="E625" s="19" t="str">
        <f t="shared" si="55"/>
        <v>Defensives</v>
      </c>
      <c r="F625" s="100">
        <v>5.7199999999999994E-3</v>
      </c>
      <c r="G625" s="101">
        <v>8.2479999999999993</v>
      </c>
      <c r="H625" s="98">
        <v>8.965999999999999E-2</v>
      </c>
      <c r="I625" s="20">
        <f t="shared" si="56"/>
        <v>1</v>
      </c>
      <c r="J625" s="102">
        <f t="shared" si="57"/>
        <v>6.9350145489815713E-4</v>
      </c>
      <c r="K625" s="102">
        <f t="shared" si="58"/>
        <v>7.7347920466000137E-3</v>
      </c>
      <c r="L625" s="96">
        <f t="shared" si="59"/>
        <v>5.7199999999999994E-3</v>
      </c>
    </row>
    <row r="626" spans="1:12" ht="13.95" customHeight="1" x14ac:dyDescent="0.3">
      <c r="A626" s="94">
        <v>45777</v>
      </c>
      <c r="B626" s="57" t="s">
        <v>356</v>
      </c>
      <c r="C626" s="57" t="s">
        <v>115</v>
      </c>
      <c r="D626" s="19" t="str">
        <f t="shared" si="54"/>
        <v>Defensives</v>
      </c>
      <c r="E626" s="19" t="str">
        <f t="shared" si="55"/>
        <v>Defensives</v>
      </c>
      <c r="F626" s="100">
        <v>6.0299999999999998E-3</v>
      </c>
      <c r="G626" s="101">
        <v>8.4570000000000007</v>
      </c>
      <c r="H626" s="98">
        <v>8.8190000000000004E-2</v>
      </c>
      <c r="I626" s="20">
        <f t="shared" si="56"/>
        <v>1</v>
      </c>
      <c r="J626" s="102">
        <f t="shared" si="57"/>
        <v>7.1301880099325994E-4</v>
      </c>
      <c r="K626" s="102">
        <f t="shared" si="58"/>
        <v>8.0850300600210905E-3</v>
      </c>
      <c r="L626" s="96">
        <f t="shared" si="59"/>
        <v>6.0299999999999998E-3</v>
      </c>
    </row>
    <row r="627" spans="1:12" ht="13.95" customHeight="1" x14ac:dyDescent="0.3">
      <c r="A627" s="94">
        <v>45808</v>
      </c>
      <c r="B627" s="57" t="s">
        <v>356</v>
      </c>
      <c r="C627" s="57" t="s">
        <v>115</v>
      </c>
      <c r="D627" s="19" t="str">
        <f t="shared" si="54"/>
        <v>Defensives</v>
      </c>
      <c r="E627" s="19" t="str">
        <f t="shared" si="55"/>
        <v>Defensives</v>
      </c>
      <c r="F627" s="100">
        <v>5.8099999999999992E-3</v>
      </c>
      <c r="G627" s="101">
        <v>9.8409999999999993</v>
      </c>
      <c r="H627" s="98">
        <v>7.4490000000000001E-2</v>
      </c>
      <c r="I627" s="20">
        <f t="shared" si="56"/>
        <v>1</v>
      </c>
      <c r="J627" s="102">
        <f t="shared" si="57"/>
        <v>5.9038715577685186E-4</v>
      </c>
      <c r="K627" s="102">
        <f t="shared" si="58"/>
        <v>7.9257236646107111E-3</v>
      </c>
      <c r="L627" s="96">
        <f t="shared" si="59"/>
        <v>5.8099999999999992E-3</v>
      </c>
    </row>
    <row r="628" spans="1:12" ht="13.95" customHeight="1" x14ac:dyDescent="0.3">
      <c r="A628" s="94">
        <v>45838</v>
      </c>
      <c r="B628" s="57" t="s">
        <v>356</v>
      </c>
      <c r="C628" s="57" t="s">
        <v>115</v>
      </c>
      <c r="D628" s="19" t="str">
        <f t="shared" si="54"/>
        <v>Defensives</v>
      </c>
      <c r="E628" s="19" t="str">
        <f t="shared" si="55"/>
        <v>Defensives</v>
      </c>
      <c r="F628" s="100">
        <v>5.5700000000000003E-3</v>
      </c>
      <c r="G628" s="101">
        <v>9.3079999999999998</v>
      </c>
      <c r="H628" s="98">
        <v>7.5020000000000003E-2</v>
      </c>
      <c r="I628" s="20">
        <f t="shared" si="56"/>
        <v>1</v>
      </c>
      <c r="J628" s="102">
        <f t="shared" si="57"/>
        <v>5.984099699183499E-4</v>
      </c>
      <c r="K628" s="102">
        <f t="shared" si="58"/>
        <v>7.9766724862483322E-3</v>
      </c>
      <c r="L628" s="96">
        <f t="shared" si="59"/>
        <v>5.5700000000000003E-3</v>
      </c>
    </row>
    <row r="629" spans="1:12" ht="13.95" customHeight="1" x14ac:dyDescent="0.3">
      <c r="A629" s="94">
        <v>45869</v>
      </c>
      <c r="B629" s="57" t="s">
        <v>356</v>
      </c>
      <c r="C629" s="57" t="s">
        <v>115</v>
      </c>
      <c r="D629" s="19" t="str">
        <f t="shared" si="54"/>
        <v>Defensives</v>
      </c>
      <c r="E629" s="19" t="str">
        <f t="shared" si="55"/>
        <v>Defensives</v>
      </c>
      <c r="F629" s="100">
        <v>5.3500000000000006E-3</v>
      </c>
      <c r="G629" s="101">
        <v>9.2929999999999993</v>
      </c>
      <c r="H629" s="98">
        <v>6.794E-2</v>
      </c>
      <c r="I629" s="20">
        <f t="shared" si="56"/>
        <v>1</v>
      </c>
      <c r="J629" s="102">
        <f t="shared" si="57"/>
        <v>5.757021413967503E-4</v>
      </c>
      <c r="K629" s="102">
        <f t="shared" si="58"/>
        <v>8.4736847423719508E-3</v>
      </c>
      <c r="L629" s="96">
        <f t="shared" si="59"/>
        <v>5.3500000000000006E-3</v>
      </c>
    </row>
    <row r="630" spans="1:12" ht="13.95" customHeight="1" x14ac:dyDescent="0.3">
      <c r="A630" s="94">
        <v>45900</v>
      </c>
      <c r="B630" s="57" t="s">
        <v>356</v>
      </c>
      <c r="C630" s="57" t="s">
        <v>115</v>
      </c>
      <c r="D630" s="19" t="str">
        <f t="shared" si="54"/>
        <v>Defensives</v>
      </c>
      <c r="E630" s="19" t="str">
        <f t="shared" si="55"/>
        <v>Defensives</v>
      </c>
      <c r="F630" s="100">
        <v>6.0400000000000002E-3</v>
      </c>
      <c r="G630" s="101">
        <v>12.289</v>
      </c>
      <c r="H630" s="98">
        <v>6.9960000000000008E-2</v>
      </c>
      <c r="I630" s="20">
        <f t="shared" si="56"/>
        <v>1</v>
      </c>
      <c r="J630" s="102">
        <f t="shared" si="57"/>
        <v>4.914964602490032E-4</v>
      </c>
      <c r="K630" s="102">
        <f t="shared" si="58"/>
        <v>7.0253925135649389E-3</v>
      </c>
      <c r="L630" s="96">
        <f t="shared" si="59"/>
        <v>6.0400000000000002E-3</v>
      </c>
    </row>
    <row r="631" spans="1:12" ht="13.95" customHeight="1" x14ac:dyDescent="0.3">
      <c r="A631" s="94">
        <v>45930</v>
      </c>
      <c r="B631" s="57" t="s">
        <v>356</v>
      </c>
      <c r="C631" s="57" t="s">
        <v>115</v>
      </c>
      <c r="D631" s="19" t="str">
        <f t="shared" si="54"/>
        <v>Defensives</v>
      </c>
      <c r="E631" s="19" t="str">
        <f t="shared" si="55"/>
        <v>Defensives</v>
      </c>
      <c r="F631" s="100">
        <v>6.8300000000000001E-3</v>
      </c>
      <c r="G631" s="101">
        <v>12.503</v>
      </c>
      <c r="H631" s="98">
        <v>6.9550000000000001E-2</v>
      </c>
      <c r="I631" s="20">
        <f t="shared" si="56"/>
        <v>1</v>
      </c>
      <c r="J631" s="102">
        <f t="shared" si="57"/>
        <v>5.462688954650884E-4</v>
      </c>
      <c r="K631" s="102">
        <f t="shared" si="58"/>
        <v>7.8543335077654701E-3</v>
      </c>
      <c r="L631" s="96">
        <f t="shared" si="59"/>
        <v>6.8300000000000001E-3</v>
      </c>
    </row>
    <row r="632" spans="1:12" ht="13.95" customHeight="1" x14ac:dyDescent="0.3">
      <c r="A632" s="94">
        <v>45961</v>
      </c>
      <c r="B632" s="57" t="s">
        <v>356</v>
      </c>
      <c r="C632" s="57" t="s">
        <v>115</v>
      </c>
      <c r="D632" s="19" t="str">
        <f t="shared" si="54"/>
        <v>Defensives</v>
      </c>
      <c r="E632" s="19" t="str">
        <f t="shared" si="55"/>
        <v>Defensives</v>
      </c>
      <c r="F632" s="100">
        <v>7.1599999999999997E-3</v>
      </c>
      <c r="G632" s="101">
        <v>12.238</v>
      </c>
      <c r="H632" s="98">
        <v>7.6159999999999992E-2</v>
      </c>
      <c r="I632" s="20">
        <f t="shared" si="56"/>
        <v>1</v>
      </c>
      <c r="J632" s="102">
        <f t="shared" si="57"/>
        <v>5.8506291877757802E-4</v>
      </c>
      <c r="K632" s="102">
        <f t="shared" si="58"/>
        <v>7.6820236184030732E-3</v>
      </c>
      <c r="L632" s="96">
        <f t="shared" si="59"/>
        <v>7.1599999999999997E-3</v>
      </c>
    </row>
    <row r="633" spans="1:12" ht="13.95" customHeight="1" x14ac:dyDescent="0.3">
      <c r="A633" s="94">
        <v>45991</v>
      </c>
      <c r="B633" s="57" t="s">
        <v>356</v>
      </c>
      <c r="C633" s="57" t="s">
        <v>115</v>
      </c>
      <c r="D633" s="19" t="str">
        <f t="shared" si="54"/>
        <v>Defensives</v>
      </c>
      <c r="E633" s="19" t="str">
        <f t="shared" si="55"/>
        <v>Defensives</v>
      </c>
      <c r="F633" s="100">
        <v>7.5799999999999999E-3</v>
      </c>
      <c r="G633" s="101">
        <v>14.207000000000001</v>
      </c>
      <c r="H633" s="98">
        <v>7.6270000000000004E-2</v>
      </c>
      <c r="I633" s="20">
        <f t="shared" si="56"/>
        <v>1</v>
      </c>
      <c r="J633" s="102">
        <f t="shared" si="57"/>
        <v>5.3353980432181312E-4</v>
      </c>
      <c r="K633" s="102">
        <f t="shared" si="58"/>
        <v>6.9954084741289243E-3</v>
      </c>
      <c r="L633" s="96">
        <f t="shared" si="59"/>
        <v>7.5799999999999999E-3</v>
      </c>
    </row>
    <row r="634" spans="1:12" ht="13.95" customHeight="1" x14ac:dyDescent="0.3">
      <c r="A634" s="94">
        <v>46022</v>
      </c>
      <c r="B634" s="57" t="s">
        <v>356</v>
      </c>
      <c r="C634" s="57" t="s">
        <v>115</v>
      </c>
      <c r="D634" s="19" t="str">
        <f t="shared" si="54"/>
        <v>Defensives</v>
      </c>
      <c r="E634" s="19" t="str">
        <f t="shared" si="55"/>
        <v>Defensives</v>
      </c>
      <c r="F634" s="100">
        <v>6.0099999999999997E-3</v>
      </c>
      <c r="G634" s="101">
        <v>12.586</v>
      </c>
      <c r="H634" s="98">
        <v>9.4740000000000005E-2</v>
      </c>
      <c r="I634" s="20">
        <f t="shared" si="56"/>
        <v>1</v>
      </c>
      <c r="J634" s="102">
        <f t="shared" si="57"/>
        <v>4.7751469887176223E-4</v>
      </c>
      <c r="K634" s="102">
        <f t="shared" si="58"/>
        <v>5.0402649237044775E-3</v>
      </c>
      <c r="L634" s="96">
        <f t="shared" si="59"/>
        <v>6.0099999999999997E-3</v>
      </c>
    </row>
    <row r="635" spans="1:12" ht="13.95" customHeight="1" x14ac:dyDescent="0.3">
      <c r="A635" s="94">
        <v>46053</v>
      </c>
      <c r="B635" s="57" t="s">
        <v>356</v>
      </c>
      <c r="C635" s="57" t="s">
        <v>115</v>
      </c>
      <c r="D635" s="19" t="str">
        <f t="shared" si="54"/>
        <v>Defensives</v>
      </c>
      <c r="E635" s="19" t="str">
        <f t="shared" si="55"/>
        <v>Defensives</v>
      </c>
      <c r="F635" s="100">
        <v>5.9199999999999999E-3</v>
      </c>
      <c r="G635" s="101">
        <v>13.32</v>
      </c>
      <c r="H635" s="98">
        <v>9.9440000000000014E-2</v>
      </c>
      <c r="I635" s="20">
        <f t="shared" si="56"/>
        <v>1</v>
      </c>
      <c r="J635" s="102">
        <f t="shared" si="57"/>
        <v>4.4444444444444441E-4</v>
      </c>
      <c r="K635" s="102">
        <f t="shared" si="58"/>
        <v>4.4694734960221676E-3</v>
      </c>
      <c r="L635" s="96">
        <f t="shared" si="59"/>
        <v>5.9199999999999999E-3</v>
      </c>
    </row>
    <row r="636" spans="1:12" ht="13.95" customHeight="1" x14ac:dyDescent="0.3">
      <c r="A636" s="94">
        <v>46081</v>
      </c>
      <c r="B636" s="57" t="s">
        <v>356</v>
      </c>
      <c r="C636" s="57" t="s">
        <v>115</v>
      </c>
      <c r="D636" s="19" t="str">
        <f t="shared" si="54"/>
        <v>Defensives</v>
      </c>
      <c r="E636" s="19" t="str">
        <f t="shared" si="55"/>
        <v>Defensives</v>
      </c>
      <c r="F636" s="100">
        <v>6.5900000000000004E-3</v>
      </c>
      <c r="G636" s="101">
        <v>14.472</v>
      </c>
      <c r="H636" s="98">
        <v>0.10839</v>
      </c>
      <c r="I636" s="20">
        <f t="shared" si="56"/>
        <v>1</v>
      </c>
      <c r="J636" s="102">
        <f t="shared" si="57"/>
        <v>4.5536207849640692E-4</v>
      </c>
      <c r="K636" s="102">
        <f t="shared" si="58"/>
        <v>4.2011447411791393E-3</v>
      </c>
      <c r="L636" s="96">
        <f t="shared" si="59"/>
        <v>6.5900000000000004E-3</v>
      </c>
    </row>
    <row r="637" spans="1:12" ht="13.95" customHeight="1" x14ac:dyDescent="0.3">
      <c r="A637" s="94">
        <v>46112</v>
      </c>
      <c r="B637" s="57" t="s">
        <v>356</v>
      </c>
      <c r="C637" s="57" t="s">
        <v>115</v>
      </c>
      <c r="D637" s="19" t="str">
        <f t="shared" si="54"/>
        <v>Defensives</v>
      </c>
      <c r="E637" s="19" t="str">
        <f t="shared" si="55"/>
        <v>Defensives</v>
      </c>
      <c r="F637" s="100">
        <v>6.3899999999999998E-3</v>
      </c>
      <c r="G637" s="101">
        <v>13.967000000000001</v>
      </c>
      <c r="H637" s="98">
        <v>0.11103</v>
      </c>
      <c r="I637" s="20">
        <f t="shared" si="56"/>
        <v>1</v>
      </c>
      <c r="J637" s="102">
        <f t="shared" si="57"/>
        <v>4.5750698074031643E-4</v>
      </c>
      <c r="K637" s="102">
        <f t="shared" si="58"/>
        <v>4.1205708433785142E-3</v>
      </c>
      <c r="L637" s="96">
        <f t="shared" si="59"/>
        <v>6.3899999999999998E-3</v>
      </c>
    </row>
    <row r="638" spans="1:12" ht="13.95" customHeight="1" x14ac:dyDescent="0.3">
      <c r="A638" s="94">
        <v>46142</v>
      </c>
      <c r="B638" s="57" t="s">
        <v>356</v>
      </c>
      <c r="C638" s="57" t="s">
        <v>115</v>
      </c>
      <c r="D638" s="19" t="str">
        <f t="shared" si="54"/>
        <v>Defensives</v>
      </c>
      <c r="E638" s="19" t="str">
        <f t="shared" si="55"/>
        <v>Defensives</v>
      </c>
      <c r="F638" s="100">
        <v>7.0199999999999993E-3</v>
      </c>
      <c r="G638" s="101">
        <v>13.253</v>
      </c>
      <c r="H638" s="98">
        <v>0.10777</v>
      </c>
      <c r="I638" s="20">
        <f t="shared" si="56"/>
        <v>1</v>
      </c>
      <c r="J638" s="102">
        <f t="shared" si="57"/>
        <v>5.2969139062853689E-4</v>
      </c>
      <c r="K638" s="102">
        <f t="shared" si="58"/>
        <v>4.9150170792292558E-3</v>
      </c>
      <c r="L638" s="96">
        <f t="shared" si="59"/>
        <v>7.0199999999999993E-3</v>
      </c>
    </row>
    <row r="639" spans="1:12" ht="13.95" customHeight="1" x14ac:dyDescent="0.3">
      <c r="A639" s="94">
        <v>46173</v>
      </c>
      <c r="B639" s="57" t="s">
        <v>356</v>
      </c>
      <c r="C639" s="57" t="s">
        <v>115</v>
      </c>
      <c r="D639" s="19" t="str">
        <f t="shared" si="54"/>
        <v>Defensives</v>
      </c>
      <c r="E639" s="19" t="str">
        <f t="shared" si="55"/>
        <v>Defensives</v>
      </c>
      <c r="F639" s="100">
        <v>6.28E-3</v>
      </c>
      <c r="G639" s="101">
        <v>11.234999999999999</v>
      </c>
      <c r="H639" s="98">
        <v>0.11083999999999999</v>
      </c>
      <c r="I639" s="20">
        <f t="shared" si="56"/>
        <v>1</v>
      </c>
      <c r="J639" s="102">
        <f t="shared" si="57"/>
        <v>5.5896751223854027E-4</v>
      </c>
      <c r="K639" s="102">
        <f t="shared" si="58"/>
        <v>5.0430125607952032E-3</v>
      </c>
      <c r="L639" s="96">
        <f t="shared" si="59"/>
        <v>6.28E-3</v>
      </c>
    </row>
    <row r="640" spans="1:12" ht="13.95" customHeight="1" x14ac:dyDescent="0.3">
      <c r="A640" s="94">
        <v>46022</v>
      </c>
      <c r="B640" s="57" t="s">
        <v>357</v>
      </c>
      <c r="C640" s="57" t="s">
        <v>115</v>
      </c>
      <c r="D640" s="19" t="str">
        <f t="shared" si="54"/>
        <v>Defensives</v>
      </c>
      <c r="E640" s="19" t="str">
        <f t="shared" si="55"/>
        <v>Defensives</v>
      </c>
      <c r="F640" s="100">
        <v>1.145E-2</v>
      </c>
      <c r="I640" s="20">
        <f t="shared" si="56"/>
        <v>0</v>
      </c>
      <c r="J640" s="102">
        <f t="shared" si="57"/>
        <v>0</v>
      </c>
      <c r="K640" s="102">
        <f t="shared" si="58"/>
        <v>0</v>
      </c>
      <c r="L640" s="96">
        <f t="shared" si="59"/>
        <v>0</v>
      </c>
    </row>
    <row r="641" spans="1:12" ht="13.95" customHeight="1" x14ac:dyDescent="0.3">
      <c r="A641" s="94">
        <v>46053</v>
      </c>
      <c r="B641" s="57" t="s">
        <v>357</v>
      </c>
      <c r="C641" s="57" t="s">
        <v>115</v>
      </c>
      <c r="D641" s="19" t="str">
        <f t="shared" si="54"/>
        <v>Defensives</v>
      </c>
      <c r="E641" s="19" t="str">
        <f t="shared" si="55"/>
        <v>Defensives</v>
      </c>
      <c r="F641" s="100">
        <v>1.1650000000000001E-2</v>
      </c>
      <c r="I641" s="20">
        <f t="shared" si="56"/>
        <v>0</v>
      </c>
      <c r="J641" s="102">
        <f t="shared" si="57"/>
        <v>0</v>
      </c>
      <c r="K641" s="102">
        <f t="shared" si="58"/>
        <v>0</v>
      </c>
      <c r="L641" s="96">
        <f t="shared" si="59"/>
        <v>0</v>
      </c>
    </row>
    <row r="642" spans="1:12" ht="13.95" customHeight="1" x14ac:dyDescent="0.3">
      <c r="A642" s="94">
        <v>46081</v>
      </c>
      <c r="B642" s="57" t="s">
        <v>357</v>
      </c>
      <c r="C642" s="57" t="s">
        <v>115</v>
      </c>
      <c r="D642" s="19" t="str">
        <f t="shared" si="54"/>
        <v>Defensives</v>
      </c>
      <c r="E642" s="19" t="str">
        <f t="shared" si="55"/>
        <v>Defensives</v>
      </c>
      <c r="F642" s="100">
        <v>1.2529999999999999E-2</v>
      </c>
      <c r="I642" s="20">
        <f t="shared" si="56"/>
        <v>0</v>
      </c>
      <c r="J642" s="102">
        <f t="shared" si="57"/>
        <v>0</v>
      </c>
      <c r="K642" s="102">
        <f t="shared" si="58"/>
        <v>0</v>
      </c>
      <c r="L642" s="96">
        <f t="shared" si="59"/>
        <v>0</v>
      </c>
    </row>
    <row r="643" spans="1:12" ht="13.95" customHeight="1" x14ac:dyDescent="0.3">
      <c r="A643" s="94">
        <v>46112</v>
      </c>
      <c r="B643" s="57" t="s">
        <v>357</v>
      </c>
      <c r="C643" s="57" t="s">
        <v>115</v>
      </c>
      <c r="D643" s="19" t="str">
        <f t="shared" si="54"/>
        <v>Defensives</v>
      </c>
      <c r="E643" s="19" t="str">
        <f t="shared" si="55"/>
        <v>Defensives</v>
      </c>
      <c r="F643" s="100">
        <v>1.214E-2</v>
      </c>
      <c r="I643" s="20">
        <f t="shared" si="56"/>
        <v>0</v>
      </c>
      <c r="J643" s="102">
        <f t="shared" si="57"/>
        <v>0</v>
      </c>
      <c r="K643" s="102">
        <f t="shared" si="58"/>
        <v>0</v>
      </c>
      <c r="L643" s="96">
        <f t="shared" si="59"/>
        <v>0</v>
      </c>
    </row>
    <row r="644" spans="1:12" ht="13.95" customHeight="1" x14ac:dyDescent="0.3">
      <c r="A644" s="94">
        <v>43616</v>
      </c>
      <c r="B644" s="57" t="s">
        <v>358</v>
      </c>
      <c r="C644" s="57" t="s">
        <v>118</v>
      </c>
      <c r="D644" s="19" t="str">
        <f t="shared" si="54"/>
        <v>Cyclicals</v>
      </c>
      <c r="E644" s="19" t="str">
        <f t="shared" si="55"/>
        <v>Cyclicals ex-WEG &amp; Embraer</v>
      </c>
      <c r="F644" s="100">
        <v>7.7279999999999996E-3</v>
      </c>
      <c r="G644" s="101">
        <v>177585.731</v>
      </c>
      <c r="H644" s="98">
        <v>0.45362999999999998</v>
      </c>
      <c r="I644" s="20">
        <f t="shared" si="56"/>
        <v>0</v>
      </c>
      <c r="J644" s="102">
        <f t="shared" si="57"/>
        <v>0</v>
      </c>
      <c r="K644" s="102">
        <f t="shared" si="58"/>
        <v>0</v>
      </c>
      <c r="L644" s="96">
        <f t="shared" si="59"/>
        <v>0</v>
      </c>
    </row>
    <row r="645" spans="1:12" ht="13.95" customHeight="1" x14ac:dyDescent="0.3">
      <c r="A645" s="94">
        <v>43646</v>
      </c>
      <c r="B645" s="57" t="s">
        <v>358</v>
      </c>
      <c r="C645" s="57" t="s">
        <v>118</v>
      </c>
      <c r="D645" s="19" t="str">
        <f t="shared" ref="D645:D708" si="60">VLOOKUP(C645,GicsMap,2,FALSE)</f>
        <v>Cyclicals</v>
      </c>
      <c r="E645" s="19" t="str">
        <f t="shared" ref="E645:E708" si="61">IF(D645="Cyclicals",IF(COUNTIF(GlobalList,B645)&gt;0,"WEG &amp; Embraer","Cyclicals ex-WEG &amp; Embraer"),D645)</f>
        <v>Cyclicals ex-WEG &amp; Embraer</v>
      </c>
      <c r="F645" s="100">
        <v>8.2120000000000005E-3</v>
      </c>
      <c r="G645" s="101">
        <v>203692.58199999999</v>
      </c>
      <c r="H645" s="98">
        <v>1.16682</v>
      </c>
      <c r="I645" s="20">
        <f t="shared" ref="I645:I708" si="62">IF(AND(ISNUMBER(G645),ISNUMBER(H645),G645&gt;=PEmin,G645&lt;=PEmax,H645&gt;=ROEmin,H645&lt;=ROEmax),1,0)</f>
        <v>0</v>
      </c>
      <c r="J645" s="102">
        <f t="shared" ref="J645:J708" si="63">IF(I645=1,F645/G645,0)</f>
        <v>0</v>
      </c>
      <c r="K645" s="102">
        <f t="shared" ref="K645:K708" si="64">IF(I645=1,J645/H645,0)</f>
        <v>0</v>
      </c>
      <c r="L645" s="96">
        <f t="shared" ref="L645:L708" si="65">I645*F645</f>
        <v>0</v>
      </c>
    </row>
    <row r="646" spans="1:12" ht="13.95" customHeight="1" x14ac:dyDescent="0.3">
      <c r="A646" s="94">
        <v>43677</v>
      </c>
      <c r="B646" s="57" t="s">
        <v>358</v>
      </c>
      <c r="C646" s="57" t="s">
        <v>118</v>
      </c>
      <c r="D646" s="19" t="str">
        <f t="shared" si="60"/>
        <v>Cyclicals</v>
      </c>
      <c r="E646" s="19" t="str">
        <f t="shared" si="61"/>
        <v>Cyclicals ex-WEG &amp; Embraer</v>
      </c>
      <c r="F646" s="100">
        <v>9.7009999999999996E-3</v>
      </c>
      <c r="G646" s="101">
        <v>209509.69500000001</v>
      </c>
      <c r="H646" s="98">
        <v>1.27597</v>
      </c>
      <c r="I646" s="20">
        <f t="shared" si="62"/>
        <v>0</v>
      </c>
      <c r="J646" s="102">
        <f t="shared" si="63"/>
        <v>0</v>
      </c>
      <c r="K646" s="102">
        <f t="shared" si="64"/>
        <v>0</v>
      </c>
      <c r="L646" s="96">
        <f t="shared" si="65"/>
        <v>0</v>
      </c>
    </row>
    <row r="647" spans="1:12" ht="13.95" customHeight="1" x14ac:dyDescent="0.3">
      <c r="A647" s="94">
        <v>43708</v>
      </c>
      <c r="B647" s="57" t="s">
        <v>358</v>
      </c>
      <c r="C647" s="57" t="s">
        <v>118</v>
      </c>
      <c r="D647" s="19" t="str">
        <f t="shared" si="60"/>
        <v>Cyclicals</v>
      </c>
      <c r="E647" s="19" t="str">
        <f t="shared" si="61"/>
        <v>Cyclicals ex-WEG &amp; Embraer</v>
      </c>
      <c r="F647" s="100">
        <v>8.539999999999999E-3</v>
      </c>
      <c r="G647" s="101">
        <v>152066.234</v>
      </c>
      <c r="H647" s="98">
        <v>1.0367900000000001</v>
      </c>
      <c r="I647" s="20">
        <f t="shared" si="62"/>
        <v>0</v>
      </c>
      <c r="J647" s="102">
        <f t="shared" si="63"/>
        <v>0</v>
      </c>
      <c r="K647" s="102">
        <f t="shared" si="64"/>
        <v>0</v>
      </c>
      <c r="L647" s="96">
        <f t="shared" si="65"/>
        <v>0</v>
      </c>
    </row>
    <row r="648" spans="1:12" ht="13.95" customHeight="1" x14ac:dyDescent="0.3">
      <c r="A648" s="94">
        <v>43738</v>
      </c>
      <c r="B648" s="57" t="s">
        <v>358</v>
      </c>
      <c r="C648" s="57" t="s">
        <v>118</v>
      </c>
      <c r="D648" s="19" t="str">
        <f t="shared" si="60"/>
        <v>Cyclicals</v>
      </c>
      <c r="E648" s="19" t="str">
        <f t="shared" si="61"/>
        <v>Cyclicals ex-WEG &amp; Embraer</v>
      </c>
      <c r="F648" s="100">
        <v>8.7100000000000007E-3</v>
      </c>
      <c r="G648" s="101">
        <v>159390.49299999999</v>
      </c>
      <c r="H648" s="98">
        <v>0.11316</v>
      </c>
      <c r="I648" s="20">
        <f t="shared" si="62"/>
        <v>0</v>
      </c>
      <c r="J648" s="102">
        <f t="shared" si="63"/>
        <v>0</v>
      </c>
      <c r="K648" s="102">
        <f t="shared" si="64"/>
        <v>0</v>
      </c>
      <c r="L648" s="96">
        <f t="shared" si="65"/>
        <v>0</v>
      </c>
    </row>
    <row r="649" spans="1:12" ht="13.95" customHeight="1" x14ac:dyDescent="0.3">
      <c r="A649" s="94">
        <v>43769</v>
      </c>
      <c r="B649" s="57" t="s">
        <v>358</v>
      </c>
      <c r="C649" s="57" t="s">
        <v>118</v>
      </c>
      <c r="D649" s="19" t="str">
        <f t="shared" si="60"/>
        <v>Cyclicals</v>
      </c>
      <c r="E649" s="19" t="str">
        <f t="shared" si="61"/>
        <v>Cyclicals ex-WEG &amp; Embraer</v>
      </c>
      <c r="F649" s="100">
        <v>9.0100000000000006E-3</v>
      </c>
      <c r="G649" s="101">
        <v>198769.48800000001</v>
      </c>
      <c r="H649" s="98">
        <v>8.201E-2</v>
      </c>
      <c r="I649" s="20">
        <f t="shared" si="62"/>
        <v>0</v>
      </c>
      <c r="J649" s="102">
        <f t="shared" si="63"/>
        <v>0</v>
      </c>
      <c r="K649" s="102">
        <f t="shared" si="64"/>
        <v>0</v>
      </c>
      <c r="L649" s="96">
        <f t="shared" si="65"/>
        <v>0</v>
      </c>
    </row>
    <row r="650" spans="1:12" ht="13.95" customHeight="1" x14ac:dyDescent="0.3">
      <c r="A650" s="94">
        <v>43799</v>
      </c>
      <c r="B650" s="57" t="s">
        <v>358</v>
      </c>
      <c r="C650" s="57" t="s">
        <v>118</v>
      </c>
      <c r="D650" s="19" t="str">
        <f t="shared" si="60"/>
        <v>Cyclicals</v>
      </c>
      <c r="E650" s="19" t="str">
        <f t="shared" si="61"/>
        <v>Cyclicals ex-WEG &amp; Embraer</v>
      </c>
      <c r="F650" s="100">
        <v>9.0019999999999996E-3</v>
      </c>
      <c r="G650" s="101">
        <v>202476.18100000001</v>
      </c>
      <c r="H650" s="98">
        <v>1.16442</v>
      </c>
      <c r="I650" s="20">
        <f t="shared" si="62"/>
        <v>0</v>
      </c>
      <c r="J650" s="102">
        <f t="shared" si="63"/>
        <v>0</v>
      </c>
      <c r="K650" s="102">
        <f t="shared" si="64"/>
        <v>0</v>
      </c>
      <c r="L650" s="96">
        <f t="shared" si="65"/>
        <v>0</v>
      </c>
    </row>
    <row r="651" spans="1:12" ht="13.95" customHeight="1" x14ac:dyDescent="0.3">
      <c r="A651" s="94">
        <v>43830</v>
      </c>
      <c r="B651" s="57" t="s">
        <v>358</v>
      </c>
      <c r="C651" s="57" t="s">
        <v>118</v>
      </c>
      <c r="D651" s="19" t="str">
        <f t="shared" si="60"/>
        <v>Cyclicals</v>
      </c>
      <c r="E651" s="19" t="str">
        <f t="shared" si="61"/>
        <v>Cyclicals ex-WEG &amp; Embraer</v>
      </c>
      <c r="F651" s="100">
        <v>9.3080000000000003E-3</v>
      </c>
      <c r="G651" s="101">
        <v>206320.682</v>
      </c>
      <c r="H651" s="98">
        <v>1.5819700000000001</v>
      </c>
      <c r="I651" s="20">
        <f t="shared" si="62"/>
        <v>0</v>
      </c>
      <c r="J651" s="102">
        <f t="shared" si="63"/>
        <v>0</v>
      </c>
      <c r="K651" s="102">
        <f t="shared" si="64"/>
        <v>0</v>
      </c>
      <c r="L651" s="96">
        <f t="shared" si="65"/>
        <v>0</v>
      </c>
    </row>
    <row r="652" spans="1:12" ht="13.95" customHeight="1" x14ac:dyDescent="0.3">
      <c r="A652" s="94">
        <v>43861</v>
      </c>
      <c r="B652" s="57" t="s">
        <v>358</v>
      </c>
      <c r="C652" s="57" t="s">
        <v>118</v>
      </c>
      <c r="D652" s="19" t="str">
        <f t="shared" si="60"/>
        <v>Cyclicals</v>
      </c>
      <c r="E652" s="19" t="str">
        <f t="shared" si="61"/>
        <v>Cyclicals ex-WEG &amp; Embraer</v>
      </c>
      <c r="F652" s="100">
        <v>9.3620000000000005E-3</v>
      </c>
      <c r="G652" s="101">
        <v>260923.76300000001</v>
      </c>
      <c r="H652" s="98">
        <v>3.3970899999999999</v>
      </c>
      <c r="I652" s="20">
        <f t="shared" si="62"/>
        <v>0</v>
      </c>
      <c r="J652" s="102">
        <f t="shared" si="63"/>
        <v>0</v>
      </c>
      <c r="K652" s="102">
        <f t="shared" si="64"/>
        <v>0</v>
      </c>
      <c r="L652" s="96">
        <f t="shared" si="65"/>
        <v>0</v>
      </c>
    </row>
    <row r="653" spans="1:12" ht="13.95" customHeight="1" x14ac:dyDescent="0.3">
      <c r="A653" s="94">
        <v>43890</v>
      </c>
      <c r="B653" s="57" t="s">
        <v>358</v>
      </c>
      <c r="C653" s="57" t="s">
        <v>118</v>
      </c>
      <c r="D653" s="19" t="str">
        <f t="shared" si="60"/>
        <v>Cyclicals</v>
      </c>
      <c r="E653" s="19" t="str">
        <f t="shared" si="61"/>
        <v>Cyclicals ex-WEG &amp; Embraer</v>
      </c>
      <c r="F653" s="100">
        <v>7.6870000000000003E-3</v>
      </c>
      <c r="G653" s="101">
        <v>174488.48</v>
      </c>
      <c r="H653" s="98">
        <v>3.2883100000000001</v>
      </c>
      <c r="I653" s="20">
        <f t="shared" si="62"/>
        <v>0</v>
      </c>
      <c r="J653" s="102">
        <f t="shared" si="63"/>
        <v>0</v>
      </c>
      <c r="K653" s="102">
        <f t="shared" si="64"/>
        <v>0</v>
      </c>
      <c r="L653" s="96">
        <f t="shared" si="65"/>
        <v>0</v>
      </c>
    </row>
    <row r="654" spans="1:12" ht="13.95" customHeight="1" x14ac:dyDescent="0.3">
      <c r="A654" s="94">
        <v>43921</v>
      </c>
      <c r="B654" s="57" t="s">
        <v>358</v>
      </c>
      <c r="C654" s="57" t="s">
        <v>118</v>
      </c>
      <c r="D654" s="19" t="str">
        <f t="shared" si="60"/>
        <v>Cyclicals</v>
      </c>
      <c r="E654" s="19" t="str">
        <f t="shared" si="61"/>
        <v>Cyclicals ex-WEG &amp; Embraer</v>
      </c>
      <c r="F654" s="100">
        <v>4.3410000000000002E-3</v>
      </c>
      <c r="G654" s="101">
        <v>145814.23699999999</v>
      </c>
      <c r="H654" s="98">
        <v>1.24064</v>
      </c>
      <c r="I654" s="20">
        <f t="shared" si="62"/>
        <v>0</v>
      </c>
      <c r="J654" s="102">
        <f t="shared" si="63"/>
        <v>0</v>
      </c>
      <c r="K654" s="102">
        <f t="shared" si="64"/>
        <v>0</v>
      </c>
      <c r="L654" s="96">
        <f t="shared" si="65"/>
        <v>0</v>
      </c>
    </row>
    <row r="655" spans="1:12" ht="13.95" customHeight="1" x14ac:dyDescent="0.3">
      <c r="A655" s="94">
        <v>43951</v>
      </c>
      <c r="B655" s="57" t="s">
        <v>358</v>
      </c>
      <c r="C655" s="57" t="s">
        <v>118</v>
      </c>
      <c r="D655" s="19" t="str">
        <f t="shared" si="60"/>
        <v>Cyclicals</v>
      </c>
      <c r="E655" s="19" t="str">
        <f t="shared" si="61"/>
        <v>Cyclicals ex-WEG &amp; Embraer</v>
      </c>
      <c r="F655" s="100">
        <v>3.7980000000000002E-3</v>
      </c>
      <c r="G655" s="101">
        <v>450522.83299999998</v>
      </c>
      <c r="H655" s="98">
        <v>0.20594999999999999</v>
      </c>
      <c r="I655" s="20">
        <f t="shared" si="62"/>
        <v>0</v>
      </c>
      <c r="J655" s="102">
        <f t="shared" si="63"/>
        <v>0</v>
      </c>
      <c r="K655" s="102">
        <f t="shared" si="64"/>
        <v>0</v>
      </c>
      <c r="L655" s="96">
        <f t="shared" si="65"/>
        <v>0</v>
      </c>
    </row>
    <row r="656" spans="1:12" ht="13.95" customHeight="1" x14ac:dyDescent="0.3">
      <c r="A656" s="94">
        <v>43982</v>
      </c>
      <c r="B656" s="57" t="s">
        <v>358</v>
      </c>
      <c r="C656" s="57" t="s">
        <v>118</v>
      </c>
      <c r="D656" s="19" t="str">
        <f t="shared" si="60"/>
        <v>Cyclicals</v>
      </c>
      <c r="E656" s="19" t="str">
        <f t="shared" si="61"/>
        <v>Cyclicals ex-WEG &amp; Embraer</v>
      </c>
      <c r="F656" s="100">
        <v>2.8709999999999999E-3</v>
      </c>
      <c r="G656" s="101">
        <v>450522.83299999998</v>
      </c>
      <c r="H656" s="98">
        <v>0.52506999999999993</v>
      </c>
      <c r="I656" s="20">
        <f t="shared" si="62"/>
        <v>0</v>
      </c>
      <c r="J656" s="102">
        <f t="shared" si="63"/>
        <v>0</v>
      </c>
      <c r="K656" s="102">
        <f t="shared" si="64"/>
        <v>0</v>
      </c>
      <c r="L656" s="96">
        <f t="shared" si="65"/>
        <v>0</v>
      </c>
    </row>
    <row r="657" spans="1:12" ht="13.95" customHeight="1" x14ac:dyDescent="0.3">
      <c r="A657" s="94">
        <v>44012</v>
      </c>
      <c r="B657" s="57" t="s">
        <v>358</v>
      </c>
      <c r="C657" s="57" t="s">
        <v>118</v>
      </c>
      <c r="D657" s="19" t="str">
        <f t="shared" si="60"/>
        <v>Cyclicals</v>
      </c>
      <c r="E657" s="19" t="str">
        <f t="shared" si="61"/>
        <v>Cyclicals ex-WEG &amp; Embraer</v>
      </c>
      <c r="F657" s="100">
        <v>3.7109999999999999E-3</v>
      </c>
      <c r="G657" s="101">
        <v>450522.83299999998</v>
      </c>
      <c r="H657" s="98">
        <v>0.48105999999999999</v>
      </c>
      <c r="I657" s="20">
        <f t="shared" si="62"/>
        <v>0</v>
      </c>
      <c r="J657" s="102">
        <f t="shared" si="63"/>
        <v>0</v>
      </c>
      <c r="K657" s="102">
        <f t="shared" si="64"/>
        <v>0</v>
      </c>
      <c r="L657" s="96">
        <f t="shared" si="65"/>
        <v>0</v>
      </c>
    </row>
    <row r="658" spans="1:12" ht="13.95" customHeight="1" x14ac:dyDescent="0.3">
      <c r="A658" s="94">
        <v>44043</v>
      </c>
      <c r="B658" s="57" t="s">
        <v>358</v>
      </c>
      <c r="C658" s="57" t="s">
        <v>118</v>
      </c>
      <c r="D658" s="19" t="str">
        <f t="shared" si="60"/>
        <v>Cyclicals</v>
      </c>
      <c r="E658" s="19" t="str">
        <f t="shared" si="61"/>
        <v>Cyclicals ex-WEG &amp; Embraer</v>
      </c>
      <c r="F658" s="100">
        <v>3.447E-3</v>
      </c>
      <c r="G658" s="101">
        <v>450522.83299999998</v>
      </c>
      <c r="H658" s="98">
        <v>0.46701999999999999</v>
      </c>
      <c r="I658" s="20">
        <f t="shared" si="62"/>
        <v>0</v>
      </c>
      <c r="J658" s="102">
        <f t="shared" si="63"/>
        <v>0</v>
      </c>
      <c r="K658" s="102">
        <f t="shared" si="64"/>
        <v>0</v>
      </c>
      <c r="L658" s="96">
        <f t="shared" si="65"/>
        <v>0</v>
      </c>
    </row>
    <row r="659" spans="1:12" ht="13.95" customHeight="1" x14ac:dyDescent="0.3">
      <c r="A659" s="94">
        <v>44074</v>
      </c>
      <c r="B659" s="57" t="s">
        <v>358</v>
      </c>
      <c r="C659" s="57" t="s">
        <v>118</v>
      </c>
      <c r="D659" s="19" t="str">
        <f t="shared" si="60"/>
        <v>Cyclicals</v>
      </c>
      <c r="E659" s="19" t="str">
        <f t="shared" si="61"/>
        <v>Cyclicals ex-WEG &amp; Embraer</v>
      </c>
      <c r="F659" s="100">
        <v>3.9090000000000001E-3</v>
      </c>
      <c r="G659" s="101">
        <v>450522.83299999998</v>
      </c>
      <c r="H659" s="98">
        <v>0.38647999999999999</v>
      </c>
      <c r="I659" s="20">
        <f t="shared" si="62"/>
        <v>0</v>
      </c>
      <c r="J659" s="102">
        <f t="shared" si="63"/>
        <v>0</v>
      </c>
      <c r="K659" s="102">
        <f t="shared" si="64"/>
        <v>0</v>
      </c>
      <c r="L659" s="96">
        <f t="shared" si="65"/>
        <v>0</v>
      </c>
    </row>
    <row r="660" spans="1:12" ht="13.95" customHeight="1" x14ac:dyDescent="0.3">
      <c r="A660" s="94">
        <v>44104</v>
      </c>
      <c r="B660" s="57" t="s">
        <v>358</v>
      </c>
      <c r="C660" s="57" t="s">
        <v>118</v>
      </c>
      <c r="D660" s="19" t="str">
        <f t="shared" si="60"/>
        <v>Cyclicals</v>
      </c>
      <c r="E660" s="19" t="str">
        <f t="shared" si="61"/>
        <v>Cyclicals ex-WEG &amp; Embraer</v>
      </c>
      <c r="F660" s="100">
        <v>4.6059999999999999E-3</v>
      </c>
      <c r="G660" s="101">
        <v>450522.83299999998</v>
      </c>
      <c r="H660" s="98">
        <v>0.33657999999999999</v>
      </c>
      <c r="I660" s="20">
        <f t="shared" si="62"/>
        <v>0</v>
      </c>
      <c r="J660" s="102">
        <f t="shared" si="63"/>
        <v>0</v>
      </c>
      <c r="K660" s="102">
        <f t="shared" si="64"/>
        <v>0</v>
      </c>
      <c r="L660" s="96">
        <f t="shared" si="65"/>
        <v>0</v>
      </c>
    </row>
    <row r="661" spans="1:12" ht="13.95" customHeight="1" x14ac:dyDescent="0.3">
      <c r="A661" s="94">
        <v>44135</v>
      </c>
      <c r="B661" s="57" t="s">
        <v>358</v>
      </c>
      <c r="C661" s="57" t="s">
        <v>118</v>
      </c>
      <c r="D661" s="19" t="str">
        <f t="shared" si="60"/>
        <v>Cyclicals</v>
      </c>
      <c r="E661" s="19" t="str">
        <f t="shared" si="61"/>
        <v>Cyclicals ex-WEG &amp; Embraer</v>
      </c>
      <c r="F661" s="100">
        <v>4.2780000000000014E-3</v>
      </c>
      <c r="G661" s="101">
        <v>450522.83299999998</v>
      </c>
      <c r="H661" s="98">
        <v>0.253</v>
      </c>
      <c r="I661" s="20">
        <f t="shared" si="62"/>
        <v>0</v>
      </c>
      <c r="J661" s="102">
        <f t="shared" si="63"/>
        <v>0</v>
      </c>
      <c r="K661" s="102">
        <f t="shared" si="64"/>
        <v>0</v>
      </c>
      <c r="L661" s="96">
        <f t="shared" si="65"/>
        <v>0</v>
      </c>
    </row>
    <row r="662" spans="1:12" ht="13.95" customHeight="1" x14ac:dyDescent="0.3">
      <c r="A662" s="94">
        <v>44165</v>
      </c>
      <c r="B662" s="57" t="s">
        <v>358</v>
      </c>
      <c r="C662" s="57" t="s">
        <v>118</v>
      </c>
      <c r="D662" s="19" t="str">
        <f t="shared" si="60"/>
        <v>Cyclicals</v>
      </c>
      <c r="E662" s="19" t="str">
        <f t="shared" si="61"/>
        <v>Cyclicals ex-WEG &amp; Embraer</v>
      </c>
      <c r="F662" s="100">
        <v>6.2290000000000002E-3</v>
      </c>
      <c r="G662" s="101">
        <v>450522.83299999998</v>
      </c>
      <c r="H662" s="98">
        <v>0.16342999999999999</v>
      </c>
      <c r="I662" s="20">
        <f t="shared" si="62"/>
        <v>0</v>
      </c>
      <c r="J662" s="102">
        <f t="shared" si="63"/>
        <v>0</v>
      </c>
      <c r="K662" s="102">
        <f t="shared" si="64"/>
        <v>0</v>
      </c>
      <c r="L662" s="96">
        <f t="shared" si="65"/>
        <v>0</v>
      </c>
    </row>
    <row r="663" spans="1:12" ht="13.95" customHeight="1" x14ac:dyDescent="0.3">
      <c r="A663" s="94">
        <v>44196</v>
      </c>
      <c r="B663" s="57" t="s">
        <v>358</v>
      </c>
      <c r="C663" s="57" t="s">
        <v>118</v>
      </c>
      <c r="D663" s="19" t="str">
        <f t="shared" si="60"/>
        <v>Cyclicals</v>
      </c>
      <c r="E663" s="19" t="str">
        <f t="shared" si="61"/>
        <v>Cyclicals ex-WEG &amp; Embraer</v>
      </c>
      <c r="F663" s="100">
        <v>5.646E-3</v>
      </c>
      <c r="G663" s="101">
        <v>450522.83299999998</v>
      </c>
      <c r="H663" s="98">
        <v>3.7199999999999997E-2</v>
      </c>
      <c r="I663" s="20">
        <f t="shared" si="62"/>
        <v>0</v>
      </c>
      <c r="J663" s="102">
        <f t="shared" si="63"/>
        <v>0</v>
      </c>
      <c r="K663" s="102">
        <f t="shared" si="64"/>
        <v>0</v>
      </c>
      <c r="L663" s="96">
        <f t="shared" si="65"/>
        <v>0</v>
      </c>
    </row>
    <row r="664" spans="1:12" ht="13.95" customHeight="1" x14ac:dyDescent="0.3">
      <c r="A664" s="94">
        <v>44227</v>
      </c>
      <c r="B664" s="57" t="s">
        <v>358</v>
      </c>
      <c r="C664" s="57" t="s">
        <v>118</v>
      </c>
      <c r="D664" s="19" t="str">
        <f t="shared" si="60"/>
        <v>Cyclicals</v>
      </c>
      <c r="E664" s="19" t="str">
        <f t="shared" si="61"/>
        <v>Cyclicals ex-WEG &amp; Embraer</v>
      </c>
      <c r="F664" s="100">
        <v>6.2399999999999999E-3</v>
      </c>
      <c r="G664" s="101">
        <v>450522.83299999998</v>
      </c>
      <c r="H664" s="98">
        <v>3.601E-2</v>
      </c>
      <c r="I664" s="20">
        <f t="shared" si="62"/>
        <v>0</v>
      </c>
      <c r="J664" s="102">
        <f t="shared" si="63"/>
        <v>0</v>
      </c>
      <c r="K664" s="102">
        <f t="shared" si="64"/>
        <v>0</v>
      </c>
      <c r="L664" s="96">
        <f t="shared" si="65"/>
        <v>0</v>
      </c>
    </row>
    <row r="665" spans="1:12" ht="13.95" customHeight="1" x14ac:dyDescent="0.3">
      <c r="A665" s="94">
        <v>44255</v>
      </c>
      <c r="B665" s="57" t="s">
        <v>358</v>
      </c>
      <c r="C665" s="57" t="s">
        <v>118</v>
      </c>
      <c r="D665" s="19" t="str">
        <f t="shared" si="60"/>
        <v>Cyclicals</v>
      </c>
      <c r="E665" s="19" t="str">
        <f t="shared" si="61"/>
        <v>Cyclicals ex-WEG &amp; Embraer</v>
      </c>
      <c r="F665" s="100">
        <v>6.5599999999999999E-3</v>
      </c>
      <c r="G665" s="101">
        <v>450522.83299999998</v>
      </c>
      <c r="H665" s="98">
        <v>3.4869999999999998E-2</v>
      </c>
      <c r="I665" s="20">
        <f t="shared" si="62"/>
        <v>0</v>
      </c>
      <c r="J665" s="102">
        <f t="shared" si="63"/>
        <v>0</v>
      </c>
      <c r="K665" s="102">
        <f t="shared" si="64"/>
        <v>0</v>
      </c>
      <c r="L665" s="96">
        <f t="shared" si="65"/>
        <v>0</v>
      </c>
    </row>
    <row r="666" spans="1:12" ht="13.95" customHeight="1" x14ac:dyDescent="0.3">
      <c r="A666" s="94">
        <v>44286</v>
      </c>
      <c r="B666" s="57" t="s">
        <v>358</v>
      </c>
      <c r="C666" s="57" t="s">
        <v>118</v>
      </c>
      <c r="D666" s="19" t="str">
        <f t="shared" si="60"/>
        <v>Cyclicals</v>
      </c>
      <c r="E666" s="19" t="str">
        <f t="shared" si="61"/>
        <v>Cyclicals ex-WEG &amp; Embraer</v>
      </c>
      <c r="F666" s="100">
        <v>5.8099999999999992E-3</v>
      </c>
      <c r="G666" s="101">
        <v>450522.83299999998</v>
      </c>
      <c r="H666" s="98">
        <v>4.1459999999999997E-2</v>
      </c>
      <c r="I666" s="20">
        <f t="shared" si="62"/>
        <v>0</v>
      </c>
      <c r="J666" s="102">
        <f t="shared" si="63"/>
        <v>0</v>
      </c>
      <c r="K666" s="102">
        <f t="shared" si="64"/>
        <v>0</v>
      </c>
      <c r="L666" s="96">
        <f t="shared" si="65"/>
        <v>0</v>
      </c>
    </row>
    <row r="667" spans="1:12" ht="13.95" customHeight="1" x14ac:dyDescent="0.3">
      <c r="A667" s="94">
        <v>44316</v>
      </c>
      <c r="B667" s="57" t="s">
        <v>358</v>
      </c>
      <c r="C667" s="57" t="s">
        <v>118</v>
      </c>
      <c r="D667" s="19" t="str">
        <f t="shared" si="60"/>
        <v>Cyclicals</v>
      </c>
      <c r="E667" s="19" t="str">
        <f t="shared" si="61"/>
        <v>Cyclicals ex-WEG &amp; Embraer</v>
      </c>
      <c r="F667" s="100">
        <v>5.8499999999999993E-3</v>
      </c>
      <c r="G667" s="101">
        <v>450522.83299999998</v>
      </c>
      <c r="H667" s="98">
        <v>3.9260000000000003E-2</v>
      </c>
      <c r="I667" s="20">
        <f t="shared" si="62"/>
        <v>0</v>
      </c>
      <c r="J667" s="102">
        <f t="shared" si="63"/>
        <v>0</v>
      </c>
      <c r="K667" s="102">
        <f t="shared" si="64"/>
        <v>0</v>
      </c>
      <c r="L667" s="96">
        <f t="shared" si="65"/>
        <v>0</v>
      </c>
    </row>
    <row r="668" spans="1:12" ht="13.95" customHeight="1" x14ac:dyDescent="0.3">
      <c r="A668" s="94">
        <v>44347</v>
      </c>
      <c r="B668" s="57" t="s">
        <v>358</v>
      </c>
      <c r="C668" s="57" t="s">
        <v>118</v>
      </c>
      <c r="D668" s="19" t="str">
        <f t="shared" si="60"/>
        <v>Cyclicals</v>
      </c>
      <c r="E668" s="19" t="str">
        <f t="shared" si="61"/>
        <v>Cyclicals ex-WEG &amp; Embraer</v>
      </c>
      <c r="F668" s="100">
        <v>6.1599999999999997E-3</v>
      </c>
      <c r="G668" s="101">
        <v>450522.83299999998</v>
      </c>
      <c r="H668" s="98">
        <v>8.2180000000000003E-2</v>
      </c>
      <c r="I668" s="20">
        <f t="shared" si="62"/>
        <v>0</v>
      </c>
      <c r="J668" s="102">
        <f t="shared" si="63"/>
        <v>0</v>
      </c>
      <c r="K668" s="102">
        <f t="shared" si="64"/>
        <v>0</v>
      </c>
      <c r="L668" s="96">
        <f t="shared" si="65"/>
        <v>0</v>
      </c>
    </row>
    <row r="669" spans="1:12" ht="13.95" customHeight="1" x14ac:dyDescent="0.3">
      <c r="A669" s="94">
        <v>44377</v>
      </c>
      <c r="B669" s="57" t="s">
        <v>358</v>
      </c>
      <c r="C669" s="57" t="s">
        <v>118</v>
      </c>
      <c r="D669" s="19" t="str">
        <f t="shared" si="60"/>
        <v>Cyclicals</v>
      </c>
      <c r="E669" s="19" t="str">
        <f t="shared" si="61"/>
        <v>Cyclicals ex-WEG &amp; Embraer</v>
      </c>
      <c r="F669" s="100">
        <v>6.2599999999999999E-3</v>
      </c>
      <c r="G669" s="101">
        <v>450522.83299999998</v>
      </c>
      <c r="H669" s="98">
        <v>7.2169999999999998E-2</v>
      </c>
      <c r="I669" s="20">
        <f t="shared" si="62"/>
        <v>0</v>
      </c>
      <c r="J669" s="102">
        <f t="shared" si="63"/>
        <v>0</v>
      </c>
      <c r="K669" s="102">
        <f t="shared" si="64"/>
        <v>0</v>
      </c>
      <c r="L669" s="96">
        <f t="shared" si="65"/>
        <v>0</v>
      </c>
    </row>
    <row r="670" spans="1:12" ht="13.95" customHeight="1" x14ac:dyDescent="0.3">
      <c r="A670" s="94">
        <v>44408</v>
      </c>
      <c r="B670" s="57" t="s">
        <v>358</v>
      </c>
      <c r="C670" s="57" t="s">
        <v>118</v>
      </c>
      <c r="D670" s="19" t="str">
        <f t="shared" si="60"/>
        <v>Cyclicals</v>
      </c>
      <c r="E670" s="19" t="str">
        <f t="shared" si="61"/>
        <v>Cyclicals ex-WEG &amp; Embraer</v>
      </c>
      <c r="F670" s="100">
        <v>5.77E-3</v>
      </c>
      <c r="G670" s="101">
        <v>450522.83299999998</v>
      </c>
      <c r="H670" s="98">
        <v>6.234E-2</v>
      </c>
      <c r="I670" s="20">
        <f t="shared" si="62"/>
        <v>0</v>
      </c>
      <c r="J670" s="102">
        <f t="shared" si="63"/>
        <v>0</v>
      </c>
      <c r="K670" s="102">
        <f t="shared" si="64"/>
        <v>0</v>
      </c>
      <c r="L670" s="96">
        <f t="shared" si="65"/>
        <v>0</v>
      </c>
    </row>
    <row r="671" spans="1:12" ht="13.95" customHeight="1" x14ac:dyDescent="0.3">
      <c r="A671" s="94">
        <v>44439</v>
      </c>
      <c r="B671" s="57" t="s">
        <v>358</v>
      </c>
      <c r="C671" s="57" t="s">
        <v>118</v>
      </c>
      <c r="D671" s="19" t="str">
        <f t="shared" si="60"/>
        <v>Cyclicals</v>
      </c>
      <c r="E671" s="19" t="str">
        <f t="shared" si="61"/>
        <v>Cyclicals ex-WEG &amp; Embraer</v>
      </c>
      <c r="F671" s="100">
        <v>5.7800000000000004E-3</v>
      </c>
      <c r="G671" s="101">
        <v>450522.83299999998</v>
      </c>
      <c r="H671" s="98">
        <v>4.0480000000000002E-2</v>
      </c>
      <c r="I671" s="20">
        <f t="shared" si="62"/>
        <v>0</v>
      </c>
      <c r="J671" s="102">
        <f t="shared" si="63"/>
        <v>0</v>
      </c>
      <c r="K671" s="102">
        <f t="shared" si="64"/>
        <v>0</v>
      </c>
      <c r="L671" s="96">
        <f t="shared" si="65"/>
        <v>0</v>
      </c>
    </row>
    <row r="672" spans="1:12" ht="13.95" customHeight="1" x14ac:dyDescent="0.3">
      <c r="A672" s="94">
        <v>44469</v>
      </c>
      <c r="B672" s="57" t="s">
        <v>358</v>
      </c>
      <c r="C672" s="57" t="s">
        <v>118</v>
      </c>
      <c r="D672" s="19" t="str">
        <f t="shared" si="60"/>
        <v>Cyclicals</v>
      </c>
      <c r="E672" s="19" t="str">
        <f t="shared" si="61"/>
        <v>Cyclicals ex-WEG &amp; Embraer</v>
      </c>
      <c r="F672" s="100">
        <v>5.5400000000000007E-3</v>
      </c>
      <c r="G672" s="101">
        <v>450522.83299999998</v>
      </c>
      <c r="H672" s="98">
        <v>3.295E-2</v>
      </c>
      <c r="I672" s="20">
        <f t="shared" si="62"/>
        <v>0</v>
      </c>
      <c r="J672" s="102">
        <f t="shared" si="63"/>
        <v>0</v>
      </c>
      <c r="K672" s="102">
        <f t="shared" si="64"/>
        <v>0</v>
      </c>
      <c r="L672" s="96">
        <f t="shared" si="65"/>
        <v>0</v>
      </c>
    </row>
    <row r="673" spans="1:12" ht="13.95" customHeight="1" x14ac:dyDescent="0.3">
      <c r="A673" s="94">
        <v>44500</v>
      </c>
      <c r="B673" s="57" t="s">
        <v>358</v>
      </c>
      <c r="C673" s="57" t="s">
        <v>118</v>
      </c>
      <c r="D673" s="19" t="str">
        <f t="shared" si="60"/>
        <v>Cyclicals</v>
      </c>
      <c r="E673" s="19" t="str">
        <f t="shared" si="61"/>
        <v>Cyclicals ex-WEG &amp; Embraer</v>
      </c>
      <c r="F673" s="100">
        <v>4.0999999999999986E-3</v>
      </c>
      <c r="G673" s="101">
        <v>450522.83299999998</v>
      </c>
      <c r="H673" s="98">
        <v>2.5770000000000001E-2</v>
      </c>
      <c r="I673" s="20">
        <f t="shared" si="62"/>
        <v>0</v>
      </c>
      <c r="J673" s="102">
        <f t="shared" si="63"/>
        <v>0</v>
      </c>
      <c r="K673" s="102">
        <f t="shared" si="64"/>
        <v>0</v>
      </c>
      <c r="L673" s="96">
        <f t="shared" si="65"/>
        <v>0</v>
      </c>
    </row>
    <row r="674" spans="1:12" ht="13.95" customHeight="1" x14ac:dyDescent="0.3">
      <c r="A674" s="94">
        <v>44530</v>
      </c>
      <c r="B674" s="57" t="s">
        <v>358</v>
      </c>
      <c r="C674" s="57" t="s">
        <v>118</v>
      </c>
      <c r="D674" s="19" t="str">
        <f t="shared" si="60"/>
        <v>Cyclicals</v>
      </c>
      <c r="E674" s="19" t="str">
        <f t="shared" si="61"/>
        <v>Cyclicals ex-WEG &amp; Embraer</v>
      </c>
      <c r="F674" s="100">
        <v>3.9300000000000003E-3</v>
      </c>
      <c r="G674" s="101">
        <v>450522.83299999998</v>
      </c>
      <c r="H674" s="98">
        <v>3.8519999999999999E-2</v>
      </c>
      <c r="I674" s="20">
        <f t="shared" si="62"/>
        <v>0</v>
      </c>
      <c r="J674" s="102">
        <f t="shared" si="63"/>
        <v>0</v>
      </c>
      <c r="K674" s="102">
        <f t="shared" si="64"/>
        <v>0</v>
      </c>
      <c r="L674" s="96">
        <f t="shared" si="65"/>
        <v>0</v>
      </c>
    </row>
    <row r="675" spans="1:12" ht="13.95" customHeight="1" x14ac:dyDescent="0.3">
      <c r="A675" s="94">
        <v>44561</v>
      </c>
      <c r="B675" s="57" t="s">
        <v>358</v>
      </c>
      <c r="C675" s="57" t="s">
        <v>118</v>
      </c>
      <c r="D675" s="19" t="str">
        <f t="shared" si="60"/>
        <v>Cyclicals</v>
      </c>
      <c r="E675" s="19" t="str">
        <f t="shared" si="61"/>
        <v>Cyclicals ex-WEG &amp; Embraer</v>
      </c>
      <c r="F675" s="100">
        <v>4.0000000000000001E-3</v>
      </c>
      <c r="G675" s="101">
        <v>450522.83299999998</v>
      </c>
      <c r="H675" s="98">
        <v>4.2999999999999997E-2</v>
      </c>
      <c r="I675" s="20">
        <f t="shared" si="62"/>
        <v>0</v>
      </c>
      <c r="J675" s="102">
        <f t="shared" si="63"/>
        <v>0</v>
      </c>
      <c r="K675" s="102">
        <f t="shared" si="64"/>
        <v>0</v>
      </c>
      <c r="L675" s="96">
        <f t="shared" si="65"/>
        <v>0</v>
      </c>
    </row>
    <row r="676" spans="1:12" ht="13.95" customHeight="1" x14ac:dyDescent="0.3">
      <c r="A676" s="94">
        <v>44592</v>
      </c>
      <c r="B676" s="57" t="s">
        <v>358</v>
      </c>
      <c r="C676" s="57" t="s">
        <v>118</v>
      </c>
      <c r="D676" s="19" t="str">
        <f t="shared" si="60"/>
        <v>Cyclicals</v>
      </c>
      <c r="E676" s="19" t="str">
        <f t="shared" si="61"/>
        <v>Cyclicals ex-WEG &amp; Embraer</v>
      </c>
      <c r="F676" s="100">
        <v>4.4900000000000001E-3</v>
      </c>
      <c r="G676" s="101">
        <v>450522.83299999998</v>
      </c>
      <c r="H676" s="98">
        <v>2.5600000000000001E-2</v>
      </c>
      <c r="I676" s="20">
        <f t="shared" si="62"/>
        <v>0</v>
      </c>
      <c r="J676" s="102">
        <f t="shared" si="63"/>
        <v>0</v>
      </c>
      <c r="K676" s="102">
        <f t="shared" si="64"/>
        <v>0</v>
      </c>
      <c r="L676" s="96">
        <f t="shared" si="65"/>
        <v>0</v>
      </c>
    </row>
    <row r="677" spans="1:12" ht="13.95" customHeight="1" x14ac:dyDescent="0.3">
      <c r="A677" s="94">
        <v>44620</v>
      </c>
      <c r="B677" s="57" t="s">
        <v>358</v>
      </c>
      <c r="C677" s="57" t="s">
        <v>118</v>
      </c>
      <c r="D677" s="19" t="str">
        <f t="shared" si="60"/>
        <v>Cyclicals</v>
      </c>
      <c r="E677" s="19" t="str">
        <f t="shared" si="61"/>
        <v>Cyclicals ex-WEG &amp; Embraer</v>
      </c>
      <c r="F677" s="100">
        <v>3.8500000000000001E-3</v>
      </c>
      <c r="G677" s="101">
        <v>450522.83299999998</v>
      </c>
      <c r="H677" s="98">
        <v>2.1989999999999999E-2</v>
      </c>
      <c r="I677" s="20">
        <f t="shared" si="62"/>
        <v>0</v>
      </c>
      <c r="J677" s="102">
        <f t="shared" si="63"/>
        <v>0</v>
      </c>
      <c r="K677" s="102">
        <f t="shared" si="64"/>
        <v>0</v>
      </c>
      <c r="L677" s="96">
        <f t="shared" si="65"/>
        <v>0</v>
      </c>
    </row>
    <row r="678" spans="1:12" ht="13.95" customHeight="1" x14ac:dyDescent="0.3">
      <c r="A678" s="94">
        <v>44651</v>
      </c>
      <c r="B678" s="57" t="s">
        <v>358</v>
      </c>
      <c r="C678" s="57" t="s">
        <v>118</v>
      </c>
      <c r="D678" s="19" t="str">
        <f t="shared" si="60"/>
        <v>Cyclicals</v>
      </c>
      <c r="E678" s="19" t="str">
        <f t="shared" si="61"/>
        <v>Cyclicals ex-WEG &amp; Embraer</v>
      </c>
      <c r="F678" s="100">
        <v>3.46E-3</v>
      </c>
      <c r="G678" s="101">
        <v>450522.83299999998</v>
      </c>
      <c r="H678" s="98">
        <v>2.5149999999999999E-2</v>
      </c>
      <c r="I678" s="20">
        <f t="shared" si="62"/>
        <v>0</v>
      </c>
      <c r="J678" s="102">
        <f t="shared" si="63"/>
        <v>0</v>
      </c>
      <c r="K678" s="102">
        <f t="shared" si="64"/>
        <v>0</v>
      </c>
      <c r="L678" s="96">
        <f t="shared" si="65"/>
        <v>0</v>
      </c>
    </row>
    <row r="679" spans="1:12" ht="13.95" customHeight="1" x14ac:dyDescent="0.3">
      <c r="A679" s="94">
        <v>44681</v>
      </c>
      <c r="B679" s="57" t="s">
        <v>358</v>
      </c>
      <c r="C679" s="57" t="s">
        <v>118</v>
      </c>
      <c r="D679" s="19" t="str">
        <f t="shared" si="60"/>
        <v>Cyclicals</v>
      </c>
      <c r="E679" s="19" t="str">
        <f t="shared" si="61"/>
        <v>Cyclicals ex-WEG &amp; Embraer</v>
      </c>
      <c r="F679" s="100">
        <v>3.5699999999999998E-3</v>
      </c>
      <c r="G679" s="101">
        <v>450522.83299999998</v>
      </c>
      <c r="H679" s="98">
        <v>2.426E-2</v>
      </c>
      <c r="I679" s="20">
        <f t="shared" si="62"/>
        <v>0</v>
      </c>
      <c r="J679" s="102">
        <f t="shared" si="63"/>
        <v>0</v>
      </c>
      <c r="K679" s="102">
        <f t="shared" si="64"/>
        <v>0</v>
      </c>
      <c r="L679" s="96">
        <f t="shared" si="65"/>
        <v>0</v>
      </c>
    </row>
    <row r="680" spans="1:12" ht="13.95" customHeight="1" x14ac:dyDescent="0.3">
      <c r="A680" s="94">
        <v>44712</v>
      </c>
      <c r="B680" s="57" t="s">
        <v>358</v>
      </c>
      <c r="C680" s="57" t="s">
        <v>118</v>
      </c>
      <c r="D680" s="19" t="str">
        <f t="shared" si="60"/>
        <v>Cyclicals</v>
      </c>
      <c r="E680" s="19" t="str">
        <f t="shared" si="61"/>
        <v>Cyclicals ex-WEG &amp; Embraer</v>
      </c>
      <c r="F680" s="100">
        <v>3.2200000000000002E-3</v>
      </c>
      <c r="G680" s="101">
        <v>450522.83299999998</v>
      </c>
      <c r="H680" s="98">
        <v>4.1340000000000002E-2</v>
      </c>
      <c r="I680" s="20">
        <f t="shared" si="62"/>
        <v>0</v>
      </c>
      <c r="J680" s="102">
        <f t="shared" si="63"/>
        <v>0</v>
      </c>
      <c r="K680" s="102">
        <f t="shared" si="64"/>
        <v>0</v>
      </c>
      <c r="L680" s="96">
        <f t="shared" si="65"/>
        <v>0</v>
      </c>
    </row>
    <row r="681" spans="1:12" ht="13.95" customHeight="1" x14ac:dyDescent="0.3">
      <c r="A681" s="94">
        <v>44742</v>
      </c>
      <c r="B681" s="57" t="s">
        <v>358</v>
      </c>
      <c r="C681" s="57" t="s">
        <v>118</v>
      </c>
      <c r="D681" s="19" t="str">
        <f t="shared" si="60"/>
        <v>Cyclicals</v>
      </c>
      <c r="E681" s="19" t="str">
        <f t="shared" si="61"/>
        <v>Cyclicals ex-WEG &amp; Embraer</v>
      </c>
      <c r="F681" s="100">
        <v>2.2200000000000002E-3</v>
      </c>
      <c r="G681" s="101">
        <v>450522.83299999998</v>
      </c>
      <c r="H681" s="98">
        <v>4.7649999999999998E-2</v>
      </c>
      <c r="I681" s="20">
        <f t="shared" si="62"/>
        <v>0</v>
      </c>
      <c r="J681" s="102">
        <f t="shared" si="63"/>
        <v>0</v>
      </c>
      <c r="K681" s="102">
        <f t="shared" si="64"/>
        <v>0</v>
      </c>
      <c r="L681" s="96">
        <f t="shared" si="65"/>
        <v>0</v>
      </c>
    </row>
    <row r="682" spans="1:12" ht="13.95" customHeight="1" x14ac:dyDescent="0.3">
      <c r="A682" s="94">
        <v>44773</v>
      </c>
      <c r="B682" s="57" t="s">
        <v>358</v>
      </c>
      <c r="C682" s="57" t="s">
        <v>118</v>
      </c>
      <c r="D682" s="19" t="str">
        <f t="shared" si="60"/>
        <v>Cyclicals</v>
      </c>
      <c r="E682" s="19" t="str">
        <f t="shared" si="61"/>
        <v>Cyclicals ex-WEG &amp; Embraer</v>
      </c>
      <c r="F682" s="100">
        <v>2E-3</v>
      </c>
      <c r="G682" s="101">
        <v>450522.83299999998</v>
      </c>
      <c r="H682" s="98">
        <v>3.0110000000000001E-2</v>
      </c>
      <c r="I682" s="20">
        <f t="shared" si="62"/>
        <v>0</v>
      </c>
      <c r="J682" s="102">
        <f t="shared" si="63"/>
        <v>0</v>
      </c>
      <c r="K682" s="102">
        <f t="shared" si="64"/>
        <v>0</v>
      </c>
      <c r="L682" s="96">
        <f t="shared" si="65"/>
        <v>0</v>
      </c>
    </row>
    <row r="683" spans="1:12" ht="13.95" customHeight="1" x14ac:dyDescent="0.3">
      <c r="A683" s="94">
        <v>44804</v>
      </c>
      <c r="B683" s="57" t="s">
        <v>358</v>
      </c>
      <c r="C683" s="57" t="s">
        <v>118</v>
      </c>
      <c r="D683" s="19" t="str">
        <f t="shared" si="60"/>
        <v>Cyclicals</v>
      </c>
      <c r="E683" s="19" t="str">
        <f t="shared" si="61"/>
        <v>Cyclicals ex-WEG &amp; Embraer</v>
      </c>
      <c r="F683" s="100">
        <v>2.7399999999999998E-3</v>
      </c>
      <c r="G683" s="101">
        <v>450522.83299999998</v>
      </c>
      <c r="H683" s="98">
        <v>6.1719999999999997E-2</v>
      </c>
      <c r="I683" s="20">
        <f t="shared" si="62"/>
        <v>0</v>
      </c>
      <c r="J683" s="102">
        <f t="shared" si="63"/>
        <v>0</v>
      </c>
      <c r="K683" s="102">
        <f t="shared" si="64"/>
        <v>0</v>
      </c>
      <c r="L683" s="96">
        <f t="shared" si="65"/>
        <v>0</v>
      </c>
    </row>
    <row r="684" spans="1:12" ht="13.95" customHeight="1" x14ac:dyDescent="0.3">
      <c r="A684" s="94">
        <v>44834</v>
      </c>
      <c r="B684" s="57" t="s">
        <v>358</v>
      </c>
      <c r="C684" s="57" t="s">
        <v>118</v>
      </c>
      <c r="D684" s="19" t="str">
        <f t="shared" si="60"/>
        <v>Cyclicals</v>
      </c>
      <c r="E684" s="19" t="str">
        <f t="shared" si="61"/>
        <v>Cyclicals ex-WEG &amp; Embraer</v>
      </c>
      <c r="F684" s="100">
        <v>2.33E-3</v>
      </c>
      <c r="G684" s="101">
        <v>450522.83299999998</v>
      </c>
      <c r="H684" s="98">
        <v>2.8459999999999999E-2</v>
      </c>
      <c r="I684" s="20">
        <f t="shared" si="62"/>
        <v>0</v>
      </c>
      <c r="J684" s="102">
        <f t="shared" si="63"/>
        <v>0</v>
      </c>
      <c r="K684" s="102">
        <f t="shared" si="64"/>
        <v>0</v>
      </c>
      <c r="L684" s="96">
        <f t="shared" si="65"/>
        <v>0</v>
      </c>
    </row>
    <row r="685" spans="1:12" ht="13.95" customHeight="1" x14ac:dyDescent="0.3">
      <c r="A685" s="94">
        <v>44865</v>
      </c>
      <c r="B685" s="57" t="s">
        <v>358</v>
      </c>
      <c r="C685" s="57" t="s">
        <v>118</v>
      </c>
      <c r="D685" s="19" t="str">
        <f t="shared" si="60"/>
        <v>Cyclicals</v>
      </c>
      <c r="E685" s="19" t="str">
        <f t="shared" si="61"/>
        <v>Cyclicals ex-WEG &amp; Embraer</v>
      </c>
      <c r="F685" s="100">
        <v>2.4199999999999998E-3</v>
      </c>
      <c r="G685" s="101">
        <v>450522.83299999998</v>
      </c>
      <c r="H685" s="98">
        <v>2.445E-2</v>
      </c>
      <c r="I685" s="20">
        <f t="shared" si="62"/>
        <v>0</v>
      </c>
      <c r="J685" s="102">
        <f t="shared" si="63"/>
        <v>0</v>
      </c>
      <c r="K685" s="102">
        <f t="shared" si="64"/>
        <v>0</v>
      </c>
      <c r="L685" s="96">
        <f t="shared" si="65"/>
        <v>0</v>
      </c>
    </row>
    <row r="686" spans="1:12" ht="13.95" customHeight="1" x14ac:dyDescent="0.3">
      <c r="A686" s="94">
        <v>44895</v>
      </c>
      <c r="B686" s="57" t="s">
        <v>358</v>
      </c>
      <c r="C686" s="57" t="s">
        <v>118</v>
      </c>
      <c r="D686" s="19" t="str">
        <f t="shared" si="60"/>
        <v>Cyclicals</v>
      </c>
      <c r="E686" s="19" t="str">
        <f t="shared" si="61"/>
        <v>Cyclicals ex-WEG &amp; Embraer</v>
      </c>
      <c r="F686" s="100">
        <v>1.9300000000000001E-3</v>
      </c>
      <c r="G686" s="101">
        <v>450522.83299999998</v>
      </c>
      <c r="H686" s="98">
        <v>3.0159999999999999E-2</v>
      </c>
      <c r="I686" s="20">
        <f t="shared" si="62"/>
        <v>0</v>
      </c>
      <c r="J686" s="102">
        <f t="shared" si="63"/>
        <v>0</v>
      </c>
      <c r="K686" s="102">
        <f t="shared" si="64"/>
        <v>0</v>
      </c>
      <c r="L686" s="96">
        <f t="shared" si="65"/>
        <v>0</v>
      </c>
    </row>
    <row r="687" spans="1:12" ht="13.95" customHeight="1" x14ac:dyDescent="0.3">
      <c r="A687" s="94">
        <v>44926</v>
      </c>
      <c r="B687" s="57" t="s">
        <v>358</v>
      </c>
      <c r="C687" s="57" t="s">
        <v>118</v>
      </c>
      <c r="D687" s="19" t="str">
        <f t="shared" si="60"/>
        <v>Cyclicals</v>
      </c>
      <c r="E687" s="19" t="str">
        <f t="shared" si="61"/>
        <v>Cyclicals ex-WEG &amp; Embraer</v>
      </c>
      <c r="F687" s="100">
        <v>1.8500000000000001E-3</v>
      </c>
      <c r="G687" s="101">
        <v>450522.83299999998</v>
      </c>
      <c r="H687" s="98">
        <v>2.7470000000000001E-2</v>
      </c>
      <c r="I687" s="20">
        <f t="shared" si="62"/>
        <v>0</v>
      </c>
      <c r="J687" s="102">
        <f t="shared" si="63"/>
        <v>0</v>
      </c>
      <c r="K687" s="102">
        <f t="shared" si="64"/>
        <v>0</v>
      </c>
      <c r="L687" s="96">
        <f t="shared" si="65"/>
        <v>0</v>
      </c>
    </row>
    <row r="688" spans="1:12" ht="13.95" customHeight="1" x14ac:dyDescent="0.3">
      <c r="A688" s="94">
        <v>44957</v>
      </c>
      <c r="B688" s="57" t="s">
        <v>358</v>
      </c>
      <c r="C688" s="57" t="s">
        <v>118</v>
      </c>
      <c r="D688" s="19" t="str">
        <f t="shared" si="60"/>
        <v>Cyclicals</v>
      </c>
      <c r="E688" s="19" t="str">
        <f t="shared" si="61"/>
        <v>Cyclicals ex-WEG &amp; Embraer</v>
      </c>
      <c r="F688" s="100">
        <v>1.9400000000000001E-3</v>
      </c>
      <c r="G688" s="101">
        <v>450522.83299999998</v>
      </c>
      <c r="H688" s="98">
        <v>-1.6660000000000001E-2</v>
      </c>
      <c r="I688" s="20">
        <f t="shared" si="62"/>
        <v>0</v>
      </c>
      <c r="J688" s="102">
        <f t="shared" si="63"/>
        <v>0</v>
      </c>
      <c r="K688" s="102">
        <f t="shared" si="64"/>
        <v>0</v>
      </c>
      <c r="L688" s="96">
        <f t="shared" si="65"/>
        <v>0</v>
      </c>
    </row>
    <row r="689" spans="1:12" ht="13.95" customHeight="1" x14ac:dyDescent="0.3">
      <c r="A689" s="94">
        <v>44985</v>
      </c>
      <c r="B689" s="57" t="s">
        <v>358</v>
      </c>
      <c r="C689" s="57" t="s">
        <v>118</v>
      </c>
      <c r="D689" s="19" t="str">
        <f t="shared" si="60"/>
        <v>Cyclicals</v>
      </c>
      <c r="E689" s="19" t="str">
        <f t="shared" si="61"/>
        <v>Cyclicals ex-WEG &amp; Embraer</v>
      </c>
      <c r="F689" s="100">
        <v>1.2600000000000001E-3</v>
      </c>
      <c r="G689" s="101">
        <v>450522.83299999998</v>
      </c>
      <c r="H689" s="98">
        <v>-2.4150000000000001E-2</v>
      </c>
      <c r="I689" s="20">
        <f t="shared" si="62"/>
        <v>0</v>
      </c>
      <c r="J689" s="102">
        <f t="shared" si="63"/>
        <v>0</v>
      </c>
      <c r="K689" s="102">
        <f t="shared" si="64"/>
        <v>0</v>
      </c>
      <c r="L689" s="96">
        <f t="shared" si="65"/>
        <v>0</v>
      </c>
    </row>
    <row r="690" spans="1:12" ht="13.95" customHeight="1" x14ac:dyDescent="0.3">
      <c r="A690" s="94">
        <v>45016</v>
      </c>
      <c r="B690" s="57" t="s">
        <v>358</v>
      </c>
      <c r="C690" s="57" t="s">
        <v>118</v>
      </c>
      <c r="D690" s="19" t="str">
        <f t="shared" si="60"/>
        <v>Cyclicals</v>
      </c>
      <c r="E690" s="19" t="str">
        <f t="shared" si="61"/>
        <v>Cyclicals ex-WEG &amp; Embraer</v>
      </c>
      <c r="F690" s="100">
        <v>2.2000000000000001E-3</v>
      </c>
      <c r="G690" s="101">
        <v>450522.83299999998</v>
      </c>
      <c r="H690" s="98">
        <v>-2.66E-3</v>
      </c>
      <c r="I690" s="20">
        <f t="shared" si="62"/>
        <v>0</v>
      </c>
      <c r="J690" s="102">
        <f t="shared" si="63"/>
        <v>0</v>
      </c>
      <c r="K690" s="102">
        <f t="shared" si="64"/>
        <v>0</v>
      </c>
      <c r="L690" s="96">
        <f t="shared" si="65"/>
        <v>0</v>
      </c>
    </row>
    <row r="691" spans="1:12" ht="13.95" customHeight="1" x14ac:dyDescent="0.3">
      <c r="A691" s="94">
        <v>45046</v>
      </c>
      <c r="B691" s="57" t="s">
        <v>358</v>
      </c>
      <c r="C691" s="57" t="s">
        <v>118</v>
      </c>
      <c r="D691" s="19" t="str">
        <f t="shared" si="60"/>
        <v>Cyclicals</v>
      </c>
      <c r="E691" s="19" t="str">
        <f t="shared" si="61"/>
        <v>Cyclicals ex-WEG &amp; Embraer</v>
      </c>
      <c r="F691" s="100">
        <v>1.9400000000000001E-3</v>
      </c>
      <c r="G691" s="101">
        <v>450522.83299999998</v>
      </c>
      <c r="H691" s="98">
        <v>-5.6699999999999997E-3</v>
      </c>
      <c r="I691" s="20">
        <f t="shared" si="62"/>
        <v>0</v>
      </c>
      <c r="J691" s="102">
        <f t="shared" si="63"/>
        <v>0</v>
      </c>
      <c r="K691" s="102">
        <f t="shared" si="64"/>
        <v>0</v>
      </c>
      <c r="L691" s="96">
        <f t="shared" si="65"/>
        <v>0</v>
      </c>
    </row>
    <row r="692" spans="1:12" ht="13.95" customHeight="1" x14ac:dyDescent="0.3">
      <c r="A692" s="94">
        <v>45077</v>
      </c>
      <c r="B692" s="57" t="s">
        <v>358</v>
      </c>
      <c r="C692" s="57" t="s">
        <v>118</v>
      </c>
      <c r="D692" s="19" t="str">
        <f t="shared" si="60"/>
        <v>Cyclicals</v>
      </c>
      <c r="E692" s="19" t="str">
        <f t="shared" si="61"/>
        <v>Cyclicals ex-WEG &amp; Embraer</v>
      </c>
      <c r="F692" s="100">
        <v>2.8999999999999998E-3</v>
      </c>
      <c r="G692" s="101">
        <v>450522.83299999998</v>
      </c>
      <c r="H692" s="98">
        <v>-7.0099999999999997E-3</v>
      </c>
      <c r="I692" s="20">
        <f t="shared" si="62"/>
        <v>0</v>
      </c>
      <c r="J692" s="102">
        <f t="shared" si="63"/>
        <v>0</v>
      </c>
      <c r="K692" s="102">
        <f t="shared" si="64"/>
        <v>0</v>
      </c>
      <c r="L692" s="96">
        <f t="shared" si="65"/>
        <v>0</v>
      </c>
    </row>
    <row r="693" spans="1:12" ht="13.95" customHeight="1" x14ac:dyDescent="0.3">
      <c r="A693" s="94">
        <v>45107</v>
      </c>
      <c r="B693" s="57" t="s">
        <v>358</v>
      </c>
      <c r="C693" s="57" t="s">
        <v>118</v>
      </c>
      <c r="D693" s="19" t="str">
        <f t="shared" si="60"/>
        <v>Cyclicals</v>
      </c>
      <c r="E693" s="19" t="str">
        <f t="shared" si="61"/>
        <v>Cyclicals ex-WEG &amp; Embraer</v>
      </c>
      <c r="F693" s="100">
        <v>3.49E-3</v>
      </c>
      <c r="G693" s="101">
        <v>512543.97499999998</v>
      </c>
      <c r="H693" s="98">
        <v>-3.705E-2</v>
      </c>
      <c r="I693" s="20">
        <f t="shared" si="62"/>
        <v>0</v>
      </c>
      <c r="J693" s="102">
        <f t="shared" si="63"/>
        <v>0</v>
      </c>
      <c r="K693" s="102">
        <f t="shared" si="64"/>
        <v>0</v>
      </c>
      <c r="L693" s="96">
        <f t="shared" si="65"/>
        <v>0</v>
      </c>
    </row>
    <row r="694" spans="1:12" ht="13.95" customHeight="1" x14ac:dyDescent="0.3">
      <c r="A694" s="94">
        <v>45138</v>
      </c>
      <c r="B694" s="57" t="s">
        <v>358</v>
      </c>
      <c r="C694" s="57" t="s">
        <v>118</v>
      </c>
      <c r="D694" s="19" t="str">
        <f t="shared" si="60"/>
        <v>Cyclicals</v>
      </c>
      <c r="E694" s="19" t="str">
        <f t="shared" si="61"/>
        <v>Cyclicals ex-WEG &amp; Embraer</v>
      </c>
      <c r="F694" s="100">
        <v>2.7299999999999998E-3</v>
      </c>
      <c r="G694" s="101">
        <v>332456.33100000001</v>
      </c>
      <c r="H694" s="98">
        <v>-3.5920000000000001E-2</v>
      </c>
      <c r="I694" s="20">
        <f t="shared" si="62"/>
        <v>0</v>
      </c>
      <c r="J694" s="102">
        <f t="shared" si="63"/>
        <v>0</v>
      </c>
      <c r="K694" s="102">
        <f t="shared" si="64"/>
        <v>0</v>
      </c>
      <c r="L694" s="96">
        <f t="shared" si="65"/>
        <v>0</v>
      </c>
    </row>
    <row r="695" spans="1:12" ht="13.95" customHeight="1" x14ac:dyDescent="0.3">
      <c r="A695" s="94">
        <v>45169</v>
      </c>
      <c r="B695" s="57" t="s">
        <v>358</v>
      </c>
      <c r="C695" s="57" t="s">
        <v>118</v>
      </c>
      <c r="D695" s="19" t="str">
        <f t="shared" si="60"/>
        <v>Cyclicals</v>
      </c>
      <c r="E695" s="19" t="str">
        <f t="shared" si="61"/>
        <v>Cyclicals ex-WEG &amp; Embraer</v>
      </c>
      <c r="F695" s="100">
        <v>2.3800000000000002E-3</v>
      </c>
      <c r="G695" s="101">
        <v>889730.88399999996</v>
      </c>
      <c r="H695" s="98">
        <v>-4.4889999999999999E-2</v>
      </c>
      <c r="I695" s="20">
        <f t="shared" si="62"/>
        <v>0</v>
      </c>
      <c r="J695" s="102">
        <f t="shared" si="63"/>
        <v>0</v>
      </c>
      <c r="K695" s="102">
        <f t="shared" si="64"/>
        <v>0</v>
      </c>
      <c r="L695" s="96">
        <f t="shared" si="65"/>
        <v>0</v>
      </c>
    </row>
    <row r="696" spans="1:12" ht="13.95" customHeight="1" x14ac:dyDescent="0.3">
      <c r="A696" s="94">
        <v>45199</v>
      </c>
      <c r="B696" s="57" t="s">
        <v>358</v>
      </c>
      <c r="C696" s="57" t="s">
        <v>118</v>
      </c>
      <c r="D696" s="19" t="str">
        <f t="shared" si="60"/>
        <v>Cyclicals</v>
      </c>
      <c r="E696" s="19" t="str">
        <f t="shared" si="61"/>
        <v>Cyclicals ex-WEG &amp; Embraer</v>
      </c>
      <c r="F696" s="100">
        <v>2.33E-3</v>
      </c>
      <c r="G696" s="101">
        <v>254146.56200000001</v>
      </c>
      <c r="H696" s="98">
        <v>-4.5220000000000003E-2</v>
      </c>
      <c r="I696" s="20">
        <f t="shared" si="62"/>
        <v>0</v>
      </c>
      <c r="J696" s="102">
        <f t="shared" si="63"/>
        <v>0</v>
      </c>
      <c r="K696" s="102">
        <f t="shared" si="64"/>
        <v>0</v>
      </c>
      <c r="L696" s="96">
        <f t="shared" si="65"/>
        <v>0</v>
      </c>
    </row>
    <row r="697" spans="1:12" ht="13.95" customHeight="1" x14ac:dyDescent="0.3">
      <c r="A697" s="94">
        <v>45230</v>
      </c>
      <c r="B697" s="57" t="s">
        <v>358</v>
      </c>
      <c r="C697" s="57" t="s">
        <v>118</v>
      </c>
      <c r="D697" s="19" t="str">
        <f t="shared" si="60"/>
        <v>Cyclicals</v>
      </c>
      <c r="E697" s="19" t="str">
        <f t="shared" si="61"/>
        <v>Cyclicals ex-WEG &amp; Embraer</v>
      </c>
      <c r="F697" s="100">
        <v>2.1299999999999999E-3</v>
      </c>
      <c r="G697" s="101">
        <v>195845.79199999999</v>
      </c>
      <c r="H697" s="98">
        <v>-5.1360000000000003E-2</v>
      </c>
      <c r="I697" s="20">
        <f t="shared" si="62"/>
        <v>0</v>
      </c>
      <c r="J697" s="102">
        <f t="shared" si="63"/>
        <v>0</v>
      </c>
      <c r="K697" s="102">
        <f t="shared" si="64"/>
        <v>0</v>
      </c>
      <c r="L697" s="96">
        <f t="shared" si="65"/>
        <v>0</v>
      </c>
    </row>
    <row r="698" spans="1:12" ht="13.95" customHeight="1" x14ac:dyDescent="0.3">
      <c r="A698" s="94">
        <v>45260</v>
      </c>
      <c r="B698" s="57" t="s">
        <v>358</v>
      </c>
      <c r="C698" s="57" t="s">
        <v>118</v>
      </c>
      <c r="D698" s="19" t="str">
        <f t="shared" si="60"/>
        <v>Cyclicals</v>
      </c>
      <c r="E698" s="19" t="str">
        <f t="shared" si="61"/>
        <v>Cyclicals ex-WEG &amp; Embraer</v>
      </c>
      <c r="F698" s="100">
        <v>2.5100000000000001E-3</v>
      </c>
      <c r="G698" s="101">
        <v>185954.37100000001</v>
      </c>
      <c r="H698" s="98">
        <v>-7.8700000000000003E-3</v>
      </c>
      <c r="I698" s="20">
        <f t="shared" si="62"/>
        <v>0</v>
      </c>
      <c r="J698" s="102">
        <f t="shared" si="63"/>
        <v>0</v>
      </c>
      <c r="K698" s="102">
        <f t="shared" si="64"/>
        <v>0</v>
      </c>
      <c r="L698" s="96">
        <f t="shared" si="65"/>
        <v>0</v>
      </c>
    </row>
    <row r="699" spans="1:12" ht="13.95" customHeight="1" x14ac:dyDescent="0.3">
      <c r="A699" s="94">
        <v>45291</v>
      </c>
      <c r="B699" s="57" t="s">
        <v>358</v>
      </c>
      <c r="C699" s="57" t="s">
        <v>118</v>
      </c>
      <c r="D699" s="19" t="str">
        <f t="shared" si="60"/>
        <v>Cyclicals</v>
      </c>
      <c r="E699" s="19" t="str">
        <f t="shared" si="61"/>
        <v>Cyclicals ex-WEG &amp; Embraer</v>
      </c>
      <c r="F699" s="100">
        <v>2.2899999999999999E-3</v>
      </c>
      <c r="G699" s="101">
        <v>132425.17199999999</v>
      </c>
      <c r="H699" s="98">
        <v>-8.6999999999999994E-3</v>
      </c>
      <c r="I699" s="20">
        <f t="shared" si="62"/>
        <v>0</v>
      </c>
      <c r="J699" s="102">
        <f t="shared" si="63"/>
        <v>0</v>
      </c>
      <c r="K699" s="102">
        <f t="shared" si="64"/>
        <v>0</v>
      </c>
      <c r="L699" s="96">
        <f t="shared" si="65"/>
        <v>0</v>
      </c>
    </row>
    <row r="700" spans="1:12" ht="13.95" customHeight="1" x14ac:dyDescent="0.3">
      <c r="A700" s="94">
        <v>45322</v>
      </c>
      <c r="B700" s="57" t="s">
        <v>358</v>
      </c>
      <c r="C700" s="57" t="s">
        <v>118</v>
      </c>
      <c r="D700" s="19" t="str">
        <f t="shared" si="60"/>
        <v>Cyclicals</v>
      </c>
      <c r="E700" s="19" t="str">
        <f t="shared" si="61"/>
        <v>Cyclicals ex-WEG &amp; Embraer</v>
      </c>
      <c r="F700" s="100">
        <v>2.0200000000000001E-3</v>
      </c>
      <c r="G700" s="101">
        <v>147567.171</v>
      </c>
      <c r="H700" s="98">
        <v>-3.322E-2</v>
      </c>
      <c r="I700" s="20">
        <f t="shared" si="62"/>
        <v>0</v>
      </c>
      <c r="J700" s="102">
        <f t="shared" si="63"/>
        <v>0</v>
      </c>
      <c r="K700" s="102">
        <f t="shared" si="64"/>
        <v>0</v>
      </c>
      <c r="L700" s="96">
        <f t="shared" si="65"/>
        <v>0</v>
      </c>
    </row>
    <row r="701" spans="1:12" ht="13.95" customHeight="1" x14ac:dyDescent="0.3">
      <c r="A701" s="94">
        <v>45351</v>
      </c>
      <c r="B701" s="57" t="s">
        <v>358</v>
      </c>
      <c r="C701" s="57" t="s">
        <v>118</v>
      </c>
      <c r="D701" s="19" t="str">
        <f t="shared" si="60"/>
        <v>Cyclicals</v>
      </c>
      <c r="E701" s="19" t="str">
        <f t="shared" si="61"/>
        <v>Cyclicals ex-WEG &amp; Embraer</v>
      </c>
      <c r="F701" s="100">
        <v>1.81E-3</v>
      </c>
      <c r="G701" s="101">
        <v>92403.316000000006</v>
      </c>
      <c r="H701" s="98">
        <v>-3.4889999999999997E-2</v>
      </c>
      <c r="I701" s="20">
        <f t="shared" si="62"/>
        <v>0</v>
      </c>
      <c r="J701" s="102">
        <f t="shared" si="63"/>
        <v>0</v>
      </c>
      <c r="K701" s="102">
        <f t="shared" si="64"/>
        <v>0</v>
      </c>
      <c r="L701" s="96">
        <f t="shared" si="65"/>
        <v>0</v>
      </c>
    </row>
    <row r="702" spans="1:12" ht="13.95" customHeight="1" x14ac:dyDescent="0.3">
      <c r="A702" s="94">
        <v>45382</v>
      </c>
      <c r="B702" s="57" t="s">
        <v>358</v>
      </c>
      <c r="C702" s="57" t="s">
        <v>118</v>
      </c>
      <c r="D702" s="19" t="str">
        <f t="shared" si="60"/>
        <v>Cyclicals</v>
      </c>
      <c r="E702" s="19" t="str">
        <f t="shared" si="61"/>
        <v>Cyclicals ex-WEG &amp; Embraer</v>
      </c>
      <c r="F702" s="100">
        <v>1.98E-3</v>
      </c>
      <c r="G702" s="101">
        <v>84157.118000000002</v>
      </c>
      <c r="H702" s="98">
        <v>-3.8589999999999999E-2</v>
      </c>
      <c r="I702" s="20">
        <f t="shared" si="62"/>
        <v>0</v>
      </c>
      <c r="J702" s="102">
        <f t="shared" si="63"/>
        <v>0</v>
      </c>
      <c r="K702" s="102">
        <f t="shared" si="64"/>
        <v>0</v>
      </c>
      <c r="L702" s="96">
        <f t="shared" si="65"/>
        <v>0</v>
      </c>
    </row>
    <row r="703" spans="1:12" ht="13.95" customHeight="1" x14ac:dyDescent="0.3">
      <c r="A703" s="94">
        <v>45412</v>
      </c>
      <c r="B703" s="57" t="s">
        <v>358</v>
      </c>
      <c r="C703" s="57" t="s">
        <v>118</v>
      </c>
      <c r="D703" s="19" t="str">
        <f t="shared" si="60"/>
        <v>Cyclicals</v>
      </c>
      <c r="E703" s="19" t="str">
        <f t="shared" si="61"/>
        <v>Cyclicals ex-WEG &amp; Embraer</v>
      </c>
      <c r="F703" s="100">
        <v>1.5200000000000001E-3</v>
      </c>
      <c r="G703" s="101">
        <v>73721.553</v>
      </c>
      <c r="H703" s="98">
        <v>-4.4859999999999997E-2</v>
      </c>
      <c r="I703" s="20">
        <f t="shared" si="62"/>
        <v>0</v>
      </c>
      <c r="J703" s="102">
        <f t="shared" si="63"/>
        <v>0</v>
      </c>
      <c r="K703" s="102">
        <f t="shared" si="64"/>
        <v>0</v>
      </c>
      <c r="L703" s="96">
        <f t="shared" si="65"/>
        <v>0</v>
      </c>
    </row>
    <row r="704" spans="1:12" ht="13.95" customHeight="1" x14ac:dyDescent="0.3">
      <c r="A704" s="94">
        <v>45443</v>
      </c>
      <c r="B704" s="57" t="s">
        <v>358</v>
      </c>
      <c r="C704" s="57" t="s">
        <v>118</v>
      </c>
      <c r="D704" s="19" t="str">
        <f t="shared" si="60"/>
        <v>Cyclicals</v>
      </c>
      <c r="E704" s="19" t="str">
        <f t="shared" si="61"/>
        <v>Cyclicals ex-WEG &amp; Embraer</v>
      </c>
      <c r="F704" s="100">
        <v>1.56E-3</v>
      </c>
      <c r="G704" s="101">
        <v>775740.41</v>
      </c>
      <c r="H704" s="98">
        <v>-2.1160000000000002E-2</v>
      </c>
      <c r="I704" s="20">
        <f t="shared" si="62"/>
        <v>0</v>
      </c>
      <c r="J704" s="102">
        <f t="shared" si="63"/>
        <v>0</v>
      </c>
      <c r="K704" s="102">
        <f t="shared" si="64"/>
        <v>0</v>
      </c>
      <c r="L704" s="96">
        <f t="shared" si="65"/>
        <v>0</v>
      </c>
    </row>
    <row r="705" spans="1:12" ht="13.95" customHeight="1" x14ac:dyDescent="0.3">
      <c r="A705" s="94">
        <v>45473</v>
      </c>
      <c r="B705" s="57" t="s">
        <v>358</v>
      </c>
      <c r="C705" s="57" t="s">
        <v>118</v>
      </c>
      <c r="D705" s="19" t="str">
        <f t="shared" si="60"/>
        <v>Cyclicals</v>
      </c>
      <c r="E705" s="19" t="str">
        <f t="shared" si="61"/>
        <v>Cyclicals ex-WEG &amp; Embraer</v>
      </c>
      <c r="F705" s="100">
        <v>1.1999999999999999E-3</v>
      </c>
      <c r="G705" s="101">
        <v>826250.69299999997</v>
      </c>
      <c r="H705" s="98">
        <v>-1.201E-2</v>
      </c>
      <c r="I705" s="20">
        <f t="shared" si="62"/>
        <v>0</v>
      </c>
      <c r="J705" s="102">
        <f t="shared" si="63"/>
        <v>0</v>
      </c>
      <c r="K705" s="102">
        <f t="shared" si="64"/>
        <v>0</v>
      </c>
      <c r="L705" s="96">
        <f t="shared" si="65"/>
        <v>0</v>
      </c>
    </row>
    <row r="706" spans="1:12" ht="13.95" customHeight="1" x14ac:dyDescent="0.3">
      <c r="A706" s="94">
        <v>45504</v>
      </c>
      <c r="B706" s="57" t="s">
        <v>358</v>
      </c>
      <c r="C706" s="57" t="s">
        <v>118</v>
      </c>
      <c r="D706" s="19" t="str">
        <f t="shared" si="60"/>
        <v>Cyclicals</v>
      </c>
      <c r="E706" s="19" t="str">
        <f t="shared" si="61"/>
        <v>Cyclicals ex-WEG &amp; Embraer</v>
      </c>
      <c r="F706" s="100">
        <v>1.2600000000000001E-3</v>
      </c>
      <c r="G706" s="101">
        <v>826250.69299999997</v>
      </c>
      <c r="H706" s="98">
        <v>-1.6879999999999999E-2</v>
      </c>
      <c r="I706" s="20">
        <f t="shared" si="62"/>
        <v>0</v>
      </c>
      <c r="J706" s="102">
        <f t="shared" si="63"/>
        <v>0</v>
      </c>
      <c r="K706" s="102">
        <f t="shared" si="64"/>
        <v>0</v>
      </c>
      <c r="L706" s="96">
        <f t="shared" si="65"/>
        <v>0</v>
      </c>
    </row>
    <row r="707" spans="1:12" ht="13.95" customHeight="1" x14ac:dyDescent="0.3">
      <c r="A707" s="94">
        <v>45535</v>
      </c>
      <c r="B707" s="57" t="s">
        <v>358</v>
      </c>
      <c r="C707" s="57" t="s">
        <v>118</v>
      </c>
      <c r="D707" s="19" t="str">
        <f t="shared" si="60"/>
        <v>Cyclicals</v>
      </c>
      <c r="E707" s="19" t="str">
        <f t="shared" si="61"/>
        <v>Cyclicals ex-WEG &amp; Embraer</v>
      </c>
      <c r="F707" s="100">
        <v>7.9000000000000001E-4</v>
      </c>
      <c r="G707" s="101">
        <v>447155.98700000002</v>
      </c>
      <c r="H707" s="98">
        <v>7.0570000000000008E-2</v>
      </c>
      <c r="I707" s="20">
        <f t="shared" si="62"/>
        <v>0</v>
      </c>
      <c r="J707" s="102">
        <f t="shared" si="63"/>
        <v>0</v>
      </c>
      <c r="K707" s="102">
        <f t="shared" si="64"/>
        <v>0</v>
      </c>
      <c r="L707" s="96">
        <f t="shared" si="65"/>
        <v>0</v>
      </c>
    </row>
    <row r="708" spans="1:12" ht="13.95" customHeight="1" x14ac:dyDescent="0.3">
      <c r="A708" s="94">
        <v>45565</v>
      </c>
      <c r="B708" s="57" t="s">
        <v>358</v>
      </c>
      <c r="C708" s="57" t="s">
        <v>118</v>
      </c>
      <c r="D708" s="19" t="str">
        <f t="shared" si="60"/>
        <v>Cyclicals</v>
      </c>
      <c r="E708" s="19" t="str">
        <f t="shared" si="61"/>
        <v>Cyclicals ex-WEG &amp; Embraer</v>
      </c>
      <c r="F708" s="100">
        <v>9.3999999999999997E-4</v>
      </c>
      <c r="G708" s="101">
        <v>447155.98700000002</v>
      </c>
      <c r="H708" s="98">
        <v>5.0389999999999997E-2</v>
      </c>
      <c r="I708" s="20">
        <f t="shared" si="62"/>
        <v>0</v>
      </c>
      <c r="J708" s="102">
        <f t="shared" si="63"/>
        <v>0</v>
      </c>
      <c r="K708" s="102">
        <f t="shared" si="64"/>
        <v>0</v>
      </c>
      <c r="L708" s="96">
        <f t="shared" si="65"/>
        <v>0</v>
      </c>
    </row>
    <row r="709" spans="1:12" ht="13.95" customHeight="1" x14ac:dyDescent="0.3">
      <c r="A709" s="94">
        <v>45596</v>
      </c>
      <c r="B709" s="57" t="s">
        <v>358</v>
      </c>
      <c r="C709" s="57" t="s">
        <v>118</v>
      </c>
      <c r="D709" s="19" t="str">
        <f t="shared" ref="D709:D772" si="66">VLOOKUP(C709,GicsMap,2,FALSE)</f>
        <v>Cyclicals</v>
      </c>
      <c r="E709" s="19" t="str">
        <f t="shared" ref="E709:E772" si="67">IF(D709="Cyclicals",IF(COUNTIF(GlobalList,B709)&gt;0,"WEG &amp; Embraer","Cyclicals ex-WEG &amp; Embraer"),D709)</f>
        <v>Cyclicals ex-WEG &amp; Embraer</v>
      </c>
      <c r="F709" s="100">
        <v>8.699999999999999E-4</v>
      </c>
      <c r="G709" s="101">
        <v>447155.98700000002</v>
      </c>
      <c r="H709" s="98">
        <v>3.9440000000000003E-2</v>
      </c>
      <c r="I709" s="20">
        <f t="shared" ref="I709:I772" si="68">IF(AND(ISNUMBER(G709),ISNUMBER(H709),G709&gt;=PEmin,G709&lt;=PEmax,H709&gt;=ROEmin,H709&lt;=ROEmax),1,0)</f>
        <v>0</v>
      </c>
      <c r="J709" s="102">
        <f t="shared" ref="J709:J772" si="69">IF(I709=1,F709/G709,0)</f>
        <v>0</v>
      </c>
      <c r="K709" s="102">
        <f t="shared" ref="K709:K772" si="70">IF(I709=1,J709/H709,0)</f>
        <v>0</v>
      </c>
      <c r="L709" s="96">
        <f t="shared" ref="L709:L772" si="71">I709*F709</f>
        <v>0</v>
      </c>
    </row>
    <row r="710" spans="1:12" ht="13.95" customHeight="1" x14ac:dyDescent="0.3">
      <c r="A710" s="94">
        <v>45626</v>
      </c>
      <c r="B710" s="57" t="s">
        <v>358</v>
      </c>
      <c r="C710" s="57" t="s">
        <v>118</v>
      </c>
      <c r="D710" s="19" t="str">
        <f t="shared" si="66"/>
        <v>Cyclicals</v>
      </c>
      <c r="E710" s="19" t="str">
        <f t="shared" si="67"/>
        <v>Cyclicals ex-WEG &amp; Embraer</v>
      </c>
      <c r="F710" s="100">
        <v>7.7999999999999999E-4</v>
      </c>
      <c r="G710" s="101">
        <v>447155.98700000002</v>
      </c>
      <c r="H710" s="98">
        <v>1.077E-2</v>
      </c>
      <c r="I710" s="20">
        <f t="shared" si="68"/>
        <v>0</v>
      </c>
      <c r="J710" s="102">
        <f t="shared" si="69"/>
        <v>0</v>
      </c>
      <c r="K710" s="102">
        <f t="shared" si="70"/>
        <v>0</v>
      </c>
      <c r="L710" s="96">
        <f t="shared" si="71"/>
        <v>0</v>
      </c>
    </row>
    <row r="711" spans="1:12" ht="13.95" customHeight="1" x14ac:dyDescent="0.3">
      <c r="A711" s="94">
        <v>45657</v>
      </c>
      <c r="B711" s="57" t="s">
        <v>358</v>
      </c>
      <c r="C711" s="57" t="s">
        <v>118</v>
      </c>
      <c r="D711" s="19" t="str">
        <f t="shared" si="66"/>
        <v>Cyclicals</v>
      </c>
      <c r="E711" s="19" t="str">
        <f t="shared" si="67"/>
        <v>Cyclicals ex-WEG &amp; Embraer</v>
      </c>
      <c r="F711" s="100">
        <v>5.8999999999999992E-4</v>
      </c>
      <c r="G711" s="101">
        <v>447155.98700000002</v>
      </c>
      <c r="H711" s="98">
        <v>-1.345E-2</v>
      </c>
      <c r="I711" s="20">
        <f t="shared" si="68"/>
        <v>0</v>
      </c>
      <c r="J711" s="102">
        <f t="shared" si="69"/>
        <v>0</v>
      </c>
      <c r="K711" s="102">
        <f t="shared" si="70"/>
        <v>0</v>
      </c>
      <c r="L711" s="96">
        <f t="shared" si="71"/>
        <v>0</v>
      </c>
    </row>
    <row r="712" spans="1:12" ht="13.95" customHeight="1" x14ac:dyDescent="0.3">
      <c r="A712" s="94">
        <v>45688</v>
      </c>
      <c r="B712" s="57" t="s">
        <v>358</v>
      </c>
      <c r="C712" s="57" t="s">
        <v>118</v>
      </c>
      <c r="D712" s="19" t="str">
        <f t="shared" si="66"/>
        <v>Cyclicals</v>
      </c>
      <c r="E712" s="19" t="str">
        <f t="shared" si="67"/>
        <v>Cyclicals ex-WEG &amp; Embraer</v>
      </c>
      <c r="F712" s="100">
        <v>7.2999999999999996E-4</v>
      </c>
      <c r="G712" s="101">
        <v>447155.98700000002</v>
      </c>
      <c r="H712" s="98">
        <v>-1.495E-2</v>
      </c>
      <c r="I712" s="20">
        <f t="shared" si="68"/>
        <v>0</v>
      </c>
      <c r="J712" s="102">
        <f t="shared" si="69"/>
        <v>0</v>
      </c>
      <c r="K712" s="102">
        <f t="shared" si="70"/>
        <v>0</v>
      </c>
      <c r="L712" s="96">
        <f t="shared" si="71"/>
        <v>0</v>
      </c>
    </row>
    <row r="713" spans="1:12" ht="13.95" customHeight="1" x14ac:dyDescent="0.3">
      <c r="A713" s="94">
        <v>45716</v>
      </c>
      <c r="B713" s="57" t="s">
        <v>358</v>
      </c>
      <c r="C713" s="57" t="s">
        <v>118</v>
      </c>
      <c r="D713" s="19" t="str">
        <f t="shared" si="66"/>
        <v>Cyclicals</v>
      </c>
      <c r="E713" s="19" t="str">
        <f t="shared" si="67"/>
        <v>Cyclicals ex-WEG &amp; Embraer</v>
      </c>
      <c r="F713" s="100">
        <v>6.4000000000000005E-4</v>
      </c>
      <c r="G713" s="101">
        <v>447155.98700000002</v>
      </c>
      <c r="H713" s="98">
        <v>-2.2370000000000001E-2</v>
      </c>
      <c r="I713" s="20">
        <f t="shared" si="68"/>
        <v>0</v>
      </c>
      <c r="J713" s="102">
        <f t="shared" si="69"/>
        <v>0</v>
      </c>
      <c r="K713" s="102">
        <f t="shared" si="70"/>
        <v>0</v>
      </c>
      <c r="L713" s="96">
        <f t="shared" si="71"/>
        <v>0</v>
      </c>
    </row>
    <row r="714" spans="1:12" ht="13.95" customHeight="1" x14ac:dyDescent="0.3">
      <c r="A714" s="94">
        <v>45747</v>
      </c>
      <c r="B714" s="57" t="s">
        <v>358</v>
      </c>
      <c r="C714" s="57" t="s">
        <v>118</v>
      </c>
      <c r="D714" s="19" t="str">
        <f t="shared" si="66"/>
        <v>Cyclicals</v>
      </c>
      <c r="E714" s="19" t="str">
        <f t="shared" si="67"/>
        <v>Cyclicals ex-WEG &amp; Embraer</v>
      </c>
      <c r="F714" s="100">
        <v>5.0999999999999993E-4</v>
      </c>
      <c r="G714" s="101">
        <v>447155.98700000002</v>
      </c>
      <c r="H714" s="98">
        <v>-8.3400000000000002E-3</v>
      </c>
      <c r="I714" s="20">
        <f t="shared" si="68"/>
        <v>0</v>
      </c>
      <c r="J714" s="102">
        <f t="shared" si="69"/>
        <v>0</v>
      </c>
      <c r="K714" s="102">
        <f t="shared" si="70"/>
        <v>0</v>
      </c>
      <c r="L714" s="96">
        <f t="shared" si="71"/>
        <v>0</v>
      </c>
    </row>
    <row r="715" spans="1:12" ht="13.95" customHeight="1" x14ac:dyDescent="0.3">
      <c r="A715" s="94">
        <v>45777</v>
      </c>
      <c r="B715" s="57" t="s">
        <v>358</v>
      </c>
      <c r="C715" s="57" t="s">
        <v>118</v>
      </c>
      <c r="D715" s="19" t="str">
        <f t="shared" si="66"/>
        <v>Cyclicals</v>
      </c>
      <c r="E715" s="19" t="str">
        <f t="shared" si="67"/>
        <v>Cyclicals ex-WEG &amp; Embraer</v>
      </c>
      <c r="F715" s="100">
        <v>2.2000000000000001E-4</v>
      </c>
      <c r="G715" s="101">
        <v>447155.98700000002</v>
      </c>
      <c r="H715" s="98">
        <v>-1.7829999999999999E-2</v>
      </c>
      <c r="I715" s="20">
        <f t="shared" si="68"/>
        <v>0</v>
      </c>
      <c r="J715" s="102">
        <f t="shared" si="69"/>
        <v>0</v>
      </c>
      <c r="K715" s="102">
        <f t="shared" si="70"/>
        <v>0</v>
      </c>
      <c r="L715" s="96">
        <f t="shared" si="71"/>
        <v>0</v>
      </c>
    </row>
    <row r="716" spans="1:12" ht="13.95" customHeight="1" x14ac:dyDescent="0.3">
      <c r="A716" s="94">
        <v>44834</v>
      </c>
      <c r="B716" s="57" t="s">
        <v>266</v>
      </c>
      <c r="C716" s="57" t="s">
        <v>117</v>
      </c>
      <c r="D716" s="19" t="str">
        <f t="shared" si="66"/>
        <v>Cyclicals</v>
      </c>
      <c r="E716" s="19" t="str">
        <f t="shared" si="67"/>
        <v>Cyclicals ex-WEG &amp; Embraer</v>
      </c>
      <c r="F716" s="100">
        <v>2.8700000000000002E-3</v>
      </c>
      <c r="G716" s="101">
        <v>22.100999999999999</v>
      </c>
      <c r="H716" s="98">
        <v>0.19125</v>
      </c>
      <c r="I716" s="20">
        <f t="shared" si="68"/>
        <v>1</v>
      </c>
      <c r="J716" s="102">
        <f t="shared" si="69"/>
        <v>1.2985837744898423E-4</v>
      </c>
      <c r="K716" s="102">
        <f t="shared" si="70"/>
        <v>6.7899805202083262E-4</v>
      </c>
      <c r="L716" s="96">
        <f t="shared" si="71"/>
        <v>2.8700000000000002E-3</v>
      </c>
    </row>
    <row r="717" spans="1:12" ht="13.95" customHeight="1" x14ac:dyDescent="0.3">
      <c r="A717" s="94">
        <v>44865</v>
      </c>
      <c r="B717" s="57" t="s">
        <v>266</v>
      </c>
      <c r="C717" s="57" t="s">
        <v>117</v>
      </c>
      <c r="D717" s="19" t="str">
        <f t="shared" si="66"/>
        <v>Cyclicals</v>
      </c>
      <c r="E717" s="19" t="str">
        <f t="shared" si="67"/>
        <v>Cyclicals ex-WEG &amp; Embraer</v>
      </c>
      <c r="F717" s="100">
        <v>2.8800000000000002E-3</v>
      </c>
      <c r="G717" s="101">
        <v>22.007999999999999</v>
      </c>
      <c r="H717" s="98">
        <v>0.20463999999999999</v>
      </c>
      <c r="I717" s="20">
        <f t="shared" si="68"/>
        <v>1</v>
      </c>
      <c r="J717" s="102">
        <f t="shared" si="69"/>
        <v>1.3086150490730644E-4</v>
      </c>
      <c r="K717" s="102">
        <f t="shared" si="70"/>
        <v>6.3947177925775236E-4</v>
      </c>
      <c r="L717" s="96">
        <f t="shared" si="71"/>
        <v>2.8800000000000002E-3</v>
      </c>
    </row>
    <row r="718" spans="1:12" ht="13.95" customHeight="1" x14ac:dyDescent="0.3">
      <c r="A718" s="94">
        <v>44895</v>
      </c>
      <c r="B718" s="57" t="s">
        <v>266</v>
      </c>
      <c r="C718" s="57" t="s">
        <v>117</v>
      </c>
      <c r="D718" s="19" t="str">
        <f t="shared" si="66"/>
        <v>Cyclicals</v>
      </c>
      <c r="E718" s="19" t="str">
        <f t="shared" si="67"/>
        <v>Cyclicals ex-WEG &amp; Embraer</v>
      </c>
      <c r="F718" s="100">
        <v>2.5899999999999999E-3</v>
      </c>
      <c r="G718" s="101">
        <v>18.594000000000001</v>
      </c>
      <c r="H718" s="98">
        <v>0.19889999999999999</v>
      </c>
      <c r="I718" s="20">
        <f t="shared" si="68"/>
        <v>1</v>
      </c>
      <c r="J718" s="102">
        <f t="shared" si="69"/>
        <v>1.3929224481015379E-4</v>
      </c>
      <c r="K718" s="102">
        <f t="shared" si="70"/>
        <v>7.0031294524964204E-4</v>
      </c>
      <c r="L718" s="96">
        <f t="shared" si="71"/>
        <v>2.5899999999999999E-3</v>
      </c>
    </row>
    <row r="719" spans="1:12" ht="13.95" customHeight="1" x14ac:dyDescent="0.3">
      <c r="A719" s="94">
        <v>44926</v>
      </c>
      <c r="B719" s="57" t="s">
        <v>266</v>
      </c>
      <c r="C719" s="57" t="s">
        <v>117</v>
      </c>
      <c r="D719" s="19" t="str">
        <f t="shared" si="66"/>
        <v>Cyclicals</v>
      </c>
      <c r="E719" s="19" t="str">
        <f t="shared" si="67"/>
        <v>Cyclicals ex-WEG &amp; Embraer</v>
      </c>
      <c r="F719" s="100">
        <v>2.4399999999999999E-3</v>
      </c>
      <c r="G719" s="101">
        <v>16.513999999999999</v>
      </c>
      <c r="H719" s="98">
        <v>0.18884999999999999</v>
      </c>
      <c r="I719" s="20">
        <f t="shared" si="68"/>
        <v>1</v>
      </c>
      <c r="J719" s="102">
        <f t="shared" si="69"/>
        <v>1.4775342133946953E-4</v>
      </c>
      <c r="K719" s="102">
        <f t="shared" si="70"/>
        <v>7.823850746066695E-4</v>
      </c>
      <c r="L719" s="96">
        <f t="shared" si="71"/>
        <v>2.4399999999999999E-3</v>
      </c>
    </row>
    <row r="720" spans="1:12" ht="13.95" customHeight="1" x14ac:dyDescent="0.3">
      <c r="A720" s="94">
        <v>44957</v>
      </c>
      <c r="B720" s="57" t="s">
        <v>266</v>
      </c>
      <c r="C720" s="57" t="s">
        <v>117</v>
      </c>
      <c r="D720" s="19" t="str">
        <f t="shared" si="66"/>
        <v>Cyclicals</v>
      </c>
      <c r="E720" s="19" t="str">
        <f t="shared" si="67"/>
        <v>Cyclicals ex-WEG &amp; Embraer</v>
      </c>
      <c r="F720" s="100">
        <v>2.66E-3</v>
      </c>
      <c r="G720" s="101">
        <v>18.463999999999999</v>
      </c>
      <c r="H720" s="98">
        <v>0.18365999999999999</v>
      </c>
      <c r="I720" s="20">
        <f t="shared" si="68"/>
        <v>1</v>
      </c>
      <c r="J720" s="102">
        <f t="shared" si="69"/>
        <v>1.4406412478336223E-4</v>
      </c>
      <c r="K720" s="102">
        <f t="shared" si="70"/>
        <v>7.844066469746392E-4</v>
      </c>
      <c r="L720" s="96">
        <f t="shared" si="71"/>
        <v>2.66E-3</v>
      </c>
    </row>
    <row r="721" spans="1:12" ht="13.95" customHeight="1" x14ac:dyDescent="0.3">
      <c r="A721" s="94">
        <v>44985</v>
      </c>
      <c r="B721" s="57" t="s">
        <v>266</v>
      </c>
      <c r="C721" s="57" t="s">
        <v>117</v>
      </c>
      <c r="D721" s="19" t="str">
        <f t="shared" si="66"/>
        <v>Cyclicals</v>
      </c>
      <c r="E721" s="19" t="str">
        <f t="shared" si="67"/>
        <v>Cyclicals ex-WEG &amp; Embraer</v>
      </c>
      <c r="F721" s="100">
        <v>2.4499999999999999E-3</v>
      </c>
      <c r="G721" s="101">
        <v>15.448</v>
      </c>
      <c r="H721" s="98">
        <v>0.18464</v>
      </c>
      <c r="I721" s="20">
        <f t="shared" si="68"/>
        <v>1</v>
      </c>
      <c r="J721" s="102">
        <f t="shared" si="69"/>
        <v>1.5859658208182287E-4</v>
      </c>
      <c r="K721" s="102">
        <f t="shared" si="70"/>
        <v>8.5895029290415333E-4</v>
      </c>
      <c r="L721" s="96">
        <f t="shared" si="71"/>
        <v>2.4499999999999999E-3</v>
      </c>
    </row>
    <row r="722" spans="1:12" ht="13.95" customHeight="1" x14ac:dyDescent="0.3">
      <c r="A722" s="94">
        <v>45016</v>
      </c>
      <c r="B722" s="57" t="s">
        <v>266</v>
      </c>
      <c r="C722" s="57" t="s">
        <v>117</v>
      </c>
      <c r="D722" s="19" t="str">
        <f t="shared" si="66"/>
        <v>Cyclicals</v>
      </c>
      <c r="E722" s="19" t="str">
        <f t="shared" si="67"/>
        <v>Cyclicals ex-WEG &amp; Embraer</v>
      </c>
      <c r="F722" s="100">
        <v>2.15E-3</v>
      </c>
      <c r="G722" s="101">
        <v>13.372999999999999</v>
      </c>
      <c r="H722" s="98">
        <v>0.18031</v>
      </c>
      <c r="I722" s="20">
        <f t="shared" si="68"/>
        <v>1</v>
      </c>
      <c r="J722" s="102">
        <f t="shared" si="69"/>
        <v>1.6077170418006431E-4</v>
      </c>
      <c r="K722" s="102">
        <f t="shared" si="70"/>
        <v>8.9164053119662973E-4</v>
      </c>
      <c r="L722" s="96">
        <f t="shared" si="71"/>
        <v>2.15E-3</v>
      </c>
    </row>
    <row r="723" spans="1:12" ht="13.95" customHeight="1" x14ac:dyDescent="0.3">
      <c r="A723" s="94">
        <v>45046</v>
      </c>
      <c r="B723" s="57" t="s">
        <v>266</v>
      </c>
      <c r="C723" s="57" t="s">
        <v>117</v>
      </c>
      <c r="D723" s="19" t="str">
        <f t="shared" si="66"/>
        <v>Cyclicals</v>
      </c>
      <c r="E723" s="19" t="str">
        <f t="shared" si="67"/>
        <v>Cyclicals ex-WEG &amp; Embraer</v>
      </c>
      <c r="F723" s="100">
        <v>2.2000000000000001E-3</v>
      </c>
      <c r="G723" s="101">
        <v>14.314</v>
      </c>
      <c r="H723" s="98">
        <v>0.17657999999999999</v>
      </c>
      <c r="I723" s="20">
        <f t="shared" si="68"/>
        <v>1</v>
      </c>
      <c r="J723" s="102">
        <f t="shared" si="69"/>
        <v>1.5369568254855386E-4</v>
      </c>
      <c r="K723" s="102">
        <f t="shared" si="70"/>
        <v>8.7040255152652545E-4</v>
      </c>
      <c r="L723" s="96">
        <f t="shared" si="71"/>
        <v>2.2000000000000001E-3</v>
      </c>
    </row>
    <row r="724" spans="1:12" ht="13.95" customHeight="1" x14ac:dyDescent="0.3">
      <c r="A724" s="94">
        <v>45077</v>
      </c>
      <c r="B724" s="57" t="s">
        <v>266</v>
      </c>
      <c r="C724" s="57" t="s">
        <v>117</v>
      </c>
      <c r="D724" s="19" t="str">
        <f t="shared" si="66"/>
        <v>Cyclicals</v>
      </c>
      <c r="E724" s="19" t="str">
        <f t="shared" si="67"/>
        <v>Cyclicals ex-WEG &amp; Embraer</v>
      </c>
      <c r="F724" s="100">
        <v>2.3600000000000001E-3</v>
      </c>
      <c r="G724" s="101">
        <v>15.688000000000001</v>
      </c>
      <c r="H724" s="98">
        <v>0.17088999999999999</v>
      </c>
      <c r="I724" s="20">
        <f t="shared" si="68"/>
        <v>1</v>
      </c>
      <c r="J724" s="102">
        <f t="shared" si="69"/>
        <v>1.5043345232024476E-4</v>
      </c>
      <c r="K724" s="102">
        <f t="shared" si="70"/>
        <v>8.8029406238074065E-4</v>
      </c>
      <c r="L724" s="96">
        <f t="shared" si="71"/>
        <v>2.3600000000000001E-3</v>
      </c>
    </row>
    <row r="725" spans="1:12" ht="13.95" customHeight="1" x14ac:dyDescent="0.3">
      <c r="A725" s="94">
        <v>45107</v>
      </c>
      <c r="B725" s="57" t="s">
        <v>266</v>
      </c>
      <c r="C725" s="57" t="s">
        <v>117</v>
      </c>
      <c r="D725" s="19" t="str">
        <f t="shared" si="66"/>
        <v>Cyclicals</v>
      </c>
      <c r="E725" s="19" t="str">
        <f t="shared" si="67"/>
        <v>Cyclicals ex-WEG &amp; Embraer</v>
      </c>
      <c r="F725" s="100">
        <v>2.32E-3</v>
      </c>
      <c r="G725" s="101">
        <v>16.873999999999999</v>
      </c>
      <c r="H725" s="98">
        <v>0.17097000000000001</v>
      </c>
      <c r="I725" s="20">
        <f t="shared" si="68"/>
        <v>1</v>
      </c>
      <c r="J725" s="102">
        <f t="shared" si="69"/>
        <v>1.3748962901505274E-4</v>
      </c>
      <c r="K725" s="102">
        <f t="shared" si="70"/>
        <v>8.0417400137481861E-4</v>
      </c>
      <c r="L725" s="96">
        <f t="shared" si="71"/>
        <v>2.32E-3</v>
      </c>
    </row>
    <row r="726" spans="1:12" ht="13.95" customHeight="1" x14ac:dyDescent="0.3">
      <c r="A726" s="94">
        <v>45138</v>
      </c>
      <c r="B726" s="57" t="s">
        <v>266</v>
      </c>
      <c r="C726" s="57" t="s">
        <v>117</v>
      </c>
      <c r="D726" s="19" t="str">
        <f t="shared" si="66"/>
        <v>Cyclicals</v>
      </c>
      <c r="E726" s="19" t="str">
        <f t="shared" si="67"/>
        <v>Cyclicals ex-WEG &amp; Embraer</v>
      </c>
      <c r="F726" s="100">
        <v>2.3500000000000001E-3</v>
      </c>
      <c r="G726" s="101">
        <v>17.917999999999999</v>
      </c>
      <c r="H726" s="98">
        <v>0.16847999999999999</v>
      </c>
      <c r="I726" s="20">
        <f t="shared" si="68"/>
        <v>1</v>
      </c>
      <c r="J726" s="102">
        <f t="shared" si="69"/>
        <v>1.3115303047215091E-4</v>
      </c>
      <c r="K726" s="102">
        <f t="shared" si="70"/>
        <v>7.7844866139690713E-4</v>
      </c>
      <c r="L726" s="96">
        <f t="shared" si="71"/>
        <v>2.3500000000000001E-3</v>
      </c>
    </row>
    <row r="727" spans="1:12" ht="13.95" customHeight="1" x14ac:dyDescent="0.3">
      <c r="A727" s="94">
        <v>45169</v>
      </c>
      <c r="B727" s="57" t="s">
        <v>266</v>
      </c>
      <c r="C727" s="57" t="s">
        <v>117</v>
      </c>
      <c r="D727" s="19" t="str">
        <f t="shared" si="66"/>
        <v>Cyclicals</v>
      </c>
      <c r="E727" s="19" t="str">
        <f t="shared" si="67"/>
        <v>Cyclicals ex-WEG &amp; Embraer</v>
      </c>
      <c r="F727" s="100">
        <v>2.15E-3</v>
      </c>
      <c r="G727" s="101">
        <v>15.191000000000001</v>
      </c>
      <c r="H727" s="98">
        <v>0.16564999999999999</v>
      </c>
      <c r="I727" s="20">
        <f t="shared" si="68"/>
        <v>1</v>
      </c>
      <c r="J727" s="102">
        <f t="shared" si="69"/>
        <v>1.4153116977157527E-4</v>
      </c>
      <c r="K727" s="102">
        <f t="shared" si="70"/>
        <v>8.5439885162436025E-4</v>
      </c>
      <c r="L727" s="96">
        <f t="shared" si="71"/>
        <v>2.15E-3</v>
      </c>
    </row>
    <row r="728" spans="1:12" ht="13.95" customHeight="1" x14ac:dyDescent="0.3">
      <c r="A728" s="94">
        <v>45199</v>
      </c>
      <c r="B728" s="57" t="s">
        <v>266</v>
      </c>
      <c r="C728" s="57" t="s">
        <v>117</v>
      </c>
      <c r="D728" s="19" t="str">
        <f t="shared" si="66"/>
        <v>Cyclicals</v>
      </c>
      <c r="E728" s="19" t="str">
        <f t="shared" si="67"/>
        <v>Cyclicals ex-WEG &amp; Embraer</v>
      </c>
      <c r="F728" s="100">
        <v>1.99E-3</v>
      </c>
      <c r="G728" s="101">
        <v>14.635</v>
      </c>
      <c r="H728" s="98">
        <v>0.15776000000000001</v>
      </c>
      <c r="I728" s="20">
        <f t="shared" si="68"/>
        <v>1</v>
      </c>
      <c r="J728" s="102">
        <f t="shared" si="69"/>
        <v>1.359754014349163E-4</v>
      </c>
      <c r="K728" s="102">
        <f t="shared" si="70"/>
        <v>8.6191304154992579E-4</v>
      </c>
      <c r="L728" s="96">
        <f t="shared" si="71"/>
        <v>1.99E-3</v>
      </c>
    </row>
    <row r="729" spans="1:12" ht="13.95" customHeight="1" x14ac:dyDescent="0.3">
      <c r="A729" s="94">
        <v>45230</v>
      </c>
      <c r="B729" s="57" t="s">
        <v>266</v>
      </c>
      <c r="C729" s="57" t="s">
        <v>117</v>
      </c>
      <c r="D729" s="19" t="str">
        <f t="shared" si="66"/>
        <v>Cyclicals</v>
      </c>
      <c r="E729" s="19" t="str">
        <f t="shared" si="67"/>
        <v>Cyclicals ex-WEG &amp; Embraer</v>
      </c>
      <c r="F729" s="100">
        <v>1.8400000000000001E-3</v>
      </c>
      <c r="G729" s="101">
        <v>12.683</v>
      </c>
      <c r="H729" s="98">
        <v>0.16377</v>
      </c>
      <c r="I729" s="20">
        <f t="shared" si="68"/>
        <v>1</v>
      </c>
      <c r="J729" s="102">
        <f t="shared" si="69"/>
        <v>1.4507608609950329E-4</v>
      </c>
      <c r="K729" s="102">
        <f t="shared" si="70"/>
        <v>8.8585263540027657E-4</v>
      </c>
      <c r="L729" s="96">
        <f t="shared" si="71"/>
        <v>1.8400000000000001E-3</v>
      </c>
    </row>
    <row r="730" spans="1:12" ht="13.95" customHeight="1" x14ac:dyDescent="0.3">
      <c r="A730" s="94">
        <v>45260</v>
      </c>
      <c r="B730" s="57" t="s">
        <v>266</v>
      </c>
      <c r="C730" s="57" t="s">
        <v>117</v>
      </c>
      <c r="D730" s="19" t="str">
        <f t="shared" si="66"/>
        <v>Cyclicals</v>
      </c>
      <c r="E730" s="19" t="str">
        <f t="shared" si="67"/>
        <v>Cyclicals ex-WEG &amp; Embraer</v>
      </c>
      <c r="F730" s="100">
        <v>1.6800000000000001E-3</v>
      </c>
      <c r="G730" s="101">
        <v>12.750999999999999</v>
      </c>
      <c r="H730" s="98">
        <v>0.16546</v>
      </c>
      <c r="I730" s="20">
        <f t="shared" si="68"/>
        <v>1</v>
      </c>
      <c r="J730" s="102">
        <f t="shared" si="69"/>
        <v>1.3175437220610148E-4</v>
      </c>
      <c r="K730" s="102">
        <f t="shared" si="70"/>
        <v>7.9629138284843153E-4</v>
      </c>
      <c r="L730" s="96">
        <f t="shared" si="71"/>
        <v>1.6800000000000001E-3</v>
      </c>
    </row>
    <row r="731" spans="1:12" ht="13.95" customHeight="1" x14ac:dyDescent="0.3">
      <c r="A731" s="94">
        <v>45291</v>
      </c>
      <c r="B731" s="57" t="s">
        <v>266</v>
      </c>
      <c r="C731" s="57" t="s">
        <v>117</v>
      </c>
      <c r="D731" s="19" t="str">
        <f t="shared" si="66"/>
        <v>Cyclicals</v>
      </c>
      <c r="E731" s="19" t="str">
        <f t="shared" si="67"/>
        <v>Cyclicals ex-WEG &amp; Embraer</v>
      </c>
      <c r="F731" s="100">
        <v>1.7600000000000001E-3</v>
      </c>
      <c r="G731" s="101">
        <v>13.377000000000001</v>
      </c>
      <c r="H731" s="98">
        <v>0.16467000000000001</v>
      </c>
      <c r="I731" s="20">
        <f t="shared" si="68"/>
        <v>1</v>
      </c>
      <c r="J731" s="102">
        <f t="shared" si="69"/>
        <v>1.3156911116094791E-4</v>
      </c>
      <c r="K731" s="102">
        <f t="shared" si="70"/>
        <v>7.989865255416767E-4</v>
      </c>
      <c r="L731" s="96">
        <f t="shared" si="71"/>
        <v>1.7600000000000001E-3</v>
      </c>
    </row>
    <row r="732" spans="1:12" ht="13.95" customHeight="1" x14ac:dyDescent="0.3">
      <c r="A732" s="94">
        <v>45322</v>
      </c>
      <c r="B732" s="57" t="s">
        <v>266</v>
      </c>
      <c r="C732" s="57" t="s">
        <v>117</v>
      </c>
      <c r="D732" s="19" t="str">
        <f t="shared" si="66"/>
        <v>Cyclicals</v>
      </c>
      <c r="E732" s="19" t="str">
        <f t="shared" si="67"/>
        <v>Cyclicals ex-WEG &amp; Embraer</v>
      </c>
      <c r="F732" s="100">
        <v>1.7899999999999999E-3</v>
      </c>
      <c r="G732" s="101">
        <v>13.042</v>
      </c>
      <c r="H732" s="98">
        <v>0.15340999999999999</v>
      </c>
      <c r="I732" s="20">
        <f t="shared" si="68"/>
        <v>1</v>
      </c>
      <c r="J732" s="102">
        <f t="shared" si="69"/>
        <v>1.3724888820733017E-4</v>
      </c>
      <c r="K732" s="102">
        <f t="shared" si="70"/>
        <v>8.9465411777152847E-4</v>
      </c>
      <c r="L732" s="96">
        <f t="shared" si="71"/>
        <v>1.7899999999999999E-3</v>
      </c>
    </row>
    <row r="733" spans="1:12" ht="13.95" customHeight="1" x14ac:dyDescent="0.3">
      <c r="A733" s="94">
        <v>45351</v>
      </c>
      <c r="B733" s="57" t="s">
        <v>266</v>
      </c>
      <c r="C733" s="57" t="s">
        <v>117</v>
      </c>
      <c r="D733" s="19" t="str">
        <f t="shared" si="66"/>
        <v>Cyclicals</v>
      </c>
      <c r="E733" s="19" t="str">
        <f t="shared" si="67"/>
        <v>Cyclicals ex-WEG &amp; Embraer</v>
      </c>
      <c r="F733" s="100">
        <v>1.6800000000000001E-3</v>
      </c>
      <c r="G733" s="101">
        <v>13.784000000000001</v>
      </c>
      <c r="H733" s="98">
        <v>0.14660000000000001</v>
      </c>
      <c r="I733" s="20">
        <f t="shared" si="68"/>
        <v>1</v>
      </c>
      <c r="J733" s="102">
        <f t="shared" si="69"/>
        <v>1.2188044109112014E-4</v>
      </c>
      <c r="K733" s="102">
        <f t="shared" si="70"/>
        <v>8.3138090785211548E-4</v>
      </c>
      <c r="L733" s="96">
        <f t="shared" si="71"/>
        <v>1.6800000000000001E-3</v>
      </c>
    </row>
    <row r="734" spans="1:12" ht="13.95" customHeight="1" x14ac:dyDescent="0.3">
      <c r="A734" s="94">
        <v>45382</v>
      </c>
      <c r="B734" s="57" t="s">
        <v>266</v>
      </c>
      <c r="C734" s="57" t="s">
        <v>117</v>
      </c>
      <c r="D734" s="19" t="str">
        <f t="shared" si="66"/>
        <v>Cyclicals</v>
      </c>
      <c r="E734" s="19" t="str">
        <f t="shared" si="67"/>
        <v>Cyclicals ex-WEG &amp; Embraer</v>
      </c>
      <c r="F734" s="100">
        <v>1.8500000000000001E-3</v>
      </c>
      <c r="G734" s="101">
        <v>14.72</v>
      </c>
      <c r="H734" s="98">
        <v>0.14596000000000001</v>
      </c>
      <c r="I734" s="20">
        <f t="shared" si="68"/>
        <v>1</v>
      </c>
      <c r="J734" s="102">
        <f t="shared" si="69"/>
        <v>1.2567934782608696E-4</v>
      </c>
      <c r="K734" s="102">
        <f t="shared" si="70"/>
        <v>8.610533558926209E-4</v>
      </c>
      <c r="L734" s="96">
        <f t="shared" si="71"/>
        <v>1.8500000000000001E-3</v>
      </c>
    </row>
    <row r="735" spans="1:12" ht="13.95" customHeight="1" x14ac:dyDescent="0.3">
      <c r="A735" s="94">
        <v>45412</v>
      </c>
      <c r="B735" s="57" t="s">
        <v>266</v>
      </c>
      <c r="C735" s="57" t="s">
        <v>117</v>
      </c>
      <c r="D735" s="19" t="str">
        <f t="shared" si="66"/>
        <v>Cyclicals</v>
      </c>
      <c r="E735" s="19" t="str">
        <f t="shared" si="67"/>
        <v>Cyclicals ex-WEG &amp; Embraer</v>
      </c>
      <c r="F735" s="100">
        <v>1.5299999999999999E-3</v>
      </c>
      <c r="G735" s="101">
        <v>12.042</v>
      </c>
      <c r="H735" s="98">
        <v>0.14307</v>
      </c>
      <c r="I735" s="20">
        <f t="shared" si="68"/>
        <v>1</v>
      </c>
      <c r="J735" s="102">
        <f t="shared" si="69"/>
        <v>1.2705530642750373E-4</v>
      </c>
      <c r="K735" s="102">
        <f t="shared" si="70"/>
        <v>8.8806392973721758E-4</v>
      </c>
      <c r="L735" s="96">
        <f t="shared" si="71"/>
        <v>1.5299999999999999E-3</v>
      </c>
    </row>
    <row r="736" spans="1:12" ht="13.95" customHeight="1" x14ac:dyDescent="0.3">
      <c r="A736" s="94">
        <v>45443</v>
      </c>
      <c r="B736" s="57" t="s">
        <v>266</v>
      </c>
      <c r="C736" s="57" t="s">
        <v>117</v>
      </c>
      <c r="D736" s="19" t="str">
        <f t="shared" si="66"/>
        <v>Cyclicals</v>
      </c>
      <c r="E736" s="19" t="str">
        <f t="shared" si="67"/>
        <v>Cyclicals ex-WEG &amp; Embraer</v>
      </c>
      <c r="F736" s="100">
        <v>1.5200000000000001E-3</v>
      </c>
      <c r="G736" s="101">
        <v>11.553000000000001</v>
      </c>
      <c r="H736" s="98">
        <v>0.1414</v>
      </c>
      <c r="I736" s="20">
        <f t="shared" si="68"/>
        <v>1</v>
      </c>
      <c r="J736" s="102">
        <f t="shared" si="69"/>
        <v>1.3156755820998875E-4</v>
      </c>
      <c r="K736" s="102">
        <f t="shared" si="70"/>
        <v>9.3046363656286251E-4</v>
      </c>
      <c r="L736" s="96">
        <f t="shared" si="71"/>
        <v>1.5200000000000001E-3</v>
      </c>
    </row>
    <row r="737" spans="1:12" ht="13.95" customHeight="1" x14ac:dyDescent="0.3">
      <c r="A737" s="94">
        <v>45473</v>
      </c>
      <c r="B737" s="57" t="s">
        <v>266</v>
      </c>
      <c r="C737" s="57" t="s">
        <v>117</v>
      </c>
      <c r="D737" s="19" t="str">
        <f t="shared" si="66"/>
        <v>Cyclicals</v>
      </c>
      <c r="E737" s="19" t="str">
        <f t="shared" si="67"/>
        <v>Cyclicals ex-WEG &amp; Embraer</v>
      </c>
      <c r="F737" s="100">
        <v>1.57E-3</v>
      </c>
      <c r="G737" s="101">
        <v>11.912000000000001</v>
      </c>
      <c r="H737" s="98">
        <v>0.14216000000000001</v>
      </c>
      <c r="I737" s="20">
        <f t="shared" si="68"/>
        <v>1</v>
      </c>
      <c r="J737" s="102">
        <f t="shared" si="69"/>
        <v>1.3179986568166553E-4</v>
      </c>
      <c r="K737" s="102">
        <f t="shared" si="70"/>
        <v>9.2712342207136686E-4</v>
      </c>
      <c r="L737" s="96">
        <f t="shared" si="71"/>
        <v>1.57E-3</v>
      </c>
    </row>
    <row r="738" spans="1:12" ht="13.95" customHeight="1" x14ac:dyDescent="0.3">
      <c r="A738" s="94">
        <v>45504</v>
      </c>
      <c r="B738" s="57" t="s">
        <v>266</v>
      </c>
      <c r="C738" s="57" t="s">
        <v>117</v>
      </c>
      <c r="D738" s="19" t="str">
        <f t="shared" si="66"/>
        <v>Cyclicals</v>
      </c>
      <c r="E738" s="19" t="str">
        <f t="shared" si="67"/>
        <v>Cyclicals ex-WEG &amp; Embraer</v>
      </c>
      <c r="F738" s="100">
        <v>2.82E-3</v>
      </c>
      <c r="G738" s="101">
        <v>11.404</v>
      </c>
      <c r="H738" s="98">
        <v>0.14066999999999999</v>
      </c>
      <c r="I738" s="20">
        <f t="shared" si="68"/>
        <v>1</v>
      </c>
      <c r="J738" s="102">
        <f t="shared" si="69"/>
        <v>2.4728165555945283E-4</v>
      </c>
      <c r="K738" s="102">
        <f t="shared" si="70"/>
        <v>1.7578848052850846E-3</v>
      </c>
      <c r="L738" s="96">
        <f t="shared" si="71"/>
        <v>2.82E-3</v>
      </c>
    </row>
    <row r="739" spans="1:12" ht="13.95" customHeight="1" x14ac:dyDescent="0.3">
      <c r="A739" s="94">
        <v>45535</v>
      </c>
      <c r="B739" s="57" t="s">
        <v>266</v>
      </c>
      <c r="C739" s="57" t="s">
        <v>117</v>
      </c>
      <c r="D739" s="19" t="str">
        <f t="shared" si="66"/>
        <v>Cyclicals</v>
      </c>
      <c r="E739" s="19" t="str">
        <f t="shared" si="67"/>
        <v>Cyclicals ex-WEG &amp; Embraer</v>
      </c>
      <c r="F739" s="100">
        <v>2.7799999999999999E-3</v>
      </c>
      <c r="G739" s="101">
        <v>10.656000000000001</v>
      </c>
      <c r="H739" s="98">
        <v>0.13780999999999999</v>
      </c>
      <c r="I739" s="20">
        <f t="shared" si="68"/>
        <v>1</v>
      </c>
      <c r="J739" s="102">
        <f t="shared" si="69"/>
        <v>2.6088588588588584E-4</v>
      </c>
      <c r="K739" s="102">
        <f t="shared" si="70"/>
        <v>1.893083853754342E-3</v>
      </c>
      <c r="L739" s="96">
        <f t="shared" si="71"/>
        <v>2.7799999999999999E-3</v>
      </c>
    </row>
    <row r="740" spans="1:12" ht="13.95" customHeight="1" x14ac:dyDescent="0.3">
      <c r="A740" s="94">
        <v>45565</v>
      </c>
      <c r="B740" s="57" t="s">
        <v>266</v>
      </c>
      <c r="C740" s="57" t="s">
        <v>117</v>
      </c>
      <c r="D740" s="19" t="str">
        <f t="shared" si="66"/>
        <v>Cyclicals</v>
      </c>
      <c r="E740" s="19" t="str">
        <f t="shared" si="67"/>
        <v>Cyclicals ex-WEG &amp; Embraer</v>
      </c>
      <c r="F740" s="100">
        <v>2.47E-3</v>
      </c>
      <c r="G740" s="101">
        <v>9.0389999999999997</v>
      </c>
      <c r="H740" s="98">
        <v>0.13283</v>
      </c>
      <c r="I740" s="20">
        <f t="shared" si="68"/>
        <v>1</v>
      </c>
      <c r="J740" s="102">
        <f t="shared" si="69"/>
        <v>2.7326031640668216E-4</v>
      </c>
      <c r="K740" s="102">
        <f t="shared" si="70"/>
        <v>2.0572183724059485E-3</v>
      </c>
      <c r="L740" s="96">
        <f t="shared" si="71"/>
        <v>2.47E-3</v>
      </c>
    </row>
    <row r="741" spans="1:12" ht="13.95" customHeight="1" x14ac:dyDescent="0.3">
      <c r="A741" s="94">
        <v>45596</v>
      </c>
      <c r="B741" s="57" t="s">
        <v>266</v>
      </c>
      <c r="C741" s="57" t="s">
        <v>117</v>
      </c>
      <c r="D741" s="19" t="str">
        <f t="shared" si="66"/>
        <v>Cyclicals</v>
      </c>
      <c r="E741" s="19" t="str">
        <f t="shared" si="67"/>
        <v>Cyclicals ex-WEG &amp; Embraer</v>
      </c>
      <c r="F741" s="100">
        <v>2.4599999999999999E-3</v>
      </c>
      <c r="G741" s="101">
        <v>8.8569999999999993</v>
      </c>
      <c r="H741" s="98">
        <v>0.10693999999999999</v>
      </c>
      <c r="I741" s="20">
        <f t="shared" si="68"/>
        <v>1</v>
      </c>
      <c r="J741" s="102">
        <f t="shared" si="69"/>
        <v>2.7774641526476235E-4</v>
      </c>
      <c r="K741" s="102">
        <f t="shared" si="70"/>
        <v>2.5972172738429247E-3</v>
      </c>
      <c r="L741" s="96">
        <f t="shared" si="71"/>
        <v>2.4599999999999999E-3</v>
      </c>
    </row>
    <row r="742" spans="1:12" ht="13.95" customHeight="1" x14ac:dyDescent="0.3">
      <c r="A742" s="94">
        <v>45626</v>
      </c>
      <c r="B742" s="57" t="s">
        <v>266</v>
      </c>
      <c r="C742" s="57" t="s">
        <v>117</v>
      </c>
      <c r="D742" s="19" t="str">
        <f t="shared" si="66"/>
        <v>Cyclicals</v>
      </c>
      <c r="E742" s="19" t="str">
        <f t="shared" si="67"/>
        <v>Cyclicals ex-WEG &amp; Embraer</v>
      </c>
      <c r="F742" s="100">
        <v>2.2599999999999999E-3</v>
      </c>
      <c r="G742" s="101">
        <v>7.7370000000000001</v>
      </c>
      <c r="H742" s="98">
        <v>0.12334000000000001</v>
      </c>
      <c r="I742" s="20">
        <f t="shared" si="68"/>
        <v>1</v>
      </c>
      <c r="J742" s="102">
        <f t="shared" si="69"/>
        <v>2.9210288225410363E-4</v>
      </c>
      <c r="K742" s="102">
        <f t="shared" si="70"/>
        <v>2.3682737332098558E-3</v>
      </c>
      <c r="L742" s="96">
        <f t="shared" si="71"/>
        <v>2.2599999999999999E-3</v>
      </c>
    </row>
    <row r="743" spans="1:12" ht="13.95" customHeight="1" x14ac:dyDescent="0.3">
      <c r="A743" s="94">
        <v>45657</v>
      </c>
      <c r="B743" s="57" t="s">
        <v>266</v>
      </c>
      <c r="C743" s="57" t="s">
        <v>117</v>
      </c>
      <c r="D743" s="19" t="str">
        <f t="shared" si="66"/>
        <v>Cyclicals</v>
      </c>
      <c r="E743" s="19" t="str">
        <f t="shared" si="67"/>
        <v>Cyclicals ex-WEG &amp; Embraer</v>
      </c>
      <c r="F743" s="100">
        <v>1.9400000000000001E-3</v>
      </c>
      <c r="G743" s="101">
        <v>7.3890000000000002</v>
      </c>
      <c r="H743" s="98">
        <v>0.12479999999999999</v>
      </c>
      <c r="I743" s="20">
        <f t="shared" si="68"/>
        <v>1</v>
      </c>
      <c r="J743" s="102">
        <f t="shared" si="69"/>
        <v>2.6255244282040869E-4</v>
      </c>
      <c r="K743" s="102">
        <f t="shared" si="70"/>
        <v>2.1037855995225058E-3</v>
      </c>
      <c r="L743" s="96">
        <f t="shared" si="71"/>
        <v>1.9400000000000001E-3</v>
      </c>
    </row>
    <row r="744" spans="1:12" ht="13.95" customHeight="1" x14ac:dyDescent="0.3">
      <c r="A744" s="94">
        <v>45688</v>
      </c>
      <c r="B744" s="57" t="s">
        <v>266</v>
      </c>
      <c r="C744" s="57" t="s">
        <v>117</v>
      </c>
      <c r="D744" s="19" t="str">
        <f t="shared" si="66"/>
        <v>Cyclicals</v>
      </c>
      <c r="E744" s="19" t="str">
        <f t="shared" si="67"/>
        <v>Cyclicals ex-WEG &amp; Embraer</v>
      </c>
      <c r="F744" s="100">
        <v>2.2799999999999999E-3</v>
      </c>
      <c r="G744" s="101">
        <v>8.6630000000000003</v>
      </c>
      <c r="H744" s="98">
        <v>0.11345</v>
      </c>
      <c r="I744" s="20">
        <f t="shared" si="68"/>
        <v>1</v>
      </c>
      <c r="J744" s="102">
        <f t="shared" si="69"/>
        <v>2.6318827196121432E-4</v>
      </c>
      <c r="K744" s="102">
        <f t="shared" si="70"/>
        <v>2.31986136589876E-3</v>
      </c>
      <c r="L744" s="96">
        <f t="shared" si="71"/>
        <v>2.2799999999999999E-3</v>
      </c>
    </row>
    <row r="745" spans="1:12" ht="13.95" customHeight="1" x14ac:dyDescent="0.3">
      <c r="A745" s="94">
        <v>45716</v>
      </c>
      <c r="B745" s="57" t="s">
        <v>266</v>
      </c>
      <c r="C745" s="57" t="s">
        <v>117</v>
      </c>
      <c r="D745" s="19" t="str">
        <f t="shared" si="66"/>
        <v>Cyclicals</v>
      </c>
      <c r="E745" s="19" t="str">
        <f t="shared" si="67"/>
        <v>Cyclicals ex-WEG &amp; Embraer</v>
      </c>
      <c r="F745" s="100">
        <v>1.7899999999999999E-3</v>
      </c>
      <c r="G745" s="101">
        <v>7.0410000000000004</v>
      </c>
      <c r="H745" s="98">
        <v>0.10709</v>
      </c>
      <c r="I745" s="20">
        <f t="shared" si="68"/>
        <v>1</v>
      </c>
      <c r="J745" s="102">
        <f t="shared" si="69"/>
        <v>2.5422525209487288E-4</v>
      </c>
      <c r="K745" s="102">
        <f t="shared" si="70"/>
        <v>2.3739401633660739E-3</v>
      </c>
      <c r="L745" s="96">
        <f t="shared" si="71"/>
        <v>1.7899999999999999E-3</v>
      </c>
    </row>
    <row r="746" spans="1:12" ht="13.95" customHeight="1" x14ac:dyDescent="0.3">
      <c r="A746" s="94">
        <v>45747</v>
      </c>
      <c r="B746" s="57" t="s">
        <v>266</v>
      </c>
      <c r="C746" s="57" t="s">
        <v>117</v>
      </c>
      <c r="D746" s="19" t="str">
        <f t="shared" si="66"/>
        <v>Cyclicals</v>
      </c>
      <c r="E746" s="19" t="str">
        <f t="shared" si="67"/>
        <v>Cyclicals ex-WEG &amp; Embraer</v>
      </c>
      <c r="F746" s="100">
        <v>1.6000000000000001E-3</v>
      </c>
      <c r="G746" s="101">
        <v>6.4550000000000001</v>
      </c>
      <c r="H746" s="98">
        <v>9.2509999999999995E-2</v>
      </c>
      <c r="I746" s="20">
        <f t="shared" si="68"/>
        <v>1</v>
      </c>
      <c r="J746" s="102">
        <f t="shared" si="69"/>
        <v>2.4786986831913248E-4</v>
      </c>
      <c r="K746" s="102">
        <f t="shared" si="70"/>
        <v>2.6793845888999296E-3</v>
      </c>
      <c r="L746" s="96">
        <f t="shared" si="71"/>
        <v>1.6000000000000001E-3</v>
      </c>
    </row>
    <row r="747" spans="1:12" ht="13.95" customHeight="1" x14ac:dyDescent="0.3">
      <c r="A747" s="94">
        <v>45777</v>
      </c>
      <c r="B747" s="57" t="s">
        <v>266</v>
      </c>
      <c r="C747" s="57" t="s">
        <v>117</v>
      </c>
      <c r="D747" s="19" t="str">
        <f t="shared" si="66"/>
        <v>Cyclicals</v>
      </c>
      <c r="E747" s="19" t="str">
        <f t="shared" si="67"/>
        <v>Cyclicals ex-WEG &amp; Embraer</v>
      </c>
      <c r="F747" s="100">
        <v>2.0200000000000001E-3</v>
      </c>
      <c r="G747" s="101">
        <v>8.7029999999999994</v>
      </c>
      <c r="H747" s="98">
        <v>8.8450000000000001E-2</v>
      </c>
      <c r="I747" s="20">
        <f t="shared" si="68"/>
        <v>1</v>
      </c>
      <c r="J747" s="102">
        <f t="shared" si="69"/>
        <v>2.3210387222796739E-4</v>
      </c>
      <c r="K747" s="102">
        <f t="shared" si="70"/>
        <v>2.6241251806440632E-3</v>
      </c>
      <c r="L747" s="96">
        <f t="shared" si="71"/>
        <v>2.0200000000000001E-3</v>
      </c>
    </row>
    <row r="748" spans="1:12" ht="13.95" customHeight="1" x14ac:dyDescent="0.3">
      <c r="A748" s="94">
        <v>45808</v>
      </c>
      <c r="B748" s="57" t="s">
        <v>266</v>
      </c>
      <c r="C748" s="57" t="s">
        <v>117</v>
      </c>
      <c r="D748" s="19" t="str">
        <f t="shared" si="66"/>
        <v>Cyclicals</v>
      </c>
      <c r="E748" s="19" t="str">
        <f t="shared" si="67"/>
        <v>Cyclicals ex-WEG &amp; Embraer</v>
      </c>
      <c r="F748" s="100">
        <v>2.7699999999999999E-3</v>
      </c>
      <c r="G748" s="101">
        <v>10.941000000000001</v>
      </c>
      <c r="H748" s="98">
        <v>9.7029999999999991E-2</v>
      </c>
      <c r="I748" s="20">
        <f t="shared" si="68"/>
        <v>1</v>
      </c>
      <c r="J748" s="102">
        <f t="shared" si="69"/>
        <v>2.5317612649666392E-4</v>
      </c>
      <c r="K748" s="102">
        <f t="shared" si="70"/>
        <v>2.6092561733140674E-3</v>
      </c>
      <c r="L748" s="96">
        <f t="shared" si="71"/>
        <v>2.7699999999999999E-3</v>
      </c>
    </row>
    <row r="749" spans="1:12" ht="13.95" customHeight="1" x14ac:dyDescent="0.3">
      <c r="A749" s="94">
        <v>45838</v>
      </c>
      <c r="B749" s="57" t="s">
        <v>266</v>
      </c>
      <c r="C749" s="57" t="s">
        <v>117</v>
      </c>
      <c r="D749" s="19" t="str">
        <f t="shared" si="66"/>
        <v>Cyclicals</v>
      </c>
      <c r="E749" s="19" t="str">
        <f t="shared" si="67"/>
        <v>Cyclicals ex-WEG &amp; Embraer</v>
      </c>
      <c r="F749" s="100">
        <v>2.7399999999999998E-3</v>
      </c>
      <c r="G749" s="101">
        <v>10.476000000000001</v>
      </c>
      <c r="H749" s="98">
        <v>9.9449999999999997E-2</v>
      </c>
      <c r="I749" s="20">
        <f t="shared" si="68"/>
        <v>1</v>
      </c>
      <c r="J749" s="102">
        <f t="shared" si="69"/>
        <v>2.615502100038182E-4</v>
      </c>
      <c r="K749" s="102">
        <f t="shared" si="70"/>
        <v>2.6299669180876641E-3</v>
      </c>
      <c r="L749" s="96">
        <f t="shared" si="71"/>
        <v>2.7399999999999998E-3</v>
      </c>
    </row>
    <row r="750" spans="1:12" ht="13.95" customHeight="1" x14ac:dyDescent="0.3">
      <c r="A750" s="94">
        <v>45869</v>
      </c>
      <c r="B750" s="57" t="s">
        <v>266</v>
      </c>
      <c r="C750" s="57" t="s">
        <v>117</v>
      </c>
      <c r="D750" s="19" t="str">
        <f t="shared" si="66"/>
        <v>Cyclicals</v>
      </c>
      <c r="E750" s="19" t="str">
        <f t="shared" si="67"/>
        <v>Cyclicals ex-WEG &amp; Embraer</v>
      </c>
      <c r="F750" s="100">
        <v>2.3700000000000001E-3</v>
      </c>
      <c r="G750" s="101">
        <v>8.3049999999999997</v>
      </c>
      <c r="H750" s="98">
        <v>9.8080000000000001E-2</v>
      </c>
      <c r="I750" s="20">
        <f t="shared" si="68"/>
        <v>1</v>
      </c>
      <c r="J750" s="102">
        <f t="shared" si="69"/>
        <v>2.8537025888019269E-4</v>
      </c>
      <c r="K750" s="102">
        <f t="shared" si="70"/>
        <v>2.9095662610133838E-3</v>
      </c>
      <c r="L750" s="96">
        <f t="shared" si="71"/>
        <v>2.3700000000000001E-3</v>
      </c>
    </row>
    <row r="751" spans="1:12" ht="13.95" customHeight="1" x14ac:dyDescent="0.3">
      <c r="A751" s="94">
        <v>45900</v>
      </c>
      <c r="B751" s="57" t="s">
        <v>266</v>
      </c>
      <c r="C751" s="57" t="s">
        <v>117</v>
      </c>
      <c r="D751" s="19" t="str">
        <f t="shared" si="66"/>
        <v>Cyclicals</v>
      </c>
      <c r="E751" s="19" t="str">
        <f t="shared" si="67"/>
        <v>Cyclicals ex-WEG &amp; Embraer</v>
      </c>
      <c r="F751" s="100">
        <v>2.1900000000000001E-3</v>
      </c>
      <c r="G751" s="101">
        <v>8.0500000000000007</v>
      </c>
      <c r="H751" s="98">
        <v>9.9990000000000009E-2</v>
      </c>
      <c r="I751" s="20">
        <f t="shared" si="68"/>
        <v>1</v>
      </c>
      <c r="J751" s="102">
        <f t="shared" si="69"/>
        <v>2.7204968944099378E-4</v>
      </c>
      <c r="K751" s="102">
        <f t="shared" si="70"/>
        <v>2.7207689713070683E-3</v>
      </c>
      <c r="L751" s="96">
        <f t="shared" si="71"/>
        <v>2.1900000000000001E-3</v>
      </c>
    </row>
    <row r="752" spans="1:12" ht="13.95" customHeight="1" x14ac:dyDescent="0.3">
      <c r="A752" s="94">
        <v>45930</v>
      </c>
      <c r="B752" s="57" t="s">
        <v>266</v>
      </c>
      <c r="C752" s="57" t="s">
        <v>117</v>
      </c>
      <c r="D752" s="19" t="str">
        <f t="shared" si="66"/>
        <v>Cyclicals</v>
      </c>
      <c r="E752" s="19" t="str">
        <f t="shared" si="67"/>
        <v>Cyclicals ex-WEG &amp; Embraer</v>
      </c>
      <c r="F752" s="100">
        <v>1.8500000000000001E-3</v>
      </c>
      <c r="G752" s="101">
        <v>6.87</v>
      </c>
      <c r="H752" s="98">
        <v>0.10100000000000001</v>
      </c>
      <c r="I752" s="20">
        <f t="shared" si="68"/>
        <v>1</v>
      </c>
      <c r="J752" s="102">
        <f t="shared" si="69"/>
        <v>2.692867540029112E-4</v>
      </c>
      <c r="K752" s="102">
        <f t="shared" si="70"/>
        <v>2.6662054851773385E-3</v>
      </c>
      <c r="L752" s="96">
        <f t="shared" si="71"/>
        <v>1.8500000000000001E-3</v>
      </c>
    </row>
    <row r="753" spans="1:12" ht="13.95" customHeight="1" x14ac:dyDescent="0.3">
      <c r="A753" s="94">
        <v>45961</v>
      </c>
      <c r="B753" s="57" t="s">
        <v>266</v>
      </c>
      <c r="C753" s="57" t="s">
        <v>117</v>
      </c>
      <c r="D753" s="19" t="str">
        <f t="shared" si="66"/>
        <v>Cyclicals</v>
      </c>
      <c r="E753" s="19" t="str">
        <f t="shared" si="67"/>
        <v>Cyclicals ex-WEG &amp; Embraer</v>
      </c>
      <c r="F753" s="100">
        <v>1.72E-3</v>
      </c>
      <c r="G753" s="101">
        <v>6.5970000000000004</v>
      </c>
      <c r="H753" s="98">
        <v>9.4979999999999995E-2</v>
      </c>
      <c r="I753" s="20">
        <f t="shared" si="68"/>
        <v>1</v>
      </c>
      <c r="J753" s="102">
        <f t="shared" si="69"/>
        <v>2.6072457177504923E-4</v>
      </c>
      <c r="K753" s="102">
        <f t="shared" si="70"/>
        <v>2.7450470812281453E-3</v>
      </c>
      <c r="L753" s="96">
        <f t="shared" si="71"/>
        <v>1.72E-3</v>
      </c>
    </row>
    <row r="754" spans="1:12" ht="13.95" customHeight="1" x14ac:dyDescent="0.3">
      <c r="A754" s="94">
        <v>45991</v>
      </c>
      <c r="B754" s="57" t="s">
        <v>266</v>
      </c>
      <c r="C754" s="57" t="s">
        <v>117</v>
      </c>
      <c r="D754" s="19" t="str">
        <f t="shared" si="66"/>
        <v>Cyclicals</v>
      </c>
      <c r="E754" s="19" t="str">
        <f t="shared" si="67"/>
        <v>Cyclicals ex-WEG &amp; Embraer</v>
      </c>
      <c r="F754" s="100">
        <v>1.6299999999999999E-3</v>
      </c>
      <c r="G754" s="101">
        <v>6.4349999999999996</v>
      </c>
      <c r="H754" s="98">
        <v>0.10814</v>
      </c>
      <c r="I754" s="20">
        <f t="shared" si="68"/>
        <v>1</v>
      </c>
      <c r="J754" s="102">
        <f t="shared" si="69"/>
        <v>2.5330225330225331E-4</v>
      </c>
      <c r="K754" s="102">
        <f t="shared" si="70"/>
        <v>2.3423548483655753E-3</v>
      </c>
      <c r="L754" s="96">
        <f t="shared" si="71"/>
        <v>1.6299999999999999E-3</v>
      </c>
    </row>
    <row r="755" spans="1:12" ht="13.95" customHeight="1" x14ac:dyDescent="0.3">
      <c r="A755" s="94">
        <v>46022</v>
      </c>
      <c r="B755" s="57" t="s">
        <v>266</v>
      </c>
      <c r="C755" s="57" t="s">
        <v>117</v>
      </c>
      <c r="D755" s="19" t="str">
        <f t="shared" si="66"/>
        <v>Cyclicals</v>
      </c>
      <c r="E755" s="19" t="str">
        <f t="shared" si="67"/>
        <v>Cyclicals ex-WEG &amp; Embraer</v>
      </c>
      <c r="F755" s="100">
        <v>1.4400000000000001E-3</v>
      </c>
      <c r="G755" s="101">
        <v>5.6669999999999998</v>
      </c>
      <c r="H755" s="98">
        <v>9.8740000000000008E-2</v>
      </c>
      <c r="I755" s="20">
        <f t="shared" si="68"/>
        <v>1</v>
      </c>
      <c r="J755" s="102">
        <f t="shared" si="69"/>
        <v>2.5410269984118584E-4</v>
      </c>
      <c r="K755" s="102">
        <f t="shared" si="70"/>
        <v>2.5734524999107334E-3</v>
      </c>
      <c r="L755" s="96">
        <f t="shared" si="71"/>
        <v>1.4400000000000001E-3</v>
      </c>
    </row>
    <row r="756" spans="1:12" ht="13.95" customHeight="1" x14ac:dyDescent="0.3">
      <c r="A756" s="94">
        <v>46053</v>
      </c>
      <c r="B756" s="57" t="s">
        <v>266</v>
      </c>
      <c r="C756" s="57" t="s">
        <v>117</v>
      </c>
      <c r="D756" s="19" t="str">
        <f t="shared" si="66"/>
        <v>Cyclicals</v>
      </c>
      <c r="E756" s="19" t="str">
        <f t="shared" si="67"/>
        <v>Cyclicals ex-WEG &amp; Embraer</v>
      </c>
      <c r="F756" s="100">
        <v>1.34E-3</v>
      </c>
      <c r="G756" s="101">
        <v>6.915</v>
      </c>
      <c r="H756" s="98">
        <v>8.7420000000000012E-2</v>
      </c>
      <c r="I756" s="20">
        <f t="shared" si="68"/>
        <v>1</v>
      </c>
      <c r="J756" s="102">
        <f t="shared" si="69"/>
        <v>1.9378163412870573E-4</v>
      </c>
      <c r="K756" s="102">
        <f t="shared" si="70"/>
        <v>2.2166739204839362E-3</v>
      </c>
      <c r="L756" s="96">
        <f t="shared" si="71"/>
        <v>1.34E-3</v>
      </c>
    </row>
    <row r="757" spans="1:12" ht="13.95" customHeight="1" x14ac:dyDescent="0.3">
      <c r="A757" s="94">
        <v>46081</v>
      </c>
      <c r="B757" s="57" t="s">
        <v>266</v>
      </c>
      <c r="C757" s="57" t="s">
        <v>117</v>
      </c>
      <c r="D757" s="19" t="str">
        <f t="shared" si="66"/>
        <v>Cyclicals</v>
      </c>
      <c r="E757" s="19" t="str">
        <f t="shared" si="67"/>
        <v>Cyclicals ex-WEG &amp; Embraer</v>
      </c>
      <c r="F757" s="100">
        <v>1.2600000000000001E-3</v>
      </c>
      <c r="G757" s="101">
        <v>6.6539999999999999</v>
      </c>
      <c r="H757" s="98">
        <v>8.8950000000000001E-2</v>
      </c>
      <c r="I757" s="20">
        <f t="shared" si="68"/>
        <v>1</v>
      </c>
      <c r="J757" s="102">
        <f t="shared" si="69"/>
        <v>1.8935978358881878E-4</v>
      </c>
      <c r="K757" s="102">
        <f t="shared" si="70"/>
        <v>2.1288339920047081E-3</v>
      </c>
      <c r="L757" s="96">
        <f t="shared" si="71"/>
        <v>1.2600000000000001E-3</v>
      </c>
    </row>
    <row r="758" spans="1:12" ht="13.95" customHeight="1" x14ac:dyDescent="0.3">
      <c r="A758" s="94">
        <v>46112</v>
      </c>
      <c r="B758" s="57" t="s">
        <v>266</v>
      </c>
      <c r="C758" s="57" t="s">
        <v>117</v>
      </c>
      <c r="D758" s="19" t="str">
        <f t="shared" si="66"/>
        <v>Cyclicals</v>
      </c>
      <c r="E758" s="19" t="str">
        <f t="shared" si="67"/>
        <v>Cyclicals ex-WEG &amp; Embraer</v>
      </c>
      <c r="F758" s="100">
        <v>1.25E-3</v>
      </c>
      <c r="G758" s="101">
        <v>6.5369999999999999</v>
      </c>
      <c r="H758" s="98">
        <v>8.9280000000000012E-2</v>
      </c>
      <c r="I758" s="20">
        <f t="shared" si="68"/>
        <v>1</v>
      </c>
      <c r="J758" s="102">
        <f t="shared" si="69"/>
        <v>1.9121921370659323E-4</v>
      </c>
      <c r="K758" s="102">
        <f t="shared" si="70"/>
        <v>2.1417922682190099E-3</v>
      </c>
      <c r="L758" s="96">
        <f t="shared" si="71"/>
        <v>1.25E-3</v>
      </c>
    </row>
    <row r="759" spans="1:12" ht="13.95" customHeight="1" x14ac:dyDescent="0.3">
      <c r="A759" s="94">
        <v>46142</v>
      </c>
      <c r="B759" s="57" t="s">
        <v>266</v>
      </c>
      <c r="C759" s="57" t="s">
        <v>117</v>
      </c>
      <c r="D759" s="19" t="str">
        <f t="shared" si="66"/>
        <v>Cyclicals</v>
      </c>
      <c r="E759" s="19" t="str">
        <f t="shared" si="67"/>
        <v>Cyclicals ex-WEG &amp; Embraer</v>
      </c>
      <c r="F759" s="100">
        <v>9.1E-4</v>
      </c>
      <c r="G759" s="101">
        <v>5.6079999999999997</v>
      </c>
      <c r="H759" s="98">
        <v>8.2379999999999995E-2</v>
      </c>
      <c r="I759" s="20">
        <f t="shared" si="68"/>
        <v>1</v>
      </c>
      <c r="J759" s="102">
        <f t="shared" si="69"/>
        <v>1.6226818830242511E-4</v>
      </c>
      <c r="K759" s="102">
        <f t="shared" si="70"/>
        <v>1.9697522250840633E-3</v>
      </c>
      <c r="L759" s="96">
        <f t="shared" si="71"/>
        <v>9.1E-4</v>
      </c>
    </row>
    <row r="760" spans="1:12" ht="13.95" customHeight="1" x14ac:dyDescent="0.3">
      <c r="A760" s="94">
        <v>46173</v>
      </c>
      <c r="B760" s="57" t="s">
        <v>266</v>
      </c>
      <c r="C760" s="57" t="s">
        <v>117</v>
      </c>
      <c r="D760" s="19" t="str">
        <f t="shared" si="66"/>
        <v>Cyclicals</v>
      </c>
      <c r="E760" s="19" t="str">
        <f t="shared" si="67"/>
        <v>Cyclicals ex-WEG &amp; Embraer</v>
      </c>
      <c r="F760" s="100">
        <v>8.699999999999999E-4</v>
      </c>
      <c r="G760" s="101">
        <v>5.56</v>
      </c>
      <c r="H760" s="98">
        <v>7.7780000000000002E-2</v>
      </c>
      <c r="I760" s="20">
        <f t="shared" si="68"/>
        <v>1</v>
      </c>
      <c r="J760" s="102">
        <f t="shared" si="69"/>
        <v>1.5647482014388489E-4</v>
      </c>
      <c r="K760" s="102">
        <f t="shared" si="70"/>
        <v>2.0117616372317417E-3</v>
      </c>
      <c r="L760" s="96">
        <f t="shared" si="71"/>
        <v>8.699999999999999E-4</v>
      </c>
    </row>
    <row r="761" spans="1:12" ht="13.95" customHeight="1" x14ac:dyDescent="0.3">
      <c r="A761" s="94">
        <v>46203</v>
      </c>
      <c r="B761" s="57" t="s">
        <v>266</v>
      </c>
      <c r="C761" s="57" t="s">
        <v>117</v>
      </c>
      <c r="D761" s="19" t="str">
        <f t="shared" si="66"/>
        <v>Cyclicals</v>
      </c>
      <c r="E761" s="19" t="str">
        <f t="shared" si="67"/>
        <v>Cyclicals ex-WEG &amp; Embraer</v>
      </c>
      <c r="F761" s="100">
        <v>8.1999999999999998E-4</v>
      </c>
      <c r="G761" s="101">
        <v>5.2119999999999997</v>
      </c>
      <c r="H761" s="98">
        <v>7.7020000000000005E-2</v>
      </c>
      <c r="I761" s="20">
        <f t="shared" si="68"/>
        <v>1</v>
      </c>
      <c r="J761" s="102">
        <f t="shared" si="69"/>
        <v>1.5732924021488872E-4</v>
      </c>
      <c r="K761" s="102">
        <f t="shared" si="70"/>
        <v>2.0427063128393755E-3</v>
      </c>
      <c r="L761" s="96">
        <f t="shared" si="71"/>
        <v>8.1999999999999998E-4</v>
      </c>
    </row>
    <row r="762" spans="1:12" ht="13.95" customHeight="1" x14ac:dyDescent="0.3">
      <c r="A762" s="94">
        <v>46234</v>
      </c>
      <c r="B762" s="57" t="s">
        <v>266</v>
      </c>
      <c r="C762" s="57" t="s">
        <v>117</v>
      </c>
      <c r="D762" s="19" t="str">
        <f t="shared" si="66"/>
        <v>Cyclicals</v>
      </c>
      <c r="E762" s="19" t="str">
        <f t="shared" si="67"/>
        <v>Cyclicals ex-WEG &amp; Embraer</v>
      </c>
      <c r="F762" s="100">
        <v>7.2999999999999996E-4</v>
      </c>
      <c r="G762" s="101">
        <v>4.9119999999999999</v>
      </c>
      <c r="H762" s="98">
        <v>6.966E-2</v>
      </c>
      <c r="I762" s="20">
        <f t="shared" si="68"/>
        <v>1</v>
      </c>
      <c r="J762" s="102">
        <f t="shared" si="69"/>
        <v>1.4861563517915309E-4</v>
      </c>
      <c r="K762" s="102">
        <f t="shared" si="70"/>
        <v>2.1334429396949912E-3</v>
      </c>
      <c r="L762" s="96">
        <f t="shared" si="71"/>
        <v>7.2999999999999996E-4</v>
      </c>
    </row>
    <row r="763" spans="1:12" ht="13.95" customHeight="1" x14ac:dyDescent="0.3">
      <c r="A763" s="94">
        <v>46265</v>
      </c>
      <c r="B763" s="57" t="s">
        <v>266</v>
      </c>
      <c r="C763" s="57" t="s">
        <v>117</v>
      </c>
      <c r="D763" s="19" t="str">
        <f t="shared" si="66"/>
        <v>Cyclicals</v>
      </c>
      <c r="E763" s="19" t="str">
        <f t="shared" si="67"/>
        <v>Cyclicals ex-WEG &amp; Embraer</v>
      </c>
      <c r="F763" s="100">
        <v>6.6E-4</v>
      </c>
      <c r="G763" s="101">
        <v>4.6399999999999997</v>
      </c>
      <c r="H763" s="98">
        <v>6.9220000000000004E-2</v>
      </c>
      <c r="I763" s="20">
        <f t="shared" si="68"/>
        <v>1</v>
      </c>
      <c r="J763" s="102">
        <f t="shared" si="69"/>
        <v>1.4224137931034483E-4</v>
      </c>
      <c r="K763" s="102">
        <f t="shared" si="70"/>
        <v>2.0549173549601969E-3</v>
      </c>
      <c r="L763" s="96">
        <f t="shared" si="71"/>
        <v>6.6E-4</v>
      </c>
    </row>
    <row r="764" spans="1:12" ht="13.95" customHeight="1" x14ac:dyDescent="0.3">
      <c r="A764" s="94">
        <v>46295</v>
      </c>
      <c r="B764" s="57" t="s">
        <v>266</v>
      </c>
      <c r="C764" s="57" t="s">
        <v>117</v>
      </c>
      <c r="D764" s="19" t="str">
        <f t="shared" si="66"/>
        <v>Cyclicals</v>
      </c>
      <c r="E764" s="19" t="str">
        <f t="shared" si="67"/>
        <v>Cyclicals ex-WEG &amp; Embraer</v>
      </c>
      <c r="F764" s="100">
        <v>8.699999999999999E-4</v>
      </c>
      <c r="G764" s="101">
        <v>6.2039999999999997</v>
      </c>
      <c r="H764" s="98">
        <v>7.077E-2</v>
      </c>
      <c r="I764" s="20">
        <f t="shared" si="68"/>
        <v>1</v>
      </c>
      <c r="J764" s="102">
        <f t="shared" si="69"/>
        <v>1.4023210831721469E-4</v>
      </c>
      <c r="K764" s="102">
        <f t="shared" si="70"/>
        <v>1.9815191227527864E-3</v>
      </c>
      <c r="L764" s="96">
        <f t="shared" si="71"/>
        <v>8.699999999999999E-4</v>
      </c>
    </row>
    <row r="765" spans="1:12" ht="13.95" customHeight="1" x14ac:dyDescent="0.3">
      <c r="A765" s="94">
        <v>42674</v>
      </c>
      <c r="B765" s="57" t="s">
        <v>163</v>
      </c>
      <c r="C765" s="57" t="s">
        <v>99</v>
      </c>
      <c r="D765" s="19" t="str">
        <f t="shared" si="66"/>
        <v>Financials</v>
      </c>
      <c r="E765" s="19" t="str">
        <f t="shared" si="67"/>
        <v>Financials</v>
      </c>
      <c r="F765" s="100">
        <v>3.0960000000000001E-2</v>
      </c>
      <c r="G765" s="101">
        <v>16.45</v>
      </c>
      <c r="H765" s="98">
        <v>9.1859999999999997E-2</v>
      </c>
      <c r="I765" s="20">
        <f t="shared" si="68"/>
        <v>1</v>
      </c>
      <c r="J765" s="102">
        <f t="shared" si="69"/>
        <v>1.882066869300912E-3</v>
      </c>
      <c r="K765" s="102">
        <f t="shared" si="70"/>
        <v>2.0488426619866232E-2</v>
      </c>
      <c r="L765" s="96">
        <f t="shared" si="71"/>
        <v>3.0960000000000001E-2</v>
      </c>
    </row>
    <row r="766" spans="1:12" ht="13.95" customHeight="1" x14ac:dyDescent="0.3">
      <c r="A766" s="94">
        <v>42704</v>
      </c>
      <c r="B766" s="57" t="s">
        <v>163</v>
      </c>
      <c r="C766" s="57" t="s">
        <v>99</v>
      </c>
      <c r="D766" s="19" t="str">
        <f t="shared" si="66"/>
        <v>Financials</v>
      </c>
      <c r="E766" s="19" t="str">
        <f t="shared" si="67"/>
        <v>Financials</v>
      </c>
      <c r="F766" s="100">
        <v>2.843E-2</v>
      </c>
      <c r="G766" s="101">
        <v>14.372999999999999</v>
      </c>
      <c r="H766" s="98">
        <v>9.4909999999999994E-2</v>
      </c>
      <c r="I766" s="20">
        <f t="shared" si="68"/>
        <v>1</v>
      </c>
      <c r="J766" s="102">
        <f t="shared" si="69"/>
        <v>1.9780143324288598E-3</v>
      </c>
      <c r="K766" s="102">
        <f t="shared" si="70"/>
        <v>2.0840947554829417E-2</v>
      </c>
      <c r="L766" s="96">
        <f t="shared" si="71"/>
        <v>2.843E-2</v>
      </c>
    </row>
    <row r="767" spans="1:12" ht="13.95" customHeight="1" x14ac:dyDescent="0.3">
      <c r="A767" s="94">
        <v>42735</v>
      </c>
      <c r="B767" s="57" t="s">
        <v>163</v>
      </c>
      <c r="C767" s="57" t="s">
        <v>99</v>
      </c>
      <c r="D767" s="19" t="str">
        <f t="shared" si="66"/>
        <v>Financials</v>
      </c>
      <c r="E767" s="19" t="str">
        <f t="shared" si="67"/>
        <v>Financials</v>
      </c>
      <c r="F767" s="100">
        <v>2.9329999999999998E-2</v>
      </c>
      <c r="G767" s="101">
        <v>13.893000000000001</v>
      </c>
      <c r="H767" s="98">
        <v>0.1114</v>
      </c>
      <c r="I767" s="20">
        <f t="shared" si="68"/>
        <v>1</v>
      </c>
      <c r="J767" s="102">
        <f t="shared" si="69"/>
        <v>2.1111351040092132E-3</v>
      </c>
      <c r="K767" s="102">
        <f t="shared" si="70"/>
        <v>1.895094348302705E-2</v>
      </c>
      <c r="L767" s="96">
        <f t="shared" si="71"/>
        <v>2.9329999999999998E-2</v>
      </c>
    </row>
    <row r="768" spans="1:12" ht="13.95" customHeight="1" x14ac:dyDescent="0.3">
      <c r="A768" s="94">
        <v>42766</v>
      </c>
      <c r="B768" s="57" t="s">
        <v>163</v>
      </c>
      <c r="C768" s="57" t="s">
        <v>99</v>
      </c>
      <c r="D768" s="19" t="str">
        <f t="shared" si="66"/>
        <v>Financials</v>
      </c>
      <c r="E768" s="19" t="str">
        <f t="shared" si="67"/>
        <v>Financials</v>
      </c>
      <c r="F768" s="100">
        <v>3.0720000000000001E-2</v>
      </c>
      <c r="G768" s="101">
        <v>16.103000000000002</v>
      </c>
      <c r="H768" s="98">
        <v>0.11225</v>
      </c>
      <c r="I768" s="20">
        <f t="shared" si="68"/>
        <v>1</v>
      </c>
      <c r="J768" s="102">
        <f t="shared" si="69"/>
        <v>1.9077190585605165E-3</v>
      </c>
      <c r="K768" s="102">
        <f t="shared" si="70"/>
        <v>1.6995270009447807E-2</v>
      </c>
      <c r="L768" s="96">
        <f t="shared" si="71"/>
        <v>3.0720000000000001E-2</v>
      </c>
    </row>
    <row r="769" spans="1:12" ht="13.95" customHeight="1" x14ac:dyDescent="0.3">
      <c r="A769" s="94">
        <v>42794</v>
      </c>
      <c r="B769" s="57" t="s">
        <v>163</v>
      </c>
      <c r="C769" s="57" t="s">
        <v>99</v>
      </c>
      <c r="D769" s="19" t="str">
        <f t="shared" si="66"/>
        <v>Financials</v>
      </c>
      <c r="E769" s="19" t="str">
        <f t="shared" si="67"/>
        <v>Financials</v>
      </c>
      <c r="F769" s="100">
        <v>3.0599999999999999E-2</v>
      </c>
      <c r="G769" s="101">
        <v>16.617000000000001</v>
      </c>
      <c r="H769" s="98">
        <v>0.11207</v>
      </c>
      <c r="I769" s="20">
        <f t="shared" si="68"/>
        <v>1</v>
      </c>
      <c r="J769" s="102">
        <f t="shared" si="69"/>
        <v>1.8414876331467771E-3</v>
      </c>
      <c r="K769" s="102">
        <f t="shared" si="70"/>
        <v>1.6431584127302373E-2</v>
      </c>
      <c r="L769" s="96">
        <f t="shared" si="71"/>
        <v>3.0599999999999999E-2</v>
      </c>
    </row>
    <row r="770" spans="1:12" ht="13.95" customHeight="1" x14ac:dyDescent="0.3">
      <c r="A770" s="94">
        <v>42825</v>
      </c>
      <c r="B770" s="57" t="s">
        <v>163</v>
      </c>
      <c r="C770" s="57" t="s">
        <v>99</v>
      </c>
      <c r="D770" s="19" t="str">
        <f t="shared" si="66"/>
        <v>Financials</v>
      </c>
      <c r="E770" s="19" t="str">
        <f t="shared" si="67"/>
        <v>Financials</v>
      </c>
      <c r="F770" s="100">
        <v>3.6639999999999999E-2</v>
      </c>
      <c r="G770" s="101">
        <v>16.361000000000001</v>
      </c>
      <c r="H770" s="98">
        <v>0.11620999999999999</v>
      </c>
      <c r="I770" s="20">
        <f t="shared" si="68"/>
        <v>1</v>
      </c>
      <c r="J770" s="102">
        <f t="shared" si="69"/>
        <v>2.239471914919626E-3</v>
      </c>
      <c r="K770" s="102">
        <f t="shared" si="70"/>
        <v>1.9270905386108133E-2</v>
      </c>
      <c r="L770" s="96">
        <f t="shared" si="71"/>
        <v>3.6639999999999999E-2</v>
      </c>
    </row>
    <row r="771" spans="1:12" ht="13.95" customHeight="1" x14ac:dyDescent="0.3">
      <c r="A771" s="94">
        <v>42855</v>
      </c>
      <c r="B771" s="57" t="s">
        <v>163</v>
      </c>
      <c r="C771" s="57" t="s">
        <v>99</v>
      </c>
      <c r="D771" s="19" t="str">
        <f t="shared" si="66"/>
        <v>Financials</v>
      </c>
      <c r="E771" s="19" t="str">
        <f t="shared" si="67"/>
        <v>Financials</v>
      </c>
      <c r="F771" s="100">
        <v>3.6040000000000003E-2</v>
      </c>
      <c r="G771" s="101">
        <v>16.992999999999999</v>
      </c>
      <c r="H771" s="98">
        <v>0.10738</v>
      </c>
      <c r="I771" s="20">
        <f t="shared" si="68"/>
        <v>1</v>
      </c>
      <c r="J771" s="102">
        <f t="shared" si="69"/>
        <v>2.1208733007709061E-3</v>
      </c>
      <c r="K771" s="102">
        <f t="shared" si="70"/>
        <v>1.9751101702094487E-2</v>
      </c>
      <c r="L771" s="96">
        <f t="shared" si="71"/>
        <v>3.6040000000000003E-2</v>
      </c>
    </row>
    <row r="772" spans="1:12" ht="13.95" customHeight="1" x14ac:dyDescent="0.3">
      <c r="A772" s="94">
        <v>42886</v>
      </c>
      <c r="B772" s="57" t="s">
        <v>163</v>
      </c>
      <c r="C772" s="57" t="s">
        <v>99</v>
      </c>
      <c r="D772" s="19" t="str">
        <f t="shared" si="66"/>
        <v>Financials</v>
      </c>
      <c r="E772" s="19" t="str">
        <f t="shared" si="67"/>
        <v>Financials</v>
      </c>
      <c r="F772" s="100">
        <v>3.6600000000000001E-2</v>
      </c>
      <c r="G772" s="101">
        <v>17.113</v>
      </c>
      <c r="H772" s="98">
        <v>9.5390000000000003E-2</v>
      </c>
      <c r="I772" s="20">
        <f t="shared" si="68"/>
        <v>1</v>
      </c>
      <c r="J772" s="102">
        <f t="shared" si="69"/>
        <v>2.1387249459475254E-3</v>
      </c>
      <c r="K772" s="102">
        <f t="shared" si="70"/>
        <v>2.2420850675621402E-2</v>
      </c>
      <c r="L772" s="96">
        <f t="shared" si="71"/>
        <v>3.6600000000000001E-2</v>
      </c>
    </row>
    <row r="773" spans="1:12" ht="13.95" customHeight="1" x14ac:dyDescent="0.3">
      <c r="A773" s="94">
        <v>42916</v>
      </c>
      <c r="B773" s="57" t="s">
        <v>163</v>
      </c>
      <c r="C773" s="57" t="s">
        <v>99</v>
      </c>
      <c r="D773" s="19" t="str">
        <f t="shared" ref="D773:D836" si="72">VLOOKUP(C773,GicsMap,2,FALSE)</f>
        <v>Financials</v>
      </c>
      <c r="E773" s="19" t="str">
        <f t="shared" ref="E773:E836" si="73">IF(D773="Cyclicals",IF(COUNTIF(GlobalList,B773)&gt;0,"WEG &amp; Embraer","Cyclicals ex-WEG &amp; Embraer"),D773)</f>
        <v>Financials</v>
      </c>
      <c r="F773" s="100">
        <v>3.8679999999999999E-2</v>
      </c>
      <c r="G773" s="101">
        <v>20.102</v>
      </c>
      <c r="H773" s="98">
        <v>9.5960000000000004E-2</v>
      </c>
      <c r="I773" s="20">
        <f t="shared" ref="I773:I836" si="74">IF(AND(ISNUMBER(G773),ISNUMBER(H773),G773&gt;=PEmin,G773&lt;=PEmax,H773&gt;=ROEmin,H773&lt;=ROEmax),1,0)</f>
        <v>1</v>
      </c>
      <c r="J773" s="102">
        <f t="shared" ref="J773:J836" si="75">IF(I773=1,F773/G773,0)</f>
        <v>1.9241866480947168E-3</v>
      </c>
      <c r="K773" s="102">
        <f t="shared" ref="K773:K836" si="76">IF(I773=1,J773/H773,0)</f>
        <v>2.0051965903446402E-2</v>
      </c>
      <c r="L773" s="96">
        <f t="shared" ref="L773:L836" si="77">I773*F773</f>
        <v>3.8679999999999999E-2</v>
      </c>
    </row>
    <row r="774" spans="1:12" ht="13.95" customHeight="1" x14ac:dyDescent="0.3">
      <c r="A774" s="94">
        <v>42947</v>
      </c>
      <c r="B774" s="57" t="s">
        <v>163</v>
      </c>
      <c r="C774" s="57" t="s">
        <v>99</v>
      </c>
      <c r="D774" s="19" t="str">
        <f t="shared" si="72"/>
        <v>Financials</v>
      </c>
      <c r="E774" s="19" t="str">
        <f t="shared" si="73"/>
        <v>Financials</v>
      </c>
      <c r="F774" s="100">
        <v>3.8730000000000001E-2</v>
      </c>
      <c r="G774" s="101">
        <v>20.673999999999999</v>
      </c>
      <c r="H774" s="98">
        <v>8.7599999999999997E-2</v>
      </c>
      <c r="I774" s="20">
        <f t="shared" si="74"/>
        <v>1</v>
      </c>
      <c r="J774" s="102">
        <f t="shared" si="75"/>
        <v>1.8733675147528297E-3</v>
      </c>
      <c r="K774" s="102">
        <f t="shared" si="76"/>
        <v>2.1385473912703536E-2</v>
      </c>
      <c r="L774" s="96">
        <f t="shared" si="77"/>
        <v>3.8730000000000001E-2</v>
      </c>
    </row>
    <row r="775" spans="1:12" ht="13.95" customHeight="1" x14ac:dyDescent="0.3">
      <c r="A775" s="94">
        <v>42978</v>
      </c>
      <c r="B775" s="57" t="s">
        <v>163</v>
      </c>
      <c r="C775" s="57" t="s">
        <v>99</v>
      </c>
      <c r="D775" s="19" t="str">
        <f t="shared" si="72"/>
        <v>Financials</v>
      </c>
      <c r="E775" s="19" t="str">
        <f t="shared" si="73"/>
        <v>Financials</v>
      </c>
      <c r="F775" s="100">
        <v>3.8719999999999997E-2</v>
      </c>
      <c r="G775" s="101">
        <v>22.038</v>
      </c>
      <c r="H775" s="98">
        <v>8.5619999999999988E-2</v>
      </c>
      <c r="I775" s="20">
        <f t="shared" si="74"/>
        <v>1</v>
      </c>
      <c r="J775" s="102">
        <f t="shared" si="75"/>
        <v>1.7569652418549775E-3</v>
      </c>
      <c r="K775" s="102">
        <f t="shared" si="76"/>
        <v>2.0520500372050662E-2</v>
      </c>
      <c r="L775" s="96">
        <f t="shared" si="77"/>
        <v>3.8719999999999997E-2</v>
      </c>
    </row>
    <row r="776" spans="1:12" ht="13.95" customHeight="1" x14ac:dyDescent="0.3">
      <c r="A776" s="94">
        <v>43008</v>
      </c>
      <c r="B776" s="57" t="s">
        <v>163</v>
      </c>
      <c r="C776" s="57" t="s">
        <v>99</v>
      </c>
      <c r="D776" s="19" t="str">
        <f t="shared" si="72"/>
        <v>Financials</v>
      </c>
      <c r="E776" s="19" t="str">
        <f t="shared" si="73"/>
        <v>Financials</v>
      </c>
      <c r="F776" s="100">
        <v>3.9809999999999998E-2</v>
      </c>
      <c r="G776" s="101">
        <v>22.81</v>
      </c>
      <c r="H776" s="98">
        <v>8.3469999999999989E-2</v>
      </c>
      <c r="I776" s="20">
        <f t="shared" si="74"/>
        <v>1</v>
      </c>
      <c r="J776" s="102">
        <f t="shared" si="75"/>
        <v>1.7452871547566856E-3</v>
      </c>
      <c r="K776" s="102">
        <f t="shared" si="76"/>
        <v>2.0909154843137486E-2</v>
      </c>
      <c r="L776" s="96">
        <f t="shared" si="77"/>
        <v>3.9809999999999998E-2</v>
      </c>
    </row>
    <row r="777" spans="1:12" ht="13.95" customHeight="1" x14ac:dyDescent="0.3">
      <c r="A777" s="94">
        <v>43039</v>
      </c>
      <c r="B777" s="57" t="s">
        <v>163</v>
      </c>
      <c r="C777" s="57" t="s">
        <v>99</v>
      </c>
      <c r="D777" s="19" t="str">
        <f t="shared" si="72"/>
        <v>Financials</v>
      </c>
      <c r="E777" s="19" t="str">
        <f t="shared" si="73"/>
        <v>Financials</v>
      </c>
      <c r="F777" s="100">
        <v>3.9899999999999998E-2</v>
      </c>
      <c r="G777" s="101">
        <v>22.318000000000001</v>
      </c>
      <c r="H777" s="98">
        <v>8.3829999999999988E-2</v>
      </c>
      <c r="I777" s="20">
        <f t="shared" si="74"/>
        <v>1</v>
      </c>
      <c r="J777" s="102">
        <f t="shared" si="75"/>
        <v>1.7877946052513665E-3</v>
      </c>
      <c r="K777" s="102">
        <f t="shared" si="76"/>
        <v>2.1326429741755536E-2</v>
      </c>
      <c r="L777" s="96">
        <f t="shared" si="77"/>
        <v>3.9899999999999998E-2</v>
      </c>
    </row>
    <row r="778" spans="1:12" ht="13.95" customHeight="1" x14ac:dyDescent="0.3">
      <c r="A778" s="94">
        <v>43069</v>
      </c>
      <c r="B778" s="57" t="s">
        <v>163</v>
      </c>
      <c r="C778" s="57" t="s">
        <v>99</v>
      </c>
      <c r="D778" s="19" t="str">
        <f t="shared" si="72"/>
        <v>Financials</v>
      </c>
      <c r="E778" s="19" t="str">
        <f t="shared" si="73"/>
        <v>Financials</v>
      </c>
      <c r="F778" s="100">
        <v>3.9719999999999998E-2</v>
      </c>
      <c r="G778" s="101">
        <v>21.37</v>
      </c>
      <c r="H778" s="98">
        <v>7.9310000000000005E-2</v>
      </c>
      <c r="I778" s="20">
        <f t="shared" si="74"/>
        <v>1</v>
      </c>
      <c r="J778" s="102">
        <f t="shared" si="75"/>
        <v>1.8586803930744032E-3</v>
      </c>
      <c r="K778" s="102">
        <f t="shared" si="76"/>
        <v>2.3435637285013279E-2</v>
      </c>
      <c r="L778" s="96">
        <f t="shared" si="77"/>
        <v>3.9719999999999998E-2</v>
      </c>
    </row>
    <row r="779" spans="1:12" ht="13.95" customHeight="1" x14ac:dyDescent="0.3">
      <c r="A779" s="94">
        <v>43100</v>
      </c>
      <c r="B779" s="57" t="s">
        <v>163</v>
      </c>
      <c r="C779" s="57" t="s">
        <v>99</v>
      </c>
      <c r="D779" s="19" t="str">
        <f t="shared" si="72"/>
        <v>Financials</v>
      </c>
      <c r="E779" s="19" t="str">
        <f t="shared" si="73"/>
        <v>Financials</v>
      </c>
      <c r="F779" s="100">
        <v>3.6060000000000002E-2</v>
      </c>
      <c r="G779" s="101">
        <v>20.100000000000001</v>
      </c>
      <c r="H779" s="98">
        <v>7.8329999999999997E-2</v>
      </c>
      <c r="I779" s="20">
        <f t="shared" si="74"/>
        <v>1</v>
      </c>
      <c r="J779" s="102">
        <f t="shared" si="75"/>
        <v>1.7940298507462687E-3</v>
      </c>
      <c r="K779" s="102">
        <f t="shared" si="76"/>
        <v>2.2903483349243824E-2</v>
      </c>
      <c r="L779" s="96">
        <f t="shared" si="77"/>
        <v>3.6060000000000002E-2</v>
      </c>
    </row>
    <row r="780" spans="1:12" ht="13.95" customHeight="1" x14ac:dyDescent="0.3">
      <c r="A780" s="94">
        <v>43131</v>
      </c>
      <c r="B780" s="57" t="s">
        <v>163</v>
      </c>
      <c r="C780" s="57" t="s">
        <v>99</v>
      </c>
      <c r="D780" s="19" t="str">
        <f t="shared" si="72"/>
        <v>Financials</v>
      </c>
      <c r="E780" s="19" t="str">
        <f t="shared" si="73"/>
        <v>Financials</v>
      </c>
      <c r="F780" s="100">
        <v>3.7690000000000001E-2</v>
      </c>
      <c r="G780" s="101">
        <v>22.181000000000001</v>
      </c>
      <c r="H780" s="98">
        <v>8.0329999999999999E-2</v>
      </c>
      <c r="I780" s="20">
        <f t="shared" si="74"/>
        <v>1</v>
      </c>
      <c r="J780" s="102">
        <f t="shared" si="75"/>
        <v>1.69920201974663E-3</v>
      </c>
      <c r="K780" s="102">
        <f t="shared" si="76"/>
        <v>2.1152770070292919E-2</v>
      </c>
      <c r="L780" s="96">
        <f t="shared" si="77"/>
        <v>3.7690000000000001E-2</v>
      </c>
    </row>
    <row r="781" spans="1:12" ht="13.95" customHeight="1" x14ac:dyDescent="0.3">
      <c r="A781" s="94">
        <v>43159</v>
      </c>
      <c r="B781" s="57" t="s">
        <v>163</v>
      </c>
      <c r="C781" s="57" t="s">
        <v>99</v>
      </c>
      <c r="D781" s="19" t="str">
        <f t="shared" si="72"/>
        <v>Financials</v>
      </c>
      <c r="E781" s="19" t="str">
        <f t="shared" si="73"/>
        <v>Financials</v>
      </c>
      <c r="F781" s="100">
        <v>3.7010000000000001E-2</v>
      </c>
      <c r="G781" s="101">
        <v>21.048999999999999</v>
      </c>
      <c r="H781" s="98">
        <v>8.2200000000000009E-2</v>
      </c>
      <c r="I781" s="20">
        <f t="shared" si="74"/>
        <v>1</v>
      </c>
      <c r="J781" s="102">
        <f t="shared" si="75"/>
        <v>1.7582783030072689E-3</v>
      </c>
      <c r="K781" s="102">
        <f t="shared" si="76"/>
        <v>2.1390246995222247E-2</v>
      </c>
      <c r="L781" s="96">
        <f t="shared" si="77"/>
        <v>3.7010000000000001E-2</v>
      </c>
    </row>
    <row r="782" spans="1:12" ht="13.95" customHeight="1" x14ac:dyDescent="0.3">
      <c r="A782" s="94">
        <v>43190</v>
      </c>
      <c r="B782" s="57" t="s">
        <v>163</v>
      </c>
      <c r="C782" s="57" t="s">
        <v>99</v>
      </c>
      <c r="D782" s="19" t="str">
        <f t="shared" si="72"/>
        <v>Financials</v>
      </c>
      <c r="E782" s="19" t="str">
        <f t="shared" si="73"/>
        <v>Financials</v>
      </c>
      <c r="F782" s="100">
        <v>3.8719999999999997E-2</v>
      </c>
      <c r="G782" s="101">
        <v>21.224</v>
      </c>
      <c r="H782" s="98">
        <v>8.863E-2</v>
      </c>
      <c r="I782" s="20">
        <f t="shared" si="74"/>
        <v>1</v>
      </c>
      <c r="J782" s="102">
        <f t="shared" si="75"/>
        <v>1.8243497926875233E-3</v>
      </c>
      <c r="K782" s="102">
        <f t="shared" si="76"/>
        <v>2.0583885734937642E-2</v>
      </c>
      <c r="L782" s="96">
        <f t="shared" si="77"/>
        <v>3.8719999999999997E-2</v>
      </c>
    </row>
    <row r="783" spans="1:12" ht="13.95" customHeight="1" x14ac:dyDescent="0.3">
      <c r="A783" s="94">
        <v>43220</v>
      </c>
      <c r="B783" s="57" t="s">
        <v>163</v>
      </c>
      <c r="C783" s="57" t="s">
        <v>99</v>
      </c>
      <c r="D783" s="19" t="str">
        <f t="shared" si="72"/>
        <v>Financials</v>
      </c>
      <c r="E783" s="19" t="str">
        <f t="shared" si="73"/>
        <v>Financials</v>
      </c>
      <c r="F783" s="100">
        <v>3.6130000000000002E-2</v>
      </c>
      <c r="G783" s="101">
        <v>20.074999999999999</v>
      </c>
      <c r="H783" s="98">
        <v>8.9090000000000003E-2</v>
      </c>
      <c r="I783" s="20">
        <f t="shared" si="74"/>
        <v>1</v>
      </c>
      <c r="J783" s="102">
        <f t="shared" si="75"/>
        <v>1.7997509339975095E-3</v>
      </c>
      <c r="K783" s="102">
        <f t="shared" si="76"/>
        <v>2.0201492131524407E-2</v>
      </c>
      <c r="L783" s="96">
        <f t="shared" si="77"/>
        <v>3.6130000000000002E-2</v>
      </c>
    </row>
    <row r="784" spans="1:12" ht="13.95" customHeight="1" x14ac:dyDescent="0.3">
      <c r="A784" s="94">
        <v>43251</v>
      </c>
      <c r="B784" s="57" t="s">
        <v>163</v>
      </c>
      <c r="C784" s="57" t="s">
        <v>99</v>
      </c>
      <c r="D784" s="19" t="str">
        <f t="shared" si="72"/>
        <v>Financials</v>
      </c>
      <c r="E784" s="19" t="str">
        <f t="shared" si="73"/>
        <v>Financials</v>
      </c>
      <c r="F784" s="100">
        <v>3.5340000000000003E-2</v>
      </c>
      <c r="G784" s="101">
        <v>16.599</v>
      </c>
      <c r="H784" s="98">
        <v>9.1799999999999993E-2</v>
      </c>
      <c r="I784" s="20">
        <f t="shared" si="74"/>
        <v>1</v>
      </c>
      <c r="J784" s="102">
        <f t="shared" si="75"/>
        <v>2.1290439183083319E-3</v>
      </c>
      <c r="K784" s="102">
        <f t="shared" si="76"/>
        <v>2.3192199545842396E-2</v>
      </c>
      <c r="L784" s="96">
        <f t="shared" si="77"/>
        <v>3.5340000000000003E-2</v>
      </c>
    </row>
    <row r="785" spans="1:12" ht="13.95" customHeight="1" x14ac:dyDescent="0.3">
      <c r="A785" s="94">
        <v>43281</v>
      </c>
      <c r="B785" s="57" t="s">
        <v>163</v>
      </c>
      <c r="C785" s="57" t="s">
        <v>99</v>
      </c>
      <c r="D785" s="19" t="str">
        <f t="shared" si="72"/>
        <v>Financials</v>
      </c>
      <c r="E785" s="19" t="str">
        <f t="shared" si="73"/>
        <v>Financials</v>
      </c>
      <c r="F785" s="100">
        <v>3.4840000000000003E-2</v>
      </c>
      <c r="G785" s="101">
        <v>15.992000000000001</v>
      </c>
      <c r="H785" s="98">
        <v>9.2460000000000001E-2</v>
      </c>
      <c r="I785" s="20">
        <f t="shared" si="74"/>
        <v>1</v>
      </c>
      <c r="J785" s="102">
        <f t="shared" si="75"/>
        <v>2.1785892946473238E-3</v>
      </c>
      <c r="K785" s="102">
        <f t="shared" si="76"/>
        <v>2.3562505890626473E-2</v>
      </c>
      <c r="L785" s="96">
        <f t="shared" si="77"/>
        <v>3.4840000000000003E-2</v>
      </c>
    </row>
    <row r="786" spans="1:12" ht="13.95" customHeight="1" x14ac:dyDescent="0.3">
      <c r="A786" s="94">
        <v>43312</v>
      </c>
      <c r="B786" s="57" t="s">
        <v>163</v>
      </c>
      <c r="C786" s="57" t="s">
        <v>99</v>
      </c>
      <c r="D786" s="19" t="str">
        <f t="shared" si="72"/>
        <v>Financials</v>
      </c>
      <c r="E786" s="19" t="str">
        <f t="shared" si="73"/>
        <v>Financials</v>
      </c>
      <c r="F786" s="100">
        <v>3.6934000000000002E-2</v>
      </c>
      <c r="G786" s="101">
        <v>18.48</v>
      </c>
      <c r="H786" s="98">
        <v>9.1300000000000006E-2</v>
      </c>
      <c r="I786" s="20">
        <f t="shared" si="74"/>
        <v>1</v>
      </c>
      <c r="J786" s="102">
        <f t="shared" si="75"/>
        <v>1.9985930735930738E-3</v>
      </c>
      <c r="K786" s="102">
        <f t="shared" si="76"/>
        <v>2.1890395110548452E-2</v>
      </c>
      <c r="L786" s="96">
        <f t="shared" si="77"/>
        <v>3.6934000000000002E-2</v>
      </c>
    </row>
    <row r="787" spans="1:12" ht="13.95" customHeight="1" x14ac:dyDescent="0.3">
      <c r="A787" s="94">
        <v>43343</v>
      </c>
      <c r="B787" s="57" t="s">
        <v>163</v>
      </c>
      <c r="C787" s="57" t="s">
        <v>99</v>
      </c>
      <c r="D787" s="19" t="str">
        <f t="shared" si="72"/>
        <v>Financials</v>
      </c>
      <c r="E787" s="19" t="str">
        <f t="shared" si="73"/>
        <v>Financials</v>
      </c>
      <c r="F787" s="100">
        <v>3.4819000000000003E-2</v>
      </c>
      <c r="G787" s="101">
        <v>16.504999999999999</v>
      </c>
      <c r="H787" s="98">
        <v>9.257E-2</v>
      </c>
      <c r="I787" s="20">
        <f t="shared" si="74"/>
        <v>1</v>
      </c>
      <c r="J787" s="102">
        <f t="shared" si="75"/>
        <v>2.1096031505604363E-3</v>
      </c>
      <c r="K787" s="102">
        <f t="shared" si="76"/>
        <v>2.2789274609057324E-2</v>
      </c>
      <c r="L787" s="96">
        <f t="shared" si="77"/>
        <v>3.4819000000000003E-2</v>
      </c>
    </row>
    <row r="788" spans="1:12" ht="13.95" customHeight="1" x14ac:dyDescent="0.3">
      <c r="A788" s="94">
        <v>43373</v>
      </c>
      <c r="B788" s="57" t="s">
        <v>163</v>
      </c>
      <c r="C788" s="57" t="s">
        <v>99</v>
      </c>
      <c r="D788" s="19" t="str">
        <f t="shared" si="72"/>
        <v>Financials</v>
      </c>
      <c r="E788" s="19" t="str">
        <f t="shared" si="73"/>
        <v>Financials</v>
      </c>
      <c r="F788" s="100">
        <v>3.6241000000000002E-2</v>
      </c>
      <c r="G788" s="101">
        <v>17.686</v>
      </c>
      <c r="H788" s="98">
        <v>9.1410000000000005E-2</v>
      </c>
      <c r="I788" s="20">
        <f t="shared" si="74"/>
        <v>1</v>
      </c>
      <c r="J788" s="102">
        <f t="shared" si="75"/>
        <v>2.0491349089675451E-3</v>
      </c>
      <c r="K788" s="102">
        <f t="shared" si="76"/>
        <v>2.2416966513155508E-2</v>
      </c>
      <c r="L788" s="96">
        <f t="shared" si="77"/>
        <v>3.6241000000000002E-2</v>
      </c>
    </row>
    <row r="789" spans="1:12" ht="13.95" customHeight="1" x14ac:dyDescent="0.3">
      <c r="A789" s="94">
        <v>43404</v>
      </c>
      <c r="B789" s="57" t="s">
        <v>163</v>
      </c>
      <c r="C789" s="57" t="s">
        <v>99</v>
      </c>
      <c r="D789" s="19" t="str">
        <f t="shared" si="72"/>
        <v>Financials</v>
      </c>
      <c r="E789" s="19" t="str">
        <f t="shared" si="73"/>
        <v>Financials</v>
      </c>
      <c r="F789" s="100">
        <v>3.7324000000000003E-2</v>
      </c>
      <c r="G789" s="101">
        <v>19.395</v>
      </c>
      <c r="H789" s="98">
        <v>9.4140000000000001E-2</v>
      </c>
      <c r="I789" s="20">
        <f t="shared" si="74"/>
        <v>1</v>
      </c>
      <c r="J789" s="102">
        <f t="shared" si="75"/>
        <v>1.9244135086362467E-3</v>
      </c>
      <c r="K789" s="102">
        <f t="shared" si="76"/>
        <v>2.0442038545105658E-2</v>
      </c>
      <c r="L789" s="96">
        <f t="shared" si="77"/>
        <v>3.7324000000000003E-2</v>
      </c>
    </row>
    <row r="790" spans="1:12" ht="13.95" customHeight="1" x14ac:dyDescent="0.3">
      <c r="A790" s="94">
        <v>43434</v>
      </c>
      <c r="B790" s="57" t="s">
        <v>163</v>
      </c>
      <c r="C790" s="57" t="s">
        <v>99</v>
      </c>
      <c r="D790" s="19" t="str">
        <f t="shared" si="72"/>
        <v>Financials</v>
      </c>
      <c r="E790" s="19" t="str">
        <f t="shared" si="73"/>
        <v>Financials</v>
      </c>
      <c r="F790" s="100">
        <v>3.8808000000000002E-2</v>
      </c>
      <c r="G790" s="101">
        <v>19.437000000000001</v>
      </c>
      <c r="H790" s="98">
        <v>9.7540000000000002E-2</v>
      </c>
      <c r="I790" s="20">
        <f t="shared" si="74"/>
        <v>1</v>
      </c>
      <c r="J790" s="102">
        <f t="shared" si="75"/>
        <v>1.9966044142614601E-3</v>
      </c>
      <c r="K790" s="102">
        <f t="shared" si="76"/>
        <v>2.046959620936498E-2</v>
      </c>
      <c r="L790" s="96">
        <f t="shared" si="77"/>
        <v>3.8808000000000002E-2</v>
      </c>
    </row>
    <row r="791" spans="1:12" ht="13.95" customHeight="1" x14ac:dyDescent="0.3">
      <c r="A791" s="94">
        <v>43465</v>
      </c>
      <c r="B791" s="57" t="s">
        <v>163</v>
      </c>
      <c r="C791" s="57" t="s">
        <v>99</v>
      </c>
      <c r="D791" s="19" t="str">
        <f t="shared" si="72"/>
        <v>Financials</v>
      </c>
      <c r="E791" s="19" t="str">
        <f t="shared" si="73"/>
        <v>Financials</v>
      </c>
      <c r="F791" s="100">
        <v>3.7869E-2</v>
      </c>
      <c r="G791" s="101">
        <v>18.138999999999999</v>
      </c>
      <c r="H791" s="98">
        <v>9.8650000000000002E-2</v>
      </c>
      <c r="I791" s="20">
        <f t="shared" si="74"/>
        <v>1</v>
      </c>
      <c r="J791" s="102">
        <f t="shared" si="75"/>
        <v>2.0877115607255085E-3</v>
      </c>
      <c r="K791" s="102">
        <f t="shared" si="76"/>
        <v>2.116281359072994E-2</v>
      </c>
      <c r="L791" s="96">
        <f t="shared" si="77"/>
        <v>3.7869E-2</v>
      </c>
    </row>
    <row r="792" spans="1:12" ht="13.95" customHeight="1" x14ac:dyDescent="0.3">
      <c r="A792" s="94">
        <v>43496</v>
      </c>
      <c r="B792" s="57" t="s">
        <v>163</v>
      </c>
      <c r="C792" s="57" t="s">
        <v>99</v>
      </c>
      <c r="D792" s="19" t="str">
        <f t="shared" si="72"/>
        <v>Financials</v>
      </c>
      <c r="E792" s="19" t="str">
        <f t="shared" si="73"/>
        <v>Financials</v>
      </c>
      <c r="F792" s="100">
        <v>4.0846E-2</v>
      </c>
      <c r="G792" s="101">
        <v>20.748000000000001</v>
      </c>
      <c r="H792" s="98">
        <v>9.9680000000000005E-2</v>
      </c>
      <c r="I792" s="20">
        <f t="shared" si="74"/>
        <v>1</v>
      </c>
      <c r="J792" s="102">
        <f t="shared" si="75"/>
        <v>1.9686716791979947E-3</v>
      </c>
      <c r="K792" s="102">
        <f t="shared" si="76"/>
        <v>1.9749916524859495E-2</v>
      </c>
      <c r="L792" s="96">
        <f t="shared" si="77"/>
        <v>4.0846E-2</v>
      </c>
    </row>
    <row r="793" spans="1:12" ht="13.95" customHeight="1" x14ac:dyDescent="0.3">
      <c r="A793" s="94">
        <v>43524</v>
      </c>
      <c r="B793" s="57" t="s">
        <v>163</v>
      </c>
      <c r="C793" s="57" t="s">
        <v>99</v>
      </c>
      <c r="D793" s="19" t="str">
        <f t="shared" si="72"/>
        <v>Financials</v>
      </c>
      <c r="E793" s="19" t="str">
        <f t="shared" si="73"/>
        <v>Financials</v>
      </c>
      <c r="F793" s="100">
        <v>4.367E-2</v>
      </c>
      <c r="G793" s="101">
        <v>21.850999999999999</v>
      </c>
      <c r="H793" s="98">
        <v>0.1114</v>
      </c>
      <c r="I793" s="20">
        <f t="shared" si="74"/>
        <v>1</v>
      </c>
      <c r="J793" s="102">
        <f t="shared" si="75"/>
        <v>1.9985355361310697E-3</v>
      </c>
      <c r="K793" s="102">
        <f t="shared" si="76"/>
        <v>1.7940175369219657E-2</v>
      </c>
      <c r="L793" s="96">
        <f t="shared" si="77"/>
        <v>4.367E-2</v>
      </c>
    </row>
    <row r="794" spans="1:12" ht="13.95" customHeight="1" x14ac:dyDescent="0.3">
      <c r="A794" s="94">
        <v>43555</v>
      </c>
      <c r="B794" s="57" t="s">
        <v>163</v>
      </c>
      <c r="C794" s="57" t="s">
        <v>99</v>
      </c>
      <c r="D794" s="19" t="str">
        <f t="shared" si="72"/>
        <v>Financials</v>
      </c>
      <c r="E794" s="19" t="str">
        <f t="shared" si="73"/>
        <v>Financials</v>
      </c>
      <c r="F794" s="100">
        <v>4.2892E-2</v>
      </c>
      <c r="G794" s="101">
        <v>19.917000000000002</v>
      </c>
      <c r="H794" s="98">
        <v>0.12182999999999999</v>
      </c>
      <c r="I794" s="20">
        <f t="shared" si="74"/>
        <v>1</v>
      </c>
      <c r="J794" s="102">
        <f t="shared" si="75"/>
        <v>2.1535371792940701E-3</v>
      </c>
      <c r="K794" s="102">
        <f t="shared" si="76"/>
        <v>1.7676575386145203E-2</v>
      </c>
      <c r="L794" s="96">
        <f t="shared" si="77"/>
        <v>4.2892E-2</v>
      </c>
    </row>
    <row r="795" spans="1:12" ht="13.95" customHeight="1" x14ac:dyDescent="0.3">
      <c r="A795" s="94">
        <v>43585</v>
      </c>
      <c r="B795" s="57" t="s">
        <v>163</v>
      </c>
      <c r="C795" s="57" t="s">
        <v>99</v>
      </c>
      <c r="D795" s="19" t="str">
        <f t="shared" si="72"/>
        <v>Financials</v>
      </c>
      <c r="E795" s="19" t="str">
        <f t="shared" si="73"/>
        <v>Financials</v>
      </c>
      <c r="F795" s="100">
        <v>4.5679999999999998E-2</v>
      </c>
      <c r="G795" s="101">
        <v>21.561</v>
      </c>
      <c r="H795" s="98">
        <v>0.12354999999999999</v>
      </c>
      <c r="I795" s="20">
        <f t="shared" si="74"/>
        <v>1</v>
      </c>
      <c r="J795" s="102">
        <f t="shared" si="75"/>
        <v>2.1186401372849124E-3</v>
      </c>
      <c r="K795" s="102">
        <f t="shared" si="76"/>
        <v>1.714803834305878E-2</v>
      </c>
      <c r="L795" s="96">
        <f t="shared" si="77"/>
        <v>4.5679999999999998E-2</v>
      </c>
    </row>
    <row r="796" spans="1:12" ht="13.95" customHeight="1" x14ac:dyDescent="0.3">
      <c r="A796" s="94">
        <v>43616</v>
      </c>
      <c r="B796" s="57" t="s">
        <v>163</v>
      </c>
      <c r="C796" s="57" t="s">
        <v>99</v>
      </c>
      <c r="D796" s="19" t="str">
        <f t="shared" si="72"/>
        <v>Financials</v>
      </c>
      <c r="E796" s="19" t="str">
        <f t="shared" si="73"/>
        <v>Financials</v>
      </c>
      <c r="F796" s="100">
        <v>4.6545999999999997E-2</v>
      </c>
      <c r="G796" s="101">
        <v>22.774000000000001</v>
      </c>
      <c r="H796" s="98">
        <v>0.12477000000000001</v>
      </c>
      <c r="I796" s="20">
        <f t="shared" si="74"/>
        <v>1</v>
      </c>
      <c r="J796" s="102">
        <f t="shared" si="75"/>
        <v>2.0438219021691401E-3</v>
      </c>
      <c r="K796" s="102">
        <f t="shared" si="76"/>
        <v>1.6380715734304239E-2</v>
      </c>
      <c r="L796" s="96">
        <f t="shared" si="77"/>
        <v>4.6545999999999997E-2</v>
      </c>
    </row>
    <row r="797" spans="1:12" ht="13.95" customHeight="1" x14ac:dyDescent="0.3">
      <c r="A797" s="94">
        <v>43646</v>
      </c>
      <c r="B797" s="57" t="s">
        <v>163</v>
      </c>
      <c r="C797" s="57" t="s">
        <v>99</v>
      </c>
      <c r="D797" s="19" t="str">
        <f t="shared" si="72"/>
        <v>Financials</v>
      </c>
      <c r="E797" s="19" t="str">
        <f t="shared" si="73"/>
        <v>Financials</v>
      </c>
      <c r="F797" s="100">
        <v>4.5877000000000001E-2</v>
      </c>
      <c r="G797" s="101">
        <v>23.492000000000001</v>
      </c>
      <c r="H797" s="98">
        <v>0.12426</v>
      </c>
      <c r="I797" s="20">
        <f t="shared" si="74"/>
        <v>1</v>
      </c>
      <c r="J797" s="102">
        <f t="shared" si="75"/>
        <v>1.9528775753447983E-3</v>
      </c>
      <c r="K797" s="102">
        <f t="shared" si="76"/>
        <v>1.5716059676040547E-2</v>
      </c>
      <c r="L797" s="96">
        <f t="shared" si="77"/>
        <v>4.5877000000000001E-2</v>
      </c>
    </row>
    <row r="798" spans="1:12" ht="13.95" customHeight="1" x14ac:dyDescent="0.3">
      <c r="A798" s="94">
        <v>43677</v>
      </c>
      <c r="B798" s="57" t="s">
        <v>163</v>
      </c>
      <c r="C798" s="57" t="s">
        <v>99</v>
      </c>
      <c r="D798" s="19" t="str">
        <f t="shared" si="72"/>
        <v>Financials</v>
      </c>
      <c r="E798" s="19" t="str">
        <f t="shared" si="73"/>
        <v>Financials</v>
      </c>
      <c r="F798" s="100">
        <v>5.1029999999999999E-2</v>
      </c>
      <c r="G798" s="101">
        <v>25.83</v>
      </c>
      <c r="H798" s="98">
        <v>0.12484000000000001</v>
      </c>
      <c r="I798" s="20">
        <f t="shared" si="74"/>
        <v>1</v>
      </c>
      <c r="J798" s="102">
        <f t="shared" si="75"/>
        <v>1.975609756097561E-3</v>
      </c>
      <c r="K798" s="102">
        <f t="shared" si="76"/>
        <v>1.5825134220582834E-2</v>
      </c>
      <c r="L798" s="96">
        <f t="shared" si="77"/>
        <v>5.1029999999999999E-2</v>
      </c>
    </row>
    <row r="799" spans="1:12" ht="13.95" customHeight="1" x14ac:dyDescent="0.3">
      <c r="A799" s="94">
        <v>43708</v>
      </c>
      <c r="B799" s="57" t="s">
        <v>163</v>
      </c>
      <c r="C799" s="57" t="s">
        <v>99</v>
      </c>
      <c r="D799" s="19" t="str">
        <f t="shared" si="72"/>
        <v>Financials</v>
      </c>
      <c r="E799" s="19" t="str">
        <f t="shared" si="73"/>
        <v>Financials</v>
      </c>
      <c r="F799" s="100">
        <v>5.1749999999999997E-2</v>
      </c>
      <c r="G799" s="101">
        <v>24.99</v>
      </c>
      <c r="H799" s="98">
        <v>0.12987000000000001</v>
      </c>
      <c r="I799" s="20">
        <f t="shared" si="74"/>
        <v>1</v>
      </c>
      <c r="J799" s="102">
        <f t="shared" si="75"/>
        <v>2.0708283313325328E-3</v>
      </c>
      <c r="K799" s="102">
        <f t="shared" si="76"/>
        <v>1.5945394096654599E-2</v>
      </c>
      <c r="L799" s="96">
        <f t="shared" si="77"/>
        <v>5.1749999999999997E-2</v>
      </c>
    </row>
    <row r="800" spans="1:12" ht="13.95" customHeight="1" x14ac:dyDescent="0.3">
      <c r="A800" s="94">
        <v>43738</v>
      </c>
      <c r="B800" s="57" t="s">
        <v>163</v>
      </c>
      <c r="C800" s="57" t="s">
        <v>99</v>
      </c>
      <c r="D800" s="19" t="str">
        <f t="shared" si="72"/>
        <v>Financials</v>
      </c>
      <c r="E800" s="19" t="str">
        <f t="shared" si="73"/>
        <v>Financials</v>
      </c>
      <c r="F800" s="100">
        <v>4.87E-2</v>
      </c>
      <c r="G800" s="101">
        <v>24.065000000000001</v>
      </c>
      <c r="H800" s="98">
        <v>0.13070999999999999</v>
      </c>
      <c r="I800" s="20">
        <f t="shared" si="74"/>
        <v>1</v>
      </c>
      <c r="J800" s="102">
        <f t="shared" si="75"/>
        <v>2.0236858508206937E-3</v>
      </c>
      <c r="K800" s="102">
        <f t="shared" si="76"/>
        <v>1.5482257293402905E-2</v>
      </c>
      <c r="L800" s="96">
        <f t="shared" si="77"/>
        <v>4.87E-2</v>
      </c>
    </row>
    <row r="801" spans="1:12" ht="13.95" customHeight="1" x14ac:dyDescent="0.3">
      <c r="A801" s="94">
        <v>43769</v>
      </c>
      <c r="B801" s="57" t="s">
        <v>163</v>
      </c>
      <c r="C801" s="57" t="s">
        <v>99</v>
      </c>
      <c r="D801" s="19" t="str">
        <f t="shared" si="72"/>
        <v>Financials</v>
      </c>
      <c r="E801" s="19" t="str">
        <f t="shared" si="73"/>
        <v>Financials</v>
      </c>
      <c r="F801" s="100">
        <v>5.2873000000000003E-2</v>
      </c>
      <c r="G801" s="101">
        <v>25.878</v>
      </c>
      <c r="H801" s="98">
        <v>0.13483000000000001</v>
      </c>
      <c r="I801" s="20">
        <f t="shared" si="74"/>
        <v>1</v>
      </c>
      <c r="J801" s="102">
        <f t="shared" si="75"/>
        <v>2.0431640775948686E-3</v>
      </c>
      <c r="K801" s="102">
        <f t="shared" si="76"/>
        <v>1.5153631073165233E-2</v>
      </c>
      <c r="L801" s="96">
        <f t="shared" si="77"/>
        <v>5.2873000000000003E-2</v>
      </c>
    </row>
    <row r="802" spans="1:12" ht="13.95" customHeight="1" x14ac:dyDescent="0.3">
      <c r="A802" s="94">
        <v>43799</v>
      </c>
      <c r="B802" s="57" t="s">
        <v>163</v>
      </c>
      <c r="C802" s="57" t="s">
        <v>99</v>
      </c>
      <c r="D802" s="19" t="str">
        <f t="shared" si="72"/>
        <v>Financials</v>
      </c>
      <c r="E802" s="19" t="str">
        <f t="shared" si="73"/>
        <v>Financials</v>
      </c>
      <c r="F802" s="100">
        <v>5.1541999999999998E-2</v>
      </c>
      <c r="G802" s="101">
        <v>25.975000000000001</v>
      </c>
      <c r="H802" s="98">
        <v>0.13780000000000001</v>
      </c>
      <c r="I802" s="20">
        <f t="shared" si="74"/>
        <v>1</v>
      </c>
      <c r="J802" s="102">
        <f t="shared" si="75"/>
        <v>1.9842925890279114E-3</v>
      </c>
      <c r="K802" s="102">
        <f t="shared" si="76"/>
        <v>1.4399801081479762E-2</v>
      </c>
      <c r="L802" s="96">
        <f t="shared" si="77"/>
        <v>5.1541999999999998E-2</v>
      </c>
    </row>
    <row r="803" spans="1:12" ht="13.95" customHeight="1" x14ac:dyDescent="0.3">
      <c r="A803" s="94">
        <v>43830</v>
      </c>
      <c r="B803" s="57" t="s">
        <v>163</v>
      </c>
      <c r="C803" s="57" t="s">
        <v>99</v>
      </c>
      <c r="D803" s="19" t="str">
        <f t="shared" si="72"/>
        <v>Financials</v>
      </c>
      <c r="E803" s="19" t="str">
        <f t="shared" si="73"/>
        <v>Financials</v>
      </c>
      <c r="F803" s="100">
        <v>4.3392E-2</v>
      </c>
      <c r="G803" s="101">
        <v>23.077000000000002</v>
      </c>
      <c r="H803" s="98">
        <v>0.13908000000000001</v>
      </c>
      <c r="I803" s="20">
        <f t="shared" si="74"/>
        <v>1</v>
      </c>
      <c r="J803" s="102">
        <f t="shared" si="75"/>
        <v>1.8803137322875589E-3</v>
      </c>
      <c r="K803" s="102">
        <f t="shared" si="76"/>
        <v>1.3519655826053774E-2</v>
      </c>
      <c r="L803" s="96">
        <f t="shared" si="77"/>
        <v>4.3392E-2</v>
      </c>
    </row>
    <row r="804" spans="1:12" ht="13.95" customHeight="1" x14ac:dyDescent="0.3">
      <c r="A804" s="94">
        <v>43861</v>
      </c>
      <c r="B804" s="57" t="s">
        <v>163</v>
      </c>
      <c r="C804" s="57" t="s">
        <v>99</v>
      </c>
      <c r="D804" s="19" t="str">
        <f t="shared" si="72"/>
        <v>Financials</v>
      </c>
      <c r="E804" s="19" t="str">
        <f t="shared" si="73"/>
        <v>Financials</v>
      </c>
      <c r="F804" s="100">
        <v>4.9125000000000002E-2</v>
      </c>
      <c r="G804" s="101">
        <v>26.518000000000001</v>
      </c>
      <c r="H804" s="98">
        <v>0.14079</v>
      </c>
      <c r="I804" s="20">
        <f t="shared" si="74"/>
        <v>1</v>
      </c>
      <c r="J804" s="102">
        <f t="shared" si="75"/>
        <v>1.8525152726449959E-3</v>
      </c>
      <c r="K804" s="102">
        <f t="shared" si="76"/>
        <v>1.3158003215036551E-2</v>
      </c>
      <c r="L804" s="96">
        <f t="shared" si="77"/>
        <v>4.9125000000000002E-2</v>
      </c>
    </row>
    <row r="805" spans="1:12" ht="13.95" customHeight="1" x14ac:dyDescent="0.3">
      <c r="A805" s="94">
        <v>43890</v>
      </c>
      <c r="B805" s="57" t="s">
        <v>163</v>
      </c>
      <c r="C805" s="57" t="s">
        <v>99</v>
      </c>
      <c r="D805" s="19" t="str">
        <f t="shared" si="72"/>
        <v>Financials</v>
      </c>
      <c r="E805" s="19" t="str">
        <f t="shared" si="73"/>
        <v>Financials</v>
      </c>
      <c r="F805" s="100">
        <v>5.3559000000000002E-2</v>
      </c>
      <c r="G805" s="101">
        <v>26.248000000000001</v>
      </c>
      <c r="H805" s="98">
        <v>0.14529</v>
      </c>
      <c r="I805" s="20">
        <f t="shared" si="74"/>
        <v>1</v>
      </c>
      <c r="J805" s="102">
        <f t="shared" si="75"/>
        <v>2.0404983236818044E-3</v>
      </c>
      <c r="K805" s="102">
        <f t="shared" si="76"/>
        <v>1.404431360507815E-2</v>
      </c>
      <c r="L805" s="96">
        <f t="shared" si="77"/>
        <v>5.3559000000000002E-2</v>
      </c>
    </row>
    <row r="806" spans="1:12" ht="13.95" customHeight="1" x14ac:dyDescent="0.3">
      <c r="A806" s="94">
        <v>43921</v>
      </c>
      <c r="B806" s="57" t="s">
        <v>163</v>
      </c>
      <c r="C806" s="57" t="s">
        <v>99</v>
      </c>
      <c r="D806" s="19" t="str">
        <f t="shared" si="72"/>
        <v>Financials</v>
      </c>
      <c r="E806" s="19" t="str">
        <f t="shared" si="73"/>
        <v>Financials</v>
      </c>
      <c r="F806" s="100">
        <v>5.7283000000000001E-2</v>
      </c>
      <c r="G806" s="101">
        <v>19.521999999999998</v>
      </c>
      <c r="H806" s="98">
        <v>0.14956</v>
      </c>
      <c r="I806" s="20">
        <f t="shared" si="74"/>
        <v>1</v>
      </c>
      <c r="J806" s="102">
        <f t="shared" si="75"/>
        <v>2.9342792746644814E-3</v>
      </c>
      <c r="K806" s="102">
        <f t="shared" si="76"/>
        <v>1.9619412106609262E-2</v>
      </c>
      <c r="L806" s="96">
        <f t="shared" si="77"/>
        <v>5.7283000000000001E-2</v>
      </c>
    </row>
    <row r="807" spans="1:12" ht="13.95" customHeight="1" x14ac:dyDescent="0.3">
      <c r="A807" s="94">
        <v>43951</v>
      </c>
      <c r="B807" s="57" t="s">
        <v>163</v>
      </c>
      <c r="C807" s="57" t="s">
        <v>99</v>
      </c>
      <c r="D807" s="19" t="str">
        <f t="shared" si="72"/>
        <v>Financials</v>
      </c>
      <c r="E807" s="19" t="str">
        <f t="shared" si="73"/>
        <v>Financials</v>
      </c>
      <c r="F807" s="100">
        <v>5.4052999999999997E-2</v>
      </c>
      <c r="G807" s="101">
        <v>20.991</v>
      </c>
      <c r="H807" s="98">
        <v>0.1487</v>
      </c>
      <c r="I807" s="20">
        <f t="shared" si="74"/>
        <v>1</v>
      </c>
      <c r="J807" s="102">
        <f t="shared" si="75"/>
        <v>2.5750559763708255E-3</v>
      </c>
      <c r="K807" s="102">
        <f t="shared" si="76"/>
        <v>1.7317121562682083E-2</v>
      </c>
      <c r="L807" s="96">
        <f t="shared" si="77"/>
        <v>5.4052999999999997E-2</v>
      </c>
    </row>
    <row r="808" spans="1:12" ht="13.95" customHeight="1" x14ac:dyDescent="0.3">
      <c r="A808" s="94">
        <v>43982</v>
      </c>
      <c r="B808" s="57" t="s">
        <v>163</v>
      </c>
      <c r="C808" s="57" t="s">
        <v>99</v>
      </c>
      <c r="D808" s="19" t="str">
        <f t="shared" si="72"/>
        <v>Financials</v>
      </c>
      <c r="E808" s="19" t="str">
        <f t="shared" si="73"/>
        <v>Financials</v>
      </c>
      <c r="F808" s="100">
        <v>5.9021999999999998E-2</v>
      </c>
      <c r="G808" s="101">
        <v>23.79</v>
      </c>
      <c r="H808" s="98">
        <v>0.16070999999999999</v>
      </c>
      <c r="I808" s="20">
        <f t="shared" si="74"/>
        <v>1</v>
      </c>
      <c r="J808" s="102">
        <f t="shared" si="75"/>
        <v>2.4809583858764186E-3</v>
      </c>
      <c r="K808" s="102">
        <f t="shared" si="76"/>
        <v>1.5437486067303956E-2</v>
      </c>
      <c r="L808" s="96">
        <f t="shared" si="77"/>
        <v>5.9021999999999998E-2</v>
      </c>
    </row>
    <row r="809" spans="1:12" ht="13.95" customHeight="1" x14ac:dyDescent="0.3">
      <c r="A809" s="94">
        <v>44012</v>
      </c>
      <c r="B809" s="57" t="s">
        <v>163</v>
      </c>
      <c r="C809" s="57" t="s">
        <v>99</v>
      </c>
      <c r="D809" s="19" t="str">
        <f t="shared" si="72"/>
        <v>Financials</v>
      </c>
      <c r="E809" s="19" t="str">
        <f t="shared" si="73"/>
        <v>Financials</v>
      </c>
      <c r="F809" s="100">
        <v>6.5368000000000009E-2</v>
      </c>
      <c r="G809" s="101">
        <v>27.556999999999999</v>
      </c>
      <c r="H809" s="98">
        <v>0.16511999999999999</v>
      </c>
      <c r="I809" s="20">
        <f t="shared" si="74"/>
        <v>1</v>
      </c>
      <c r="J809" s="102">
        <f t="shared" si="75"/>
        <v>2.3721014624233411E-3</v>
      </c>
      <c r="K809" s="102">
        <f t="shared" si="76"/>
        <v>1.4365924554404925E-2</v>
      </c>
      <c r="L809" s="96">
        <f t="shared" si="77"/>
        <v>6.5368000000000009E-2</v>
      </c>
    </row>
    <row r="810" spans="1:12" ht="13.95" customHeight="1" x14ac:dyDescent="0.3">
      <c r="A810" s="94">
        <v>44043</v>
      </c>
      <c r="B810" s="57" t="s">
        <v>163</v>
      </c>
      <c r="C810" s="57" t="s">
        <v>99</v>
      </c>
      <c r="D810" s="19" t="str">
        <f t="shared" si="72"/>
        <v>Financials</v>
      </c>
      <c r="E810" s="19" t="str">
        <f t="shared" si="73"/>
        <v>Financials</v>
      </c>
      <c r="F810" s="100">
        <v>6.9381999999999999E-2</v>
      </c>
      <c r="G810" s="101">
        <v>31.245999999999999</v>
      </c>
      <c r="H810" s="98">
        <v>0.1714</v>
      </c>
      <c r="I810" s="20">
        <f t="shared" si="74"/>
        <v>1</v>
      </c>
      <c r="J810" s="102">
        <f t="shared" si="75"/>
        <v>2.2205082250528066E-3</v>
      </c>
      <c r="K810" s="102">
        <f t="shared" si="76"/>
        <v>1.2955123833446948E-2</v>
      </c>
      <c r="L810" s="96">
        <f t="shared" si="77"/>
        <v>6.9381999999999999E-2</v>
      </c>
    </row>
    <row r="811" spans="1:12" ht="13.95" customHeight="1" x14ac:dyDescent="0.3">
      <c r="A811" s="94">
        <v>44074</v>
      </c>
      <c r="B811" s="57" t="s">
        <v>163</v>
      </c>
      <c r="C811" s="57" t="s">
        <v>99</v>
      </c>
      <c r="D811" s="19" t="str">
        <f t="shared" si="72"/>
        <v>Financials</v>
      </c>
      <c r="E811" s="19" t="str">
        <f t="shared" si="73"/>
        <v>Financials</v>
      </c>
      <c r="F811" s="100">
        <v>6.6688999999999998E-2</v>
      </c>
      <c r="G811" s="101">
        <v>27.378</v>
      </c>
      <c r="H811" s="98">
        <v>0.17835000000000001</v>
      </c>
      <c r="I811" s="20">
        <f t="shared" si="74"/>
        <v>1</v>
      </c>
      <c r="J811" s="102">
        <f t="shared" si="75"/>
        <v>2.4358609102198845E-3</v>
      </c>
      <c r="K811" s="102">
        <f t="shared" si="76"/>
        <v>1.3657756715558645E-2</v>
      </c>
      <c r="L811" s="96">
        <f t="shared" si="77"/>
        <v>6.6688999999999998E-2</v>
      </c>
    </row>
    <row r="812" spans="1:12" ht="13.95" customHeight="1" x14ac:dyDescent="0.3">
      <c r="A812" s="94">
        <v>44104</v>
      </c>
      <c r="B812" s="57" t="s">
        <v>163</v>
      </c>
      <c r="C812" s="57" t="s">
        <v>99</v>
      </c>
      <c r="D812" s="19" t="str">
        <f t="shared" si="72"/>
        <v>Financials</v>
      </c>
      <c r="E812" s="19" t="str">
        <f t="shared" si="73"/>
        <v>Financials</v>
      </c>
      <c r="F812" s="100">
        <v>5.4071000000000001E-2</v>
      </c>
      <c r="G812" s="101">
        <v>24.806999999999999</v>
      </c>
      <c r="H812" s="98">
        <v>0.19561000000000001</v>
      </c>
      <c r="I812" s="20">
        <f t="shared" si="74"/>
        <v>1</v>
      </c>
      <c r="J812" s="102">
        <f t="shared" si="75"/>
        <v>2.1796670294674894E-3</v>
      </c>
      <c r="K812" s="102">
        <f t="shared" si="76"/>
        <v>1.1142922291638921E-2</v>
      </c>
      <c r="L812" s="96">
        <f t="shared" si="77"/>
        <v>5.4071000000000001E-2</v>
      </c>
    </row>
    <row r="813" spans="1:12" ht="13.95" customHeight="1" x14ac:dyDescent="0.3">
      <c r="A813" s="94">
        <v>44135</v>
      </c>
      <c r="B813" s="57" t="s">
        <v>163</v>
      </c>
      <c r="C813" s="57" t="s">
        <v>99</v>
      </c>
      <c r="D813" s="19" t="str">
        <f t="shared" si="72"/>
        <v>Financials</v>
      </c>
      <c r="E813" s="19" t="str">
        <f t="shared" si="73"/>
        <v>Financials</v>
      </c>
      <c r="F813" s="100">
        <v>5.0386E-2</v>
      </c>
      <c r="G813" s="101">
        <v>22.661000000000001</v>
      </c>
      <c r="H813" s="98">
        <v>0.19658</v>
      </c>
      <c r="I813" s="20">
        <f t="shared" si="74"/>
        <v>1</v>
      </c>
      <c r="J813" s="102">
        <f t="shared" si="75"/>
        <v>2.2234676316137858E-3</v>
      </c>
      <c r="K813" s="102">
        <f t="shared" si="76"/>
        <v>1.1310752017569365E-2</v>
      </c>
      <c r="L813" s="96">
        <f t="shared" si="77"/>
        <v>5.0386E-2</v>
      </c>
    </row>
    <row r="814" spans="1:12" ht="13.95" customHeight="1" x14ac:dyDescent="0.3">
      <c r="A814" s="94">
        <v>44165</v>
      </c>
      <c r="B814" s="57" t="s">
        <v>163</v>
      </c>
      <c r="C814" s="57" t="s">
        <v>99</v>
      </c>
      <c r="D814" s="19" t="str">
        <f t="shared" si="72"/>
        <v>Financials</v>
      </c>
      <c r="E814" s="19" t="str">
        <f t="shared" si="73"/>
        <v>Financials</v>
      </c>
      <c r="F814" s="100">
        <v>4.7843999999999998E-2</v>
      </c>
      <c r="G814" s="101">
        <v>24.585999999999999</v>
      </c>
      <c r="H814" s="98">
        <v>0.19758999999999999</v>
      </c>
      <c r="I814" s="20">
        <f t="shared" si="74"/>
        <v>1</v>
      </c>
      <c r="J814" s="102">
        <f t="shared" si="75"/>
        <v>1.9459855202147564E-3</v>
      </c>
      <c r="K814" s="102">
        <f t="shared" si="76"/>
        <v>9.8486032704831038E-3</v>
      </c>
      <c r="L814" s="96">
        <f t="shared" si="77"/>
        <v>4.7843999999999998E-2</v>
      </c>
    </row>
    <row r="815" spans="1:12" ht="13.95" customHeight="1" x14ac:dyDescent="0.3">
      <c r="A815" s="94">
        <v>44196</v>
      </c>
      <c r="B815" s="57" t="s">
        <v>163</v>
      </c>
      <c r="C815" s="57" t="s">
        <v>99</v>
      </c>
      <c r="D815" s="19" t="str">
        <f t="shared" si="72"/>
        <v>Financials</v>
      </c>
      <c r="E815" s="19" t="str">
        <f t="shared" si="73"/>
        <v>Financials</v>
      </c>
      <c r="F815" s="100">
        <v>4.8201999999999988E-2</v>
      </c>
      <c r="G815" s="101">
        <v>27.225000000000001</v>
      </c>
      <c r="H815" s="98">
        <v>0.19176000000000001</v>
      </c>
      <c r="I815" s="20">
        <f t="shared" si="74"/>
        <v>1</v>
      </c>
      <c r="J815" s="102">
        <f t="shared" si="75"/>
        <v>1.7705050505050499E-3</v>
      </c>
      <c r="K815" s="102">
        <f t="shared" si="76"/>
        <v>9.2329216234097299E-3</v>
      </c>
      <c r="L815" s="96">
        <f t="shared" si="77"/>
        <v>4.8201999999999988E-2</v>
      </c>
    </row>
    <row r="816" spans="1:12" ht="13.95" customHeight="1" x14ac:dyDescent="0.3">
      <c r="A816" s="94">
        <v>44227</v>
      </c>
      <c r="B816" s="57" t="s">
        <v>163</v>
      </c>
      <c r="C816" s="57" t="s">
        <v>99</v>
      </c>
      <c r="D816" s="19" t="str">
        <f t="shared" si="72"/>
        <v>Financials</v>
      </c>
      <c r="E816" s="19" t="str">
        <f t="shared" si="73"/>
        <v>Financials</v>
      </c>
      <c r="F816" s="100">
        <v>5.457E-2</v>
      </c>
      <c r="G816" s="101">
        <v>26.18</v>
      </c>
      <c r="H816" s="98">
        <v>0.19511000000000001</v>
      </c>
      <c r="I816" s="20">
        <f t="shared" si="74"/>
        <v>1</v>
      </c>
      <c r="J816" s="102">
        <f t="shared" si="75"/>
        <v>2.0844155844155846E-3</v>
      </c>
      <c r="K816" s="102">
        <f t="shared" si="76"/>
        <v>1.0683284221288425E-2</v>
      </c>
      <c r="L816" s="96">
        <f t="shared" si="77"/>
        <v>5.457E-2</v>
      </c>
    </row>
    <row r="817" spans="1:12" ht="13.95" customHeight="1" x14ac:dyDescent="0.3">
      <c r="A817" s="94">
        <v>44255</v>
      </c>
      <c r="B817" s="57" t="s">
        <v>163</v>
      </c>
      <c r="C817" s="57" t="s">
        <v>99</v>
      </c>
      <c r="D817" s="19" t="str">
        <f t="shared" si="72"/>
        <v>Financials</v>
      </c>
      <c r="E817" s="19" t="str">
        <f t="shared" si="73"/>
        <v>Financials</v>
      </c>
      <c r="F817" s="100">
        <v>5.176E-2</v>
      </c>
      <c r="G817" s="101">
        <v>23.562999999999999</v>
      </c>
      <c r="H817" s="98">
        <v>0.20233000000000001</v>
      </c>
      <c r="I817" s="20">
        <f t="shared" si="74"/>
        <v>1</v>
      </c>
      <c r="J817" s="102">
        <f t="shared" si="75"/>
        <v>2.1966642617663287E-3</v>
      </c>
      <c r="K817" s="102">
        <f t="shared" si="76"/>
        <v>1.0856839132932974E-2</v>
      </c>
      <c r="L817" s="96">
        <f t="shared" si="77"/>
        <v>5.176E-2</v>
      </c>
    </row>
    <row r="818" spans="1:12" ht="13.95" customHeight="1" x14ac:dyDescent="0.3">
      <c r="A818" s="94">
        <v>44286</v>
      </c>
      <c r="B818" s="57" t="s">
        <v>163</v>
      </c>
      <c r="C818" s="57" t="s">
        <v>99</v>
      </c>
      <c r="D818" s="19" t="str">
        <f t="shared" si="72"/>
        <v>Financials</v>
      </c>
      <c r="E818" s="19" t="str">
        <f t="shared" si="73"/>
        <v>Financials</v>
      </c>
      <c r="F818" s="100">
        <v>4.947E-2</v>
      </c>
      <c r="G818" s="101">
        <v>22.228000000000002</v>
      </c>
      <c r="H818" s="98">
        <v>0.20896999999999999</v>
      </c>
      <c r="I818" s="20">
        <f t="shared" si="74"/>
        <v>1</v>
      </c>
      <c r="J818" s="102">
        <f t="shared" si="75"/>
        <v>2.2255713514486232E-3</v>
      </c>
      <c r="K818" s="102">
        <f t="shared" si="76"/>
        <v>1.0650195489537365E-2</v>
      </c>
      <c r="L818" s="96">
        <f t="shared" si="77"/>
        <v>4.947E-2</v>
      </c>
    </row>
    <row r="819" spans="1:12" ht="13.95" customHeight="1" x14ac:dyDescent="0.3">
      <c r="A819" s="94">
        <v>44316</v>
      </c>
      <c r="B819" s="57" t="s">
        <v>163</v>
      </c>
      <c r="C819" s="57" t="s">
        <v>99</v>
      </c>
      <c r="D819" s="19" t="str">
        <f t="shared" si="72"/>
        <v>Financials</v>
      </c>
      <c r="E819" s="19" t="str">
        <f t="shared" si="73"/>
        <v>Financials</v>
      </c>
      <c r="F819" s="100">
        <v>4.8789999999999993E-2</v>
      </c>
      <c r="G819" s="101">
        <v>20.847000000000001</v>
      </c>
      <c r="H819" s="98">
        <v>0.21027999999999999</v>
      </c>
      <c r="I819" s="20">
        <f t="shared" si="74"/>
        <v>1</v>
      </c>
      <c r="J819" s="102">
        <f t="shared" si="75"/>
        <v>2.340384707631793E-3</v>
      </c>
      <c r="K819" s="102">
        <f t="shared" si="76"/>
        <v>1.1129849284914367E-2</v>
      </c>
      <c r="L819" s="96">
        <f t="shared" si="77"/>
        <v>4.8789999999999993E-2</v>
      </c>
    </row>
    <row r="820" spans="1:12" ht="13.95" customHeight="1" x14ac:dyDescent="0.3">
      <c r="A820" s="94">
        <v>44347</v>
      </c>
      <c r="B820" s="57" t="s">
        <v>163</v>
      </c>
      <c r="C820" s="57" t="s">
        <v>99</v>
      </c>
      <c r="D820" s="19" t="str">
        <f t="shared" si="72"/>
        <v>Financials</v>
      </c>
      <c r="E820" s="19" t="str">
        <f t="shared" si="73"/>
        <v>Financials</v>
      </c>
      <c r="F820" s="100">
        <v>4.6950000000000013E-2</v>
      </c>
      <c r="G820" s="101">
        <v>21.692</v>
      </c>
      <c r="H820" s="98">
        <v>0.20749000000000001</v>
      </c>
      <c r="I820" s="20">
        <f t="shared" si="74"/>
        <v>1</v>
      </c>
      <c r="J820" s="102">
        <f t="shared" si="75"/>
        <v>2.1643924027291172E-3</v>
      </c>
      <c r="K820" s="102">
        <f t="shared" si="76"/>
        <v>1.0431309473849907E-2</v>
      </c>
      <c r="L820" s="96">
        <f t="shared" si="77"/>
        <v>4.6950000000000013E-2</v>
      </c>
    </row>
    <row r="821" spans="1:12" ht="13.95" customHeight="1" x14ac:dyDescent="0.3">
      <c r="A821" s="94">
        <v>44377</v>
      </c>
      <c r="B821" s="57" t="s">
        <v>163</v>
      </c>
      <c r="C821" s="57" t="s">
        <v>99</v>
      </c>
      <c r="D821" s="19" t="str">
        <f t="shared" si="72"/>
        <v>Financials</v>
      </c>
      <c r="E821" s="19" t="str">
        <f t="shared" si="73"/>
        <v>Financials</v>
      </c>
      <c r="F821" s="100">
        <v>4.487E-2</v>
      </c>
      <c r="G821" s="101">
        <v>20.161999999999999</v>
      </c>
      <c r="H821" s="98">
        <v>0.20855000000000001</v>
      </c>
      <c r="I821" s="20">
        <f t="shared" si="74"/>
        <v>1</v>
      </c>
      <c r="J821" s="102">
        <f t="shared" si="75"/>
        <v>2.2254736633270508E-3</v>
      </c>
      <c r="K821" s="102">
        <f t="shared" si="76"/>
        <v>1.0671175561386002E-2</v>
      </c>
      <c r="L821" s="96">
        <f t="shared" si="77"/>
        <v>4.487E-2</v>
      </c>
    </row>
    <row r="822" spans="1:12" ht="13.95" customHeight="1" x14ac:dyDescent="0.3">
      <c r="A822" s="94">
        <v>44408</v>
      </c>
      <c r="B822" s="57" t="s">
        <v>163</v>
      </c>
      <c r="C822" s="57" t="s">
        <v>99</v>
      </c>
      <c r="D822" s="19" t="str">
        <f t="shared" si="72"/>
        <v>Financials</v>
      </c>
      <c r="E822" s="19" t="str">
        <f t="shared" si="73"/>
        <v>Financials</v>
      </c>
      <c r="F822" s="100">
        <v>4.2290000000000001E-2</v>
      </c>
      <c r="G822" s="101">
        <v>17.542999999999999</v>
      </c>
      <c r="H822" s="98">
        <v>0.22944999999999999</v>
      </c>
      <c r="I822" s="20">
        <f t="shared" si="74"/>
        <v>1</v>
      </c>
      <c r="J822" s="102">
        <f t="shared" si="75"/>
        <v>2.4106481217579662E-3</v>
      </c>
      <c r="K822" s="102">
        <f t="shared" si="76"/>
        <v>1.0506202317533084E-2</v>
      </c>
      <c r="L822" s="96">
        <f t="shared" si="77"/>
        <v>4.2290000000000001E-2</v>
      </c>
    </row>
    <row r="823" spans="1:12" ht="13.95" customHeight="1" x14ac:dyDescent="0.3">
      <c r="A823" s="94">
        <v>44439</v>
      </c>
      <c r="B823" s="57" t="s">
        <v>163</v>
      </c>
      <c r="C823" s="57" t="s">
        <v>99</v>
      </c>
      <c r="D823" s="19" t="str">
        <f t="shared" si="72"/>
        <v>Financials</v>
      </c>
      <c r="E823" s="19" t="str">
        <f t="shared" si="73"/>
        <v>Financials</v>
      </c>
      <c r="F823" s="100">
        <v>4.0289999999999999E-2</v>
      </c>
      <c r="G823" s="101">
        <v>16.091000000000001</v>
      </c>
      <c r="H823" s="98">
        <v>0.24171999999999999</v>
      </c>
      <c r="I823" s="20">
        <f t="shared" si="74"/>
        <v>1</v>
      </c>
      <c r="J823" s="102">
        <f t="shared" si="75"/>
        <v>2.5038841588465601E-3</v>
      </c>
      <c r="K823" s="102">
        <f t="shared" si="76"/>
        <v>1.0358613928704949E-2</v>
      </c>
      <c r="L823" s="96">
        <f t="shared" si="77"/>
        <v>4.0289999999999999E-2</v>
      </c>
    </row>
    <row r="824" spans="1:12" ht="13.95" customHeight="1" x14ac:dyDescent="0.3">
      <c r="A824" s="94">
        <v>44469</v>
      </c>
      <c r="B824" s="57" t="s">
        <v>163</v>
      </c>
      <c r="C824" s="57" t="s">
        <v>99</v>
      </c>
      <c r="D824" s="19" t="str">
        <f t="shared" si="72"/>
        <v>Financials</v>
      </c>
      <c r="E824" s="19" t="str">
        <f t="shared" si="73"/>
        <v>Financials</v>
      </c>
      <c r="F824" s="100">
        <v>3.5920000000000001E-2</v>
      </c>
      <c r="G824" s="101">
        <v>14.475</v>
      </c>
      <c r="H824" s="98">
        <v>0.224</v>
      </c>
      <c r="I824" s="20">
        <f t="shared" si="74"/>
        <v>1</v>
      </c>
      <c r="J824" s="102">
        <f t="shared" si="75"/>
        <v>2.4815198618307428E-3</v>
      </c>
      <c r="K824" s="102">
        <f t="shared" si="76"/>
        <v>1.1078213668887244E-2</v>
      </c>
      <c r="L824" s="96">
        <f t="shared" si="77"/>
        <v>3.5920000000000001E-2</v>
      </c>
    </row>
    <row r="825" spans="1:12" ht="13.95" customHeight="1" x14ac:dyDescent="0.3">
      <c r="A825" s="94">
        <v>44500</v>
      </c>
      <c r="B825" s="57" t="s">
        <v>163</v>
      </c>
      <c r="C825" s="57" t="s">
        <v>99</v>
      </c>
      <c r="D825" s="19" t="str">
        <f t="shared" si="72"/>
        <v>Financials</v>
      </c>
      <c r="E825" s="19" t="str">
        <f t="shared" si="73"/>
        <v>Financials</v>
      </c>
      <c r="F825" s="100">
        <v>3.6409999999999998E-2</v>
      </c>
      <c r="G825" s="101">
        <v>13.257</v>
      </c>
      <c r="H825" s="98">
        <v>0.24793999999999999</v>
      </c>
      <c r="I825" s="20">
        <f t="shared" si="74"/>
        <v>1</v>
      </c>
      <c r="J825" s="102">
        <f t="shared" si="75"/>
        <v>2.746473561137512E-3</v>
      </c>
      <c r="K825" s="102">
        <f t="shared" si="76"/>
        <v>1.1077170126391514E-2</v>
      </c>
      <c r="L825" s="96">
        <f t="shared" si="77"/>
        <v>3.6409999999999998E-2</v>
      </c>
    </row>
    <row r="826" spans="1:12" ht="13.95" customHeight="1" x14ac:dyDescent="0.3">
      <c r="A826" s="94">
        <v>44530</v>
      </c>
      <c r="B826" s="57" t="s">
        <v>163</v>
      </c>
      <c r="C826" s="57" t="s">
        <v>99</v>
      </c>
      <c r="D826" s="19" t="str">
        <f t="shared" si="72"/>
        <v>Financials</v>
      </c>
      <c r="E826" s="19" t="str">
        <f t="shared" si="73"/>
        <v>Financials</v>
      </c>
      <c r="F826" s="100">
        <v>3.4619999999999998E-2</v>
      </c>
      <c r="G826" s="101">
        <v>13.084</v>
      </c>
      <c r="H826" s="98">
        <v>0.21684999999999999</v>
      </c>
      <c r="I826" s="20">
        <f t="shared" si="74"/>
        <v>1</v>
      </c>
      <c r="J826" s="102">
        <f t="shared" si="75"/>
        <v>2.6459798226841943E-3</v>
      </c>
      <c r="K826" s="102">
        <f t="shared" si="76"/>
        <v>1.2201889890173827E-2</v>
      </c>
      <c r="L826" s="96">
        <f t="shared" si="77"/>
        <v>3.4619999999999998E-2</v>
      </c>
    </row>
    <row r="827" spans="1:12" ht="13.95" customHeight="1" x14ac:dyDescent="0.3">
      <c r="A827" s="94">
        <v>44561</v>
      </c>
      <c r="B827" s="57" t="s">
        <v>163</v>
      </c>
      <c r="C827" s="57" t="s">
        <v>99</v>
      </c>
      <c r="D827" s="19" t="str">
        <f t="shared" si="72"/>
        <v>Financials</v>
      </c>
      <c r="E827" s="19" t="str">
        <f t="shared" si="73"/>
        <v>Financials</v>
      </c>
      <c r="F827" s="100">
        <v>3.3730000000000003E-2</v>
      </c>
      <c r="G827" s="101">
        <v>13.821999999999999</v>
      </c>
      <c r="H827" s="98">
        <v>0.22561999999999999</v>
      </c>
      <c r="I827" s="20">
        <f t="shared" si="74"/>
        <v>1</v>
      </c>
      <c r="J827" s="102">
        <f t="shared" si="75"/>
        <v>2.440312545217769E-3</v>
      </c>
      <c r="K827" s="102">
        <f t="shared" si="76"/>
        <v>1.0816029364496806E-2</v>
      </c>
      <c r="L827" s="96">
        <f t="shared" si="77"/>
        <v>3.3730000000000003E-2</v>
      </c>
    </row>
    <row r="828" spans="1:12" ht="13.95" customHeight="1" x14ac:dyDescent="0.3">
      <c r="A828" s="94">
        <v>44592</v>
      </c>
      <c r="B828" s="57" t="s">
        <v>163</v>
      </c>
      <c r="C828" s="57" t="s">
        <v>99</v>
      </c>
      <c r="D828" s="19" t="str">
        <f t="shared" si="72"/>
        <v>Financials</v>
      </c>
      <c r="E828" s="19" t="str">
        <f t="shared" si="73"/>
        <v>Financials</v>
      </c>
      <c r="F828" s="100">
        <v>4.1570000000000003E-2</v>
      </c>
      <c r="G828" s="101">
        <v>17.14</v>
      </c>
      <c r="H828" s="98">
        <v>0.22922999999999999</v>
      </c>
      <c r="I828" s="20">
        <f t="shared" si="74"/>
        <v>1</v>
      </c>
      <c r="J828" s="102">
        <f t="shared" si="75"/>
        <v>2.425320886814469E-3</v>
      </c>
      <c r="K828" s="102">
        <f t="shared" si="76"/>
        <v>1.0580294406554417E-2</v>
      </c>
      <c r="L828" s="96">
        <f t="shared" si="77"/>
        <v>4.1570000000000003E-2</v>
      </c>
    </row>
    <row r="829" spans="1:12" ht="13.95" customHeight="1" x14ac:dyDescent="0.3">
      <c r="A829" s="94">
        <v>44620</v>
      </c>
      <c r="B829" s="57" t="s">
        <v>163</v>
      </c>
      <c r="C829" s="57" t="s">
        <v>99</v>
      </c>
      <c r="D829" s="19" t="str">
        <f t="shared" si="72"/>
        <v>Financials</v>
      </c>
      <c r="E829" s="19" t="str">
        <f t="shared" si="73"/>
        <v>Financials</v>
      </c>
      <c r="F829" s="100">
        <v>4.1050000000000003E-2</v>
      </c>
      <c r="G829" s="101">
        <v>17.027999999999999</v>
      </c>
      <c r="H829" s="98">
        <v>0.22933000000000001</v>
      </c>
      <c r="I829" s="20">
        <f t="shared" si="74"/>
        <v>1</v>
      </c>
      <c r="J829" s="102">
        <f t="shared" si="75"/>
        <v>2.4107352595724692E-3</v>
      </c>
      <c r="K829" s="102">
        <f t="shared" si="76"/>
        <v>1.0512079795807218E-2</v>
      </c>
      <c r="L829" s="96">
        <f t="shared" si="77"/>
        <v>4.1050000000000003E-2</v>
      </c>
    </row>
    <row r="830" spans="1:12" ht="13.95" customHeight="1" x14ac:dyDescent="0.3">
      <c r="A830" s="94">
        <v>44651</v>
      </c>
      <c r="B830" s="57" t="s">
        <v>163</v>
      </c>
      <c r="C830" s="57" t="s">
        <v>99</v>
      </c>
      <c r="D830" s="19" t="str">
        <f t="shared" si="72"/>
        <v>Financials</v>
      </c>
      <c r="E830" s="19" t="str">
        <f t="shared" si="73"/>
        <v>Financials</v>
      </c>
      <c r="F830" s="100">
        <v>4.2039999999999987E-2</v>
      </c>
      <c r="G830" s="101">
        <v>18.306000000000001</v>
      </c>
      <c r="H830" s="98">
        <v>0.23225000000000001</v>
      </c>
      <c r="I830" s="20">
        <f t="shared" si="74"/>
        <v>1</v>
      </c>
      <c r="J830" s="102">
        <f t="shared" si="75"/>
        <v>2.2965148038894341E-3</v>
      </c>
      <c r="K830" s="102">
        <f t="shared" si="76"/>
        <v>9.888115409642342E-3</v>
      </c>
      <c r="L830" s="96">
        <f t="shared" si="77"/>
        <v>4.2039999999999987E-2</v>
      </c>
    </row>
    <row r="831" spans="1:12" ht="13.95" customHeight="1" x14ac:dyDescent="0.3">
      <c r="A831" s="94">
        <v>44681</v>
      </c>
      <c r="B831" s="57" t="s">
        <v>163</v>
      </c>
      <c r="C831" s="57" t="s">
        <v>99</v>
      </c>
      <c r="D831" s="19" t="str">
        <f t="shared" si="72"/>
        <v>Financials</v>
      </c>
      <c r="E831" s="19" t="str">
        <f t="shared" si="73"/>
        <v>Financials</v>
      </c>
      <c r="F831" s="100">
        <v>3.9530000000000003E-2</v>
      </c>
      <c r="G831" s="101">
        <v>15.481999999999999</v>
      </c>
      <c r="H831" s="98">
        <v>0.24889</v>
      </c>
      <c r="I831" s="20">
        <f t="shared" si="74"/>
        <v>1</v>
      </c>
      <c r="J831" s="102">
        <f t="shared" si="75"/>
        <v>2.5532876889290792E-3</v>
      </c>
      <c r="K831" s="102">
        <f t="shared" si="76"/>
        <v>1.0258699380967814E-2</v>
      </c>
      <c r="L831" s="96">
        <f t="shared" si="77"/>
        <v>3.9530000000000003E-2</v>
      </c>
    </row>
    <row r="832" spans="1:12" ht="13.95" customHeight="1" x14ac:dyDescent="0.3">
      <c r="A832" s="94">
        <v>44712</v>
      </c>
      <c r="B832" s="57" t="s">
        <v>163</v>
      </c>
      <c r="C832" s="57" t="s">
        <v>99</v>
      </c>
      <c r="D832" s="19" t="str">
        <f t="shared" si="72"/>
        <v>Financials</v>
      </c>
      <c r="E832" s="19" t="str">
        <f t="shared" si="73"/>
        <v>Financials</v>
      </c>
      <c r="F832" s="100">
        <v>3.7359999999999997E-2</v>
      </c>
      <c r="G832" s="101">
        <v>14.647</v>
      </c>
      <c r="H832" s="98">
        <v>0.25274999999999997</v>
      </c>
      <c r="I832" s="20">
        <f t="shared" si="74"/>
        <v>1</v>
      </c>
      <c r="J832" s="102">
        <f t="shared" si="75"/>
        <v>2.5506929746705806E-3</v>
      </c>
      <c r="K832" s="102">
        <f t="shared" si="76"/>
        <v>1.0091762511060656E-2</v>
      </c>
      <c r="L832" s="96">
        <f t="shared" si="77"/>
        <v>3.7359999999999997E-2</v>
      </c>
    </row>
    <row r="833" spans="1:12" ht="13.95" customHeight="1" x14ac:dyDescent="0.3">
      <c r="A833" s="94">
        <v>44742</v>
      </c>
      <c r="B833" s="57" t="s">
        <v>163</v>
      </c>
      <c r="C833" s="57" t="s">
        <v>99</v>
      </c>
      <c r="D833" s="19" t="str">
        <f t="shared" si="72"/>
        <v>Financials</v>
      </c>
      <c r="E833" s="19" t="str">
        <f t="shared" si="73"/>
        <v>Financials</v>
      </c>
      <c r="F833" s="100">
        <v>3.5860000000000003E-2</v>
      </c>
      <c r="G833" s="101">
        <v>12.709</v>
      </c>
      <c r="H833" s="98">
        <v>0.25220999999999999</v>
      </c>
      <c r="I833" s="20">
        <f t="shared" si="74"/>
        <v>1</v>
      </c>
      <c r="J833" s="102">
        <f t="shared" si="75"/>
        <v>2.8216224722637504E-3</v>
      </c>
      <c r="K833" s="102">
        <f t="shared" si="76"/>
        <v>1.1187591579492291E-2</v>
      </c>
      <c r="L833" s="96">
        <f t="shared" si="77"/>
        <v>3.5860000000000003E-2</v>
      </c>
    </row>
    <row r="834" spans="1:12" ht="13.95" customHeight="1" x14ac:dyDescent="0.3">
      <c r="A834" s="94">
        <v>44773</v>
      </c>
      <c r="B834" s="57" t="s">
        <v>163</v>
      </c>
      <c r="C834" s="57" t="s">
        <v>99</v>
      </c>
      <c r="D834" s="19" t="str">
        <f t="shared" si="72"/>
        <v>Financials</v>
      </c>
      <c r="E834" s="19" t="str">
        <f t="shared" si="73"/>
        <v>Financials</v>
      </c>
      <c r="F834" s="100">
        <v>3.4590000000000003E-2</v>
      </c>
      <c r="G834" s="101">
        <v>13.007999999999999</v>
      </c>
      <c r="H834" s="98">
        <v>0.23136000000000001</v>
      </c>
      <c r="I834" s="20">
        <f t="shared" si="74"/>
        <v>1</v>
      </c>
      <c r="J834" s="102">
        <f t="shared" si="75"/>
        <v>2.6591328413284139E-3</v>
      </c>
      <c r="K834" s="102">
        <f t="shared" si="76"/>
        <v>1.1493485655810917E-2</v>
      </c>
      <c r="L834" s="96">
        <f t="shared" si="77"/>
        <v>3.4590000000000003E-2</v>
      </c>
    </row>
    <row r="835" spans="1:12" ht="13.95" customHeight="1" x14ac:dyDescent="0.3">
      <c r="A835" s="94">
        <v>44804</v>
      </c>
      <c r="B835" s="57" t="s">
        <v>163</v>
      </c>
      <c r="C835" s="57" t="s">
        <v>99</v>
      </c>
      <c r="D835" s="19" t="str">
        <f t="shared" si="72"/>
        <v>Financials</v>
      </c>
      <c r="E835" s="19" t="str">
        <f t="shared" si="73"/>
        <v>Financials</v>
      </c>
      <c r="F835" s="100">
        <v>3.5999999999999997E-2</v>
      </c>
      <c r="G835" s="101">
        <v>13.817</v>
      </c>
      <c r="H835" s="98">
        <v>0.24396999999999999</v>
      </c>
      <c r="I835" s="20">
        <f t="shared" si="74"/>
        <v>1</v>
      </c>
      <c r="J835" s="102">
        <f t="shared" si="75"/>
        <v>2.605485995512774E-3</v>
      </c>
      <c r="K835" s="102">
        <f t="shared" si="76"/>
        <v>1.0679534350587262E-2</v>
      </c>
      <c r="L835" s="96">
        <f t="shared" si="77"/>
        <v>3.5999999999999997E-2</v>
      </c>
    </row>
    <row r="836" spans="1:12" ht="13.95" customHeight="1" x14ac:dyDescent="0.3">
      <c r="A836" s="94">
        <v>44834</v>
      </c>
      <c r="B836" s="57" t="s">
        <v>163</v>
      </c>
      <c r="C836" s="57" t="s">
        <v>99</v>
      </c>
      <c r="D836" s="19" t="str">
        <f t="shared" si="72"/>
        <v>Financials</v>
      </c>
      <c r="E836" s="19" t="str">
        <f t="shared" si="73"/>
        <v>Financials</v>
      </c>
      <c r="F836" s="100">
        <v>3.7159999999999999E-2</v>
      </c>
      <c r="G836" s="101">
        <v>15.281000000000001</v>
      </c>
      <c r="H836" s="98">
        <v>0.24586</v>
      </c>
      <c r="I836" s="20">
        <f t="shared" si="74"/>
        <v>1</v>
      </c>
      <c r="J836" s="102">
        <f t="shared" si="75"/>
        <v>2.4317780249983639E-3</v>
      </c>
      <c r="K836" s="102">
        <f t="shared" si="76"/>
        <v>9.8909054949904984E-3</v>
      </c>
      <c r="L836" s="96">
        <f t="shared" si="77"/>
        <v>3.7159999999999999E-2</v>
      </c>
    </row>
    <row r="837" spans="1:12" ht="13.95" customHeight="1" x14ac:dyDescent="0.3">
      <c r="A837" s="94">
        <v>44865</v>
      </c>
      <c r="B837" s="57" t="s">
        <v>163</v>
      </c>
      <c r="C837" s="57" t="s">
        <v>99</v>
      </c>
      <c r="D837" s="19" t="str">
        <f t="shared" ref="D837:D900" si="78">VLOOKUP(C837,GicsMap,2,FALSE)</f>
        <v>Financials</v>
      </c>
      <c r="E837" s="19" t="str">
        <f t="shared" ref="E837:E900" si="79">IF(D837="Cyclicals",IF(COUNTIF(GlobalList,B837)&gt;0,"WEG &amp; Embraer","Cyclicals ex-WEG &amp; Embraer"),D837)</f>
        <v>Financials</v>
      </c>
      <c r="F837" s="100">
        <v>4.0590000000000001E-2</v>
      </c>
      <c r="G837" s="101">
        <v>17.359000000000002</v>
      </c>
      <c r="H837" s="98">
        <v>0.24796000000000001</v>
      </c>
      <c r="I837" s="20">
        <f t="shared" ref="I837:I900" si="80">IF(AND(ISNUMBER(G837),ISNUMBER(H837),G837&gt;=PEmin,G837&lt;=PEmax,H837&gt;=ROEmin,H837&lt;=ROEmax),1,0)</f>
        <v>1</v>
      </c>
      <c r="J837" s="102">
        <f t="shared" ref="J837:J900" si="81">IF(I837=1,F837/G837,0)</f>
        <v>2.338268333429345E-3</v>
      </c>
      <c r="K837" s="102">
        <f t="shared" ref="K837:K900" si="82">IF(I837=1,J837/H837,0)</f>
        <v>9.4300223158144247E-3</v>
      </c>
      <c r="L837" s="96">
        <f t="shared" ref="L837:L900" si="83">I837*F837</f>
        <v>4.0590000000000001E-2</v>
      </c>
    </row>
    <row r="838" spans="1:12" ht="13.95" customHeight="1" x14ac:dyDescent="0.3">
      <c r="A838" s="94">
        <v>44895</v>
      </c>
      <c r="B838" s="57" t="s">
        <v>163</v>
      </c>
      <c r="C838" s="57" t="s">
        <v>99</v>
      </c>
      <c r="D838" s="19" t="str">
        <f t="shared" si="78"/>
        <v>Financials</v>
      </c>
      <c r="E838" s="19" t="str">
        <f t="shared" si="79"/>
        <v>Financials</v>
      </c>
      <c r="F838" s="100">
        <v>3.5990000000000001E-2</v>
      </c>
      <c r="G838" s="101">
        <v>14.648999999999999</v>
      </c>
      <c r="H838" s="98">
        <v>0.24823999999999999</v>
      </c>
      <c r="I838" s="20">
        <f t="shared" si="80"/>
        <v>1</v>
      </c>
      <c r="J838" s="102">
        <f t="shared" si="81"/>
        <v>2.4568229913304665E-3</v>
      </c>
      <c r="K838" s="102">
        <f t="shared" si="82"/>
        <v>9.8969666102580837E-3</v>
      </c>
      <c r="L838" s="96">
        <f t="shared" si="83"/>
        <v>3.5990000000000001E-2</v>
      </c>
    </row>
    <row r="839" spans="1:12" ht="13.95" customHeight="1" x14ac:dyDescent="0.3">
      <c r="A839" s="94">
        <v>44926</v>
      </c>
      <c r="B839" s="57" t="s">
        <v>163</v>
      </c>
      <c r="C839" s="57" t="s">
        <v>99</v>
      </c>
      <c r="D839" s="19" t="str">
        <f t="shared" si="78"/>
        <v>Financials</v>
      </c>
      <c r="E839" s="19" t="str">
        <f t="shared" si="79"/>
        <v>Financials</v>
      </c>
      <c r="F839" s="100">
        <v>3.9919999999999997E-2</v>
      </c>
      <c r="G839" s="101">
        <v>15.048999999999999</v>
      </c>
      <c r="H839" s="98">
        <v>0.24973999999999999</v>
      </c>
      <c r="I839" s="20">
        <f t="shared" si="80"/>
        <v>1</v>
      </c>
      <c r="J839" s="102">
        <f t="shared" si="81"/>
        <v>2.6526679513588941E-3</v>
      </c>
      <c r="K839" s="102">
        <f t="shared" si="82"/>
        <v>1.0621718392563843E-2</v>
      </c>
      <c r="L839" s="96">
        <f t="shared" si="83"/>
        <v>3.9919999999999997E-2</v>
      </c>
    </row>
    <row r="840" spans="1:12" ht="13.95" customHeight="1" x14ac:dyDescent="0.3">
      <c r="A840" s="94">
        <v>44957</v>
      </c>
      <c r="B840" s="57" t="s">
        <v>163</v>
      </c>
      <c r="C840" s="57" t="s">
        <v>99</v>
      </c>
      <c r="D840" s="19" t="str">
        <f t="shared" si="78"/>
        <v>Financials</v>
      </c>
      <c r="E840" s="19" t="str">
        <f t="shared" si="79"/>
        <v>Financials</v>
      </c>
      <c r="F840" s="100">
        <v>3.8159999999999999E-2</v>
      </c>
      <c r="G840" s="101">
        <v>14.904</v>
      </c>
      <c r="H840" s="98">
        <v>0.24736</v>
      </c>
      <c r="I840" s="20">
        <f t="shared" si="80"/>
        <v>1</v>
      </c>
      <c r="J840" s="102">
        <f t="shared" si="81"/>
        <v>2.5603864734299515E-3</v>
      </c>
      <c r="K840" s="102">
        <f t="shared" si="82"/>
        <v>1.0350850879002067E-2</v>
      </c>
      <c r="L840" s="96">
        <f t="shared" si="83"/>
        <v>3.8159999999999999E-2</v>
      </c>
    </row>
    <row r="841" spans="1:12" ht="13.95" customHeight="1" x14ac:dyDescent="0.3">
      <c r="A841" s="94">
        <v>44985</v>
      </c>
      <c r="B841" s="57" t="s">
        <v>163</v>
      </c>
      <c r="C841" s="57" t="s">
        <v>99</v>
      </c>
      <c r="D841" s="19" t="str">
        <f t="shared" si="78"/>
        <v>Financials</v>
      </c>
      <c r="E841" s="19" t="str">
        <f t="shared" si="79"/>
        <v>Financials</v>
      </c>
      <c r="F841" s="100">
        <v>3.3640000000000003E-2</v>
      </c>
      <c r="G841" s="101">
        <v>12.298999999999999</v>
      </c>
      <c r="H841" s="98">
        <v>0.23991000000000001</v>
      </c>
      <c r="I841" s="20">
        <f t="shared" si="80"/>
        <v>1</v>
      </c>
      <c r="J841" s="102">
        <f t="shared" si="81"/>
        <v>2.7351817220912272E-3</v>
      </c>
      <c r="K841" s="102">
        <f t="shared" si="82"/>
        <v>1.1400865833400971E-2</v>
      </c>
      <c r="L841" s="96">
        <f t="shared" si="83"/>
        <v>3.3640000000000003E-2</v>
      </c>
    </row>
    <row r="842" spans="1:12" ht="13.95" customHeight="1" x14ac:dyDescent="0.3">
      <c r="A842" s="94">
        <v>45016</v>
      </c>
      <c r="B842" s="57" t="s">
        <v>163</v>
      </c>
      <c r="C842" s="57" t="s">
        <v>99</v>
      </c>
      <c r="D842" s="19" t="str">
        <f t="shared" si="78"/>
        <v>Financials</v>
      </c>
      <c r="E842" s="19" t="str">
        <f t="shared" si="79"/>
        <v>Financials</v>
      </c>
      <c r="F842" s="100">
        <v>3.4110000000000001E-2</v>
      </c>
      <c r="G842" s="101">
        <v>12.119</v>
      </c>
      <c r="H842" s="98">
        <v>0.23794999999999999</v>
      </c>
      <c r="I842" s="20">
        <f t="shared" si="80"/>
        <v>1</v>
      </c>
      <c r="J842" s="102">
        <f t="shared" si="81"/>
        <v>2.8145886624308938E-3</v>
      </c>
      <c r="K842" s="102">
        <f t="shared" si="82"/>
        <v>1.1828487759743198E-2</v>
      </c>
      <c r="L842" s="96">
        <f t="shared" si="83"/>
        <v>3.4110000000000001E-2</v>
      </c>
    </row>
    <row r="843" spans="1:12" ht="13.95" customHeight="1" x14ac:dyDescent="0.3">
      <c r="A843" s="94">
        <v>45046</v>
      </c>
      <c r="B843" s="57" t="s">
        <v>163</v>
      </c>
      <c r="C843" s="57" t="s">
        <v>99</v>
      </c>
      <c r="D843" s="19" t="str">
        <f t="shared" si="78"/>
        <v>Financials</v>
      </c>
      <c r="E843" s="19" t="str">
        <f t="shared" si="79"/>
        <v>Financials</v>
      </c>
      <c r="F843" s="100">
        <v>3.644E-2</v>
      </c>
      <c r="G843" s="101">
        <v>14.048</v>
      </c>
      <c r="H843" s="98">
        <v>0.23086000000000001</v>
      </c>
      <c r="I843" s="20">
        <f t="shared" si="80"/>
        <v>1</v>
      </c>
      <c r="J843" s="102">
        <f t="shared" si="81"/>
        <v>2.5939635535307515E-3</v>
      </c>
      <c r="K843" s="102">
        <f t="shared" si="82"/>
        <v>1.1236089203546528E-2</v>
      </c>
      <c r="L843" s="96">
        <f t="shared" si="83"/>
        <v>3.644E-2</v>
      </c>
    </row>
    <row r="844" spans="1:12" ht="13.95" customHeight="1" x14ac:dyDescent="0.3">
      <c r="A844" s="94">
        <v>45077</v>
      </c>
      <c r="B844" s="57" t="s">
        <v>163</v>
      </c>
      <c r="C844" s="57" t="s">
        <v>99</v>
      </c>
      <c r="D844" s="19" t="str">
        <f t="shared" si="78"/>
        <v>Financials</v>
      </c>
      <c r="E844" s="19" t="str">
        <f t="shared" si="79"/>
        <v>Financials</v>
      </c>
      <c r="F844" s="100">
        <v>4.0129999999999999E-2</v>
      </c>
      <c r="G844" s="101">
        <v>15.747999999999999</v>
      </c>
      <c r="H844" s="98">
        <v>0.23873</v>
      </c>
      <c r="I844" s="20">
        <f t="shared" si="80"/>
        <v>1</v>
      </c>
      <c r="J844" s="102">
        <f t="shared" si="81"/>
        <v>2.548260096520193E-3</v>
      </c>
      <c r="K844" s="102">
        <f t="shared" si="82"/>
        <v>1.0674234895154329E-2</v>
      </c>
      <c r="L844" s="96">
        <f t="shared" si="83"/>
        <v>4.0129999999999999E-2</v>
      </c>
    </row>
    <row r="845" spans="1:12" ht="13.95" customHeight="1" x14ac:dyDescent="0.3">
      <c r="A845" s="94">
        <v>45107</v>
      </c>
      <c r="B845" s="57" t="s">
        <v>163</v>
      </c>
      <c r="C845" s="57" t="s">
        <v>99</v>
      </c>
      <c r="D845" s="19" t="str">
        <f t="shared" si="78"/>
        <v>Financials</v>
      </c>
      <c r="E845" s="19" t="str">
        <f t="shared" si="79"/>
        <v>Financials</v>
      </c>
      <c r="F845" s="100">
        <v>4.079E-2</v>
      </c>
      <c r="G845" s="101">
        <v>17.352</v>
      </c>
      <c r="H845" s="98">
        <v>0.24598</v>
      </c>
      <c r="I845" s="20">
        <f t="shared" si="80"/>
        <v>1</v>
      </c>
      <c r="J845" s="102">
        <f t="shared" si="81"/>
        <v>2.3507376671277084E-3</v>
      </c>
      <c r="K845" s="102">
        <f t="shared" si="82"/>
        <v>9.5566211363838863E-3</v>
      </c>
      <c r="L845" s="96">
        <f t="shared" si="83"/>
        <v>4.079E-2</v>
      </c>
    </row>
    <row r="846" spans="1:12" ht="13.95" customHeight="1" x14ac:dyDescent="0.3">
      <c r="A846" s="94">
        <v>45138</v>
      </c>
      <c r="B846" s="57" t="s">
        <v>163</v>
      </c>
      <c r="C846" s="57" t="s">
        <v>99</v>
      </c>
      <c r="D846" s="19" t="str">
        <f t="shared" si="78"/>
        <v>Financials</v>
      </c>
      <c r="E846" s="19" t="str">
        <f t="shared" si="79"/>
        <v>Financials</v>
      </c>
      <c r="F846" s="100">
        <v>4.0199999999999993E-2</v>
      </c>
      <c r="G846" s="101">
        <v>17.504000000000001</v>
      </c>
      <c r="H846" s="98">
        <v>0.24998999999999999</v>
      </c>
      <c r="I846" s="20">
        <f t="shared" si="80"/>
        <v>1</v>
      </c>
      <c r="J846" s="102">
        <f t="shared" si="81"/>
        <v>2.2966179159049356E-3</v>
      </c>
      <c r="K846" s="102">
        <f t="shared" si="82"/>
        <v>9.1868391371852307E-3</v>
      </c>
      <c r="L846" s="96">
        <f t="shared" si="83"/>
        <v>4.0199999999999993E-2</v>
      </c>
    </row>
    <row r="847" spans="1:12" ht="13.95" customHeight="1" x14ac:dyDescent="0.3">
      <c r="A847" s="94">
        <v>45169</v>
      </c>
      <c r="B847" s="57" t="s">
        <v>163</v>
      </c>
      <c r="C847" s="57" t="s">
        <v>99</v>
      </c>
      <c r="D847" s="19" t="str">
        <f t="shared" si="78"/>
        <v>Financials</v>
      </c>
      <c r="E847" s="19" t="str">
        <f t="shared" si="79"/>
        <v>Financials</v>
      </c>
      <c r="F847" s="100">
        <v>3.7130000000000003E-2</v>
      </c>
      <c r="G847" s="101">
        <v>14.755000000000001</v>
      </c>
      <c r="H847" s="98">
        <v>0.25264999999999999</v>
      </c>
      <c r="I847" s="20">
        <f t="shared" si="80"/>
        <v>1</v>
      </c>
      <c r="J847" s="102">
        <f t="shared" si="81"/>
        <v>2.5164351067434769E-3</v>
      </c>
      <c r="K847" s="102">
        <f t="shared" si="82"/>
        <v>9.9601627023292189E-3</v>
      </c>
      <c r="L847" s="96">
        <f t="shared" si="83"/>
        <v>3.7130000000000003E-2</v>
      </c>
    </row>
    <row r="848" spans="1:12" ht="13.95" customHeight="1" x14ac:dyDescent="0.3">
      <c r="A848" s="94">
        <v>45199</v>
      </c>
      <c r="B848" s="57" t="s">
        <v>163</v>
      </c>
      <c r="C848" s="57" t="s">
        <v>99</v>
      </c>
      <c r="D848" s="19" t="str">
        <f t="shared" si="78"/>
        <v>Financials</v>
      </c>
      <c r="E848" s="19" t="str">
        <f t="shared" si="79"/>
        <v>Financials</v>
      </c>
      <c r="F848" s="100">
        <v>3.4329999999999999E-2</v>
      </c>
      <c r="G848" s="101">
        <v>13.86</v>
      </c>
      <c r="H848" s="98">
        <v>0.25559999999999999</v>
      </c>
      <c r="I848" s="20">
        <f t="shared" si="80"/>
        <v>1</v>
      </c>
      <c r="J848" s="102">
        <f t="shared" si="81"/>
        <v>2.4769119769119771E-3</v>
      </c>
      <c r="K848" s="102">
        <f t="shared" si="82"/>
        <v>9.6905789394052325E-3</v>
      </c>
      <c r="L848" s="96">
        <f t="shared" si="83"/>
        <v>3.4329999999999999E-2</v>
      </c>
    </row>
    <row r="849" spans="1:12" ht="13.95" customHeight="1" x14ac:dyDescent="0.3">
      <c r="A849" s="94">
        <v>45230</v>
      </c>
      <c r="B849" s="57" t="s">
        <v>163</v>
      </c>
      <c r="C849" s="57" t="s">
        <v>99</v>
      </c>
      <c r="D849" s="19" t="str">
        <f t="shared" si="78"/>
        <v>Financials</v>
      </c>
      <c r="E849" s="19" t="str">
        <f t="shared" si="79"/>
        <v>Financials</v>
      </c>
      <c r="F849" s="100">
        <v>3.1969999999999998E-2</v>
      </c>
      <c r="G849" s="101">
        <v>12.48</v>
      </c>
      <c r="H849" s="98">
        <v>0.25594</v>
      </c>
      <c r="I849" s="20">
        <f t="shared" si="80"/>
        <v>1</v>
      </c>
      <c r="J849" s="102">
        <f t="shared" si="81"/>
        <v>2.5616987179487177E-3</v>
      </c>
      <c r="K849" s="102">
        <f t="shared" si="82"/>
        <v>1.0008981472019682E-2</v>
      </c>
      <c r="L849" s="96">
        <f t="shared" si="83"/>
        <v>3.1969999999999998E-2</v>
      </c>
    </row>
    <row r="850" spans="1:12" ht="13.95" customHeight="1" x14ac:dyDescent="0.3">
      <c r="A850" s="94">
        <v>45260</v>
      </c>
      <c r="B850" s="57" t="s">
        <v>163</v>
      </c>
      <c r="C850" s="57" t="s">
        <v>99</v>
      </c>
      <c r="D850" s="19" t="str">
        <f t="shared" si="78"/>
        <v>Financials</v>
      </c>
      <c r="E850" s="19" t="str">
        <f t="shared" si="79"/>
        <v>Financials</v>
      </c>
      <c r="F850" s="100">
        <v>3.4389999999999997E-2</v>
      </c>
      <c r="G850" s="101">
        <v>15.327</v>
      </c>
      <c r="H850" s="98">
        <v>0.24772</v>
      </c>
      <c r="I850" s="20">
        <f t="shared" si="80"/>
        <v>1</v>
      </c>
      <c r="J850" s="102">
        <f t="shared" si="81"/>
        <v>2.2437528544398773E-3</v>
      </c>
      <c r="K850" s="102">
        <f t="shared" si="82"/>
        <v>9.0576168837392113E-3</v>
      </c>
      <c r="L850" s="96">
        <f t="shared" si="83"/>
        <v>3.4389999999999997E-2</v>
      </c>
    </row>
    <row r="851" spans="1:12" ht="13.95" customHeight="1" x14ac:dyDescent="0.3">
      <c r="A851" s="94">
        <v>45291</v>
      </c>
      <c r="B851" s="57" t="s">
        <v>163</v>
      </c>
      <c r="C851" s="57" t="s">
        <v>99</v>
      </c>
      <c r="D851" s="19" t="str">
        <f t="shared" si="78"/>
        <v>Financials</v>
      </c>
      <c r="E851" s="19" t="str">
        <f t="shared" si="79"/>
        <v>Financials</v>
      </c>
      <c r="F851" s="100">
        <v>3.5400000000000001E-2</v>
      </c>
      <c r="G851" s="101">
        <v>16.446999999999999</v>
      </c>
      <c r="H851" s="98">
        <v>0.24898000000000001</v>
      </c>
      <c r="I851" s="20">
        <f t="shared" si="80"/>
        <v>1</v>
      </c>
      <c r="J851" s="102">
        <f t="shared" si="81"/>
        <v>2.1523682130479725E-3</v>
      </c>
      <c r="K851" s="102">
        <f t="shared" si="82"/>
        <v>8.6447434052854544E-3</v>
      </c>
      <c r="L851" s="96">
        <f t="shared" si="83"/>
        <v>3.5400000000000001E-2</v>
      </c>
    </row>
    <row r="852" spans="1:12" ht="13.95" customHeight="1" x14ac:dyDescent="0.3">
      <c r="A852" s="94">
        <v>45322</v>
      </c>
      <c r="B852" s="57" t="s">
        <v>163</v>
      </c>
      <c r="C852" s="57" t="s">
        <v>99</v>
      </c>
      <c r="D852" s="19" t="str">
        <f t="shared" si="78"/>
        <v>Financials</v>
      </c>
      <c r="E852" s="19" t="str">
        <f t="shared" si="79"/>
        <v>Financials</v>
      </c>
      <c r="F852" s="100">
        <v>3.3680000000000002E-2</v>
      </c>
      <c r="G852" s="101">
        <v>14.510999999999999</v>
      </c>
      <c r="H852" s="98">
        <v>0.25117</v>
      </c>
      <c r="I852" s="20">
        <f t="shared" si="80"/>
        <v>1</v>
      </c>
      <c r="J852" s="102">
        <f t="shared" si="81"/>
        <v>2.320997863689615E-3</v>
      </c>
      <c r="K852" s="102">
        <f t="shared" si="82"/>
        <v>9.2407447692384233E-3</v>
      </c>
      <c r="L852" s="96">
        <f t="shared" si="83"/>
        <v>3.3680000000000002E-2</v>
      </c>
    </row>
    <row r="853" spans="1:12" ht="13.95" customHeight="1" x14ac:dyDescent="0.3">
      <c r="A853" s="94">
        <v>45351</v>
      </c>
      <c r="B853" s="57" t="s">
        <v>163</v>
      </c>
      <c r="C853" s="57" t="s">
        <v>99</v>
      </c>
      <c r="D853" s="19" t="str">
        <f t="shared" si="78"/>
        <v>Financials</v>
      </c>
      <c r="E853" s="19" t="str">
        <f t="shared" si="79"/>
        <v>Financials</v>
      </c>
      <c r="F853" s="100">
        <v>3.2809999999999999E-2</v>
      </c>
      <c r="G853" s="101">
        <v>14.177</v>
      </c>
      <c r="H853" s="98">
        <v>0.24787999999999999</v>
      </c>
      <c r="I853" s="20">
        <f t="shared" si="80"/>
        <v>1</v>
      </c>
      <c r="J853" s="102">
        <f t="shared" si="81"/>
        <v>2.314311913662975E-3</v>
      </c>
      <c r="K853" s="102">
        <f t="shared" si="82"/>
        <v>9.3364205004961079E-3</v>
      </c>
      <c r="L853" s="96">
        <f t="shared" si="83"/>
        <v>3.2809999999999999E-2</v>
      </c>
    </row>
    <row r="854" spans="1:12" ht="13.95" customHeight="1" x14ac:dyDescent="0.3">
      <c r="A854" s="94">
        <v>45382</v>
      </c>
      <c r="B854" s="57" t="s">
        <v>163</v>
      </c>
      <c r="C854" s="57" t="s">
        <v>99</v>
      </c>
      <c r="D854" s="19" t="str">
        <f t="shared" si="78"/>
        <v>Financials</v>
      </c>
      <c r="E854" s="19" t="str">
        <f t="shared" si="79"/>
        <v>Financials</v>
      </c>
      <c r="F854" s="100">
        <v>3.109E-2</v>
      </c>
      <c r="G854" s="101">
        <v>13.595000000000001</v>
      </c>
      <c r="H854" s="98">
        <v>0.24331</v>
      </c>
      <c r="I854" s="20">
        <f t="shared" si="80"/>
        <v>1</v>
      </c>
      <c r="J854" s="102">
        <f t="shared" si="81"/>
        <v>2.2868701728576682E-3</v>
      </c>
      <c r="K854" s="102">
        <f t="shared" si="82"/>
        <v>9.3989978745537307E-3</v>
      </c>
      <c r="L854" s="96">
        <f t="shared" si="83"/>
        <v>3.109E-2</v>
      </c>
    </row>
    <row r="855" spans="1:12" ht="13.95" customHeight="1" x14ac:dyDescent="0.3">
      <c r="A855" s="94">
        <v>45412</v>
      </c>
      <c r="B855" s="57" t="s">
        <v>163</v>
      </c>
      <c r="C855" s="57" t="s">
        <v>99</v>
      </c>
      <c r="D855" s="19" t="str">
        <f t="shared" si="78"/>
        <v>Financials</v>
      </c>
      <c r="E855" s="19" t="str">
        <f t="shared" si="79"/>
        <v>Financials</v>
      </c>
      <c r="F855" s="100">
        <v>2.8680000000000001E-2</v>
      </c>
      <c r="G855" s="101">
        <v>12.35</v>
      </c>
      <c r="H855" s="98">
        <v>0.24023</v>
      </c>
      <c r="I855" s="20">
        <f t="shared" si="80"/>
        <v>1</v>
      </c>
      <c r="J855" s="102">
        <f t="shared" si="81"/>
        <v>2.3222672064777327E-3</v>
      </c>
      <c r="K855" s="102">
        <f t="shared" si="82"/>
        <v>9.6668492964148214E-3</v>
      </c>
      <c r="L855" s="96">
        <f t="shared" si="83"/>
        <v>2.8680000000000001E-2</v>
      </c>
    </row>
    <row r="856" spans="1:12" ht="13.95" customHeight="1" x14ac:dyDescent="0.3">
      <c r="A856" s="94">
        <v>45443</v>
      </c>
      <c r="B856" s="57" t="s">
        <v>163</v>
      </c>
      <c r="C856" s="57" t="s">
        <v>99</v>
      </c>
      <c r="D856" s="19" t="str">
        <f t="shared" si="78"/>
        <v>Financials</v>
      </c>
      <c r="E856" s="19" t="str">
        <f t="shared" si="79"/>
        <v>Financials</v>
      </c>
      <c r="F856" s="100">
        <v>2.9659999999999999E-2</v>
      </c>
      <c r="G856" s="101">
        <v>12.192</v>
      </c>
      <c r="H856" s="98">
        <v>0.24048</v>
      </c>
      <c r="I856" s="20">
        <f t="shared" si="80"/>
        <v>1</v>
      </c>
      <c r="J856" s="102">
        <f t="shared" si="81"/>
        <v>2.4327427821522309E-3</v>
      </c>
      <c r="K856" s="102">
        <f t="shared" si="82"/>
        <v>1.0116195867233162E-2</v>
      </c>
      <c r="L856" s="96">
        <f t="shared" si="83"/>
        <v>2.9659999999999999E-2</v>
      </c>
    </row>
    <row r="857" spans="1:12" ht="13.95" customHeight="1" x14ac:dyDescent="0.3">
      <c r="A857" s="94">
        <v>45473</v>
      </c>
      <c r="B857" s="57" t="s">
        <v>163</v>
      </c>
      <c r="C857" s="57" t="s">
        <v>99</v>
      </c>
      <c r="D857" s="19" t="str">
        <f t="shared" si="78"/>
        <v>Financials</v>
      </c>
      <c r="E857" s="19" t="str">
        <f t="shared" si="79"/>
        <v>Financials</v>
      </c>
      <c r="F857" s="100">
        <v>2.8170000000000001E-2</v>
      </c>
      <c r="G857" s="101">
        <v>11.618</v>
      </c>
      <c r="H857" s="98">
        <v>0.24604000000000001</v>
      </c>
      <c r="I857" s="20">
        <f t="shared" si="80"/>
        <v>1</v>
      </c>
      <c r="J857" s="102">
        <f t="shared" si="81"/>
        <v>2.4246858323291446E-3</v>
      </c>
      <c r="K857" s="102">
        <f t="shared" si="82"/>
        <v>9.8548440592145358E-3</v>
      </c>
      <c r="L857" s="96">
        <f t="shared" si="83"/>
        <v>2.8170000000000001E-2</v>
      </c>
    </row>
    <row r="858" spans="1:12" ht="13.95" customHeight="1" x14ac:dyDescent="0.3">
      <c r="A858" s="94">
        <v>45504</v>
      </c>
      <c r="B858" s="57" t="s">
        <v>163</v>
      </c>
      <c r="C858" s="57" t="s">
        <v>99</v>
      </c>
      <c r="D858" s="19" t="str">
        <f t="shared" si="78"/>
        <v>Financials</v>
      </c>
      <c r="E858" s="19" t="str">
        <f t="shared" si="79"/>
        <v>Financials</v>
      </c>
      <c r="F858" s="100">
        <v>2.8760000000000001E-2</v>
      </c>
      <c r="G858" s="101">
        <v>12.464</v>
      </c>
      <c r="H858" s="98">
        <v>0.25152999999999998</v>
      </c>
      <c r="I858" s="20">
        <f t="shared" si="80"/>
        <v>1</v>
      </c>
      <c r="J858" s="102">
        <f t="shared" si="81"/>
        <v>2.3074454428754815E-3</v>
      </c>
      <c r="K858" s="102">
        <f t="shared" si="82"/>
        <v>9.1736391002086495E-3</v>
      </c>
      <c r="L858" s="96">
        <f t="shared" si="83"/>
        <v>2.8760000000000001E-2</v>
      </c>
    </row>
    <row r="859" spans="1:12" ht="13.95" customHeight="1" x14ac:dyDescent="0.3">
      <c r="A859" s="94">
        <v>45535</v>
      </c>
      <c r="B859" s="57" t="s">
        <v>163</v>
      </c>
      <c r="C859" s="57" t="s">
        <v>99</v>
      </c>
      <c r="D859" s="19" t="str">
        <f t="shared" si="78"/>
        <v>Financials</v>
      </c>
      <c r="E859" s="19" t="str">
        <f t="shared" si="79"/>
        <v>Financials</v>
      </c>
      <c r="F859" s="100">
        <v>3.1130000000000001E-2</v>
      </c>
      <c r="G859" s="101">
        <v>14.048999999999999</v>
      </c>
      <c r="H859" s="98">
        <v>0.26295000000000002</v>
      </c>
      <c r="I859" s="20">
        <f t="shared" si="80"/>
        <v>1</v>
      </c>
      <c r="J859" s="102">
        <f t="shared" si="81"/>
        <v>2.2158160723183148E-3</v>
      </c>
      <c r="K859" s="102">
        <f t="shared" si="82"/>
        <v>8.4267582137984957E-3</v>
      </c>
      <c r="L859" s="96">
        <f t="shared" si="83"/>
        <v>3.1130000000000001E-2</v>
      </c>
    </row>
    <row r="860" spans="1:12" ht="13.95" customHeight="1" x14ac:dyDescent="0.3">
      <c r="A860" s="94">
        <v>45565</v>
      </c>
      <c r="B860" s="57" t="s">
        <v>163</v>
      </c>
      <c r="C860" s="57" t="s">
        <v>99</v>
      </c>
      <c r="D860" s="19" t="str">
        <f t="shared" si="78"/>
        <v>Financials</v>
      </c>
      <c r="E860" s="19" t="str">
        <f t="shared" si="79"/>
        <v>Financials</v>
      </c>
      <c r="F860" s="100">
        <v>2.7189999999999999E-2</v>
      </c>
      <c r="G860" s="101">
        <v>11.818</v>
      </c>
      <c r="H860" s="98">
        <v>0.2611</v>
      </c>
      <c r="I860" s="20">
        <f t="shared" si="80"/>
        <v>1</v>
      </c>
      <c r="J860" s="102">
        <f t="shared" si="81"/>
        <v>2.300727703503131E-3</v>
      </c>
      <c r="K860" s="102">
        <f t="shared" si="82"/>
        <v>8.8116725526738073E-3</v>
      </c>
      <c r="L860" s="96">
        <f t="shared" si="83"/>
        <v>2.7189999999999999E-2</v>
      </c>
    </row>
    <row r="861" spans="1:12" ht="13.95" customHeight="1" x14ac:dyDescent="0.3">
      <c r="A861" s="94">
        <v>45596</v>
      </c>
      <c r="B861" s="57" t="s">
        <v>163</v>
      </c>
      <c r="C861" s="57" t="s">
        <v>99</v>
      </c>
      <c r="D861" s="19" t="str">
        <f t="shared" si="78"/>
        <v>Financials</v>
      </c>
      <c r="E861" s="19" t="str">
        <f t="shared" si="79"/>
        <v>Financials</v>
      </c>
      <c r="F861" s="100">
        <v>2.7390000000000001E-2</v>
      </c>
      <c r="G861" s="101">
        <v>11.438000000000001</v>
      </c>
      <c r="H861" s="98">
        <v>0.2671</v>
      </c>
      <c r="I861" s="20">
        <f t="shared" si="80"/>
        <v>1</v>
      </c>
      <c r="J861" s="102">
        <f t="shared" si="81"/>
        <v>2.3946494142332575E-3</v>
      </c>
      <c r="K861" s="102">
        <f t="shared" si="82"/>
        <v>8.9653665826778632E-3</v>
      </c>
      <c r="L861" s="96">
        <f t="shared" si="83"/>
        <v>2.7390000000000001E-2</v>
      </c>
    </row>
    <row r="862" spans="1:12" ht="13.95" customHeight="1" x14ac:dyDescent="0.3">
      <c r="A862" s="94">
        <v>45626</v>
      </c>
      <c r="B862" s="57" t="s">
        <v>163</v>
      </c>
      <c r="C862" s="57" t="s">
        <v>99</v>
      </c>
      <c r="D862" s="19" t="str">
        <f t="shared" si="78"/>
        <v>Financials</v>
      </c>
      <c r="E862" s="19" t="str">
        <f t="shared" si="79"/>
        <v>Financials</v>
      </c>
      <c r="F862" s="100">
        <v>2.4719999999999999E-2</v>
      </c>
      <c r="G862" s="101">
        <v>9.9160000000000004</v>
      </c>
      <c r="H862" s="98">
        <v>0.27129999999999999</v>
      </c>
      <c r="I862" s="20">
        <f t="shared" si="80"/>
        <v>1</v>
      </c>
      <c r="J862" s="102">
        <f t="shared" si="81"/>
        <v>2.4929407018959254E-3</v>
      </c>
      <c r="K862" s="102">
        <f t="shared" si="82"/>
        <v>9.1888709985105989E-3</v>
      </c>
      <c r="L862" s="96">
        <f t="shared" si="83"/>
        <v>2.4719999999999999E-2</v>
      </c>
    </row>
    <row r="863" spans="1:12" ht="13.95" customHeight="1" x14ac:dyDescent="0.3">
      <c r="A863" s="94">
        <v>45657</v>
      </c>
      <c r="B863" s="57" t="s">
        <v>163</v>
      </c>
      <c r="C863" s="57" t="s">
        <v>99</v>
      </c>
      <c r="D863" s="19" t="str">
        <f t="shared" si="78"/>
        <v>Financials</v>
      </c>
      <c r="E863" s="19" t="str">
        <f t="shared" si="79"/>
        <v>Financials</v>
      </c>
      <c r="F863" s="100">
        <v>2.913E-2</v>
      </c>
      <c r="G863" s="101">
        <v>11.457000000000001</v>
      </c>
      <c r="H863" s="98">
        <v>0.26930999999999999</v>
      </c>
      <c r="I863" s="20">
        <f t="shared" si="80"/>
        <v>1</v>
      </c>
      <c r="J863" s="102">
        <f t="shared" si="81"/>
        <v>2.5425504058654096E-3</v>
      </c>
      <c r="K863" s="102">
        <f t="shared" si="82"/>
        <v>9.4409803047247019E-3</v>
      </c>
      <c r="L863" s="96">
        <f t="shared" si="83"/>
        <v>2.913E-2</v>
      </c>
    </row>
    <row r="864" spans="1:12" ht="13.95" customHeight="1" x14ac:dyDescent="0.3">
      <c r="A864" s="94">
        <v>45688</v>
      </c>
      <c r="B864" s="57" t="s">
        <v>163</v>
      </c>
      <c r="C864" s="57" t="s">
        <v>99</v>
      </c>
      <c r="D864" s="19" t="str">
        <f t="shared" si="78"/>
        <v>Financials</v>
      </c>
      <c r="E864" s="19" t="str">
        <f t="shared" si="79"/>
        <v>Financials</v>
      </c>
      <c r="F864" s="100">
        <v>2.9399999999999999E-2</v>
      </c>
      <c r="G864" s="101">
        <v>12.269</v>
      </c>
      <c r="H864" s="98">
        <v>0.26893</v>
      </c>
      <c r="I864" s="20">
        <f t="shared" si="80"/>
        <v>1</v>
      </c>
      <c r="J864" s="102">
        <f t="shared" si="81"/>
        <v>2.396283315673649E-3</v>
      </c>
      <c r="K864" s="102">
        <f t="shared" si="82"/>
        <v>8.9104351157314136E-3</v>
      </c>
      <c r="L864" s="96">
        <f t="shared" si="83"/>
        <v>2.9399999999999999E-2</v>
      </c>
    </row>
    <row r="865" spans="1:12" ht="13.95" customHeight="1" x14ac:dyDescent="0.3">
      <c r="A865" s="94">
        <v>45716</v>
      </c>
      <c r="B865" s="57" t="s">
        <v>163</v>
      </c>
      <c r="C865" s="57" t="s">
        <v>99</v>
      </c>
      <c r="D865" s="19" t="str">
        <f t="shared" si="78"/>
        <v>Financials</v>
      </c>
      <c r="E865" s="19" t="str">
        <f t="shared" si="79"/>
        <v>Financials</v>
      </c>
      <c r="F865" s="100">
        <v>2.8250000000000001E-2</v>
      </c>
      <c r="G865" s="101">
        <v>11.21</v>
      </c>
      <c r="H865" s="98">
        <v>0.27177000000000001</v>
      </c>
      <c r="I865" s="20">
        <f t="shared" si="80"/>
        <v>1</v>
      </c>
      <c r="J865" s="102">
        <f t="shared" si="81"/>
        <v>2.5200713648528099E-3</v>
      </c>
      <c r="K865" s="102">
        <f t="shared" si="82"/>
        <v>9.2728092315296374E-3</v>
      </c>
      <c r="L865" s="96">
        <f t="shared" si="83"/>
        <v>2.8250000000000001E-2</v>
      </c>
    </row>
    <row r="866" spans="1:12" ht="13.95" customHeight="1" x14ac:dyDescent="0.3">
      <c r="A866" s="94">
        <v>45747</v>
      </c>
      <c r="B866" s="57" t="s">
        <v>163</v>
      </c>
      <c r="C866" s="57" t="s">
        <v>99</v>
      </c>
      <c r="D866" s="19" t="str">
        <f t="shared" si="78"/>
        <v>Financials</v>
      </c>
      <c r="E866" s="19" t="str">
        <f t="shared" si="79"/>
        <v>Financials</v>
      </c>
      <c r="F866" s="100">
        <v>3.1350000000000003E-2</v>
      </c>
      <c r="G866" s="101">
        <v>12.733000000000001</v>
      </c>
      <c r="H866" s="98">
        <v>0.27628999999999998</v>
      </c>
      <c r="I866" s="20">
        <f t="shared" si="80"/>
        <v>1</v>
      </c>
      <c r="J866" s="102">
        <f t="shared" si="81"/>
        <v>2.4621063378622477E-3</v>
      </c>
      <c r="K866" s="102">
        <f t="shared" si="82"/>
        <v>8.9113118023173045E-3</v>
      </c>
      <c r="L866" s="96">
        <f t="shared" si="83"/>
        <v>3.1350000000000003E-2</v>
      </c>
    </row>
    <row r="867" spans="1:12" ht="13.95" customHeight="1" x14ac:dyDescent="0.3">
      <c r="A867" s="94">
        <v>45777</v>
      </c>
      <c r="B867" s="57" t="s">
        <v>163</v>
      </c>
      <c r="C867" s="57" t="s">
        <v>99</v>
      </c>
      <c r="D867" s="19" t="str">
        <f t="shared" si="78"/>
        <v>Financials</v>
      </c>
      <c r="E867" s="19" t="str">
        <f t="shared" si="79"/>
        <v>Financials</v>
      </c>
      <c r="F867" s="100">
        <v>3.3849999999999998E-2</v>
      </c>
      <c r="G867" s="101">
        <v>13.875</v>
      </c>
      <c r="H867" s="98">
        <v>0.28265000000000001</v>
      </c>
      <c r="I867" s="20">
        <f t="shared" si="80"/>
        <v>1</v>
      </c>
      <c r="J867" s="102">
        <f t="shared" si="81"/>
        <v>2.4396396396396394E-3</v>
      </c>
      <c r="K867" s="102">
        <f t="shared" si="82"/>
        <v>8.6313095334853672E-3</v>
      </c>
      <c r="L867" s="96">
        <f t="shared" si="83"/>
        <v>3.3849999999999998E-2</v>
      </c>
    </row>
    <row r="868" spans="1:12" ht="13.95" customHeight="1" x14ac:dyDescent="0.3">
      <c r="A868" s="94">
        <v>45808</v>
      </c>
      <c r="B868" s="57" t="s">
        <v>163</v>
      </c>
      <c r="C868" s="57" t="s">
        <v>99</v>
      </c>
      <c r="D868" s="19" t="str">
        <f t="shared" si="78"/>
        <v>Financials</v>
      </c>
      <c r="E868" s="19" t="str">
        <f t="shared" si="79"/>
        <v>Financials</v>
      </c>
      <c r="F868" s="100">
        <v>3.3360000000000001E-2</v>
      </c>
      <c r="G868" s="101">
        <v>14.189</v>
      </c>
      <c r="H868" s="98">
        <v>0.28552</v>
      </c>
      <c r="I868" s="20">
        <f t="shared" si="80"/>
        <v>1</v>
      </c>
      <c r="J868" s="102">
        <f t="shared" si="81"/>
        <v>2.3511170625132144E-3</v>
      </c>
      <c r="K868" s="102">
        <f t="shared" si="82"/>
        <v>8.2345091850420798E-3</v>
      </c>
      <c r="L868" s="96">
        <f t="shared" si="83"/>
        <v>3.3360000000000001E-2</v>
      </c>
    </row>
    <row r="869" spans="1:12" ht="13.95" customHeight="1" x14ac:dyDescent="0.3">
      <c r="A869" s="94">
        <v>45838</v>
      </c>
      <c r="B869" s="57" t="s">
        <v>163</v>
      </c>
      <c r="C869" s="57" t="s">
        <v>99</v>
      </c>
      <c r="D869" s="19" t="str">
        <f t="shared" si="78"/>
        <v>Financials</v>
      </c>
      <c r="E869" s="19" t="str">
        <f t="shared" si="79"/>
        <v>Financials</v>
      </c>
      <c r="F869" s="100">
        <v>3.5360000000000003E-2</v>
      </c>
      <c r="G869" s="101">
        <v>14.523</v>
      </c>
      <c r="H869" s="98">
        <v>0.28499000000000002</v>
      </c>
      <c r="I869" s="20">
        <f t="shared" si="80"/>
        <v>1</v>
      </c>
      <c r="J869" s="102">
        <f t="shared" si="81"/>
        <v>2.4347586586793363E-3</v>
      </c>
      <c r="K869" s="102">
        <f t="shared" si="82"/>
        <v>8.5433126028258404E-3</v>
      </c>
      <c r="L869" s="96">
        <f t="shared" si="83"/>
        <v>3.5360000000000003E-2</v>
      </c>
    </row>
    <row r="870" spans="1:12" ht="13.95" customHeight="1" x14ac:dyDescent="0.3">
      <c r="A870" s="94">
        <v>45869</v>
      </c>
      <c r="B870" s="57" t="s">
        <v>163</v>
      </c>
      <c r="C870" s="57" t="s">
        <v>99</v>
      </c>
      <c r="D870" s="19" t="str">
        <f t="shared" si="78"/>
        <v>Financials</v>
      </c>
      <c r="E870" s="19" t="str">
        <f t="shared" si="79"/>
        <v>Financials</v>
      </c>
      <c r="F870" s="100">
        <v>3.1850000000000003E-2</v>
      </c>
      <c r="G870" s="101">
        <v>12.532</v>
      </c>
      <c r="H870" s="98">
        <v>0.28821999999999998</v>
      </c>
      <c r="I870" s="20">
        <f t="shared" si="80"/>
        <v>1</v>
      </c>
      <c r="J870" s="102">
        <f t="shared" si="81"/>
        <v>2.54149377593361E-3</v>
      </c>
      <c r="K870" s="102">
        <f t="shared" si="82"/>
        <v>8.8178952742127888E-3</v>
      </c>
      <c r="L870" s="96">
        <f t="shared" si="83"/>
        <v>3.1850000000000003E-2</v>
      </c>
    </row>
    <row r="871" spans="1:12" ht="13.95" customHeight="1" x14ac:dyDescent="0.3">
      <c r="A871" s="94">
        <v>45900</v>
      </c>
      <c r="B871" s="57" t="s">
        <v>163</v>
      </c>
      <c r="C871" s="57" t="s">
        <v>99</v>
      </c>
      <c r="D871" s="19" t="str">
        <f t="shared" si="78"/>
        <v>Financials</v>
      </c>
      <c r="E871" s="19" t="str">
        <f t="shared" si="79"/>
        <v>Financials</v>
      </c>
      <c r="F871" s="100">
        <v>3.1579999999999997E-2</v>
      </c>
      <c r="G871" s="101">
        <v>12.871</v>
      </c>
      <c r="H871" s="98">
        <v>0.28804000000000002</v>
      </c>
      <c r="I871" s="20">
        <f t="shared" si="80"/>
        <v>1</v>
      </c>
      <c r="J871" s="102">
        <f t="shared" si="81"/>
        <v>2.4535778105819282E-3</v>
      </c>
      <c r="K871" s="102">
        <f t="shared" si="82"/>
        <v>8.5181843166988198E-3</v>
      </c>
      <c r="L871" s="96">
        <f t="shared" si="83"/>
        <v>3.1579999999999997E-2</v>
      </c>
    </row>
    <row r="872" spans="1:12" ht="13.95" customHeight="1" x14ac:dyDescent="0.3">
      <c r="A872" s="94">
        <v>45930</v>
      </c>
      <c r="B872" s="57" t="s">
        <v>163</v>
      </c>
      <c r="C872" s="57" t="s">
        <v>99</v>
      </c>
      <c r="D872" s="19" t="str">
        <f t="shared" si="78"/>
        <v>Financials</v>
      </c>
      <c r="E872" s="19" t="str">
        <f t="shared" si="79"/>
        <v>Financials</v>
      </c>
      <c r="F872" s="100">
        <v>3.1699999999999999E-2</v>
      </c>
      <c r="G872" s="101">
        <v>13.141</v>
      </c>
      <c r="H872" s="98">
        <v>0.28628999999999999</v>
      </c>
      <c r="I872" s="20">
        <f t="shared" si="80"/>
        <v>1</v>
      </c>
      <c r="J872" s="102">
        <f t="shared" si="81"/>
        <v>2.4122973898485656E-3</v>
      </c>
      <c r="K872" s="102">
        <f t="shared" si="82"/>
        <v>8.4260623488370736E-3</v>
      </c>
      <c r="L872" s="96">
        <f t="shared" si="83"/>
        <v>3.1699999999999999E-2</v>
      </c>
    </row>
    <row r="873" spans="1:12" ht="13.95" customHeight="1" x14ac:dyDescent="0.3">
      <c r="A873" s="94">
        <v>45961</v>
      </c>
      <c r="B873" s="57" t="s">
        <v>163</v>
      </c>
      <c r="C873" s="57" t="s">
        <v>99</v>
      </c>
      <c r="D873" s="19" t="str">
        <f t="shared" si="78"/>
        <v>Financials</v>
      </c>
      <c r="E873" s="19" t="str">
        <f t="shared" si="79"/>
        <v>Financials</v>
      </c>
      <c r="F873" s="100">
        <v>2.93E-2</v>
      </c>
      <c r="G873" s="101">
        <v>12.468999999999999</v>
      </c>
      <c r="H873" s="98">
        <v>0.28527999999999998</v>
      </c>
      <c r="I873" s="20">
        <f t="shared" si="80"/>
        <v>1</v>
      </c>
      <c r="J873" s="102">
        <f t="shared" si="81"/>
        <v>2.3498275723795011E-3</v>
      </c>
      <c r="K873" s="102">
        <f t="shared" si="82"/>
        <v>8.2369166165854636E-3</v>
      </c>
      <c r="L873" s="96">
        <f t="shared" si="83"/>
        <v>2.93E-2</v>
      </c>
    </row>
    <row r="874" spans="1:12" ht="13.95" customHeight="1" x14ac:dyDescent="0.3">
      <c r="A874" s="94">
        <v>45991</v>
      </c>
      <c r="B874" s="57" t="s">
        <v>163</v>
      </c>
      <c r="C874" s="57" t="s">
        <v>99</v>
      </c>
      <c r="D874" s="19" t="str">
        <f t="shared" si="78"/>
        <v>Financials</v>
      </c>
      <c r="E874" s="19" t="str">
        <f t="shared" si="79"/>
        <v>Financials</v>
      </c>
      <c r="F874" s="100">
        <v>3.2500000000000001E-2</v>
      </c>
      <c r="G874" s="101">
        <v>14.629</v>
      </c>
      <c r="H874" s="98">
        <v>0.28403</v>
      </c>
      <c r="I874" s="20">
        <f t="shared" si="80"/>
        <v>1</v>
      </c>
      <c r="J874" s="102">
        <f t="shared" si="81"/>
        <v>2.2216146011347325E-3</v>
      </c>
      <c r="K874" s="102">
        <f t="shared" si="82"/>
        <v>7.821760381420035E-3</v>
      </c>
      <c r="L874" s="96">
        <f t="shared" si="83"/>
        <v>3.2500000000000001E-2</v>
      </c>
    </row>
    <row r="875" spans="1:12" ht="13.95" customHeight="1" x14ac:dyDescent="0.3">
      <c r="A875" s="94">
        <v>46022</v>
      </c>
      <c r="B875" s="57" t="s">
        <v>163</v>
      </c>
      <c r="C875" s="57" t="s">
        <v>99</v>
      </c>
      <c r="D875" s="19" t="str">
        <f t="shared" si="78"/>
        <v>Financials</v>
      </c>
      <c r="E875" s="19" t="str">
        <f t="shared" si="79"/>
        <v>Financials</v>
      </c>
      <c r="F875" s="100">
        <v>2.989E-2</v>
      </c>
      <c r="G875" s="101">
        <v>13.335000000000001</v>
      </c>
      <c r="H875" s="98">
        <v>0.28731000000000001</v>
      </c>
      <c r="I875" s="20">
        <f t="shared" si="80"/>
        <v>1</v>
      </c>
      <c r="J875" s="102">
        <f t="shared" si="81"/>
        <v>2.2414698162729657E-3</v>
      </c>
      <c r="K875" s="102">
        <f t="shared" si="82"/>
        <v>7.80157257412887E-3</v>
      </c>
      <c r="L875" s="96">
        <f t="shared" si="83"/>
        <v>2.989E-2</v>
      </c>
    </row>
    <row r="876" spans="1:12" ht="13.95" customHeight="1" x14ac:dyDescent="0.3">
      <c r="A876" s="94">
        <v>46053</v>
      </c>
      <c r="B876" s="57" t="s">
        <v>163</v>
      </c>
      <c r="C876" s="57" t="s">
        <v>99</v>
      </c>
      <c r="D876" s="19" t="str">
        <f t="shared" si="78"/>
        <v>Financials</v>
      </c>
      <c r="E876" s="19" t="str">
        <f t="shared" si="79"/>
        <v>Financials</v>
      </c>
      <c r="F876" s="100">
        <v>3.1789999999999999E-2</v>
      </c>
      <c r="G876" s="101">
        <v>15.057</v>
      </c>
      <c r="H876" s="98">
        <v>0.29471000000000003</v>
      </c>
      <c r="I876" s="20">
        <f t="shared" si="80"/>
        <v>1</v>
      </c>
      <c r="J876" s="102">
        <f t="shared" si="81"/>
        <v>2.1113103539881781E-3</v>
      </c>
      <c r="K876" s="102">
        <f t="shared" si="82"/>
        <v>7.1640268534769024E-3</v>
      </c>
      <c r="L876" s="96">
        <f t="shared" si="83"/>
        <v>3.1789999999999999E-2</v>
      </c>
    </row>
    <row r="877" spans="1:12" ht="13.95" customHeight="1" x14ac:dyDescent="0.3">
      <c r="A877" s="94">
        <v>46081</v>
      </c>
      <c r="B877" s="57" t="s">
        <v>163</v>
      </c>
      <c r="C877" s="57" t="s">
        <v>99</v>
      </c>
      <c r="D877" s="19" t="str">
        <f t="shared" si="78"/>
        <v>Financials</v>
      </c>
      <c r="E877" s="19" t="str">
        <f t="shared" si="79"/>
        <v>Financials</v>
      </c>
      <c r="F877" s="100">
        <v>3.388E-2</v>
      </c>
      <c r="G877" s="101">
        <v>15.875</v>
      </c>
      <c r="H877" s="98">
        <v>0.30375999999999997</v>
      </c>
      <c r="I877" s="20">
        <f t="shared" si="80"/>
        <v>1</v>
      </c>
      <c r="J877" s="102">
        <f t="shared" si="81"/>
        <v>2.1341732283464568E-3</v>
      </c>
      <c r="K877" s="102">
        <f t="shared" si="82"/>
        <v>7.0258533985595763E-3</v>
      </c>
      <c r="L877" s="96">
        <f t="shared" si="83"/>
        <v>3.388E-2</v>
      </c>
    </row>
    <row r="878" spans="1:12" ht="13.95" customHeight="1" x14ac:dyDescent="0.3">
      <c r="A878" s="94">
        <v>46112</v>
      </c>
      <c r="B878" s="57" t="s">
        <v>163</v>
      </c>
      <c r="C878" s="57" t="s">
        <v>99</v>
      </c>
      <c r="D878" s="19" t="str">
        <f t="shared" si="78"/>
        <v>Financials</v>
      </c>
      <c r="E878" s="19" t="str">
        <f t="shared" si="79"/>
        <v>Financials</v>
      </c>
      <c r="F878" s="100">
        <v>3.5049999999999998E-2</v>
      </c>
      <c r="G878" s="101">
        <v>16.143999999999998</v>
      </c>
      <c r="H878" s="98">
        <v>0.31669999999999998</v>
      </c>
      <c r="I878" s="20">
        <f t="shared" si="80"/>
        <v>1</v>
      </c>
      <c r="J878" s="102">
        <f t="shared" si="81"/>
        <v>2.1710852329038651E-3</v>
      </c>
      <c r="K878" s="102">
        <f t="shared" si="82"/>
        <v>6.8553370158000162E-3</v>
      </c>
      <c r="L878" s="96">
        <f t="shared" si="83"/>
        <v>3.5049999999999998E-2</v>
      </c>
    </row>
    <row r="879" spans="1:12" ht="13.95" customHeight="1" x14ac:dyDescent="0.3">
      <c r="A879" s="94">
        <v>46142</v>
      </c>
      <c r="B879" s="57" t="s">
        <v>163</v>
      </c>
      <c r="C879" s="57" t="s">
        <v>99</v>
      </c>
      <c r="D879" s="19" t="str">
        <f t="shared" si="78"/>
        <v>Financials</v>
      </c>
      <c r="E879" s="19" t="str">
        <f t="shared" si="79"/>
        <v>Financials</v>
      </c>
      <c r="F879" s="100">
        <v>3.4569999999999997E-2</v>
      </c>
      <c r="G879" s="101">
        <v>14.691000000000001</v>
      </c>
      <c r="H879" s="98">
        <v>0.35533999999999999</v>
      </c>
      <c r="I879" s="20">
        <f t="shared" si="80"/>
        <v>1</v>
      </c>
      <c r="J879" s="102">
        <f t="shared" si="81"/>
        <v>2.3531413790756242E-3</v>
      </c>
      <c r="K879" s="102">
        <f t="shared" si="82"/>
        <v>6.622224852467001E-3</v>
      </c>
      <c r="L879" s="96">
        <f t="shared" si="83"/>
        <v>3.4569999999999997E-2</v>
      </c>
    </row>
    <row r="880" spans="1:12" ht="13.95" customHeight="1" x14ac:dyDescent="0.3">
      <c r="A880" s="94">
        <v>46173</v>
      </c>
      <c r="B880" s="57" t="s">
        <v>163</v>
      </c>
      <c r="C880" s="57" t="s">
        <v>99</v>
      </c>
      <c r="D880" s="19" t="str">
        <f t="shared" si="78"/>
        <v>Financials</v>
      </c>
      <c r="E880" s="19" t="str">
        <f t="shared" si="79"/>
        <v>Financials</v>
      </c>
      <c r="F880" s="100">
        <v>3.4130000000000001E-2</v>
      </c>
      <c r="G880" s="101">
        <v>13.19</v>
      </c>
      <c r="H880" s="98">
        <v>0.35599999999999998</v>
      </c>
      <c r="I880" s="20">
        <f t="shared" si="80"/>
        <v>1</v>
      </c>
      <c r="J880" s="102">
        <f t="shared" si="81"/>
        <v>2.5875663381349509E-3</v>
      </c>
      <c r="K880" s="102">
        <f t="shared" si="82"/>
        <v>7.268444770041997E-3</v>
      </c>
      <c r="L880" s="96">
        <f t="shared" si="83"/>
        <v>3.4130000000000001E-2</v>
      </c>
    </row>
    <row r="881" spans="1:12" ht="13.95" customHeight="1" x14ac:dyDescent="0.3">
      <c r="A881" s="94">
        <v>46203</v>
      </c>
      <c r="B881" s="57" t="s">
        <v>163</v>
      </c>
      <c r="C881" s="57" t="s">
        <v>99</v>
      </c>
      <c r="D881" s="19" t="str">
        <f t="shared" si="78"/>
        <v>Financials</v>
      </c>
      <c r="E881" s="19" t="str">
        <f t="shared" si="79"/>
        <v>Financials</v>
      </c>
      <c r="F881" s="100">
        <v>3.0370000000000001E-2</v>
      </c>
      <c r="G881" s="101">
        <v>11.558999999999999</v>
      </c>
      <c r="H881" s="98">
        <v>0.35613</v>
      </c>
      <c r="I881" s="20">
        <f t="shared" si="80"/>
        <v>1</v>
      </c>
      <c r="J881" s="102">
        <f t="shared" si="81"/>
        <v>2.6273899126221995E-3</v>
      </c>
      <c r="K881" s="102">
        <f t="shared" si="82"/>
        <v>7.3776146705478319E-3</v>
      </c>
      <c r="L881" s="96">
        <f t="shared" si="83"/>
        <v>3.0370000000000001E-2</v>
      </c>
    </row>
    <row r="882" spans="1:12" ht="13.95" customHeight="1" x14ac:dyDescent="0.3">
      <c r="A882" s="94">
        <v>46234</v>
      </c>
      <c r="B882" s="57" t="s">
        <v>163</v>
      </c>
      <c r="C882" s="57" t="s">
        <v>99</v>
      </c>
      <c r="D882" s="19" t="str">
        <f t="shared" si="78"/>
        <v>Financials</v>
      </c>
      <c r="E882" s="19" t="str">
        <f t="shared" si="79"/>
        <v>Financials</v>
      </c>
      <c r="F882" s="100">
        <v>3.177E-2</v>
      </c>
      <c r="G882" s="101">
        <v>12.553000000000001</v>
      </c>
      <c r="H882" s="98">
        <v>0.35235</v>
      </c>
      <c r="I882" s="20">
        <f t="shared" si="80"/>
        <v>1</v>
      </c>
      <c r="J882" s="102">
        <f t="shared" si="81"/>
        <v>2.5308691149526007E-3</v>
      </c>
      <c r="K882" s="102">
        <f t="shared" si="82"/>
        <v>7.1828270610262545E-3</v>
      </c>
      <c r="L882" s="96">
        <f t="shared" si="83"/>
        <v>3.177E-2</v>
      </c>
    </row>
    <row r="883" spans="1:12" ht="13.95" customHeight="1" x14ac:dyDescent="0.3">
      <c r="A883" s="94">
        <v>46265</v>
      </c>
      <c r="B883" s="57" t="s">
        <v>163</v>
      </c>
      <c r="C883" s="57" t="s">
        <v>99</v>
      </c>
      <c r="D883" s="19" t="str">
        <f t="shared" si="78"/>
        <v>Financials</v>
      </c>
      <c r="E883" s="19" t="str">
        <f t="shared" si="79"/>
        <v>Financials</v>
      </c>
      <c r="F883" s="100">
        <v>3.3090000000000001E-2</v>
      </c>
      <c r="G883" s="101">
        <v>13.169</v>
      </c>
      <c r="H883" s="98">
        <v>0.33793000000000001</v>
      </c>
      <c r="I883" s="20">
        <f t="shared" si="80"/>
        <v>1</v>
      </c>
      <c r="J883" s="102">
        <f t="shared" si="81"/>
        <v>2.5127192649403904E-3</v>
      </c>
      <c r="K883" s="102">
        <f t="shared" si="82"/>
        <v>7.435620586927442E-3</v>
      </c>
      <c r="L883" s="96">
        <f t="shared" si="83"/>
        <v>3.3090000000000001E-2</v>
      </c>
    </row>
    <row r="884" spans="1:12" ht="13.95" customHeight="1" x14ac:dyDescent="0.3">
      <c r="A884" s="94">
        <v>46295</v>
      </c>
      <c r="B884" s="57" t="s">
        <v>163</v>
      </c>
      <c r="C884" s="57" t="s">
        <v>99</v>
      </c>
      <c r="D884" s="19" t="str">
        <f t="shared" si="78"/>
        <v>Financials</v>
      </c>
      <c r="E884" s="19" t="str">
        <f t="shared" si="79"/>
        <v>Financials</v>
      </c>
      <c r="F884" s="100">
        <v>3.5020000000000003E-2</v>
      </c>
      <c r="G884" s="101">
        <v>14.611000000000001</v>
      </c>
      <c r="H884" s="98">
        <v>0.34200000000000003</v>
      </c>
      <c r="I884" s="20">
        <f t="shared" si="80"/>
        <v>1</v>
      </c>
      <c r="J884" s="102">
        <f t="shared" si="81"/>
        <v>2.39682431045103E-3</v>
      </c>
      <c r="K884" s="102">
        <f t="shared" si="82"/>
        <v>7.00825821769307E-3</v>
      </c>
      <c r="L884" s="96">
        <f t="shared" si="83"/>
        <v>3.5020000000000003E-2</v>
      </c>
    </row>
    <row r="885" spans="1:12" ht="13.95" customHeight="1" x14ac:dyDescent="0.3">
      <c r="A885" s="94">
        <v>42674</v>
      </c>
      <c r="B885" s="57" t="s">
        <v>169</v>
      </c>
      <c r="C885" s="57" t="s">
        <v>99</v>
      </c>
      <c r="D885" s="19" t="str">
        <f t="shared" si="78"/>
        <v>Financials</v>
      </c>
      <c r="E885" s="19" t="str">
        <f t="shared" si="79"/>
        <v>Financials</v>
      </c>
      <c r="F885" s="100">
        <v>3.2620000000000003E-2</v>
      </c>
      <c r="G885" s="101">
        <v>8.4529999999999994</v>
      </c>
      <c r="H885" s="98">
        <v>0.11396000000000001</v>
      </c>
      <c r="I885" s="20">
        <f t="shared" si="80"/>
        <v>1</v>
      </c>
      <c r="J885" s="102">
        <f t="shared" si="81"/>
        <v>3.8589849757482558E-3</v>
      </c>
      <c r="K885" s="102">
        <f t="shared" si="82"/>
        <v>3.3862627024817966E-2</v>
      </c>
      <c r="L885" s="96">
        <f t="shared" si="83"/>
        <v>3.2620000000000003E-2</v>
      </c>
    </row>
    <row r="886" spans="1:12" ht="13.95" customHeight="1" x14ac:dyDescent="0.3">
      <c r="A886" s="94">
        <v>42704</v>
      </c>
      <c r="B886" s="57" t="s">
        <v>169</v>
      </c>
      <c r="C886" s="57" t="s">
        <v>99</v>
      </c>
      <c r="D886" s="19" t="str">
        <f t="shared" si="78"/>
        <v>Financials</v>
      </c>
      <c r="E886" s="19" t="str">
        <f t="shared" si="79"/>
        <v>Financials</v>
      </c>
      <c r="F886" s="100">
        <v>3.313E-2</v>
      </c>
      <c r="G886" s="101">
        <v>7.867</v>
      </c>
      <c r="H886" s="98">
        <v>0.11677</v>
      </c>
      <c r="I886" s="20">
        <f t="shared" si="80"/>
        <v>1</v>
      </c>
      <c r="J886" s="102">
        <f t="shared" si="81"/>
        <v>4.2112622346510741E-3</v>
      </c>
      <c r="K886" s="102">
        <f t="shared" si="82"/>
        <v>3.606459051683715E-2</v>
      </c>
      <c r="L886" s="96">
        <f t="shared" si="83"/>
        <v>3.313E-2</v>
      </c>
    </row>
    <row r="887" spans="1:12" ht="13.95" customHeight="1" x14ac:dyDescent="0.3">
      <c r="A887" s="94">
        <v>42735</v>
      </c>
      <c r="B887" s="57" t="s">
        <v>169</v>
      </c>
      <c r="C887" s="57" t="s">
        <v>99</v>
      </c>
      <c r="D887" s="19" t="str">
        <f t="shared" si="78"/>
        <v>Financials</v>
      </c>
      <c r="E887" s="19" t="str">
        <f t="shared" si="79"/>
        <v>Financials</v>
      </c>
      <c r="F887" s="100">
        <v>3.415E-2</v>
      </c>
      <c r="G887" s="101">
        <v>7.2880000000000003</v>
      </c>
      <c r="H887" s="98">
        <v>0.11803</v>
      </c>
      <c r="I887" s="20">
        <f t="shared" si="80"/>
        <v>1</v>
      </c>
      <c r="J887" s="102">
        <f t="shared" si="81"/>
        <v>4.6857848518111964E-3</v>
      </c>
      <c r="K887" s="102">
        <f t="shared" si="82"/>
        <v>3.969994790994829E-2</v>
      </c>
      <c r="L887" s="96">
        <f t="shared" si="83"/>
        <v>3.415E-2</v>
      </c>
    </row>
    <row r="888" spans="1:12" ht="13.95" customHeight="1" x14ac:dyDescent="0.3">
      <c r="A888" s="94">
        <v>42766</v>
      </c>
      <c r="B888" s="57" t="s">
        <v>169</v>
      </c>
      <c r="C888" s="57" t="s">
        <v>99</v>
      </c>
      <c r="D888" s="19" t="str">
        <f t="shared" si="78"/>
        <v>Financials</v>
      </c>
      <c r="E888" s="19" t="str">
        <f t="shared" si="79"/>
        <v>Financials</v>
      </c>
      <c r="F888" s="100">
        <v>3.5650000000000001E-2</v>
      </c>
      <c r="G888" s="101">
        <v>7.7729999999999997</v>
      </c>
      <c r="H888" s="98">
        <v>0.11908000000000001</v>
      </c>
      <c r="I888" s="20">
        <f t="shared" si="80"/>
        <v>1</v>
      </c>
      <c r="J888" s="102">
        <f t="shared" si="81"/>
        <v>4.5863887816801757E-3</v>
      </c>
      <c r="K888" s="102">
        <f t="shared" si="82"/>
        <v>3.8515189634532883E-2</v>
      </c>
      <c r="L888" s="96">
        <f t="shared" si="83"/>
        <v>3.5650000000000001E-2</v>
      </c>
    </row>
    <row r="889" spans="1:12" ht="13.95" customHeight="1" x14ac:dyDescent="0.3">
      <c r="A889" s="94">
        <v>42794</v>
      </c>
      <c r="B889" s="57" t="s">
        <v>169</v>
      </c>
      <c r="C889" s="57" t="s">
        <v>99</v>
      </c>
      <c r="D889" s="19" t="str">
        <f t="shared" si="78"/>
        <v>Financials</v>
      </c>
      <c r="E889" s="19" t="str">
        <f t="shared" si="79"/>
        <v>Financials</v>
      </c>
      <c r="F889" s="100">
        <v>3.705E-2</v>
      </c>
      <c r="G889" s="101">
        <v>8.109</v>
      </c>
      <c r="H889" s="98">
        <v>0.12254</v>
      </c>
      <c r="I889" s="20">
        <f t="shared" si="80"/>
        <v>1</v>
      </c>
      <c r="J889" s="102">
        <f t="shared" si="81"/>
        <v>4.5689974102848686E-3</v>
      </c>
      <c r="K889" s="102">
        <f t="shared" si="82"/>
        <v>3.7285763100088694E-2</v>
      </c>
      <c r="L889" s="96">
        <f t="shared" si="83"/>
        <v>3.705E-2</v>
      </c>
    </row>
    <row r="890" spans="1:12" ht="13.95" customHeight="1" x14ac:dyDescent="0.3">
      <c r="A890" s="94">
        <v>42825</v>
      </c>
      <c r="B890" s="57" t="s">
        <v>169</v>
      </c>
      <c r="C890" s="57" t="s">
        <v>99</v>
      </c>
      <c r="D890" s="19" t="str">
        <f t="shared" si="78"/>
        <v>Financials</v>
      </c>
      <c r="E890" s="19" t="str">
        <f t="shared" si="79"/>
        <v>Financials</v>
      </c>
      <c r="F890" s="100">
        <v>3.8620000000000002E-2</v>
      </c>
      <c r="G890" s="101">
        <v>7.9710000000000001</v>
      </c>
      <c r="H890" s="98">
        <v>0.13114999999999999</v>
      </c>
      <c r="I890" s="20">
        <f t="shared" si="80"/>
        <v>1</v>
      </c>
      <c r="J890" s="102">
        <f t="shared" si="81"/>
        <v>4.8450633546606447E-3</v>
      </c>
      <c r="K890" s="102">
        <f t="shared" si="82"/>
        <v>3.6942915399623674E-2</v>
      </c>
      <c r="L890" s="96">
        <f t="shared" si="83"/>
        <v>3.8620000000000002E-2</v>
      </c>
    </row>
    <row r="891" spans="1:12" ht="13.95" customHeight="1" x14ac:dyDescent="0.3">
      <c r="A891" s="94">
        <v>42855</v>
      </c>
      <c r="B891" s="57" t="s">
        <v>169</v>
      </c>
      <c r="C891" s="57" t="s">
        <v>99</v>
      </c>
      <c r="D891" s="19" t="str">
        <f t="shared" si="78"/>
        <v>Financials</v>
      </c>
      <c r="E891" s="19" t="str">
        <f t="shared" si="79"/>
        <v>Financials</v>
      </c>
      <c r="F891" s="100">
        <v>3.7679999999999998E-2</v>
      </c>
      <c r="G891" s="101">
        <v>7.69</v>
      </c>
      <c r="H891" s="98">
        <v>0.13053999999999999</v>
      </c>
      <c r="I891" s="20">
        <f t="shared" si="80"/>
        <v>1</v>
      </c>
      <c r="J891" s="102">
        <f t="shared" si="81"/>
        <v>4.8998699609882962E-3</v>
      </c>
      <c r="K891" s="102">
        <f t="shared" si="82"/>
        <v>3.7535391152047619E-2</v>
      </c>
      <c r="L891" s="96">
        <f t="shared" si="83"/>
        <v>3.7679999999999998E-2</v>
      </c>
    </row>
    <row r="892" spans="1:12" ht="13.95" customHeight="1" x14ac:dyDescent="0.3">
      <c r="A892" s="94">
        <v>42886</v>
      </c>
      <c r="B892" s="57" t="s">
        <v>169</v>
      </c>
      <c r="C892" s="57" t="s">
        <v>99</v>
      </c>
      <c r="D892" s="19" t="str">
        <f t="shared" si="78"/>
        <v>Financials</v>
      </c>
      <c r="E892" s="19" t="str">
        <f t="shared" si="79"/>
        <v>Financials</v>
      </c>
      <c r="F892" s="100">
        <v>3.3390000000000003E-2</v>
      </c>
      <c r="G892" s="101">
        <v>6.6820000000000004</v>
      </c>
      <c r="H892" s="98">
        <v>0.12609999999999999</v>
      </c>
      <c r="I892" s="20">
        <f t="shared" si="80"/>
        <v>1</v>
      </c>
      <c r="J892" s="102">
        <f t="shared" si="81"/>
        <v>4.9970068841664172E-3</v>
      </c>
      <c r="K892" s="102">
        <f t="shared" si="82"/>
        <v>3.9627334529471987E-2</v>
      </c>
      <c r="L892" s="96">
        <f t="shared" si="83"/>
        <v>3.3390000000000003E-2</v>
      </c>
    </row>
    <row r="893" spans="1:12" ht="13.95" customHeight="1" x14ac:dyDescent="0.3">
      <c r="A893" s="94">
        <v>42916</v>
      </c>
      <c r="B893" s="57" t="s">
        <v>169</v>
      </c>
      <c r="C893" s="57" t="s">
        <v>99</v>
      </c>
      <c r="D893" s="19" t="str">
        <f t="shared" si="78"/>
        <v>Financials</v>
      </c>
      <c r="E893" s="19" t="str">
        <f t="shared" si="79"/>
        <v>Financials</v>
      </c>
      <c r="F893" s="100">
        <v>3.1910000000000001E-2</v>
      </c>
      <c r="G893" s="101">
        <v>6.29</v>
      </c>
      <c r="H893" s="98">
        <v>0.12365</v>
      </c>
      <c r="I893" s="20">
        <f t="shared" si="80"/>
        <v>1</v>
      </c>
      <c r="J893" s="102">
        <f t="shared" si="81"/>
        <v>5.0731319554848968E-3</v>
      </c>
      <c r="K893" s="102">
        <f t="shared" si="82"/>
        <v>4.1028159769388575E-2</v>
      </c>
      <c r="L893" s="96">
        <f t="shared" si="83"/>
        <v>3.1910000000000001E-2</v>
      </c>
    </row>
    <row r="894" spans="1:12" ht="13.95" customHeight="1" x14ac:dyDescent="0.3">
      <c r="A894" s="94">
        <v>42947</v>
      </c>
      <c r="B894" s="57" t="s">
        <v>169</v>
      </c>
      <c r="C894" s="57" t="s">
        <v>99</v>
      </c>
      <c r="D894" s="19" t="str">
        <f t="shared" si="78"/>
        <v>Financials</v>
      </c>
      <c r="E894" s="19" t="str">
        <f t="shared" si="79"/>
        <v>Financials</v>
      </c>
      <c r="F894" s="100">
        <v>3.2750000000000001E-2</v>
      </c>
      <c r="G894" s="101">
        <v>6.6840000000000002</v>
      </c>
      <c r="H894" s="98">
        <v>0.12398000000000001</v>
      </c>
      <c r="I894" s="20">
        <f t="shared" si="80"/>
        <v>1</v>
      </c>
      <c r="J894" s="102">
        <f t="shared" si="81"/>
        <v>4.8997606223818071E-3</v>
      </c>
      <c r="K894" s="102">
        <f t="shared" si="82"/>
        <v>3.9520572853539333E-2</v>
      </c>
      <c r="L894" s="96">
        <f t="shared" si="83"/>
        <v>3.2750000000000001E-2</v>
      </c>
    </row>
    <row r="895" spans="1:12" ht="13.95" customHeight="1" x14ac:dyDescent="0.3">
      <c r="A895" s="94">
        <v>42978</v>
      </c>
      <c r="B895" s="57" t="s">
        <v>169</v>
      </c>
      <c r="C895" s="57" t="s">
        <v>99</v>
      </c>
      <c r="D895" s="19" t="str">
        <f t="shared" si="78"/>
        <v>Financials</v>
      </c>
      <c r="E895" s="19" t="str">
        <f t="shared" si="79"/>
        <v>Financials</v>
      </c>
      <c r="F895" s="100">
        <v>3.3059999999999999E-2</v>
      </c>
      <c r="G895" s="101">
        <v>7.1120000000000001</v>
      </c>
      <c r="H895" s="98">
        <v>0.12817000000000001</v>
      </c>
      <c r="I895" s="20">
        <f t="shared" si="80"/>
        <v>1</v>
      </c>
      <c r="J895" s="102">
        <f t="shared" si="81"/>
        <v>4.6484814398200227E-3</v>
      </c>
      <c r="K895" s="102">
        <f t="shared" si="82"/>
        <v>3.6268092687992685E-2</v>
      </c>
      <c r="L895" s="96">
        <f t="shared" si="83"/>
        <v>3.3059999999999999E-2</v>
      </c>
    </row>
    <row r="896" spans="1:12" ht="13.95" customHeight="1" x14ac:dyDescent="0.3">
      <c r="A896" s="94">
        <v>43008</v>
      </c>
      <c r="B896" s="57" t="s">
        <v>169</v>
      </c>
      <c r="C896" s="57" t="s">
        <v>99</v>
      </c>
      <c r="D896" s="19" t="str">
        <f t="shared" si="78"/>
        <v>Financials</v>
      </c>
      <c r="E896" s="19" t="str">
        <f t="shared" si="79"/>
        <v>Financials</v>
      </c>
      <c r="F896" s="100">
        <v>3.5029999999999999E-2</v>
      </c>
      <c r="G896" s="101">
        <v>8.0079999999999991</v>
      </c>
      <c r="H896" s="98">
        <v>0.129</v>
      </c>
      <c r="I896" s="20">
        <f t="shared" si="80"/>
        <v>1</v>
      </c>
      <c r="J896" s="102">
        <f t="shared" si="81"/>
        <v>4.3743756243756248E-3</v>
      </c>
      <c r="K896" s="102">
        <f t="shared" si="82"/>
        <v>3.3909888561051357E-2</v>
      </c>
      <c r="L896" s="96">
        <f t="shared" si="83"/>
        <v>3.5029999999999999E-2</v>
      </c>
    </row>
    <row r="897" spans="1:12" ht="13.95" customHeight="1" x14ac:dyDescent="0.3">
      <c r="A897" s="94">
        <v>43039</v>
      </c>
      <c r="B897" s="57" t="s">
        <v>169</v>
      </c>
      <c r="C897" s="57" t="s">
        <v>99</v>
      </c>
      <c r="D897" s="19" t="str">
        <f t="shared" si="78"/>
        <v>Financials</v>
      </c>
      <c r="E897" s="19" t="str">
        <f t="shared" si="79"/>
        <v>Financials</v>
      </c>
      <c r="F897" s="100">
        <v>3.422E-2</v>
      </c>
      <c r="G897" s="101">
        <v>7.7720000000000002</v>
      </c>
      <c r="H897" s="98">
        <v>0.12823000000000001</v>
      </c>
      <c r="I897" s="20">
        <f t="shared" si="80"/>
        <v>1</v>
      </c>
      <c r="J897" s="102">
        <f t="shared" si="81"/>
        <v>4.4029850746268653E-3</v>
      </c>
      <c r="K897" s="102">
        <f t="shared" si="82"/>
        <v>3.4336622277367737E-2</v>
      </c>
      <c r="L897" s="96">
        <f t="shared" si="83"/>
        <v>3.422E-2</v>
      </c>
    </row>
    <row r="898" spans="1:12" ht="13.95" customHeight="1" x14ac:dyDescent="0.3">
      <c r="A898" s="94">
        <v>43069</v>
      </c>
      <c r="B898" s="57" t="s">
        <v>169</v>
      </c>
      <c r="C898" s="57" t="s">
        <v>99</v>
      </c>
      <c r="D898" s="19" t="str">
        <f t="shared" si="78"/>
        <v>Financials</v>
      </c>
      <c r="E898" s="19" t="str">
        <f t="shared" si="79"/>
        <v>Financials</v>
      </c>
      <c r="F898" s="100">
        <v>3.2000000000000001E-2</v>
      </c>
      <c r="G898" s="101">
        <v>6.7309999999999999</v>
      </c>
      <c r="H898" s="98">
        <v>0.12914</v>
      </c>
      <c r="I898" s="20">
        <f t="shared" si="80"/>
        <v>1</v>
      </c>
      <c r="J898" s="102">
        <f t="shared" si="81"/>
        <v>4.7541227157926018E-3</v>
      </c>
      <c r="K898" s="102">
        <f t="shared" si="82"/>
        <v>3.6813711598208156E-2</v>
      </c>
      <c r="L898" s="96">
        <f t="shared" si="83"/>
        <v>3.2000000000000001E-2</v>
      </c>
    </row>
    <row r="899" spans="1:12" ht="13.95" customHeight="1" x14ac:dyDescent="0.3">
      <c r="A899" s="94">
        <v>43100</v>
      </c>
      <c r="B899" s="57" t="s">
        <v>169</v>
      </c>
      <c r="C899" s="57" t="s">
        <v>99</v>
      </c>
      <c r="D899" s="19" t="str">
        <f t="shared" si="78"/>
        <v>Financials</v>
      </c>
      <c r="E899" s="19" t="str">
        <f t="shared" si="79"/>
        <v>Financials</v>
      </c>
      <c r="F899" s="100">
        <v>3.1220000000000001E-2</v>
      </c>
      <c r="G899" s="101">
        <v>7.1580000000000004</v>
      </c>
      <c r="H899" s="98">
        <v>0.12831000000000001</v>
      </c>
      <c r="I899" s="20">
        <f t="shared" si="80"/>
        <v>1</v>
      </c>
      <c r="J899" s="102">
        <f t="shared" si="81"/>
        <v>4.3615535065660797E-3</v>
      </c>
      <c r="K899" s="102">
        <f t="shared" si="82"/>
        <v>3.3992311640293663E-2</v>
      </c>
      <c r="L899" s="96">
        <f t="shared" si="83"/>
        <v>3.1220000000000001E-2</v>
      </c>
    </row>
    <row r="900" spans="1:12" ht="13.95" customHeight="1" x14ac:dyDescent="0.3">
      <c r="A900" s="94">
        <v>43131</v>
      </c>
      <c r="B900" s="57" t="s">
        <v>169</v>
      </c>
      <c r="C900" s="57" t="s">
        <v>99</v>
      </c>
      <c r="D900" s="19" t="str">
        <f t="shared" si="78"/>
        <v>Financials</v>
      </c>
      <c r="E900" s="19" t="str">
        <f t="shared" si="79"/>
        <v>Financials</v>
      </c>
      <c r="F900" s="100">
        <v>3.44E-2</v>
      </c>
      <c r="G900" s="101">
        <v>8.7590000000000003</v>
      </c>
      <c r="H900" s="98">
        <v>0.12914999999999999</v>
      </c>
      <c r="I900" s="20">
        <f t="shared" si="80"/>
        <v>1</v>
      </c>
      <c r="J900" s="102">
        <f t="shared" si="81"/>
        <v>3.9273889713437602E-3</v>
      </c>
      <c r="K900" s="102">
        <f t="shared" si="82"/>
        <v>3.0409515844705852E-2</v>
      </c>
      <c r="L900" s="96">
        <f t="shared" si="83"/>
        <v>3.44E-2</v>
      </c>
    </row>
    <row r="901" spans="1:12" ht="13.95" customHeight="1" x14ac:dyDescent="0.3">
      <c r="A901" s="94">
        <v>43159</v>
      </c>
      <c r="B901" s="57" t="s">
        <v>169</v>
      </c>
      <c r="C901" s="57" t="s">
        <v>99</v>
      </c>
      <c r="D901" s="19" t="str">
        <f t="shared" ref="D901:D964" si="84">VLOOKUP(C901,GicsMap,2,FALSE)</f>
        <v>Financials</v>
      </c>
      <c r="E901" s="19" t="str">
        <f t="shared" ref="E901:E964" si="85">IF(D901="Cyclicals",IF(COUNTIF(GlobalList,B901)&gt;0,"WEG &amp; Embraer","Cyclicals ex-WEG &amp; Embraer"),D901)</f>
        <v>Financials</v>
      </c>
      <c r="F901" s="100">
        <v>3.6679999999999997E-2</v>
      </c>
      <c r="G901" s="101">
        <v>9.0950000000000006</v>
      </c>
      <c r="H901" s="98">
        <v>0.1295</v>
      </c>
      <c r="I901" s="20">
        <f t="shared" ref="I901:I964" si="86">IF(AND(ISNUMBER(G901),ISNUMBER(H901),G901&gt;=PEmin,G901&lt;=PEmax,H901&gt;=ROEmin,H901&lt;=ROEmax),1,0)</f>
        <v>1</v>
      </c>
      <c r="J901" s="102">
        <f t="shared" ref="J901:J964" si="87">IF(I901=1,F901/G901,0)</f>
        <v>4.0329851566794934E-3</v>
      </c>
      <c r="K901" s="102">
        <f t="shared" ref="K901:K964" si="88">IF(I901=1,J901/H901,0)</f>
        <v>3.1142742522621569E-2</v>
      </c>
      <c r="L901" s="96">
        <f t="shared" ref="L901:L964" si="89">I901*F901</f>
        <v>3.6679999999999997E-2</v>
      </c>
    </row>
    <row r="902" spans="1:12" ht="13.95" customHeight="1" x14ac:dyDescent="0.3">
      <c r="A902" s="94">
        <v>43190</v>
      </c>
      <c r="B902" s="57" t="s">
        <v>169</v>
      </c>
      <c r="C902" s="57" t="s">
        <v>99</v>
      </c>
      <c r="D902" s="19" t="str">
        <f t="shared" si="84"/>
        <v>Financials</v>
      </c>
      <c r="E902" s="19" t="str">
        <f t="shared" si="85"/>
        <v>Financials</v>
      </c>
      <c r="F902" s="100">
        <v>3.5439999999999999E-2</v>
      </c>
      <c r="G902" s="101">
        <v>8.66</v>
      </c>
      <c r="H902" s="98">
        <v>0.13073000000000001</v>
      </c>
      <c r="I902" s="20">
        <f t="shared" si="86"/>
        <v>1</v>
      </c>
      <c r="J902" s="102">
        <f t="shared" si="87"/>
        <v>4.092378752886836E-3</v>
      </c>
      <c r="K902" s="102">
        <f t="shared" si="88"/>
        <v>3.1304052267167717E-2</v>
      </c>
      <c r="L902" s="96">
        <f t="shared" si="89"/>
        <v>3.5439999999999999E-2</v>
      </c>
    </row>
    <row r="903" spans="1:12" ht="13.95" customHeight="1" x14ac:dyDescent="0.3">
      <c r="A903" s="94">
        <v>43220</v>
      </c>
      <c r="B903" s="57" t="s">
        <v>169</v>
      </c>
      <c r="C903" s="57" t="s">
        <v>99</v>
      </c>
      <c r="D903" s="19" t="str">
        <f t="shared" si="84"/>
        <v>Financials</v>
      </c>
      <c r="E903" s="19" t="str">
        <f t="shared" si="85"/>
        <v>Financials</v>
      </c>
      <c r="F903" s="100">
        <v>3.1850000000000003E-2</v>
      </c>
      <c r="G903" s="101">
        <v>7.6269999999999998</v>
      </c>
      <c r="H903" s="98">
        <v>0.13178000000000001</v>
      </c>
      <c r="I903" s="20">
        <f t="shared" si="86"/>
        <v>1</v>
      </c>
      <c r="J903" s="102">
        <f t="shared" si="87"/>
        <v>4.1759538481709723E-3</v>
      </c>
      <c r="K903" s="102">
        <f t="shared" si="88"/>
        <v>3.1688828715821613E-2</v>
      </c>
      <c r="L903" s="96">
        <f t="shared" si="89"/>
        <v>3.1850000000000003E-2</v>
      </c>
    </row>
    <row r="904" spans="1:12" ht="13.95" customHeight="1" x14ac:dyDescent="0.3">
      <c r="A904" s="94">
        <v>43251</v>
      </c>
      <c r="B904" s="57" t="s">
        <v>169</v>
      </c>
      <c r="C904" s="57" t="s">
        <v>99</v>
      </c>
      <c r="D904" s="19" t="str">
        <f t="shared" si="84"/>
        <v>Financials</v>
      </c>
      <c r="E904" s="19" t="str">
        <f t="shared" si="85"/>
        <v>Financials</v>
      </c>
      <c r="F904" s="100">
        <v>2.9340000000000001E-2</v>
      </c>
      <c r="G904" s="101">
        <v>6.2569999999999997</v>
      </c>
      <c r="H904" s="98">
        <v>0.13153000000000001</v>
      </c>
      <c r="I904" s="20">
        <f t="shared" si="86"/>
        <v>1</v>
      </c>
      <c r="J904" s="102">
        <f t="shared" si="87"/>
        <v>4.6891481540674452E-3</v>
      </c>
      <c r="K904" s="102">
        <f t="shared" si="88"/>
        <v>3.5650788064072417E-2</v>
      </c>
      <c r="L904" s="96">
        <f t="shared" si="89"/>
        <v>2.9340000000000001E-2</v>
      </c>
    </row>
    <row r="905" spans="1:12" ht="13.95" customHeight="1" x14ac:dyDescent="0.3">
      <c r="A905" s="94">
        <v>43281</v>
      </c>
      <c r="B905" s="57" t="s">
        <v>169</v>
      </c>
      <c r="C905" s="57" t="s">
        <v>99</v>
      </c>
      <c r="D905" s="19" t="str">
        <f t="shared" si="84"/>
        <v>Financials</v>
      </c>
      <c r="E905" s="19" t="str">
        <f t="shared" si="85"/>
        <v>Financials</v>
      </c>
      <c r="F905" s="100">
        <v>2.988E-2</v>
      </c>
      <c r="G905" s="101">
        <v>5.82</v>
      </c>
      <c r="H905" s="98">
        <v>0.1318</v>
      </c>
      <c r="I905" s="20">
        <f t="shared" si="86"/>
        <v>1</v>
      </c>
      <c r="J905" s="102">
        <f t="shared" si="87"/>
        <v>5.1340206185567011E-3</v>
      </c>
      <c r="K905" s="102">
        <f t="shared" si="88"/>
        <v>3.8953115467046287E-2</v>
      </c>
      <c r="L905" s="96">
        <f t="shared" si="89"/>
        <v>2.988E-2</v>
      </c>
    </row>
    <row r="906" spans="1:12" ht="13.95" customHeight="1" x14ac:dyDescent="0.3">
      <c r="A906" s="94">
        <v>43312</v>
      </c>
      <c r="B906" s="57" t="s">
        <v>169</v>
      </c>
      <c r="C906" s="57" t="s">
        <v>99</v>
      </c>
      <c r="D906" s="19" t="str">
        <f t="shared" si="84"/>
        <v>Financials</v>
      </c>
      <c r="E906" s="19" t="str">
        <f t="shared" si="85"/>
        <v>Financials</v>
      </c>
      <c r="F906" s="100">
        <v>3.0397E-2</v>
      </c>
      <c r="G906" s="101">
        <v>6.5110000000000001</v>
      </c>
      <c r="H906" s="98">
        <v>0.13186999999999999</v>
      </c>
      <c r="I906" s="20">
        <f t="shared" si="86"/>
        <v>1</v>
      </c>
      <c r="J906" s="102">
        <f t="shared" si="87"/>
        <v>4.6685608969436335E-3</v>
      </c>
      <c r="K906" s="102">
        <f t="shared" si="88"/>
        <v>3.5402751929503554E-2</v>
      </c>
      <c r="L906" s="96">
        <f t="shared" si="89"/>
        <v>3.0397E-2</v>
      </c>
    </row>
    <row r="907" spans="1:12" ht="13.95" customHeight="1" x14ac:dyDescent="0.3">
      <c r="A907" s="94">
        <v>43343</v>
      </c>
      <c r="B907" s="57" t="s">
        <v>169</v>
      </c>
      <c r="C907" s="57" t="s">
        <v>99</v>
      </c>
      <c r="D907" s="19" t="str">
        <f t="shared" si="84"/>
        <v>Financials</v>
      </c>
      <c r="E907" s="19" t="str">
        <f t="shared" si="85"/>
        <v>Financials</v>
      </c>
      <c r="F907" s="100">
        <v>3.1403E-2</v>
      </c>
      <c r="G907" s="101">
        <v>5.8529999999999998</v>
      </c>
      <c r="H907" s="98">
        <v>0.13482</v>
      </c>
      <c r="I907" s="20">
        <f t="shared" si="86"/>
        <v>1</v>
      </c>
      <c r="J907" s="102">
        <f t="shared" si="87"/>
        <v>5.3652827609772767E-3</v>
      </c>
      <c r="K907" s="102">
        <f t="shared" si="88"/>
        <v>3.9795896461780722E-2</v>
      </c>
      <c r="L907" s="96">
        <f t="shared" si="89"/>
        <v>3.1403E-2</v>
      </c>
    </row>
    <row r="908" spans="1:12" ht="13.95" customHeight="1" x14ac:dyDescent="0.3">
      <c r="A908" s="94">
        <v>43373</v>
      </c>
      <c r="B908" s="57" t="s">
        <v>169</v>
      </c>
      <c r="C908" s="57" t="s">
        <v>99</v>
      </c>
      <c r="D908" s="19" t="str">
        <f t="shared" si="84"/>
        <v>Financials</v>
      </c>
      <c r="E908" s="19" t="str">
        <f t="shared" si="85"/>
        <v>Financials</v>
      </c>
      <c r="F908" s="100">
        <v>2.9738000000000001E-2</v>
      </c>
      <c r="G908" s="101">
        <v>5.6349999999999998</v>
      </c>
      <c r="H908" s="98">
        <v>0.13833000000000001</v>
      </c>
      <c r="I908" s="20">
        <f t="shared" si="86"/>
        <v>1</v>
      </c>
      <c r="J908" s="102">
        <f t="shared" si="87"/>
        <v>5.2773735581189002E-3</v>
      </c>
      <c r="K908" s="102">
        <f t="shared" si="88"/>
        <v>3.815060766369479E-2</v>
      </c>
      <c r="L908" s="96">
        <f t="shared" si="89"/>
        <v>2.9738000000000001E-2</v>
      </c>
    </row>
    <row r="909" spans="1:12" ht="13.95" customHeight="1" x14ac:dyDescent="0.3">
      <c r="A909" s="94">
        <v>43404</v>
      </c>
      <c r="B909" s="57" t="s">
        <v>169</v>
      </c>
      <c r="C909" s="57" t="s">
        <v>99</v>
      </c>
      <c r="D909" s="19" t="str">
        <f t="shared" si="84"/>
        <v>Financials</v>
      </c>
      <c r="E909" s="19" t="str">
        <f t="shared" si="85"/>
        <v>Financials</v>
      </c>
      <c r="F909" s="100">
        <v>3.9197999999999997E-2</v>
      </c>
      <c r="G909" s="101">
        <v>8.0060000000000002</v>
      </c>
      <c r="H909" s="98">
        <v>0.14025000000000001</v>
      </c>
      <c r="I909" s="20">
        <f t="shared" si="86"/>
        <v>1</v>
      </c>
      <c r="J909" s="102">
        <f t="shared" si="87"/>
        <v>4.8960779415438416E-3</v>
      </c>
      <c r="K909" s="102">
        <f t="shared" si="88"/>
        <v>3.4909646642023826E-2</v>
      </c>
      <c r="L909" s="96">
        <f t="shared" si="89"/>
        <v>3.9197999999999997E-2</v>
      </c>
    </row>
    <row r="910" spans="1:12" ht="13.95" customHeight="1" x14ac:dyDescent="0.3">
      <c r="A910" s="94">
        <v>43434</v>
      </c>
      <c r="B910" s="57" t="s">
        <v>169</v>
      </c>
      <c r="C910" s="57" t="s">
        <v>99</v>
      </c>
      <c r="D910" s="19" t="str">
        <f t="shared" si="84"/>
        <v>Financials</v>
      </c>
      <c r="E910" s="19" t="str">
        <f t="shared" si="85"/>
        <v>Financials</v>
      </c>
      <c r="F910" s="100">
        <v>4.0044000000000003E-2</v>
      </c>
      <c r="G910" s="101">
        <v>8.1890000000000001</v>
      </c>
      <c r="H910" s="98">
        <v>0.14313999999999999</v>
      </c>
      <c r="I910" s="20">
        <f t="shared" si="86"/>
        <v>1</v>
      </c>
      <c r="J910" s="102">
        <f t="shared" si="87"/>
        <v>4.8899743558432048E-3</v>
      </c>
      <c r="K910" s="102">
        <f t="shared" si="88"/>
        <v>3.4162179375738476E-2</v>
      </c>
      <c r="L910" s="96">
        <f t="shared" si="89"/>
        <v>4.0044000000000003E-2</v>
      </c>
    </row>
    <row r="911" spans="1:12" ht="13.95" customHeight="1" x14ac:dyDescent="0.3">
      <c r="A911" s="94">
        <v>43465</v>
      </c>
      <c r="B911" s="57" t="s">
        <v>169</v>
      </c>
      <c r="C911" s="57" t="s">
        <v>99</v>
      </c>
      <c r="D911" s="19" t="str">
        <f t="shared" si="84"/>
        <v>Financials</v>
      </c>
      <c r="E911" s="19" t="str">
        <f t="shared" si="85"/>
        <v>Financials</v>
      </c>
      <c r="F911" s="100">
        <v>4.2813999999999998E-2</v>
      </c>
      <c r="G911" s="101">
        <v>8.391</v>
      </c>
      <c r="H911" s="98">
        <v>0.14405000000000001</v>
      </c>
      <c r="I911" s="20">
        <f t="shared" si="86"/>
        <v>1</v>
      </c>
      <c r="J911" s="102">
        <f t="shared" si="87"/>
        <v>5.10237158860684E-3</v>
      </c>
      <c r="K911" s="102">
        <f t="shared" si="88"/>
        <v>3.5420837130210617E-2</v>
      </c>
      <c r="L911" s="96">
        <f t="shared" si="89"/>
        <v>4.2813999999999998E-2</v>
      </c>
    </row>
    <row r="912" spans="1:12" ht="13.95" customHeight="1" x14ac:dyDescent="0.3">
      <c r="A912" s="94">
        <v>43496</v>
      </c>
      <c r="B912" s="57" t="s">
        <v>169</v>
      </c>
      <c r="C912" s="57" t="s">
        <v>99</v>
      </c>
      <c r="D912" s="19" t="str">
        <f t="shared" si="84"/>
        <v>Financials</v>
      </c>
      <c r="E912" s="19" t="str">
        <f t="shared" si="85"/>
        <v>Financials</v>
      </c>
      <c r="F912" s="100">
        <v>4.3844000000000001E-2</v>
      </c>
      <c r="G912" s="101">
        <v>9.2240000000000002</v>
      </c>
      <c r="H912" s="98">
        <v>0.14623</v>
      </c>
      <c r="I912" s="20">
        <f t="shared" si="86"/>
        <v>1</v>
      </c>
      <c r="J912" s="102">
        <f t="shared" si="87"/>
        <v>4.7532523850823934E-3</v>
      </c>
      <c r="K912" s="102">
        <f t="shared" si="88"/>
        <v>3.2505316180553877E-2</v>
      </c>
      <c r="L912" s="96">
        <f t="shared" si="89"/>
        <v>4.3844000000000001E-2</v>
      </c>
    </row>
    <row r="913" spans="1:12" ht="13.95" customHeight="1" x14ac:dyDescent="0.3">
      <c r="A913" s="94">
        <v>43524</v>
      </c>
      <c r="B913" s="57" t="s">
        <v>169</v>
      </c>
      <c r="C913" s="57" t="s">
        <v>99</v>
      </c>
      <c r="D913" s="19" t="str">
        <f t="shared" si="84"/>
        <v>Financials</v>
      </c>
      <c r="E913" s="19" t="str">
        <f t="shared" si="85"/>
        <v>Financials</v>
      </c>
      <c r="F913" s="100">
        <v>4.3895000000000003E-2</v>
      </c>
      <c r="G913" s="101">
        <v>8.6419999999999995</v>
      </c>
      <c r="H913" s="98">
        <v>0.15604000000000001</v>
      </c>
      <c r="I913" s="20">
        <f t="shared" si="86"/>
        <v>1</v>
      </c>
      <c r="J913" s="102">
        <f t="shared" si="87"/>
        <v>5.079264059245546E-3</v>
      </c>
      <c r="K913" s="102">
        <f t="shared" si="88"/>
        <v>3.2551038575016317E-2</v>
      </c>
      <c r="L913" s="96">
        <f t="shared" si="89"/>
        <v>4.3895000000000003E-2</v>
      </c>
    </row>
    <row r="914" spans="1:12" ht="13.95" customHeight="1" x14ac:dyDescent="0.3">
      <c r="A914" s="94">
        <v>43555</v>
      </c>
      <c r="B914" s="57" t="s">
        <v>169</v>
      </c>
      <c r="C914" s="57" t="s">
        <v>99</v>
      </c>
      <c r="D914" s="19" t="str">
        <f t="shared" si="84"/>
        <v>Financials</v>
      </c>
      <c r="E914" s="19" t="str">
        <f t="shared" si="85"/>
        <v>Financials</v>
      </c>
      <c r="F914" s="100">
        <v>4.2376999999999998E-2</v>
      </c>
      <c r="G914" s="101">
        <v>8.1720000000000006</v>
      </c>
      <c r="H914" s="98">
        <v>0.15692</v>
      </c>
      <c r="I914" s="20">
        <f t="shared" si="86"/>
        <v>1</v>
      </c>
      <c r="J914" s="102">
        <f t="shared" si="87"/>
        <v>5.1856338717572188E-3</v>
      </c>
      <c r="K914" s="102">
        <f t="shared" si="88"/>
        <v>3.3046354013237439E-2</v>
      </c>
      <c r="L914" s="96">
        <f t="shared" si="89"/>
        <v>4.2376999999999998E-2</v>
      </c>
    </row>
    <row r="915" spans="1:12" ht="13.95" customHeight="1" x14ac:dyDescent="0.3">
      <c r="A915" s="94">
        <v>43585</v>
      </c>
      <c r="B915" s="57" t="s">
        <v>169</v>
      </c>
      <c r="C915" s="57" t="s">
        <v>99</v>
      </c>
      <c r="D915" s="19" t="str">
        <f t="shared" si="84"/>
        <v>Financials</v>
      </c>
      <c r="E915" s="19" t="str">
        <f t="shared" si="85"/>
        <v>Financials</v>
      </c>
      <c r="F915" s="100">
        <v>4.2909000000000003E-2</v>
      </c>
      <c r="G915" s="101">
        <v>8.1479999999999997</v>
      </c>
      <c r="H915" s="98">
        <v>0.15684000000000001</v>
      </c>
      <c r="I915" s="20">
        <f t="shared" si="86"/>
        <v>1</v>
      </c>
      <c r="J915" s="102">
        <f t="shared" si="87"/>
        <v>5.2662002945508104E-3</v>
      </c>
      <c r="K915" s="102">
        <f t="shared" si="88"/>
        <v>3.3576895527612921E-2</v>
      </c>
      <c r="L915" s="96">
        <f t="shared" si="89"/>
        <v>4.2909000000000003E-2</v>
      </c>
    </row>
    <row r="916" spans="1:12" ht="13.95" customHeight="1" x14ac:dyDescent="0.3">
      <c r="A916" s="94">
        <v>43616</v>
      </c>
      <c r="B916" s="57" t="s">
        <v>169</v>
      </c>
      <c r="C916" s="57" t="s">
        <v>99</v>
      </c>
      <c r="D916" s="19" t="str">
        <f t="shared" si="84"/>
        <v>Financials</v>
      </c>
      <c r="E916" s="19" t="str">
        <f t="shared" si="85"/>
        <v>Financials</v>
      </c>
      <c r="F916" s="100">
        <v>4.2986000000000003E-2</v>
      </c>
      <c r="G916" s="101">
        <v>8.141</v>
      </c>
      <c r="H916" s="98">
        <v>0.16299</v>
      </c>
      <c r="I916" s="20">
        <f t="shared" si="86"/>
        <v>1</v>
      </c>
      <c r="J916" s="102">
        <f t="shared" si="87"/>
        <v>5.2801867092494787E-3</v>
      </c>
      <c r="K916" s="102">
        <f t="shared" si="88"/>
        <v>3.2395770962939316E-2</v>
      </c>
      <c r="L916" s="96">
        <f t="shared" si="89"/>
        <v>4.2986000000000003E-2</v>
      </c>
    </row>
    <row r="917" spans="1:12" ht="13.95" customHeight="1" x14ac:dyDescent="0.3">
      <c r="A917" s="94">
        <v>43646</v>
      </c>
      <c r="B917" s="57" t="s">
        <v>169</v>
      </c>
      <c r="C917" s="57" t="s">
        <v>99</v>
      </c>
      <c r="D917" s="19" t="str">
        <f t="shared" si="84"/>
        <v>Financials</v>
      </c>
      <c r="E917" s="19" t="str">
        <f t="shared" si="85"/>
        <v>Financials</v>
      </c>
      <c r="F917" s="100">
        <v>4.3028999999999998E-2</v>
      </c>
      <c r="G917" s="101">
        <v>8.4339999999999993</v>
      </c>
      <c r="H917" s="98">
        <v>0.16436999999999999</v>
      </c>
      <c r="I917" s="20">
        <f t="shared" si="86"/>
        <v>1</v>
      </c>
      <c r="J917" s="102">
        <f t="shared" si="87"/>
        <v>5.1018496561536638E-3</v>
      </c>
      <c r="K917" s="102">
        <f t="shared" si="88"/>
        <v>3.1038812776988892E-2</v>
      </c>
      <c r="L917" s="96">
        <f t="shared" si="89"/>
        <v>4.3028999999999998E-2</v>
      </c>
    </row>
    <row r="918" spans="1:12" ht="13.95" customHeight="1" x14ac:dyDescent="0.3">
      <c r="A918" s="94">
        <v>43677</v>
      </c>
      <c r="B918" s="57" t="s">
        <v>169</v>
      </c>
      <c r="C918" s="57" t="s">
        <v>99</v>
      </c>
      <c r="D918" s="19" t="str">
        <f t="shared" si="84"/>
        <v>Financials</v>
      </c>
      <c r="E918" s="19" t="str">
        <f t="shared" si="85"/>
        <v>Financials</v>
      </c>
      <c r="F918" s="100">
        <v>3.8776999999999999E-2</v>
      </c>
      <c r="G918" s="101">
        <v>7.5880000000000001</v>
      </c>
      <c r="H918" s="98">
        <v>0.16708999999999999</v>
      </c>
      <c r="I918" s="20">
        <f t="shared" si="86"/>
        <v>1</v>
      </c>
      <c r="J918" s="102">
        <f t="shared" si="87"/>
        <v>5.1103057459146017E-3</v>
      </c>
      <c r="K918" s="102">
        <f t="shared" si="88"/>
        <v>3.0584150732626741E-2</v>
      </c>
      <c r="L918" s="96">
        <f t="shared" si="89"/>
        <v>3.8776999999999999E-2</v>
      </c>
    </row>
    <row r="919" spans="1:12" ht="13.95" customHeight="1" x14ac:dyDescent="0.3">
      <c r="A919" s="94">
        <v>43708</v>
      </c>
      <c r="B919" s="57" t="s">
        <v>169</v>
      </c>
      <c r="C919" s="57" t="s">
        <v>99</v>
      </c>
      <c r="D919" s="19" t="str">
        <f t="shared" si="84"/>
        <v>Financials</v>
      </c>
      <c r="E919" s="19" t="str">
        <f t="shared" si="85"/>
        <v>Financials</v>
      </c>
      <c r="F919" s="100">
        <v>3.5250999999999998E-2</v>
      </c>
      <c r="G919" s="101">
        <v>7.1079999999999997</v>
      </c>
      <c r="H919" s="98">
        <v>0.16624</v>
      </c>
      <c r="I919" s="20">
        <f t="shared" si="86"/>
        <v>1</v>
      </c>
      <c r="J919" s="102">
        <f t="shared" si="87"/>
        <v>4.9593415869442882E-3</v>
      </c>
      <c r="K919" s="102">
        <f t="shared" si="88"/>
        <v>2.9832420518192303E-2</v>
      </c>
      <c r="L919" s="96">
        <f t="shared" si="89"/>
        <v>3.5250999999999998E-2</v>
      </c>
    </row>
    <row r="920" spans="1:12" ht="13.95" customHeight="1" x14ac:dyDescent="0.3">
      <c r="A920" s="94">
        <v>43738</v>
      </c>
      <c r="B920" s="57" t="s">
        <v>169</v>
      </c>
      <c r="C920" s="57" t="s">
        <v>99</v>
      </c>
      <c r="D920" s="19" t="str">
        <f t="shared" si="84"/>
        <v>Financials</v>
      </c>
      <c r="E920" s="19" t="str">
        <f t="shared" si="85"/>
        <v>Financials</v>
      </c>
      <c r="F920" s="100">
        <v>3.3509999999999998E-2</v>
      </c>
      <c r="G920" s="101">
        <v>6.9160000000000004</v>
      </c>
      <c r="H920" s="98">
        <v>0.16766</v>
      </c>
      <c r="I920" s="20">
        <f t="shared" si="86"/>
        <v>1</v>
      </c>
      <c r="J920" s="102">
        <f t="shared" si="87"/>
        <v>4.8452862926547128E-3</v>
      </c>
      <c r="K920" s="102">
        <f t="shared" si="88"/>
        <v>2.8899476873760661E-2</v>
      </c>
      <c r="L920" s="96">
        <f t="shared" si="89"/>
        <v>3.3509999999999998E-2</v>
      </c>
    </row>
    <row r="921" spans="1:12" ht="13.95" customHeight="1" x14ac:dyDescent="0.3">
      <c r="A921" s="94">
        <v>43769</v>
      </c>
      <c r="B921" s="57" t="s">
        <v>169</v>
      </c>
      <c r="C921" s="57" t="s">
        <v>99</v>
      </c>
      <c r="D921" s="19" t="str">
        <f t="shared" si="84"/>
        <v>Financials</v>
      </c>
      <c r="E921" s="19" t="str">
        <f t="shared" si="85"/>
        <v>Financials</v>
      </c>
      <c r="F921" s="100">
        <v>3.6395999999999998E-2</v>
      </c>
      <c r="G921" s="101">
        <v>7.2279999999999998</v>
      </c>
      <c r="H921" s="98">
        <v>0.17091000000000001</v>
      </c>
      <c r="I921" s="20">
        <f t="shared" si="86"/>
        <v>1</v>
      </c>
      <c r="J921" s="102">
        <f t="shared" si="87"/>
        <v>5.0354178195904809E-3</v>
      </c>
      <c r="K921" s="102">
        <f t="shared" si="88"/>
        <v>2.946239435720836E-2</v>
      </c>
      <c r="L921" s="96">
        <f t="shared" si="89"/>
        <v>3.6395999999999998E-2</v>
      </c>
    </row>
    <row r="922" spans="1:12" ht="13.95" customHeight="1" x14ac:dyDescent="0.3">
      <c r="A922" s="94">
        <v>43799</v>
      </c>
      <c r="B922" s="57" t="s">
        <v>169</v>
      </c>
      <c r="C922" s="57" t="s">
        <v>99</v>
      </c>
      <c r="D922" s="19" t="str">
        <f t="shared" si="84"/>
        <v>Financials</v>
      </c>
      <c r="E922" s="19" t="str">
        <f t="shared" si="85"/>
        <v>Financials</v>
      </c>
      <c r="F922" s="100">
        <v>3.5715999999999998E-2</v>
      </c>
      <c r="G922" s="101">
        <v>7.0529999999999999</v>
      </c>
      <c r="H922" s="98">
        <v>0.17116000000000001</v>
      </c>
      <c r="I922" s="20">
        <f t="shared" si="86"/>
        <v>1</v>
      </c>
      <c r="J922" s="102">
        <f t="shared" si="87"/>
        <v>5.0639444208138377E-3</v>
      </c>
      <c r="K922" s="102">
        <f t="shared" si="88"/>
        <v>2.9586027230742214E-2</v>
      </c>
      <c r="L922" s="96">
        <f t="shared" si="89"/>
        <v>3.5715999999999998E-2</v>
      </c>
    </row>
    <row r="923" spans="1:12" ht="13.95" customHeight="1" x14ac:dyDescent="0.3">
      <c r="A923" s="94">
        <v>43830</v>
      </c>
      <c r="B923" s="57" t="s">
        <v>169</v>
      </c>
      <c r="C923" s="57" t="s">
        <v>99</v>
      </c>
      <c r="D923" s="19" t="str">
        <f t="shared" si="84"/>
        <v>Financials</v>
      </c>
      <c r="E923" s="19" t="str">
        <f t="shared" si="85"/>
        <v>Financials</v>
      </c>
      <c r="F923" s="100">
        <v>3.7172999999999998E-2</v>
      </c>
      <c r="G923" s="101">
        <v>7.7140000000000004</v>
      </c>
      <c r="H923" s="98">
        <v>0.17460999999999999</v>
      </c>
      <c r="I923" s="20">
        <f t="shared" si="86"/>
        <v>1</v>
      </c>
      <c r="J923" s="102">
        <f t="shared" si="87"/>
        <v>4.8189007000259262E-3</v>
      </c>
      <c r="K923" s="102">
        <f t="shared" si="88"/>
        <v>2.7598079720668498E-2</v>
      </c>
      <c r="L923" s="96">
        <f t="shared" si="89"/>
        <v>3.7172999999999998E-2</v>
      </c>
    </row>
    <row r="924" spans="1:12" ht="13.95" customHeight="1" x14ac:dyDescent="0.3">
      <c r="A924" s="94">
        <v>43861</v>
      </c>
      <c r="B924" s="57" t="s">
        <v>169</v>
      </c>
      <c r="C924" s="57" t="s">
        <v>99</v>
      </c>
      <c r="D924" s="19" t="str">
        <f t="shared" si="84"/>
        <v>Financials</v>
      </c>
      <c r="E924" s="19" t="str">
        <f t="shared" si="85"/>
        <v>Financials</v>
      </c>
      <c r="F924" s="100">
        <v>3.4271000000000003E-2</v>
      </c>
      <c r="G924" s="101">
        <v>6.9930000000000003</v>
      </c>
      <c r="H924" s="98">
        <v>0.17643</v>
      </c>
      <c r="I924" s="20">
        <f t="shared" si="86"/>
        <v>1</v>
      </c>
      <c r="J924" s="102">
        <f t="shared" si="87"/>
        <v>4.9007579007579009E-3</v>
      </c>
      <c r="K924" s="102">
        <f t="shared" si="88"/>
        <v>2.7777350228180585E-2</v>
      </c>
      <c r="L924" s="96">
        <f t="shared" si="89"/>
        <v>3.4271000000000003E-2</v>
      </c>
    </row>
    <row r="925" spans="1:12" ht="13.95" customHeight="1" x14ac:dyDescent="0.3">
      <c r="A925" s="94">
        <v>43890</v>
      </c>
      <c r="B925" s="57" t="s">
        <v>169</v>
      </c>
      <c r="C925" s="57" t="s">
        <v>99</v>
      </c>
      <c r="D925" s="19" t="str">
        <f t="shared" si="84"/>
        <v>Financials</v>
      </c>
      <c r="E925" s="19" t="str">
        <f t="shared" si="85"/>
        <v>Financials</v>
      </c>
      <c r="F925" s="100">
        <v>3.6221999999999997E-2</v>
      </c>
      <c r="G925" s="101">
        <v>6.7050000000000001</v>
      </c>
      <c r="H925" s="98">
        <v>0.17237</v>
      </c>
      <c r="I925" s="20">
        <f t="shared" si="86"/>
        <v>1</v>
      </c>
      <c r="J925" s="102">
        <f t="shared" si="87"/>
        <v>5.4022371364653241E-3</v>
      </c>
      <c r="K925" s="102">
        <f t="shared" si="88"/>
        <v>3.1340935989240148E-2</v>
      </c>
      <c r="L925" s="96">
        <f t="shared" si="89"/>
        <v>3.6221999999999997E-2</v>
      </c>
    </row>
    <row r="926" spans="1:12" ht="13.95" customHeight="1" x14ac:dyDescent="0.3">
      <c r="A926" s="94">
        <v>43921</v>
      </c>
      <c r="B926" s="57" t="s">
        <v>169</v>
      </c>
      <c r="C926" s="57" t="s">
        <v>99</v>
      </c>
      <c r="D926" s="19" t="str">
        <f t="shared" si="84"/>
        <v>Financials</v>
      </c>
      <c r="E926" s="19" t="str">
        <f t="shared" si="85"/>
        <v>Financials</v>
      </c>
      <c r="F926" s="100">
        <v>3.0828999999999999E-2</v>
      </c>
      <c r="G926" s="101">
        <v>4.1040000000000001</v>
      </c>
      <c r="H926" s="98">
        <v>0.16508999999999999</v>
      </c>
      <c r="I926" s="20">
        <f t="shared" si="86"/>
        <v>1</v>
      </c>
      <c r="J926" s="102">
        <f t="shared" si="87"/>
        <v>7.5119395711500973E-3</v>
      </c>
      <c r="K926" s="102">
        <f t="shared" si="88"/>
        <v>4.5502087171543387E-2</v>
      </c>
      <c r="L926" s="96">
        <f t="shared" si="89"/>
        <v>3.0828999999999999E-2</v>
      </c>
    </row>
    <row r="927" spans="1:12" ht="13.95" customHeight="1" x14ac:dyDescent="0.3">
      <c r="A927" s="94">
        <v>43951</v>
      </c>
      <c r="B927" s="57" t="s">
        <v>169</v>
      </c>
      <c r="C927" s="57" t="s">
        <v>99</v>
      </c>
      <c r="D927" s="19" t="str">
        <f t="shared" si="84"/>
        <v>Financials</v>
      </c>
      <c r="E927" s="19" t="str">
        <f t="shared" si="85"/>
        <v>Financials</v>
      </c>
      <c r="F927" s="100">
        <v>2.7798E-2</v>
      </c>
      <c r="G927" s="101">
        <v>4.4480000000000004</v>
      </c>
      <c r="H927" s="98">
        <v>0.15196999999999999</v>
      </c>
      <c r="I927" s="20">
        <f t="shared" si="86"/>
        <v>1</v>
      </c>
      <c r="J927" s="102">
        <f t="shared" si="87"/>
        <v>6.24955035971223E-3</v>
      </c>
      <c r="K927" s="102">
        <f t="shared" si="88"/>
        <v>4.1123579388775616E-2</v>
      </c>
      <c r="L927" s="96">
        <f t="shared" si="89"/>
        <v>2.7798E-2</v>
      </c>
    </row>
    <row r="928" spans="1:12" ht="13.95" customHeight="1" x14ac:dyDescent="0.3">
      <c r="A928" s="94">
        <v>43982</v>
      </c>
      <c r="B928" s="57" t="s">
        <v>169</v>
      </c>
      <c r="C928" s="57" t="s">
        <v>99</v>
      </c>
      <c r="D928" s="19" t="str">
        <f t="shared" si="84"/>
        <v>Financials</v>
      </c>
      <c r="E928" s="19" t="str">
        <f t="shared" si="85"/>
        <v>Financials</v>
      </c>
      <c r="F928" s="100">
        <v>2.7703999999999999E-2</v>
      </c>
      <c r="G928" s="101">
        <v>5.1870000000000003</v>
      </c>
      <c r="H928" s="98">
        <v>0.13947999999999999</v>
      </c>
      <c r="I928" s="20">
        <f t="shared" si="86"/>
        <v>1</v>
      </c>
      <c r="J928" s="102">
        <f t="shared" si="87"/>
        <v>5.3410449199922877E-3</v>
      </c>
      <c r="K928" s="102">
        <f t="shared" si="88"/>
        <v>3.8292550329741097E-2</v>
      </c>
      <c r="L928" s="96">
        <f t="shared" si="89"/>
        <v>2.7703999999999999E-2</v>
      </c>
    </row>
    <row r="929" spans="1:12" ht="13.95" customHeight="1" x14ac:dyDescent="0.3">
      <c r="A929" s="94">
        <v>44012</v>
      </c>
      <c r="B929" s="57" t="s">
        <v>169</v>
      </c>
      <c r="C929" s="57" t="s">
        <v>99</v>
      </c>
      <c r="D929" s="19" t="str">
        <f t="shared" si="84"/>
        <v>Financials</v>
      </c>
      <c r="E929" s="19" t="str">
        <f t="shared" si="85"/>
        <v>Financials</v>
      </c>
      <c r="F929" s="100">
        <v>2.6506999999999999E-2</v>
      </c>
      <c r="G929" s="101">
        <v>5.7770000000000001</v>
      </c>
      <c r="H929" s="98">
        <v>0.13225000000000001</v>
      </c>
      <c r="I929" s="20">
        <f t="shared" si="86"/>
        <v>1</v>
      </c>
      <c r="J929" s="102">
        <f t="shared" si="87"/>
        <v>4.5883676648779638E-3</v>
      </c>
      <c r="K929" s="102">
        <f t="shared" si="88"/>
        <v>3.4694651530268156E-2</v>
      </c>
      <c r="L929" s="96">
        <f t="shared" si="89"/>
        <v>2.6506999999999999E-2</v>
      </c>
    </row>
    <row r="930" spans="1:12" ht="13.95" customHeight="1" x14ac:dyDescent="0.3">
      <c r="A930" s="94">
        <v>44043</v>
      </c>
      <c r="B930" s="57" t="s">
        <v>169</v>
      </c>
      <c r="C930" s="57" t="s">
        <v>99</v>
      </c>
      <c r="D930" s="19" t="str">
        <f t="shared" si="84"/>
        <v>Financials</v>
      </c>
      <c r="E930" s="19" t="str">
        <f t="shared" si="85"/>
        <v>Financials</v>
      </c>
      <c r="F930" s="100">
        <v>2.5461000000000001E-2</v>
      </c>
      <c r="G930" s="101">
        <v>6.3019999999999996</v>
      </c>
      <c r="H930" s="98">
        <v>0.12751000000000001</v>
      </c>
      <c r="I930" s="20">
        <f t="shared" si="86"/>
        <v>1</v>
      </c>
      <c r="J930" s="102">
        <f t="shared" si="87"/>
        <v>4.0401459854014603E-3</v>
      </c>
      <c r="K930" s="102">
        <f t="shared" si="88"/>
        <v>3.1684934400450629E-2</v>
      </c>
      <c r="L930" s="96">
        <f t="shared" si="89"/>
        <v>2.5461000000000001E-2</v>
      </c>
    </row>
    <row r="931" spans="1:12" ht="13.95" customHeight="1" x14ac:dyDescent="0.3">
      <c r="A931" s="94">
        <v>44074</v>
      </c>
      <c r="B931" s="57" t="s">
        <v>169</v>
      </c>
      <c r="C931" s="57" t="s">
        <v>99</v>
      </c>
      <c r="D931" s="19" t="str">
        <f t="shared" si="84"/>
        <v>Financials</v>
      </c>
      <c r="E931" s="19" t="str">
        <f t="shared" si="85"/>
        <v>Financials</v>
      </c>
      <c r="F931" s="100">
        <v>2.5673000000000001E-2</v>
      </c>
      <c r="G931" s="101">
        <v>6.0529999999999999</v>
      </c>
      <c r="H931" s="98">
        <v>0.12927</v>
      </c>
      <c r="I931" s="20">
        <f t="shared" si="86"/>
        <v>1</v>
      </c>
      <c r="J931" s="102">
        <f t="shared" si="87"/>
        <v>4.2413679167355037E-3</v>
      </c>
      <c r="K931" s="102">
        <f t="shared" si="88"/>
        <v>3.2810148655801841E-2</v>
      </c>
      <c r="L931" s="96">
        <f t="shared" si="89"/>
        <v>2.5673000000000001E-2</v>
      </c>
    </row>
    <row r="932" spans="1:12" ht="13.95" customHeight="1" x14ac:dyDescent="0.3">
      <c r="A932" s="94">
        <v>44104</v>
      </c>
      <c r="B932" s="57" t="s">
        <v>169</v>
      </c>
      <c r="C932" s="57" t="s">
        <v>99</v>
      </c>
      <c r="D932" s="19" t="str">
        <f t="shared" si="84"/>
        <v>Financials</v>
      </c>
      <c r="E932" s="19" t="str">
        <f t="shared" si="85"/>
        <v>Financials</v>
      </c>
      <c r="F932" s="100">
        <v>2.1965999999999999E-2</v>
      </c>
      <c r="G932" s="101">
        <v>5.3730000000000002</v>
      </c>
      <c r="H932" s="98">
        <v>0.13045999999999999</v>
      </c>
      <c r="I932" s="20">
        <f t="shared" si="86"/>
        <v>1</v>
      </c>
      <c r="J932" s="102">
        <f t="shared" si="87"/>
        <v>4.0882188721384702E-3</v>
      </c>
      <c r="K932" s="102">
        <f t="shared" si="88"/>
        <v>3.1336952875505676E-2</v>
      </c>
      <c r="L932" s="96">
        <f t="shared" si="89"/>
        <v>2.1965999999999999E-2</v>
      </c>
    </row>
    <row r="933" spans="1:12" ht="13.95" customHeight="1" x14ac:dyDescent="0.3">
      <c r="A933" s="94">
        <v>44135</v>
      </c>
      <c r="B933" s="57" t="s">
        <v>169</v>
      </c>
      <c r="C933" s="57" t="s">
        <v>99</v>
      </c>
      <c r="D933" s="19" t="str">
        <f t="shared" si="84"/>
        <v>Financials</v>
      </c>
      <c r="E933" s="19" t="str">
        <f t="shared" si="85"/>
        <v>Financials</v>
      </c>
      <c r="F933" s="100">
        <v>2.2190999999999999E-2</v>
      </c>
      <c r="G933" s="101">
        <v>5.4390000000000001</v>
      </c>
      <c r="H933" s="98">
        <v>0.13475999999999999</v>
      </c>
      <c r="I933" s="20">
        <f t="shared" si="86"/>
        <v>1</v>
      </c>
      <c r="J933" s="102">
        <f t="shared" si="87"/>
        <v>4.0799779371207944E-3</v>
      </c>
      <c r="K933" s="102">
        <f t="shared" si="88"/>
        <v>3.0275882584749145E-2</v>
      </c>
      <c r="L933" s="96">
        <f t="shared" si="89"/>
        <v>2.2190999999999999E-2</v>
      </c>
    </row>
    <row r="934" spans="1:12" ht="13.95" customHeight="1" x14ac:dyDescent="0.3">
      <c r="A934" s="94">
        <v>44165</v>
      </c>
      <c r="B934" s="57" t="s">
        <v>169</v>
      </c>
      <c r="C934" s="57" t="s">
        <v>99</v>
      </c>
      <c r="D934" s="19" t="str">
        <f t="shared" si="84"/>
        <v>Financials</v>
      </c>
      <c r="E934" s="19" t="str">
        <f t="shared" si="85"/>
        <v>Financials</v>
      </c>
      <c r="F934" s="100">
        <v>2.1776E-2</v>
      </c>
      <c r="G934" s="101">
        <v>6.0010000000000003</v>
      </c>
      <c r="H934" s="98">
        <v>0.13178000000000001</v>
      </c>
      <c r="I934" s="20">
        <f t="shared" si="86"/>
        <v>1</v>
      </c>
      <c r="J934" s="102">
        <f t="shared" si="87"/>
        <v>3.6287285452424596E-3</v>
      </c>
      <c r="K934" s="102">
        <f t="shared" si="88"/>
        <v>2.7536261536215353E-2</v>
      </c>
      <c r="L934" s="96">
        <f t="shared" si="89"/>
        <v>2.1776E-2</v>
      </c>
    </row>
    <row r="935" spans="1:12" ht="13.95" customHeight="1" x14ac:dyDescent="0.3">
      <c r="A935" s="94">
        <v>44196</v>
      </c>
      <c r="B935" s="57" t="s">
        <v>169</v>
      </c>
      <c r="C935" s="57" t="s">
        <v>99</v>
      </c>
      <c r="D935" s="19" t="str">
        <f t="shared" si="84"/>
        <v>Financials</v>
      </c>
      <c r="E935" s="19" t="str">
        <f t="shared" si="85"/>
        <v>Financials</v>
      </c>
      <c r="F935" s="100">
        <v>2.3014E-2</v>
      </c>
      <c r="G935" s="101">
        <v>6.7130000000000001</v>
      </c>
      <c r="H935" s="98">
        <v>0.13286000000000001</v>
      </c>
      <c r="I935" s="20">
        <f t="shared" si="86"/>
        <v>1</v>
      </c>
      <c r="J935" s="102">
        <f t="shared" si="87"/>
        <v>3.4282734991806941E-3</v>
      </c>
      <c r="K935" s="102">
        <f t="shared" si="88"/>
        <v>2.5803654216323153E-2</v>
      </c>
      <c r="L935" s="96">
        <f t="shared" si="89"/>
        <v>2.3014E-2</v>
      </c>
    </row>
    <row r="936" spans="1:12" ht="13.95" customHeight="1" x14ac:dyDescent="0.3">
      <c r="A936" s="94">
        <v>44227</v>
      </c>
      <c r="B936" s="57" t="s">
        <v>169</v>
      </c>
      <c r="C936" s="57" t="s">
        <v>99</v>
      </c>
      <c r="D936" s="19" t="str">
        <f t="shared" si="84"/>
        <v>Financials</v>
      </c>
      <c r="E936" s="19" t="str">
        <f t="shared" si="85"/>
        <v>Financials</v>
      </c>
      <c r="F936" s="100">
        <v>2.053E-2</v>
      </c>
      <c r="G936" s="101">
        <v>5.7290000000000001</v>
      </c>
      <c r="H936" s="98">
        <v>0.13500000000000001</v>
      </c>
      <c r="I936" s="20">
        <f t="shared" si="86"/>
        <v>1</v>
      </c>
      <c r="J936" s="102">
        <f t="shared" si="87"/>
        <v>3.5835224297434106E-3</v>
      </c>
      <c r="K936" s="102">
        <f t="shared" si="88"/>
        <v>2.6544610590691929E-2</v>
      </c>
      <c r="L936" s="96">
        <f t="shared" si="89"/>
        <v>2.053E-2</v>
      </c>
    </row>
    <row r="937" spans="1:12" ht="13.95" customHeight="1" x14ac:dyDescent="0.3">
      <c r="A937" s="94">
        <v>44255</v>
      </c>
      <c r="B937" s="57" t="s">
        <v>169</v>
      </c>
      <c r="C937" s="57" t="s">
        <v>99</v>
      </c>
      <c r="D937" s="19" t="str">
        <f t="shared" si="84"/>
        <v>Financials</v>
      </c>
      <c r="E937" s="19" t="str">
        <f t="shared" si="85"/>
        <v>Financials</v>
      </c>
      <c r="F937" s="100">
        <v>1.7770000000000001E-2</v>
      </c>
      <c r="G937" s="101">
        <v>4.5670000000000002</v>
      </c>
      <c r="H937" s="98">
        <v>0.13388</v>
      </c>
      <c r="I937" s="20">
        <f t="shared" si="86"/>
        <v>1</v>
      </c>
      <c r="J937" s="102">
        <f t="shared" si="87"/>
        <v>3.8909568644624479E-3</v>
      </c>
      <c r="K937" s="102">
        <f t="shared" si="88"/>
        <v>2.9063018109220556E-2</v>
      </c>
      <c r="L937" s="96">
        <f t="shared" si="89"/>
        <v>1.7770000000000001E-2</v>
      </c>
    </row>
    <row r="938" spans="1:12" ht="13.95" customHeight="1" x14ac:dyDescent="0.3">
      <c r="A938" s="94">
        <v>44286</v>
      </c>
      <c r="B938" s="57" t="s">
        <v>169</v>
      </c>
      <c r="C938" s="57" t="s">
        <v>99</v>
      </c>
      <c r="D938" s="19" t="str">
        <f t="shared" si="84"/>
        <v>Financials</v>
      </c>
      <c r="E938" s="19" t="str">
        <f t="shared" si="85"/>
        <v>Financials</v>
      </c>
      <c r="F938" s="100">
        <v>1.8329999999999999E-2</v>
      </c>
      <c r="G938" s="101">
        <v>4.9050000000000002</v>
      </c>
      <c r="H938" s="98">
        <v>0.13361000000000001</v>
      </c>
      <c r="I938" s="20">
        <f t="shared" si="86"/>
        <v>1</v>
      </c>
      <c r="J938" s="102">
        <f t="shared" si="87"/>
        <v>3.7370030581039752E-3</v>
      </c>
      <c r="K938" s="102">
        <f t="shared" si="88"/>
        <v>2.7969486251807313E-2</v>
      </c>
      <c r="L938" s="96">
        <f t="shared" si="89"/>
        <v>1.8329999999999999E-2</v>
      </c>
    </row>
    <row r="939" spans="1:12" ht="13.95" customHeight="1" x14ac:dyDescent="0.3">
      <c r="A939" s="94">
        <v>44316</v>
      </c>
      <c r="B939" s="57" t="s">
        <v>169</v>
      </c>
      <c r="C939" s="57" t="s">
        <v>99</v>
      </c>
      <c r="D939" s="19" t="str">
        <f t="shared" si="84"/>
        <v>Financials</v>
      </c>
      <c r="E939" s="19" t="str">
        <f t="shared" si="85"/>
        <v>Financials</v>
      </c>
      <c r="F939" s="100">
        <v>1.7670000000000002E-2</v>
      </c>
      <c r="G939" s="101">
        <v>4.7969999999999997</v>
      </c>
      <c r="H939" s="98">
        <v>0.1305</v>
      </c>
      <c r="I939" s="20">
        <f t="shared" si="86"/>
        <v>1</v>
      </c>
      <c r="J939" s="102">
        <f t="shared" si="87"/>
        <v>3.6835522201375866E-3</v>
      </c>
      <c r="K939" s="102">
        <f t="shared" si="88"/>
        <v>2.8226453794157752E-2</v>
      </c>
      <c r="L939" s="96">
        <f t="shared" si="89"/>
        <v>1.7670000000000002E-2</v>
      </c>
    </row>
    <row r="940" spans="1:12" ht="13.95" customHeight="1" x14ac:dyDescent="0.3">
      <c r="A940" s="94">
        <v>44347</v>
      </c>
      <c r="B940" s="57" t="s">
        <v>169</v>
      </c>
      <c r="C940" s="57" t="s">
        <v>99</v>
      </c>
      <c r="D940" s="19" t="str">
        <f t="shared" si="84"/>
        <v>Financials</v>
      </c>
      <c r="E940" s="19" t="str">
        <f t="shared" si="85"/>
        <v>Financials</v>
      </c>
      <c r="F940" s="100">
        <v>1.8800000000000001E-2</v>
      </c>
      <c r="G940" s="101">
        <v>5.1630000000000003</v>
      </c>
      <c r="H940" s="98">
        <v>0.13819999999999999</v>
      </c>
      <c r="I940" s="20">
        <f t="shared" si="86"/>
        <v>1</v>
      </c>
      <c r="J940" s="102">
        <f t="shared" si="87"/>
        <v>3.6412938214216541E-3</v>
      </c>
      <c r="K940" s="102">
        <f t="shared" si="88"/>
        <v>2.6348001602182737E-2</v>
      </c>
      <c r="L940" s="96">
        <f t="shared" si="89"/>
        <v>1.8800000000000001E-2</v>
      </c>
    </row>
    <row r="941" spans="1:12" ht="13.95" customHeight="1" x14ac:dyDescent="0.3">
      <c r="A941" s="94">
        <v>44377</v>
      </c>
      <c r="B941" s="57" t="s">
        <v>169</v>
      </c>
      <c r="C941" s="57" t="s">
        <v>99</v>
      </c>
      <c r="D941" s="19" t="str">
        <f t="shared" si="84"/>
        <v>Financials</v>
      </c>
      <c r="E941" s="19" t="str">
        <f t="shared" si="85"/>
        <v>Financials</v>
      </c>
      <c r="F941" s="100">
        <v>1.797E-2</v>
      </c>
      <c r="G941" s="101">
        <v>4.8280000000000003</v>
      </c>
      <c r="H941" s="98">
        <v>0.13575999999999999</v>
      </c>
      <c r="I941" s="20">
        <f t="shared" si="86"/>
        <v>1</v>
      </c>
      <c r="J941" s="102">
        <f t="shared" si="87"/>
        <v>3.7220381110190551E-3</v>
      </c>
      <c r="K941" s="102">
        <f t="shared" si="88"/>
        <v>2.7416309008684851E-2</v>
      </c>
      <c r="L941" s="96">
        <f t="shared" si="89"/>
        <v>1.797E-2</v>
      </c>
    </row>
    <row r="942" spans="1:12" ht="13.95" customHeight="1" x14ac:dyDescent="0.3">
      <c r="A942" s="94">
        <v>44408</v>
      </c>
      <c r="B942" s="57" t="s">
        <v>169</v>
      </c>
      <c r="C942" s="57" t="s">
        <v>99</v>
      </c>
      <c r="D942" s="19" t="str">
        <f t="shared" si="84"/>
        <v>Financials</v>
      </c>
      <c r="E942" s="19" t="str">
        <f t="shared" si="85"/>
        <v>Financials</v>
      </c>
      <c r="F942" s="100">
        <v>1.839E-2</v>
      </c>
      <c r="G942" s="101">
        <v>4.6970000000000001</v>
      </c>
      <c r="H942" s="98">
        <v>0.1353</v>
      </c>
      <c r="I942" s="20">
        <f t="shared" si="86"/>
        <v>1</v>
      </c>
      <c r="J942" s="102">
        <f t="shared" si="87"/>
        <v>3.9152650628060462E-3</v>
      </c>
      <c r="K942" s="102">
        <f t="shared" si="88"/>
        <v>2.8937657522587184E-2</v>
      </c>
      <c r="L942" s="96">
        <f t="shared" si="89"/>
        <v>1.839E-2</v>
      </c>
    </row>
    <row r="943" spans="1:12" ht="13.95" customHeight="1" x14ac:dyDescent="0.3">
      <c r="A943" s="94">
        <v>44439</v>
      </c>
      <c r="B943" s="57" t="s">
        <v>169</v>
      </c>
      <c r="C943" s="57" t="s">
        <v>99</v>
      </c>
      <c r="D943" s="19" t="str">
        <f t="shared" si="84"/>
        <v>Financials</v>
      </c>
      <c r="E943" s="19" t="str">
        <f t="shared" si="85"/>
        <v>Financials</v>
      </c>
      <c r="F943" s="100">
        <v>1.8270000000000002E-2</v>
      </c>
      <c r="G943" s="101">
        <v>4.4710000000000001</v>
      </c>
      <c r="H943" s="98">
        <v>0.13164000000000001</v>
      </c>
      <c r="I943" s="20">
        <f t="shared" si="86"/>
        <v>1</v>
      </c>
      <c r="J943" s="102">
        <f t="shared" si="87"/>
        <v>4.0863341534332371E-3</v>
      </c>
      <c r="K943" s="102">
        <f t="shared" si="88"/>
        <v>3.1041736200495572E-2</v>
      </c>
      <c r="L943" s="96">
        <f t="shared" si="89"/>
        <v>1.8270000000000002E-2</v>
      </c>
    </row>
    <row r="944" spans="1:12" ht="13.95" customHeight="1" x14ac:dyDescent="0.3">
      <c r="A944" s="94">
        <v>44469</v>
      </c>
      <c r="B944" s="57" t="s">
        <v>169</v>
      </c>
      <c r="C944" s="57" t="s">
        <v>99</v>
      </c>
      <c r="D944" s="19" t="str">
        <f t="shared" si="84"/>
        <v>Financials</v>
      </c>
      <c r="E944" s="19" t="str">
        <f t="shared" si="85"/>
        <v>Financials</v>
      </c>
      <c r="F944" s="100">
        <v>1.9040000000000001E-2</v>
      </c>
      <c r="G944" s="101">
        <v>4.1829999999999998</v>
      </c>
      <c r="H944" s="98">
        <v>0.13084999999999999</v>
      </c>
      <c r="I944" s="20">
        <f t="shared" si="86"/>
        <v>1</v>
      </c>
      <c r="J944" s="102">
        <f t="shared" si="87"/>
        <v>4.5517571121204883E-3</v>
      </c>
      <c r="K944" s="102">
        <f t="shared" si="88"/>
        <v>3.4786068873675878E-2</v>
      </c>
      <c r="L944" s="96">
        <f t="shared" si="89"/>
        <v>1.9040000000000001E-2</v>
      </c>
    </row>
    <row r="945" spans="1:12" ht="13.95" customHeight="1" x14ac:dyDescent="0.3">
      <c r="A945" s="94">
        <v>44500</v>
      </c>
      <c r="B945" s="57" t="s">
        <v>169</v>
      </c>
      <c r="C945" s="57" t="s">
        <v>99</v>
      </c>
      <c r="D945" s="19" t="str">
        <f t="shared" si="84"/>
        <v>Financials</v>
      </c>
      <c r="E945" s="19" t="str">
        <f t="shared" si="85"/>
        <v>Financials</v>
      </c>
      <c r="F945" s="100">
        <v>2.036E-2</v>
      </c>
      <c r="G945" s="101">
        <v>4.0910000000000002</v>
      </c>
      <c r="H945" s="98">
        <v>0.1308</v>
      </c>
      <c r="I945" s="20">
        <f t="shared" si="86"/>
        <v>1</v>
      </c>
      <c r="J945" s="102">
        <f t="shared" si="87"/>
        <v>4.9767782938156925E-3</v>
      </c>
      <c r="K945" s="102">
        <f t="shared" si="88"/>
        <v>3.804876371418725E-2</v>
      </c>
      <c r="L945" s="96">
        <f t="shared" si="89"/>
        <v>2.036E-2</v>
      </c>
    </row>
    <row r="946" spans="1:12" ht="13.95" customHeight="1" x14ac:dyDescent="0.3">
      <c r="A946" s="94">
        <v>44530</v>
      </c>
      <c r="B946" s="57" t="s">
        <v>169</v>
      </c>
      <c r="C946" s="57" t="s">
        <v>99</v>
      </c>
      <c r="D946" s="19" t="str">
        <f t="shared" si="84"/>
        <v>Financials</v>
      </c>
      <c r="E946" s="19" t="str">
        <f t="shared" si="85"/>
        <v>Financials</v>
      </c>
      <c r="F946" s="100">
        <v>2.3189999999999999E-2</v>
      </c>
      <c r="G946" s="101">
        <v>4.4610000000000003</v>
      </c>
      <c r="H946" s="98">
        <v>0.13381000000000001</v>
      </c>
      <c r="I946" s="20">
        <f t="shared" si="86"/>
        <v>1</v>
      </c>
      <c r="J946" s="102">
        <f t="shared" si="87"/>
        <v>5.1983860121049084E-3</v>
      </c>
      <c r="K946" s="102">
        <f t="shared" si="88"/>
        <v>3.884900988046415E-2</v>
      </c>
      <c r="L946" s="96">
        <f t="shared" si="89"/>
        <v>2.3189999999999999E-2</v>
      </c>
    </row>
    <row r="947" spans="1:12" ht="13.95" customHeight="1" x14ac:dyDescent="0.3">
      <c r="A947" s="94">
        <v>44561</v>
      </c>
      <c r="B947" s="57" t="s">
        <v>169</v>
      </c>
      <c r="C947" s="57" t="s">
        <v>99</v>
      </c>
      <c r="D947" s="19" t="str">
        <f t="shared" si="84"/>
        <v>Financials</v>
      </c>
      <c r="E947" s="19" t="str">
        <f t="shared" si="85"/>
        <v>Financials</v>
      </c>
      <c r="F947" s="100">
        <v>2.053E-2</v>
      </c>
      <c r="G947" s="101">
        <v>3.9390000000000001</v>
      </c>
      <c r="H947" s="98">
        <v>0.13930999999999999</v>
      </c>
      <c r="I947" s="20">
        <f t="shared" si="86"/>
        <v>1</v>
      </c>
      <c r="J947" s="102">
        <f t="shared" si="87"/>
        <v>5.2119827367352115E-3</v>
      </c>
      <c r="K947" s="102">
        <f t="shared" si="88"/>
        <v>3.7412839973693289E-2</v>
      </c>
      <c r="L947" s="96">
        <f t="shared" si="89"/>
        <v>2.053E-2</v>
      </c>
    </row>
    <row r="948" spans="1:12" ht="13.95" customHeight="1" x14ac:dyDescent="0.3">
      <c r="A948" s="94">
        <v>44592</v>
      </c>
      <c r="B948" s="57" t="s">
        <v>169</v>
      </c>
      <c r="C948" s="57" t="s">
        <v>99</v>
      </c>
      <c r="D948" s="19" t="str">
        <f t="shared" si="84"/>
        <v>Financials</v>
      </c>
      <c r="E948" s="19" t="str">
        <f t="shared" si="85"/>
        <v>Financials</v>
      </c>
      <c r="F948" s="100">
        <v>2.1749999999999999E-2</v>
      </c>
      <c r="G948" s="101">
        <v>4.4020000000000001</v>
      </c>
      <c r="H948" s="98">
        <v>0.13969000000000001</v>
      </c>
      <c r="I948" s="20">
        <f t="shared" si="86"/>
        <v>1</v>
      </c>
      <c r="J948" s="102">
        <f t="shared" si="87"/>
        <v>4.9409359382099043E-3</v>
      </c>
      <c r="K948" s="102">
        <f t="shared" si="88"/>
        <v>3.5370720439615609E-2</v>
      </c>
      <c r="L948" s="96">
        <f t="shared" si="89"/>
        <v>2.1749999999999999E-2</v>
      </c>
    </row>
    <row r="949" spans="1:12" ht="13.95" customHeight="1" x14ac:dyDescent="0.3">
      <c r="A949" s="94">
        <v>44620</v>
      </c>
      <c r="B949" s="57" t="s">
        <v>169</v>
      </c>
      <c r="C949" s="57" t="s">
        <v>99</v>
      </c>
      <c r="D949" s="19" t="str">
        <f t="shared" si="84"/>
        <v>Financials</v>
      </c>
      <c r="E949" s="19" t="str">
        <f t="shared" si="85"/>
        <v>Financials</v>
      </c>
      <c r="F949" s="100">
        <v>2.3220000000000001E-2</v>
      </c>
      <c r="G949" s="101">
        <v>4.4470000000000001</v>
      </c>
      <c r="H949" s="98">
        <v>0.15126000000000001</v>
      </c>
      <c r="I949" s="20">
        <f t="shared" si="86"/>
        <v>1</v>
      </c>
      <c r="J949" s="102">
        <f t="shared" si="87"/>
        <v>5.2214976388576572E-3</v>
      </c>
      <c r="K949" s="102">
        <f t="shared" si="88"/>
        <v>3.4520016123612697E-2</v>
      </c>
      <c r="L949" s="96">
        <f t="shared" si="89"/>
        <v>2.3220000000000001E-2</v>
      </c>
    </row>
    <row r="950" spans="1:12" ht="13.95" customHeight="1" x14ac:dyDescent="0.3">
      <c r="A950" s="94">
        <v>44651</v>
      </c>
      <c r="B950" s="57" t="s">
        <v>169</v>
      </c>
      <c r="C950" s="57" t="s">
        <v>99</v>
      </c>
      <c r="D950" s="19" t="str">
        <f t="shared" si="84"/>
        <v>Financials</v>
      </c>
      <c r="E950" s="19" t="str">
        <f t="shared" si="85"/>
        <v>Financials</v>
      </c>
      <c r="F950" s="100">
        <v>2.1749999999999999E-2</v>
      </c>
      <c r="G950" s="101">
        <v>4.2690000000000001</v>
      </c>
      <c r="H950" s="98">
        <v>0.15301000000000001</v>
      </c>
      <c r="I950" s="20">
        <f t="shared" si="86"/>
        <v>1</v>
      </c>
      <c r="J950" s="102">
        <f t="shared" si="87"/>
        <v>5.0948699929725923E-3</v>
      </c>
      <c r="K950" s="102">
        <f t="shared" si="88"/>
        <v>3.3297627560111051E-2</v>
      </c>
      <c r="L950" s="96">
        <f t="shared" si="89"/>
        <v>2.1749999999999999E-2</v>
      </c>
    </row>
    <row r="951" spans="1:12" ht="13.95" customHeight="1" x14ac:dyDescent="0.3">
      <c r="A951" s="94">
        <v>44681</v>
      </c>
      <c r="B951" s="57" t="s">
        <v>169</v>
      </c>
      <c r="C951" s="57" t="s">
        <v>99</v>
      </c>
      <c r="D951" s="19" t="str">
        <f t="shared" si="84"/>
        <v>Financials</v>
      </c>
      <c r="E951" s="19" t="str">
        <f t="shared" si="85"/>
        <v>Financials</v>
      </c>
      <c r="F951" s="100">
        <v>2.3429999999999999E-2</v>
      </c>
      <c r="G951" s="101">
        <v>4.0350000000000001</v>
      </c>
      <c r="H951" s="98">
        <v>0.15498000000000001</v>
      </c>
      <c r="I951" s="20">
        <f t="shared" si="86"/>
        <v>1</v>
      </c>
      <c r="J951" s="102">
        <f t="shared" si="87"/>
        <v>5.8066914498141262E-3</v>
      </c>
      <c r="K951" s="102">
        <f t="shared" si="88"/>
        <v>3.7467359980733812E-2</v>
      </c>
      <c r="L951" s="96">
        <f t="shared" si="89"/>
        <v>2.3429999999999999E-2</v>
      </c>
    </row>
    <row r="952" spans="1:12" ht="13.95" customHeight="1" x14ac:dyDescent="0.3">
      <c r="A952" s="94">
        <v>44712</v>
      </c>
      <c r="B952" s="57" t="s">
        <v>169</v>
      </c>
      <c r="C952" s="57" t="s">
        <v>99</v>
      </c>
      <c r="D952" s="19" t="str">
        <f t="shared" si="84"/>
        <v>Financials</v>
      </c>
      <c r="E952" s="19" t="str">
        <f t="shared" si="85"/>
        <v>Financials</v>
      </c>
      <c r="F952" s="100">
        <v>2.5409999999999999E-2</v>
      </c>
      <c r="G952" s="101">
        <v>4.069</v>
      </c>
      <c r="H952" s="98">
        <v>0.16242000000000001</v>
      </c>
      <c r="I952" s="20">
        <f t="shared" si="86"/>
        <v>1</v>
      </c>
      <c r="J952" s="102">
        <f t="shared" si="87"/>
        <v>6.2447775866306217E-3</v>
      </c>
      <c r="K952" s="102">
        <f t="shared" si="88"/>
        <v>3.8448328941205645E-2</v>
      </c>
      <c r="L952" s="96">
        <f t="shared" si="89"/>
        <v>2.5409999999999999E-2</v>
      </c>
    </row>
    <row r="953" spans="1:12" ht="13.95" customHeight="1" x14ac:dyDescent="0.3">
      <c r="A953" s="94">
        <v>44742</v>
      </c>
      <c r="B953" s="57" t="s">
        <v>169</v>
      </c>
      <c r="C953" s="57" t="s">
        <v>99</v>
      </c>
      <c r="D953" s="19" t="str">
        <f t="shared" si="84"/>
        <v>Financials</v>
      </c>
      <c r="E953" s="19" t="str">
        <f t="shared" si="85"/>
        <v>Financials</v>
      </c>
      <c r="F953" s="100">
        <v>2.5909999999999999E-2</v>
      </c>
      <c r="G953" s="101">
        <v>3.6629999999999998</v>
      </c>
      <c r="H953" s="98">
        <v>0.16333</v>
      </c>
      <c r="I953" s="20">
        <f t="shared" si="86"/>
        <v>1</v>
      </c>
      <c r="J953" s="102">
        <f t="shared" si="87"/>
        <v>7.0734370734370734E-3</v>
      </c>
      <c r="K953" s="102">
        <f t="shared" si="88"/>
        <v>4.330764142188865E-2</v>
      </c>
      <c r="L953" s="96">
        <f t="shared" si="89"/>
        <v>2.5909999999999999E-2</v>
      </c>
    </row>
    <row r="954" spans="1:12" ht="13.95" customHeight="1" x14ac:dyDescent="0.3">
      <c r="A954" s="94">
        <v>44773</v>
      </c>
      <c r="B954" s="57" t="s">
        <v>169</v>
      </c>
      <c r="C954" s="57" t="s">
        <v>99</v>
      </c>
      <c r="D954" s="19" t="str">
        <f t="shared" si="84"/>
        <v>Financials</v>
      </c>
      <c r="E954" s="19" t="str">
        <f t="shared" si="85"/>
        <v>Financials</v>
      </c>
      <c r="F954" s="100">
        <v>2.6610000000000002E-2</v>
      </c>
      <c r="G954" s="101">
        <v>3.915</v>
      </c>
      <c r="H954" s="98">
        <v>0.16347999999999999</v>
      </c>
      <c r="I954" s="20">
        <f t="shared" si="86"/>
        <v>1</v>
      </c>
      <c r="J954" s="102">
        <f t="shared" si="87"/>
        <v>6.7969348659003836E-3</v>
      </c>
      <c r="K954" s="102">
        <f t="shared" si="88"/>
        <v>4.1576552886593982E-2</v>
      </c>
      <c r="L954" s="96">
        <f t="shared" si="89"/>
        <v>2.6610000000000002E-2</v>
      </c>
    </row>
    <row r="955" spans="1:12" ht="13.95" customHeight="1" x14ac:dyDescent="0.3">
      <c r="A955" s="94">
        <v>44804</v>
      </c>
      <c r="B955" s="57" t="s">
        <v>169</v>
      </c>
      <c r="C955" s="57" t="s">
        <v>99</v>
      </c>
      <c r="D955" s="19" t="str">
        <f t="shared" si="84"/>
        <v>Financials</v>
      </c>
      <c r="E955" s="19" t="str">
        <f t="shared" si="85"/>
        <v>Financials</v>
      </c>
      <c r="F955" s="100">
        <v>3.005E-2</v>
      </c>
      <c r="G955" s="101">
        <v>4.1150000000000002</v>
      </c>
      <c r="H955" s="98">
        <v>0.17924999999999999</v>
      </c>
      <c r="I955" s="20">
        <f t="shared" si="86"/>
        <v>1</v>
      </c>
      <c r="J955" s="102">
        <f t="shared" si="87"/>
        <v>7.3025516403402184E-3</v>
      </c>
      <c r="K955" s="102">
        <f t="shared" si="88"/>
        <v>4.0739479165077926E-2</v>
      </c>
      <c r="L955" s="96">
        <f t="shared" si="89"/>
        <v>3.005E-2</v>
      </c>
    </row>
    <row r="956" spans="1:12" ht="13.95" customHeight="1" x14ac:dyDescent="0.3">
      <c r="A956" s="94">
        <v>44834</v>
      </c>
      <c r="B956" s="57" t="s">
        <v>169</v>
      </c>
      <c r="C956" s="57" t="s">
        <v>99</v>
      </c>
      <c r="D956" s="19" t="str">
        <f t="shared" si="84"/>
        <v>Financials</v>
      </c>
      <c r="E956" s="19" t="str">
        <f t="shared" si="85"/>
        <v>Financials</v>
      </c>
      <c r="F956" s="100">
        <v>2.6409999999999999E-2</v>
      </c>
      <c r="G956" s="101">
        <v>3.774</v>
      </c>
      <c r="H956" s="98">
        <v>0.17899999999999999</v>
      </c>
      <c r="I956" s="20">
        <f t="shared" si="86"/>
        <v>1</v>
      </c>
      <c r="J956" s="102">
        <f t="shared" si="87"/>
        <v>6.9978802331743502E-3</v>
      </c>
      <c r="K956" s="102">
        <f t="shared" si="88"/>
        <v>3.9094302978627656E-2</v>
      </c>
      <c r="L956" s="96">
        <f t="shared" si="89"/>
        <v>2.6409999999999999E-2</v>
      </c>
    </row>
    <row r="957" spans="1:12" ht="13.95" customHeight="1" x14ac:dyDescent="0.3">
      <c r="A957" s="94">
        <v>44865</v>
      </c>
      <c r="B957" s="57" t="s">
        <v>169</v>
      </c>
      <c r="C957" s="57" t="s">
        <v>99</v>
      </c>
      <c r="D957" s="19" t="str">
        <f t="shared" si="84"/>
        <v>Financials</v>
      </c>
      <c r="E957" s="19" t="str">
        <f t="shared" si="85"/>
        <v>Financials</v>
      </c>
      <c r="F957" s="100">
        <v>2.4049999999999998E-2</v>
      </c>
      <c r="G957" s="101">
        <v>3.5790000000000002</v>
      </c>
      <c r="H957" s="98">
        <v>0.17965999999999999</v>
      </c>
      <c r="I957" s="20">
        <f t="shared" si="86"/>
        <v>1</v>
      </c>
      <c r="J957" s="102">
        <f t="shared" si="87"/>
        <v>6.7197541212629221E-3</v>
      </c>
      <c r="K957" s="102">
        <f t="shared" si="88"/>
        <v>3.7402616727501517E-2</v>
      </c>
      <c r="L957" s="96">
        <f t="shared" si="89"/>
        <v>2.4049999999999998E-2</v>
      </c>
    </row>
    <row r="958" spans="1:12" ht="13.95" customHeight="1" x14ac:dyDescent="0.3">
      <c r="A958" s="94">
        <v>44895</v>
      </c>
      <c r="B958" s="57" t="s">
        <v>169</v>
      </c>
      <c r="C958" s="57" t="s">
        <v>99</v>
      </c>
      <c r="D958" s="19" t="str">
        <f t="shared" si="84"/>
        <v>Financials</v>
      </c>
      <c r="E958" s="19" t="str">
        <f t="shared" si="85"/>
        <v>Financials</v>
      </c>
      <c r="F958" s="100">
        <v>2.401E-2</v>
      </c>
      <c r="G958" s="101">
        <v>3.2669999999999999</v>
      </c>
      <c r="H958" s="98">
        <v>0.18401000000000001</v>
      </c>
      <c r="I958" s="20">
        <f t="shared" si="86"/>
        <v>1</v>
      </c>
      <c r="J958" s="102">
        <f t="shared" si="87"/>
        <v>7.3492500765228045E-3</v>
      </c>
      <c r="K958" s="102">
        <f t="shared" si="88"/>
        <v>3.9939405882956386E-2</v>
      </c>
      <c r="L958" s="96">
        <f t="shared" si="89"/>
        <v>2.401E-2</v>
      </c>
    </row>
    <row r="959" spans="1:12" ht="13.95" customHeight="1" x14ac:dyDescent="0.3">
      <c r="A959" s="94">
        <v>44926</v>
      </c>
      <c r="B959" s="57" t="s">
        <v>169</v>
      </c>
      <c r="C959" s="57" t="s">
        <v>99</v>
      </c>
      <c r="D959" s="19" t="str">
        <f t="shared" si="84"/>
        <v>Financials</v>
      </c>
      <c r="E959" s="19" t="str">
        <f t="shared" si="85"/>
        <v>Financials</v>
      </c>
      <c r="F959" s="100">
        <v>2.5360000000000001E-2</v>
      </c>
      <c r="G959" s="101">
        <v>3.165</v>
      </c>
      <c r="H959" s="98">
        <v>0.18578</v>
      </c>
      <c r="I959" s="20">
        <f t="shared" si="86"/>
        <v>1</v>
      </c>
      <c r="J959" s="102">
        <f t="shared" si="87"/>
        <v>8.01263823064771E-3</v>
      </c>
      <c r="K959" s="102">
        <f t="shared" si="88"/>
        <v>4.3129713804756754E-2</v>
      </c>
      <c r="L959" s="96">
        <f t="shared" si="89"/>
        <v>2.5360000000000001E-2</v>
      </c>
    </row>
    <row r="960" spans="1:12" ht="13.95" customHeight="1" x14ac:dyDescent="0.3">
      <c r="A960" s="94">
        <v>44957</v>
      </c>
      <c r="B960" s="57" t="s">
        <v>169</v>
      </c>
      <c r="C960" s="57" t="s">
        <v>99</v>
      </c>
      <c r="D960" s="19" t="str">
        <f t="shared" si="84"/>
        <v>Financials</v>
      </c>
      <c r="E960" s="19" t="str">
        <f t="shared" si="85"/>
        <v>Financials</v>
      </c>
      <c r="F960" s="100">
        <v>2.8850000000000001E-2</v>
      </c>
      <c r="G960" s="101">
        <v>3.6389999999999998</v>
      </c>
      <c r="H960" s="98">
        <v>0.18790000000000001</v>
      </c>
      <c r="I960" s="20">
        <f t="shared" si="86"/>
        <v>1</v>
      </c>
      <c r="J960" s="102">
        <f t="shared" si="87"/>
        <v>7.9280021984061561E-3</v>
      </c>
      <c r="K960" s="102">
        <f t="shared" si="88"/>
        <v>4.2192667367781565E-2</v>
      </c>
      <c r="L960" s="96">
        <f t="shared" si="89"/>
        <v>2.8850000000000001E-2</v>
      </c>
    </row>
    <row r="961" spans="1:12" ht="13.95" customHeight="1" x14ac:dyDescent="0.3">
      <c r="A961" s="94">
        <v>44985</v>
      </c>
      <c r="B961" s="57" t="s">
        <v>169</v>
      </c>
      <c r="C961" s="57" t="s">
        <v>99</v>
      </c>
      <c r="D961" s="19" t="str">
        <f t="shared" si="84"/>
        <v>Financials</v>
      </c>
      <c r="E961" s="19" t="str">
        <f t="shared" si="85"/>
        <v>Financials</v>
      </c>
      <c r="F961" s="100">
        <v>3.0929999999999999E-2</v>
      </c>
      <c r="G961" s="101">
        <v>3.4</v>
      </c>
      <c r="H961" s="98">
        <v>0.1946</v>
      </c>
      <c r="I961" s="20">
        <f t="shared" si="86"/>
        <v>1</v>
      </c>
      <c r="J961" s="102">
        <f t="shared" si="87"/>
        <v>9.0970588235294112E-3</v>
      </c>
      <c r="K961" s="102">
        <f t="shared" si="88"/>
        <v>4.6747475968804783E-2</v>
      </c>
      <c r="L961" s="96">
        <f t="shared" si="89"/>
        <v>3.0929999999999999E-2</v>
      </c>
    </row>
    <row r="962" spans="1:12" ht="13.95" customHeight="1" x14ac:dyDescent="0.3">
      <c r="A962" s="94">
        <v>45016</v>
      </c>
      <c r="B962" s="57" t="s">
        <v>169</v>
      </c>
      <c r="C962" s="57" t="s">
        <v>99</v>
      </c>
      <c r="D962" s="19" t="str">
        <f t="shared" si="84"/>
        <v>Financials</v>
      </c>
      <c r="E962" s="19" t="str">
        <f t="shared" si="85"/>
        <v>Financials</v>
      </c>
      <c r="F962" s="100">
        <v>3.1019999999999999E-2</v>
      </c>
      <c r="G962" s="101">
        <v>3.2490000000000001</v>
      </c>
      <c r="H962" s="98">
        <v>0.19445999999999999</v>
      </c>
      <c r="I962" s="20">
        <f t="shared" si="86"/>
        <v>1</v>
      </c>
      <c r="J962" s="102">
        <f t="shared" si="87"/>
        <v>9.5475530932594629E-3</v>
      </c>
      <c r="K962" s="102">
        <f t="shared" si="88"/>
        <v>4.9097773800573195E-2</v>
      </c>
      <c r="L962" s="96">
        <f t="shared" si="89"/>
        <v>3.1019999999999999E-2</v>
      </c>
    </row>
    <row r="963" spans="1:12" ht="13.95" customHeight="1" x14ac:dyDescent="0.3">
      <c r="A963" s="94">
        <v>45046</v>
      </c>
      <c r="B963" s="57" t="s">
        <v>169</v>
      </c>
      <c r="C963" s="57" t="s">
        <v>99</v>
      </c>
      <c r="D963" s="19" t="str">
        <f t="shared" si="84"/>
        <v>Financials</v>
      </c>
      <c r="E963" s="19" t="str">
        <f t="shared" si="85"/>
        <v>Financials</v>
      </c>
      <c r="F963" s="100">
        <v>3.3140000000000003E-2</v>
      </c>
      <c r="G963" s="101">
        <v>3.5390000000000001</v>
      </c>
      <c r="H963" s="98">
        <v>0.19328999999999999</v>
      </c>
      <c r="I963" s="20">
        <f t="shared" si="86"/>
        <v>1</v>
      </c>
      <c r="J963" s="102">
        <f t="shared" si="87"/>
        <v>9.3642271828200067E-3</v>
      </c>
      <c r="K963" s="102">
        <f t="shared" si="88"/>
        <v>4.8446516544156486E-2</v>
      </c>
      <c r="L963" s="96">
        <f t="shared" si="89"/>
        <v>3.3140000000000003E-2</v>
      </c>
    </row>
    <row r="964" spans="1:12" ht="13.95" customHeight="1" x14ac:dyDescent="0.3">
      <c r="A964" s="94">
        <v>45077</v>
      </c>
      <c r="B964" s="57" t="s">
        <v>169</v>
      </c>
      <c r="C964" s="57" t="s">
        <v>99</v>
      </c>
      <c r="D964" s="19" t="str">
        <f t="shared" si="84"/>
        <v>Financials</v>
      </c>
      <c r="E964" s="19" t="str">
        <f t="shared" si="85"/>
        <v>Financials</v>
      </c>
      <c r="F964" s="100">
        <v>3.3309999999999999E-2</v>
      </c>
      <c r="G964" s="101">
        <v>3.665</v>
      </c>
      <c r="H964" s="98">
        <v>0.19503000000000001</v>
      </c>
      <c r="I964" s="20">
        <f t="shared" si="86"/>
        <v>1</v>
      </c>
      <c r="J964" s="102">
        <f t="shared" si="87"/>
        <v>9.0886766712141888E-3</v>
      </c>
      <c r="K964" s="102">
        <f t="shared" si="88"/>
        <v>4.6601428863324558E-2</v>
      </c>
      <c r="L964" s="96">
        <f t="shared" si="89"/>
        <v>3.3309999999999999E-2</v>
      </c>
    </row>
    <row r="965" spans="1:12" ht="13.95" customHeight="1" x14ac:dyDescent="0.3">
      <c r="A965" s="94">
        <v>45107</v>
      </c>
      <c r="B965" s="57" t="s">
        <v>169</v>
      </c>
      <c r="C965" s="57" t="s">
        <v>99</v>
      </c>
      <c r="D965" s="19" t="str">
        <f t="shared" ref="D965:D1028" si="90">VLOOKUP(C965,GicsMap,2,FALSE)</f>
        <v>Financials</v>
      </c>
      <c r="E965" s="19" t="str">
        <f t="shared" ref="E965:E1028" si="91">IF(D965="Cyclicals",IF(COUNTIF(GlobalList,B965)&gt;0,"WEG &amp; Embraer","Cyclicals ex-WEG &amp; Embraer"),D965)</f>
        <v>Financials</v>
      </c>
      <c r="F965" s="100">
        <v>3.4180000000000002E-2</v>
      </c>
      <c r="G965" s="101">
        <v>3.9449999999999998</v>
      </c>
      <c r="H965" s="98">
        <v>0.19864999999999999</v>
      </c>
      <c r="I965" s="20">
        <f t="shared" ref="I965:I1028" si="92">IF(AND(ISNUMBER(G965),ISNUMBER(H965),G965&gt;=PEmin,G965&lt;=PEmax,H965&gt;=ROEmin,H965&lt;=ROEmax),1,0)</f>
        <v>1</v>
      </c>
      <c r="J965" s="102">
        <f t="shared" ref="J965:J1028" si="93">IF(I965=1,F965/G965,0)</f>
        <v>8.6641318124207872E-3</v>
      </c>
      <c r="K965" s="102">
        <f t="shared" ref="K965:K1028" si="94">IF(I965=1,J965/H965,0)</f>
        <v>4.3615060721977281E-2</v>
      </c>
      <c r="L965" s="96">
        <f t="shared" ref="L965:L1028" si="95">I965*F965</f>
        <v>3.4180000000000002E-2</v>
      </c>
    </row>
    <row r="966" spans="1:12" ht="13.95" customHeight="1" x14ac:dyDescent="0.3">
      <c r="A966" s="94">
        <v>45138</v>
      </c>
      <c r="B966" s="57" t="s">
        <v>169</v>
      </c>
      <c r="C966" s="57" t="s">
        <v>99</v>
      </c>
      <c r="D966" s="19" t="str">
        <f t="shared" si="90"/>
        <v>Financials</v>
      </c>
      <c r="E966" s="19" t="str">
        <f t="shared" si="91"/>
        <v>Financials</v>
      </c>
      <c r="F966" s="100">
        <v>3.2219999999999999E-2</v>
      </c>
      <c r="G966" s="101">
        <v>3.8660000000000001</v>
      </c>
      <c r="H966" s="98">
        <v>0.19534000000000001</v>
      </c>
      <c r="I966" s="20">
        <f t="shared" si="92"/>
        <v>1</v>
      </c>
      <c r="J966" s="102">
        <f t="shared" si="93"/>
        <v>8.3341955509570603E-3</v>
      </c>
      <c r="K966" s="102">
        <f t="shared" si="94"/>
        <v>4.2665073978483972E-2</v>
      </c>
      <c r="L966" s="96">
        <f t="shared" si="95"/>
        <v>3.2219999999999999E-2</v>
      </c>
    </row>
    <row r="967" spans="1:12" ht="13.95" customHeight="1" x14ac:dyDescent="0.3">
      <c r="A967" s="94">
        <v>45169</v>
      </c>
      <c r="B967" s="57" t="s">
        <v>169</v>
      </c>
      <c r="C967" s="57" t="s">
        <v>99</v>
      </c>
      <c r="D967" s="19" t="str">
        <f t="shared" si="90"/>
        <v>Financials</v>
      </c>
      <c r="E967" s="19" t="str">
        <f t="shared" si="91"/>
        <v>Financials</v>
      </c>
      <c r="F967" s="100">
        <v>3.3509999999999998E-2</v>
      </c>
      <c r="G967" s="101">
        <v>3.738</v>
      </c>
      <c r="H967" s="98">
        <v>0.19808000000000001</v>
      </c>
      <c r="I967" s="20">
        <f t="shared" si="92"/>
        <v>1</v>
      </c>
      <c r="J967" s="102">
        <f t="shared" si="93"/>
        <v>8.9646869983948628E-3</v>
      </c>
      <c r="K967" s="102">
        <f t="shared" si="94"/>
        <v>4.5257910936969216E-2</v>
      </c>
      <c r="L967" s="96">
        <f t="shared" si="95"/>
        <v>3.3509999999999998E-2</v>
      </c>
    </row>
    <row r="968" spans="1:12" ht="13.95" customHeight="1" x14ac:dyDescent="0.3">
      <c r="A968" s="94">
        <v>45199</v>
      </c>
      <c r="B968" s="57" t="s">
        <v>169</v>
      </c>
      <c r="C968" s="57" t="s">
        <v>99</v>
      </c>
      <c r="D968" s="19" t="str">
        <f t="shared" si="90"/>
        <v>Financials</v>
      </c>
      <c r="E968" s="19" t="str">
        <f t="shared" si="91"/>
        <v>Financials</v>
      </c>
      <c r="F968" s="100">
        <v>3.2890000000000003E-2</v>
      </c>
      <c r="G968" s="101">
        <v>3.7280000000000002</v>
      </c>
      <c r="H968" s="98">
        <v>0.19857</v>
      </c>
      <c r="I968" s="20">
        <f t="shared" si="92"/>
        <v>1</v>
      </c>
      <c r="J968" s="102">
        <f t="shared" si="93"/>
        <v>8.8224248927038628E-3</v>
      </c>
      <c r="K968" s="102">
        <f t="shared" si="94"/>
        <v>4.4429797515756979E-2</v>
      </c>
      <c r="L968" s="96">
        <f t="shared" si="95"/>
        <v>3.2890000000000003E-2</v>
      </c>
    </row>
    <row r="969" spans="1:12" ht="13.95" customHeight="1" x14ac:dyDescent="0.3">
      <c r="A969" s="94">
        <v>45230</v>
      </c>
      <c r="B969" s="57" t="s">
        <v>169</v>
      </c>
      <c r="C969" s="57" t="s">
        <v>99</v>
      </c>
      <c r="D969" s="19" t="str">
        <f t="shared" si="90"/>
        <v>Financials</v>
      </c>
      <c r="E969" s="19" t="str">
        <f t="shared" si="91"/>
        <v>Financials</v>
      </c>
      <c r="F969" s="100">
        <v>3.474E-2</v>
      </c>
      <c r="G969" s="101">
        <v>3.76</v>
      </c>
      <c r="H969" s="98">
        <v>0.20049</v>
      </c>
      <c r="I969" s="20">
        <f t="shared" si="92"/>
        <v>1</v>
      </c>
      <c r="J969" s="102">
        <f t="shared" si="93"/>
        <v>9.2393617021276596E-3</v>
      </c>
      <c r="K969" s="102">
        <f t="shared" si="94"/>
        <v>4.6083902948414683E-2</v>
      </c>
      <c r="L969" s="96">
        <f t="shared" si="95"/>
        <v>3.474E-2</v>
      </c>
    </row>
    <row r="970" spans="1:12" ht="13.95" customHeight="1" x14ac:dyDescent="0.3">
      <c r="A970" s="94">
        <v>45260</v>
      </c>
      <c r="B970" s="57" t="s">
        <v>169</v>
      </c>
      <c r="C970" s="57" t="s">
        <v>99</v>
      </c>
      <c r="D970" s="19" t="str">
        <f t="shared" si="90"/>
        <v>Financials</v>
      </c>
      <c r="E970" s="19" t="str">
        <f t="shared" si="91"/>
        <v>Financials</v>
      </c>
      <c r="F970" s="100">
        <v>3.5020000000000003E-2</v>
      </c>
      <c r="G970" s="101">
        <v>4.2060000000000004</v>
      </c>
      <c r="H970" s="98">
        <v>0.20266000000000001</v>
      </c>
      <c r="I970" s="20">
        <f t="shared" si="92"/>
        <v>1</v>
      </c>
      <c r="J970" s="102">
        <f t="shared" si="93"/>
        <v>8.3262006657156447E-3</v>
      </c>
      <c r="K970" s="102">
        <f t="shared" si="94"/>
        <v>4.108457843538757E-2</v>
      </c>
      <c r="L970" s="96">
        <f t="shared" si="95"/>
        <v>3.5020000000000003E-2</v>
      </c>
    </row>
    <row r="971" spans="1:12" ht="13.95" customHeight="1" x14ac:dyDescent="0.3">
      <c r="A971" s="94">
        <v>45291</v>
      </c>
      <c r="B971" s="57" t="s">
        <v>169</v>
      </c>
      <c r="C971" s="57" t="s">
        <v>99</v>
      </c>
      <c r="D971" s="19" t="str">
        <f t="shared" si="90"/>
        <v>Financials</v>
      </c>
      <c r="E971" s="19" t="str">
        <f t="shared" si="91"/>
        <v>Financials</v>
      </c>
      <c r="F971" s="100">
        <v>3.44E-2</v>
      </c>
      <c r="G971" s="101">
        <v>4.2409999999999997</v>
      </c>
      <c r="H971" s="98">
        <v>0.20291000000000001</v>
      </c>
      <c r="I971" s="20">
        <f t="shared" si="92"/>
        <v>1</v>
      </c>
      <c r="J971" s="102">
        <f t="shared" si="93"/>
        <v>8.1112945060127332E-3</v>
      </c>
      <c r="K971" s="102">
        <f t="shared" si="94"/>
        <v>3.9974838628025887E-2</v>
      </c>
      <c r="L971" s="96">
        <f t="shared" si="95"/>
        <v>3.44E-2</v>
      </c>
    </row>
    <row r="972" spans="1:12" ht="13.95" customHeight="1" x14ac:dyDescent="0.3">
      <c r="A972" s="94">
        <v>45322</v>
      </c>
      <c r="B972" s="57" t="s">
        <v>169</v>
      </c>
      <c r="C972" s="57" t="s">
        <v>99</v>
      </c>
      <c r="D972" s="19" t="str">
        <f t="shared" si="90"/>
        <v>Financials</v>
      </c>
      <c r="E972" s="19" t="str">
        <f t="shared" si="91"/>
        <v>Financials</v>
      </c>
      <c r="F972" s="100">
        <v>3.6830000000000002E-2</v>
      </c>
      <c r="G972" s="101">
        <v>4.3209999999999997</v>
      </c>
      <c r="H972" s="98">
        <v>0.20299</v>
      </c>
      <c r="I972" s="20">
        <f t="shared" si="92"/>
        <v>1</v>
      </c>
      <c r="J972" s="102">
        <f t="shared" si="93"/>
        <v>8.5234899328859061E-3</v>
      </c>
      <c r="K972" s="102">
        <f t="shared" si="94"/>
        <v>4.1989703595674201E-2</v>
      </c>
      <c r="L972" s="96">
        <f t="shared" si="95"/>
        <v>3.6830000000000002E-2</v>
      </c>
    </row>
    <row r="973" spans="1:12" ht="13.95" customHeight="1" x14ac:dyDescent="0.3">
      <c r="A973" s="94">
        <v>45351</v>
      </c>
      <c r="B973" s="57" t="s">
        <v>169</v>
      </c>
      <c r="C973" s="57" t="s">
        <v>99</v>
      </c>
      <c r="D973" s="19" t="str">
        <f t="shared" si="90"/>
        <v>Financials</v>
      </c>
      <c r="E973" s="19" t="str">
        <f t="shared" si="91"/>
        <v>Financials</v>
      </c>
      <c r="F973" s="100">
        <v>3.7519999999999998E-2</v>
      </c>
      <c r="G973" s="101">
        <v>4.4059999999999997</v>
      </c>
      <c r="H973" s="98">
        <v>0.20591999999999999</v>
      </c>
      <c r="I973" s="20">
        <f t="shared" si="92"/>
        <v>1</v>
      </c>
      <c r="J973" s="102">
        <f t="shared" si="93"/>
        <v>8.5156604630049933E-3</v>
      </c>
      <c r="K973" s="102">
        <f t="shared" si="94"/>
        <v>4.135421747768548E-2</v>
      </c>
      <c r="L973" s="96">
        <f t="shared" si="95"/>
        <v>3.7519999999999998E-2</v>
      </c>
    </row>
    <row r="974" spans="1:12" ht="13.95" customHeight="1" x14ac:dyDescent="0.3">
      <c r="A974" s="94">
        <v>45382</v>
      </c>
      <c r="B974" s="57" t="s">
        <v>169</v>
      </c>
      <c r="C974" s="57" t="s">
        <v>99</v>
      </c>
      <c r="D974" s="19" t="str">
        <f t="shared" si="90"/>
        <v>Financials</v>
      </c>
      <c r="E974" s="19" t="str">
        <f t="shared" si="91"/>
        <v>Financials</v>
      </c>
      <c r="F974" s="100">
        <v>3.7249999999999998E-2</v>
      </c>
      <c r="G974" s="101">
        <v>4.2880000000000003</v>
      </c>
      <c r="H974" s="98">
        <v>0.20544999999999999</v>
      </c>
      <c r="I974" s="20">
        <f t="shared" si="92"/>
        <v>1</v>
      </c>
      <c r="J974" s="102">
        <f t="shared" si="93"/>
        <v>8.6870335820895522E-3</v>
      </c>
      <c r="K974" s="102">
        <f t="shared" si="94"/>
        <v>4.2282957323385509E-2</v>
      </c>
      <c r="L974" s="96">
        <f t="shared" si="95"/>
        <v>3.7249999999999998E-2</v>
      </c>
    </row>
    <row r="975" spans="1:12" ht="13.95" customHeight="1" x14ac:dyDescent="0.3">
      <c r="A975" s="94">
        <v>45412</v>
      </c>
      <c r="B975" s="57" t="s">
        <v>169</v>
      </c>
      <c r="C975" s="57" t="s">
        <v>99</v>
      </c>
      <c r="D975" s="19" t="str">
        <f t="shared" si="90"/>
        <v>Financials</v>
      </c>
      <c r="E975" s="19" t="str">
        <f t="shared" si="91"/>
        <v>Financials</v>
      </c>
      <c r="F975" s="100">
        <v>3.6970000000000003E-2</v>
      </c>
      <c r="G975" s="101">
        <v>3.9820000000000002</v>
      </c>
      <c r="H975" s="98">
        <v>0.2051</v>
      </c>
      <c r="I975" s="20">
        <f t="shared" si="92"/>
        <v>1</v>
      </c>
      <c r="J975" s="102">
        <f t="shared" si="93"/>
        <v>9.2842792566549467E-3</v>
      </c>
      <c r="K975" s="102">
        <f t="shared" si="94"/>
        <v>4.5267085600462928E-2</v>
      </c>
      <c r="L975" s="96">
        <f t="shared" si="95"/>
        <v>3.6970000000000003E-2</v>
      </c>
    </row>
    <row r="976" spans="1:12" ht="13.95" customHeight="1" x14ac:dyDescent="0.3">
      <c r="A976" s="94">
        <v>45443</v>
      </c>
      <c r="B976" s="57" t="s">
        <v>169</v>
      </c>
      <c r="C976" s="57" t="s">
        <v>99</v>
      </c>
      <c r="D976" s="19" t="str">
        <f t="shared" si="90"/>
        <v>Financials</v>
      </c>
      <c r="E976" s="19" t="str">
        <f t="shared" si="91"/>
        <v>Financials</v>
      </c>
      <c r="F976" s="100">
        <v>3.8129999999999997E-2</v>
      </c>
      <c r="G976" s="101">
        <v>4.0629999999999997</v>
      </c>
      <c r="H976" s="98">
        <v>0.20402999999999999</v>
      </c>
      <c r="I976" s="20">
        <f t="shared" si="92"/>
        <v>1</v>
      </c>
      <c r="J976" s="102">
        <f t="shared" si="93"/>
        <v>9.3846911149396989E-3</v>
      </c>
      <c r="K976" s="102">
        <f t="shared" si="94"/>
        <v>4.5996623608977598E-2</v>
      </c>
      <c r="L976" s="96">
        <f t="shared" si="95"/>
        <v>3.8129999999999997E-2</v>
      </c>
    </row>
    <row r="977" spans="1:12" ht="13.95" customHeight="1" x14ac:dyDescent="0.3">
      <c r="A977" s="94">
        <v>45473</v>
      </c>
      <c r="B977" s="57" t="s">
        <v>169</v>
      </c>
      <c r="C977" s="57" t="s">
        <v>99</v>
      </c>
      <c r="D977" s="19" t="str">
        <f t="shared" si="90"/>
        <v>Financials</v>
      </c>
      <c r="E977" s="19" t="str">
        <f t="shared" si="91"/>
        <v>Financials</v>
      </c>
      <c r="F977" s="100">
        <v>3.7280000000000001E-2</v>
      </c>
      <c r="G977" s="101">
        <v>3.9550000000000001</v>
      </c>
      <c r="H977" s="98">
        <v>0.20357</v>
      </c>
      <c r="I977" s="20">
        <f t="shared" si="92"/>
        <v>1</v>
      </c>
      <c r="J977" s="102">
        <f t="shared" si="93"/>
        <v>9.4260429835651069E-3</v>
      </c>
      <c r="K977" s="102">
        <f t="shared" si="94"/>
        <v>4.6303693980277581E-2</v>
      </c>
      <c r="L977" s="96">
        <f t="shared" si="95"/>
        <v>3.7280000000000001E-2</v>
      </c>
    </row>
    <row r="978" spans="1:12" ht="13.95" customHeight="1" x14ac:dyDescent="0.3">
      <c r="A978" s="94">
        <v>45504</v>
      </c>
      <c r="B978" s="57" t="s">
        <v>169</v>
      </c>
      <c r="C978" s="57" t="s">
        <v>99</v>
      </c>
      <c r="D978" s="19" t="str">
        <f t="shared" si="90"/>
        <v>Financials</v>
      </c>
      <c r="E978" s="19" t="str">
        <f t="shared" si="91"/>
        <v>Financials</v>
      </c>
      <c r="F978" s="100">
        <v>3.569E-2</v>
      </c>
      <c r="G978" s="101">
        <v>3.9020000000000001</v>
      </c>
      <c r="H978" s="98">
        <v>0.20924000000000001</v>
      </c>
      <c r="I978" s="20">
        <f t="shared" si="92"/>
        <v>1</v>
      </c>
      <c r="J978" s="102">
        <f t="shared" si="93"/>
        <v>9.1465914915427986E-3</v>
      </c>
      <c r="K978" s="102">
        <f t="shared" si="94"/>
        <v>4.3713398449353846E-2</v>
      </c>
      <c r="L978" s="96">
        <f t="shared" si="95"/>
        <v>3.569E-2</v>
      </c>
    </row>
    <row r="979" spans="1:12" ht="13.95" customHeight="1" x14ac:dyDescent="0.3">
      <c r="A979" s="94">
        <v>45535</v>
      </c>
      <c r="B979" s="57" t="s">
        <v>169</v>
      </c>
      <c r="C979" s="57" t="s">
        <v>99</v>
      </c>
      <c r="D979" s="19" t="str">
        <f t="shared" si="90"/>
        <v>Financials</v>
      </c>
      <c r="E979" s="19" t="str">
        <f t="shared" si="91"/>
        <v>Financials</v>
      </c>
      <c r="F979" s="100">
        <v>3.56E-2</v>
      </c>
      <c r="G979" s="101">
        <v>4.149</v>
      </c>
      <c r="H979" s="98">
        <v>0.20094000000000001</v>
      </c>
      <c r="I979" s="20">
        <f t="shared" si="92"/>
        <v>1</v>
      </c>
      <c r="J979" s="102">
        <f t="shared" si="93"/>
        <v>8.5803808146541326E-3</v>
      </c>
      <c r="K979" s="102">
        <f t="shared" si="94"/>
        <v>4.270120839381971E-2</v>
      </c>
      <c r="L979" s="96">
        <f t="shared" si="95"/>
        <v>3.56E-2</v>
      </c>
    </row>
    <row r="980" spans="1:12" ht="13.95" customHeight="1" x14ac:dyDescent="0.3">
      <c r="A980" s="94">
        <v>45565</v>
      </c>
      <c r="B980" s="57" t="s">
        <v>169</v>
      </c>
      <c r="C980" s="57" t="s">
        <v>99</v>
      </c>
      <c r="D980" s="19" t="str">
        <f t="shared" si="90"/>
        <v>Financials</v>
      </c>
      <c r="E980" s="19" t="str">
        <f t="shared" si="91"/>
        <v>Financials</v>
      </c>
      <c r="F980" s="100">
        <v>3.5589999999999997E-2</v>
      </c>
      <c r="G980" s="101">
        <v>3.9929999999999999</v>
      </c>
      <c r="H980" s="98">
        <v>0.20227999999999999</v>
      </c>
      <c r="I980" s="20">
        <f t="shared" si="92"/>
        <v>1</v>
      </c>
      <c r="J980" s="102">
        <f t="shared" si="93"/>
        <v>8.913097921362384E-3</v>
      </c>
      <c r="K980" s="102">
        <f t="shared" si="94"/>
        <v>4.4063169474799213E-2</v>
      </c>
      <c r="L980" s="96">
        <f t="shared" si="95"/>
        <v>3.5589999999999997E-2</v>
      </c>
    </row>
    <row r="981" spans="1:12" ht="13.95" customHeight="1" x14ac:dyDescent="0.3">
      <c r="A981" s="94">
        <v>45596</v>
      </c>
      <c r="B981" s="57" t="s">
        <v>169</v>
      </c>
      <c r="C981" s="57" t="s">
        <v>99</v>
      </c>
      <c r="D981" s="19" t="str">
        <f t="shared" si="90"/>
        <v>Financials</v>
      </c>
      <c r="E981" s="19" t="str">
        <f t="shared" si="91"/>
        <v>Financials</v>
      </c>
      <c r="F981" s="100">
        <v>3.5029999999999999E-2</v>
      </c>
      <c r="G981" s="101">
        <v>3.8519999999999999</v>
      </c>
      <c r="H981" s="98">
        <v>0.20075000000000001</v>
      </c>
      <c r="I981" s="20">
        <f t="shared" si="92"/>
        <v>1</v>
      </c>
      <c r="J981" s="102">
        <f t="shared" si="93"/>
        <v>9.0939771547248176E-3</v>
      </c>
      <c r="K981" s="102">
        <f t="shared" si="94"/>
        <v>4.5300010733373933E-2</v>
      </c>
      <c r="L981" s="96">
        <f t="shared" si="95"/>
        <v>3.5029999999999999E-2</v>
      </c>
    </row>
    <row r="982" spans="1:12" ht="13.95" customHeight="1" x14ac:dyDescent="0.3">
      <c r="A982" s="94">
        <v>45626</v>
      </c>
      <c r="B982" s="57" t="s">
        <v>169</v>
      </c>
      <c r="C982" s="57" t="s">
        <v>99</v>
      </c>
      <c r="D982" s="19" t="str">
        <f t="shared" si="90"/>
        <v>Financials</v>
      </c>
      <c r="E982" s="19" t="str">
        <f t="shared" si="91"/>
        <v>Financials</v>
      </c>
      <c r="F982" s="100">
        <v>3.4099999999999998E-2</v>
      </c>
      <c r="G982" s="101">
        <v>3.6419999999999999</v>
      </c>
      <c r="H982" s="98">
        <v>0.19978000000000001</v>
      </c>
      <c r="I982" s="20">
        <f t="shared" si="92"/>
        <v>1</v>
      </c>
      <c r="J982" s="102">
        <f t="shared" si="93"/>
        <v>9.362987369577155E-3</v>
      </c>
      <c r="K982" s="102">
        <f t="shared" si="94"/>
        <v>4.6866489986871332E-2</v>
      </c>
      <c r="L982" s="96">
        <f t="shared" si="95"/>
        <v>3.4099999999999998E-2</v>
      </c>
    </row>
    <row r="983" spans="1:12" ht="13.95" customHeight="1" x14ac:dyDescent="0.3">
      <c r="A983" s="94">
        <v>45657</v>
      </c>
      <c r="B983" s="57" t="s">
        <v>169</v>
      </c>
      <c r="C983" s="57" t="s">
        <v>99</v>
      </c>
      <c r="D983" s="19" t="str">
        <f t="shared" si="90"/>
        <v>Financials</v>
      </c>
      <c r="E983" s="19" t="str">
        <f t="shared" si="91"/>
        <v>Financials</v>
      </c>
      <c r="F983" s="100">
        <v>3.5369999999999999E-2</v>
      </c>
      <c r="G983" s="101">
        <v>3.5680000000000001</v>
      </c>
      <c r="H983" s="98">
        <v>0.19616</v>
      </c>
      <c r="I983" s="20">
        <f t="shared" si="92"/>
        <v>1</v>
      </c>
      <c r="J983" s="102">
        <f t="shared" si="93"/>
        <v>9.9131165919282508E-3</v>
      </c>
      <c r="K983" s="102">
        <f t="shared" si="94"/>
        <v>5.0535871696208455E-2</v>
      </c>
      <c r="L983" s="96">
        <f t="shared" si="95"/>
        <v>3.5369999999999999E-2</v>
      </c>
    </row>
    <row r="984" spans="1:12" ht="13.95" customHeight="1" x14ac:dyDescent="0.3">
      <c r="A984" s="94">
        <v>45688</v>
      </c>
      <c r="B984" s="57" t="s">
        <v>169</v>
      </c>
      <c r="C984" s="57" t="s">
        <v>99</v>
      </c>
      <c r="D984" s="19" t="str">
        <f t="shared" si="90"/>
        <v>Financials</v>
      </c>
      <c r="E984" s="19" t="str">
        <f t="shared" si="91"/>
        <v>Financials</v>
      </c>
      <c r="F984" s="100">
        <v>3.8330000000000003E-2</v>
      </c>
      <c r="G984" s="101">
        <v>4.0309999999999997</v>
      </c>
      <c r="H984" s="98">
        <v>0.20044000000000001</v>
      </c>
      <c r="I984" s="20">
        <f t="shared" si="92"/>
        <v>1</v>
      </c>
      <c r="J984" s="102">
        <f t="shared" si="93"/>
        <v>9.5088067477052847E-3</v>
      </c>
      <c r="K984" s="102">
        <f t="shared" si="94"/>
        <v>4.7439666472287388E-2</v>
      </c>
      <c r="L984" s="96">
        <f t="shared" si="95"/>
        <v>3.8330000000000003E-2</v>
      </c>
    </row>
    <row r="985" spans="1:12" ht="13.95" customHeight="1" x14ac:dyDescent="0.3">
      <c r="A985" s="94">
        <v>45716</v>
      </c>
      <c r="B985" s="57" t="s">
        <v>169</v>
      </c>
      <c r="C985" s="57" t="s">
        <v>99</v>
      </c>
      <c r="D985" s="19" t="str">
        <f t="shared" si="90"/>
        <v>Financials</v>
      </c>
      <c r="E985" s="19" t="str">
        <f t="shared" si="91"/>
        <v>Financials</v>
      </c>
      <c r="F985" s="100">
        <v>3.9109999999999999E-2</v>
      </c>
      <c r="G985" s="101">
        <v>3.9590000000000001</v>
      </c>
      <c r="H985" s="98">
        <v>0.19871</v>
      </c>
      <c r="I985" s="20">
        <f t="shared" si="92"/>
        <v>1</v>
      </c>
      <c r="J985" s="102">
        <f t="shared" si="93"/>
        <v>9.8787572619348316E-3</v>
      </c>
      <c r="K985" s="102">
        <f t="shared" si="94"/>
        <v>4.9714444476547895E-2</v>
      </c>
      <c r="L985" s="96">
        <f t="shared" si="95"/>
        <v>3.9109999999999999E-2</v>
      </c>
    </row>
    <row r="986" spans="1:12" ht="13.95" customHeight="1" x14ac:dyDescent="0.3">
      <c r="A986" s="94">
        <v>45747</v>
      </c>
      <c r="B986" s="57" t="s">
        <v>169</v>
      </c>
      <c r="C986" s="57" t="s">
        <v>99</v>
      </c>
      <c r="D986" s="19" t="str">
        <f t="shared" si="90"/>
        <v>Financials</v>
      </c>
      <c r="E986" s="19" t="str">
        <f t="shared" si="91"/>
        <v>Financials</v>
      </c>
      <c r="F986" s="100">
        <v>3.8370000000000001E-2</v>
      </c>
      <c r="G986" s="101">
        <v>4.117</v>
      </c>
      <c r="H986" s="98">
        <v>0.19417000000000001</v>
      </c>
      <c r="I986" s="20">
        <f t="shared" si="92"/>
        <v>1</v>
      </c>
      <c r="J986" s="102">
        <f t="shared" si="93"/>
        <v>9.3198931260626665E-3</v>
      </c>
      <c r="K986" s="102">
        <f t="shared" si="94"/>
        <v>4.7998625565549083E-2</v>
      </c>
      <c r="L986" s="96">
        <f t="shared" si="95"/>
        <v>3.8370000000000001E-2</v>
      </c>
    </row>
    <row r="987" spans="1:12" ht="13.95" customHeight="1" x14ac:dyDescent="0.3">
      <c r="A987" s="94">
        <v>45777</v>
      </c>
      <c r="B987" s="57" t="s">
        <v>169</v>
      </c>
      <c r="C987" s="57" t="s">
        <v>99</v>
      </c>
      <c r="D987" s="19" t="str">
        <f t="shared" si="90"/>
        <v>Financials</v>
      </c>
      <c r="E987" s="19" t="str">
        <f t="shared" si="91"/>
        <v>Financials</v>
      </c>
      <c r="F987" s="100">
        <v>3.8269999999999998E-2</v>
      </c>
      <c r="G987" s="101">
        <v>4.2389999999999999</v>
      </c>
      <c r="H987" s="98">
        <v>0.19381000000000001</v>
      </c>
      <c r="I987" s="20">
        <f t="shared" si="92"/>
        <v>1</v>
      </c>
      <c r="J987" s="102">
        <f t="shared" si="93"/>
        <v>9.0280726586459067E-3</v>
      </c>
      <c r="K987" s="102">
        <f t="shared" si="94"/>
        <v>4.6582078626726725E-2</v>
      </c>
      <c r="L987" s="96">
        <f t="shared" si="95"/>
        <v>3.8269999999999998E-2</v>
      </c>
    </row>
    <row r="988" spans="1:12" ht="13.95" customHeight="1" x14ac:dyDescent="0.3">
      <c r="A988" s="94">
        <v>45808</v>
      </c>
      <c r="B988" s="57" t="s">
        <v>169</v>
      </c>
      <c r="C988" s="57" t="s">
        <v>99</v>
      </c>
      <c r="D988" s="19" t="str">
        <f t="shared" si="90"/>
        <v>Financials</v>
      </c>
      <c r="E988" s="19" t="str">
        <f t="shared" si="91"/>
        <v>Financials</v>
      </c>
      <c r="F988" s="100">
        <v>3.0620000000000001E-2</v>
      </c>
      <c r="G988" s="101">
        <v>3.7010000000000001</v>
      </c>
      <c r="H988" s="98">
        <v>0.17354</v>
      </c>
      <c r="I988" s="20">
        <f t="shared" si="92"/>
        <v>1</v>
      </c>
      <c r="J988" s="102">
        <f t="shared" si="93"/>
        <v>8.2734396109159693E-3</v>
      </c>
      <c r="K988" s="102">
        <f t="shared" si="94"/>
        <v>4.7674539650316754E-2</v>
      </c>
      <c r="L988" s="96">
        <f t="shared" si="95"/>
        <v>3.0620000000000001E-2</v>
      </c>
    </row>
    <row r="989" spans="1:12" ht="13.95" customHeight="1" x14ac:dyDescent="0.3">
      <c r="A989" s="94">
        <v>45838</v>
      </c>
      <c r="B989" s="57" t="s">
        <v>169</v>
      </c>
      <c r="C989" s="57" t="s">
        <v>99</v>
      </c>
      <c r="D989" s="19" t="str">
        <f t="shared" si="90"/>
        <v>Financials</v>
      </c>
      <c r="E989" s="19" t="str">
        <f t="shared" si="91"/>
        <v>Financials</v>
      </c>
      <c r="F989" s="100">
        <v>2.929E-2</v>
      </c>
      <c r="G989" s="101">
        <v>4.0570000000000004</v>
      </c>
      <c r="H989" s="98">
        <v>0.15665999999999999</v>
      </c>
      <c r="I989" s="20">
        <f t="shared" si="92"/>
        <v>1</v>
      </c>
      <c r="J989" s="102">
        <f t="shared" si="93"/>
        <v>7.2196204091693359E-3</v>
      </c>
      <c r="K989" s="102">
        <f t="shared" si="94"/>
        <v>4.6084644511485612E-2</v>
      </c>
      <c r="L989" s="96">
        <f t="shared" si="95"/>
        <v>2.929E-2</v>
      </c>
    </row>
    <row r="990" spans="1:12" ht="13.95" customHeight="1" x14ac:dyDescent="0.3">
      <c r="A990" s="94">
        <v>45869</v>
      </c>
      <c r="B990" s="57" t="s">
        <v>169</v>
      </c>
      <c r="C990" s="57" t="s">
        <v>99</v>
      </c>
      <c r="D990" s="19" t="str">
        <f t="shared" si="90"/>
        <v>Financials</v>
      </c>
      <c r="E990" s="19" t="str">
        <f t="shared" si="91"/>
        <v>Financials</v>
      </c>
      <c r="F990" s="100">
        <v>2.7269999999999999E-2</v>
      </c>
      <c r="G990" s="101">
        <v>3.8490000000000002</v>
      </c>
      <c r="H990" s="98">
        <v>0.14713999999999999</v>
      </c>
      <c r="I990" s="20">
        <f t="shared" si="92"/>
        <v>1</v>
      </c>
      <c r="J990" s="102">
        <f t="shared" si="93"/>
        <v>7.0849571317225246E-3</v>
      </c>
      <c r="K990" s="102">
        <f t="shared" si="94"/>
        <v>4.8151129072465167E-2</v>
      </c>
      <c r="L990" s="96">
        <f t="shared" si="95"/>
        <v>2.7269999999999999E-2</v>
      </c>
    </row>
    <row r="991" spans="1:12" ht="13.95" customHeight="1" x14ac:dyDescent="0.3">
      <c r="A991" s="94">
        <v>45900</v>
      </c>
      <c r="B991" s="57" t="s">
        <v>169</v>
      </c>
      <c r="C991" s="57" t="s">
        <v>99</v>
      </c>
      <c r="D991" s="19" t="str">
        <f t="shared" si="90"/>
        <v>Financials</v>
      </c>
      <c r="E991" s="19" t="str">
        <f t="shared" si="91"/>
        <v>Financials</v>
      </c>
      <c r="F991" s="100">
        <v>2.8469999999999999E-2</v>
      </c>
      <c r="G991" s="101">
        <v>4.492</v>
      </c>
      <c r="H991" s="98">
        <v>0.13850000000000001</v>
      </c>
      <c r="I991" s="20">
        <f t="shared" si="92"/>
        <v>1</v>
      </c>
      <c r="J991" s="102">
        <f t="shared" si="93"/>
        <v>6.3379341050756903E-3</v>
      </c>
      <c r="K991" s="102">
        <f t="shared" si="94"/>
        <v>4.5761257076358773E-2</v>
      </c>
      <c r="L991" s="96">
        <f t="shared" si="95"/>
        <v>2.8469999999999999E-2</v>
      </c>
    </row>
    <row r="992" spans="1:12" ht="13.95" customHeight="1" x14ac:dyDescent="0.3">
      <c r="A992" s="94">
        <v>45930</v>
      </c>
      <c r="B992" s="57" t="s">
        <v>169</v>
      </c>
      <c r="C992" s="57" t="s">
        <v>99</v>
      </c>
      <c r="D992" s="19" t="str">
        <f t="shared" si="90"/>
        <v>Financials</v>
      </c>
      <c r="E992" s="19" t="str">
        <f t="shared" si="91"/>
        <v>Financials</v>
      </c>
      <c r="F992" s="100">
        <v>2.8590000000000001E-2</v>
      </c>
      <c r="G992" s="101">
        <v>4.9349999999999996</v>
      </c>
      <c r="H992" s="98">
        <v>0.13173000000000001</v>
      </c>
      <c r="I992" s="20">
        <f t="shared" si="92"/>
        <v>1</v>
      </c>
      <c r="J992" s="102">
        <f t="shared" si="93"/>
        <v>5.7933130699088153E-3</v>
      </c>
      <c r="K992" s="102">
        <f t="shared" si="94"/>
        <v>4.397869179312848E-2</v>
      </c>
      <c r="L992" s="96">
        <f t="shared" si="95"/>
        <v>2.8590000000000001E-2</v>
      </c>
    </row>
    <row r="993" spans="1:12" ht="13.95" customHeight="1" x14ac:dyDescent="0.3">
      <c r="A993" s="94">
        <v>45961</v>
      </c>
      <c r="B993" s="57" t="s">
        <v>169</v>
      </c>
      <c r="C993" s="57" t="s">
        <v>99</v>
      </c>
      <c r="D993" s="19" t="str">
        <f t="shared" si="90"/>
        <v>Financials</v>
      </c>
      <c r="E993" s="19" t="str">
        <f t="shared" si="91"/>
        <v>Financials</v>
      </c>
      <c r="F993" s="100">
        <v>2.7720000000000002E-2</v>
      </c>
      <c r="G993" s="101">
        <v>4.8040000000000003</v>
      </c>
      <c r="H993" s="98">
        <v>0.13366</v>
      </c>
      <c r="I993" s="20">
        <f t="shared" si="92"/>
        <v>1</v>
      </c>
      <c r="J993" s="102">
        <f t="shared" si="93"/>
        <v>5.7701915070774356E-3</v>
      </c>
      <c r="K993" s="102">
        <f t="shared" si="94"/>
        <v>4.3170668166073886E-2</v>
      </c>
      <c r="L993" s="96">
        <f t="shared" si="95"/>
        <v>2.7720000000000002E-2</v>
      </c>
    </row>
    <row r="994" spans="1:12" ht="13.95" customHeight="1" x14ac:dyDescent="0.3">
      <c r="A994" s="94">
        <v>45991</v>
      </c>
      <c r="B994" s="57" t="s">
        <v>169</v>
      </c>
      <c r="C994" s="57" t="s">
        <v>99</v>
      </c>
      <c r="D994" s="19" t="str">
        <f t="shared" si="90"/>
        <v>Financials</v>
      </c>
      <c r="E994" s="19" t="str">
        <f t="shared" si="91"/>
        <v>Financials</v>
      </c>
      <c r="F994" s="100">
        <v>2.6710000000000001E-2</v>
      </c>
      <c r="G994" s="101">
        <v>5.1609999999999996</v>
      </c>
      <c r="H994" s="98">
        <v>0.12781000000000001</v>
      </c>
      <c r="I994" s="20">
        <f t="shared" si="92"/>
        <v>1</v>
      </c>
      <c r="J994" s="102">
        <f t="shared" si="93"/>
        <v>5.1753536136407681E-3</v>
      </c>
      <c r="K994" s="102">
        <f t="shared" si="94"/>
        <v>4.0492556244744293E-2</v>
      </c>
      <c r="L994" s="96">
        <f t="shared" si="95"/>
        <v>2.6710000000000001E-2</v>
      </c>
    </row>
    <row r="995" spans="1:12" ht="13.95" customHeight="1" x14ac:dyDescent="0.3">
      <c r="A995" s="94">
        <v>46022</v>
      </c>
      <c r="B995" s="57" t="s">
        <v>169</v>
      </c>
      <c r="C995" s="57" t="s">
        <v>99</v>
      </c>
      <c r="D995" s="19" t="str">
        <f t="shared" si="90"/>
        <v>Financials</v>
      </c>
      <c r="E995" s="19" t="str">
        <f t="shared" si="91"/>
        <v>Financials</v>
      </c>
      <c r="F995" s="100">
        <v>2.6419999999999999E-2</v>
      </c>
      <c r="G995" s="101">
        <v>5.1369999999999996</v>
      </c>
      <c r="H995" s="98">
        <v>0.1263</v>
      </c>
      <c r="I995" s="20">
        <f t="shared" si="92"/>
        <v>1</v>
      </c>
      <c r="J995" s="102">
        <f t="shared" si="93"/>
        <v>5.1430796184543512E-3</v>
      </c>
      <c r="K995" s="102">
        <f t="shared" si="94"/>
        <v>4.072113712157048E-2</v>
      </c>
      <c r="L995" s="96">
        <f t="shared" si="95"/>
        <v>2.6419999999999999E-2</v>
      </c>
    </row>
    <row r="996" spans="1:12" ht="13.95" customHeight="1" x14ac:dyDescent="0.3">
      <c r="A996" s="94">
        <v>46053</v>
      </c>
      <c r="B996" s="57" t="s">
        <v>169</v>
      </c>
      <c r="C996" s="57" t="s">
        <v>99</v>
      </c>
      <c r="D996" s="19" t="str">
        <f t="shared" si="90"/>
        <v>Financials</v>
      </c>
      <c r="E996" s="19" t="str">
        <f t="shared" si="91"/>
        <v>Financials</v>
      </c>
      <c r="F996" s="100">
        <v>2.716E-2</v>
      </c>
      <c r="G996" s="101">
        <v>5.8220000000000001</v>
      </c>
      <c r="H996" s="98">
        <v>0.12745999999999999</v>
      </c>
      <c r="I996" s="20">
        <f t="shared" si="92"/>
        <v>1</v>
      </c>
      <c r="J996" s="102">
        <f t="shared" si="93"/>
        <v>4.665063552043971E-3</v>
      </c>
      <c r="K996" s="102">
        <f t="shared" si="94"/>
        <v>3.660021616227814E-2</v>
      </c>
      <c r="L996" s="96">
        <f t="shared" si="95"/>
        <v>2.716E-2</v>
      </c>
    </row>
    <row r="997" spans="1:12" ht="13.95" customHeight="1" x14ac:dyDescent="0.3">
      <c r="A997" s="94">
        <v>46081</v>
      </c>
      <c r="B997" s="57" t="s">
        <v>169</v>
      </c>
      <c r="C997" s="57" t="s">
        <v>99</v>
      </c>
      <c r="D997" s="19" t="str">
        <f t="shared" si="90"/>
        <v>Financials</v>
      </c>
      <c r="E997" s="19" t="str">
        <f t="shared" si="91"/>
        <v>Financials</v>
      </c>
      <c r="F997" s="100">
        <v>2.7900000000000001E-2</v>
      </c>
      <c r="G997" s="101">
        <v>6.1319999999999997</v>
      </c>
      <c r="H997" s="98">
        <v>0.12529000000000001</v>
      </c>
      <c r="I997" s="20">
        <f t="shared" si="92"/>
        <v>1</v>
      </c>
      <c r="J997" s="102">
        <f t="shared" si="93"/>
        <v>4.5499021526418789E-3</v>
      </c>
      <c r="K997" s="102">
        <f t="shared" si="94"/>
        <v>3.6314966498857681E-2</v>
      </c>
      <c r="L997" s="96">
        <f t="shared" si="95"/>
        <v>2.7900000000000001E-2</v>
      </c>
    </row>
    <row r="998" spans="1:12" ht="13.95" customHeight="1" x14ac:dyDescent="0.3">
      <c r="A998" s="94">
        <v>46112</v>
      </c>
      <c r="B998" s="57" t="s">
        <v>169</v>
      </c>
      <c r="C998" s="57" t="s">
        <v>99</v>
      </c>
      <c r="D998" s="19" t="str">
        <f t="shared" si="90"/>
        <v>Financials</v>
      </c>
      <c r="E998" s="19" t="str">
        <f t="shared" si="91"/>
        <v>Financials</v>
      </c>
      <c r="F998" s="100">
        <v>2.4039999999999999E-2</v>
      </c>
      <c r="G998" s="101">
        <v>5.07</v>
      </c>
      <c r="H998" s="98">
        <v>0.12393</v>
      </c>
      <c r="I998" s="20">
        <f t="shared" si="92"/>
        <v>1</v>
      </c>
      <c r="J998" s="102">
        <f t="shared" si="93"/>
        <v>4.7416173570019723E-3</v>
      </c>
      <c r="K998" s="102">
        <f t="shared" si="94"/>
        <v>3.8260448293407343E-2</v>
      </c>
      <c r="L998" s="96">
        <f t="shared" si="95"/>
        <v>2.4039999999999999E-2</v>
      </c>
    </row>
    <row r="999" spans="1:12" ht="13.95" customHeight="1" x14ac:dyDescent="0.3">
      <c r="A999" s="94">
        <v>46142</v>
      </c>
      <c r="B999" s="57" t="s">
        <v>169</v>
      </c>
      <c r="C999" s="57" t="s">
        <v>99</v>
      </c>
      <c r="D999" s="19" t="str">
        <f t="shared" si="90"/>
        <v>Financials</v>
      </c>
      <c r="E999" s="19" t="str">
        <f t="shared" si="91"/>
        <v>Financials</v>
      </c>
      <c r="F999" s="100">
        <v>2.4219999999999998E-2</v>
      </c>
      <c r="G999" s="101">
        <v>5.14</v>
      </c>
      <c r="H999" s="98">
        <v>0.12119000000000001</v>
      </c>
      <c r="I999" s="20">
        <f t="shared" si="92"/>
        <v>1</v>
      </c>
      <c r="J999" s="102">
        <f t="shared" si="93"/>
        <v>4.7120622568093389E-3</v>
      </c>
      <c r="K999" s="102">
        <f t="shared" si="94"/>
        <v>3.8881609512413061E-2</v>
      </c>
      <c r="L999" s="96">
        <f t="shared" si="95"/>
        <v>2.4219999999999998E-2</v>
      </c>
    </row>
    <row r="1000" spans="1:12" ht="13.95" customHeight="1" x14ac:dyDescent="0.3">
      <c r="A1000" s="94">
        <v>46173</v>
      </c>
      <c r="B1000" s="57" t="s">
        <v>169</v>
      </c>
      <c r="C1000" s="57" t="s">
        <v>99</v>
      </c>
      <c r="D1000" s="19" t="str">
        <f t="shared" si="90"/>
        <v>Financials</v>
      </c>
      <c r="E1000" s="19" t="str">
        <f t="shared" si="91"/>
        <v>Financials</v>
      </c>
      <c r="F1000" s="100">
        <v>2.3890000000000002E-2</v>
      </c>
      <c r="G1000" s="101">
        <v>4.8819999999999997</v>
      </c>
      <c r="H1000" s="98">
        <v>0.11666</v>
      </c>
      <c r="I1000" s="20">
        <f t="shared" si="92"/>
        <v>1</v>
      </c>
      <c r="J1000" s="102">
        <f t="shared" si="93"/>
        <v>4.8934862761163466E-3</v>
      </c>
      <c r="K1000" s="102">
        <f t="shared" si="94"/>
        <v>4.1946565027570264E-2</v>
      </c>
      <c r="L1000" s="96">
        <f t="shared" si="95"/>
        <v>2.3890000000000002E-2</v>
      </c>
    </row>
    <row r="1001" spans="1:12" ht="13.95" customHeight="1" x14ac:dyDescent="0.3">
      <c r="A1001" s="94">
        <v>46203</v>
      </c>
      <c r="B1001" s="57" t="s">
        <v>169</v>
      </c>
      <c r="C1001" s="57" t="s">
        <v>99</v>
      </c>
      <c r="D1001" s="19" t="str">
        <f t="shared" si="90"/>
        <v>Financials</v>
      </c>
      <c r="E1001" s="19" t="str">
        <f t="shared" si="91"/>
        <v>Financials</v>
      </c>
      <c r="F1001" s="100">
        <v>2.367E-2</v>
      </c>
      <c r="G1001" s="101">
        <v>4.7770000000000001</v>
      </c>
      <c r="H1001" s="98">
        <v>0.11709</v>
      </c>
      <c r="I1001" s="20">
        <f t="shared" si="92"/>
        <v>1</v>
      </c>
      <c r="J1001" s="102">
        <f t="shared" si="93"/>
        <v>4.9549926732258736E-3</v>
      </c>
      <c r="K1001" s="102">
        <f t="shared" si="94"/>
        <v>4.2317812564914799E-2</v>
      </c>
      <c r="L1001" s="96">
        <f t="shared" si="95"/>
        <v>2.367E-2</v>
      </c>
    </row>
    <row r="1002" spans="1:12" ht="13.95" customHeight="1" x14ac:dyDescent="0.3">
      <c r="A1002" s="94">
        <v>46234</v>
      </c>
      <c r="B1002" s="57" t="s">
        <v>169</v>
      </c>
      <c r="C1002" s="57" t="s">
        <v>99</v>
      </c>
      <c r="D1002" s="19" t="str">
        <f t="shared" si="90"/>
        <v>Financials</v>
      </c>
      <c r="E1002" s="19" t="str">
        <f t="shared" si="91"/>
        <v>Financials</v>
      </c>
      <c r="F1002" s="100">
        <v>2.453E-2</v>
      </c>
      <c r="G1002" s="101">
        <v>5.0670000000000002</v>
      </c>
      <c r="H1002" s="98">
        <v>0.11867</v>
      </c>
      <c r="I1002" s="20">
        <f t="shared" si="92"/>
        <v>1</v>
      </c>
      <c r="J1002" s="102">
        <f t="shared" si="93"/>
        <v>4.841128873100454E-3</v>
      </c>
      <c r="K1002" s="102">
        <f t="shared" si="94"/>
        <v>4.0794883905792993E-2</v>
      </c>
      <c r="L1002" s="96">
        <f t="shared" si="95"/>
        <v>2.453E-2</v>
      </c>
    </row>
    <row r="1003" spans="1:12" ht="13.95" customHeight="1" x14ac:dyDescent="0.3">
      <c r="A1003" s="94">
        <v>46265</v>
      </c>
      <c r="B1003" s="57" t="s">
        <v>169</v>
      </c>
      <c r="C1003" s="57" t="s">
        <v>99</v>
      </c>
      <c r="D1003" s="19" t="str">
        <f t="shared" si="90"/>
        <v>Financials</v>
      </c>
      <c r="E1003" s="19" t="str">
        <f t="shared" si="91"/>
        <v>Financials</v>
      </c>
      <c r="F1003" s="100">
        <v>2.4070000000000001E-2</v>
      </c>
      <c r="G1003" s="101">
        <v>5.1260000000000003</v>
      </c>
      <c r="H1003" s="98">
        <v>0.1145</v>
      </c>
      <c r="I1003" s="20">
        <f t="shared" si="92"/>
        <v>1</v>
      </c>
      <c r="J1003" s="102">
        <f t="shared" si="93"/>
        <v>4.6956691377292234E-3</v>
      </c>
      <c r="K1003" s="102">
        <f t="shared" si="94"/>
        <v>4.101021080986221E-2</v>
      </c>
      <c r="L1003" s="96">
        <f t="shared" si="95"/>
        <v>2.4070000000000001E-2</v>
      </c>
    </row>
    <row r="1004" spans="1:12" ht="13.95" customHeight="1" x14ac:dyDescent="0.3">
      <c r="A1004" s="94">
        <v>46295</v>
      </c>
      <c r="B1004" s="57" t="s">
        <v>169</v>
      </c>
      <c r="C1004" s="57" t="s">
        <v>99</v>
      </c>
      <c r="D1004" s="19" t="str">
        <f t="shared" si="90"/>
        <v>Financials</v>
      </c>
      <c r="E1004" s="19" t="str">
        <f t="shared" si="91"/>
        <v>Financials</v>
      </c>
      <c r="F1004" s="100">
        <v>2.512E-2</v>
      </c>
      <c r="G1004" s="101">
        <v>5.8710000000000004</v>
      </c>
      <c r="H1004" s="98">
        <v>0.11289</v>
      </c>
      <c r="I1004" s="20">
        <f t="shared" si="92"/>
        <v>1</v>
      </c>
      <c r="J1004" s="102">
        <f t="shared" si="93"/>
        <v>4.278657809572475E-3</v>
      </c>
      <c r="K1004" s="102">
        <f t="shared" si="94"/>
        <v>3.7901123302085879E-2</v>
      </c>
      <c r="L1004" s="96">
        <f t="shared" si="95"/>
        <v>2.512E-2</v>
      </c>
    </row>
    <row r="1005" spans="1:12" ht="13.95" customHeight="1" x14ac:dyDescent="0.3">
      <c r="A1005" s="94">
        <v>42674</v>
      </c>
      <c r="B1005" s="57" t="s">
        <v>173</v>
      </c>
      <c r="C1005" s="57" t="s">
        <v>99</v>
      </c>
      <c r="D1005" s="19" t="str">
        <f t="shared" si="90"/>
        <v>Financials</v>
      </c>
      <c r="E1005" s="19" t="str">
        <f t="shared" si="91"/>
        <v>Financials</v>
      </c>
      <c r="F1005" s="100">
        <v>1.7250000000000001E-2</v>
      </c>
      <c r="G1005" s="101">
        <v>10.093</v>
      </c>
      <c r="H1005" s="98">
        <v>0.16991999999999999</v>
      </c>
      <c r="I1005" s="20">
        <f t="shared" si="92"/>
        <v>1</v>
      </c>
      <c r="J1005" s="102">
        <f t="shared" si="93"/>
        <v>1.7091053205191718E-3</v>
      </c>
      <c r="K1005" s="102">
        <f t="shared" si="94"/>
        <v>1.005829402377102E-2</v>
      </c>
      <c r="L1005" s="96">
        <f t="shared" si="95"/>
        <v>1.7250000000000001E-2</v>
      </c>
    </row>
    <row r="1006" spans="1:12" ht="13.95" customHeight="1" x14ac:dyDescent="0.3">
      <c r="A1006" s="94">
        <v>42704</v>
      </c>
      <c r="B1006" s="57" t="s">
        <v>173</v>
      </c>
      <c r="C1006" s="57" t="s">
        <v>99</v>
      </c>
      <c r="D1006" s="19" t="str">
        <f t="shared" si="90"/>
        <v>Financials</v>
      </c>
      <c r="E1006" s="19" t="str">
        <f t="shared" si="91"/>
        <v>Financials</v>
      </c>
      <c r="F1006" s="100">
        <v>1.6299999999999999E-2</v>
      </c>
      <c r="G1006" s="101">
        <v>8.9090000000000007</v>
      </c>
      <c r="H1006" s="98">
        <v>0.17721999999999999</v>
      </c>
      <c r="I1006" s="20">
        <f t="shared" si="92"/>
        <v>1</v>
      </c>
      <c r="J1006" s="102">
        <f t="shared" si="93"/>
        <v>1.8296105062296552E-3</v>
      </c>
      <c r="K1006" s="102">
        <f t="shared" si="94"/>
        <v>1.0323950492211123E-2</v>
      </c>
      <c r="L1006" s="96">
        <f t="shared" si="95"/>
        <v>1.6299999999999999E-2</v>
      </c>
    </row>
    <row r="1007" spans="1:12" ht="13.95" customHeight="1" x14ac:dyDescent="0.3">
      <c r="A1007" s="94">
        <v>42735</v>
      </c>
      <c r="B1007" s="57" t="s">
        <v>173</v>
      </c>
      <c r="C1007" s="57" t="s">
        <v>99</v>
      </c>
      <c r="D1007" s="19" t="str">
        <f t="shared" si="90"/>
        <v>Financials</v>
      </c>
      <c r="E1007" s="19" t="str">
        <f t="shared" si="91"/>
        <v>Financials</v>
      </c>
      <c r="F1007" s="100">
        <v>1.6490000000000001E-2</v>
      </c>
      <c r="G1007" s="101">
        <v>8.7690000000000001</v>
      </c>
      <c r="H1007" s="98">
        <v>0.17849000000000001</v>
      </c>
      <c r="I1007" s="20">
        <f t="shared" si="92"/>
        <v>1</v>
      </c>
      <c r="J1007" s="102">
        <f t="shared" si="93"/>
        <v>1.8804880830197287E-3</v>
      </c>
      <c r="K1007" s="102">
        <f t="shared" si="94"/>
        <v>1.0535537469996799E-2</v>
      </c>
      <c r="L1007" s="96">
        <f t="shared" si="95"/>
        <v>1.6490000000000001E-2</v>
      </c>
    </row>
    <row r="1008" spans="1:12" ht="13.95" customHeight="1" x14ac:dyDescent="0.3">
      <c r="A1008" s="94">
        <v>42766</v>
      </c>
      <c r="B1008" s="57" t="s">
        <v>173</v>
      </c>
      <c r="C1008" s="57" t="s">
        <v>99</v>
      </c>
      <c r="D1008" s="19" t="str">
        <f t="shared" si="90"/>
        <v>Financials</v>
      </c>
      <c r="E1008" s="19" t="str">
        <f t="shared" si="91"/>
        <v>Financials</v>
      </c>
      <c r="F1008" s="100">
        <v>1.686E-2</v>
      </c>
      <c r="G1008" s="101">
        <v>9.5280000000000005</v>
      </c>
      <c r="H1008" s="98">
        <v>0.17901</v>
      </c>
      <c r="I1008" s="20">
        <f t="shared" si="92"/>
        <v>1</v>
      </c>
      <c r="J1008" s="102">
        <f t="shared" si="93"/>
        <v>1.7695214105793451E-3</v>
      </c>
      <c r="K1008" s="102">
        <f t="shared" si="94"/>
        <v>9.8850422355139106E-3</v>
      </c>
      <c r="L1008" s="96">
        <f t="shared" si="95"/>
        <v>1.686E-2</v>
      </c>
    </row>
    <row r="1009" spans="1:12" ht="13.95" customHeight="1" x14ac:dyDescent="0.3">
      <c r="A1009" s="94">
        <v>42794</v>
      </c>
      <c r="B1009" s="57" t="s">
        <v>173</v>
      </c>
      <c r="C1009" s="57" t="s">
        <v>99</v>
      </c>
      <c r="D1009" s="19" t="str">
        <f t="shared" si="90"/>
        <v>Financials</v>
      </c>
      <c r="E1009" s="19" t="str">
        <f t="shared" si="91"/>
        <v>Financials</v>
      </c>
      <c r="F1009" s="100">
        <v>1.6230000000000001E-2</v>
      </c>
      <c r="G1009" s="101">
        <v>9.7360000000000007</v>
      </c>
      <c r="H1009" s="98">
        <v>0.17405999999999999</v>
      </c>
      <c r="I1009" s="20">
        <f t="shared" si="92"/>
        <v>1</v>
      </c>
      <c r="J1009" s="102">
        <f t="shared" si="93"/>
        <v>1.6670090386195562E-3</v>
      </c>
      <c r="K1009" s="102">
        <f t="shared" si="94"/>
        <v>9.5772092302628762E-3</v>
      </c>
      <c r="L1009" s="96">
        <f t="shared" si="95"/>
        <v>1.6230000000000001E-2</v>
      </c>
    </row>
    <row r="1010" spans="1:12" ht="13.95" customHeight="1" x14ac:dyDescent="0.3">
      <c r="A1010" s="94">
        <v>42825</v>
      </c>
      <c r="B1010" s="57" t="s">
        <v>173</v>
      </c>
      <c r="C1010" s="57" t="s">
        <v>99</v>
      </c>
      <c r="D1010" s="19" t="str">
        <f t="shared" si="90"/>
        <v>Financials</v>
      </c>
      <c r="E1010" s="19" t="str">
        <f t="shared" si="91"/>
        <v>Financials</v>
      </c>
      <c r="F1010" s="100">
        <v>1.7049999999999999E-2</v>
      </c>
      <c r="G1010" s="101">
        <v>9.5399999999999991</v>
      </c>
      <c r="H1010" s="98">
        <v>0.17318</v>
      </c>
      <c r="I1010" s="20">
        <f t="shared" si="92"/>
        <v>1</v>
      </c>
      <c r="J1010" s="102">
        <f t="shared" si="93"/>
        <v>1.7872117400419287E-3</v>
      </c>
      <c r="K1010" s="102">
        <f t="shared" si="94"/>
        <v>1.0319966162616519E-2</v>
      </c>
      <c r="L1010" s="96">
        <f t="shared" si="95"/>
        <v>1.7049999999999999E-2</v>
      </c>
    </row>
    <row r="1011" spans="1:12" ht="13.95" customHeight="1" x14ac:dyDescent="0.3">
      <c r="A1011" s="94">
        <v>42855</v>
      </c>
      <c r="B1011" s="57" t="s">
        <v>173</v>
      </c>
      <c r="C1011" s="57" t="s">
        <v>99</v>
      </c>
      <c r="D1011" s="19" t="str">
        <f t="shared" si="90"/>
        <v>Financials</v>
      </c>
      <c r="E1011" s="19" t="str">
        <f t="shared" si="91"/>
        <v>Financials</v>
      </c>
      <c r="F1011" s="100">
        <v>1.6029999999999999E-2</v>
      </c>
      <c r="G1011" s="101">
        <v>9.8309999999999995</v>
      </c>
      <c r="H1011" s="98">
        <v>0.17135</v>
      </c>
      <c r="I1011" s="20">
        <f t="shared" si="92"/>
        <v>1</v>
      </c>
      <c r="J1011" s="102">
        <f t="shared" si="93"/>
        <v>1.630556403214322E-3</v>
      </c>
      <c r="K1011" s="102">
        <f t="shared" si="94"/>
        <v>9.5159404914754702E-3</v>
      </c>
      <c r="L1011" s="96">
        <f t="shared" si="95"/>
        <v>1.6029999999999999E-2</v>
      </c>
    </row>
    <row r="1012" spans="1:12" ht="13.95" customHeight="1" x14ac:dyDescent="0.3">
      <c r="A1012" s="94">
        <v>42886</v>
      </c>
      <c r="B1012" s="57" t="s">
        <v>173</v>
      </c>
      <c r="C1012" s="57" t="s">
        <v>99</v>
      </c>
      <c r="D1012" s="19" t="str">
        <f t="shared" si="90"/>
        <v>Financials</v>
      </c>
      <c r="E1012" s="19" t="str">
        <f t="shared" si="91"/>
        <v>Financials</v>
      </c>
      <c r="F1012" s="100">
        <v>1.5089999999999999E-2</v>
      </c>
      <c r="G1012" s="101">
        <v>8.8160000000000007</v>
      </c>
      <c r="H1012" s="98">
        <v>0.17107</v>
      </c>
      <c r="I1012" s="20">
        <f t="shared" si="92"/>
        <v>1</v>
      </c>
      <c r="J1012" s="102">
        <f t="shared" si="93"/>
        <v>1.7116606170598909E-3</v>
      </c>
      <c r="K1012" s="102">
        <f t="shared" si="94"/>
        <v>1.0005615344945875E-2</v>
      </c>
      <c r="L1012" s="96">
        <f t="shared" si="95"/>
        <v>1.5089999999999999E-2</v>
      </c>
    </row>
    <row r="1013" spans="1:12" ht="13.95" customHeight="1" x14ac:dyDescent="0.3">
      <c r="A1013" s="94">
        <v>42916</v>
      </c>
      <c r="B1013" s="57" t="s">
        <v>173</v>
      </c>
      <c r="C1013" s="57" t="s">
        <v>99</v>
      </c>
      <c r="D1013" s="19" t="str">
        <f t="shared" si="90"/>
        <v>Financials</v>
      </c>
      <c r="E1013" s="19" t="str">
        <f t="shared" si="91"/>
        <v>Financials</v>
      </c>
      <c r="F1013" s="100">
        <v>1.533E-2</v>
      </c>
      <c r="G1013" s="101">
        <v>8.8450000000000006</v>
      </c>
      <c r="H1013" s="98">
        <v>0.17150000000000001</v>
      </c>
      <c r="I1013" s="20">
        <f t="shared" si="92"/>
        <v>1</v>
      </c>
      <c r="J1013" s="102">
        <f t="shared" si="93"/>
        <v>1.733182589033352E-3</v>
      </c>
      <c r="K1013" s="102">
        <f t="shared" si="94"/>
        <v>1.0106020927308175E-2</v>
      </c>
      <c r="L1013" s="96">
        <f t="shared" si="95"/>
        <v>1.533E-2</v>
      </c>
    </row>
    <row r="1014" spans="1:12" ht="13.95" customHeight="1" x14ac:dyDescent="0.3">
      <c r="A1014" s="94">
        <v>42947</v>
      </c>
      <c r="B1014" s="57" t="s">
        <v>173</v>
      </c>
      <c r="C1014" s="57" t="s">
        <v>99</v>
      </c>
      <c r="D1014" s="19" t="str">
        <f t="shared" si="90"/>
        <v>Financials</v>
      </c>
      <c r="E1014" s="19" t="str">
        <f t="shared" si="91"/>
        <v>Financials</v>
      </c>
      <c r="F1014" s="100">
        <v>1.5959999999999998E-2</v>
      </c>
      <c r="G1014" s="101">
        <v>9.4570000000000007</v>
      </c>
      <c r="H1014" s="98">
        <v>0.17327999999999999</v>
      </c>
      <c r="I1014" s="20">
        <f t="shared" si="92"/>
        <v>1</v>
      </c>
      <c r="J1014" s="102">
        <f t="shared" si="93"/>
        <v>1.6876387860843816E-3</v>
      </c>
      <c r="K1014" s="102">
        <f t="shared" si="94"/>
        <v>9.7393743425922309E-3</v>
      </c>
      <c r="L1014" s="96">
        <f t="shared" si="95"/>
        <v>1.5959999999999998E-2</v>
      </c>
    </row>
    <row r="1015" spans="1:12" ht="13.95" customHeight="1" x14ac:dyDescent="0.3">
      <c r="A1015" s="94">
        <v>42978</v>
      </c>
      <c r="B1015" s="57" t="s">
        <v>173</v>
      </c>
      <c r="C1015" s="57" t="s">
        <v>99</v>
      </c>
      <c r="D1015" s="19" t="str">
        <f t="shared" si="90"/>
        <v>Financials</v>
      </c>
      <c r="E1015" s="19" t="str">
        <f t="shared" si="91"/>
        <v>Financials</v>
      </c>
      <c r="F1015" s="100">
        <v>1.6060000000000001E-2</v>
      </c>
      <c r="G1015" s="101">
        <v>9.9049999999999994</v>
      </c>
      <c r="H1015" s="98">
        <v>0.17266999999999999</v>
      </c>
      <c r="I1015" s="20">
        <f t="shared" si="92"/>
        <v>1</v>
      </c>
      <c r="J1015" s="102">
        <f t="shared" si="93"/>
        <v>1.6214033316506817E-3</v>
      </c>
      <c r="K1015" s="102">
        <f t="shared" si="94"/>
        <v>9.3901855079092014E-3</v>
      </c>
      <c r="L1015" s="96">
        <f t="shared" si="95"/>
        <v>1.6060000000000001E-2</v>
      </c>
    </row>
    <row r="1016" spans="1:12" ht="13.95" customHeight="1" x14ac:dyDescent="0.3">
      <c r="A1016" s="94">
        <v>43008</v>
      </c>
      <c r="B1016" s="57" t="s">
        <v>173</v>
      </c>
      <c r="C1016" s="57" t="s">
        <v>99</v>
      </c>
      <c r="D1016" s="19" t="str">
        <f t="shared" si="90"/>
        <v>Financials</v>
      </c>
      <c r="E1016" s="19" t="str">
        <f t="shared" si="91"/>
        <v>Financials</v>
      </c>
      <c r="F1016" s="100">
        <v>1.5010000000000001E-2</v>
      </c>
      <c r="G1016" s="101">
        <v>10.606</v>
      </c>
      <c r="H1016" s="98">
        <v>0.16420000000000001</v>
      </c>
      <c r="I1016" s="20">
        <f t="shared" si="92"/>
        <v>1</v>
      </c>
      <c r="J1016" s="102">
        <f t="shared" si="93"/>
        <v>1.4152366584951916E-3</v>
      </c>
      <c r="K1016" s="102">
        <f t="shared" si="94"/>
        <v>8.6189808678148079E-3</v>
      </c>
      <c r="L1016" s="96">
        <f t="shared" si="95"/>
        <v>1.5010000000000001E-2</v>
      </c>
    </row>
    <row r="1017" spans="1:12" ht="13.95" customHeight="1" x14ac:dyDescent="0.3">
      <c r="A1017" s="94">
        <v>43039</v>
      </c>
      <c r="B1017" s="57" t="s">
        <v>173</v>
      </c>
      <c r="C1017" s="57" t="s">
        <v>99</v>
      </c>
      <c r="D1017" s="19" t="str">
        <f t="shared" si="90"/>
        <v>Financials</v>
      </c>
      <c r="E1017" s="19" t="str">
        <f t="shared" si="91"/>
        <v>Financials</v>
      </c>
      <c r="F1017" s="100">
        <v>1.421E-2</v>
      </c>
      <c r="G1017" s="101">
        <v>10.255000000000001</v>
      </c>
      <c r="H1017" s="98">
        <v>0.16161</v>
      </c>
      <c r="I1017" s="20">
        <f t="shared" si="92"/>
        <v>1</v>
      </c>
      <c r="J1017" s="102">
        <f t="shared" si="93"/>
        <v>1.3856655290102389E-3</v>
      </c>
      <c r="K1017" s="102">
        <f t="shared" si="94"/>
        <v>8.5741323495466797E-3</v>
      </c>
      <c r="L1017" s="96">
        <f t="shared" si="95"/>
        <v>1.421E-2</v>
      </c>
    </row>
    <row r="1018" spans="1:12" ht="13.95" customHeight="1" x14ac:dyDescent="0.3">
      <c r="A1018" s="94">
        <v>43069</v>
      </c>
      <c r="B1018" s="57" t="s">
        <v>173</v>
      </c>
      <c r="C1018" s="57" t="s">
        <v>99</v>
      </c>
      <c r="D1018" s="19" t="str">
        <f t="shared" si="90"/>
        <v>Financials</v>
      </c>
      <c r="E1018" s="19" t="str">
        <f t="shared" si="91"/>
        <v>Financials</v>
      </c>
      <c r="F1018" s="100">
        <v>1.406E-2</v>
      </c>
      <c r="G1018" s="101">
        <v>9.4589999999999996</v>
      </c>
      <c r="H1018" s="98">
        <v>0.16003999999999999</v>
      </c>
      <c r="I1018" s="20">
        <f t="shared" si="92"/>
        <v>1</v>
      </c>
      <c r="J1018" s="102">
        <f t="shared" si="93"/>
        <v>1.4864150544455018E-3</v>
      </c>
      <c r="K1018" s="102">
        <f t="shared" si="94"/>
        <v>9.2877721472475749E-3</v>
      </c>
      <c r="L1018" s="96">
        <f t="shared" si="95"/>
        <v>1.406E-2</v>
      </c>
    </row>
    <row r="1019" spans="1:12" ht="13.95" customHeight="1" x14ac:dyDescent="0.3">
      <c r="A1019" s="94">
        <v>43100</v>
      </c>
      <c r="B1019" s="57" t="s">
        <v>173</v>
      </c>
      <c r="C1019" s="57" t="s">
        <v>99</v>
      </c>
      <c r="D1019" s="19" t="str">
        <f t="shared" si="90"/>
        <v>Financials</v>
      </c>
      <c r="E1019" s="19" t="str">
        <f t="shared" si="91"/>
        <v>Financials</v>
      </c>
      <c r="F1019" s="100">
        <v>1.409E-2</v>
      </c>
      <c r="G1019" s="101">
        <v>9.9350000000000005</v>
      </c>
      <c r="H1019" s="98">
        <v>0.15726999999999999</v>
      </c>
      <c r="I1019" s="20">
        <f t="shared" si="92"/>
        <v>1</v>
      </c>
      <c r="J1019" s="102">
        <f t="shared" si="93"/>
        <v>1.4182184197282335E-3</v>
      </c>
      <c r="K1019" s="102">
        <f t="shared" si="94"/>
        <v>9.0177301438814361E-3</v>
      </c>
      <c r="L1019" s="96">
        <f t="shared" si="95"/>
        <v>1.409E-2</v>
      </c>
    </row>
    <row r="1020" spans="1:12" ht="13.95" customHeight="1" x14ac:dyDescent="0.3">
      <c r="A1020" s="94">
        <v>43131</v>
      </c>
      <c r="B1020" s="57" t="s">
        <v>173</v>
      </c>
      <c r="C1020" s="57" t="s">
        <v>99</v>
      </c>
      <c r="D1020" s="19" t="str">
        <f t="shared" si="90"/>
        <v>Financials</v>
      </c>
      <c r="E1020" s="19" t="str">
        <f t="shared" si="91"/>
        <v>Financials</v>
      </c>
      <c r="F1020" s="100">
        <v>1.521E-2</v>
      </c>
      <c r="G1020" s="101">
        <v>11.823</v>
      </c>
      <c r="H1020" s="98">
        <v>0.15865000000000001</v>
      </c>
      <c r="I1020" s="20">
        <f t="shared" si="92"/>
        <v>1</v>
      </c>
      <c r="J1020" s="102">
        <f t="shared" si="93"/>
        <v>1.2864755138289772E-3</v>
      </c>
      <c r="K1020" s="102">
        <f t="shared" si="94"/>
        <v>8.1088907269396601E-3</v>
      </c>
      <c r="L1020" s="96">
        <f t="shared" si="95"/>
        <v>1.521E-2</v>
      </c>
    </row>
    <row r="1021" spans="1:12" ht="13.95" customHeight="1" x14ac:dyDescent="0.3">
      <c r="A1021" s="94">
        <v>43159</v>
      </c>
      <c r="B1021" s="57" t="s">
        <v>173</v>
      </c>
      <c r="C1021" s="57" t="s">
        <v>99</v>
      </c>
      <c r="D1021" s="19" t="str">
        <f t="shared" si="90"/>
        <v>Financials</v>
      </c>
      <c r="E1021" s="19" t="str">
        <f t="shared" si="91"/>
        <v>Financials</v>
      </c>
      <c r="F1021" s="100">
        <v>1.489E-2</v>
      </c>
      <c r="G1021" s="101">
        <v>10.532</v>
      </c>
      <c r="H1021" s="98">
        <v>0.16294</v>
      </c>
      <c r="I1021" s="20">
        <f t="shared" si="92"/>
        <v>1</v>
      </c>
      <c r="J1021" s="102">
        <f t="shared" si="93"/>
        <v>1.4137865552601595E-3</v>
      </c>
      <c r="K1021" s="102">
        <f t="shared" si="94"/>
        <v>8.6767310375608173E-3</v>
      </c>
      <c r="L1021" s="96">
        <f t="shared" si="95"/>
        <v>1.489E-2</v>
      </c>
    </row>
    <row r="1022" spans="1:12" ht="13.95" customHeight="1" x14ac:dyDescent="0.3">
      <c r="A1022" s="94">
        <v>43190</v>
      </c>
      <c r="B1022" s="57" t="s">
        <v>173</v>
      </c>
      <c r="C1022" s="57" t="s">
        <v>99</v>
      </c>
      <c r="D1022" s="19" t="str">
        <f t="shared" si="90"/>
        <v>Financials</v>
      </c>
      <c r="E1022" s="19" t="str">
        <f t="shared" si="91"/>
        <v>Financials</v>
      </c>
      <c r="F1022" s="100">
        <v>1.521E-2</v>
      </c>
      <c r="G1022" s="101">
        <v>10.965</v>
      </c>
      <c r="H1022" s="98">
        <v>0.16608999999999999</v>
      </c>
      <c r="I1022" s="20">
        <f t="shared" si="92"/>
        <v>1</v>
      </c>
      <c r="J1022" s="102">
        <f t="shared" si="93"/>
        <v>1.387140902872777E-3</v>
      </c>
      <c r="K1022" s="102">
        <f t="shared" si="94"/>
        <v>8.3517424461001695E-3</v>
      </c>
      <c r="L1022" s="96">
        <f t="shared" si="95"/>
        <v>1.521E-2</v>
      </c>
    </row>
    <row r="1023" spans="1:12" ht="13.95" customHeight="1" x14ac:dyDescent="0.3">
      <c r="A1023" s="94">
        <v>43220</v>
      </c>
      <c r="B1023" s="57" t="s">
        <v>173</v>
      </c>
      <c r="C1023" s="57" t="s">
        <v>99</v>
      </c>
      <c r="D1023" s="19" t="str">
        <f t="shared" si="90"/>
        <v>Financials</v>
      </c>
      <c r="E1023" s="19" t="str">
        <f t="shared" si="91"/>
        <v>Financials</v>
      </c>
      <c r="F1023" s="100">
        <v>1.406E-2</v>
      </c>
      <c r="G1023" s="101">
        <v>9.6199999999999992</v>
      </c>
      <c r="H1023" s="98">
        <v>0.17895</v>
      </c>
      <c r="I1023" s="20">
        <f t="shared" si="92"/>
        <v>1</v>
      </c>
      <c r="J1023" s="102">
        <f t="shared" si="93"/>
        <v>1.4615384615384616E-3</v>
      </c>
      <c r="K1023" s="102">
        <f t="shared" si="94"/>
        <v>8.1673007071162984E-3</v>
      </c>
      <c r="L1023" s="96">
        <f t="shared" si="95"/>
        <v>1.406E-2</v>
      </c>
    </row>
    <row r="1024" spans="1:12" ht="13.95" customHeight="1" x14ac:dyDescent="0.3">
      <c r="A1024" s="94">
        <v>43251</v>
      </c>
      <c r="B1024" s="57" t="s">
        <v>173</v>
      </c>
      <c r="C1024" s="57" t="s">
        <v>99</v>
      </c>
      <c r="D1024" s="19" t="str">
        <f t="shared" si="90"/>
        <v>Financials</v>
      </c>
      <c r="E1024" s="19" t="str">
        <f t="shared" si="91"/>
        <v>Financials</v>
      </c>
      <c r="F1024" s="100">
        <v>1.3299999999999999E-2</v>
      </c>
      <c r="G1024" s="101">
        <v>7.8620000000000001</v>
      </c>
      <c r="H1024" s="98">
        <v>0.18</v>
      </c>
      <c r="I1024" s="20">
        <f t="shared" si="92"/>
        <v>1</v>
      </c>
      <c r="J1024" s="102">
        <f t="shared" si="93"/>
        <v>1.6916815059781225E-3</v>
      </c>
      <c r="K1024" s="102">
        <f t="shared" si="94"/>
        <v>9.3982305887673478E-3</v>
      </c>
      <c r="L1024" s="96">
        <f t="shared" si="95"/>
        <v>1.3299999999999999E-2</v>
      </c>
    </row>
    <row r="1025" spans="1:12" ht="13.95" customHeight="1" x14ac:dyDescent="0.3">
      <c r="A1025" s="94">
        <v>43281</v>
      </c>
      <c r="B1025" s="57" t="s">
        <v>173</v>
      </c>
      <c r="C1025" s="57" t="s">
        <v>99</v>
      </c>
      <c r="D1025" s="19" t="str">
        <f t="shared" si="90"/>
        <v>Financials</v>
      </c>
      <c r="E1025" s="19" t="str">
        <f t="shared" si="91"/>
        <v>Financials</v>
      </c>
      <c r="F1025" s="100">
        <v>1.255E-2</v>
      </c>
      <c r="G1025" s="101">
        <v>7.3170000000000002</v>
      </c>
      <c r="H1025" s="98">
        <v>0.16725000000000001</v>
      </c>
      <c r="I1025" s="20">
        <f t="shared" si="92"/>
        <v>1</v>
      </c>
      <c r="J1025" s="102">
        <f t="shared" si="93"/>
        <v>1.7151838185048517E-3</v>
      </c>
      <c r="K1025" s="102">
        <f t="shared" si="94"/>
        <v>1.0255209677159052E-2</v>
      </c>
      <c r="L1025" s="96">
        <f t="shared" si="95"/>
        <v>1.255E-2</v>
      </c>
    </row>
    <row r="1026" spans="1:12" ht="13.95" customHeight="1" x14ac:dyDescent="0.3">
      <c r="A1026" s="94">
        <v>43312</v>
      </c>
      <c r="B1026" s="57" t="s">
        <v>173</v>
      </c>
      <c r="C1026" s="57" t="s">
        <v>99</v>
      </c>
      <c r="D1026" s="19" t="str">
        <f t="shared" si="90"/>
        <v>Financials</v>
      </c>
      <c r="E1026" s="19" t="str">
        <f t="shared" si="91"/>
        <v>Financials</v>
      </c>
      <c r="F1026" s="100">
        <v>1.3377E-2</v>
      </c>
      <c r="G1026" s="101">
        <v>8.3190000000000008</v>
      </c>
      <c r="H1026" s="98">
        <v>0.17024</v>
      </c>
      <c r="I1026" s="20">
        <f t="shared" si="92"/>
        <v>1</v>
      </c>
      <c r="J1026" s="102">
        <f t="shared" si="93"/>
        <v>1.6080057699242695E-3</v>
      </c>
      <c r="K1026" s="102">
        <f t="shared" si="94"/>
        <v>9.4455226146867334E-3</v>
      </c>
      <c r="L1026" s="96">
        <f t="shared" si="95"/>
        <v>1.3377E-2</v>
      </c>
    </row>
    <row r="1027" spans="1:12" ht="13.95" customHeight="1" x14ac:dyDescent="0.3">
      <c r="A1027" s="94">
        <v>43343</v>
      </c>
      <c r="B1027" s="57" t="s">
        <v>173</v>
      </c>
      <c r="C1027" s="57" t="s">
        <v>99</v>
      </c>
      <c r="D1027" s="19" t="str">
        <f t="shared" si="90"/>
        <v>Financials</v>
      </c>
      <c r="E1027" s="19" t="str">
        <f t="shared" si="91"/>
        <v>Financials</v>
      </c>
      <c r="F1027" s="100">
        <v>1.5007E-2</v>
      </c>
      <c r="G1027" s="101">
        <v>7.4160000000000004</v>
      </c>
      <c r="H1027" s="98">
        <v>0.17019000000000001</v>
      </c>
      <c r="I1027" s="20">
        <f t="shared" si="92"/>
        <v>1</v>
      </c>
      <c r="J1027" s="102">
        <f t="shared" si="93"/>
        <v>2.0235976267529662E-3</v>
      </c>
      <c r="K1027" s="102">
        <f t="shared" si="94"/>
        <v>1.1890226374951325E-2</v>
      </c>
      <c r="L1027" s="96">
        <f t="shared" si="95"/>
        <v>1.5007E-2</v>
      </c>
    </row>
    <row r="1028" spans="1:12" ht="13.95" customHeight="1" x14ac:dyDescent="0.3">
      <c r="A1028" s="94">
        <v>43373</v>
      </c>
      <c r="B1028" s="57" t="s">
        <v>173</v>
      </c>
      <c r="C1028" s="57" t="s">
        <v>99</v>
      </c>
      <c r="D1028" s="19" t="str">
        <f t="shared" si="90"/>
        <v>Financials</v>
      </c>
      <c r="E1028" s="19" t="str">
        <f t="shared" si="91"/>
        <v>Financials</v>
      </c>
      <c r="F1028" s="100">
        <v>1.4895E-2</v>
      </c>
      <c r="G1028" s="101">
        <v>7.5149999999999997</v>
      </c>
      <c r="H1028" s="98">
        <v>0.17349999999999999</v>
      </c>
      <c r="I1028" s="20">
        <f t="shared" si="92"/>
        <v>1</v>
      </c>
      <c r="J1028" s="102">
        <f t="shared" si="93"/>
        <v>1.9820359281437125E-3</v>
      </c>
      <c r="K1028" s="102">
        <f t="shared" si="94"/>
        <v>1.1423838202557423E-2</v>
      </c>
      <c r="L1028" s="96">
        <f t="shared" si="95"/>
        <v>1.4895E-2</v>
      </c>
    </row>
    <row r="1029" spans="1:12" ht="13.95" customHeight="1" x14ac:dyDescent="0.3">
      <c r="A1029" s="94">
        <v>43404</v>
      </c>
      <c r="B1029" s="57" t="s">
        <v>173</v>
      </c>
      <c r="C1029" s="57" t="s">
        <v>99</v>
      </c>
      <c r="D1029" s="19" t="str">
        <f t="shared" ref="D1029:D1092" si="96">VLOOKUP(C1029,GicsMap,2,FALSE)</f>
        <v>Financials</v>
      </c>
      <c r="E1029" s="19" t="str">
        <f t="shared" ref="E1029:E1092" si="97">IF(D1029="Cyclicals",IF(COUNTIF(GlobalList,B1029)&gt;0,"WEG &amp; Embraer","Cyclicals ex-WEG &amp; Embraer"),D1029)</f>
        <v>Financials</v>
      </c>
      <c r="F1029" s="100">
        <v>1.5889E-2</v>
      </c>
      <c r="G1029" s="101">
        <v>8.9830000000000005</v>
      </c>
      <c r="H1029" s="98">
        <v>0.17405999999999999</v>
      </c>
      <c r="I1029" s="20">
        <f t="shared" ref="I1029:I1092" si="98">IF(AND(ISNUMBER(G1029),ISNUMBER(H1029),G1029&gt;=PEmin,G1029&lt;=PEmax,H1029&gt;=ROEmin,H1029&lt;=ROEmax),1,0)</f>
        <v>1</v>
      </c>
      <c r="J1029" s="102">
        <f t="shared" ref="J1029:J1092" si="99">IF(I1029=1,F1029/G1029,0)</f>
        <v>1.7687854836914171E-3</v>
      </c>
      <c r="K1029" s="102">
        <f t="shared" ref="K1029:K1092" si="100">IF(I1029=1,J1029/H1029,0)</f>
        <v>1.0161929700628618E-2</v>
      </c>
      <c r="L1029" s="96">
        <f t="shared" ref="L1029:L1092" si="101">I1029*F1029</f>
        <v>1.5889E-2</v>
      </c>
    </row>
    <row r="1030" spans="1:12" ht="13.95" customHeight="1" x14ac:dyDescent="0.3">
      <c r="A1030" s="94">
        <v>43434</v>
      </c>
      <c r="B1030" s="57" t="s">
        <v>173</v>
      </c>
      <c r="C1030" s="57" t="s">
        <v>99</v>
      </c>
      <c r="D1030" s="19" t="str">
        <f t="shared" si="96"/>
        <v>Financials</v>
      </c>
      <c r="E1030" s="19" t="str">
        <f t="shared" si="97"/>
        <v>Financials</v>
      </c>
      <c r="F1030" s="100">
        <v>1.7264999999999999E-2</v>
      </c>
      <c r="G1030" s="101">
        <v>9.7319999999999993</v>
      </c>
      <c r="H1030" s="98">
        <v>0.17573</v>
      </c>
      <c r="I1030" s="20">
        <f t="shared" si="98"/>
        <v>1</v>
      </c>
      <c r="J1030" s="102">
        <f t="shared" si="99"/>
        <v>1.7740443896424169E-3</v>
      </c>
      <c r="K1030" s="102">
        <f t="shared" si="100"/>
        <v>1.0095284752987065E-2</v>
      </c>
      <c r="L1030" s="96">
        <f t="shared" si="101"/>
        <v>1.7264999999999999E-2</v>
      </c>
    </row>
    <row r="1031" spans="1:12" ht="13.95" customHeight="1" x14ac:dyDescent="0.3">
      <c r="A1031" s="94">
        <v>43465</v>
      </c>
      <c r="B1031" s="57" t="s">
        <v>173</v>
      </c>
      <c r="C1031" s="57" t="s">
        <v>99</v>
      </c>
      <c r="D1031" s="19" t="str">
        <f t="shared" si="96"/>
        <v>Financials</v>
      </c>
      <c r="E1031" s="19" t="str">
        <f t="shared" si="97"/>
        <v>Financials</v>
      </c>
      <c r="F1031" s="100">
        <v>1.7857999999999999E-2</v>
      </c>
      <c r="G1031" s="101">
        <v>9.3360000000000003</v>
      </c>
      <c r="H1031" s="98">
        <v>0.17566000000000001</v>
      </c>
      <c r="I1031" s="20">
        <f t="shared" si="98"/>
        <v>1</v>
      </c>
      <c r="J1031" s="102">
        <f t="shared" si="99"/>
        <v>1.9128106255355611E-3</v>
      </c>
      <c r="K1031" s="102">
        <f t="shared" si="100"/>
        <v>1.0889278296342713E-2</v>
      </c>
      <c r="L1031" s="96">
        <f t="shared" si="101"/>
        <v>1.7857999999999999E-2</v>
      </c>
    </row>
    <row r="1032" spans="1:12" ht="13.95" customHeight="1" x14ac:dyDescent="0.3">
      <c r="A1032" s="94">
        <v>43496</v>
      </c>
      <c r="B1032" s="57" t="s">
        <v>173</v>
      </c>
      <c r="C1032" s="57" t="s">
        <v>99</v>
      </c>
      <c r="D1032" s="19" t="str">
        <f t="shared" si="96"/>
        <v>Financials</v>
      </c>
      <c r="E1032" s="19" t="str">
        <f t="shared" si="97"/>
        <v>Financials</v>
      </c>
      <c r="F1032" s="100">
        <v>1.7056999999999999E-2</v>
      </c>
      <c r="G1032" s="101">
        <v>10.879</v>
      </c>
      <c r="H1032" s="98">
        <v>0.18140000000000001</v>
      </c>
      <c r="I1032" s="20">
        <f t="shared" si="98"/>
        <v>1</v>
      </c>
      <c r="J1032" s="102">
        <f t="shared" si="99"/>
        <v>1.5678830774887398E-3</v>
      </c>
      <c r="K1032" s="102">
        <f t="shared" si="100"/>
        <v>8.6432363698386982E-3</v>
      </c>
      <c r="L1032" s="96">
        <f t="shared" si="101"/>
        <v>1.7056999999999999E-2</v>
      </c>
    </row>
    <row r="1033" spans="1:12" ht="13.95" customHeight="1" x14ac:dyDescent="0.3">
      <c r="A1033" s="94">
        <v>43524</v>
      </c>
      <c r="B1033" s="57" t="s">
        <v>173</v>
      </c>
      <c r="C1033" s="57" t="s">
        <v>99</v>
      </c>
      <c r="D1033" s="19" t="str">
        <f t="shared" si="96"/>
        <v>Financials</v>
      </c>
      <c r="E1033" s="19" t="str">
        <f t="shared" si="97"/>
        <v>Financials</v>
      </c>
      <c r="F1033" s="100">
        <v>1.6750000000000001E-2</v>
      </c>
      <c r="G1033" s="101">
        <v>10.657999999999999</v>
      </c>
      <c r="H1033" s="98">
        <v>0.18548000000000001</v>
      </c>
      <c r="I1033" s="20">
        <f t="shared" si="98"/>
        <v>1</v>
      </c>
      <c r="J1033" s="102">
        <f t="shared" si="99"/>
        <v>1.5715894164008259E-3</v>
      </c>
      <c r="K1033" s="102">
        <f t="shared" si="100"/>
        <v>8.4730936834204549E-3</v>
      </c>
      <c r="L1033" s="96">
        <f t="shared" si="101"/>
        <v>1.6750000000000001E-2</v>
      </c>
    </row>
    <row r="1034" spans="1:12" ht="13.95" customHeight="1" x14ac:dyDescent="0.3">
      <c r="A1034" s="94">
        <v>43555</v>
      </c>
      <c r="B1034" s="57" t="s">
        <v>173</v>
      </c>
      <c r="C1034" s="57" t="s">
        <v>99</v>
      </c>
      <c r="D1034" s="19" t="str">
        <f t="shared" si="96"/>
        <v>Financials</v>
      </c>
      <c r="E1034" s="19" t="str">
        <f t="shared" si="97"/>
        <v>Financials</v>
      </c>
      <c r="F1034" s="100">
        <v>1.6497999999999999E-2</v>
      </c>
      <c r="G1034" s="101">
        <v>10.103999999999999</v>
      </c>
      <c r="H1034" s="98">
        <v>0.19203000000000001</v>
      </c>
      <c r="I1034" s="20">
        <f t="shared" si="98"/>
        <v>1</v>
      </c>
      <c r="J1034" s="102">
        <f t="shared" si="99"/>
        <v>1.632818685669042E-3</v>
      </c>
      <c r="K1034" s="102">
        <f t="shared" si="100"/>
        <v>8.5029354042026866E-3</v>
      </c>
      <c r="L1034" s="96">
        <f t="shared" si="101"/>
        <v>1.6497999999999999E-2</v>
      </c>
    </row>
    <row r="1035" spans="1:12" ht="13.95" customHeight="1" x14ac:dyDescent="0.3">
      <c r="A1035" s="94">
        <v>43585</v>
      </c>
      <c r="B1035" s="57" t="s">
        <v>173</v>
      </c>
      <c r="C1035" s="57" t="s">
        <v>99</v>
      </c>
      <c r="D1035" s="19" t="str">
        <f t="shared" si="96"/>
        <v>Financials</v>
      </c>
      <c r="E1035" s="19" t="str">
        <f t="shared" si="97"/>
        <v>Financials</v>
      </c>
      <c r="F1035" s="100">
        <v>1.6101000000000001E-2</v>
      </c>
      <c r="G1035" s="101">
        <v>9.2710000000000008</v>
      </c>
      <c r="H1035" s="98">
        <v>0.19228999999999999</v>
      </c>
      <c r="I1035" s="20">
        <f t="shared" si="98"/>
        <v>1</v>
      </c>
      <c r="J1035" s="102">
        <f t="shared" si="99"/>
        <v>1.7367058569733578E-3</v>
      </c>
      <c r="K1035" s="102">
        <f t="shared" si="100"/>
        <v>9.0317013727877569E-3</v>
      </c>
      <c r="L1035" s="96">
        <f t="shared" si="101"/>
        <v>1.6101000000000001E-2</v>
      </c>
    </row>
    <row r="1036" spans="1:12" ht="13.95" customHeight="1" x14ac:dyDescent="0.3">
      <c r="A1036" s="94">
        <v>43616</v>
      </c>
      <c r="B1036" s="57" t="s">
        <v>173</v>
      </c>
      <c r="C1036" s="57" t="s">
        <v>99</v>
      </c>
      <c r="D1036" s="19" t="str">
        <f t="shared" si="96"/>
        <v>Financials</v>
      </c>
      <c r="E1036" s="19" t="str">
        <f t="shared" si="97"/>
        <v>Financials</v>
      </c>
      <c r="F1036" s="100">
        <v>1.8387000000000001E-2</v>
      </c>
      <c r="G1036" s="101">
        <v>9.6180000000000003</v>
      </c>
      <c r="H1036" s="98">
        <v>0.19333</v>
      </c>
      <c r="I1036" s="20">
        <f t="shared" si="98"/>
        <v>1</v>
      </c>
      <c r="J1036" s="102">
        <f t="shared" si="99"/>
        <v>1.911728009981285E-3</v>
      </c>
      <c r="K1036" s="102">
        <f t="shared" si="100"/>
        <v>9.8884188174690173E-3</v>
      </c>
      <c r="L1036" s="96">
        <f t="shared" si="101"/>
        <v>1.8387000000000001E-2</v>
      </c>
    </row>
    <row r="1037" spans="1:12" ht="13.95" customHeight="1" x14ac:dyDescent="0.3">
      <c r="A1037" s="94">
        <v>43646</v>
      </c>
      <c r="B1037" s="57" t="s">
        <v>173</v>
      </c>
      <c r="C1037" s="57" t="s">
        <v>99</v>
      </c>
      <c r="D1037" s="19" t="str">
        <f t="shared" si="96"/>
        <v>Financials</v>
      </c>
      <c r="E1037" s="19" t="str">
        <f t="shared" si="97"/>
        <v>Financials</v>
      </c>
      <c r="F1037" s="100">
        <v>1.8047000000000001E-2</v>
      </c>
      <c r="G1037" s="101">
        <v>9.843</v>
      </c>
      <c r="H1037" s="98">
        <v>0.19309000000000001</v>
      </c>
      <c r="I1037" s="20">
        <f t="shared" si="98"/>
        <v>1</v>
      </c>
      <c r="J1037" s="102">
        <f t="shared" si="99"/>
        <v>1.8334857258965763E-3</v>
      </c>
      <c r="K1037" s="102">
        <f t="shared" si="100"/>
        <v>9.4954980884384282E-3</v>
      </c>
      <c r="L1037" s="96">
        <f t="shared" si="101"/>
        <v>1.8047000000000001E-2</v>
      </c>
    </row>
    <row r="1038" spans="1:12" ht="13.95" customHeight="1" x14ac:dyDescent="0.3">
      <c r="A1038" s="94">
        <v>43677</v>
      </c>
      <c r="B1038" s="57" t="s">
        <v>173</v>
      </c>
      <c r="C1038" s="57" t="s">
        <v>99</v>
      </c>
      <c r="D1038" s="19" t="str">
        <f t="shared" si="96"/>
        <v>Financials</v>
      </c>
      <c r="E1038" s="19" t="str">
        <f t="shared" si="97"/>
        <v>Financials</v>
      </c>
      <c r="F1038" s="100">
        <v>1.6649000000000001E-2</v>
      </c>
      <c r="G1038" s="101">
        <v>9.3260000000000005</v>
      </c>
      <c r="H1038" s="98">
        <v>0.18748999999999999</v>
      </c>
      <c r="I1038" s="20">
        <f t="shared" si="98"/>
        <v>1</v>
      </c>
      <c r="J1038" s="102">
        <f t="shared" si="99"/>
        <v>1.7852241046536564E-3</v>
      </c>
      <c r="K1038" s="102">
        <f t="shared" si="100"/>
        <v>9.5217030489821129E-3</v>
      </c>
      <c r="L1038" s="96">
        <f t="shared" si="101"/>
        <v>1.6649000000000001E-2</v>
      </c>
    </row>
    <row r="1039" spans="1:12" ht="13.95" customHeight="1" x14ac:dyDescent="0.3">
      <c r="A1039" s="94">
        <v>43708</v>
      </c>
      <c r="B1039" s="57" t="s">
        <v>173</v>
      </c>
      <c r="C1039" s="57" t="s">
        <v>99</v>
      </c>
      <c r="D1039" s="19" t="str">
        <f t="shared" si="96"/>
        <v>Financials</v>
      </c>
      <c r="E1039" s="19" t="str">
        <f t="shared" si="97"/>
        <v>Financials</v>
      </c>
      <c r="F1039" s="100">
        <v>1.9449000000000001E-2</v>
      </c>
      <c r="G1039" s="101">
        <v>9.0540000000000003</v>
      </c>
      <c r="H1039" s="98">
        <v>0.18640999999999999</v>
      </c>
      <c r="I1039" s="20">
        <f t="shared" si="98"/>
        <v>1</v>
      </c>
      <c r="J1039" s="102">
        <f t="shared" si="99"/>
        <v>2.1481113320079522E-3</v>
      </c>
      <c r="K1039" s="102">
        <f t="shared" si="100"/>
        <v>1.1523584206898516E-2</v>
      </c>
      <c r="L1039" s="96">
        <f t="shared" si="101"/>
        <v>1.9449000000000001E-2</v>
      </c>
    </row>
    <row r="1040" spans="1:12" ht="13.95" customHeight="1" x14ac:dyDescent="0.3">
      <c r="A1040" s="94">
        <v>43738</v>
      </c>
      <c r="B1040" s="57" t="s">
        <v>173</v>
      </c>
      <c r="C1040" s="57" t="s">
        <v>99</v>
      </c>
      <c r="D1040" s="19" t="str">
        <f t="shared" si="96"/>
        <v>Financials</v>
      </c>
      <c r="E1040" s="19" t="str">
        <f t="shared" si="97"/>
        <v>Financials</v>
      </c>
      <c r="F1040" s="100">
        <v>1.9383000000000001E-2</v>
      </c>
      <c r="G1040" s="101">
        <v>9.2850000000000001</v>
      </c>
      <c r="H1040" s="98">
        <v>0.18389</v>
      </c>
      <c r="I1040" s="20">
        <f t="shared" si="98"/>
        <v>1</v>
      </c>
      <c r="J1040" s="102">
        <f t="shared" si="99"/>
        <v>2.0875605815831987E-3</v>
      </c>
      <c r="K1040" s="102">
        <f t="shared" si="100"/>
        <v>1.135222459939746E-2</v>
      </c>
      <c r="L1040" s="96">
        <f t="shared" si="101"/>
        <v>1.9383000000000001E-2</v>
      </c>
    </row>
    <row r="1041" spans="1:12" ht="13.95" customHeight="1" x14ac:dyDescent="0.3">
      <c r="A1041" s="94">
        <v>43769</v>
      </c>
      <c r="B1041" s="57" t="s">
        <v>173</v>
      </c>
      <c r="C1041" s="57" t="s">
        <v>99</v>
      </c>
      <c r="D1041" s="19" t="str">
        <f t="shared" si="96"/>
        <v>Financials</v>
      </c>
      <c r="E1041" s="19" t="str">
        <f t="shared" si="97"/>
        <v>Financials</v>
      </c>
      <c r="F1041" s="100">
        <v>1.9949999999999999E-2</v>
      </c>
      <c r="G1041" s="101">
        <v>9.4689999999999994</v>
      </c>
      <c r="H1041" s="98">
        <v>0.1958</v>
      </c>
      <c r="I1041" s="20">
        <f t="shared" si="98"/>
        <v>1</v>
      </c>
      <c r="J1041" s="102">
        <f t="shared" si="99"/>
        <v>2.1068750660048581E-3</v>
      </c>
      <c r="K1041" s="102">
        <f t="shared" si="100"/>
        <v>1.0760342523007447E-2</v>
      </c>
      <c r="L1041" s="96">
        <f t="shared" si="101"/>
        <v>1.9949999999999999E-2</v>
      </c>
    </row>
    <row r="1042" spans="1:12" ht="13.95" customHeight="1" x14ac:dyDescent="0.3">
      <c r="A1042" s="94">
        <v>43799</v>
      </c>
      <c r="B1042" s="57" t="s">
        <v>173</v>
      </c>
      <c r="C1042" s="57" t="s">
        <v>99</v>
      </c>
      <c r="D1042" s="19" t="str">
        <f t="shared" si="96"/>
        <v>Financials</v>
      </c>
      <c r="E1042" s="19" t="str">
        <f t="shared" si="97"/>
        <v>Financials</v>
      </c>
      <c r="F1042" s="100">
        <v>1.8755999999999998E-2</v>
      </c>
      <c r="G1042" s="101">
        <v>8.9329999999999998</v>
      </c>
      <c r="H1042" s="98">
        <v>0.19658999999999999</v>
      </c>
      <c r="I1042" s="20">
        <f t="shared" si="98"/>
        <v>1</v>
      </c>
      <c r="J1042" s="102">
        <f t="shared" si="99"/>
        <v>2.0996305832307175E-3</v>
      </c>
      <c r="K1042" s="102">
        <f t="shared" si="100"/>
        <v>1.0680251199098214E-2</v>
      </c>
      <c r="L1042" s="96">
        <f t="shared" si="101"/>
        <v>1.8755999999999998E-2</v>
      </c>
    </row>
    <row r="1043" spans="1:12" ht="13.95" customHeight="1" x14ac:dyDescent="0.3">
      <c r="A1043" s="94">
        <v>43830</v>
      </c>
      <c r="B1043" s="57" t="s">
        <v>173</v>
      </c>
      <c r="C1043" s="57" t="s">
        <v>99</v>
      </c>
      <c r="D1043" s="19" t="str">
        <f t="shared" si="96"/>
        <v>Financials</v>
      </c>
      <c r="E1043" s="19" t="str">
        <f t="shared" si="97"/>
        <v>Financials</v>
      </c>
      <c r="F1043" s="100">
        <v>1.9264E-2</v>
      </c>
      <c r="G1043" s="101">
        <v>9.6820000000000004</v>
      </c>
      <c r="H1043" s="98">
        <v>0.19621</v>
      </c>
      <c r="I1043" s="20">
        <f t="shared" si="98"/>
        <v>1</v>
      </c>
      <c r="J1043" s="102">
        <f t="shared" si="99"/>
        <v>1.9896715554637472E-3</v>
      </c>
      <c r="K1043" s="102">
        <f t="shared" si="100"/>
        <v>1.0140520643513314E-2</v>
      </c>
      <c r="L1043" s="96">
        <f t="shared" si="101"/>
        <v>1.9264E-2</v>
      </c>
    </row>
    <row r="1044" spans="1:12" ht="13.95" customHeight="1" x14ac:dyDescent="0.3">
      <c r="A1044" s="94">
        <v>43861</v>
      </c>
      <c r="B1044" s="57" t="s">
        <v>173</v>
      </c>
      <c r="C1044" s="57" t="s">
        <v>99</v>
      </c>
      <c r="D1044" s="19" t="str">
        <f t="shared" si="96"/>
        <v>Financials</v>
      </c>
      <c r="E1044" s="19" t="str">
        <f t="shared" si="97"/>
        <v>Financials</v>
      </c>
      <c r="F1044" s="100">
        <v>1.704E-2</v>
      </c>
      <c r="G1044" s="101">
        <v>9.0510000000000002</v>
      </c>
      <c r="H1044" s="98">
        <v>0.19392000000000001</v>
      </c>
      <c r="I1044" s="20">
        <f t="shared" si="98"/>
        <v>1</v>
      </c>
      <c r="J1044" s="102">
        <f t="shared" si="99"/>
        <v>1.8826648989061982E-3</v>
      </c>
      <c r="K1044" s="102">
        <f t="shared" si="100"/>
        <v>9.7084617311581998E-3</v>
      </c>
      <c r="L1044" s="96">
        <f t="shared" si="101"/>
        <v>1.704E-2</v>
      </c>
    </row>
    <row r="1045" spans="1:12" ht="13.95" customHeight="1" x14ac:dyDescent="0.3">
      <c r="A1045" s="94">
        <v>43890</v>
      </c>
      <c r="B1045" s="57" t="s">
        <v>173</v>
      </c>
      <c r="C1045" s="57" t="s">
        <v>99</v>
      </c>
      <c r="D1045" s="19" t="str">
        <f t="shared" si="96"/>
        <v>Financials</v>
      </c>
      <c r="E1045" s="19" t="str">
        <f t="shared" si="97"/>
        <v>Financials</v>
      </c>
      <c r="F1045" s="100">
        <v>1.6239E-2</v>
      </c>
      <c r="G1045" s="101">
        <v>7.9320000000000004</v>
      </c>
      <c r="H1045" s="98">
        <v>0.19158</v>
      </c>
      <c r="I1045" s="20">
        <f t="shared" si="98"/>
        <v>1</v>
      </c>
      <c r="J1045" s="102">
        <f t="shared" si="99"/>
        <v>2.0472768532526476E-3</v>
      </c>
      <c r="K1045" s="102">
        <f t="shared" si="100"/>
        <v>1.0686276507217077E-2</v>
      </c>
      <c r="L1045" s="96">
        <f t="shared" si="101"/>
        <v>1.6239E-2</v>
      </c>
    </row>
    <row r="1046" spans="1:12" ht="13.95" customHeight="1" x14ac:dyDescent="0.3">
      <c r="A1046" s="94">
        <v>43921</v>
      </c>
      <c r="B1046" s="57" t="s">
        <v>173</v>
      </c>
      <c r="C1046" s="57" t="s">
        <v>99</v>
      </c>
      <c r="D1046" s="19" t="str">
        <f t="shared" si="96"/>
        <v>Financials</v>
      </c>
      <c r="E1046" s="19" t="str">
        <f t="shared" si="97"/>
        <v>Financials</v>
      </c>
      <c r="F1046" s="100">
        <v>1.6005999999999999E-2</v>
      </c>
      <c r="G1046" s="101">
        <v>5.6079999999999997</v>
      </c>
      <c r="H1046" s="98">
        <v>0.18532000000000001</v>
      </c>
      <c r="I1046" s="20">
        <f t="shared" si="98"/>
        <v>1</v>
      </c>
      <c r="J1046" s="102">
        <f t="shared" si="99"/>
        <v>2.8541369472182597E-3</v>
      </c>
      <c r="K1046" s="102">
        <f t="shared" si="100"/>
        <v>1.540112749416285E-2</v>
      </c>
      <c r="L1046" s="96">
        <f t="shared" si="101"/>
        <v>1.6005999999999999E-2</v>
      </c>
    </row>
    <row r="1047" spans="1:12" ht="13.95" customHeight="1" x14ac:dyDescent="0.3">
      <c r="A1047" s="94">
        <v>43951</v>
      </c>
      <c r="B1047" s="57" t="s">
        <v>173</v>
      </c>
      <c r="C1047" s="57" t="s">
        <v>99</v>
      </c>
      <c r="D1047" s="19" t="str">
        <f t="shared" si="96"/>
        <v>Financials</v>
      </c>
      <c r="E1047" s="19" t="str">
        <f t="shared" si="97"/>
        <v>Financials</v>
      </c>
      <c r="F1047" s="100">
        <v>1.5131E-2</v>
      </c>
      <c r="G1047" s="101">
        <v>5.8849999999999998</v>
      </c>
      <c r="H1047" s="98">
        <v>0.17119000000000001</v>
      </c>
      <c r="I1047" s="20">
        <f t="shared" si="98"/>
        <v>1</v>
      </c>
      <c r="J1047" s="102">
        <f t="shared" si="99"/>
        <v>2.5711129991503826E-3</v>
      </c>
      <c r="K1047" s="102">
        <f t="shared" si="100"/>
        <v>1.5019060687834467E-2</v>
      </c>
      <c r="L1047" s="96">
        <f t="shared" si="101"/>
        <v>1.5131E-2</v>
      </c>
    </row>
    <row r="1048" spans="1:12" ht="13.95" customHeight="1" x14ac:dyDescent="0.3">
      <c r="A1048" s="94">
        <v>43982</v>
      </c>
      <c r="B1048" s="57" t="s">
        <v>173</v>
      </c>
      <c r="C1048" s="57" t="s">
        <v>99</v>
      </c>
      <c r="D1048" s="19" t="str">
        <f t="shared" si="96"/>
        <v>Financials</v>
      </c>
      <c r="E1048" s="19" t="str">
        <f t="shared" si="97"/>
        <v>Financials</v>
      </c>
      <c r="F1048" s="100">
        <v>1.4126E-2</v>
      </c>
      <c r="G1048" s="101">
        <v>6.4029999999999996</v>
      </c>
      <c r="H1048" s="98">
        <v>0.14391999999999999</v>
      </c>
      <c r="I1048" s="20">
        <f t="shared" si="98"/>
        <v>1</v>
      </c>
      <c r="J1048" s="102">
        <f t="shared" si="99"/>
        <v>2.2061533656098703E-3</v>
      </c>
      <c r="K1048" s="102">
        <f t="shared" si="100"/>
        <v>1.5329025608740067E-2</v>
      </c>
      <c r="L1048" s="96">
        <f t="shared" si="101"/>
        <v>1.4126E-2</v>
      </c>
    </row>
    <row r="1049" spans="1:12" ht="13.95" customHeight="1" x14ac:dyDescent="0.3">
      <c r="A1049" s="94">
        <v>44012</v>
      </c>
      <c r="B1049" s="57" t="s">
        <v>173</v>
      </c>
      <c r="C1049" s="57" t="s">
        <v>99</v>
      </c>
      <c r="D1049" s="19" t="str">
        <f t="shared" si="96"/>
        <v>Financials</v>
      </c>
      <c r="E1049" s="19" t="str">
        <f t="shared" si="97"/>
        <v>Financials</v>
      </c>
      <c r="F1049" s="100">
        <v>1.3809999999999999E-2</v>
      </c>
      <c r="G1049" s="101">
        <v>7.7850000000000001</v>
      </c>
      <c r="H1049" s="98">
        <v>0.14165</v>
      </c>
      <c r="I1049" s="20">
        <f t="shared" si="98"/>
        <v>1</v>
      </c>
      <c r="J1049" s="102">
        <f t="shared" si="99"/>
        <v>1.7739242132305715E-3</v>
      </c>
      <c r="K1049" s="102">
        <f t="shared" si="100"/>
        <v>1.2523291304133932E-2</v>
      </c>
      <c r="L1049" s="96">
        <f t="shared" si="101"/>
        <v>1.3809999999999999E-2</v>
      </c>
    </row>
    <row r="1050" spans="1:12" ht="13.95" customHeight="1" x14ac:dyDescent="0.3">
      <c r="A1050" s="94">
        <v>44043</v>
      </c>
      <c r="B1050" s="57" t="s">
        <v>173</v>
      </c>
      <c r="C1050" s="57" t="s">
        <v>99</v>
      </c>
      <c r="D1050" s="19" t="str">
        <f t="shared" si="96"/>
        <v>Financials</v>
      </c>
      <c r="E1050" s="19" t="str">
        <f t="shared" si="97"/>
        <v>Financials</v>
      </c>
      <c r="F1050" s="100">
        <v>1.3885E-2</v>
      </c>
      <c r="G1050" s="101">
        <v>8.8569999999999993</v>
      </c>
      <c r="H1050" s="98">
        <v>0.14019999999999999</v>
      </c>
      <c r="I1050" s="20">
        <f t="shared" si="98"/>
        <v>1</v>
      </c>
      <c r="J1050" s="102">
        <f t="shared" si="99"/>
        <v>1.567686575589929E-3</v>
      </c>
      <c r="K1050" s="102">
        <f t="shared" si="100"/>
        <v>1.1181787272396071E-2</v>
      </c>
      <c r="L1050" s="96">
        <f t="shared" si="101"/>
        <v>1.3885E-2</v>
      </c>
    </row>
    <row r="1051" spans="1:12" ht="13.95" customHeight="1" x14ac:dyDescent="0.3">
      <c r="A1051" s="94">
        <v>44074</v>
      </c>
      <c r="B1051" s="57" t="s">
        <v>173</v>
      </c>
      <c r="C1051" s="57" t="s">
        <v>99</v>
      </c>
      <c r="D1051" s="19" t="str">
        <f t="shared" si="96"/>
        <v>Financials</v>
      </c>
      <c r="E1051" s="19" t="str">
        <f t="shared" si="97"/>
        <v>Financials</v>
      </c>
      <c r="F1051" s="100">
        <v>1.3219E-2</v>
      </c>
      <c r="G1051" s="101">
        <v>8.16</v>
      </c>
      <c r="H1051" s="98">
        <v>0.13994000000000001</v>
      </c>
      <c r="I1051" s="20">
        <f t="shared" si="98"/>
        <v>1</v>
      </c>
      <c r="J1051" s="102">
        <f t="shared" si="99"/>
        <v>1.6199754901960785E-3</v>
      </c>
      <c r="K1051" s="102">
        <f t="shared" si="100"/>
        <v>1.1576214736287539E-2</v>
      </c>
      <c r="L1051" s="96">
        <f t="shared" si="101"/>
        <v>1.3219E-2</v>
      </c>
    </row>
    <row r="1052" spans="1:12" ht="13.95" customHeight="1" x14ac:dyDescent="0.3">
      <c r="A1052" s="94">
        <v>44104</v>
      </c>
      <c r="B1052" s="57" t="s">
        <v>173</v>
      </c>
      <c r="C1052" s="57" t="s">
        <v>99</v>
      </c>
      <c r="D1052" s="19" t="str">
        <f t="shared" si="96"/>
        <v>Financials</v>
      </c>
      <c r="E1052" s="19" t="str">
        <f t="shared" si="97"/>
        <v>Financials</v>
      </c>
      <c r="F1052" s="100">
        <v>1.3050000000000001E-2</v>
      </c>
      <c r="G1052" s="101">
        <v>7.46</v>
      </c>
      <c r="H1052" s="98">
        <v>0.14266000000000001</v>
      </c>
      <c r="I1052" s="20">
        <f t="shared" si="98"/>
        <v>1</v>
      </c>
      <c r="J1052" s="102">
        <f t="shared" si="99"/>
        <v>1.7493297587131368E-3</v>
      </c>
      <c r="K1052" s="102">
        <f t="shared" si="100"/>
        <v>1.2262230188652298E-2</v>
      </c>
      <c r="L1052" s="96">
        <f t="shared" si="101"/>
        <v>1.3050000000000001E-2</v>
      </c>
    </row>
    <row r="1053" spans="1:12" ht="13.95" customHeight="1" x14ac:dyDescent="0.3">
      <c r="A1053" s="94">
        <v>44135</v>
      </c>
      <c r="B1053" s="57" t="s">
        <v>173</v>
      </c>
      <c r="C1053" s="57" t="s">
        <v>99</v>
      </c>
      <c r="D1053" s="19" t="str">
        <f t="shared" si="96"/>
        <v>Financials</v>
      </c>
      <c r="E1053" s="19" t="str">
        <f t="shared" si="97"/>
        <v>Financials</v>
      </c>
      <c r="F1053" s="100">
        <v>1.3213000000000001E-2</v>
      </c>
      <c r="G1053" s="101">
        <v>7.1539999999999999</v>
      </c>
      <c r="H1053" s="98">
        <v>0.15304000000000001</v>
      </c>
      <c r="I1053" s="20">
        <f t="shared" si="98"/>
        <v>1</v>
      </c>
      <c r="J1053" s="102">
        <f t="shared" si="99"/>
        <v>1.8469387755102042E-3</v>
      </c>
      <c r="K1053" s="102">
        <f t="shared" si="100"/>
        <v>1.2068340143166519E-2</v>
      </c>
      <c r="L1053" s="96">
        <f t="shared" si="101"/>
        <v>1.3213000000000001E-2</v>
      </c>
    </row>
    <row r="1054" spans="1:12" ht="13.95" customHeight="1" x14ac:dyDescent="0.3">
      <c r="A1054" s="94">
        <v>44165</v>
      </c>
      <c r="B1054" s="57" t="s">
        <v>173</v>
      </c>
      <c r="C1054" s="57" t="s">
        <v>99</v>
      </c>
      <c r="D1054" s="19" t="str">
        <f t="shared" si="96"/>
        <v>Financials</v>
      </c>
      <c r="E1054" s="19" t="str">
        <f t="shared" si="97"/>
        <v>Financials</v>
      </c>
      <c r="F1054" s="100">
        <v>1.3597E-2</v>
      </c>
      <c r="G1054" s="101">
        <v>8.1549999999999994</v>
      </c>
      <c r="H1054" s="98">
        <v>0.15966</v>
      </c>
      <c r="I1054" s="20">
        <f t="shared" si="98"/>
        <v>1</v>
      </c>
      <c r="J1054" s="102">
        <f t="shared" si="99"/>
        <v>1.6673206621704477E-3</v>
      </c>
      <c r="K1054" s="102">
        <f t="shared" si="100"/>
        <v>1.0442945397535061E-2</v>
      </c>
      <c r="L1054" s="96">
        <f t="shared" si="101"/>
        <v>1.3597E-2</v>
      </c>
    </row>
    <row r="1055" spans="1:12" ht="13.95" customHeight="1" x14ac:dyDescent="0.3">
      <c r="A1055" s="94">
        <v>44196</v>
      </c>
      <c r="B1055" s="57" t="s">
        <v>173</v>
      </c>
      <c r="C1055" s="57" t="s">
        <v>99</v>
      </c>
      <c r="D1055" s="19" t="str">
        <f t="shared" si="96"/>
        <v>Financials</v>
      </c>
      <c r="E1055" s="19" t="str">
        <f t="shared" si="97"/>
        <v>Financials</v>
      </c>
      <c r="F1055" s="100">
        <v>1.4178E-2</v>
      </c>
      <c r="G1055" s="101">
        <v>8.9169999999999998</v>
      </c>
      <c r="H1055" s="98">
        <v>0.16483999999999999</v>
      </c>
      <c r="I1055" s="20">
        <f t="shared" si="98"/>
        <v>1</v>
      </c>
      <c r="J1055" s="102">
        <f t="shared" si="99"/>
        <v>1.5899966356397891E-3</v>
      </c>
      <c r="K1055" s="102">
        <f t="shared" si="100"/>
        <v>9.6456966491130138E-3</v>
      </c>
      <c r="L1055" s="96">
        <f t="shared" si="101"/>
        <v>1.4178E-2</v>
      </c>
    </row>
    <row r="1056" spans="1:12" ht="13.95" customHeight="1" x14ac:dyDescent="0.3">
      <c r="A1056" s="94">
        <v>44227</v>
      </c>
      <c r="B1056" s="57" t="s">
        <v>173</v>
      </c>
      <c r="C1056" s="57" t="s">
        <v>99</v>
      </c>
      <c r="D1056" s="19" t="str">
        <f t="shared" si="96"/>
        <v>Financials</v>
      </c>
      <c r="E1056" s="19" t="str">
        <f t="shared" si="97"/>
        <v>Financials</v>
      </c>
      <c r="F1056" s="100">
        <v>1.1730000000000001E-2</v>
      </c>
      <c r="G1056" s="101">
        <v>7.9359999999999999</v>
      </c>
      <c r="H1056" s="98">
        <v>0.17019999999999999</v>
      </c>
      <c r="I1056" s="20">
        <f t="shared" si="98"/>
        <v>1</v>
      </c>
      <c r="J1056" s="102">
        <f t="shared" si="99"/>
        <v>1.4780745967741937E-3</v>
      </c>
      <c r="K1056" s="102">
        <f t="shared" si="100"/>
        <v>8.6843395815170022E-3</v>
      </c>
      <c r="L1056" s="96">
        <f t="shared" si="101"/>
        <v>1.1730000000000001E-2</v>
      </c>
    </row>
    <row r="1057" spans="1:12" ht="13.95" customHeight="1" x14ac:dyDescent="0.3">
      <c r="A1057" s="94">
        <v>44255</v>
      </c>
      <c r="B1057" s="57" t="s">
        <v>173</v>
      </c>
      <c r="C1057" s="57" t="s">
        <v>99</v>
      </c>
      <c r="D1057" s="19" t="str">
        <f t="shared" si="96"/>
        <v>Financials</v>
      </c>
      <c r="E1057" s="19" t="str">
        <f t="shared" si="97"/>
        <v>Financials</v>
      </c>
      <c r="F1057" s="100">
        <v>1.166E-2</v>
      </c>
      <c r="G1057" s="101">
        <v>7.032</v>
      </c>
      <c r="H1057" s="98">
        <v>0.16880000000000001</v>
      </c>
      <c r="I1057" s="20">
        <f t="shared" si="98"/>
        <v>1</v>
      </c>
      <c r="J1057" s="102">
        <f t="shared" si="99"/>
        <v>1.6581342434584755E-3</v>
      </c>
      <c r="K1057" s="102">
        <f t="shared" si="100"/>
        <v>9.8230701626686942E-3</v>
      </c>
      <c r="L1057" s="96">
        <f t="shared" si="101"/>
        <v>1.166E-2</v>
      </c>
    </row>
    <row r="1058" spans="1:12" ht="13.95" customHeight="1" x14ac:dyDescent="0.3">
      <c r="A1058" s="94">
        <v>44286</v>
      </c>
      <c r="B1058" s="57" t="s">
        <v>173</v>
      </c>
      <c r="C1058" s="57" t="s">
        <v>99</v>
      </c>
      <c r="D1058" s="19" t="str">
        <f t="shared" si="96"/>
        <v>Financials</v>
      </c>
      <c r="E1058" s="19" t="str">
        <f t="shared" si="97"/>
        <v>Financials</v>
      </c>
      <c r="F1058" s="100">
        <v>1.265E-2</v>
      </c>
      <c r="G1058" s="101">
        <v>7.9290000000000003</v>
      </c>
      <c r="H1058" s="98">
        <v>0.16816</v>
      </c>
      <c r="I1058" s="20">
        <f t="shared" si="98"/>
        <v>1</v>
      </c>
      <c r="J1058" s="102">
        <f t="shared" si="99"/>
        <v>1.5954092571572706E-3</v>
      </c>
      <c r="K1058" s="102">
        <f t="shared" si="100"/>
        <v>9.4874480087849111E-3</v>
      </c>
      <c r="L1058" s="96">
        <f t="shared" si="101"/>
        <v>1.265E-2</v>
      </c>
    </row>
    <row r="1059" spans="1:12" ht="13.95" customHeight="1" x14ac:dyDescent="0.3">
      <c r="A1059" s="94">
        <v>44316</v>
      </c>
      <c r="B1059" s="57" t="s">
        <v>173</v>
      </c>
      <c r="C1059" s="57" t="s">
        <v>99</v>
      </c>
      <c r="D1059" s="19" t="str">
        <f t="shared" si="96"/>
        <v>Financials</v>
      </c>
      <c r="E1059" s="19" t="str">
        <f t="shared" si="97"/>
        <v>Financials</v>
      </c>
      <c r="F1059" s="100">
        <v>1.2030000000000001E-2</v>
      </c>
      <c r="G1059" s="101">
        <v>7.5419999999999998</v>
      </c>
      <c r="H1059" s="98">
        <v>0.16481999999999999</v>
      </c>
      <c r="I1059" s="20">
        <f t="shared" si="98"/>
        <v>1</v>
      </c>
      <c r="J1059" s="102">
        <f t="shared" si="99"/>
        <v>1.5950676213206047E-3</v>
      </c>
      <c r="K1059" s="102">
        <f t="shared" si="100"/>
        <v>9.6776339116648753E-3</v>
      </c>
      <c r="L1059" s="96">
        <f t="shared" si="101"/>
        <v>1.2030000000000001E-2</v>
      </c>
    </row>
    <row r="1060" spans="1:12" ht="13.95" customHeight="1" x14ac:dyDescent="0.3">
      <c r="A1060" s="94">
        <v>44347</v>
      </c>
      <c r="B1060" s="57" t="s">
        <v>173</v>
      </c>
      <c r="C1060" s="57" t="s">
        <v>99</v>
      </c>
      <c r="D1060" s="19" t="str">
        <f t="shared" si="96"/>
        <v>Financials</v>
      </c>
      <c r="E1060" s="19" t="str">
        <f t="shared" si="97"/>
        <v>Financials</v>
      </c>
      <c r="F1060" s="100">
        <v>1.2529999999999999E-2</v>
      </c>
      <c r="G1060" s="101">
        <v>8.1539999999999999</v>
      </c>
      <c r="H1060" s="98">
        <v>0.17057</v>
      </c>
      <c r="I1060" s="20">
        <f t="shared" si="98"/>
        <v>1</v>
      </c>
      <c r="J1060" s="102">
        <f t="shared" si="99"/>
        <v>1.5366691194505764E-3</v>
      </c>
      <c r="K1060" s="102">
        <f t="shared" si="100"/>
        <v>9.0090233889346099E-3</v>
      </c>
      <c r="L1060" s="96">
        <f t="shared" si="101"/>
        <v>1.2529999999999999E-2</v>
      </c>
    </row>
    <row r="1061" spans="1:12" ht="13.95" customHeight="1" x14ac:dyDescent="0.3">
      <c r="A1061" s="94">
        <v>44377</v>
      </c>
      <c r="B1061" s="57" t="s">
        <v>173</v>
      </c>
      <c r="C1061" s="57" t="s">
        <v>99</v>
      </c>
      <c r="D1061" s="19" t="str">
        <f t="shared" si="96"/>
        <v>Financials</v>
      </c>
      <c r="E1061" s="19" t="str">
        <f t="shared" si="97"/>
        <v>Financials</v>
      </c>
      <c r="F1061" s="100">
        <v>1.1939999999999999E-2</v>
      </c>
      <c r="G1061" s="101">
        <v>7.7569999999999997</v>
      </c>
      <c r="H1061" s="98">
        <v>0.16925999999999999</v>
      </c>
      <c r="I1061" s="20">
        <f t="shared" si="98"/>
        <v>1</v>
      </c>
      <c r="J1061" s="102">
        <f t="shared" si="99"/>
        <v>1.5392548665721284E-3</v>
      </c>
      <c r="K1061" s="102">
        <f t="shared" si="100"/>
        <v>9.094026152499872E-3</v>
      </c>
      <c r="L1061" s="96">
        <f t="shared" si="101"/>
        <v>1.1939999999999999E-2</v>
      </c>
    </row>
    <row r="1062" spans="1:12" ht="13.95" customHeight="1" x14ac:dyDescent="0.3">
      <c r="A1062" s="94">
        <v>44408</v>
      </c>
      <c r="B1062" s="57" t="s">
        <v>173</v>
      </c>
      <c r="C1062" s="57" t="s">
        <v>99</v>
      </c>
      <c r="D1062" s="19" t="str">
        <f t="shared" si="96"/>
        <v>Financials</v>
      </c>
      <c r="E1062" s="19" t="str">
        <f t="shared" si="97"/>
        <v>Financials</v>
      </c>
      <c r="F1062" s="100">
        <v>1.1730000000000001E-2</v>
      </c>
      <c r="G1062" s="101">
        <v>7.2450000000000001</v>
      </c>
      <c r="H1062" s="98">
        <v>0.17901</v>
      </c>
      <c r="I1062" s="20">
        <f t="shared" si="98"/>
        <v>1</v>
      </c>
      <c r="J1062" s="102">
        <f t="shared" si="99"/>
        <v>1.6190476190476191E-3</v>
      </c>
      <c r="K1062" s="102">
        <f t="shared" si="100"/>
        <v>9.0444534888979335E-3</v>
      </c>
      <c r="L1062" s="96">
        <f t="shared" si="101"/>
        <v>1.1730000000000001E-2</v>
      </c>
    </row>
    <row r="1063" spans="1:12" ht="13.95" customHeight="1" x14ac:dyDescent="0.3">
      <c r="A1063" s="94">
        <v>44439</v>
      </c>
      <c r="B1063" s="57" t="s">
        <v>173</v>
      </c>
      <c r="C1063" s="57" t="s">
        <v>99</v>
      </c>
      <c r="D1063" s="19" t="str">
        <f t="shared" si="96"/>
        <v>Financials</v>
      </c>
      <c r="E1063" s="19" t="str">
        <f t="shared" si="97"/>
        <v>Financials</v>
      </c>
      <c r="F1063" s="100">
        <v>1.1690000000000001E-2</v>
      </c>
      <c r="G1063" s="101">
        <v>6.8940000000000001</v>
      </c>
      <c r="H1063" s="98">
        <v>0.1719</v>
      </c>
      <c r="I1063" s="20">
        <f t="shared" si="98"/>
        <v>1</v>
      </c>
      <c r="J1063" s="102">
        <f t="shared" si="99"/>
        <v>1.6956774006382362E-3</v>
      </c>
      <c r="K1063" s="102">
        <f t="shared" si="100"/>
        <v>9.8643246110426772E-3</v>
      </c>
      <c r="L1063" s="96">
        <f t="shared" si="101"/>
        <v>1.1690000000000001E-2</v>
      </c>
    </row>
    <row r="1064" spans="1:12" ht="13.95" customHeight="1" x14ac:dyDescent="0.3">
      <c r="A1064" s="94">
        <v>44469</v>
      </c>
      <c r="B1064" s="57" t="s">
        <v>173</v>
      </c>
      <c r="C1064" s="57" t="s">
        <v>99</v>
      </c>
      <c r="D1064" s="19" t="str">
        <f t="shared" si="96"/>
        <v>Financials</v>
      </c>
      <c r="E1064" s="19" t="str">
        <f t="shared" si="97"/>
        <v>Financials</v>
      </c>
      <c r="F1064" s="100">
        <v>1.142E-2</v>
      </c>
      <c r="G1064" s="101">
        <v>6.0979999999999999</v>
      </c>
      <c r="H1064" s="98">
        <v>0.17308999999999999</v>
      </c>
      <c r="I1064" s="20">
        <f t="shared" si="98"/>
        <v>1</v>
      </c>
      <c r="J1064" s="102">
        <f t="shared" si="99"/>
        <v>1.8727451623483109E-3</v>
      </c>
      <c r="K1064" s="102">
        <f t="shared" si="100"/>
        <v>1.0819487910037038E-2</v>
      </c>
      <c r="L1064" s="96">
        <f t="shared" si="101"/>
        <v>1.142E-2</v>
      </c>
    </row>
    <row r="1065" spans="1:12" ht="13.95" customHeight="1" x14ac:dyDescent="0.3">
      <c r="A1065" s="94">
        <v>44500</v>
      </c>
      <c r="B1065" s="57" t="s">
        <v>173</v>
      </c>
      <c r="C1065" s="57" t="s">
        <v>99</v>
      </c>
      <c r="D1065" s="19" t="str">
        <f t="shared" si="96"/>
        <v>Financials</v>
      </c>
      <c r="E1065" s="19" t="str">
        <f t="shared" si="97"/>
        <v>Financials</v>
      </c>
      <c r="F1065" s="100">
        <v>1.179E-2</v>
      </c>
      <c r="G1065" s="101">
        <v>5.75</v>
      </c>
      <c r="H1065" s="98">
        <v>0.17535000000000001</v>
      </c>
      <c r="I1065" s="20">
        <f t="shared" si="98"/>
        <v>1</v>
      </c>
      <c r="J1065" s="102">
        <f t="shared" si="99"/>
        <v>2.0504347826086956E-3</v>
      </c>
      <c r="K1065" s="102">
        <f t="shared" si="100"/>
        <v>1.169338341949641E-2</v>
      </c>
      <c r="L1065" s="96">
        <f t="shared" si="101"/>
        <v>1.179E-2</v>
      </c>
    </row>
    <row r="1066" spans="1:12" ht="13.95" customHeight="1" x14ac:dyDescent="0.3">
      <c r="A1066" s="94">
        <v>44530</v>
      </c>
      <c r="B1066" s="57" t="s">
        <v>173</v>
      </c>
      <c r="C1066" s="57" t="s">
        <v>99</v>
      </c>
      <c r="D1066" s="19" t="str">
        <f t="shared" si="96"/>
        <v>Financials</v>
      </c>
      <c r="E1066" s="19" t="str">
        <f t="shared" si="97"/>
        <v>Financials</v>
      </c>
      <c r="F1066" s="100">
        <v>1.2030000000000001E-2</v>
      </c>
      <c r="G1066" s="101">
        <v>5.7320000000000002</v>
      </c>
      <c r="H1066" s="98">
        <v>0.17496</v>
      </c>
      <c r="I1066" s="20">
        <f t="shared" si="98"/>
        <v>1</v>
      </c>
      <c r="J1066" s="102">
        <f t="shared" si="99"/>
        <v>2.0987438939288209E-3</v>
      </c>
      <c r="K1066" s="102">
        <f t="shared" si="100"/>
        <v>1.1995564094243374E-2</v>
      </c>
      <c r="L1066" s="96">
        <f t="shared" si="101"/>
        <v>1.2030000000000001E-2</v>
      </c>
    </row>
    <row r="1067" spans="1:12" ht="13.95" customHeight="1" x14ac:dyDescent="0.3">
      <c r="A1067" s="94">
        <v>44561</v>
      </c>
      <c r="B1067" s="57" t="s">
        <v>173</v>
      </c>
      <c r="C1067" s="57" t="s">
        <v>99</v>
      </c>
      <c r="D1067" s="19" t="str">
        <f t="shared" si="96"/>
        <v>Financials</v>
      </c>
      <c r="E1067" s="19" t="str">
        <f t="shared" si="97"/>
        <v>Financials</v>
      </c>
      <c r="F1067" s="100">
        <v>1.119E-2</v>
      </c>
      <c r="G1067" s="101">
        <v>5.4329999999999998</v>
      </c>
      <c r="H1067" s="98">
        <v>0.17394999999999999</v>
      </c>
      <c r="I1067" s="20">
        <f t="shared" si="98"/>
        <v>1</v>
      </c>
      <c r="J1067" s="102">
        <f t="shared" si="99"/>
        <v>2.0596355604638322E-3</v>
      </c>
      <c r="K1067" s="102">
        <f t="shared" si="100"/>
        <v>1.1840388390134132E-2</v>
      </c>
      <c r="L1067" s="96">
        <f t="shared" si="101"/>
        <v>1.119E-2</v>
      </c>
    </row>
    <row r="1068" spans="1:12" ht="13.95" customHeight="1" x14ac:dyDescent="0.3">
      <c r="A1068" s="94">
        <v>44592</v>
      </c>
      <c r="B1068" s="57" t="s">
        <v>173</v>
      </c>
      <c r="C1068" s="57" t="s">
        <v>99</v>
      </c>
      <c r="D1068" s="19" t="str">
        <f t="shared" si="96"/>
        <v>Financials</v>
      </c>
      <c r="E1068" s="19" t="str">
        <f t="shared" si="97"/>
        <v>Financials</v>
      </c>
      <c r="F1068" s="100">
        <v>1.2149999999999999E-2</v>
      </c>
      <c r="G1068" s="101">
        <v>6.226</v>
      </c>
      <c r="H1068" s="98">
        <v>0.17441000000000001</v>
      </c>
      <c r="I1068" s="20">
        <f t="shared" si="98"/>
        <v>1</v>
      </c>
      <c r="J1068" s="102">
        <f t="shared" si="99"/>
        <v>1.9514937359460327E-3</v>
      </c>
      <c r="K1068" s="102">
        <f t="shared" si="100"/>
        <v>1.1189116082483989E-2</v>
      </c>
      <c r="L1068" s="96">
        <f t="shared" si="101"/>
        <v>1.2149999999999999E-2</v>
      </c>
    </row>
    <row r="1069" spans="1:12" ht="13.95" customHeight="1" x14ac:dyDescent="0.3">
      <c r="A1069" s="94">
        <v>44620</v>
      </c>
      <c r="B1069" s="57" t="s">
        <v>173</v>
      </c>
      <c r="C1069" s="57" t="s">
        <v>99</v>
      </c>
      <c r="D1069" s="19" t="str">
        <f t="shared" si="96"/>
        <v>Financials</v>
      </c>
      <c r="E1069" s="19" t="str">
        <f t="shared" si="97"/>
        <v>Financials</v>
      </c>
      <c r="F1069" s="100">
        <v>1.0919999999999999E-2</v>
      </c>
      <c r="G1069" s="101">
        <v>5.7549999999999999</v>
      </c>
      <c r="H1069" s="98">
        <v>0.18057000000000001</v>
      </c>
      <c r="I1069" s="20">
        <f t="shared" si="98"/>
        <v>1</v>
      </c>
      <c r="J1069" s="102">
        <f t="shared" si="99"/>
        <v>1.8974804517810598E-3</v>
      </c>
      <c r="K1069" s="102">
        <f t="shared" si="100"/>
        <v>1.0508281839624854E-2</v>
      </c>
      <c r="L1069" s="96">
        <f t="shared" si="101"/>
        <v>1.0919999999999999E-2</v>
      </c>
    </row>
    <row r="1070" spans="1:12" ht="13.95" customHeight="1" x14ac:dyDescent="0.3">
      <c r="A1070" s="94">
        <v>44651</v>
      </c>
      <c r="B1070" s="57" t="s">
        <v>173</v>
      </c>
      <c r="C1070" s="57" t="s">
        <v>99</v>
      </c>
      <c r="D1070" s="19" t="str">
        <f t="shared" si="96"/>
        <v>Financials</v>
      </c>
      <c r="E1070" s="19" t="str">
        <f t="shared" si="97"/>
        <v>Financials</v>
      </c>
      <c r="F1070" s="100">
        <v>1.111E-2</v>
      </c>
      <c r="G1070" s="101">
        <v>6.1260000000000003</v>
      </c>
      <c r="H1070" s="98">
        <v>0.18107000000000001</v>
      </c>
      <c r="I1070" s="20">
        <f t="shared" si="98"/>
        <v>1</v>
      </c>
      <c r="J1070" s="102">
        <f t="shared" si="99"/>
        <v>1.8135814560888018E-3</v>
      </c>
      <c r="K1070" s="102">
        <f t="shared" si="100"/>
        <v>1.0015913492510088E-2</v>
      </c>
      <c r="L1070" s="96">
        <f t="shared" si="101"/>
        <v>1.111E-2</v>
      </c>
    </row>
    <row r="1071" spans="1:12" ht="13.95" customHeight="1" x14ac:dyDescent="0.3">
      <c r="A1071" s="94">
        <v>44681</v>
      </c>
      <c r="B1071" s="57" t="s">
        <v>173</v>
      </c>
      <c r="C1071" s="57" t="s">
        <v>99</v>
      </c>
      <c r="D1071" s="19" t="str">
        <f t="shared" si="96"/>
        <v>Financials</v>
      </c>
      <c r="E1071" s="19" t="str">
        <f t="shared" si="97"/>
        <v>Financials</v>
      </c>
      <c r="F1071" s="100">
        <v>1.123E-2</v>
      </c>
      <c r="G1071" s="101">
        <v>5.4569999999999999</v>
      </c>
      <c r="H1071" s="98">
        <v>0.18073</v>
      </c>
      <c r="I1071" s="20">
        <f t="shared" si="98"/>
        <v>1</v>
      </c>
      <c r="J1071" s="102">
        <f t="shared" si="99"/>
        <v>2.0579072750595566E-3</v>
      </c>
      <c r="K1071" s="102">
        <f t="shared" si="100"/>
        <v>1.1386639047527011E-2</v>
      </c>
      <c r="L1071" s="96">
        <f t="shared" si="101"/>
        <v>1.123E-2</v>
      </c>
    </row>
    <row r="1072" spans="1:12" ht="13.95" customHeight="1" x14ac:dyDescent="0.3">
      <c r="A1072" s="94">
        <v>44712</v>
      </c>
      <c r="B1072" s="57" t="s">
        <v>173</v>
      </c>
      <c r="C1072" s="57" t="s">
        <v>99</v>
      </c>
      <c r="D1072" s="19" t="str">
        <f t="shared" si="96"/>
        <v>Financials</v>
      </c>
      <c r="E1072" s="19" t="str">
        <f t="shared" si="97"/>
        <v>Financials</v>
      </c>
      <c r="F1072" s="100">
        <v>1.251E-2</v>
      </c>
      <c r="G1072" s="101">
        <v>6.0709999999999997</v>
      </c>
      <c r="H1072" s="98">
        <v>0.18103</v>
      </c>
      <c r="I1072" s="20">
        <f t="shared" si="98"/>
        <v>1</v>
      </c>
      <c r="J1072" s="102">
        <f t="shared" si="99"/>
        <v>2.0606160434854227E-3</v>
      </c>
      <c r="K1072" s="102">
        <f t="shared" si="100"/>
        <v>1.1382732384054703E-2</v>
      </c>
      <c r="L1072" s="96">
        <f t="shared" si="101"/>
        <v>1.251E-2</v>
      </c>
    </row>
    <row r="1073" spans="1:12" ht="13.95" customHeight="1" x14ac:dyDescent="0.3">
      <c r="A1073" s="94">
        <v>44742</v>
      </c>
      <c r="B1073" s="57" t="s">
        <v>173</v>
      </c>
      <c r="C1073" s="57" t="s">
        <v>99</v>
      </c>
      <c r="D1073" s="19" t="str">
        <f t="shared" si="96"/>
        <v>Financials</v>
      </c>
      <c r="E1073" s="19" t="str">
        <f t="shared" si="97"/>
        <v>Financials</v>
      </c>
      <c r="F1073" s="100">
        <v>1.192E-2</v>
      </c>
      <c r="G1073" s="101">
        <v>5.1790000000000003</v>
      </c>
      <c r="H1073" s="98">
        <v>0.18024999999999999</v>
      </c>
      <c r="I1073" s="20">
        <f t="shared" si="98"/>
        <v>1</v>
      </c>
      <c r="J1073" s="102">
        <f t="shared" si="99"/>
        <v>2.3016026259895734E-3</v>
      </c>
      <c r="K1073" s="102">
        <f t="shared" si="100"/>
        <v>1.2768946607431752E-2</v>
      </c>
      <c r="L1073" s="96">
        <f t="shared" si="101"/>
        <v>1.192E-2</v>
      </c>
    </row>
    <row r="1074" spans="1:12" ht="13.95" customHeight="1" x14ac:dyDescent="0.3">
      <c r="A1074" s="94">
        <v>44773</v>
      </c>
      <c r="B1074" s="57" t="s">
        <v>173</v>
      </c>
      <c r="C1074" s="57" t="s">
        <v>99</v>
      </c>
      <c r="D1074" s="19" t="str">
        <f t="shared" si="96"/>
        <v>Financials</v>
      </c>
      <c r="E1074" s="19" t="str">
        <f t="shared" si="97"/>
        <v>Financials</v>
      </c>
      <c r="F1074" s="100">
        <v>1.1429999999999999E-2</v>
      </c>
      <c r="G1074" s="101">
        <v>5.1890000000000001</v>
      </c>
      <c r="H1074" s="98">
        <v>0.18013000000000001</v>
      </c>
      <c r="I1074" s="20">
        <f t="shared" si="98"/>
        <v>1</v>
      </c>
      <c r="J1074" s="102">
        <f t="shared" si="99"/>
        <v>2.2027365581036807E-3</v>
      </c>
      <c r="K1074" s="102">
        <f t="shared" si="100"/>
        <v>1.2228593560782106E-2</v>
      </c>
      <c r="L1074" s="96">
        <f t="shared" si="101"/>
        <v>1.1429999999999999E-2</v>
      </c>
    </row>
    <row r="1075" spans="1:12" ht="13.95" customHeight="1" x14ac:dyDescent="0.3">
      <c r="A1075" s="94">
        <v>44804</v>
      </c>
      <c r="B1075" s="57" t="s">
        <v>173</v>
      </c>
      <c r="C1075" s="57" t="s">
        <v>99</v>
      </c>
      <c r="D1075" s="19" t="str">
        <f t="shared" si="96"/>
        <v>Financials</v>
      </c>
      <c r="E1075" s="19" t="str">
        <f t="shared" si="97"/>
        <v>Financials</v>
      </c>
      <c r="F1075" s="100">
        <v>1.2189999999999999E-2</v>
      </c>
      <c r="G1075" s="101">
        <v>5.6230000000000002</v>
      </c>
      <c r="H1075" s="98">
        <v>0.18103</v>
      </c>
      <c r="I1075" s="20">
        <f t="shared" si="98"/>
        <v>1</v>
      </c>
      <c r="J1075" s="102">
        <f t="shared" si="99"/>
        <v>2.1678819135692688E-3</v>
      </c>
      <c r="K1075" s="102">
        <f t="shared" si="100"/>
        <v>1.1975263290997453E-2</v>
      </c>
      <c r="L1075" s="96">
        <f t="shared" si="101"/>
        <v>1.2189999999999999E-2</v>
      </c>
    </row>
    <row r="1076" spans="1:12" ht="13.95" customHeight="1" x14ac:dyDescent="0.3">
      <c r="A1076" s="94">
        <v>44834</v>
      </c>
      <c r="B1076" s="57" t="s">
        <v>173</v>
      </c>
      <c r="C1076" s="57" t="s">
        <v>99</v>
      </c>
      <c r="D1076" s="19" t="str">
        <f t="shared" si="96"/>
        <v>Financials</v>
      </c>
      <c r="E1076" s="19" t="str">
        <f t="shared" si="97"/>
        <v>Financials</v>
      </c>
      <c r="F1076" s="100">
        <v>1.187E-2</v>
      </c>
      <c r="G1076" s="101">
        <v>5.7320000000000002</v>
      </c>
      <c r="H1076" s="98">
        <v>0.18107999999999999</v>
      </c>
      <c r="I1076" s="20">
        <f t="shared" si="98"/>
        <v>1</v>
      </c>
      <c r="J1076" s="102">
        <f t="shared" si="99"/>
        <v>2.0708304256803907E-3</v>
      </c>
      <c r="K1076" s="102">
        <f t="shared" si="100"/>
        <v>1.1435997491055836E-2</v>
      </c>
      <c r="L1076" s="96">
        <f t="shared" si="101"/>
        <v>1.187E-2</v>
      </c>
    </row>
    <row r="1077" spans="1:12" ht="13.95" customHeight="1" x14ac:dyDescent="0.3">
      <c r="A1077" s="94">
        <v>44865</v>
      </c>
      <c r="B1077" s="57" t="s">
        <v>173</v>
      </c>
      <c r="C1077" s="57" t="s">
        <v>99</v>
      </c>
      <c r="D1077" s="19" t="str">
        <f t="shared" si="96"/>
        <v>Financials</v>
      </c>
      <c r="E1077" s="19" t="str">
        <f t="shared" si="97"/>
        <v>Financials</v>
      </c>
      <c r="F1077" s="100">
        <v>1.1480000000000001E-2</v>
      </c>
      <c r="G1077" s="101">
        <v>5.8390000000000004</v>
      </c>
      <c r="H1077" s="98">
        <v>0.18054999999999999</v>
      </c>
      <c r="I1077" s="20">
        <f t="shared" si="98"/>
        <v>1</v>
      </c>
      <c r="J1077" s="102">
        <f t="shared" si="99"/>
        <v>1.9660900839184791E-3</v>
      </c>
      <c r="K1077" s="102">
        <f t="shared" si="100"/>
        <v>1.0889449370913759E-2</v>
      </c>
      <c r="L1077" s="96">
        <f t="shared" si="101"/>
        <v>1.1480000000000001E-2</v>
      </c>
    </row>
    <row r="1078" spans="1:12" ht="13.95" customHeight="1" x14ac:dyDescent="0.3">
      <c r="A1078" s="94">
        <v>44895</v>
      </c>
      <c r="B1078" s="57" t="s">
        <v>173</v>
      </c>
      <c r="C1078" s="57" t="s">
        <v>99</v>
      </c>
      <c r="D1078" s="19" t="str">
        <f t="shared" si="96"/>
        <v>Financials</v>
      </c>
      <c r="E1078" s="19" t="str">
        <f t="shared" si="97"/>
        <v>Financials</v>
      </c>
      <c r="F1078" s="100">
        <v>9.9500000000000005E-3</v>
      </c>
      <c r="G1078" s="101">
        <v>5.3079999999999998</v>
      </c>
      <c r="H1078" s="98">
        <v>0.16683000000000001</v>
      </c>
      <c r="I1078" s="20">
        <f t="shared" si="98"/>
        <v>1</v>
      </c>
      <c r="J1078" s="102">
        <f t="shared" si="99"/>
        <v>1.8745290128108518E-3</v>
      </c>
      <c r="K1078" s="102">
        <f t="shared" si="100"/>
        <v>1.123616263748038E-2</v>
      </c>
      <c r="L1078" s="96">
        <f t="shared" si="101"/>
        <v>9.9500000000000005E-3</v>
      </c>
    </row>
    <row r="1079" spans="1:12" ht="13.95" customHeight="1" x14ac:dyDescent="0.3">
      <c r="A1079" s="94">
        <v>44926</v>
      </c>
      <c r="B1079" s="57" t="s">
        <v>173</v>
      </c>
      <c r="C1079" s="57" t="s">
        <v>99</v>
      </c>
      <c r="D1079" s="19" t="str">
        <f t="shared" si="96"/>
        <v>Financials</v>
      </c>
      <c r="E1079" s="19" t="str">
        <f t="shared" si="97"/>
        <v>Financials</v>
      </c>
      <c r="F1079" s="100">
        <v>1.0449999999999999E-2</v>
      </c>
      <c r="G1079" s="101">
        <v>5.31</v>
      </c>
      <c r="H1079" s="98">
        <v>0.15731000000000001</v>
      </c>
      <c r="I1079" s="20">
        <f t="shared" si="98"/>
        <v>1</v>
      </c>
      <c r="J1079" s="102">
        <f t="shared" si="99"/>
        <v>1.9679849340866291E-3</v>
      </c>
      <c r="K1079" s="102">
        <f t="shared" si="100"/>
        <v>1.2510234149682976E-2</v>
      </c>
      <c r="L1079" s="96">
        <f t="shared" si="101"/>
        <v>1.0449999999999999E-2</v>
      </c>
    </row>
    <row r="1080" spans="1:12" ht="13.95" customHeight="1" x14ac:dyDescent="0.3">
      <c r="A1080" s="94">
        <v>44957</v>
      </c>
      <c r="B1080" s="57" t="s">
        <v>173</v>
      </c>
      <c r="C1080" s="57" t="s">
        <v>99</v>
      </c>
      <c r="D1080" s="19" t="str">
        <f t="shared" si="96"/>
        <v>Financials</v>
      </c>
      <c r="E1080" s="19" t="str">
        <f t="shared" si="97"/>
        <v>Financials</v>
      </c>
      <c r="F1080" s="100">
        <v>9.4999999999999998E-3</v>
      </c>
      <c r="G1080" s="101">
        <v>5.125</v>
      </c>
      <c r="H1080" s="98">
        <v>0.15134</v>
      </c>
      <c r="I1080" s="20">
        <f t="shared" si="98"/>
        <v>1</v>
      </c>
      <c r="J1080" s="102">
        <f t="shared" si="99"/>
        <v>1.8536585365853658E-3</v>
      </c>
      <c r="K1080" s="102">
        <f t="shared" si="100"/>
        <v>1.2248305382485567E-2</v>
      </c>
      <c r="L1080" s="96">
        <f t="shared" si="101"/>
        <v>9.4999999999999998E-3</v>
      </c>
    </row>
    <row r="1081" spans="1:12" ht="13.95" customHeight="1" x14ac:dyDescent="0.3">
      <c r="A1081" s="94">
        <v>44985</v>
      </c>
      <c r="B1081" s="57" t="s">
        <v>173</v>
      </c>
      <c r="C1081" s="57" t="s">
        <v>99</v>
      </c>
      <c r="D1081" s="19" t="str">
        <f t="shared" si="96"/>
        <v>Financials</v>
      </c>
      <c r="E1081" s="19" t="str">
        <f t="shared" si="97"/>
        <v>Financials</v>
      </c>
      <c r="F1081" s="100">
        <v>9.4900000000000002E-3</v>
      </c>
      <c r="G1081" s="101">
        <v>5.19</v>
      </c>
      <c r="H1081" s="98">
        <v>0.14208999999999999</v>
      </c>
      <c r="I1081" s="20">
        <f t="shared" si="98"/>
        <v>1</v>
      </c>
      <c r="J1081" s="102">
        <f t="shared" si="99"/>
        <v>1.8285163776493255E-3</v>
      </c>
      <c r="K1081" s="102">
        <f t="shared" si="100"/>
        <v>1.2868719668163317E-2</v>
      </c>
      <c r="L1081" s="96">
        <f t="shared" si="101"/>
        <v>9.4900000000000002E-3</v>
      </c>
    </row>
    <row r="1082" spans="1:12" ht="13.95" customHeight="1" x14ac:dyDescent="0.3">
      <c r="A1082" s="94">
        <v>45016</v>
      </c>
      <c r="B1082" s="57" t="s">
        <v>173</v>
      </c>
      <c r="C1082" s="57" t="s">
        <v>99</v>
      </c>
      <c r="D1082" s="19" t="str">
        <f t="shared" si="96"/>
        <v>Financials</v>
      </c>
      <c r="E1082" s="19" t="str">
        <f t="shared" si="97"/>
        <v>Financials</v>
      </c>
      <c r="F1082" s="100">
        <v>9.9799999999999993E-3</v>
      </c>
      <c r="G1082" s="101">
        <v>5.4130000000000003</v>
      </c>
      <c r="H1082" s="98">
        <v>0.14101</v>
      </c>
      <c r="I1082" s="20">
        <f t="shared" si="98"/>
        <v>1</v>
      </c>
      <c r="J1082" s="102">
        <f t="shared" si="99"/>
        <v>1.8437095880288192E-3</v>
      </c>
      <c r="K1082" s="102">
        <f t="shared" si="100"/>
        <v>1.3075027218132184E-2</v>
      </c>
      <c r="L1082" s="96">
        <f t="shared" si="101"/>
        <v>9.9799999999999993E-3</v>
      </c>
    </row>
    <row r="1083" spans="1:12" ht="13.95" customHeight="1" x14ac:dyDescent="0.3">
      <c r="A1083" s="94">
        <v>45046</v>
      </c>
      <c r="B1083" s="57" t="s">
        <v>173</v>
      </c>
      <c r="C1083" s="57" t="s">
        <v>99</v>
      </c>
      <c r="D1083" s="19" t="str">
        <f t="shared" si="96"/>
        <v>Financials</v>
      </c>
      <c r="E1083" s="19" t="str">
        <f t="shared" si="97"/>
        <v>Financials</v>
      </c>
      <c r="F1083" s="100">
        <v>1.014E-2</v>
      </c>
      <c r="G1083" s="101">
        <v>5.6260000000000003</v>
      </c>
      <c r="H1083" s="98">
        <v>0.14319999999999999</v>
      </c>
      <c r="I1083" s="20">
        <f t="shared" si="98"/>
        <v>1</v>
      </c>
      <c r="J1083" s="102">
        <f t="shared" si="99"/>
        <v>1.8023462495556344E-3</v>
      </c>
      <c r="K1083" s="102">
        <f t="shared" si="100"/>
        <v>1.2586216826505828E-2</v>
      </c>
      <c r="L1083" s="96">
        <f t="shared" si="101"/>
        <v>1.014E-2</v>
      </c>
    </row>
    <row r="1084" spans="1:12" ht="13.95" customHeight="1" x14ac:dyDescent="0.3">
      <c r="A1084" s="94">
        <v>45077</v>
      </c>
      <c r="B1084" s="57" t="s">
        <v>173</v>
      </c>
      <c r="C1084" s="57" t="s">
        <v>99</v>
      </c>
      <c r="D1084" s="19" t="str">
        <f t="shared" si="96"/>
        <v>Financials</v>
      </c>
      <c r="E1084" s="19" t="str">
        <f t="shared" si="97"/>
        <v>Financials</v>
      </c>
      <c r="F1084" s="100">
        <v>1.0460000000000001E-2</v>
      </c>
      <c r="G1084" s="101">
        <v>6.0659999999999998</v>
      </c>
      <c r="H1084" s="98">
        <v>0.13875999999999999</v>
      </c>
      <c r="I1084" s="20">
        <f t="shared" si="98"/>
        <v>1</v>
      </c>
      <c r="J1084" s="102">
        <f t="shared" si="99"/>
        <v>1.7243653148697659E-3</v>
      </c>
      <c r="K1084" s="102">
        <f t="shared" si="100"/>
        <v>1.2426962488251413E-2</v>
      </c>
      <c r="L1084" s="96">
        <f t="shared" si="101"/>
        <v>1.0460000000000001E-2</v>
      </c>
    </row>
    <row r="1085" spans="1:12" ht="13.95" customHeight="1" x14ac:dyDescent="0.3">
      <c r="A1085" s="94">
        <v>45107</v>
      </c>
      <c r="B1085" s="57" t="s">
        <v>173</v>
      </c>
      <c r="C1085" s="57" t="s">
        <v>99</v>
      </c>
      <c r="D1085" s="19" t="str">
        <f t="shared" si="96"/>
        <v>Financials</v>
      </c>
      <c r="E1085" s="19" t="str">
        <f t="shared" si="97"/>
        <v>Financials</v>
      </c>
      <c r="F1085" s="100">
        <v>1.0699999999999999E-2</v>
      </c>
      <c r="G1085" s="101">
        <v>6.6840000000000002</v>
      </c>
      <c r="H1085" s="98">
        <v>0.14133000000000001</v>
      </c>
      <c r="I1085" s="20">
        <f t="shared" si="98"/>
        <v>1</v>
      </c>
      <c r="J1085" s="102">
        <f t="shared" si="99"/>
        <v>1.6008378216636743E-3</v>
      </c>
      <c r="K1085" s="102">
        <f t="shared" si="100"/>
        <v>1.1326949845494051E-2</v>
      </c>
      <c r="L1085" s="96">
        <f t="shared" si="101"/>
        <v>1.0699999999999999E-2</v>
      </c>
    </row>
    <row r="1086" spans="1:12" ht="13.95" customHeight="1" x14ac:dyDescent="0.3">
      <c r="A1086" s="94">
        <v>45138</v>
      </c>
      <c r="B1086" s="57" t="s">
        <v>173</v>
      </c>
      <c r="C1086" s="57" t="s">
        <v>99</v>
      </c>
      <c r="D1086" s="19" t="str">
        <f t="shared" si="96"/>
        <v>Financials</v>
      </c>
      <c r="E1086" s="19" t="str">
        <f t="shared" si="97"/>
        <v>Financials</v>
      </c>
      <c r="F1086" s="100">
        <v>1.0489999999999999E-2</v>
      </c>
      <c r="G1086" s="101">
        <v>6.7039999999999997</v>
      </c>
      <c r="H1086" s="98">
        <v>0.14299999999999999</v>
      </c>
      <c r="I1086" s="20">
        <f t="shared" si="98"/>
        <v>1</v>
      </c>
      <c r="J1086" s="102">
        <f t="shared" si="99"/>
        <v>1.5647374701670644E-3</v>
      </c>
      <c r="K1086" s="102">
        <f t="shared" si="100"/>
        <v>1.0942220071098354E-2</v>
      </c>
      <c r="L1086" s="96">
        <f t="shared" si="101"/>
        <v>1.0489999999999999E-2</v>
      </c>
    </row>
    <row r="1087" spans="1:12" ht="13.95" customHeight="1" x14ac:dyDescent="0.3">
      <c r="A1087" s="94">
        <v>45169</v>
      </c>
      <c r="B1087" s="57" t="s">
        <v>173</v>
      </c>
      <c r="C1087" s="57" t="s">
        <v>99</v>
      </c>
      <c r="D1087" s="19" t="str">
        <f t="shared" si="96"/>
        <v>Financials</v>
      </c>
      <c r="E1087" s="19" t="str">
        <f t="shared" si="97"/>
        <v>Financials</v>
      </c>
      <c r="F1087" s="100">
        <v>9.9500000000000005E-3</v>
      </c>
      <c r="G1087" s="101">
        <v>6.1970000000000001</v>
      </c>
      <c r="H1087" s="98">
        <v>0.13863</v>
      </c>
      <c r="I1087" s="20">
        <f t="shared" si="98"/>
        <v>1</v>
      </c>
      <c r="J1087" s="102">
        <f t="shared" si="99"/>
        <v>1.6056156204615137E-3</v>
      </c>
      <c r="K1087" s="102">
        <f t="shared" si="100"/>
        <v>1.1582021355128858E-2</v>
      </c>
      <c r="L1087" s="96">
        <f t="shared" si="101"/>
        <v>9.9500000000000005E-3</v>
      </c>
    </row>
    <row r="1088" spans="1:12" ht="13.95" customHeight="1" x14ac:dyDescent="0.3">
      <c r="A1088" s="94">
        <v>45199</v>
      </c>
      <c r="B1088" s="57" t="s">
        <v>173</v>
      </c>
      <c r="C1088" s="57" t="s">
        <v>99</v>
      </c>
      <c r="D1088" s="19" t="str">
        <f t="shared" si="96"/>
        <v>Financials</v>
      </c>
      <c r="E1088" s="19" t="str">
        <f t="shared" si="97"/>
        <v>Financials</v>
      </c>
      <c r="F1088" s="100">
        <v>9.3200000000000002E-3</v>
      </c>
      <c r="G1088" s="101">
        <v>5.8120000000000003</v>
      </c>
      <c r="H1088" s="98">
        <v>0.13761000000000001</v>
      </c>
      <c r="I1088" s="20">
        <f t="shared" si="98"/>
        <v>1</v>
      </c>
      <c r="J1088" s="102">
        <f t="shared" si="99"/>
        <v>1.6035788024776323E-3</v>
      </c>
      <c r="K1088" s="102">
        <f t="shared" si="100"/>
        <v>1.1653068835677873E-2</v>
      </c>
      <c r="L1088" s="96">
        <f t="shared" si="101"/>
        <v>9.3200000000000002E-3</v>
      </c>
    </row>
    <row r="1089" spans="1:12" ht="13.95" customHeight="1" x14ac:dyDescent="0.3">
      <c r="A1089" s="94">
        <v>45230</v>
      </c>
      <c r="B1089" s="57" t="s">
        <v>173</v>
      </c>
      <c r="C1089" s="57" t="s">
        <v>99</v>
      </c>
      <c r="D1089" s="19" t="str">
        <f t="shared" si="96"/>
        <v>Financials</v>
      </c>
      <c r="E1089" s="19" t="str">
        <f t="shared" si="97"/>
        <v>Financials</v>
      </c>
      <c r="F1089" s="100">
        <v>9.3200000000000002E-3</v>
      </c>
      <c r="G1089" s="101">
        <v>5.569</v>
      </c>
      <c r="H1089" s="98">
        <v>0.13816000000000001</v>
      </c>
      <c r="I1089" s="20">
        <f t="shared" si="98"/>
        <v>1</v>
      </c>
      <c r="J1089" s="102">
        <f t="shared" si="99"/>
        <v>1.6735500089782725E-3</v>
      </c>
      <c r="K1089" s="102">
        <f t="shared" si="100"/>
        <v>1.2113129769674815E-2</v>
      </c>
      <c r="L1089" s="96">
        <f t="shared" si="101"/>
        <v>9.3200000000000002E-3</v>
      </c>
    </row>
    <row r="1090" spans="1:12" ht="13.95" customHeight="1" x14ac:dyDescent="0.3">
      <c r="A1090" s="94">
        <v>45260</v>
      </c>
      <c r="B1090" s="57" t="s">
        <v>173</v>
      </c>
      <c r="C1090" s="57" t="s">
        <v>99</v>
      </c>
      <c r="D1090" s="19" t="str">
        <f t="shared" si="96"/>
        <v>Financials</v>
      </c>
      <c r="E1090" s="19" t="str">
        <f t="shared" si="97"/>
        <v>Financials</v>
      </c>
      <c r="F1090" s="100">
        <v>9.7299999999999991E-3</v>
      </c>
      <c r="G1090" s="101">
        <v>6.6710000000000003</v>
      </c>
      <c r="H1090" s="98">
        <v>0.13428000000000001</v>
      </c>
      <c r="I1090" s="20">
        <f t="shared" si="98"/>
        <v>1</v>
      </c>
      <c r="J1090" s="102">
        <f t="shared" si="99"/>
        <v>1.458551941238195E-3</v>
      </c>
      <c r="K1090" s="102">
        <f t="shared" si="100"/>
        <v>1.086201922280455E-2</v>
      </c>
      <c r="L1090" s="96">
        <f t="shared" si="101"/>
        <v>9.7299999999999991E-3</v>
      </c>
    </row>
    <row r="1091" spans="1:12" ht="13.95" customHeight="1" x14ac:dyDescent="0.3">
      <c r="A1091" s="94">
        <v>45291</v>
      </c>
      <c r="B1091" s="57" t="s">
        <v>173</v>
      </c>
      <c r="C1091" s="57" t="s">
        <v>99</v>
      </c>
      <c r="D1091" s="19" t="str">
        <f t="shared" si="96"/>
        <v>Financials</v>
      </c>
      <c r="E1091" s="19" t="str">
        <f t="shared" si="97"/>
        <v>Financials</v>
      </c>
      <c r="F1091" s="100">
        <v>1.0019999999999999E-2</v>
      </c>
      <c r="G1091" s="101">
        <v>7.0179999999999998</v>
      </c>
      <c r="H1091" s="98">
        <v>0.13572000000000001</v>
      </c>
      <c r="I1091" s="20">
        <f t="shared" si="98"/>
        <v>1</v>
      </c>
      <c r="J1091" s="102">
        <f t="shared" si="99"/>
        <v>1.4277571957822741E-3</v>
      </c>
      <c r="K1091" s="102">
        <f t="shared" si="100"/>
        <v>1.0519873237417286E-2</v>
      </c>
      <c r="L1091" s="96">
        <f t="shared" si="101"/>
        <v>1.0019999999999999E-2</v>
      </c>
    </row>
    <row r="1092" spans="1:12" ht="13.95" customHeight="1" x14ac:dyDescent="0.3">
      <c r="A1092" s="94">
        <v>45322</v>
      </c>
      <c r="B1092" s="57" t="s">
        <v>173</v>
      </c>
      <c r="C1092" s="57" t="s">
        <v>99</v>
      </c>
      <c r="D1092" s="19" t="str">
        <f t="shared" si="96"/>
        <v>Financials</v>
      </c>
      <c r="E1092" s="19" t="str">
        <f t="shared" si="97"/>
        <v>Financials</v>
      </c>
      <c r="F1092" s="100">
        <v>9.4299999999999991E-3</v>
      </c>
      <c r="G1092" s="101">
        <v>6.3810000000000002</v>
      </c>
      <c r="H1092" s="98">
        <v>0.13413</v>
      </c>
      <c r="I1092" s="20">
        <f t="shared" si="98"/>
        <v>1</v>
      </c>
      <c r="J1092" s="102">
        <f t="shared" si="99"/>
        <v>1.4778247923522957E-3</v>
      </c>
      <c r="K1092" s="102">
        <f t="shared" si="100"/>
        <v>1.1017854263418293E-2</v>
      </c>
      <c r="L1092" s="96">
        <f t="shared" si="101"/>
        <v>9.4299999999999991E-3</v>
      </c>
    </row>
    <row r="1093" spans="1:12" ht="13.95" customHeight="1" x14ac:dyDescent="0.3">
      <c r="A1093" s="94">
        <v>45351</v>
      </c>
      <c r="B1093" s="57" t="s">
        <v>173</v>
      </c>
      <c r="C1093" s="57" t="s">
        <v>99</v>
      </c>
      <c r="D1093" s="19" t="str">
        <f t="shared" ref="D1093:D1156" si="102">VLOOKUP(C1093,GicsMap,2,FALSE)</f>
        <v>Financials</v>
      </c>
      <c r="E1093" s="19" t="str">
        <f t="shared" ref="E1093:E1156" si="103">IF(D1093="Cyclicals",IF(COUNTIF(GlobalList,B1093)&gt;0,"WEG &amp; Embraer","Cyclicals ex-WEG &amp; Embraer"),D1093)</f>
        <v>Financials</v>
      </c>
      <c r="F1093" s="100">
        <v>8.4200000000000004E-3</v>
      </c>
      <c r="G1093" s="101">
        <v>6.3979999999999997</v>
      </c>
      <c r="H1093" s="98">
        <v>0.1195</v>
      </c>
      <c r="I1093" s="20">
        <f t="shared" ref="I1093:I1156" si="104">IF(AND(ISNUMBER(G1093),ISNUMBER(H1093),G1093&gt;=PEmin,G1093&lt;=PEmax,H1093&gt;=ROEmin,H1093&lt;=ROEmax),1,0)</f>
        <v>1</v>
      </c>
      <c r="J1093" s="102">
        <f t="shared" ref="J1093:J1156" si="105">IF(I1093=1,F1093/G1093,0)</f>
        <v>1.3160362613316662E-3</v>
      </c>
      <c r="K1093" s="102">
        <f t="shared" ref="K1093:K1156" si="106">IF(I1093=1,J1093/H1093,0)</f>
        <v>1.1012855743361223E-2</v>
      </c>
      <c r="L1093" s="96">
        <f t="shared" ref="L1093:L1156" si="107">I1093*F1093</f>
        <v>8.4200000000000004E-3</v>
      </c>
    </row>
    <row r="1094" spans="1:12" ht="13.95" customHeight="1" x14ac:dyDescent="0.3">
      <c r="A1094" s="94">
        <v>45382</v>
      </c>
      <c r="B1094" s="57" t="s">
        <v>173</v>
      </c>
      <c r="C1094" s="57" t="s">
        <v>99</v>
      </c>
      <c r="D1094" s="19" t="str">
        <f t="shared" si="102"/>
        <v>Financials</v>
      </c>
      <c r="E1094" s="19" t="str">
        <f t="shared" si="103"/>
        <v>Financials</v>
      </c>
      <c r="F1094" s="100">
        <v>8.8500000000000002E-3</v>
      </c>
      <c r="G1094" s="101">
        <v>6.7210000000000001</v>
      </c>
      <c r="H1094" s="98">
        <v>0.11842</v>
      </c>
      <c r="I1094" s="20">
        <f t="shared" si="104"/>
        <v>1</v>
      </c>
      <c r="J1094" s="102">
        <f t="shared" si="105"/>
        <v>1.3167683380449339E-3</v>
      </c>
      <c r="K1094" s="102">
        <f t="shared" si="106"/>
        <v>1.1119475916609813E-2</v>
      </c>
      <c r="L1094" s="96">
        <f t="shared" si="107"/>
        <v>8.8500000000000002E-3</v>
      </c>
    </row>
    <row r="1095" spans="1:12" ht="13.95" customHeight="1" x14ac:dyDescent="0.3">
      <c r="A1095" s="94">
        <v>45412</v>
      </c>
      <c r="B1095" s="57" t="s">
        <v>173</v>
      </c>
      <c r="C1095" s="57" t="s">
        <v>99</v>
      </c>
      <c r="D1095" s="19" t="str">
        <f t="shared" si="102"/>
        <v>Financials</v>
      </c>
      <c r="E1095" s="19" t="str">
        <f t="shared" si="103"/>
        <v>Financials</v>
      </c>
      <c r="F1095" s="100">
        <v>8.8000000000000005E-3</v>
      </c>
      <c r="G1095" s="101">
        <v>6.4189999999999996</v>
      </c>
      <c r="H1095" s="98">
        <v>0.11869</v>
      </c>
      <c r="I1095" s="20">
        <f t="shared" si="104"/>
        <v>1</v>
      </c>
      <c r="J1095" s="102">
        <f t="shared" si="105"/>
        <v>1.370930051409877E-3</v>
      </c>
      <c r="K1095" s="102">
        <f t="shared" si="106"/>
        <v>1.1550510164376755E-2</v>
      </c>
      <c r="L1095" s="96">
        <f t="shared" si="107"/>
        <v>8.8000000000000005E-3</v>
      </c>
    </row>
    <row r="1096" spans="1:12" ht="13.95" customHeight="1" x14ac:dyDescent="0.3">
      <c r="A1096" s="94">
        <v>45443</v>
      </c>
      <c r="B1096" s="57" t="s">
        <v>173</v>
      </c>
      <c r="C1096" s="57" t="s">
        <v>99</v>
      </c>
      <c r="D1096" s="19" t="str">
        <f t="shared" si="102"/>
        <v>Financials</v>
      </c>
      <c r="E1096" s="19" t="str">
        <f t="shared" si="103"/>
        <v>Financials</v>
      </c>
      <c r="F1096" s="100">
        <v>8.4399999999999996E-3</v>
      </c>
      <c r="G1096" s="101">
        <v>5.7450000000000001</v>
      </c>
      <c r="H1096" s="98">
        <v>0.12534000000000001</v>
      </c>
      <c r="I1096" s="20">
        <f t="shared" si="104"/>
        <v>1</v>
      </c>
      <c r="J1096" s="102">
        <f t="shared" si="105"/>
        <v>1.4691035683202785E-3</v>
      </c>
      <c r="K1096" s="102">
        <f t="shared" si="106"/>
        <v>1.1720947569174073E-2</v>
      </c>
      <c r="L1096" s="96">
        <f t="shared" si="107"/>
        <v>8.4399999999999996E-3</v>
      </c>
    </row>
    <row r="1097" spans="1:12" ht="13.95" customHeight="1" x14ac:dyDescent="0.3">
      <c r="A1097" s="94">
        <v>45473</v>
      </c>
      <c r="B1097" s="57" t="s">
        <v>173</v>
      </c>
      <c r="C1097" s="57" t="s">
        <v>99</v>
      </c>
      <c r="D1097" s="19" t="str">
        <f t="shared" si="102"/>
        <v>Financials</v>
      </c>
      <c r="E1097" s="19" t="str">
        <f t="shared" si="103"/>
        <v>Financials</v>
      </c>
      <c r="F1097" s="100">
        <v>8.1799999999999998E-3</v>
      </c>
      <c r="G1097" s="101">
        <v>5.6040000000000001</v>
      </c>
      <c r="H1097" s="98">
        <v>0.12522</v>
      </c>
      <c r="I1097" s="20">
        <f t="shared" si="104"/>
        <v>1</v>
      </c>
      <c r="J1097" s="102">
        <f t="shared" si="105"/>
        <v>1.4596716630977872E-3</v>
      </c>
      <c r="K1097" s="102">
        <f t="shared" si="106"/>
        <v>1.1656857236046855E-2</v>
      </c>
      <c r="L1097" s="96">
        <f t="shared" si="107"/>
        <v>8.1799999999999998E-3</v>
      </c>
    </row>
    <row r="1098" spans="1:12" ht="13.95" customHeight="1" x14ac:dyDescent="0.3">
      <c r="A1098" s="94">
        <v>45504</v>
      </c>
      <c r="B1098" s="57" t="s">
        <v>173</v>
      </c>
      <c r="C1098" s="57" t="s">
        <v>99</v>
      </c>
      <c r="D1098" s="19" t="str">
        <f t="shared" si="102"/>
        <v>Financials</v>
      </c>
      <c r="E1098" s="19" t="str">
        <f t="shared" si="103"/>
        <v>Financials</v>
      </c>
      <c r="F1098" s="100">
        <v>7.9100000000000004E-3</v>
      </c>
      <c r="G1098" s="101">
        <v>5.48</v>
      </c>
      <c r="H1098" s="98">
        <v>0.12784000000000001</v>
      </c>
      <c r="I1098" s="20">
        <f t="shared" si="104"/>
        <v>1</v>
      </c>
      <c r="J1098" s="102">
        <f t="shared" si="105"/>
        <v>1.4434306569343065E-3</v>
      </c>
      <c r="K1098" s="102">
        <f t="shared" si="106"/>
        <v>1.1290915651864099E-2</v>
      </c>
      <c r="L1098" s="96">
        <f t="shared" si="107"/>
        <v>7.9100000000000004E-3</v>
      </c>
    </row>
    <row r="1099" spans="1:12" ht="13.95" customHeight="1" x14ac:dyDescent="0.3">
      <c r="A1099" s="94">
        <v>45535</v>
      </c>
      <c r="B1099" s="57" t="s">
        <v>173</v>
      </c>
      <c r="C1099" s="57" t="s">
        <v>99</v>
      </c>
      <c r="D1099" s="19" t="str">
        <f t="shared" si="102"/>
        <v>Financials</v>
      </c>
      <c r="E1099" s="19" t="str">
        <f t="shared" si="103"/>
        <v>Financials</v>
      </c>
      <c r="F1099" s="100">
        <v>9.3500000000000007E-3</v>
      </c>
      <c r="G1099" s="101">
        <v>6.758</v>
      </c>
      <c r="H1099" s="98">
        <v>0.13593</v>
      </c>
      <c r="I1099" s="20">
        <f t="shared" si="104"/>
        <v>1</v>
      </c>
      <c r="J1099" s="102">
        <f t="shared" si="105"/>
        <v>1.3835454276413142E-3</v>
      </c>
      <c r="K1099" s="102">
        <f t="shared" si="106"/>
        <v>1.0178367009794116E-2</v>
      </c>
      <c r="L1099" s="96">
        <f t="shared" si="107"/>
        <v>9.3500000000000007E-3</v>
      </c>
    </row>
    <row r="1100" spans="1:12" ht="13.95" customHeight="1" x14ac:dyDescent="0.3">
      <c r="A1100" s="94">
        <v>45565</v>
      </c>
      <c r="B1100" s="57" t="s">
        <v>173</v>
      </c>
      <c r="C1100" s="57" t="s">
        <v>99</v>
      </c>
      <c r="D1100" s="19" t="str">
        <f t="shared" si="102"/>
        <v>Financials</v>
      </c>
      <c r="E1100" s="19" t="str">
        <f t="shared" si="103"/>
        <v>Financials</v>
      </c>
      <c r="F1100" s="100">
        <v>8.8500000000000002E-3</v>
      </c>
      <c r="G1100" s="101">
        <v>6.12</v>
      </c>
      <c r="H1100" s="98">
        <v>0.13864000000000001</v>
      </c>
      <c r="I1100" s="20">
        <f t="shared" si="104"/>
        <v>1</v>
      </c>
      <c r="J1100" s="102">
        <f t="shared" si="105"/>
        <v>1.446078431372549E-3</v>
      </c>
      <c r="K1100" s="102">
        <f t="shared" si="106"/>
        <v>1.0430456083183416E-2</v>
      </c>
      <c r="L1100" s="96">
        <f t="shared" si="107"/>
        <v>8.8500000000000002E-3</v>
      </c>
    </row>
    <row r="1101" spans="1:12" ht="13.95" customHeight="1" x14ac:dyDescent="0.3">
      <c r="A1101" s="94">
        <v>45596</v>
      </c>
      <c r="B1101" s="57" t="s">
        <v>173</v>
      </c>
      <c r="C1101" s="57" t="s">
        <v>99</v>
      </c>
      <c r="D1101" s="19" t="str">
        <f t="shared" si="102"/>
        <v>Financials</v>
      </c>
      <c r="E1101" s="19" t="str">
        <f t="shared" si="103"/>
        <v>Financials</v>
      </c>
      <c r="F1101" s="100">
        <v>8.8500000000000002E-3</v>
      </c>
      <c r="G1101" s="101">
        <v>5.7290000000000001</v>
      </c>
      <c r="H1101" s="98">
        <v>0.14161000000000001</v>
      </c>
      <c r="I1101" s="20">
        <f t="shared" si="104"/>
        <v>1</v>
      </c>
      <c r="J1101" s="102">
        <f t="shared" si="105"/>
        <v>1.5447722115552454E-3</v>
      </c>
      <c r="K1101" s="102">
        <f t="shared" si="106"/>
        <v>1.0908637889663479E-2</v>
      </c>
      <c r="L1101" s="96">
        <f t="shared" si="107"/>
        <v>8.8500000000000002E-3</v>
      </c>
    </row>
    <row r="1102" spans="1:12" ht="13.95" customHeight="1" x14ac:dyDescent="0.3">
      <c r="A1102" s="94">
        <v>45626</v>
      </c>
      <c r="B1102" s="57" t="s">
        <v>173</v>
      </c>
      <c r="C1102" s="57" t="s">
        <v>99</v>
      </c>
      <c r="D1102" s="19" t="str">
        <f t="shared" si="102"/>
        <v>Financials</v>
      </c>
      <c r="E1102" s="19" t="str">
        <f t="shared" si="103"/>
        <v>Financials</v>
      </c>
      <c r="F1102" s="100">
        <v>8.0000000000000002E-3</v>
      </c>
      <c r="G1102" s="101">
        <v>4.8570000000000002</v>
      </c>
      <c r="H1102" s="98">
        <v>0.14050000000000001</v>
      </c>
      <c r="I1102" s="20">
        <f t="shared" si="104"/>
        <v>1</v>
      </c>
      <c r="J1102" s="102">
        <f t="shared" si="105"/>
        <v>1.6471072678608193E-3</v>
      </c>
      <c r="K1102" s="102">
        <f t="shared" si="106"/>
        <v>1.1723183401144621E-2</v>
      </c>
      <c r="L1102" s="96">
        <f t="shared" si="107"/>
        <v>8.0000000000000002E-3</v>
      </c>
    </row>
    <row r="1103" spans="1:12" ht="13.95" customHeight="1" x14ac:dyDescent="0.3">
      <c r="A1103" s="94">
        <v>45657</v>
      </c>
      <c r="B1103" s="57" t="s">
        <v>173</v>
      </c>
      <c r="C1103" s="57" t="s">
        <v>99</v>
      </c>
      <c r="D1103" s="19" t="str">
        <f t="shared" si="102"/>
        <v>Financials</v>
      </c>
      <c r="E1103" s="19" t="str">
        <f t="shared" si="103"/>
        <v>Financials</v>
      </c>
      <c r="F1103" s="100">
        <v>7.9600000000000001E-3</v>
      </c>
      <c r="G1103" s="101">
        <v>4.6360000000000001</v>
      </c>
      <c r="H1103" s="98">
        <v>0.13991000000000001</v>
      </c>
      <c r="I1103" s="20">
        <f t="shared" si="104"/>
        <v>1</v>
      </c>
      <c r="J1103" s="102">
        <f t="shared" si="105"/>
        <v>1.716997411561691E-3</v>
      </c>
      <c r="K1103" s="102">
        <f t="shared" si="106"/>
        <v>1.2272156468884932E-2</v>
      </c>
      <c r="L1103" s="96">
        <f t="shared" si="107"/>
        <v>7.9600000000000001E-3</v>
      </c>
    </row>
    <row r="1104" spans="1:12" ht="13.95" customHeight="1" x14ac:dyDescent="0.3">
      <c r="A1104" s="94">
        <v>45688</v>
      </c>
      <c r="B1104" s="57" t="s">
        <v>173</v>
      </c>
      <c r="C1104" s="57" t="s">
        <v>99</v>
      </c>
      <c r="D1104" s="19" t="str">
        <f t="shared" si="102"/>
        <v>Financials</v>
      </c>
      <c r="E1104" s="19" t="str">
        <f t="shared" si="103"/>
        <v>Financials</v>
      </c>
      <c r="F1104" s="100">
        <v>7.9600000000000001E-3</v>
      </c>
      <c r="G1104" s="101">
        <v>5.0410000000000004</v>
      </c>
      <c r="H1104" s="98">
        <v>0.13285</v>
      </c>
      <c r="I1104" s="20">
        <f t="shared" si="104"/>
        <v>1</v>
      </c>
      <c r="J1104" s="102">
        <f t="shared" si="105"/>
        <v>1.5790517754413805E-3</v>
      </c>
      <c r="K1104" s="102">
        <f t="shared" si="106"/>
        <v>1.1885974975095075E-2</v>
      </c>
      <c r="L1104" s="96">
        <f t="shared" si="107"/>
        <v>7.9600000000000001E-3</v>
      </c>
    </row>
    <row r="1105" spans="1:12" ht="13.95" customHeight="1" x14ac:dyDescent="0.3">
      <c r="A1105" s="94">
        <v>45716</v>
      </c>
      <c r="B1105" s="57" t="s">
        <v>173</v>
      </c>
      <c r="C1105" s="57" t="s">
        <v>99</v>
      </c>
      <c r="D1105" s="19" t="str">
        <f t="shared" si="102"/>
        <v>Financials</v>
      </c>
      <c r="E1105" s="19" t="str">
        <f t="shared" si="103"/>
        <v>Financials</v>
      </c>
      <c r="F1105" s="100">
        <v>7.7499999999999999E-3</v>
      </c>
      <c r="G1105" s="101">
        <v>4.8310000000000004</v>
      </c>
      <c r="H1105" s="98">
        <v>0.13603999999999999</v>
      </c>
      <c r="I1105" s="20">
        <f t="shared" si="104"/>
        <v>1</v>
      </c>
      <c r="J1105" s="102">
        <f t="shared" si="105"/>
        <v>1.6042227282136202E-3</v>
      </c>
      <c r="K1105" s="102">
        <f t="shared" si="106"/>
        <v>1.1792287034795798E-2</v>
      </c>
      <c r="L1105" s="96">
        <f t="shared" si="107"/>
        <v>7.7499999999999999E-3</v>
      </c>
    </row>
    <row r="1106" spans="1:12" ht="13.95" customHeight="1" x14ac:dyDescent="0.3">
      <c r="A1106" s="94">
        <v>45747</v>
      </c>
      <c r="B1106" s="57" t="s">
        <v>173</v>
      </c>
      <c r="C1106" s="57" t="s">
        <v>99</v>
      </c>
      <c r="D1106" s="19" t="str">
        <f t="shared" si="102"/>
        <v>Financials</v>
      </c>
      <c r="E1106" s="19" t="str">
        <f t="shared" si="103"/>
        <v>Financials</v>
      </c>
      <c r="F1106" s="100">
        <v>7.9400000000000009E-3</v>
      </c>
      <c r="G1106" s="101">
        <v>5.2279999999999998</v>
      </c>
      <c r="H1106" s="98">
        <v>0.13608999999999999</v>
      </c>
      <c r="I1106" s="20">
        <f t="shared" si="104"/>
        <v>1</v>
      </c>
      <c r="J1106" s="102">
        <f t="shared" si="105"/>
        <v>1.5187452180566185E-3</v>
      </c>
      <c r="K1106" s="102">
        <f t="shared" si="106"/>
        <v>1.1159859049574682E-2</v>
      </c>
      <c r="L1106" s="96">
        <f t="shared" si="107"/>
        <v>7.9400000000000009E-3</v>
      </c>
    </row>
    <row r="1107" spans="1:12" ht="13.95" customHeight="1" x14ac:dyDescent="0.3">
      <c r="A1107" s="94">
        <v>45777</v>
      </c>
      <c r="B1107" s="57" t="s">
        <v>173</v>
      </c>
      <c r="C1107" s="57" t="s">
        <v>99</v>
      </c>
      <c r="D1107" s="19" t="str">
        <f t="shared" si="102"/>
        <v>Financials</v>
      </c>
      <c r="E1107" s="19" t="str">
        <f t="shared" si="103"/>
        <v>Financials</v>
      </c>
      <c r="F1107" s="100">
        <v>8.4499999999999992E-3</v>
      </c>
      <c r="G1107" s="101">
        <v>5.5</v>
      </c>
      <c r="H1107" s="98">
        <v>0.13819000000000001</v>
      </c>
      <c r="I1107" s="20">
        <f t="shared" si="104"/>
        <v>1</v>
      </c>
      <c r="J1107" s="102">
        <f t="shared" si="105"/>
        <v>1.5363636363636363E-3</v>
      </c>
      <c r="K1107" s="102">
        <f t="shared" si="106"/>
        <v>1.1117762764046864E-2</v>
      </c>
      <c r="L1107" s="96">
        <f t="shared" si="107"/>
        <v>8.4499999999999992E-3</v>
      </c>
    </row>
    <row r="1108" spans="1:12" ht="13.95" customHeight="1" x14ac:dyDescent="0.3">
      <c r="A1108" s="94">
        <v>45808</v>
      </c>
      <c r="B1108" s="57" t="s">
        <v>173</v>
      </c>
      <c r="C1108" s="57" t="s">
        <v>99</v>
      </c>
      <c r="D1108" s="19" t="str">
        <f t="shared" si="102"/>
        <v>Financials</v>
      </c>
      <c r="E1108" s="19" t="str">
        <f t="shared" si="103"/>
        <v>Financials</v>
      </c>
      <c r="F1108" s="100">
        <v>9.4500000000000001E-3</v>
      </c>
      <c r="G1108" s="101">
        <v>5.9619999999999997</v>
      </c>
      <c r="H1108" s="98">
        <v>0.14494000000000001</v>
      </c>
      <c r="I1108" s="20">
        <f t="shared" si="104"/>
        <v>1</v>
      </c>
      <c r="J1108" s="102">
        <f t="shared" si="105"/>
        <v>1.5850385776585039E-3</v>
      </c>
      <c r="K1108" s="102">
        <f t="shared" si="106"/>
        <v>1.093582570483306E-2</v>
      </c>
      <c r="L1108" s="96">
        <f t="shared" si="107"/>
        <v>9.4500000000000001E-3</v>
      </c>
    </row>
    <row r="1109" spans="1:12" ht="13.95" customHeight="1" x14ac:dyDescent="0.3">
      <c r="A1109" s="94">
        <v>45838</v>
      </c>
      <c r="B1109" s="57" t="s">
        <v>173</v>
      </c>
      <c r="C1109" s="57" t="s">
        <v>99</v>
      </c>
      <c r="D1109" s="19" t="str">
        <f t="shared" si="102"/>
        <v>Financials</v>
      </c>
      <c r="E1109" s="19" t="str">
        <f t="shared" si="103"/>
        <v>Financials</v>
      </c>
      <c r="F1109" s="100">
        <v>9.7800000000000005E-3</v>
      </c>
      <c r="G1109" s="101">
        <v>6.0510000000000002</v>
      </c>
      <c r="H1109" s="98">
        <v>0.14813000000000001</v>
      </c>
      <c r="I1109" s="20">
        <f t="shared" si="104"/>
        <v>1</v>
      </c>
      <c r="J1109" s="102">
        <f t="shared" si="105"/>
        <v>1.6162617749132374E-3</v>
      </c>
      <c r="K1109" s="102">
        <f t="shared" si="106"/>
        <v>1.0911103590854232E-2</v>
      </c>
      <c r="L1109" s="96">
        <f t="shared" si="107"/>
        <v>9.7800000000000005E-3</v>
      </c>
    </row>
    <row r="1110" spans="1:12" ht="13.95" customHeight="1" x14ac:dyDescent="0.3">
      <c r="A1110" s="94">
        <v>45869</v>
      </c>
      <c r="B1110" s="57" t="s">
        <v>173</v>
      </c>
      <c r="C1110" s="57" t="s">
        <v>99</v>
      </c>
      <c r="D1110" s="19" t="str">
        <f t="shared" si="102"/>
        <v>Financials</v>
      </c>
      <c r="E1110" s="19" t="str">
        <f t="shared" si="103"/>
        <v>Financials</v>
      </c>
      <c r="F1110" s="100">
        <v>9.5899999999999996E-3</v>
      </c>
      <c r="G1110" s="101">
        <v>5.3609999999999998</v>
      </c>
      <c r="H1110" s="98">
        <v>0.15362999999999999</v>
      </c>
      <c r="I1110" s="20">
        <f t="shared" si="104"/>
        <v>1</v>
      </c>
      <c r="J1110" s="102">
        <f t="shared" si="105"/>
        <v>1.7888453646707704E-3</v>
      </c>
      <c r="K1110" s="102">
        <f t="shared" si="106"/>
        <v>1.1643854485912717E-2</v>
      </c>
      <c r="L1110" s="96">
        <f t="shared" si="107"/>
        <v>9.5899999999999996E-3</v>
      </c>
    </row>
    <row r="1111" spans="1:12" ht="13.95" customHeight="1" x14ac:dyDescent="0.3">
      <c r="A1111" s="94">
        <v>45900</v>
      </c>
      <c r="B1111" s="57" t="s">
        <v>173</v>
      </c>
      <c r="C1111" s="57" t="s">
        <v>99</v>
      </c>
      <c r="D1111" s="19" t="str">
        <f t="shared" si="102"/>
        <v>Financials</v>
      </c>
      <c r="E1111" s="19" t="str">
        <f t="shared" si="103"/>
        <v>Financials</v>
      </c>
      <c r="F1111" s="100">
        <v>9.92E-3</v>
      </c>
      <c r="G1111" s="101">
        <v>5.6660000000000004</v>
      </c>
      <c r="H1111" s="98">
        <v>0.1555</v>
      </c>
      <c r="I1111" s="20">
        <f t="shared" si="104"/>
        <v>1</v>
      </c>
      <c r="J1111" s="102">
        <f t="shared" si="105"/>
        <v>1.7507942110836568E-3</v>
      </c>
      <c r="K1111" s="102">
        <f t="shared" si="106"/>
        <v>1.125912675938043E-2</v>
      </c>
      <c r="L1111" s="96">
        <f t="shared" si="107"/>
        <v>9.92E-3</v>
      </c>
    </row>
    <row r="1112" spans="1:12" ht="13.95" customHeight="1" x14ac:dyDescent="0.3">
      <c r="A1112" s="94">
        <v>45930</v>
      </c>
      <c r="B1112" s="57" t="s">
        <v>173</v>
      </c>
      <c r="C1112" s="57" t="s">
        <v>99</v>
      </c>
      <c r="D1112" s="19" t="str">
        <f t="shared" si="102"/>
        <v>Financials</v>
      </c>
      <c r="E1112" s="19" t="str">
        <f t="shared" si="103"/>
        <v>Financials</v>
      </c>
      <c r="F1112" s="100">
        <v>1.018E-2</v>
      </c>
      <c r="G1112" s="101">
        <v>5.8849999999999998</v>
      </c>
      <c r="H1112" s="98">
        <v>0.15659000000000001</v>
      </c>
      <c r="I1112" s="20">
        <f t="shared" si="104"/>
        <v>1</v>
      </c>
      <c r="J1112" s="102">
        <f t="shared" si="105"/>
        <v>1.72982158028887E-3</v>
      </c>
      <c r="K1112" s="102">
        <f t="shared" si="106"/>
        <v>1.1046820233021712E-2</v>
      </c>
      <c r="L1112" s="96">
        <f t="shared" si="107"/>
        <v>1.018E-2</v>
      </c>
    </row>
    <row r="1113" spans="1:12" ht="13.95" customHeight="1" x14ac:dyDescent="0.3">
      <c r="A1113" s="94">
        <v>45961</v>
      </c>
      <c r="B1113" s="57" t="s">
        <v>173</v>
      </c>
      <c r="C1113" s="57" t="s">
        <v>99</v>
      </c>
      <c r="D1113" s="19" t="str">
        <f t="shared" si="102"/>
        <v>Financials</v>
      </c>
      <c r="E1113" s="19" t="str">
        <f t="shared" si="103"/>
        <v>Financials</v>
      </c>
      <c r="F1113" s="100">
        <v>1.0109999999999999E-2</v>
      </c>
      <c r="G1113" s="101">
        <v>5.8209999999999997</v>
      </c>
      <c r="H1113" s="98">
        <v>0.15926999999999999</v>
      </c>
      <c r="I1113" s="20">
        <f t="shared" si="104"/>
        <v>1</v>
      </c>
      <c r="J1113" s="102">
        <f t="shared" si="105"/>
        <v>1.7368149802439443E-3</v>
      </c>
      <c r="K1113" s="102">
        <f t="shared" si="106"/>
        <v>1.0904846990920728E-2</v>
      </c>
      <c r="L1113" s="96">
        <f t="shared" si="107"/>
        <v>1.0109999999999999E-2</v>
      </c>
    </row>
    <row r="1114" spans="1:12" ht="13.95" customHeight="1" x14ac:dyDescent="0.3">
      <c r="A1114" s="94">
        <v>45991</v>
      </c>
      <c r="B1114" s="57" t="s">
        <v>173</v>
      </c>
      <c r="C1114" s="57" t="s">
        <v>99</v>
      </c>
      <c r="D1114" s="19" t="str">
        <f t="shared" si="102"/>
        <v>Financials</v>
      </c>
      <c r="E1114" s="19" t="str">
        <f t="shared" si="103"/>
        <v>Financials</v>
      </c>
      <c r="F1114" s="100">
        <v>1.027E-2</v>
      </c>
      <c r="G1114" s="101">
        <v>6.1970000000000001</v>
      </c>
      <c r="H1114" s="98">
        <v>0.16134999999999999</v>
      </c>
      <c r="I1114" s="20">
        <f t="shared" si="104"/>
        <v>1</v>
      </c>
      <c r="J1114" s="102">
        <f t="shared" si="105"/>
        <v>1.6572535097627884E-3</v>
      </c>
      <c r="K1114" s="102">
        <f t="shared" si="106"/>
        <v>1.0271171427101261E-2</v>
      </c>
      <c r="L1114" s="96">
        <f t="shared" si="107"/>
        <v>1.027E-2</v>
      </c>
    </row>
    <row r="1115" spans="1:12" ht="13.95" customHeight="1" x14ac:dyDescent="0.3">
      <c r="A1115" s="94">
        <v>46022</v>
      </c>
      <c r="B1115" s="57" t="s">
        <v>173</v>
      </c>
      <c r="C1115" s="57" t="s">
        <v>99</v>
      </c>
      <c r="D1115" s="19" t="str">
        <f t="shared" si="102"/>
        <v>Financials</v>
      </c>
      <c r="E1115" s="19" t="str">
        <f t="shared" si="103"/>
        <v>Financials</v>
      </c>
      <c r="F1115" s="100">
        <v>9.7099999999999999E-3</v>
      </c>
      <c r="G1115" s="101">
        <v>5.7030000000000003</v>
      </c>
      <c r="H1115" s="98">
        <v>0.16238</v>
      </c>
      <c r="I1115" s="20">
        <f t="shared" si="104"/>
        <v>1</v>
      </c>
      <c r="J1115" s="102">
        <f t="shared" si="105"/>
        <v>1.7026126600035068E-3</v>
      </c>
      <c r="K1115" s="102">
        <f t="shared" si="106"/>
        <v>1.0485359403889068E-2</v>
      </c>
      <c r="L1115" s="96">
        <f t="shared" si="107"/>
        <v>9.7099999999999999E-3</v>
      </c>
    </row>
    <row r="1116" spans="1:12" ht="13.95" customHeight="1" x14ac:dyDescent="0.3">
      <c r="A1116" s="94">
        <v>46053</v>
      </c>
      <c r="B1116" s="57" t="s">
        <v>173</v>
      </c>
      <c r="C1116" s="57" t="s">
        <v>99</v>
      </c>
      <c r="D1116" s="19" t="str">
        <f t="shared" si="102"/>
        <v>Financials</v>
      </c>
      <c r="E1116" s="19" t="str">
        <f t="shared" si="103"/>
        <v>Financials</v>
      </c>
      <c r="F1116" s="100">
        <v>1.0189999999999999E-2</v>
      </c>
      <c r="G1116" s="101">
        <v>6.6470000000000002</v>
      </c>
      <c r="H1116" s="98">
        <v>0.16266</v>
      </c>
      <c r="I1116" s="20">
        <f t="shared" si="104"/>
        <v>1</v>
      </c>
      <c r="J1116" s="102">
        <f t="shared" si="105"/>
        <v>1.5330224161275762E-3</v>
      </c>
      <c r="K1116" s="102">
        <f t="shared" si="106"/>
        <v>9.4247043903084721E-3</v>
      </c>
      <c r="L1116" s="96">
        <f t="shared" si="107"/>
        <v>1.0189999999999999E-2</v>
      </c>
    </row>
    <row r="1117" spans="1:12" ht="13.95" customHeight="1" x14ac:dyDescent="0.3">
      <c r="A1117" s="94">
        <v>46081</v>
      </c>
      <c r="B1117" s="57" t="s">
        <v>173</v>
      </c>
      <c r="C1117" s="57" t="s">
        <v>99</v>
      </c>
      <c r="D1117" s="19" t="str">
        <f t="shared" si="102"/>
        <v>Financials</v>
      </c>
      <c r="E1117" s="19" t="str">
        <f t="shared" si="103"/>
        <v>Financials</v>
      </c>
      <c r="F1117" s="100">
        <v>9.8200000000000006E-3</v>
      </c>
      <c r="G1117" s="101">
        <v>6.7149999999999999</v>
      </c>
      <c r="H1117" s="98">
        <v>0.16033</v>
      </c>
      <c r="I1117" s="20">
        <f t="shared" si="104"/>
        <v>1</v>
      </c>
      <c r="J1117" s="102">
        <f t="shared" si="105"/>
        <v>1.462397617274758E-3</v>
      </c>
      <c r="K1117" s="102">
        <f t="shared" si="106"/>
        <v>9.1211726892955654E-3</v>
      </c>
      <c r="L1117" s="96">
        <f t="shared" si="107"/>
        <v>9.8200000000000006E-3</v>
      </c>
    </row>
    <row r="1118" spans="1:12" ht="13.95" customHeight="1" x14ac:dyDescent="0.3">
      <c r="A1118" s="94">
        <v>46112</v>
      </c>
      <c r="B1118" s="57" t="s">
        <v>173</v>
      </c>
      <c r="C1118" s="57" t="s">
        <v>99</v>
      </c>
      <c r="D1118" s="19" t="str">
        <f t="shared" si="102"/>
        <v>Financials</v>
      </c>
      <c r="E1118" s="19" t="str">
        <f t="shared" si="103"/>
        <v>Financials</v>
      </c>
      <c r="F1118" s="100">
        <v>9.0200000000000002E-3</v>
      </c>
      <c r="G1118" s="101">
        <v>6.2169999999999996</v>
      </c>
      <c r="H1118" s="98">
        <v>0.15626000000000001</v>
      </c>
      <c r="I1118" s="20">
        <f t="shared" si="104"/>
        <v>1</v>
      </c>
      <c r="J1118" s="102">
        <f t="shared" si="105"/>
        <v>1.4508605436705808E-3</v>
      </c>
      <c r="K1118" s="102">
        <f t="shared" si="106"/>
        <v>9.2849132450440342E-3</v>
      </c>
      <c r="L1118" s="96">
        <f t="shared" si="107"/>
        <v>9.0200000000000002E-3</v>
      </c>
    </row>
    <row r="1119" spans="1:12" ht="13.95" customHeight="1" x14ac:dyDescent="0.3">
      <c r="A1119" s="94">
        <v>46142</v>
      </c>
      <c r="B1119" s="57" t="s">
        <v>173</v>
      </c>
      <c r="C1119" s="57" t="s">
        <v>99</v>
      </c>
      <c r="D1119" s="19" t="str">
        <f t="shared" si="102"/>
        <v>Financials</v>
      </c>
      <c r="E1119" s="19" t="str">
        <f t="shared" si="103"/>
        <v>Financials</v>
      </c>
      <c r="F1119" s="100">
        <v>9.3999999999999986E-3</v>
      </c>
      <c r="G1119" s="101">
        <v>5.9950000000000001</v>
      </c>
      <c r="H1119" s="98">
        <v>0.16153000000000001</v>
      </c>
      <c r="I1119" s="20">
        <f t="shared" si="104"/>
        <v>1</v>
      </c>
      <c r="J1119" s="102">
        <f t="shared" si="105"/>
        <v>1.5679733110925769E-3</v>
      </c>
      <c r="K1119" s="102">
        <f t="shared" si="106"/>
        <v>9.7070099120446784E-3</v>
      </c>
      <c r="L1119" s="96">
        <f t="shared" si="107"/>
        <v>9.3999999999999986E-3</v>
      </c>
    </row>
    <row r="1120" spans="1:12" ht="13.95" customHeight="1" x14ac:dyDescent="0.3">
      <c r="A1120" s="94">
        <v>46173</v>
      </c>
      <c r="B1120" s="57" t="s">
        <v>173</v>
      </c>
      <c r="C1120" s="57" t="s">
        <v>99</v>
      </c>
      <c r="D1120" s="19" t="str">
        <f t="shared" si="102"/>
        <v>Financials</v>
      </c>
      <c r="E1120" s="19" t="str">
        <f t="shared" si="103"/>
        <v>Financials</v>
      </c>
      <c r="F1120" s="100">
        <v>9.3999999999999986E-3</v>
      </c>
      <c r="G1120" s="101">
        <v>5.64</v>
      </c>
      <c r="H1120" s="98">
        <v>0.16020000000000001</v>
      </c>
      <c r="I1120" s="20">
        <f t="shared" si="104"/>
        <v>1</v>
      </c>
      <c r="J1120" s="102">
        <f t="shared" si="105"/>
        <v>1.6666666666666666E-3</v>
      </c>
      <c r="K1120" s="102">
        <f t="shared" si="106"/>
        <v>1.0403662089055346E-2</v>
      </c>
      <c r="L1120" s="96">
        <f t="shared" si="107"/>
        <v>9.3999999999999986E-3</v>
      </c>
    </row>
    <row r="1121" spans="1:12" ht="13.95" customHeight="1" x14ac:dyDescent="0.3">
      <c r="A1121" s="94">
        <v>46203</v>
      </c>
      <c r="B1121" s="57" t="s">
        <v>173</v>
      </c>
      <c r="C1121" s="57" t="s">
        <v>99</v>
      </c>
      <c r="D1121" s="19" t="str">
        <f t="shared" si="102"/>
        <v>Financials</v>
      </c>
      <c r="E1121" s="19" t="str">
        <f t="shared" si="103"/>
        <v>Financials</v>
      </c>
      <c r="F1121" s="100">
        <v>9.6600000000000002E-3</v>
      </c>
      <c r="G1121" s="101">
        <v>5.6680000000000001</v>
      </c>
      <c r="H1121" s="98">
        <v>0.16112000000000001</v>
      </c>
      <c r="I1121" s="20">
        <f t="shared" si="104"/>
        <v>1</v>
      </c>
      <c r="J1121" s="102">
        <f t="shared" si="105"/>
        <v>1.7043048694424842E-3</v>
      </c>
      <c r="K1121" s="102">
        <f t="shared" si="106"/>
        <v>1.0577860411137563E-2</v>
      </c>
      <c r="L1121" s="96">
        <f t="shared" si="107"/>
        <v>9.6600000000000002E-3</v>
      </c>
    </row>
    <row r="1122" spans="1:12" ht="13.95" customHeight="1" x14ac:dyDescent="0.3">
      <c r="A1122" s="94">
        <v>46234</v>
      </c>
      <c r="B1122" s="57" t="s">
        <v>173</v>
      </c>
      <c r="C1122" s="57" t="s">
        <v>99</v>
      </c>
      <c r="D1122" s="19" t="str">
        <f t="shared" si="102"/>
        <v>Financials</v>
      </c>
      <c r="E1122" s="19" t="str">
        <f t="shared" si="103"/>
        <v>Financials</v>
      </c>
      <c r="F1122" s="100">
        <v>9.4699999999999993E-3</v>
      </c>
      <c r="G1122" s="101">
        <v>5.6859999999999999</v>
      </c>
      <c r="H1122" s="98">
        <v>0.16133</v>
      </c>
      <c r="I1122" s="20">
        <f t="shared" si="104"/>
        <v>1</v>
      </c>
      <c r="J1122" s="102">
        <f t="shared" si="105"/>
        <v>1.6654941962715439E-3</v>
      </c>
      <c r="K1122" s="102">
        <f t="shared" si="106"/>
        <v>1.0323524429873823E-2</v>
      </c>
      <c r="L1122" s="96">
        <f t="shared" si="107"/>
        <v>9.4699999999999993E-3</v>
      </c>
    </row>
    <row r="1123" spans="1:12" ht="13.95" customHeight="1" x14ac:dyDescent="0.3">
      <c r="A1123" s="94">
        <v>46265</v>
      </c>
      <c r="B1123" s="57" t="s">
        <v>173</v>
      </c>
      <c r="C1123" s="57" t="s">
        <v>99</v>
      </c>
      <c r="D1123" s="19" t="str">
        <f t="shared" si="102"/>
        <v>Financials</v>
      </c>
      <c r="E1123" s="19" t="str">
        <f t="shared" si="103"/>
        <v>Financials</v>
      </c>
      <c r="F1123" s="100">
        <v>9.5899999999999996E-3</v>
      </c>
      <c r="G1123" s="101">
        <v>5.4610000000000003</v>
      </c>
      <c r="H1123" s="98">
        <v>0.15779000000000001</v>
      </c>
      <c r="I1123" s="20">
        <f t="shared" si="104"/>
        <v>1</v>
      </c>
      <c r="J1123" s="102">
        <f t="shared" si="105"/>
        <v>1.7560886284563265E-3</v>
      </c>
      <c r="K1123" s="102">
        <f t="shared" si="106"/>
        <v>1.1129277067344739E-2</v>
      </c>
      <c r="L1123" s="96">
        <f t="shared" si="107"/>
        <v>9.5899999999999996E-3</v>
      </c>
    </row>
    <row r="1124" spans="1:12" ht="13.95" customHeight="1" x14ac:dyDescent="0.3">
      <c r="A1124" s="94">
        <v>46295</v>
      </c>
      <c r="B1124" s="57" t="s">
        <v>173</v>
      </c>
      <c r="C1124" s="57" t="s">
        <v>99</v>
      </c>
      <c r="D1124" s="19" t="str">
        <f t="shared" si="102"/>
        <v>Financials</v>
      </c>
      <c r="E1124" s="19" t="str">
        <f t="shared" si="103"/>
        <v>Financials</v>
      </c>
      <c r="F1124" s="100">
        <v>9.1000000000000004E-3</v>
      </c>
      <c r="G1124" s="101">
        <v>5.8079999999999998</v>
      </c>
      <c r="H1124" s="98">
        <v>0.15798000000000001</v>
      </c>
      <c r="I1124" s="20">
        <f t="shared" si="104"/>
        <v>1</v>
      </c>
      <c r="J1124" s="102">
        <f t="shared" si="105"/>
        <v>1.5668044077134988E-3</v>
      </c>
      <c r="K1124" s="102">
        <f t="shared" si="106"/>
        <v>9.9177390031238051E-3</v>
      </c>
      <c r="L1124" s="96">
        <f t="shared" si="107"/>
        <v>9.1000000000000004E-3</v>
      </c>
    </row>
    <row r="1125" spans="1:12" ht="13.95" customHeight="1" x14ac:dyDescent="0.3">
      <c r="A1125" s="94">
        <v>42674</v>
      </c>
      <c r="B1125" s="57" t="s">
        <v>161</v>
      </c>
      <c r="C1125" s="57" t="s">
        <v>99</v>
      </c>
      <c r="D1125" s="19" t="str">
        <f t="shared" si="102"/>
        <v>Financials</v>
      </c>
      <c r="E1125" s="19" t="str">
        <f t="shared" si="103"/>
        <v>Financials</v>
      </c>
      <c r="F1125" s="100">
        <v>8.2449999999999996E-2</v>
      </c>
      <c r="G1125" s="101">
        <v>10.637</v>
      </c>
      <c r="H1125" s="98">
        <v>0.16991999999999999</v>
      </c>
      <c r="I1125" s="20">
        <f t="shared" si="104"/>
        <v>1</v>
      </c>
      <c r="J1125" s="102">
        <f t="shared" si="105"/>
        <v>7.7512456519695395E-3</v>
      </c>
      <c r="K1125" s="102">
        <f t="shared" si="106"/>
        <v>4.5617029496054264E-2</v>
      </c>
      <c r="L1125" s="96">
        <f t="shared" si="107"/>
        <v>8.2449999999999996E-2</v>
      </c>
    </row>
    <row r="1126" spans="1:12" ht="13.95" customHeight="1" x14ac:dyDescent="0.3">
      <c r="A1126" s="94">
        <v>42704</v>
      </c>
      <c r="B1126" s="57" t="s">
        <v>161</v>
      </c>
      <c r="C1126" s="57" t="s">
        <v>99</v>
      </c>
      <c r="D1126" s="19" t="str">
        <f t="shared" si="102"/>
        <v>Financials</v>
      </c>
      <c r="E1126" s="19" t="str">
        <f t="shared" si="103"/>
        <v>Financials</v>
      </c>
      <c r="F1126" s="100">
        <v>7.6050000000000006E-2</v>
      </c>
      <c r="G1126" s="101">
        <v>9.0960000000000001</v>
      </c>
      <c r="H1126" s="98">
        <v>0.17721999999999999</v>
      </c>
      <c r="I1126" s="20">
        <f t="shared" si="104"/>
        <v>1</v>
      </c>
      <c r="J1126" s="102">
        <f t="shared" si="105"/>
        <v>8.3608179419525069E-3</v>
      </c>
      <c r="K1126" s="102">
        <f t="shared" si="106"/>
        <v>4.7177620708455631E-2</v>
      </c>
      <c r="L1126" s="96">
        <f t="shared" si="107"/>
        <v>7.6050000000000006E-2</v>
      </c>
    </row>
    <row r="1127" spans="1:12" ht="13.95" customHeight="1" x14ac:dyDescent="0.3">
      <c r="A1127" s="94">
        <v>42735</v>
      </c>
      <c r="B1127" s="57" t="s">
        <v>161</v>
      </c>
      <c r="C1127" s="57" t="s">
        <v>99</v>
      </c>
      <c r="D1127" s="19" t="str">
        <f t="shared" si="102"/>
        <v>Financials</v>
      </c>
      <c r="E1127" s="19" t="str">
        <f t="shared" si="103"/>
        <v>Financials</v>
      </c>
      <c r="F1127" s="100">
        <v>7.7689999999999995E-2</v>
      </c>
      <c r="G1127" s="101">
        <v>8.7270000000000003</v>
      </c>
      <c r="H1127" s="98">
        <v>0.17849000000000001</v>
      </c>
      <c r="I1127" s="20">
        <f t="shared" si="104"/>
        <v>1</v>
      </c>
      <c r="J1127" s="102">
        <f t="shared" si="105"/>
        <v>8.9022573622092351E-3</v>
      </c>
      <c r="K1127" s="102">
        <f t="shared" si="106"/>
        <v>4.9875384403659781E-2</v>
      </c>
      <c r="L1127" s="96">
        <f t="shared" si="107"/>
        <v>7.7689999999999995E-2</v>
      </c>
    </row>
    <row r="1128" spans="1:12" ht="13.95" customHeight="1" x14ac:dyDescent="0.3">
      <c r="A1128" s="94">
        <v>42766</v>
      </c>
      <c r="B1128" s="57" t="s">
        <v>161</v>
      </c>
      <c r="C1128" s="57" t="s">
        <v>99</v>
      </c>
      <c r="D1128" s="19" t="str">
        <f t="shared" si="102"/>
        <v>Financials</v>
      </c>
      <c r="E1128" s="19" t="str">
        <f t="shared" si="103"/>
        <v>Financials</v>
      </c>
      <c r="F1128" s="100">
        <v>8.045999999999999E-2</v>
      </c>
      <c r="G1128" s="101">
        <v>9.6950000000000003</v>
      </c>
      <c r="H1128" s="98">
        <v>0.17901</v>
      </c>
      <c r="I1128" s="20">
        <f t="shared" si="104"/>
        <v>1</v>
      </c>
      <c r="J1128" s="102">
        <f t="shared" si="105"/>
        <v>8.2991232594120667E-3</v>
      </c>
      <c r="K1128" s="102">
        <f t="shared" si="106"/>
        <v>4.6361227079001546E-2</v>
      </c>
      <c r="L1128" s="96">
        <f t="shared" si="107"/>
        <v>8.045999999999999E-2</v>
      </c>
    </row>
    <row r="1129" spans="1:12" ht="13.95" customHeight="1" x14ac:dyDescent="0.3">
      <c r="A1129" s="94">
        <v>42794</v>
      </c>
      <c r="B1129" s="57" t="s">
        <v>161</v>
      </c>
      <c r="C1129" s="57" t="s">
        <v>99</v>
      </c>
      <c r="D1129" s="19" t="str">
        <f t="shared" si="102"/>
        <v>Financials</v>
      </c>
      <c r="E1129" s="19" t="str">
        <f t="shared" si="103"/>
        <v>Financials</v>
      </c>
      <c r="F1129" s="100">
        <v>7.9450000000000007E-2</v>
      </c>
      <c r="G1129" s="101">
        <v>9.9719999999999995</v>
      </c>
      <c r="H1129" s="98">
        <v>0.17405999999999999</v>
      </c>
      <c r="I1129" s="20">
        <f t="shared" si="104"/>
        <v>1</v>
      </c>
      <c r="J1129" s="102">
        <f t="shared" si="105"/>
        <v>7.9673084636983568E-3</v>
      </c>
      <c r="K1129" s="102">
        <f t="shared" si="106"/>
        <v>4.5773345189580358E-2</v>
      </c>
      <c r="L1129" s="96">
        <f t="shared" si="107"/>
        <v>7.9450000000000007E-2</v>
      </c>
    </row>
    <row r="1130" spans="1:12" ht="13.95" customHeight="1" x14ac:dyDescent="0.3">
      <c r="A1130" s="94">
        <v>42825</v>
      </c>
      <c r="B1130" s="57" t="s">
        <v>161</v>
      </c>
      <c r="C1130" s="57" t="s">
        <v>99</v>
      </c>
      <c r="D1130" s="19" t="str">
        <f t="shared" si="102"/>
        <v>Financials</v>
      </c>
      <c r="E1130" s="19" t="str">
        <f t="shared" si="103"/>
        <v>Financials</v>
      </c>
      <c r="F1130" s="100">
        <v>8.073000000000001E-2</v>
      </c>
      <c r="G1130" s="101">
        <v>9.6389999999999993</v>
      </c>
      <c r="H1130" s="98">
        <v>0.17318</v>
      </c>
      <c r="I1130" s="20">
        <f t="shared" si="104"/>
        <v>1</v>
      </c>
      <c r="J1130" s="102">
        <f t="shared" si="105"/>
        <v>8.3753501400560242E-3</v>
      </c>
      <c r="K1130" s="102">
        <f t="shared" si="106"/>
        <v>4.8362109597274654E-2</v>
      </c>
      <c r="L1130" s="96">
        <f t="shared" si="107"/>
        <v>8.073000000000001E-2</v>
      </c>
    </row>
    <row r="1131" spans="1:12" ht="13.95" customHeight="1" x14ac:dyDescent="0.3">
      <c r="A1131" s="94">
        <v>42855</v>
      </c>
      <c r="B1131" s="57" t="s">
        <v>161</v>
      </c>
      <c r="C1131" s="57" t="s">
        <v>99</v>
      </c>
      <c r="D1131" s="19" t="str">
        <f t="shared" si="102"/>
        <v>Financials</v>
      </c>
      <c r="E1131" s="19" t="str">
        <f t="shared" si="103"/>
        <v>Financials</v>
      </c>
      <c r="F1131" s="100">
        <v>8.2989999999999994E-2</v>
      </c>
      <c r="G1131" s="101">
        <v>10.092000000000001</v>
      </c>
      <c r="H1131" s="98">
        <v>0.17135</v>
      </c>
      <c r="I1131" s="20">
        <f t="shared" si="104"/>
        <v>1</v>
      </c>
      <c r="J1131" s="102">
        <f t="shared" si="105"/>
        <v>8.2233452239397539E-3</v>
      </c>
      <c r="K1131" s="102">
        <f t="shared" si="106"/>
        <v>4.7991509915026286E-2</v>
      </c>
      <c r="L1131" s="96">
        <f t="shared" si="107"/>
        <v>8.2989999999999994E-2</v>
      </c>
    </row>
    <row r="1132" spans="1:12" ht="13.95" customHeight="1" x14ac:dyDescent="0.3">
      <c r="A1132" s="94">
        <v>42886</v>
      </c>
      <c r="B1132" s="57" t="s">
        <v>161</v>
      </c>
      <c r="C1132" s="57" t="s">
        <v>99</v>
      </c>
      <c r="D1132" s="19" t="str">
        <f t="shared" si="102"/>
        <v>Financials</v>
      </c>
      <c r="E1132" s="19" t="str">
        <f t="shared" si="103"/>
        <v>Financials</v>
      </c>
      <c r="F1132" s="100">
        <v>7.7990000000000004E-2</v>
      </c>
      <c r="G1132" s="101">
        <v>8.9689999999999994</v>
      </c>
      <c r="H1132" s="98">
        <v>0.17107</v>
      </c>
      <c r="I1132" s="20">
        <f t="shared" si="104"/>
        <v>1</v>
      </c>
      <c r="J1132" s="102">
        <f t="shared" si="105"/>
        <v>8.6955067454565736E-3</v>
      </c>
      <c r="K1132" s="102">
        <f t="shared" si="106"/>
        <v>5.0830108993140666E-2</v>
      </c>
      <c r="L1132" s="96">
        <f t="shared" si="107"/>
        <v>7.7990000000000004E-2</v>
      </c>
    </row>
    <row r="1133" spans="1:12" ht="13.95" customHeight="1" x14ac:dyDescent="0.3">
      <c r="A1133" s="94">
        <v>42916</v>
      </c>
      <c r="B1133" s="57" t="s">
        <v>161</v>
      </c>
      <c r="C1133" s="57" t="s">
        <v>99</v>
      </c>
      <c r="D1133" s="19" t="str">
        <f t="shared" si="102"/>
        <v>Financials</v>
      </c>
      <c r="E1133" s="19" t="str">
        <f t="shared" si="103"/>
        <v>Financials</v>
      </c>
      <c r="F1133" s="100">
        <v>7.9269999999999993E-2</v>
      </c>
      <c r="G1133" s="101">
        <v>9.0210000000000008</v>
      </c>
      <c r="H1133" s="98">
        <v>0.17150000000000001</v>
      </c>
      <c r="I1133" s="20">
        <f t="shared" si="104"/>
        <v>1</v>
      </c>
      <c r="J1133" s="102">
        <f t="shared" si="105"/>
        <v>8.7872741381221572E-3</v>
      </c>
      <c r="K1133" s="102">
        <f t="shared" si="106"/>
        <v>5.123775007651403E-2</v>
      </c>
      <c r="L1133" s="96">
        <f t="shared" si="107"/>
        <v>7.9269999999999993E-2</v>
      </c>
    </row>
    <row r="1134" spans="1:12" ht="13.95" customHeight="1" x14ac:dyDescent="0.3">
      <c r="A1134" s="94">
        <v>42947</v>
      </c>
      <c r="B1134" s="57" t="s">
        <v>161</v>
      </c>
      <c r="C1134" s="57" t="s">
        <v>99</v>
      </c>
      <c r="D1134" s="19" t="str">
        <f t="shared" si="102"/>
        <v>Financials</v>
      </c>
      <c r="E1134" s="19" t="str">
        <f t="shared" si="103"/>
        <v>Financials</v>
      </c>
      <c r="F1134" s="100">
        <v>8.1729999999999997E-2</v>
      </c>
      <c r="G1134" s="101">
        <v>9.4700000000000006</v>
      </c>
      <c r="H1134" s="98">
        <v>0.17327999999999999</v>
      </c>
      <c r="I1134" s="20">
        <f t="shared" si="104"/>
        <v>1</v>
      </c>
      <c r="J1134" s="102">
        <f t="shared" si="105"/>
        <v>8.6304118268215411E-3</v>
      </c>
      <c r="K1134" s="102">
        <f t="shared" si="106"/>
        <v>4.9806162435489042E-2</v>
      </c>
      <c r="L1134" s="96">
        <f t="shared" si="107"/>
        <v>8.1729999999999997E-2</v>
      </c>
    </row>
    <row r="1135" spans="1:12" ht="13.95" customHeight="1" x14ac:dyDescent="0.3">
      <c r="A1135" s="94">
        <v>42978</v>
      </c>
      <c r="B1135" s="57" t="s">
        <v>161</v>
      </c>
      <c r="C1135" s="57" t="s">
        <v>99</v>
      </c>
      <c r="D1135" s="19" t="str">
        <f t="shared" si="102"/>
        <v>Financials</v>
      </c>
      <c r="E1135" s="19" t="str">
        <f t="shared" si="103"/>
        <v>Financials</v>
      </c>
      <c r="F1135" s="100">
        <v>8.5029999999999994E-2</v>
      </c>
      <c r="G1135" s="101">
        <v>10.314</v>
      </c>
      <c r="H1135" s="98">
        <v>0.17266999999999999</v>
      </c>
      <c r="I1135" s="20">
        <f t="shared" si="104"/>
        <v>1</v>
      </c>
      <c r="J1135" s="102">
        <f t="shared" si="105"/>
        <v>8.2441341865425628E-3</v>
      </c>
      <c r="K1135" s="102">
        <f t="shared" si="106"/>
        <v>4.7745029168602321E-2</v>
      </c>
      <c r="L1135" s="96">
        <f t="shared" si="107"/>
        <v>8.5029999999999994E-2</v>
      </c>
    </row>
    <row r="1136" spans="1:12" ht="13.95" customHeight="1" x14ac:dyDescent="0.3">
      <c r="A1136" s="94">
        <v>43008</v>
      </c>
      <c r="B1136" s="57" t="s">
        <v>161</v>
      </c>
      <c r="C1136" s="57" t="s">
        <v>99</v>
      </c>
      <c r="D1136" s="19" t="str">
        <f t="shared" si="102"/>
        <v>Financials</v>
      </c>
      <c r="E1136" s="19" t="str">
        <f t="shared" si="103"/>
        <v>Financials</v>
      </c>
      <c r="F1136" s="100">
        <v>8.4849999999999995E-2</v>
      </c>
      <c r="G1136" s="101">
        <v>11.131</v>
      </c>
      <c r="H1136" s="98">
        <v>0.16420000000000001</v>
      </c>
      <c r="I1136" s="20">
        <f t="shared" si="104"/>
        <v>1</v>
      </c>
      <c r="J1136" s="102">
        <f t="shared" si="105"/>
        <v>7.6228550893899915E-3</v>
      </c>
      <c r="K1136" s="102">
        <f t="shared" si="106"/>
        <v>4.6424208826979237E-2</v>
      </c>
      <c r="L1136" s="96">
        <f t="shared" si="107"/>
        <v>8.4849999999999995E-2</v>
      </c>
    </row>
    <row r="1137" spans="1:12" ht="13.95" customHeight="1" x14ac:dyDescent="0.3">
      <c r="A1137" s="94">
        <v>43039</v>
      </c>
      <c r="B1137" s="57" t="s">
        <v>161</v>
      </c>
      <c r="C1137" s="57" t="s">
        <v>99</v>
      </c>
      <c r="D1137" s="19" t="str">
        <f t="shared" si="102"/>
        <v>Financials</v>
      </c>
      <c r="E1137" s="19" t="str">
        <f t="shared" si="103"/>
        <v>Financials</v>
      </c>
      <c r="F1137" s="100">
        <v>8.0890000000000004E-2</v>
      </c>
      <c r="G1137" s="101">
        <v>10.85</v>
      </c>
      <c r="H1137" s="98">
        <v>0.16161</v>
      </c>
      <c r="I1137" s="20">
        <f t="shared" si="104"/>
        <v>1</v>
      </c>
      <c r="J1137" s="102">
        <f t="shared" si="105"/>
        <v>7.4552995391705072E-3</v>
      </c>
      <c r="K1137" s="102">
        <f t="shared" si="106"/>
        <v>4.6131424659182643E-2</v>
      </c>
      <c r="L1137" s="96">
        <f t="shared" si="107"/>
        <v>8.0890000000000004E-2</v>
      </c>
    </row>
    <row r="1138" spans="1:12" ht="13.95" customHeight="1" x14ac:dyDescent="0.3">
      <c r="A1138" s="94">
        <v>43069</v>
      </c>
      <c r="B1138" s="57" t="s">
        <v>161</v>
      </c>
      <c r="C1138" s="57" t="s">
        <v>99</v>
      </c>
      <c r="D1138" s="19" t="str">
        <f t="shared" si="102"/>
        <v>Financials</v>
      </c>
      <c r="E1138" s="19" t="str">
        <f t="shared" si="103"/>
        <v>Financials</v>
      </c>
      <c r="F1138" s="100">
        <v>8.097E-2</v>
      </c>
      <c r="G1138" s="101">
        <v>10.166</v>
      </c>
      <c r="H1138" s="98">
        <v>0.16003999999999999</v>
      </c>
      <c r="I1138" s="20">
        <f t="shared" si="104"/>
        <v>1</v>
      </c>
      <c r="J1138" s="102">
        <f t="shared" si="105"/>
        <v>7.9647845760377721E-3</v>
      </c>
      <c r="K1138" s="102">
        <f t="shared" si="106"/>
        <v>4.9767461734802378E-2</v>
      </c>
      <c r="L1138" s="96">
        <f t="shared" si="107"/>
        <v>8.097E-2</v>
      </c>
    </row>
    <row r="1139" spans="1:12" ht="13.95" customHeight="1" x14ac:dyDescent="0.3">
      <c r="A1139" s="94">
        <v>43100</v>
      </c>
      <c r="B1139" s="57" t="s">
        <v>161</v>
      </c>
      <c r="C1139" s="57" t="s">
        <v>99</v>
      </c>
      <c r="D1139" s="19" t="str">
        <f t="shared" si="102"/>
        <v>Financials</v>
      </c>
      <c r="E1139" s="19" t="str">
        <f t="shared" si="103"/>
        <v>Financials</v>
      </c>
      <c r="F1139" s="100">
        <v>7.85E-2</v>
      </c>
      <c r="G1139" s="101">
        <v>10.49</v>
      </c>
      <c r="H1139" s="98">
        <v>0.15726999999999999</v>
      </c>
      <c r="I1139" s="20">
        <f t="shared" si="104"/>
        <v>1</v>
      </c>
      <c r="J1139" s="102">
        <f t="shared" si="105"/>
        <v>7.4833174451858914E-3</v>
      </c>
      <c r="K1139" s="102">
        <f t="shared" si="106"/>
        <v>4.7582612355731489E-2</v>
      </c>
      <c r="L1139" s="96">
        <f t="shared" si="107"/>
        <v>7.85E-2</v>
      </c>
    </row>
    <row r="1140" spans="1:12" ht="13.95" customHeight="1" x14ac:dyDescent="0.3">
      <c r="A1140" s="94">
        <v>43131</v>
      </c>
      <c r="B1140" s="57" t="s">
        <v>161</v>
      </c>
      <c r="C1140" s="57" t="s">
        <v>99</v>
      </c>
      <c r="D1140" s="19" t="str">
        <f t="shared" si="102"/>
        <v>Financials</v>
      </c>
      <c r="E1140" s="19" t="str">
        <f t="shared" si="103"/>
        <v>Financials</v>
      </c>
      <c r="F1140" s="100">
        <v>8.2059999999999994E-2</v>
      </c>
      <c r="G1140" s="101">
        <v>12.25</v>
      </c>
      <c r="H1140" s="98">
        <v>0.15865000000000001</v>
      </c>
      <c r="I1140" s="20">
        <f t="shared" si="104"/>
        <v>1</v>
      </c>
      <c r="J1140" s="102">
        <f t="shared" si="105"/>
        <v>6.6987755102040809E-3</v>
      </c>
      <c r="K1140" s="102">
        <f t="shared" si="106"/>
        <v>4.222360863664721E-2</v>
      </c>
      <c r="L1140" s="96">
        <f t="shared" si="107"/>
        <v>8.2059999999999994E-2</v>
      </c>
    </row>
    <row r="1141" spans="1:12" ht="13.95" customHeight="1" x14ac:dyDescent="0.3">
      <c r="A1141" s="94">
        <v>43159</v>
      </c>
      <c r="B1141" s="57" t="s">
        <v>161</v>
      </c>
      <c r="C1141" s="57" t="s">
        <v>99</v>
      </c>
      <c r="D1141" s="19" t="str">
        <f t="shared" si="102"/>
        <v>Financials</v>
      </c>
      <c r="E1141" s="19" t="str">
        <f t="shared" si="103"/>
        <v>Financials</v>
      </c>
      <c r="F1141" s="100">
        <v>8.1280000000000005E-2</v>
      </c>
      <c r="G1141" s="101">
        <v>11.087</v>
      </c>
      <c r="H1141" s="98">
        <v>0.16294</v>
      </c>
      <c r="I1141" s="20">
        <f t="shared" si="104"/>
        <v>1</v>
      </c>
      <c r="J1141" s="102">
        <f t="shared" si="105"/>
        <v>7.3311085054568416E-3</v>
      </c>
      <c r="K1141" s="102">
        <f t="shared" si="106"/>
        <v>4.4992687525818351E-2</v>
      </c>
      <c r="L1141" s="96">
        <f t="shared" si="107"/>
        <v>8.1280000000000005E-2</v>
      </c>
    </row>
    <row r="1142" spans="1:12" ht="13.95" customHeight="1" x14ac:dyDescent="0.3">
      <c r="A1142" s="94">
        <v>43190</v>
      </c>
      <c r="B1142" s="57" t="s">
        <v>161</v>
      </c>
      <c r="C1142" s="57" t="s">
        <v>99</v>
      </c>
      <c r="D1142" s="19" t="str">
        <f t="shared" si="102"/>
        <v>Financials</v>
      </c>
      <c r="E1142" s="19" t="str">
        <f t="shared" si="103"/>
        <v>Financials</v>
      </c>
      <c r="F1142" s="100">
        <v>8.2470000000000002E-2</v>
      </c>
      <c r="G1142" s="101">
        <v>11.259</v>
      </c>
      <c r="H1142" s="98">
        <v>0.16608999999999999</v>
      </c>
      <c r="I1142" s="20">
        <f t="shared" si="104"/>
        <v>1</v>
      </c>
      <c r="J1142" s="102">
        <f t="shared" si="105"/>
        <v>7.3248068212096989E-3</v>
      </c>
      <c r="K1142" s="102">
        <f t="shared" si="106"/>
        <v>4.4101431881568426E-2</v>
      </c>
      <c r="L1142" s="96">
        <f t="shared" si="107"/>
        <v>8.2470000000000002E-2</v>
      </c>
    </row>
    <row r="1143" spans="1:12" ht="13.95" customHeight="1" x14ac:dyDescent="0.3">
      <c r="A1143" s="94">
        <v>43220</v>
      </c>
      <c r="B1143" s="57" t="s">
        <v>161</v>
      </c>
      <c r="C1143" s="57" t="s">
        <v>99</v>
      </c>
      <c r="D1143" s="19" t="str">
        <f t="shared" si="102"/>
        <v>Financials</v>
      </c>
      <c r="E1143" s="19" t="str">
        <f t="shared" si="103"/>
        <v>Financials</v>
      </c>
      <c r="F1143" s="100">
        <v>7.8399999999999997E-2</v>
      </c>
      <c r="G1143" s="101">
        <v>10.425000000000001</v>
      </c>
      <c r="H1143" s="98">
        <v>0.17895</v>
      </c>
      <c r="I1143" s="20">
        <f t="shared" si="104"/>
        <v>1</v>
      </c>
      <c r="J1143" s="102">
        <f t="shared" si="105"/>
        <v>7.5203836930455631E-3</v>
      </c>
      <c r="K1143" s="102">
        <f t="shared" si="106"/>
        <v>4.2025055563261041E-2</v>
      </c>
      <c r="L1143" s="96">
        <f t="shared" si="107"/>
        <v>7.8399999999999997E-2</v>
      </c>
    </row>
    <row r="1144" spans="1:12" ht="13.95" customHeight="1" x14ac:dyDescent="0.3">
      <c r="A1144" s="94">
        <v>43251</v>
      </c>
      <c r="B1144" s="57" t="s">
        <v>161</v>
      </c>
      <c r="C1144" s="57" t="s">
        <v>99</v>
      </c>
      <c r="D1144" s="19" t="str">
        <f t="shared" si="102"/>
        <v>Financials</v>
      </c>
      <c r="E1144" s="19" t="str">
        <f t="shared" si="103"/>
        <v>Financials</v>
      </c>
      <c r="F1144" s="100">
        <v>7.5300000000000006E-2</v>
      </c>
      <c r="G1144" s="101">
        <v>8.7940000000000005</v>
      </c>
      <c r="H1144" s="98">
        <v>0.18</v>
      </c>
      <c r="I1144" s="20">
        <f t="shared" si="104"/>
        <v>1</v>
      </c>
      <c r="J1144" s="102">
        <f t="shared" si="105"/>
        <v>8.5626563566067772E-3</v>
      </c>
      <c r="K1144" s="102">
        <f t="shared" si="106"/>
        <v>4.7570313092259876E-2</v>
      </c>
      <c r="L1144" s="96">
        <f t="shared" si="107"/>
        <v>7.5300000000000006E-2</v>
      </c>
    </row>
    <row r="1145" spans="1:12" ht="13.95" customHeight="1" x14ac:dyDescent="0.3">
      <c r="A1145" s="94">
        <v>43281</v>
      </c>
      <c r="B1145" s="57" t="s">
        <v>161</v>
      </c>
      <c r="C1145" s="57" t="s">
        <v>99</v>
      </c>
      <c r="D1145" s="19" t="str">
        <f t="shared" si="102"/>
        <v>Financials</v>
      </c>
      <c r="E1145" s="19" t="str">
        <f t="shared" si="103"/>
        <v>Financials</v>
      </c>
      <c r="F1145" s="100">
        <v>7.109E-2</v>
      </c>
      <c r="G1145" s="101">
        <v>8.0739999999999998</v>
      </c>
      <c r="H1145" s="98">
        <v>0.16725000000000001</v>
      </c>
      <c r="I1145" s="20">
        <f t="shared" si="104"/>
        <v>1</v>
      </c>
      <c r="J1145" s="102">
        <f t="shared" si="105"/>
        <v>8.804805548674759E-3</v>
      </c>
      <c r="K1145" s="102">
        <f t="shared" si="106"/>
        <v>5.2644577271597957E-2</v>
      </c>
      <c r="L1145" s="96">
        <f t="shared" si="107"/>
        <v>7.109E-2</v>
      </c>
    </row>
    <row r="1146" spans="1:12" ht="13.95" customHeight="1" x14ac:dyDescent="0.3">
      <c r="A1146" s="94">
        <v>43312</v>
      </c>
      <c r="B1146" s="57" t="s">
        <v>161</v>
      </c>
      <c r="C1146" s="57" t="s">
        <v>99</v>
      </c>
      <c r="D1146" s="19" t="str">
        <f t="shared" si="102"/>
        <v>Financials</v>
      </c>
      <c r="E1146" s="19" t="str">
        <f t="shared" si="103"/>
        <v>Financials</v>
      </c>
      <c r="F1146" s="100">
        <v>7.5193999999999997E-2</v>
      </c>
      <c r="G1146" s="101">
        <v>9.11</v>
      </c>
      <c r="H1146" s="98">
        <v>0.17024</v>
      </c>
      <c r="I1146" s="20">
        <f t="shared" si="104"/>
        <v>1</v>
      </c>
      <c r="J1146" s="102">
        <f t="shared" si="105"/>
        <v>8.2540065861690451E-3</v>
      </c>
      <c r="K1146" s="102">
        <f t="shared" si="106"/>
        <v>4.8484531168756138E-2</v>
      </c>
      <c r="L1146" s="96">
        <f t="shared" si="107"/>
        <v>7.5193999999999997E-2</v>
      </c>
    </row>
    <row r="1147" spans="1:12" ht="13.95" customHeight="1" x14ac:dyDescent="0.3">
      <c r="A1147" s="94">
        <v>43343</v>
      </c>
      <c r="B1147" s="57" t="s">
        <v>161</v>
      </c>
      <c r="C1147" s="57" t="s">
        <v>99</v>
      </c>
      <c r="D1147" s="19" t="str">
        <f t="shared" si="102"/>
        <v>Financials</v>
      </c>
      <c r="E1147" s="19" t="str">
        <f t="shared" si="103"/>
        <v>Financials</v>
      </c>
      <c r="F1147" s="100">
        <v>7.1806999999999996E-2</v>
      </c>
      <c r="G1147" s="101">
        <v>8.3819999999999997</v>
      </c>
      <c r="H1147" s="98">
        <v>0.17019000000000001</v>
      </c>
      <c r="I1147" s="20">
        <f t="shared" si="104"/>
        <v>1</v>
      </c>
      <c r="J1147" s="102">
        <f t="shared" si="105"/>
        <v>8.5668098305893576E-3</v>
      </c>
      <c r="K1147" s="102">
        <f t="shared" si="106"/>
        <v>5.0336740293726756E-2</v>
      </c>
      <c r="L1147" s="96">
        <f t="shared" si="107"/>
        <v>7.1806999999999996E-2</v>
      </c>
    </row>
    <row r="1148" spans="1:12" ht="13.95" customHeight="1" x14ac:dyDescent="0.3">
      <c r="A1148" s="94">
        <v>43373</v>
      </c>
      <c r="B1148" s="57" t="s">
        <v>161</v>
      </c>
      <c r="C1148" s="57" t="s">
        <v>99</v>
      </c>
      <c r="D1148" s="19" t="str">
        <f t="shared" si="102"/>
        <v>Financials</v>
      </c>
      <c r="E1148" s="19" t="str">
        <f t="shared" si="103"/>
        <v>Financials</v>
      </c>
      <c r="F1148" s="100">
        <v>7.0209999999999995E-2</v>
      </c>
      <c r="G1148" s="101">
        <v>8.3670000000000009</v>
      </c>
      <c r="H1148" s="98">
        <v>0.17349999999999999</v>
      </c>
      <c r="I1148" s="20">
        <f t="shared" si="104"/>
        <v>1</v>
      </c>
      <c r="J1148" s="102">
        <f t="shared" si="105"/>
        <v>8.391299151428229E-3</v>
      </c>
      <c r="K1148" s="102">
        <f t="shared" si="106"/>
        <v>4.8364836607655504E-2</v>
      </c>
      <c r="L1148" s="96">
        <f t="shared" si="107"/>
        <v>7.0209999999999995E-2</v>
      </c>
    </row>
    <row r="1149" spans="1:12" ht="13.95" customHeight="1" x14ac:dyDescent="0.3">
      <c r="A1149" s="94">
        <v>43404</v>
      </c>
      <c r="B1149" s="57" t="s">
        <v>161</v>
      </c>
      <c r="C1149" s="57" t="s">
        <v>99</v>
      </c>
      <c r="D1149" s="19" t="str">
        <f t="shared" si="102"/>
        <v>Financials</v>
      </c>
      <c r="E1149" s="19" t="str">
        <f t="shared" si="103"/>
        <v>Financials</v>
      </c>
      <c r="F1149" s="100">
        <v>7.6272999999999994E-2</v>
      </c>
      <c r="G1149" s="101">
        <v>10.186</v>
      </c>
      <c r="H1149" s="98">
        <v>0.17405999999999999</v>
      </c>
      <c r="I1149" s="20">
        <f t="shared" si="104"/>
        <v>1</v>
      </c>
      <c r="J1149" s="102">
        <f t="shared" si="105"/>
        <v>7.4880227763597087E-3</v>
      </c>
      <c r="K1149" s="102">
        <f t="shared" si="106"/>
        <v>4.3019779250601568E-2</v>
      </c>
      <c r="L1149" s="96">
        <f t="shared" si="107"/>
        <v>7.6272999999999994E-2</v>
      </c>
    </row>
    <row r="1150" spans="1:12" ht="13.95" customHeight="1" x14ac:dyDescent="0.3">
      <c r="A1150" s="94">
        <v>43434</v>
      </c>
      <c r="B1150" s="57" t="s">
        <v>161</v>
      </c>
      <c r="C1150" s="57" t="s">
        <v>99</v>
      </c>
      <c r="D1150" s="19" t="str">
        <f t="shared" si="102"/>
        <v>Financials</v>
      </c>
      <c r="E1150" s="19" t="str">
        <f t="shared" si="103"/>
        <v>Financials</v>
      </c>
      <c r="F1150" s="100">
        <v>8.3689E-2</v>
      </c>
      <c r="G1150" s="101">
        <v>11.144</v>
      </c>
      <c r="H1150" s="98">
        <v>0.17573</v>
      </c>
      <c r="I1150" s="20">
        <f t="shared" si="104"/>
        <v>1</v>
      </c>
      <c r="J1150" s="102">
        <f t="shared" si="105"/>
        <v>7.509781048097631E-3</v>
      </c>
      <c r="K1150" s="102">
        <f t="shared" si="106"/>
        <v>4.2734769521980485E-2</v>
      </c>
      <c r="L1150" s="96">
        <f t="shared" si="107"/>
        <v>8.3689E-2</v>
      </c>
    </row>
    <row r="1151" spans="1:12" ht="13.95" customHeight="1" x14ac:dyDescent="0.3">
      <c r="A1151" s="94">
        <v>43465</v>
      </c>
      <c r="B1151" s="57" t="s">
        <v>161</v>
      </c>
      <c r="C1151" s="57" t="s">
        <v>99</v>
      </c>
      <c r="D1151" s="19" t="str">
        <f t="shared" si="102"/>
        <v>Financials</v>
      </c>
      <c r="E1151" s="19" t="str">
        <f t="shared" si="103"/>
        <v>Financials</v>
      </c>
      <c r="F1151" s="100">
        <v>8.6323000000000011E-2</v>
      </c>
      <c r="G1151" s="101">
        <v>10.661</v>
      </c>
      <c r="H1151" s="98">
        <v>0.17566000000000001</v>
      </c>
      <c r="I1151" s="20">
        <f t="shared" si="104"/>
        <v>1</v>
      </c>
      <c r="J1151" s="102">
        <f t="shared" si="105"/>
        <v>8.0970828252509165E-3</v>
      </c>
      <c r="K1151" s="102">
        <f t="shared" si="106"/>
        <v>4.6095199961578709E-2</v>
      </c>
      <c r="L1151" s="96">
        <f t="shared" si="107"/>
        <v>8.6323000000000011E-2</v>
      </c>
    </row>
    <row r="1152" spans="1:12" ht="13.95" customHeight="1" x14ac:dyDescent="0.3">
      <c r="A1152" s="94">
        <v>43496</v>
      </c>
      <c r="B1152" s="57" t="s">
        <v>161</v>
      </c>
      <c r="C1152" s="57" t="s">
        <v>99</v>
      </c>
      <c r="D1152" s="19" t="str">
        <f t="shared" si="102"/>
        <v>Financials</v>
      </c>
      <c r="E1152" s="19" t="str">
        <f t="shared" si="103"/>
        <v>Financials</v>
      </c>
      <c r="F1152" s="100">
        <v>9.0443999999999997E-2</v>
      </c>
      <c r="G1152" s="101">
        <v>12.231</v>
      </c>
      <c r="H1152" s="98">
        <v>0.18140000000000001</v>
      </c>
      <c r="I1152" s="20">
        <f t="shared" si="104"/>
        <v>1</v>
      </c>
      <c r="J1152" s="102">
        <f t="shared" si="105"/>
        <v>7.3946529310767719E-3</v>
      </c>
      <c r="K1152" s="102">
        <f t="shared" si="106"/>
        <v>4.076434912390723E-2</v>
      </c>
      <c r="L1152" s="96">
        <f t="shared" si="107"/>
        <v>9.0443999999999997E-2</v>
      </c>
    </row>
    <row r="1153" spans="1:12" ht="13.95" customHeight="1" x14ac:dyDescent="0.3">
      <c r="A1153" s="94">
        <v>43524</v>
      </c>
      <c r="B1153" s="57" t="s">
        <v>161</v>
      </c>
      <c r="C1153" s="57" t="s">
        <v>99</v>
      </c>
      <c r="D1153" s="19" t="str">
        <f t="shared" si="102"/>
        <v>Financials</v>
      </c>
      <c r="E1153" s="19" t="str">
        <f t="shared" si="103"/>
        <v>Financials</v>
      </c>
      <c r="F1153" s="100">
        <v>8.8722999999999996E-2</v>
      </c>
      <c r="G1153" s="101">
        <v>11.968999999999999</v>
      </c>
      <c r="H1153" s="98">
        <v>0.18548000000000001</v>
      </c>
      <c r="I1153" s="20">
        <f t="shared" si="104"/>
        <v>1</v>
      </c>
      <c r="J1153" s="102">
        <f t="shared" si="105"/>
        <v>7.4127328933077117E-3</v>
      </c>
      <c r="K1153" s="102">
        <f t="shared" si="106"/>
        <v>3.9965133131915631E-2</v>
      </c>
      <c r="L1153" s="96">
        <f t="shared" si="107"/>
        <v>8.8722999999999996E-2</v>
      </c>
    </row>
    <row r="1154" spans="1:12" ht="13.95" customHeight="1" x14ac:dyDescent="0.3">
      <c r="A1154" s="94">
        <v>43555</v>
      </c>
      <c r="B1154" s="57" t="s">
        <v>161</v>
      </c>
      <c r="C1154" s="57" t="s">
        <v>99</v>
      </c>
      <c r="D1154" s="19" t="str">
        <f t="shared" si="102"/>
        <v>Financials</v>
      </c>
      <c r="E1154" s="19" t="str">
        <f t="shared" si="103"/>
        <v>Financials</v>
      </c>
      <c r="F1154" s="100">
        <v>8.8282000000000013E-2</v>
      </c>
      <c r="G1154" s="101">
        <v>11.462999999999999</v>
      </c>
      <c r="H1154" s="98">
        <v>0.19203000000000001</v>
      </c>
      <c r="I1154" s="20">
        <f t="shared" si="104"/>
        <v>1</v>
      </c>
      <c r="J1154" s="102">
        <f t="shared" si="105"/>
        <v>7.7014743086452082E-3</v>
      </c>
      <c r="K1154" s="102">
        <f t="shared" si="106"/>
        <v>4.0105578860830118E-2</v>
      </c>
      <c r="L1154" s="96">
        <f t="shared" si="107"/>
        <v>8.8282000000000013E-2</v>
      </c>
    </row>
    <row r="1155" spans="1:12" ht="13.95" customHeight="1" x14ac:dyDescent="0.3">
      <c r="A1155" s="94">
        <v>43585</v>
      </c>
      <c r="B1155" s="57" t="s">
        <v>161</v>
      </c>
      <c r="C1155" s="57" t="s">
        <v>99</v>
      </c>
      <c r="D1155" s="19" t="str">
        <f t="shared" si="102"/>
        <v>Financials</v>
      </c>
      <c r="E1155" s="19" t="str">
        <f t="shared" si="103"/>
        <v>Financials</v>
      </c>
      <c r="F1155" s="100">
        <v>8.7163000000000004E-2</v>
      </c>
      <c r="G1155" s="101">
        <v>10.641</v>
      </c>
      <c r="H1155" s="98">
        <v>0.19228999999999999</v>
      </c>
      <c r="I1155" s="20">
        <f t="shared" si="104"/>
        <v>1</v>
      </c>
      <c r="J1155" s="102">
        <f t="shared" si="105"/>
        <v>8.1912414246781313E-3</v>
      </c>
      <c r="K1155" s="102">
        <f t="shared" si="106"/>
        <v>4.259837445877649E-2</v>
      </c>
      <c r="L1155" s="96">
        <f t="shared" si="107"/>
        <v>8.7163000000000004E-2</v>
      </c>
    </row>
    <row r="1156" spans="1:12" ht="13.95" customHeight="1" x14ac:dyDescent="0.3">
      <c r="A1156" s="94">
        <v>43616</v>
      </c>
      <c r="B1156" s="57" t="s">
        <v>161</v>
      </c>
      <c r="C1156" s="57" t="s">
        <v>99</v>
      </c>
      <c r="D1156" s="19" t="str">
        <f t="shared" si="102"/>
        <v>Financials</v>
      </c>
      <c r="E1156" s="19" t="str">
        <f t="shared" si="103"/>
        <v>Financials</v>
      </c>
      <c r="F1156" s="100">
        <v>8.9236999999999997E-2</v>
      </c>
      <c r="G1156" s="101">
        <v>10.9</v>
      </c>
      <c r="H1156" s="98">
        <v>0.19333</v>
      </c>
      <c r="I1156" s="20">
        <f t="shared" si="104"/>
        <v>1</v>
      </c>
      <c r="J1156" s="102">
        <f t="shared" si="105"/>
        <v>8.186880733944954E-3</v>
      </c>
      <c r="K1156" s="102">
        <f t="shared" si="106"/>
        <v>4.2346664945662617E-2</v>
      </c>
      <c r="L1156" s="96">
        <f t="shared" si="107"/>
        <v>8.9236999999999997E-2</v>
      </c>
    </row>
    <row r="1157" spans="1:12" ht="13.95" customHeight="1" x14ac:dyDescent="0.3">
      <c r="A1157" s="94">
        <v>43646</v>
      </c>
      <c r="B1157" s="57" t="s">
        <v>161</v>
      </c>
      <c r="C1157" s="57" t="s">
        <v>99</v>
      </c>
      <c r="D1157" s="19" t="str">
        <f t="shared" ref="D1157:D1220" si="108">VLOOKUP(C1157,GicsMap,2,FALSE)</f>
        <v>Financials</v>
      </c>
      <c r="E1157" s="19" t="str">
        <f t="shared" ref="E1157:E1220" si="109">IF(D1157="Cyclicals",IF(COUNTIF(GlobalList,B1157)&gt;0,"WEG &amp; Embraer","Cyclicals ex-WEG &amp; Embraer"),D1157)</f>
        <v>Financials</v>
      </c>
      <c r="F1157" s="100">
        <v>8.7209000000000009E-2</v>
      </c>
      <c r="G1157" s="101">
        <v>11.106</v>
      </c>
      <c r="H1157" s="98">
        <v>0.19309000000000001</v>
      </c>
      <c r="I1157" s="20">
        <f t="shared" ref="I1157:I1220" si="110">IF(AND(ISNUMBER(G1157),ISNUMBER(H1157),G1157&gt;=PEmin,G1157&lt;=PEmax,H1157&gt;=ROEmin,H1157&lt;=ROEmax),1,0)</f>
        <v>1</v>
      </c>
      <c r="J1157" s="102">
        <f t="shared" ref="J1157:J1220" si="111">IF(I1157=1,F1157/G1157,0)</f>
        <v>7.8524221141725199E-3</v>
      </c>
      <c r="K1157" s="102">
        <f t="shared" ref="K1157:K1220" si="112">IF(I1157=1,J1157/H1157,0)</f>
        <v>4.0667160982818994E-2</v>
      </c>
      <c r="L1157" s="96">
        <f t="shared" ref="L1157:L1220" si="113">I1157*F1157</f>
        <v>8.7209000000000009E-2</v>
      </c>
    </row>
    <row r="1158" spans="1:12" ht="13.95" customHeight="1" x14ac:dyDescent="0.3">
      <c r="A1158" s="94">
        <v>43677</v>
      </c>
      <c r="B1158" s="57" t="s">
        <v>161</v>
      </c>
      <c r="C1158" s="57" t="s">
        <v>99</v>
      </c>
      <c r="D1158" s="19" t="str">
        <f t="shared" si="108"/>
        <v>Financials</v>
      </c>
      <c r="E1158" s="19" t="str">
        <f t="shared" si="109"/>
        <v>Financials</v>
      </c>
      <c r="F1158" s="100">
        <v>7.907199999999999E-2</v>
      </c>
      <c r="G1158" s="101">
        <v>10.343</v>
      </c>
      <c r="H1158" s="98">
        <v>0.18748999999999999</v>
      </c>
      <c r="I1158" s="20">
        <f t="shared" si="110"/>
        <v>1</v>
      </c>
      <c r="J1158" s="102">
        <f t="shared" si="111"/>
        <v>7.6449772793193453E-3</v>
      </c>
      <c r="K1158" s="102">
        <f t="shared" si="112"/>
        <v>4.0775386843668174E-2</v>
      </c>
      <c r="L1158" s="96">
        <f t="shared" si="113"/>
        <v>7.907199999999999E-2</v>
      </c>
    </row>
    <row r="1159" spans="1:12" ht="13.95" customHeight="1" x14ac:dyDescent="0.3">
      <c r="A1159" s="94">
        <v>43708</v>
      </c>
      <c r="B1159" s="57" t="s">
        <v>161</v>
      </c>
      <c r="C1159" s="57" t="s">
        <v>99</v>
      </c>
      <c r="D1159" s="19" t="str">
        <f t="shared" si="108"/>
        <v>Financials</v>
      </c>
      <c r="E1159" s="19" t="str">
        <f t="shared" si="109"/>
        <v>Financials</v>
      </c>
      <c r="F1159" s="100">
        <v>7.3001999999999997E-2</v>
      </c>
      <c r="G1159" s="101">
        <v>9.8469999999999995</v>
      </c>
      <c r="H1159" s="98">
        <v>0.18640999999999999</v>
      </c>
      <c r="I1159" s="20">
        <f t="shared" si="110"/>
        <v>1</v>
      </c>
      <c r="J1159" s="102">
        <f t="shared" si="111"/>
        <v>7.4136285162993802E-3</v>
      </c>
      <c r="K1159" s="102">
        <f t="shared" si="112"/>
        <v>3.9770551559998819E-2</v>
      </c>
      <c r="L1159" s="96">
        <f t="shared" si="113"/>
        <v>7.3001999999999997E-2</v>
      </c>
    </row>
    <row r="1160" spans="1:12" ht="13.95" customHeight="1" x14ac:dyDescent="0.3">
      <c r="A1160" s="94">
        <v>43738</v>
      </c>
      <c r="B1160" s="57" t="s">
        <v>161</v>
      </c>
      <c r="C1160" s="57" t="s">
        <v>99</v>
      </c>
      <c r="D1160" s="19" t="str">
        <f t="shared" si="108"/>
        <v>Financials</v>
      </c>
      <c r="E1160" s="19" t="str">
        <f t="shared" si="109"/>
        <v>Financials</v>
      </c>
      <c r="F1160" s="100">
        <v>7.2618000000000002E-2</v>
      </c>
      <c r="G1160" s="101">
        <v>10.079000000000001</v>
      </c>
      <c r="H1160" s="98">
        <v>0.18389</v>
      </c>
      <c r="I1160" s="20">
        <f t="shared" si="110"/>
        <v>1</v>
      </c>
      <c r="J1160" s="102">
        <f t="shared" si="111"/>
        <v>7.2048814366504612E-3</v>
      </c>
      <c r="K1160" s="102">
        <f t="shared" si="112"/>
        <v>3.9180387387299259E-2</v>
      </c>
      <c r="L1160" s="96">
        <f t="shared" si="113"/>
        <v>7.2618000000000002E-2</v>
      </c>
    </row>
    <row r="1161" spans="1:12" ht="13.95" customHeight="1" x14ac:dyDescent="0.3">
      <c r="A1161" s="94">
        <v>43769</v>
      </c>
      <c r="B1161" s="57" t="s">
        <v>161</v>
      </c>
      <c r="C1161" s="57" t="s">
        <v>99</v>
      </c>
      <c r="D1161" s="19" t="str">
        <f t="shared" si="108"/>
        <v>Financials</v>
      </c>
      <c r="E1161" s="19" t="str">
        <f t="shared" si="109"/>
        <v>Financials</v>
      </c>
      <c r="F1161" s="100">
        <v>7.3720999999999995E-2</v>
      </c>
      <c r="G1161" s="101">
        <v>10.138</v>
      </c>
      <c r="H1161" s="98">
        <v>0.1958</v>
      </c>
      <c r="I1161" s="20">
        <f t="shared" si="110"/>
        <v>1</v>
      </c>
      <c r="J1161" s="102">
        <f t="shared" si="111"/>
        <v>7.2717498520418226E-3</v>
      </c>
      <c r="K1161" s="102">
        <f t="shared" si="112"/>
        <v>3.7138661144238111E-2</v>
      </c>
      <c r="L1161" s="96">
        <f t="shared" si="113"/>
        <v>7.3720999999999995E-2</v>
      </c>
    </row>
    <row r="1162" spans="1:12" ht="13.95" customHeight="1" x14ac:dyDescent="0.3">
      <c r="A1162" s="94">
        <v>43799</v>
      </c>
      <c r="B1162" s="57" t="s">
        <v>161</v>
      </c>
      <c r="C1162" s="57" t="s">
        <v>99</v>
      </c>
      <c r="D1162" s="19" t="str">
        <f t="shared" si="108"/>
        <v>Financials</v>
      </c>
      <c r="E1162" s="19" t="str">
        <f t="shared" si="109"/>
        <v>Financials</v>
      </c>
      <c r="F1162" s="100">
        <v>6.9128999999999996E-2</v>
      </c>
      <c r="G1162" s="101">
        <v>9.5399999999999991</v>
      </c>
      <c r="H1162" s="98">
        <v>0.19658999999999999</v>
      </c>
      <c r="I1162" s="20">
        <f t="shared" si="110"/>
        <v>1</v>
      </c>
      <c r="J1162" s="102">
        <f t="shared" si="111"/>
        <v>7.2462264150943397E-3</v>
      </c>
      <c r="K1162" s="102">
        <f t="shared" si="112"/>
        <v>3.6859588051754107E-2</v>
      </c>
      <c r="L1162" s="96">
        <f t="shared" si="113"/>
        <v>6.9128999999999996E-2</v>
      </c>
    </row>
    <row r="1163" spans="1:12" ht="13.95" customHeight="1" x14ac:dyDescent="0.3">
      <c r="A1163" s="94">
        <v>43830</v>
      </c>
      <c r="B1163" s="57" t="s">
        <v>161</v>
      </c>
      <c r="C1163" s="57" t="s">
        <v>99</v>
      </c>
      <c r="D1163" s="19" t="str">
        <f t="shared" si="108"/>
        <v>Financials</v>
      </c>
      <c r="E1163" s="19" t="str">
        <f t="shared" si="109"/>
        <v>Financials</v>
      </c>
      <c r="F1163" s="100">
        <v>7.0588999999999999E-2</v>
      </c>
      <c r="G1163" s="101">
        <v>10.279</v>
      </c>
      <c r="H1163" s="98">
        <v>0.19621</v>
      </c>
      <c r="I1163" s="20">
        <f t="shared" si="110"/>
        <v>1</v>
      </c>
      <c r="J1163" s="102">
        <f t="shared" si="111"/>
        <v>6.8673022667574664E-3</v>
      </c>
      <c r="K1163" s="102">
        <f t="shared" si="112"/>
        <v>3.4999756723701474E-2</v>
      </c>
      <c r="L1163" s="96">
        <f t="shared" si="113"/>
        <v>7.0588999999999999E-2</v>
      </c>
    </row>
    <row r="1164" spans="1:12" ht="13.95" customHeight="1" x14ac:dyDescent="0.3">
      <c r="A1164" s="94">
        <v>43861</v>
      </c>
      <c r="B1164" s="57" t="s">
        <v>161</v>
      </c>
      <c r="C1164" s="57" t="s">
        <v>99</v>
      </c>
      <c r="D1164" s="19" t="str">
        <f t="shared" si="108"/>
        <v>Financials</v>
      </c>
      <c r="E1164" s="19" t="str">
        <f t="shared" si="109"/>
        <v>Financials</v>
      </c>
      <c r="F1164" s="100">
        <v>6.3414999999999999E-2</v>
      </c>
      <c r="G1164" s="101">
        <v>9.4960000000000004</v>
      </c>
      <c r="H1164" s="98">
        <v>0.19392000000000001</v>
      </c>
      <c r="I1164" s="20">
        <f t="shared" si="110"/>
        <v>1</v>
      </c>
      <c r="J1164" s="102">
        <f t="shared" si="111"/>
        <v>6.6780749789384997E-3</v>
      </c>
      <c r="K1164" s="102">
        <f t="shared" si="112"/>
        <v>3.4437267836935334E-2</v>
      </c>
      <c r="L1164" s="96">
        <f t="shared" si="113"/>
        <v>6.3414999999999999E-2</v>
      </c>
    </row>
    <row r="1165" spans="1:12" ht="13.95" customHeight="1" x14ac:dyDescent="0.3">
      <c r="A1165" s="94">
        <v>43890</v>
      </c>
      <c r="B1165" s="57" t="s">
        <v>161</v>
      </c>
      <c r="C1165" s="57" t="s">
        <v>99</v>
      </c>
      <c r="D1165" s="19" t="str">
        <f t="shared" si="108"/>
        <v>Financials</v>
      </c>
      <c r="E1165" s="19" t="str">
        <f t="shared" si="109"/>
        <v>Financials</v>
      </c>
      <c r="F1165" s="100">
        <v>6.4445000000000002E-2</v>
      </c>
      <c r="G1165" s="101">
        <v>8.8740000000000006</v>
      </c>
      <c r="H1165" s="98">
        <v>0.19158</v>
      </c>
      <c r="I1165" s="20">
        <f t="shared" si="110"/>
        <v>1</v>
      </c>
      <c r="J1165" s="102">
        <f t="shared" si="111"/>
        <v>7.2622267297723685E-3</v>
      </c>
      <c r="K1165" s="102">
        <f t="shared" si="112"/>
        <v>3.7907019155299974E-2</v>
      </c>
      <c r="L1165" s="96">
        <f t="shared" si="113"/>
        <v>6.4445000000000002E-2</v>
      </c>
    </row>
    <row r="1166" spans="1:12" ht="13.95" customHeight="1" x14ac:dyDescent="0.3">
      <c r="A1166" s="94">
        <v>43921</v>
      </c>
      <c r="B1166" s="57" t="s">
        <v>161</v>
      </c>
      <c r="C1166" s="57" t="s">
        <v>99</v>
      </c>
      <c r="D1166" s="19" t="str">
        <f t="shared" si="108"/>
        <v>Financials</v>
      </c>
      <c r="E1166" s="19" t="str">
        <f t="shared" si="109"/>
        <v>Financials</v>
      </c>
      <c r="F1166" s="100">
        <v>6.2697000000000003E-2</v>
      </c>
      <c r="G1166" s="101">
        <v>6.1929999999999996</v>
      </c>
      <c r="H1166" s="98">
        <v>0.18532000000000001</v>
      </c>
      <c r="I1166" s="20">
        <f t="shared" si="110"/>
        <v>1</v>
      </c>
      <c r="J1166" s="102">
        <f t="shared" si="111"/>
        <v>1.0123849507508479E-2</v>
      </c>
      <c r="K1166" s="102">
        <f t="shared" si="112"/>
        <v>5.462901741586703E-2</v>
      </c>
      <c r="L1166" s="96">
        <f t="shared" si="113"/>
        <v>6.2697000000000003E-2</v>
      </c>
    </row>
    <row r="1167" spans="1:12" ht="13.95" customHeight="1" x14ac:dyDescent="0.3">
      <c r="A1167" s="94">
        <v>43951</v>
      </c>
      <c r="B1167" s="57" t="s">
        <v>161</v>
      </c>
      <c r="C1167" s="57" t="s">
        <v>99</v>
      </c>
      <c r="D1167" s="19" t="str">
        <f t="shared" si="108"/>
        <v>Financials</v>
      </c>
      <c r="E1167" s="19" t="str">
        <f t="shared" si="109"/>
        <v>Financials</v>
      </c>
      <c r="F1167" s="100">
        <v>5.6117999999999987E-2</v>
      </c>
      <c r="G1167" s="101">
        <v>6.4180000000000001</v>
      </c>
      <c r="H1167" s="98">
        <v>0.17119000000000001</v>
      </c>
      <c r="I1167" s="20">
        <f t="shared" si="110"/>
        <v>1</v>
      </c>
      <c r="J1167" s="102">
        <f t="shared" si="111"/>
        <v>8.7438454347148614E-3</v>
      </c>
      <c r="K1167" s="102">
        <f t="shared" si="112"/>
        <v>5.1076846981218886E-2</v>
      </c>
      <c r="L1167" s="96">
        <f t="shared" si="113"/>
        <v>5.6117999999999987E-2</v>
      </c>
    </row>
    <row r="1168" spans="1:12" ht="13.95" customHeight="1" x14ac:dyDescent="0.3">
      <c r="A1168" s="94">
        <v>43982</v>
      </c>
      <c r="B1168" s="57" t="s">
        <v>161</v>
      </c>
      <c r="C1168" s="57" t="s">
        <v>99</v>
      </c>
      <c r="D1168" s="19" t="str">
        <f t="shared" si="108"/>
        <v>Financials</v>
      </c>
      <c r="E1168" s="19" t="str">
        <f t="shared" si="109"/>
        <v>Financials</v>
      </c>
      <c r="F1168" s="100">
        <v>5.1145000000000003E-2</v>
      </c>
      <c r="G1168" s="101">
        <v>6.8170000000000002</v>
      </c>
      <c r="H1168" s="98">
        <v>0.14391999999999999</v>
      </c>
      <c r="I1168" s="20">
        <f t="shared" si="110"/>
        <v>1</v>
      </c>
      <c r="J1168" s="102">
        <f t="shared" si="111"/>
        <v>7.502567111632683E-3</v>
      </c>
      <c r="K1168" s="102">
        <f t="shared" si="112"/>
        <v>5.2130121676158166E-2</v>
      </c>
      <c r="L1168" s="96">
        <f t="shared" si="113"/>
        <v>5.1145000000000003E-2</v>
      </c>
    </row>
    <row r="1169" spans="1:12" ht="13.95" customHeight="1" x14ac:dyDescent="0.3">
      <c r="A1169" s="94">
        <v>44012</v>
      </c>
      <c r="B1169" s="57" t="s">
        <v>161</v>
      </c>
      <c r="C1169" s="57" t="s">
        <v>99</v>
      </c>
      <c r="D1169" s="19" t="str">
        <f t="shared" si="108"/>
        <v>Financials</v>
      </c>
      <c r="E1169" s="19" t="str">
        <f t="shared" si="109"/>
        <v>Financials</v>
      </c>
      <c r="F1169" s="100">
        <v>5.1276000000000002E-2</v>
      </c>
      <c r="G1169" s="101">
        <v>8.5</v>
      </c>
      <c r="H1169" s="98">
        <v>0.14165</v>
      </c>
      <c r="I1169" s="20">
        <f t="shared" si="110"/>
        <v>1</v>
      </c>
      <c r="J1169" s="102">
        <f t="shared" si="111"/>
        <v>6.0324705882352945E-3</v>
      </c>
      <c r="K1169" s="102">
        <f t="shared" si="112"/>
        <v>4.2587155582317647E-2</v>
      </c>
      <c r="L1169" s="96">
        <f t="shared" si="113"/>
        <v>5.1276000000000002E-2</v>
      </c>
    </row>
    <row r="1170" spans="1:12" ht="13.95" customHeight="1" x14ac:dyDescent="0.3">
      <c r="A1170" s="94">
        <v>44043</v>
      </c>
      <c r="B1170" s="57" t="s">
        <v>161</v>
      </c>
      <c r="C1170" s="57" t="s">
        <v>99</v>
      </c>
      <c r="D1170" s="19" t="str">
        <f t="shared" si="108"/>
        <v>Financials</v>
      </c>
      <c r="E1170" s="19" t="str">
        <f t="shared" si="109"/>
        <v>Financials</v>
      </c>
      <c r="F1170" s="100">
        <v>5.1117999999999997E-2</v>
      </c>
      <c r="G1170" s="101">
        <v>9.5879999999999992</v>
      </c>
      <c r="H1170" s="98">
        <v>0.14019999999999999</v>
      </c>
      <c r="I1170" s="20">
        <f t="shared" si="110"/>
        <v>1</v>
      </c>
      <c r="J1170" s="102">
        <f t="shared" si="111"/>
        <v>5.3314559866499793E-3</v>
      </c>
      <c r="K1170" s="102">
        <f t="shared" si="112"/>
        <v>3.8027503471112549E-2</v>
      </c>
      <c r="L1170" s="96">
        <f t="shared" si="113"/>
        <v>5.1117999999999997E-2</v>
      </c>
    </row>
    <row r="1171" spans="1:12" ht="13.95" customHeight="1" x14ac:dyDescent="0.3">
      <c r="A1171" s="94">
        <v>44074</v>
      </c>
      <c r="B1171" s="57" t="s">
        <v>161</v>
      </c>
      <c r="C1171" s="57" t="s">
        <v>99</v>
      </c>
      <c r="D1171" s="19" t="str">
        <f t="shared" si="108"/>
        <v>Financials</v>
      </c>
      <c r="E1171" s="19" t="str">
        <f t="shared" si="109"/>
        <v>Financials</v>
      </c>
      <c r="F1171" s="100">
        <v>4.8994999999999997E-2</v>
      </c>
      <c r="G1171" s="101">
        <v>8.8930000000000007</v>
      </c>
      <c r="H1171" s="98">
        <v>0.13994000000000001</v>
      </c>
      <c r="I1171" s="20">
        <f t="shared" si="110"/>
        <v>1</v>
      </c>
      <c r="J1171" s="102">
        <f t="shared" si="111"/>
        <v>5.5093894073990771E-3</v>
      </c>
      <c r="K1171" s="102">
        <f t="shared" si="112"/>
        <v>3.9369654190360703E-2</v>
      </c>
      <c r="L1171" s="96">
        <f t="shared" si="113"/>
        <v>4.8994999999999997E-2</v>
      </c>
    </row>
    <row r="1172" spans="1:12" ht="13.95" customHeight="1" x14ac:dyDescent="0.3">
      <c r="A1172" s="94">
        <v>44104</v>
      </c>
      <c r="B1172" s="57" t="s">
        <v>161</v>
      </c>
      <c r="C1172" s="57" t="s">
        <v>99</v>
      </c>
      <c r="D1172" s="19" t="str">
        <f t="shared" si="108"/>
        <v>Financials</v>
      </c>
      <c r="E1172" s="19" t="str">
        <f t="shared" si="109"/>
        <v>Financials</v>
      </c>
      <c r="F1172" s="100">
        <v>4.7805999999999987E-2</v>
      </c>
      <c r="G1172" s="101">
        <v>8.0359999999999996</v>
      </c>
      <c r="H1172" s="98">
        <v>0.14266000000000001</v>
      </c>
      <c r="I1172" s="20">
        <f t="shared" si="110"/>
        <v>1</v>
      </c>
      <c r="J1172" s="102">
        <f t="shared" si="111"/>
        <v>5.9489795918367333E-3</v>
      </c>
      <c r="K1172" s="102">
        <f t="shared" si="112"/>
        <v>4.1700403699963078E-2</v>
      </c>
      <c r="L1172" s="96">
        <f t="shared" si="113"/>
        <v>4.7805999999999987E-2</v>
      </c>
    </row>
    <row r="1173" spans="1:12" ht="13.95" customHeight="1" x14ac:dyDescent="0.3">
      <c r="A1173" s="94">
        <v>44135</v>
      </c>
      <c r="B1173" s="57" t="s">
        <v>161</v>
      </c>
      <c r="C1173" s="57" t="s">
        <v>99</v>
      </c>
      <c r="D1173" s="19" t="str">
        <f t="shared" si="108"/>
        <v>Financials</v>
      </c>
      <c r="E1173" s="19" t="str">
        <f t="shared" si="109"/>
        <v>Financials</v>
      </c>
      <c r="F1173" s="100">
        <v>4.9858E-2</v>
      </c>
      <c r="G1173" s="101">
        <v>7.9379999999999997</v>
      </c>
      <c r="H1173" s="98">
        <v>0.15304000000000001</v>
      </c>
      <c r="I1173" s="20">
        <f t="shared" si="110"/>
        <v>1</v>
      </c>
      <c r="J1173" s="102">
        <f t="shared" si="111"/>
        <v>6.2809271856890904E-3</v>
      </c>
      <c r="K1173" s="102">
        <f t="shared" si="112"/>
        <v>4.1041081976536137E-2</v>
      </c>
      <c r="L1173" s="96">
        <f t="shared" si="113"/>
        <v>4.9858E-2</v>
      </c>
    </row>
    <row r="1174" spans="1:12" ht="13.95" customHeight="1" x14ac:dyDescent="0.3">
      <c r="A1174" s="94">
        <v>44165</v>
      </c>
      <c r="B1174" s="57" t="s">
        <v>161</v>
      </c>
      <c r="C1174" s="57" t="s">
        <v>99</v>
      </c>
      <c r="D1174" s="19" t="str">
        <f t="shared" si="108"/>
        <v>Financials</v>
      </c>
      <c r="E1174" s="19" t="str">
        <f t="shared" si="109"/>
        <v>Financials</v>
      </c>
      <c r="F1174" s="100">
        <v>5.1901000000000003E-2</v>
      </c>
      <c r="G1174" s="101">
        <v>9.1530000000000005</v>
      </c>
      <c r="H1174" s="98">
        <v>0.15966</v>
      </c>
      <c r="I1174" s="20">
        <f t="shared" si="110"/>
        <v>1</v>
      </c>
      <c r="J1174" s="102">
        <f t="shared" si="111"/>
        <v>5.6703812957500273E-3</v>
      </c>
      <c r="K1174" s="102">
        <f t="shared" si="112"/>
        <v>3.5515353224038752E-2</v>
      </c>
      <c r="L1174" s="96">
        <f t="shared" si="113"/>
        <v>5.1901000000000003E-2</v>
      </c>
    </row>
    <row r="1175" spans="1:12" ht="13.95" customHeight="1" x14ac:dyDescent="0.3">
      <c r="A1175" s="94">
        <v>44196</v>
      </c>
      <c r="B1175" s="57" t="s">
        <v>161</v>
      </c>
      <c r="C1175" s="57" t="s">
        <v>99</v>
      </c>
      <c r="D1175" s="19" t="str">
        <f t="shared" si="108"/>
        <v>Financials</v>
      </c>
      <c r="E1175" s="19" t="str">
        <f t="shared" si="109"/>
        <v>Financials</v>
      </c>
      <c r="F1175" s="100">
        <v>5.3787000000000001E-2</v>
      </c>
      <c r="G1175" s="101">
        <v>10.000999999999999</v>
      </c>
      <c r="H1175" s="98">
        <v>0.16483999999999999</v>
      </c>
      <c r="I1175" s="20">
        <f t="shared" si="110"/>
        <v>1</v>
      </c>
      <c r="J1175" s="102">
        <f t="shared" si="111"/>
        <v>5.3781621837816224E-3</v>
      </c>
      <c r="K1175" s="102">
        <f t="shared" si="112"/>
        <v>3.2626560202509237E-2</v>
      </c>
      <c r="L1175" s="96">
        <f t="shared" si="113"/>
        <v>5.3787000000000001E-2</v>
      </c>
    </row>
    <row r="1176" spans="1:12" ht="13.95" customHeight="1" x14ac:dyDescent="0.3">
      <c r="A1176" s="94">
        <v>44227</v>
      </c>
      <c r="B1176" s="57" t="s">
        <v>161</v>
      </c>
      <c r="C1176" s="57" t="s">
        <v>99</v>
      </c>
      <c r="D1176" s="19" t="str">
        <f t="shared" si="108"/>
        <v>Financials</v>
      </c>
      <c r="E1176" s="19" t="str">
        <f t="shared" si="109"/>
        <v>Financials</v>
      </c>
      <c r="F1176" s="100">
        <v>4.9829999999999999E-2</v>
      </c>
      <c r="G1176" s="101">
        <v>9.0739999999999998</v>
      </c>
      <c r="H1176" s="98">
        <v>0.17019999999999999</v>
      </c>
      <c r="I1176" s="20">
        <f t="shared" si="110"/>
        <v>1</v>
      </c>
      <c r="J1176" s="102">
        <f t="shared" si="111"/>
        <v>5.4915142164425829E-3</v>
      </c>
      <c r="K1176" s="102">
        <f t="shared" si="112"/>
        <v>3.2265065901542794E-2</v>
      </c>
      <c r="L1176" s="96">
        <f t="shared" si="113"/>
        <v>4.9829999999999999E-2</v>
      </c>
    </row>
    <row r="1177" spans="1:12" ht="13.95" customHeight="1" x14ac:dyDescent="0.3">
      <c r="A1177" s="94">
        <v>44255</v>
      </c>
      <c r="B1177" s="57" t="s">
        <v>161</v>
      </c>
      <c r="C1177" s="57" t="s">
        <v>99</v>
      </c>
      <c r="D1177" s="19" t="str">
        <f t="shared" si="108"/>
        <v>Financials</v>
      </c>
      <c r="E1177" s="19" t="str">
        <f t="shared" si="109"/>
        <v>Financials</v>
      </c>
      <c r="F1177" s="100">
        <v>4.8390000000000002E-2</v>
      </c>
      <c r="G1177" s="101">
        <v>7.8550000000000004</v>
      </c>
      <c r="H1177" s="98">
        <v>0.16880000000000001</v>
      </c>
      <c r="I1177" s="20">
        <f t="shared" si="110"/>
        <v>1</v>
      </c>
      <c r="J1177" s="102">
        <f t="shared" si="111"/>
        <v>6.1604073838319538E-3</v>
      </c>
      <c r="K1177" s="102">
        <f t="shared" si="112"/>
        <v>3.6495304406587402E-2</v>
      </c>
      <c r="L1177" s="96">
        <f t="shared" si="113"/>
        <v>4.8390000000000002E-2</v>
      </c>
    </row>
    <row r="1178" spans="1:12" ht="13.95" customHeight="1" x14ac:dyDescent="0.3">
      <c r="A1178" s="94">
        <v>44286</v>
      </c>
      <c r="B1178" s="57" t="s">
        <v>161</v>
      </c>
      <c r="C1178" s="57" t="s">
        <v>99</v>
      </c>
      <c r="D1178" s="19" t="str">
        <f t="shared" si="108"/>
        <v>Financials</v>
      </c>
      <c r="E1178" s="19" t="str">
        <f t="shared" si="109"/>
        <v>Financials</v>
      </c>
      <c r="F1178" s="100">
        <v>5.3510000000000002E-2</v>
      </c>
      <c r="G1178" s="101">
        <v>9.0289999999999999</v>
      </c>
      <c r="H1178" s="98">
        <v>0.16816</v>
      </c>
      <c r="I1178" s="20">
        <f t="shared" si="110"/>
        <v>1</v>
      </c>
      <c r="J1178" s="102">
        <f t="shared" si="111"/>
        <v>5.9264591870639054E-3</v>
      </c>
      <c r="K1178" s="102">
        <f t="shared" si="112"/>
        <v>3.5242978039152627E-2</v>
      </c>
      <c r="L1178" s="96">
        <f t="shared" si="113"/>
        <v>5.3510000000000002E-2</v>
      </c>
    </row>
    <row r="1179" spans="1:12" ht="13.95" customHeight="1" x14ac:dyDescent="0.3">
      <c r="A1179" s="94">
        <v>44316</v>
      </c>
      <c r="B1179" s="57" t="s">
        <v>161</v>
      </c>
      <c r="C1179" s="57" t="s">
        <v>99</v>
      </c>
      <c r="D1179" s="19" t="str">
        <f t="shared" si="108"/>
        <v>Financials</v>
      </c>
      <c r="E1179" s="19" t="str">
        <f t="shared" si="109"/>
        <v>Financials</v>
      </c>
      <c r="F1179" s="100">
        <v>4.7199999999999999E-2</v>
      </c>
      <c r="G1179" s="101">
        <v>8.7029999999999994</v>
      </c>
      <c r="H1179" s="98">
        <v>0.16481999999999999</v>
      </c>
      <c r="I1179" s="20">
        <f t="shared" si="110"/>
        <v>1</v>
      </c>
      <c r="J1179" s="102">
        <f t="shared" si="111"/>
        <v>5.4234172124554758E-3</v>
      </c>
      <c r="K1179" s="102">
        <f t="shared" si="112"/>
        <v>3.2905091690665432E-2</v>
      </c>
      <c r="L1179" s="96">
        <f t="shared" si="113"/>
        <v>4.7199999999999999E-2</v>
      </c>
    </row>
    <row r="1180" spans="1:12" ht="13.95" customHeight="1" x14ac:dyDescent="0.3">
      <c r="A1180" s="94">
        <v>44347</v>
      </c>
      <c r="B1180" s="57" t="s">
        <v>161</v>
      </c>
      <c r="C1180" s="57" t="s">
        <v>99</v>
      </c>
      <c r="D1180" s="19" t="str">
        <f t="shared" si="108"/>
        <v>Financials</v>
      </c>
      <c r="E1180" s="19" t="str">
        <f t="shared" si="109"/>
        <v>Financials</v>
      </c>
      <c r="F1180" s="100">
        <v>4.9360000000000001E-2</v>
      </c>
      <c r="G1180" s="101">
        <v>9.4450000000000003</v>
      </c>
      <c r="H1180" s="98">
        <v>0.17057</v>
      </c>
      <c r="I1180" s="20">
        <f t="shared" si="110"/>
        <v>1</v>
      </c>
      <c r="J1180" s="102">
        <f t="shared" si="111"/>
        <v>5.2260455267337212E-3</v>
      </c>
      <c r="K1180" s="102">
        <f t="shared" si="112"/>
        <v>3.0638714467571795E-2</v>
      </c>
      <c r="L1180" s="96">
        <f t="shared" si="113"/>
        <v>4.9360000000000001E-2</v>
      </c>
    </row>
    <row r="1181" spans="1:12" ht="13.95" customHeight="1" x14ac:dyDescent="0.3">
      <c r="A1181" s="94">
        <v>44377</v>
      </c>
      <c r="B1181" s="57" t="s">
        <v>161</v>
      </c>
      <c r="C1181" s="57" t="s">
        <v>99</v>
      </c>
      <c r="D1181" s="19" t="str">
        <f t="shared" si="108"/>
        <v>Financials</v>
      </c>
      <c r="E1181" s="19" t="str">
        <f t="shared" si="109"/>
        <v>Financials</v>
      </c>
      <c r="F1181" s="100">
        <v>4.7800000000000002E-2</v>
      </c>
      <c r="G1181" s="101">
        <v>9.1300000000000008</v>
      </c>
      <c r="H1181" s="98">
        <v>0.16925999999999999</v>
      </c>
      <c r="I1181" s="20">
        <f t="shared" si="110"/>
        <v>1</v>
      </c>
      <c r="J1181" s="102">
        <f t="shared" si="111"/>
        <v>5.2354874041621027E-3</v>
      </c>
      <c r="K1181" s="102">
        <f t="shared" si="112"/>
        <v>3.0931628288798908E-2</v>
      </c>
      <c r="L1181" s="96">
        <f t="shared" si="113"/>
        <v>4.7800000000000002E-2</v>
      </c>
    </row>
    <row r="1182" spans="1:12" ht="13.95" customHeight="1" x14ac:dyDescent="0.3">
      <c r="A1182" s="94">
        <v>44408</v>
      </c>
      <c r="B1182" s="57" t="s">
        <v>161</v>
      </c>
      <c r="C1182" s="57" t="s">
        <v>99</v>
      </c>
      <c r="D1182" s="19" t="str">
        <f t="shared" si="108"/>
        <v>Financials</v>
      </c>
      <c r="E1182" s="19" t="str">
        <f t="shared" si="109"/>
        <v>Financials</v>
      </c>
      <c r="F1182" s="100">
        <v>4.6829999999999997E-2</v>
      </c>
      <c r="G1182" s="101">
        <v>8.5079999999999991</v>
      </c>
      <c r="H1182" s="98">
        <v>0.17901</v>
      </c>
      <c r="I1182" s="20">
        <f t="shared" si="110"/>
        <v>1</v>
      </c>
      <c r="J1182" s="102">
        <f t="shared" si="111"/>
        <v>5.5042313117066293E-3</v>
      </c>
      <c r="K1182" s="102">
        <f t="shared" si="112"/>
        <v>3.0748177820829167E-2</v>
      </c>
      <c r="L1182" s="96">
        <f t="shared" si="113"/>
        <v>4.6829999999999997E-2</v>
      </c>
    </row>
    <row r="1183" spans="1:12" ht="13.95" customHeight="1" x14ac:dyDescent="0.3">
      <c r="A1183" s="94">
        <v>44439</v>
      </c>
      <c r="B1183" s="57" t="s">
        <v>161</v>
      </c>
      <c r="C1183" s="57" t="s">
        <v>99</v>
      </c>
      <c r="D1183" s="19" t="str">
        <f t="shared" si="108"/>
        <v>Financials</v>
      </c>
      <c r="E1183" s="19" t="str">
        <f t="shared" si="109"/>
        <v>Financials</v>
      </c>
      <c r="F1183" s="100">
        <v>4.6170000000000003E-2</v>
      </c>
      <c r="G1183" s="101">
        <v>8.0039999999999996</v>
      </c>
      <c r="H1183" s="98">
        <v>0.1719</v>
      </c>
      <c r="I1183" s="20">
        <f t="shared" si="110"/>
        <v>1</v>
      </c>
      <c r="J1183" s="102">
        <f t="shared" si="111"/>
        <v>5.7683658170914545E-3</v>
      </c>
      <c r="K1183" s="102">
        <f t="shared" si="112"/>
        <v>3.3556520169234758E-2</v>
      </c>
      <c r="L1183" s="96">
        <f t="shared" si="113"/>
        <v>4.6170000000000003E-2</v>
      </c>
    </row>
    <row r="1184" spans="1:12" ht="13.95" customHeight="1" x14ac:dyDescent="0.3">
      <c r="A1184" s="94">
        <v>44469</v>
      </c>
      <c r="B1184" s="57" t="s">
        <v>161</v>
      </c>
      <c r="C1184" s="57" t="s">
        <v>99</v>
      </c>
      <c r="D1184" s="19" t="str">
        <f t="shared" si="108"/>
        <v>Financials</v>
      </c>
      <c r="E1184" s="19" t="str">
        <f t="shared" si="109"/>
        <v>Financials</v>
      </c>
      <c r="F1184" s="100">
        <v>4.5319999999999999E-2</v>
      </c>
      <c r="G1184" s="101">
        <v>7.1120000000000001</v>
      </c>
      <c r="H1184" s="98">
        <v>0.17308999999999999</v>
      </c>
      <c r="I1184" s="20">
        <f t="shared" si="110"/>
        <v>1</v>
      </c>
      <c r="J1184" s="102">
        <f t="shared" si="111"/>
        <v>6.3723284589426322E-3</v>
      </c>
      <c r="K1184" s="102">
        <f t="shared" si="112"/>
        <v>3.6815116176224114E-2</v>
      </c>
      <c r="L1184" s="96">
        <f t="shared" si="113"/>
        <v>4.5319999999999999E-2</v>
      </c>
    </row>
    <row r="1185" spans="1:12" ht="13.95" customHeight="1" x14ac:dyDescent="0.3">
      <c r="A1185" s="94">
        <v>44500</v>
      </c>
      <c r="B1185" s="57" t="s">
        <v>161</v>
      </c>
      <c r="C1185" s="57" t="s">
        <v>99</v>
      </c>
      <c r="D1185" s="19" t="str">
        <f t="shared" si="108"/>
        <v>Financials</v>
      </c>
      <c r="E1185" s="19" t="str">
        <f t="shared" si="109"/>
        <v>Financials</v>
      </c>
      <c r="F1185" s="100">
        <v>4.6950000000000013E-2</v>
      </c>
      <c r="G1185" s="101">
        <v>6.7309999999999999</v>
      </c>
      <c r="H1185" s="98">
        <v>0.17535000000000001</v>
      </c>
      <c r="I1185" s="20">
        <f t="shared" si="110"/>
        <v>1</v>
      </c>
      <c r="J1185" s="102">
        <f t="shared" si="111"/>
        <v>6.975189422076959E-3</v>
      </c>
      <c r="K1185" s="102">
        <f t="shared" si="112"/>
        <v>3.9778667933144905E-2</v>
      </c>
      <c r="L1185" s="96">
        <f t="shared" si="113"/>
        <v>4.6950000000000013E-2</v>
      </c>
    </row>
    <row r="1186" spans="1:12" ht="13.95" customHeight="1" x14ac:dyDescent="0.3">
      <c r="A1186" s="94">
        <v>44530</v>
      </c>
      <c r="B1186" s="57" t="s">
        <v>161</v>
      </c>
      <c r="C1186" s="57" t="s">
        <v>99</v>
      </c>
      <c r="D1186" s="19" t="str">
        <f t="shared" si="108"/>
        <v>Financials</v>
      </c>
      <c r="E1186" s="19" t="str">
        <f t="shared" si="109"/>
        <v>Financials</v>
      </c>
      <c r="F1186" s="100">
        <v>4.7880000000000013E-2</v>
      </c>
      <c r="G1186" s="101">
        <v>6.7060000000000004</v>
      </c>
      <c r="H1186" s="98">
        <v>0.17496</v>
      </c>
      <c r="I1186" s="20">
        <f t="shared" si="110"/>
        <v>1</v>
      </c>
      <c r="J1186" s="102">
        <f t="shared" si="111"/>
        <v>7.1398747390396672E-3</v>
      </c>
      <c r="K1186" s="102">
        <f t="shared" si="112"/>
        <v>4.0808611905805141E-2</v>
      </c>
      <c r="L1186" s="96">
        <f t="shared" si="113"/>
        <v>4.7880000000000013E-2</v>
      </c>
    </row>
    <row r="1187" spans="1:12" ht="13.95" customHeight="1" x14ac:dyDescent="0.3">
      <c r="A1187" s="94">
        <v>44561</v>
      </c>
      <c r="B1187" s="57" t="s">
        <v>161</v>
      </c>
      <c r="C1187" s="57" t="s">
        <v>99</v>
      </c>
      <c r="D1187" s="19" t="str">
        <f t="shared" si="108"/>
        <v>Financials</v>
      </c>
      <c r="E1187" s="19" t="str">
        <f t="shared" si="109"/>
        <v>Financials</v>
      </c>
      <c r="F1187" s="100">
        <v>4.5150000000000003E-2</v>
      </c>
      <c r="G1187" s="101">
        <v>6.4470000000000001</v>
      </c>
      <c r="H1187" s="98">
        <v>0.17394999999999999</v>
      </c>
      <c r="I1187" s="20">
        <f t="shared" si="110"/>
        <v>1</v>
      </c>
      <c r="J1187" s="102">
        <f t="shared" si="111"/>
        <v>7.003257328990228E-3</v>
      </c>
      <c r="K1187" s="102">
        <f t="shared" si="112"/>
        <v>4.0260174354643449E-2</v>
      </c>
      <c r="L1187" s="96">
        <f t="shared" si="113"/>
        <v>4.5150000000000003E-2</v>
      </c>
    </row>
    <row r="1188" spans="1:12" ht="13.95" customHeight="1" x14ac:dyDescent="0.3">
      <c r="A1188" s="94">
        <v>44592</v>
      </c>
      <c r="B1188" s="57" t="s">
        <v>161</v>
      </c>
      <c r="C1188" s="57" t="s">
        <v>99</v>
      </c>
      <c r="D1188" s="19" t="str">
        <f t="shared" si="108"/>
        <v>Financials</v>
      </c>
      <c r="E1188" s="19" t="str">
        <f t="shared" si="109"/>
        <v>Financials</v>
      </c>
      <c r="F1188" s="100">
        <v>5.0139999999999997E-2</v>
      </c>
      <c r="G1188" s="101">
        <v>7.5510000000000002</v>
      </c>
      <c r="H1188" s="98">
        <v>0.17441000000000001</v>
      </c>
      <c r="I1188" s="20">
        <f t="shared" si="110"/>
        <v>1</v>
      </c>
      <c r="J1188" s="102">
        <f t="shared" si="111"/>
        <v>6.6401801085948873E-3</v>
      </c>
      <c r="K1188" s="102">
        <f t="shared" si="112"/>
        <v>3.8072244186657229E-2</v>
      </c>
      <c r="L1188" s="96">
        <f t="shared" si="113"/>
        <v>5.0139999999999997E-2</v>
      </c>
    </row>
    <row r="1189" spans="1:12" ht="13.95" customHeight="1" x14ac:dyDescent="0.3">
      <c r="A1189" s="94">
        <v>44620</v>
      </c>
      <c r="B1189" s="57" t="s">
        <v>161</v>
      </c>
      <c r="C1189" s="57" t="s">
        <v>99</v>
      </c>
      <c r="D1189" s="19" t="str">
        <f t="shared" si="108"/>
        <v>Financials</v>
      </c>
      <c r="E1189" s="19" t="str">
        <f t="shared" si="109"/>
        <v>Financials</v>
      </c>
      <c r="F1189" s="100">
        <v>4.4310000000000002E-2</v>
      </c>
      <c r="G1189" s="101">
        <v>6.8650000000000002</v>
      </c>
      <c r="H1189" s="98">
        <v>0.18057000000000001</v>
      </c>
      <c r="I1189" s="20">
        <f t="shared" si="110"/>
        <v>1</v>
      </c>
      <c r="J1189" s="102">
        <f t="shared" si="111"/>
        <v>6.4544792425345957E-3</v>
      </c>
      <c r="K1189" s="102">
        <f t="shared" si="112"/>
        <v>3.5745025433541536E-2</v>
      </c>
      <c r="L1189" s="96">
        <f t="shared" si="113"/>
        <v>4.4310000000000002E-2</v>
      </c>
    </row>
    <row r="1190" spans="1:12" ht="13.95" customHeight="1" x14ac:dyDescent="0.3">
      <c r="A1190" s="94">
        <v>44651</v>
      </c>
      <c r="B1190" s="57" t="s">
        <v>161</v>
      </c>
      <c r="C1190" s="57" t="s">
        <v>99</v>
      </c>
      <c r="D1190" s="19" t="str">
        <f t="shared" si="108"/>
        <v>Financials</v>
      </c>
      <c r="E1190" s="19" t="str">
        <f t="shared" si="109"/>
        <v>Financials</v>
      </c>
      <c r="F1190" s="100">
        <v>4.5990000000000003E-2</v>
      </c>
      <c r="G1190" s="101">
        <v>7.4509999999999996</v>
      </c>
      <c r="H1190" s="98">
        <v>0.18107000000000001</v>
      </c>
      <c r="I1190" s="20">
        <f t="shared" si="110"/>
        <v>1</v>
      </c>
      <c r="J1190" s="102">
        <f t="shared" si="111"/>
        <v>6.1723258623003633E-3</v>
      </c>
      <c r="K1190" s="102">
        <f t="shared" si="112"/>
        <v>3.4088064628598681E-2</v>
      </c>
      <c r="L1190" s="96">
        <f t="shared" si="113"/>
        <v>4.5990000000000003E-2</v>
      </c>
    </row>
    <row r="1191" spans="1:12" ht="13.95" customHeight="1" x14ac:dyDescent="0.3">
      <c r="A1191" s="94">
        <v>44681</v>
      </c>
      <c r="B1191" s="57" t="s">
        <v>161</v>
      </c>
      <c r="C1191" s="57" t="s">
        <v>99</v>
      </c>
      <c r="D1191" s="19" t="str">
        <f t="shared" si="108"/>
        <v>Financials</v>
      </c>
      <c r="E1191" s="19" t="str">
        <f t="shared" si="109"/>
        <v>Financials</v>
      </c>
      <c r="F1191" s="100">
        <v>4.6059999999999997E-2</v>
      </c>
      <c r="G1191" s="101">
        <v>6.5810000000000004</v>
      </c>
      <c r="H1191" s="98">
        <v>0.18073</v>
      </c>
      <c r="I1191" s="20">
        <f t="shared" si="110"/>
        <v>1</v>
      </c>
      <c r="J1191" s="102">
        <f t="shared" si="111"/>
        <v>6.9989363318644577E-3</v>
      </c>
      <c r="K1191" s="102">
        <f t="shared" si="112"/>
        <v>3.8725924483286989E-2</v>
      </c>
      <c r="L1191" s="96">
        <f t="shared" si="113"/>
        <v>4.6059999999999997E-2</v>
      </c>
    </row>
    <row r="1192" spans="1:12" ht="13.95" customHeight="1" x14ac:dyDescent="0.3">
      <c r="A1192" s="94">
        <v>44712</v>
      </c>
      <c r="B1192" s="57" t="s">
        <v>161</v>
      </c>
      <c r="C1192" s="57" t="s">
        <v>99</v>
      </c>
      <c r="D1192" s="19" t="str">
        <f t="shared" si="108"/>
        <v>Financials</v>
      </c>
      <c r="E1192" s="19" t="str">
        <f t="shared" si="109"/>
        <v>Financials</v>
      </c>
      <c r="F1192" s="100">
        <v>5.1689999999999993E-2</v>
      </c>
      <c r="G1192" s="101">
        <v>7.3730000000000002</v>
      </c>
      <c r="H1192" s="98">
        <v>0.18103</v>
      </c>
      <c r="I1192" s="20">
        <f t="shared" si="110"/>
        <v>1</v>
      </c>
      <c r="J1192" s="102">
        <f t="shared" si="111"/>
        <v>7.0107147701071468E-3</v>
      </c>
      <c r="K1192" s="102">
        <f t="shared" si="112"/>
        <v>3.8726811965459573E-2</v>
      </c>
      <c r="L1192" s="96">
        <f t="shared" si="113"/>
        <v>5.1689999999999993E-2</v>
      </c>
    </row>
    <row r="1193" spans="1:12" ht="13.95" customHeight="1" x14ac:dyDescent="0.3">
      <c r="A1193" s="94">
        <v>44742</v>
      </c>
      <c r="B1193" s="57" t="s">
        <v>161</v>
      </c>
      <c r="C1193" s="57" t="s">
        <v>99</v>
      </c>
      <c r="D1193" s="19" t="str">
        <f t="shared" si="108"/>
        <v>Financials</v>
      </c>
      <c r="E1193" s="19" t="str">
        <f t="shared" si="109"/>
        <v>Financials</v>
      </c>
      <c r="F1193" s="100">
        <v>4.8509999999999998E-2</v>
      </c>
      <c r="G1193" s="101">
        <v>6.1950000000000003</v>
      </c>
      <c r="H1193" s="98">
        <v>0.18024999999999999</v>
      </c>
      <c r="I1193" s="20">
        <f t="shared" si="110"/>
        <v>1</v>
      </c>
      <c r="J1193" s="102">
        <f t="shared" si="111"/>
        <v>7.8305084745762706E-3</v>
      </c>
      <c r="K1193" s="102">
        <f t="shared" si="112"/>
        <v>4.3442488069771266E-2</v>
      </c>
      <c r="L1193" s="96">
        <f t="shared" si="113"/>
        <v>4.8509999999999998E-2</v>
      </c>
    </row>
    <row r="1194" spans="1:12" ht="13.95" customHeight="1" x14ac:dyDescent="0.3">
      <c r="A1194" s="94">
        <v>44773</v>
      </c>
      <c r="B1194" s="57" t="s">
        <v>161</v>
      </c>
      <c r="C1194" s="57" t="s">
        <v>99</v>
      </c>
      <c r="D1194" s="19" t="str">
        <f t="shared" si="108"/>
        <v>Financials</v>
      </c>
      <c r="E1194" s="19" t="str">
        <f t="shared" si="109"/>
        <v>Financials</v>
      </c>
      <c r="F1194" s="100">
        <v>4.6850000000000003E-2</v>
      </c>
      <c r="G1194" s="101">
        <v>6.2510000000000003</v>
      </c>
      <c r="H1194" s="98">
        <v>0.18013000000000001</v>
      </c>
      <c r="I1194" s="20">
        <f t="shared" si="110"/>
        <v>1</v>
      </c>
      <c r="J1194" s="102">
        <f t="shared" si="111"/>
        <v>7.4948008318669011E-3</v>
      </c>
      <c r="K1194" s="102">
        <f t="shared" si="112"/>
        <v>4.1607732370326438E-2</v>
      </c>
      <c r="L1194" s="96">
        <f t="shared" si="113"/>
        <v>4.6850000000000003E-2</v>
      </c>
    </row>
    <row r="1195" spans="1:12" ht="13.95" customHeight="1" x14ac:dyDescent="0.3">
      <c r="A1195" s="94">
        <v>44804</v>
      </c>
      <c r="B1195" s="57" t="s">
        <v>161</v>
      </c>
      <c r="C1195" s="57" t="s">
        <v>99</v>
      </c>
      <c r="D1195" s="19" t="str">
        <f t="shared" si="108"/>
        <v>Financials</v>
      </c>
      <c r="E1195" s="19" t="str">
        <f t="shared" si="109"/>
        <v>Financials</v>
      </c>
      <c r="F1195" s="100">
        <v>4.9639999999999997E-2</v>
      </c>
      <c r="G1195" s="101">
        <v>6.7309999999999999</v>
      </c>
      <c r="H1195" s="98">
        <v>0.18103</v>
      </c>
      <c r="I1195" s="20">
        <f t="shared" si="110"/>
        <v>1</v>
      </c>
      <c r="J1195" s="102">
        <f t="shared" si="111"/>
        <v>7.3748328628732724E-3</v>
      </c>
      <c r="K1195" s="102">
        <f t="shared" si="112"/>
        <v>4.0738180759394976E-2</v>
      </c>
      <c r="L1195" s="96">
        <f t="shared" si="113"/>
        <v>4.9639999999999997E-2</v>
      </c>
    </row>
    <row r="1196" spans="1:12" ht="13.95" customHeight="1" x14ac:dyDescent="0.3">
      <c r="A1196" s="94">
        <v>44834</v>
      </c>
      <c r="B1196" s="57" t="s">
        <v>161</v>
      </c>
      <c r="C1196" s="57" t="s">
        <v>99</v>
      </c>
      <c r="D1196" s="19" t="str">
        <f t="shared" si="108"/>
        <v>Financials</v>
      </c>
      <c r="E1196" s="19" t="str">
        <f t="shared" si="109"/>
        <v>Financials</v>
      </c>
      <c r="F1196" s="100">
        <v>4.9360000000000001E-2</v>
      </c>
      <c r="G1196" s="101">
        <v>6.9729999999999999</v>
      </c>
      <c r="H1196" s="98">
        <v>0.18107999999999999</v>
      </c>
      <c r="I1196" s="20">
        <f t="shared" si="110"/>
        <v>1</v>
      </c>
      <c r="J1196" s="102">
        <f t="shared" si="111"/>
        <v>7.0787322529757644E-3</v>
      </c>
      <c r="K1196" s="102">
        <f t="shared" si="112"/>
        <v>3.9091739855178734E-2</v>
      </c>
      <c r="L1196" s="96">
        <f t="shared" si="113"/>
        <v>4.9360000000000001E-2</v>
      </c>
    </row>
    <row r="1197" spans="1:12" ht="13.95" customHeight="1" x14ac:dyDescent="0.3">
      <c r="A1197" s="94">
        <v>44865</v>
      </c>
      <c r="B1197" s="57" t="s">
        <v>161</v>
      </c>
      <c r="C1197" s="57" t="s">
        <v>99</v>
      </c>
      <c r="D1197" s="19" t="str">
        <f t="shared" si="108"/>
        <v>Financials</v>
      </c>
      <c r="E1197" s="19" t="str">
        <f t="shared" si="109"/>
        <v>Financials</v>
      </c>
      <c r="F1197" s="100">
        <v>4.6829999999999997E-2</v>
      </c>
      <c r="G1197" s="101">
        <v>6.9690000000000003</v>
      </c>
      <c r="H1197" s="98">
        <v>0.18054999999999999</v>
      </c>
      <c r="I1197" s="20">
        <f t="shared" si="110"/>
        <v>1</v>
      </c>
      <c r="J1197" s="102">
        <f t="shared" si="111"/>
        <v>6.7197589324149796E-3</v>
      </c>
      <c r="K1197" s="102">
        <f t="shared" si="112"/>
        <v>3.7218271572500579E-2</v>
      </c>
      <c r="L1197" s="96">
        <f t="shared" si="113"/>
        <v>4.6829999999999997E-2</v>
      </c>
    </row>
    <row r="1198" spans="1:12" ht="13.95" customHeight="1" x14ac:dyDescent="0.3">
      <c r="A1198" s="94">
        <v>44895</v>
      </c>
      <c r="B1198" s="57" t="s">
        <v>161</v>
      </c>
      <c r="C1198" s="57" t="s">
        <v>99</v>
      </c>
      <c r="D1198" s="19" t="str">
        <f t="shared" si="108"/>
        <v>Financials</v>
      </c>
      <c r="E1198" s="19" t="str">
        <f t="shared" si="109"/>
        <v>Financials</v>
      </c>
      <c r="F1198" s="100">
        <v>3.848E-2</v>
      </c>
      <c r="G1198" s="101">
        <v>6.01</v>
      </c>
      <c r="H1198" s="98">
        <v>0.16683000000000001</v>
      </c>
      <c r="I1198" s="20">
        <f t="shared" si="110"/>
        <v>1</v>
      </c>
      <c r="J1198" s="102">
        <f t="shared" si="111"/>
        <v>6.4026622296173051E-3</v>
      </c>
      <c r="K1198" s="102">
        <f t="shared" si="112"/>
        <v>3.8378362582373107E-2</v>
      </c>
      <c r="L1198" s="96">
        <f t="shared" si="113"/>
        <v>3.848E-2</v>
      </c>
    </row>
    <row r="1199" spans="1:12" ht="13.95" customHeight="1" x14ac:dyDescent="0.3">
      <c r="A1199" s="94">
        <v>44926</v>
      </c>
      <c r="B1199" s="57" t="s">
        <v>161</v>
      </c>
      <c r="C1199" s="57" t="s">
        <v>99</v>
      </c>
      <c r="D1199" s="19" t="str">
        <f t="shared" si="108"/>
        <v>Financials</v>
      </c>
      <c r="E1199" s="19" t="str">
        <f t="shared" si="109"/>
        <v>Financials</v>
      </c>
      <c r="F1199" s="100">
        <v>4.0160000000000001E-2</v>
      </c>
      <c r="G1199" s="101">
        <v>5.9729999999999999</v>
      </c>
      <c r="H1199" s="98">
        <v>0.15731000000000001</v>
      </c>
      <c r="I1199" s="20">
        <f t="shared" si="110"/>
        <v>1</v>
      </c>
      <c r="J1199" s="102">
        <f t="shared" si="111"/>
        <v>6.7235894860204256E-3</v>
      </c>
      <c r="K1199" s="102">
        <f t="shared" si="112"/>
        <v>4.2741017646814733E-2</v>
      </c>
      <c r="L1199" s="96">
        <f t="shared" si="113"/>
        <v>4.0160000000000001E-2</v>
      </c>
    </row>
    <row r="1200" spans="1:12" ht="13.95" customHeight="1" x14ac:dyDescent="0.3">
      <c r="A1200" s="94">
        <v>44957</v>
      </c>
      <c r="B1200" s="57" t="s">
        <v>161</v>
      </c>
      <c r="C1200" s="57" t="s">
        <v>99</v>
      </c>
      <c r="D1200" s="19" t="str">
        <f t="shared" si="108"/>
        <v>Financials</v>
      </c>
      <c r="E1200" s="19" t="str">
        <f t="shared" si="109"/>
        <v>Financials</v>
      </c>
      <c r="F1200" s="100">
        <v>3.6069999999999998E-2</v>
      </c>
      <c r="G1200" s="101">
        <v>5.6929999999999996</v>
      </c>
      <c r="H1200" s="98">
        <v>0.15134</v>
      </c>
      <c r="I1200" s="20">
        <f t="shared" si="110"/>
        <v>1</v>
      </c>
      <c r="J1200" s="102">
        <f t="shared" si="111"/>
        <v>6.3358510451431583E-3</v>
      </c>
      <c r="K1200" s="102">
        <f t="shared" si="112"/>
        <v>4.1865012852802683E-2</v>
      </c>
      <c r="L1200" s="96">
        <f t="shared" si="113"/>
        <v>3.6069999999999998E-2</v>
      </c>
    </row>
    <row r="1201" spans="1:12" ht="13.95" customHeight="1" x14ac:dyDescent="0.3">
      <c r="A1201" s="94">
        <v>44985</v>
      </c>
      <c r="B1201" s="57" t="s">
        <v>161</v>
      </c>
      <c r="C1201" s="57" t="s">
        <v>99</v>
      </c>
      <c r="D1201" s="19" t="str">
        <f t="shared" si="108"/>
        <v>Financials</v>
      </c>
      <c r="E1201" s="19" t="str">
        <f t="shared" si="109"/>
        <v>Financials</v>
      </c>
      <c r="F1201" s="100">
        <v>3.644E-2</v>
      </c>
      <c r="G1201" s="101">
        <v>5.8330000000000002</v>
      </c>
      <c r="H1201" s="98">
        <v>0.14208999999999999</v>
      </c>
      <c r="I1201" s="20">
        <f t="shared" si="110"/>
        <v>1</v>
      </c>
      <c r="J1201" s="102">
        <f t="shared" si="111"/>
        <v>6.2472141265215156E-3</v>
      </c>
      <c r="K1201" s="102">
        <f t="shared" si="112"/>
        <v>4.3966599525100403E-2</v>
      </c>
      <c r="L1201" s="96">
        <f t="shared" si="113"/>
        <v>3.644E-2</v>
      </c>
    </row>
    <row r="1202" spans="1:12" ht="13.95" customHeight="1" x14ac:dyDescent="0.3">
      <c r="A1202" s="94">
        <v>45016</v>
      </c>
      <c r="B1202" s="57" t="s">
        <v>161</v>
      </c>
      <c r="C1202" s="57" t="s">
        <v>99</v>
      </c>
      <c r="D1202" s="19" t="str">
        <f t="shared" si="108"/>
        <v>Financials</v>
      </c>
      <c r="E1202" s="19" t="str">
        <f t="shared" si="109"/>
        <v>Financials</v>
      </c>
      <c r="F1202" s="100">
        <v>3.7909999999999999E-2</v>
      </c>
      <c r="G1202" s="101">
        <v>6.016</v>
      </c>
      <c r="H1202" s="98">
        <v>0.14101</v>
      </c>
      <c r="I1202" s="20">
        <f t="shared" si="110"/>
        <v>1</v>
      </c>
      <c r="J1202" s="102">
        <f t="shared" si="111"/>
        <v>6.3015292553191488E-3</v>
      </c>
      <c r="K1202" s="102">
        <f t="shared" si="112"/>
        <v>4.4688527447125377E-2</v>
      </c>
      <c r="L1202" s="96">
        <f t="shared" si="113"/>
        <v>3.7909999999999999E-2</v>
      </c>
    </row>
    <row r="1203" spans="1:12" ht="13.95" customHeight="1" x14ac:dyDescent="0.3">
      <c r="A1203" s="94">
        <v>45046</v>
      </c>
      <c r="B1203" s="57" t="s">
        <v>161</v>
      </c>
      <c r="C1203" s="57" t="s">
        <v>99</v>
      </c>
      <c r="D1203" s="19" t="str">
        <f t="shared" si="108"/>
        <v>Financials</v>
      </c>
      <c r="E1203" s="19" t="str">
        <f t="shared" si="109"/>
        <v>Financials</v>
      </c>
      <c r="F1203" s="100">
        <v>3.8800000000000001E-2</v>
      </c>
      <c r="G1203" s="101">
        <v>6.274</v>
      </c>
      <c r="H1203" s="98">
        <v>0.14319999999999999</v>
      </c>
      <c r="I1203" s="20">
        <f t="shared" si="110"/>
        <v>1</v>
      </c>
      <c r="J1203" s="102">
        <f t="shared" si="111"/>
        <v>6.1842524705132294E-3</v>
      </c>
      <c r="K1203" s="102">
        <f t="shared" si="112"/>
        <v>4.3186120604142668E-2</v>
      </c>
      <c r="L1203" s="96">
        <f t="shared" si="113"/>
        <v>3.8800000000000001E-2</v>
      </c>
    </row>
    <row r="1204" spans="1:12" ht="13.95" customHeight="1" x14ac:dyDescent="0.3">
      <c r="A1204" s="94">
        <v>45077</v>
      </c>
      <c r="B1204" s="57" t="s">
        <v>161</v>
      </c>
      <c r="C1204" s="57" t="s">
        <v>99</v>
      </c>
      <c r="D1204" s="19" t="str">
        <f t="shared" si="108"/>
        <v>Financials</v>
      </c>
      <c r="E1204" s="19" t="str">
        <f t="shared" si="109"/>
        <v>Financials</v>
      </c>
      <c r="F1204" s="100">
        <v>4.1939999999999998E-2</v>
      </c>
      <c r="G1204" s="101">
        <v>7.09</v>
      </c>
      <c r="H1204" s="98">
        <v>0.13875999999999999</v>
      </c>
      <c r="I1204" s="20">
        <f t="shared" si="110"/>
        <v>1</v>
      </c>
      <c r="J1204" s="102">
        <f t="shared" si="111"/>
        <v>5.9153737658674188E-3</v>
      </c>
      <c r="K1204" s="102">
        <f t="shared" si="112"/>
        <v>4.2630251988090367E-2</v>
      </c>
      <c r="L1204" s="96">
        <f t="shared" si="113"/>
        <v>4.1939999999999998E-2</v>
      </c>
    </row>
    <row r="1205" spans="1:12" ht="13.95" customHeight="1" x14ac:dyDescent="0.3">
      <c r="A1205" s="94">
        <v>45107</v>
      </c>
      <c r="B1205" s="57" t="s">
        <v>161</v>
      </c>
      <c r="C1205" s="57" t="s">
        <v>99</v>
      </c>
      <c r="D1205" s="19" t="str">
        <f t="shared" si="108"/>
        <v>Financials</v>
      </c>
      <c r="E1205" s="19" t="str">
        <f t="shared" si="109"/>
        <v>Financials</v>
      </c>
      <c r="F1205" s="100">
        <v>4.122E-2</v>
      </c>
      <c r="G1205" s="101">
        <v>7.51</v>
      </c>
      <c r="H1205" s="98">
        <v>0.14133000000000001</v>
      </c>
      <c r="I1205" s="20">
        <f t="shared" si="110"/>
        <v>1</v>
      </c>
      <c r="J1205" s="102">
        <f t="shared" si="111"/>
        <v>5.488681757656458E-3</v>
      </c>
      <c r="K1205" s="102">
        <f t="shared" si="112"/>
        <v>3.8835928377955548E-2</v>
      </c>
      <c r="L1205" s="96">
        <f t="shared" si="113"/>
        <v>4.122E-2</v>
      </c>
    </row>
    <row r="1206" spans="1:12" ht="13.95" customHeight="1" x14ac:dyDescent="0.3">
      <c r="A1206" s="94">
        <v>45138</v>
      </c>
      <c r="B1206" s="57" t="s">
        <v>161</v>
      </c>
      <c r="C1206" s="57" t="s">
        <v>99</v>
      </c>
      <c r="D1206" s="19" t="str">
        <f t="shared" si="108"/>
        <v>Financials</v>
      </c>
      <c r="E1206" s="19" t="str">
        <f t="shared" si="109"/>
        <v>Financials</v>
      </c>
      <c r="F1206" s="100">
        <v>4.0340000000000001E-2</v>
      </c>
      <c r="G1206" s="101">
        <v>7.5209999999999999</v>
      </c>
      <c r="H1206" s="98">
        <v>0.14299999999999999</v>
      </c>
      <c r="I1206" s="20">
        <f t="shared" si="110"/>
        <v>1</v>
      </c>
      <c r="J1206" s="102">
        <f t="shared" si="111"/>
        <v>5.3636484510038562E-3</v>
      </c>
      <c r="K1206" s="102">
        <f t="shared" si="112"/>
        <v>3.7508031125901092E-2</v>
      </c>
      <c r="L1206" s="96">
        <f t="shared" si="113"/>
        <v>4.0340000000000001E-2</v>
      </c>
    </row>
    <row r="1207" spans="1:12" ht="13.95" customHeight="1" x14ac:dyDescent="0.3">
      <c r="A1207" s="94">
        <v>45169</v>
      </c>
      <c r="B1207" s="57" t="s">
        <v>161</v>
      </c>
      <c r="C1207" s="57" t="s">
        <v>99</v>
      </c>
      <c r="D1207" s="19" t="str">
        <f t="shared" si="108"/>
        <v>Financials</v>
      </c>
      <c r="E1207" s="19" t="str">
        <f t="shared" si="109"/>
        <v>Financials</v>
      </c>
      <c r="F1207" s="100">
        <v>3.8530000000000002E-2</v>
      </c>
      <c r="G1207" s="101">
        <v>6.9980000000000002</v>
      </c>
      <c r="H1207" s="98">
        <v>0.13863</v>
      </c>
      <c r="I1207" s="20">
        <f t="shared" si="110"/>
        <v>1</v>
      </c>
      <c r="J1207" s="102">
        <f t="shared" si="111"/>
        <v>5.5058588168048015E-3</v>
      </c>
      <c r="K1207" s="102">
        <f t="shared" si="112"/>
        <v>3.9716214504831579E-2</v>
      </c>
      <c r="L1207" s="96">
        <f t="shared" si="113"/>
        <v>3.8530000000000002E-2</v>
      </c>
    </row>
    <row r="1208" spans="1:12" ht="13.95" customHeight="1" x14ac:dyDescent="0.3">
      <c r="A1208" s="94">
        <v>45199</v>
      </c>
      <c r="B1208" s="57" t="s">
        <v>161</v>
      </c>
      <c r="C1208" s="57" t="s">
        <v>99</v>
      </c>
      <c r="D1208" s="19" t="str">
        <f t="shared" si="108"/>
        <v>Financials</v>
      </c>
      <c r="E1208" s="19" t="str">
        <f t="shared" si="109"/>
        <v>Financials</v>
      </c>
      <c r="F1208" s="100">
        <v>3.6110000000000003E-2</v>
      </c>
      <c r="G1208" s="101">
        <v>6.5650000000000004</v>
      </c>
      <c r="H1208" s="98">
        <v>0.13761000000000001</v>
      </c>
      <c r="I1208" s="20">
        <f t="shared" si="110"/>
        <v>1</v>
      </c>
      <c r="J1208" s="102">
        <f t="shared" si="111"/>
        <v>5.5003808073115007E-3</v>
      </c>
      <c r="K1208" s="102">
        <f t="shared" si="112"/>
        <v>3.9970792873421264E-2</v>
      </c>
      <c r="L1208" s="96">
        <f t="shared" si="113"/>
        <v>3.6110000000000003E-2</v>
      </c>
    </row>
    <row r="1209" spans="1:12" ht="13.95" customHeight="1" x14ac:dyDescent="0.3">
      <c r="A1209" s="94">
        <v>45230</v>
      </c>
      <c r="B1209" s="57" t="s">
        <v>161</v>
      </c>
      <c r="C1209" s="57" t="s">
        <v>99</v>
      </c>
      <c r="D1209" s="19" t="str">
        <f t="shared" si="108"/>
        <v>Financials</v>
      </c>
      <c r="E1209" s="19" t="str">
        <f t="shared" si="109"/>
        <v>Financials</v>
      </c>
      <c r="F1209" s="100">
        <v>3.6409999999999998E-2</v>
      </c>
      <c r="G1209" s="101">
        <v>6.3390000000000004</v>
      </c>
      <c r="H1209" s="98">
        <v>0.13816000000000001</v>
      </c>
      <c r="I1209" s="20">
        <f t="shared" si="110"/>
        <v>1</v>
      </c>
      <c r="J1209" s="102">
        <f t="shared" si="111"/>
        <v>5.7438081716359038E-3</v>
      </c>
      <c r="K1209" s="102">
        <f t="shared" si="112"/>
        <v>4.1573597073218761E-2</v>
      </c>
      <c r="L1209" s="96">
        <f t="shared" si="113"/>
        <v>3.6409999999999998E-2</v>
      </c>
    </row>
    <row r="1210" spans="1:12" ht="13.95" customHeight="1" x14ac:dyDescent="0.3">
      <c r="A1210" s="94">
        <v>45260</v>
      </c>
      <c r="B1210" s="57" t="s">
        <v>161</v>
      </c>
      <c r="C1210" s="57" t="s">
        <v>99</v>
      </c>
      <c r="D1210" s="19" t="str">
        <f t="shared" si="108"/>
        <v>Financials</v>
      </c>
      <c r="E1210" s="19" t="str">
        <f t="shared" si="109"/>
        <v>Financials</v>
      </c>
      <c r="F1210" s="100">
        <v>3.8019999999999998E-2</v>
      </c>
      <c r="G1210" s="101">
        <v>7.6020000000000003</v>
      </c>
      <c r="H1210" s="98">
        <v>0.13428000000000001</v>
      </c>
      <c r="I1210" s="20">
        <f t="shared" si="110"/>
        <v>1</v>
      </c>
      <c r="J1210" s="102">
        <f t="shared" si="111"/>
        <v>5.0013154433043933E-3</v>
      </c>
      <c r="K1210" s="102">
        <f t="shared" si="112"/>
        <v>3.7245423319216507E-2</v>
      </c>
      <c r="L1210" s="96">
        <f t="shared" si="113"/>
        <v>3.8019999999999998E-2</v>
      </c>
    </row>
    <row r="1211" spans="1:12" ht="13.95" customHeight="1" x14ac:dyDescent="0.3">
      <c r="A1211" s="94">
        <v>45291</v>
      </c>
      <c r="B1211" s="57" t="s">
        <v>161</v>
      </c>
      <c r="C1211" s="57" t="s">
        <v>99</v>
      </c>
      <c r="D1211" s="19" t="str">
        <f t="shared" si="108"/>
        <v>Financials</v>
      </c>
      <c r="E1211" s="19" t="str">
        <f t="shared" si="109"/>
        <v>Financials</v>
      </c>
      <c r="F1211" s="100">
        <v>3.8440000000000002E-2</v>
      </c>
      <c r="G1211" s="101">
        <v>7.85</v>
      </c>
      <c r="H1211" s="98">
        <v>0.13572000000000001</v>
      </c>
      <c r="I1211" s="20">
        <f t="shared" si="110"/>
        <v>1</v>
      </c>
      <c r="J1211" s="102">
        <f t="shared" si="111"/>
        <v>4.8968152866242041E-3</v>
      </c>
      <c r="K1211" s="102">
        <f t="shared" si="112"/>
        <v>3.6080277679223428E-2</v>
      </c>
      <c r="L1211" s="96">
        <f t="shared" si="113"/>
        <v>3.8440000000000002E-2</v>
      </c>
    </row>
    <row r="1212" spans="1:12" ht="13.95" customHeight="1" x14ac:dyDescent="0.3">
      <c r="A1212" s="94">
        <v>45322</v>
      </c>
      <c r="B1212" s="57" t="s">
        <v>161</v>
      </c>
      <c r="C1212" s="57" t="s">
        <v>99</v>
      </c>
      <c r="D1212" s="19" t="str">
        <f t="shared" si="108"/>
        <v>Financials</v>
      </c>
      <c r="E1212" s="19" t="str">
        <f t="shared" si="109"/>
        <v>Financials</v>
      </c>
      <c r="F1212" s="100">
        <v>3.628E-2</v>
      </c>
      <c r="G1212" s="101">
        <v>7.16</v>
      </c>
      <c r="H1212" s="98">
        <v>0.13413</v>
      </c>
      <c r="I1212" s="20">
        <f t="shared" si="110"/>
        <v>1</v>
      </c>
      <c r="J1212" s="102">
        <f t="shared" si="111"/>
        <v>5.0670391061452512E-3</v>
      </c>
      <c r="K1212" s="102">
        <f t="shared" si="112"/>
        <v>3.7777075271343108E-2</v>
      </c>
      <c r="L1212" s="96">
        <f t="shared" si="113"/>
        <v>3.628E-2</v>
      </c>
    </row>
    <row r="1213" spans="1:12" ht="13.95" customHeight="1" x14ac:dyDescent="0.3">
      <c r="A1213" s="94">
        <v>45351</v>
      </c>
      <c r="B1213" s="57" t="s">
        <v>161</v>
      </c>
      <c r="C1213" s="57" t="s">
        <v>99</v>
      </c>
      <c r="D1213" s="19" t="str">
        <f t="shared" si="108"/>
        <v>Financials</v>
      </c>
      <c r="E1213" s="19" t="str">
        <f t="shared" si="109"/>
        <v>Financials</v>
      </c>
      <c r="F1213" s="100">
        <v>3.2300000000000002E-2</v>
      </c>
      <c r="G1213" s="101">
        <v>7.1520000000000001</v>
      </c>
      <c r="H1213" s="98">
        <v>0.1195</v>
      </c>
      <c r="I1213" s="20">
        <f t="shared" si="110"/>
        <v>1</v>
      </c>
      <c r="J1213" s="102">
        <f t="shared" si="111"/>
        <v>4.5162192393736018E-3</v>
      </c>
      <c r="K1213" s="102">
        <f t="shared" si="112"/>
        <v>3.779262961818914E-2</v>
      </c>
      <c r="L1213" s="96">
        <f t="shared" si="113"/>
        <v>3.2300000000000002E-2</v>
      </c>
    </row>
    <row r="1214" spans="1:12" ht="13.95" customHeight="1" x14ac:dyDescent="0.3">
      <c r="A1214" s="94">
        <v>45382</v>
      </c>
      <c r="B1214" s="57" t="s">
        <v>161</v>
      </c>
      <c r="C1214" s="57" t="s">
        <v>99</v>
      </c>
      <c r="D1214" s="19" t="str">
        <f t="shared" si="108"/>
        <v>Financials</v>
      </c>
      <c r="E1214" s="19" t="str">
        <f t="shared" si="109"/>
        <v>Financials</v>
      </c>
      <c r="F1214" s="100">
        <v>3.397E-2</v>
      </c>
      <c r="G1214" s="101">
        <v>7.5229999999999997</v>
      </c>
      <c r="H1214" s="98">
        <v>0.11842</v>
      </c>
      <c r="I1214" s="20">
        <f t="shared" si="110"/>
        <v>1</v>
      </c>
      <c r="J1214" s="102">
        <f t="shared" si="111"/>
        <v>4.5154858434135322E-3</v>
      </c>
      <c r="K1214" s="102">
        <f t="shared" si="112"/>
        <v>3.8131108287565718E-2</v>
      </c>
      <c r="L1214" s="96">
        <f t="shared" si="113"/>
        <v>3.397E-2</v>
      </c>
    </row>
    <row r="1215" spans="1:12" ht="13.95" customHeight="1" x14ac:dyDescent="0.3">
      <c r="A1215" s="94">
        <v>45412</v>
      </c>
      <c r="B1215" s="57" t="s">
        <v>161</v>
      </c>
      <c r="C1215" s="57" t="s">
        <v>99</v>
      </c>
      <c r="D1215" s="19" t="str">
        <f t="shared" si="108"/>
        <v>Financials</v>
      </c>
      <c r="E1215" s="19" t="str">
        <f t="shared" si="109"/>
        <v>Financials</v>
      </c>
      <c r="F1215" s="100">
        <v>3.4180000000000002E-2</v>
      </c>
      <c r="G1215" s="101">
        <v>7.2709999999999999</v>
      </c>
      <c r="H1215" s="98">
        <v>0.11869</v>
      </c>
      <c r="I1215" s="20">
        <f t="shared" si="110"/>
        <v>1</v>
      </c>
      <c r="J1215" s="102">
        <f t="shared" si="111"/>
        <v>4.7008664557832485E-3</v>
      </c>
      <c r="K1215" s="102">
        <f t="shared" si="112"/>
        <v>3.9606255419860549E-2</v>
      </c>
      <c r="L1215" s="96">
        <f t="shared" si="113"/>
        <v>3.4180000000000002E-2</v>
      </c>
    </row>
    <row r="1216" spans="1:12" ht="13.95" customHeight="1" x14ac:dyDescent="0.3">
      <c r="A1216" s="94">
        <v>45443</v>
      </c>
      <c r="B1216" s="57" t="s">
        <v>161</v>
      </c>
      <c r="C1216" s="57" t="s">
        <v>99</v>
      </c>
      <c r="D1216" s="19" t="str">
        <f t="shared" si="108"/>
        <v>Financials</v>
      </c>
      <c r="E1216" s="19" t="str">
        <f t="shared" si="109"/>
        <v>Financials</v>
      </c>
      <c r="F1216" s="100">
        <v>3.2190000000000003E-2</v>
      </c>
      <c r="G1216" s="101">
        <v>6.3570000000000002</v>
      </c>
      <c r="H1216" s="98">
        <v>0.12534000000000001</v>
      </c>
      <c r="I1216" s="20">
        <f t="shared" si="110"/>
        <v>1</v>
      </c>
      <c r="J1216" s="102">
        <f t="shared" si="111"/>
        <v>5.0637092968381318E-3</v>
      </c>
      <c r="K1216" s="102">
        <f t="shared" si="112"/>
        <v>4.0399786954189658E-2</v>
      </c>
      <c r="L1216" s="96">
        <f t="shared" si="113"/>
        <v>3.2190000000000003E-2</v>
      </c>
    </row>
    <row r="1217" spans="1:12" ht="13.95" customHeight="1" x14ac:dyDescent="0.3">
      <c r="A1217" s="94">
        <v>45473</v>
      </c>
      <c r="B1217" s="57" t="s">
        <v>161</v>
      </c>
      <c r="C1217" s="57" t="s">
        <v>99</v>
      </c>
      <c r="D1217" s="19" t="str">
        <f t="shared" si="108"/>
        <v>Financials</v>
      </c>
      <c r="E1217" s="19" t="str">
        <f t="shared" si="109"/>
        <v>Financials</v>
      </c>
      <c r="F1217" s="100">
        <v>3.1220000000000001E-2</v>
      </c>
      <c r="G1217" s="101">
        <v>6.2</v>
      </c>
      <c r="H1217" s="98">
        <v>0.12522</v>
      </c>
      <c r="I1217" s="20">
        <f t="shared" si="110"/>
        <v>1</v>
      </c>
      <c r="J1217" s="102">
        <f t="shared" si="111"/>
        <v>5.0354838709677418E-3</v>
      </c>
      <c r="K1217" s="102">
        <f t="shared" si="112"/>
        <v>4.0213095918924628E-2</v>
      </c>
      <c r="L1217" s="96">
        <f t="shared" si="113"/>
        <v>3.1220000000000001E-2</v>
      </c>
    </row>
    <row r="1218" spans="1:12" ht="13.95" customHeight="1" x14ac:dyDescent="0.3">
      <c r="A1218" s="94">
        <v>45504</v>
      </c>
      <c r="B1218" s="57" t="s">
        <v>161</v>
      </c>
      <c r="C1218" s="57" t="s">
        <v>99</v>
      </c>
      <c r="D1218" s="19" t="str">
        <f t="shared" si="108"/>
        <v>Financials</v>
      </c>
      <c r="E1218" s="19" t="str">
        <f t="shared" si="109"/>
        <v>Financials</v>
      </c>
      <c r="F1218" s="100">
        <v>3.0200000000000001E-2</v>
      </c>
      <c r="G1218" s="101">
        <v>6.0659999999999998</v>
      </c>
      <c r="H1218" s="98">
        <v>0.12784000000000001</v>
      </c>
      <c r="I1218" s="20">
        <f t="shared" si="110"/>
        <v>1</v>
      </c>
      <c r="J1218" s="102">
        <f t="shared" si="111"/>
        <v>4.9785690735245636E-3</v>
      </c>
      <c r="K1218" s="102">
        <f t="shared" si="112"/>
        <v>3.8943750575129561E-2</v>
      </c>
      <c r="L1218" s="96">
        <f t="shared" si="113"/>
        <v>3.0200000000000001E-2</v>
      </c>
    </row>
    <row r="1219" spans="1:12" ht="13.95" customHeight="1" x14ac:dyDescent="0.3">
      <c r="A1219" s="94">
        <v>45535</v>
      </c>
      <c r="B1219" s="57" t="s">
        <v>161</v>
      </c>
      <c r="C1219" s="57" t="s">
        <v>99</v>
      </c>
      <c r="D1219" s="19" t="str">
        <f t="shared" si="108"/>
        <v>Financials</v>
      </c>
      <c r="E1219" s="19" t="str">
        <f t="shared" si="109"/>
        <v>Financials</v>
      </c>
      <c r="F1219" s="100">
        <v>3.5740000000000001E-2</v>
      </c>
      <c r="G1219" s="101">
        <v>7.4749999999999996</v>
      </c>
      <c r="H1219" s="98">
        <v>0.13593</v>
      </c>
      <c r="I1219" s="20">
        <f t="shared" si="110"/>
        <v>1</v>
      </c>
      <c r="J1219" s="102">
        <f t="shared" si="111"/>
        <v>4.7812709030100337E-3</v>
      </c>
      <c r="K1219" s="102">
        <f t="shared" si="112"/>
        <v>3.5174508224895415E-2</v>
      </c>
      <c r="L1219" s="96">
        <f t="shared" si="113"/>
        <v>3.5740000000000001E-2</v>
      </c>
    </row>
    <row r="1220" spans="1:12" ht="13.95" customHeight="1" x14ac:dyDescent="0.3">
      <c r="A1220" s="94">
        <v>45565</v>
      </c>
      <c r="B1220" s="57" t="s">
        <v>161</v>
      </c>
      <c r="C1220" s="57" t="s">
        <v>99</v>
      </c>
      <c r="D1220" s="19" t="str">
        <f t="shared" si="108"/>
        <v>Financials</v>
      </c>
      <c r="E1220" s="19" t="str">
        <f t="shared" si="109"/>
        <v>Financials</v>
      </c>
      <c r="F1220" s="100">
        <v>3.4340000000000002E-2</v>
      </c>
      <c r="G1220" s="101">
        <v>6.8730000000000002</v>
      </c>
      <c r="H1220" s="98">
        <v>0.13864000000000001</v>
      </c>
      <c r="I1220" s="20">
        <f t="shared" si="110"/>
        <v>1</v>
      </c>
      <c r="J1220" s="102">
        <f t="shared" si="111"/>
        <v>4.9963625782045691E-3</v>
      </c>
      <c r="K1220" s="102">
        <f t="shared" si="112"/>
        <v>3.6038391360390713E-2</v>
      </c>
      <c r="L1220" s="96">
        <f t="shared" si="113"/>
        <v>3.4340000000000002E-2</v>
      </c>
    </row>
    <row r="1221" spans="1:12" ht="13.95" customHeight="1" x14ac:dyDescent="0.3">
      <c r="A1221" s="94">
        <v>45596</v>
      </c>
      <c r="B1221" s="57" t="s">
        <v>161</v>
      </c>
      <c r="C1221" s="57" t="s">
        <v>99</v>
      </c>
      <c r="D1221" s="19" t="str">
        <f t="shared" ref="D1221:D1284" si="114">VLOOKUP(C1221,GicsMap,2,FALSE)</f>
        <v>Financials</v>
      </c>
      <c r="E1221" s="19" t="str">
        <f t="shared" ref="E1221:E1284" si="115">IF(D1221="Cyclicals",IF(COUNTIF(GlobalList,B1221)&gt;0,"WEG &amp; Embraer","Cyclicals ex-WEG &amp; Embraer"),D1221)</f>
        <v>Financials</v>
      </c>
      <c r="F1221" s="100">
        <v>3.4500000000000003E-2</v>
      </c>
      <c r="G1221" s="101">
        <v>6.4619999999999997</v>
      </c>
      <c r="H1221" s="98">
        <v>0.14161000000000001</v>
      </c>
      <c r="I1221" s="20">
        <f t="shared" ref="I1221:I1284" si="116">IF(AND(ISNUMBER(G1221),ISNUMBER(H1221),G1221&gt;=PEmin,G1221&lt;=PEmax,H1221&gt;=ROEmin,H1221&lt;=ROEmax),1,0)</f>
        <v>1</v>
      </c>
      <c r="J1221" s="102">
        <f t="shared" ref="J1221:J1284" si="117">IF(I1221=1,F1221/G1221,0)</f>
        <v>5.3389043639740022E-3</v>
      </c>
      <c r="K1221" s="102">
        <f t="shared" ref="K1221:K1284" si="118">IF(I1221=1,J1221/H1221,0)</f>
        <v>3.7701464331431407E-2</v>
      </c>
      <c r="L1221" s="96">
        <f t="shared" ref="L1221:L1284" si="119">I1221*F1221</f>
        <v>3.4500000000000003E-2</v>
      </c>
    </row>
    <row r="1222" spans="1:12" ht="13.95" customHeight="1" x14ac:dyDescent="0.3">
      <c r="A1222" s="94">
        <v>45626</v>
      </c>
      <c r="B1222" s="57" t="s">
        <v>161</v>
      </c>
      <c r="C1222" s="57" t="s">
        <v>99</v>
      </c>
      <c r="D1222" s="19" t="str">
        <f t="shared" si="114"/>
        <v>Financials</v>
      </c>
      <c r="E1222" s="19" t="str">
        <f t="shared" si="115"/>
        <v>Financials</v>
      </c>
      <c r="F1222" s="100">
        <v>3.1379999999999998E-2</v>
      </c>
      <c r="G1222" s="101">
        <v>5.5119999999999996</v>
      </c>
      <c r="H1222" s="98">
        <v>0.14050000000000001</v>
      </c>
      <c r="I1222" s="20">
        <f t="shared" si="116"/>
        <v>1</v>
      </c>
      <c r="J1222" s="102">
        <f t="shared" si="117"/>
        <v>5.6930333817126269E-3</v>
      </c>
      <c r="K1222" s="102">
        <f t="shared" si="118"/>
        <v>4.0519810545997341E-2</v>
      </c>
      <c r="L1222" s="96">
        <f t="shared" si="119"/>
        <v>3.1379999999999998E-2</v>
      </c>
    </row>
    <row r="1223" spans="1:12" ht="13.95" customHeight="1" x14ac:dyDescent="0.3">
      <c r="A1223" s="94">
        <v>45657</v>
      </c>
      <c r="B1223" s="57" t="s">
        <v>161</v>
      </c>
      <c r="C1223" s="57" t="s">
        <v>99</v>
      </c>
      <c r="D1223" s="19" t="str">
        <f t="shared" si="114"/>
        <v>Financials</v>
      </c>
      <c r="E1223" s="19" t="str">
        <f t="shared" si="115"/>
        <v>Financials</v>
      </c>
      <c r="F1223" s="100">
        <v>2.9870000000000001E-2</v>
      </c>
      <c r="G1223" s="101">
        <v>5.0369999999999999</v>
      </c>
      <c r="H1223" s="98">
        <v>0.13991000000000001</v>
      </c>
      <c r="I1223" s="20">
        <f t="shared" si="116"/>
        <v>1</v>
      </c>
      <c r="J1223" s="102">
        <f t="shared" si="117"/>
        <v>5.9301171332142152E-3</v>
      </c>
      <c r="K1223" s="102">
        <f t="shared" si="118"/>
        <v>4.2385227168995891E-2</v>
      </c>
      <c r="L1223" s="96">
        <f t="shared" si="119"/>
        <v>2.9870000000000001E-2</v>
      </c>
    </row>
    <row r="1224" spans="1:12" ht="13.95" customHeight="1" x14ac:dyDescent="0.3">
      <c r="A1224" s="94">
        <v>45688</v>
      </c>
      <c r="B1224" s="57" t="s">
        <v>161</v>
      </c>
      <c r="C1224" s="57" t="s">
        <v>99</v>
      </c>
      <c r="D1224" s="19" t="str">
        <f t="shared" si="114"/>
        <v>Financials</v>
      </c>
      <c r="E1224" s="19" t="str">
        <f t="shared" si="115"/>
        <v>Financials</v>
      </c>
      <c r="F1224" s="100">
        <v>3.0210000000000001E-2</v>
      </c>
      <c r="G1224" s="101">
        <v>5.5309999999999997</v>
      </c>
      <c r="H1224" s="98">
        <v>0.13285</v>
      </c>
      <c r="I1224" s="20">
        <f t="shared" si="116"/>
        <v>1</v>
      </c>
      <c r="J1224" s="102">
        <f t="shared" si="117"/>
        <v>5.4619417826794435E-3</v>
      </c>
      <c r="K1224" s="102">
        <f t="shared" si="118"/>
        <v>4.1113600170714665E-2</v>
      </c>
      <c r="L1224" s="96">
        <f t="shared" si="119"/>
        <v>3.0210000000000001E-2</v>
      </c>
    </row>
    <row r="1225" spans="1:12" ht="13.95" customHeight="1" x14ac:dyDescent="0.3">
      <c r="A1225" s="94">
        <v>45716</v>
      </c>
      <c r="B1225" s="57" t="s">
        <v>161</v>
      </c>
      <c r="C1225" s="57" t="s">
        <v>99</v>
      </c>
      <c r="D1225" s="19" t="str">
        <f t="shared" si="114"/>
        <v>Financials</v>
      </c>
      <c r="E1225" s="19" t="str">
        <f t="shared" si="115"/>
        <v>Financials</v>
      </c>
      <c r="F1225" s="100">
        <v>2.9049999999999999E-2</v>
      </c>
      <c r="G1225" s="101">
        <v>5.2409999999999997</v>
      </c>
      <c r="H1225" s="98">
        <v>0.13603999999999999</v>
      </c>
      <c r="I1225" s="20">
        <f t="shared" si="116"/>
        <v>1</v>
      </c>
      <c r="J1225" s="102">
        <f t="shared" si="117"/>
        <v>5.5428353367677928E-3</v>
      </c>
      <c r="K1225" s="102">
        <f t="shared" si="118"/>
        <v>4.0744158606055521E-2</v>
      </c>
      <c r="L1225" s="96">
        <f t="shared" si="119"/>
        <v>2.9049999999999999E-2</v>
      </c>
    </row>
    <row r="1226" spans="1:12" ht="13.95" customHeight="1" x14ac:dyDescent="0.3">
      <c r="A1226" s="94">
        <v>45747</v>
      </c>
      <c r="B1226" s="57" t="s">
        <v>161</v>
      </c>
      <c r="C1226" s="57" t="s">
        <v>99</v>
      </c>
      <c r="D1226" s="19" t="str">
        <f t="shared" si="114"/>
        <v>Financials</v>
      </c>
      <c r="E1226" s="19" t="str">
        <f t="shared" si="115"/>
        <v>Financials</v>
      </c>
      <c r="F1226" s="100">
        <v>3.0640000000000001E-2</v>
      </c>
      <c r="G1226" s="101">
        <v>5.8369999999999997</v>
      </c>
      <c r="H1226" s="98">
        <v>0.13608999999999999</v>
      </c>
      <c r="I1226" s="20">
        <f t="shared" si="116"/>
        <v>1</v>
      </c>
      <c r="J1226" s="102">
        <f t="shared" si="117"/>
        <v>5.249271886242933E-3</v>
      </c>
      <c r="K1226" s="102">
        <f t="shared" si="118"/>
        <v>3.8572061769732775E-2</v>
      </c>
      <c r="L1226" s="96">
        <f t="shared" si="119"/>
        <v>3.0640000000000001E-2</v>
      </c>
    </row>
    <row r="1227" spans="1:12" ht="13.95" customHeight="1" x14ac:dyDescent="0.3">
      <c r="A1227" s="94">
        <v>45777</v>
      </c>
      <c r="B1227" s="57" t="s">
        <v>161</v>
      </c>
      <c r="C1227" s="57" t="s">
        <v>99</v>
      </c>
      <c r="D1227" s="19" t="str">
        <f t="shared" si="114"/>
        <v>Financials</v>
      </c>
      <c r="E1227" s="19" t="str">
        <f t="shared" si="115"/>
        <v>Financials</v>
      </c>
      <c r="F1227" s="100">
        <v>3.2770000000000001E-2</v>
      </c>
      <c r="G1227" s="101">
        <v>6.1740000000000004</v>
      </c>
      <c r="H1227" s="98">
        <v>0.13819000000000001</v>
      </c>
      <c r="I1227" s="20">
        <f t="shared" si="116"/>
        <v>1</v>
      </c>
      <c r="J1227" s="102">
        <f t="shared" si="117"/>
        <v>5.3077421444768383E-3</v>
      </c>
      <c r="K1227" s="102">
        <f t="shared" si="118"/>
        <v>3.8409017616881383E-2</v>
      </c>
      <c r="L1227" s="96">
        <f t="shared" si="119"/>
        <v>3.2770000000000001E-2</v>
      </c>
    </row>
    <row r="1228" spans="1:12" ht="13.95" customHeight="1" x14ac:dyDescent="0.3">
      <c r="A1228" s="94">
        <v>45808</v>
      </c>
      <c r="B1228" s="57" t="s">
        <v>161</v>
      </c>
      <c r="C1228" s="57" t="s">
        <v>99</v>
      </c>
      <c r="D1228" s="19" t="str">
        <f t="shared" si="114"/>
        <v>Financials</v>
      </c>
      <c r="E1228" s="19" t="str">
        <f t="shared" si="115"/>
        <v>Financials</v>
      </c>
      <c r="F1228" s="100">
        <v>3.8089999999999999E-2</v>
      </c>
      <c r="G1228" s="101">
        <v>6.91</v>
      </c>
      <c r="H1228" s="98">
        <v>0.14494000000000001</v>
      </c>
      <c r="I1228" s="20">
        <f t="shared" si="116"/>
        <v>1</v>
      </c>
      <c r="J1228" s="102">
        <f t="shared" si="117"/>
        <v>5.5123010130246021E-3</v>
      </c>
      <c r="K1228" s="102">
        <f t="shared" si="118"/>
        <v>3.8031606271730384E-2</v>
      </c>
      <c r="L1228" s="96">
        <f t="shared" si="119"/>
        <v>3.8089999999999999E-2</v>
      </c>
    </row>
    <row r="1229" spans="1:12" ht="13.95" customHeight="1" x14ac:dyDescent="0.3">
      <c r="A1229" s="94">
        <v>45838</v>
      </c>
      <c r="B1229" s="57" t="s">
        <v>161</v>
      </c>
      <c r="C1229" s="57" t="s">
        <v>99</v>
      </c>
      <c r="D1229" s="19" t="str">
        <f t="shared" si="114"/>
        <v>Financials</v>
      </c>
      <c r="E1229" s="19" t="str">
        <f t="shared" si="115"/>
        <v>Financials</v>
      </c>
      <c r="F1229" s="100">
        <v>3.9530000000000003E-2</v>
      </c>
      <c r="G1229" s="101">
        <v>7.0179999999999998</v>
      </c>
      <c r="H1229" s="98">
        <v>0.14813000000000001</v>
      </c>
      <c r="I1229" s="20">
        <f t="shared" si="116"/>
        <v>1</v>
      </c>
      <c r="J1229" s="102">
        <f t="shared" si="117"/>
        <v>5.632658877172984E-3</v>
      </c>
      <c r="K1229" s="102">
        <f t="shared" si="118"/>
        <v>3.8025105496340944E-2</v>
      </c>
      <c r="L1229" s="96">
        <f t="shared" si="119"/>
        <v>3.9530000000000003E-2</v>
      </c>
    </row>
    <row r="1230" spans="1:12" ht="13.95" customHeight="1" x14ac:dyDescent="0.3">
      <c r="A1230" s="94">
        <v>45869</v>
      </c>
      <c r="B1230" s="57" t="s">
        <v>161</v>
      </c>
      <c r="C1230" s="57" t="s">
        <v>99</v>
      </c>
      <c r="D1230" s="19" t="str">
        <f t="shared" si="114"/>
        <v>Financials</v>
      </c>
      <c r="E1230" s="19" t="str">
        <f t="shared" si="115"/>
        <v>Financials</v>
      </c>
      <c r="F1230" s="100">
        <v>3.8649999999999997E-2</v>
      </c>
      <c r="G1230" s="101">
        <v>6.2140000000000004</v>
      </c>
      <c r="H1230" s="98">
        <v>0.15362999999999999</v>
      </c>
      <c r="I1230" s="20">
        <f t="shared" si="116"/>
        <v>1</v>
      </c>
      <c r="J1230" s="102">
        <f t="shared" si="117"/>
        <v>6.2198261989056961E-3</v>
      </c>
      <c r="K1230" s="102">
        <f t="shared" si="118"/>
        <v>4.0485752775536656E-2</v>
      </c>
      <c r="L1230" s="96">
        <f t="shared" si="119"/>
        <v>3.8649999999999997E-2</v>
      </c>
    </row>
    <row r="1231" spans="1:12" ht="13.95" customHeight="1" x14ac:dyDescent="0.3">
      <c r="A1231" s="94">
        <v>45900</v>
      </c>
      <c r="B1231" s="57" t="s">
        <v>161</v>
      </c>
      <c r="C1231" s="57" t="s">
        <v>99</v>
      </c>
      <c r="D1231" s="19" t="str">
        <f t="shared" si="114"/>
        <v>Financials</v>
      </c>
      <c r="E1231" s="19" t="str">
        <f t="shared" si="115"/>
        <v>Financials</v>
      </c>
      <c r="F1231" s="100">
        <v>4.0239999999999998E-2</v>
      </c>
      <c r="G1231" s="101">
        <v>6.6040000000000001</v>
      </c>
      <c r="H1231" s="98">
        <v>0.1555</v>
      </c>
      <c r="I1231" s="20">
        <f t="shared" si="116"/>
        <v>1</v>
      </c>
      <c r="J1231" s="102">
        <f t="shared" si="117"/>
        <v>6.0932768019382189E-3</v>
      </c>
      <c r="K1231" s="102">
        <f t="shared" si="118"/>
        <v>3.9185059819538383E-2</v>
      </c>
      <c r="L1231" s="96">
        <f t="shared" si="119"/>
        <v>4.0239999999999998E-2</v>
      </c>
    </row>
    <row r="1232" spans="1:12" ht="13.95" customHeight="1" x14ac:dyDescent="0.3">
      <c r="A1232" s="94">
        <v>45930</v>
      </c>
      <c r="B1232" s="57" t="s">
        <v>161</v>
      </c>
      <c r="C1232" s="57" t="s">
        <v>99</v>
      </c>
      <c r="D1232" s="19" t="str">
        <f t="shared" si="114"/>
        <v>Financials</v>
      </c>
      <c r="E1232" s="19" t="str">
        <f t="shared" si="115"/>
        <v>Financials</v>
      </c>
      <c r="F1232" s="100">
        <v>4.1130000000000007E-2</v>
      </c>
      <c r="G1232" s="101">
        <v>6.8360000000000003</v>
      </c>
      <c r="H1232" s="98">
        <v>0.15659000000000001</v>
      </c>
      <c r="I1232" s="20">
        <f t="shared" si="116"/>
        <v>1</v>
      </c>
      <c r="J1232" s="102">
        <f t="shared" si="117"/>
        <v>6.0166764189584559E-3</v>
      </c>
      <c r="K1232" s="102">
        <f t="shared" si="118"/>
        <v>3.8423120371405939E-2</v>
      </c>
      <c r="L1232" s="96">
        <f t="shared" si="119"/>
        <v>4.1130000000000007E-2</v>
      </c>
    </row>
    <row r="1233" spans="1:12" ht="13.95" customHeight="1" x14ac:dyDescent="0.3">
      <c r="A1233" s="94">
        <v>45961</v>
      </c>
      <c r="B1233" s="57" t="s">
        <v>161</v>
      </c>
      <c r="C1233" s="57" t="s">
        <v>99</v>
      </c>
      <c r="D1233" s="19" t="str">
        <f t="shared" si="114"/>
        <v>Financials</v>
      </c>
      <c r="E1233" s="19" t="str">
        <f t="shared" si="115"/>
        <v>Financials</v>
      </c>
      <c r="F1233" s="100">
        <v>4.1300000000000003E-2</v>
      </c>
      <c r="G1233" s="101">
        <v>6.8339999999999996</v>
      </c>
      <c r="H1233" s="98">
        <v>0.15926999999999999</v>
      </c>
      <c r="I1233" s="20">
        <f t="shared" si="116"/>
        <v>1</v>
      </c>
      <c r="J1233" s="102">
        <f t="shared" si="117"/>
        <v>6.0433128475270714E-3</v>
      </c>
      <c r="K1233" s="102">
        <f t="shared" si="118"/>
        <v>3.7943823994016898E-2</v>
      </c>
      <c r="L1233" s="96">
        <f t="shared" si="119"/>
        <v>4.1300000000000003E-2</v>
      </c>
    </row>
    <row r="1234" spans="1:12" ht="13.95" customHeight="1" x14ac:dyDescent="0.3">
      <c r="A1234" s="94">
        <v>45991</v>
      </c>
      <c r="B1234" s="57" t="s">
        <v>161</v>
      </c>
      <c r="C1234" s="57" t="s">
        <v>99</v>
      </c>
      <c r="D1234" s="19" t="str">
        <f t="shared" si="114"/>
        <v>Financials</v>
      </c>
      <c r="E1234" s="19" t="str">
        <f t="shared" si="115"/>
        <v>Financials</v>
      </c>
      <c r="F1234" s="100">
        <v>4.1950000000000001E-2</v>
      </c>
      <c r="G1234" s="101">
        <v>7.2750000000000004</v>
      </c>
      <c r="H1234" s="98">
        <v>0.16134999999999999</v>
      </c>
      <c r="I1234" s="20">
        <f t="shared" si="116"/>
        <v>1</v>
      </c>
      <c r="J1234" s="102">
        <f t="shared" si="117"/>
        <v>5.7663230240549831E-3</v>
      </c>
      <c r="K1234" s="102">
        <f t="shared" si="118"/>
        <v>3.5737979696653134E-2</v>
      </c>
      <c r="L1234" s="96">
        <f t="shared" si="119"/>
        <v>4.1950000000000001E-2</v>
      </c>
    </row>
    <row r="1235" spans="1:12" ht="13.95" customHeight="1" x14ac:dyDescent="0.3">
      <c r="A1235" s="94">
        <v>46022</v>
      </c>
      <c r="B1235" s="57" t="s">
        <v>161</v>
      </c>
      <c r="C1235" s="57" t="s">
        <v>99</v>
      </c>
      <c r="D1235" s="19" t="str">
        <f t="shared" si="114"/>
        <v>Financials</v>
      </c>
      <c r="E1235" s="19" t="str">
        <f t="shared" si="115"/>
        <v>Financials</v>
      </c>
      <c r="F1235" s="100">
        <v>3.9379999999999998E-2</v>
      </c>
      <c r="G1235" s="101">
        <v>6.6509999999999998</v>
      </c>
      <c r="H1235" s="98">
        <v>0.16238</v>
      </c>
      <c r="I1235" s="20">
        <f t="shared" si="116"/>
        <v>1</v>
      </c>
      <c r="J1235" s="102">
        <f t="shared" si="117"/>
        <v>5.9209141482483834E-3</v>
      </c>
      <c r="K1235" s="102">
        <f t="shared" si="118"/>
        <v>3.6463321518957897E-2</v>
      </c>
      <c r="L1235" s="96">
        <f t="shared" si="119"/>
        <v>3.9379999999999998E-2</v>
      </c>
    </row>
    <row r="1236" spans="1:12" ht="13.95" customHeight="1" x14ac:dyDescent="0.3">
      <c r="A1236" s="94">
        <v>46053</v>
      </c>
      <c r="B1236" s="57" t="s">
        <v>161</v>
      </c>
      <c r="C1236" s="57" t="s">
        <v>99</v>
      </c>
      <c r="D1236" s="19" t="str">
        <f t="shared" si="114"/>
        <v>Financials</v>
      </c>
      <c r="E1236" s="19" t="str">
        <f t="shared" si="115"/>
        <v>Financials</v>
      </c>
      <c r="F1236" s="100">
        <v>4.122E-2</v>
      </c>
      <c r="G1236" s="101">
        <v>7.7320000000000002</v>
      </c>
      <c r="H1236" s="98">
        <v>0.16266</v>
      </c>
      <c r="I1236" s="20">
        <f t="shared" si="116"/>
        <v>1</v>
      </c>
      <c r="J1236" s="102">
        <f t="shared" si="117"/>
        <v>5.3310915675116397E-3</v>
      </c>
      <c r="K1236" s="102">
        <f t="shared" si="118"/>
        <v>3.277444711368277E-2</v>
      </c>
      <c r="L1236" s="96">
        <f t="shared" si="119"/>
        <v>4.122E-2</v>
      </c>
    </row>
    <row r="1237" spans="1:12" ht="13.95" customHeight="1" x14ac:dyDescent="0.3">
      <c r="A1237" s="94">
        <v>46081</v>
      </c>
      <c r="B1237" s="57" t="s">
        <v>161</v>
      </c>
      <c r="C1237" s="57" t="s">
        <v>99</v>
      </c>
      <c r="D1237" s="19" t="str">
        <f t="shared" si="114"/>
        <v>Financials</v>
      </c>
      <c r="E1237" s="19" t="str">
        <f t="shared" si="115"/>
        <v>Financials</v>
      </c>
      <c r="F1237" s="100">
        <v>3.9329999999999997E-2</v>
      </c>
      <c r="G1237" s="101">
        <v>7.7320000000000002</v>
      </c>
      <c r="H1237" s="98">
        <v>0.16033</v>
      </c>
      <c r="I1237" s="20">
        <f t="shared" si="116"/>
        <v>1</v>
      </c>
      <c r="J1237" s="102">
        <f t="shared" si="117"/>
        <v>5.0866528711846866E-3</v>
      </c>
      <c r="K1237" s="102">
        <f t="shared" si="118"/>
        <v>3.1726145270284327E-2</v>
      </c>
      <c r="L1237" s="96">
        <f t="shared" si="119"/>
        <v>3.9329999999999997E-2</v>
      </c>
    </row>
    <row r="1238" spans="1:12" ht="13.95" customHeight="1" x14ac:dyDescent="0.3">
      <c r="A1238" s="94">
        <v>46112</v>
      </c>
      <c r="B1238" s="57" t="s">
        <v>161</v>
      </c>
      <c r="C1238" s="57" t="s">
        <v>99</v>
      </c>
      <c r="D1238" s="19" t="str">
        <f t="shared" si="114"/>
        <v>Financials</v>
      </c>
      <c r="E1238" s="19" t="str">
        <f t="shared" si="115"/>
        <v>Financials</v>
      </c>
      <c r="F1238" s="100">
        <v>3.5999999999999997E-2</v>
      </c>
      <c r="G1238" s="101">
        <v>7.1319999999999997</v>
      </c>
      <c r="H1238" s="98">
        <v>0.15626000000000001</v>
      </c>
      <c r="I1238" s="20">
        <f t="shared" si="116"/>
        <v>1</v>
      </c>
      <c r="J1238" s="102">
        <f t="shared" si="117"/>
        <v>5.0476724621424567E-3</v>
      </c>
      <c r="K1238" s="102">
        <f t="shared" si="118"/>
        <v>3.2303036363384462E-2</v>
      </c>
      <c r="L1238" s="96">
        <f t="shared" si="119"/>
        <v>3.5999999999999997E-2</v>
      </c>
    </row>
    <row r="1239" spans="1:12" ht="13.95" customHeight="1" x14ac:dyDescent="0.3">
      <c r="A1239" s="94">
        <v>46142</v>
      </c>
      <c r="B1239" s="57" t="s">
        <v>161</v>
      </c>
      <c r="C1239" s="57" t="s">
        <v>99</v>
      </c>
      <c r="D1239" s="19" t="str">
        <f t="shared" si="114"/>
        <v>Financials</v>
      </c>
      <c r="E1239" s="19" t="str">
        <f t="shared" si="115"/>
        <v>Financials</v>
      </c>
      <c r="F1239" s="100">
        <v>3.7819999999999999E-2</v>
      </c>
      <c r="G1239" s="101">
        <v>6.9279999999999999</v>
      </c>
      <c r="H1239" s="98">
        <v>0.16153000000000001</v>
      </c>
      <c r="I1239" s="20">
        <f t="shared" si="116"/>
        <v>1</v>
      </c>
      <c r="J1239" s="102">
        <f t="shared" si="117"/>
        <v>5.4590069284064669E-3</v>
      </c>
      <c r="K1239" s="102">
        <f t="shared" si="118"/>
        <v>3.3795622660846077E-2</v>
      </c>
      <c r="L1239" s="96">
        <f t="shared" si="119"/>
        <v>3.7819999999999999E-2</v>
      </c>
    </row>
    <row r="1240" spans="1:12" ht="13.95" customHeight="1" x14ac:dyDescent="0.3">
      <c r="A1240" s="94">
        <v>46173</v>
      </c>
      <c r="B1240" s="57" t="s">
        <v>161</v>
      </c>
      <c r="C1240" s="57" t="s">
        <v>99</v>
      </c>
      <c r="D1240" s="19" t="str">
        <f t="shared" si="114"/>
        <v>Financials</v>
      </c>
      <c r="E1240" s="19" t="str">
        <f t="shared" si="115"/>
        <v>Financials</v>
      </c>
      <c r="F1240" s="100">
        <v>3.7379999999999997E-2</v>
      </c>
      <c r="G1240" s="101">
        <v>6.4409999999999998</v>
      </c>
      <c r="H1240" s="98">
        <v>0.16020000000000001</v>
      </c>
      <c r="I1240" s="20">
        <f t="shared" si="116"/>
        <v>1</v>
      </c>
      <c r="J1240" s="102">
        <f t="shared" si="117"/>
        <v>5.8034466697717739E-3</v>
      </c>
      <c r="K1240" s="102">
        <f t="shared" si="118"/>
        <v>3.6226258862495468E-2</v>
      </c>
      <c r="L1240" s="96">
        <f t="shared" si="119"/>
        <v>3.7379999999999997E-2</v>
      </c>
    </row>
    <row r="1241" spans="1:12" ht="13.95" customHeight="1" x14ac:dyDescent="0.3">
      <c r="A1241" s="94">
        <v>46203</v>
      </c>
      <c r="B1241" s="57" t="s">
        <v>161</v>
      </c>
      <c r="C1241" s="57" t="s">
        <v>99</v>
      </c>
      <c r="D1241" s="19" t="str">
        <f t="shared" si="114"/>
        <v>Financials</v>
      </c>
      <c r="E1241" s="19" t="str">
        <f t="shared" si="115"/>
        <v>Financials</v>
      </c>
      <c r="F1241" s="100">
        <v>3.8610000000000012E-2</v>
      </c>
      <c r="G1241" s="101">
        <v>6.5049999999999999</v>
      </c>
      <c r="H1241" s="98">
        <v>0.16112000000000001</v>
      </c>
      <c r="I1241" s="20">
        <f t="shared" si="116"/>
        <v>1</v>
      </c>
      <c r="J1241" s="102">
        <f t="shared" si="117"/>
        <v>5.9354342813220618E-3</v>
      </c>
      <c r="K1241" s="102">
        <f t="shared" si="118"/>
        <v>3.683859409956592E-2</v>
      </c>
      <c r="L1241" s="96">
        <f t="shared" si="119"/>
        <v>3.8610000000000012E-2</v>
      </c>
    </row>
    <row r="1242" spans="1:12" ht="13.95" customHeight="1" x14ac:dyDescent="0.3">
      <c r="A1242" s="94">
        <v>46234</v>
      </c>
      <c r="B1242" s="57" t="s">
        <v>161</v>
      </c>
      <c r="C1242" s="57" t="s">
        <v>99</v>
      </c>
      <c r="D1242" s="19" t="str">
        <f t="shared" si="114"/>
        <v>Financials</v>
      </c>
      <c r="E1242" s="19" t="str">
        <f t="shared" si="115"/>
        <v>Financials</v>
      </c>
      <c r="F1242" s="100">
        <v>3.7999999999999999E-2</v>
      </c>
      <c r="G1242" s="101">
        <v>6.5540000000000003</v>
      </c>
      <c r="H1242" s="98">
        <v>0.16133</v>
      </c>
      <c r="I1242" s="20">
        <f t="shared" si="116"/>
        <v>1</v>
      </c>
      <c r="J1242" s="102">
        <f t="shared" si="117"/>
        <v>5.7979859627708269E-3</v>
      </c>
      <c r="K1242" s="102">
        <f t="shared" si="118"/>
        <v>3.5938672055853389E-2</v>
      </c>
      <c r="L1242" s="96">
        <f t="shared" si="119"/>
        <v>3.7999999999999999E-2</v>
      </c>
    </row>
    <row r="1243" spans="1:12" ht="13.95" customHeight="1" x14ac:dyDescent="0.3">
      <c r="A1243" s="94">
        <v>46265</v>
      </c>
      <c r="B1243" s="57" t="s">
        <v>161</v>
      </c>
      <c r="C1243" s="57" t="s">
        <v>99</v>
      </c>
      <c r="D1243" s="19" t="str">
        <f t="shared" si="114"/>
        <v>Financials</v>
      </c>
      <c r="E1243" s="19" t="str">
        <f t="shared" si="115"/>
        <v>Financials</v>
      </c>
      <c r="F1243" s="100">
        <v>3.7839999999999999E-2</v>
      </c>
      <c r="G1243" s="101">
        <v>6.1879999999999997</v>
      </c>
      <c r="H1243" s="98">
        <v>0.15779000000000001</v>
      </c>
      <c r="I1243" s="20">
        <f t="shared" si="116"/>
        <v>1</v>
      </c>
      <c r="J1243" s="102">
        <f t="shared" si="117"/>
        <v>6.1150614091790567E-3</v>
      </c>
      <c r="K1243" s="102">
        <f t="shared" si="118"/>
        <v>3.8754429362944778E-2</v>
      </c>
      <c r="L1243" s="96">
        <f t="shared" si="119"/>
        <v>3.7839999999999999E-2</v>
      </c>
    </row>
    <row r="1244" spans="1:12" ht="13.95" customHeight="1" x14ac:dyDescent="0.3">
      <c r="A1244" s="94">
        <v>46295</v>
      </c>
      <c r="B1244" s="57" t="s">
        <v>161</v>
      </c>
      <c r="C1244" s="57" t="s">
        <v>99</v>
      </c>
      <c r="D1244" s="19" t="str">
        <f t="shared" si="114"/>
        <v>Financials</v>
      </c>
      <c r="E1244" s="19" t="str">
        <f t="shared" si="115"/>
        <v>Financials</v>
      </c>
      <c r="F1244" s="100">
        <v>3.6159999999999998E-2</v>
      </c>
      <c r="G1244" s="101">
        <v>6.6280000000000001</v>
      </c>
      <c r="H1244" s="98">
        <v>0.15798000000000001</v>
      </c>
      <c r="I1244" s="20">
        <f t="shared" si="116"/>
        <v>1</v>
      </c>
      <c r="J1244" s="102">
        <f t="shared" si="117"/>
        <v>5.4556427278213632E-3</v>
      </c>
      <c r="K1244" s="102">
        <f t="shared" si="118"/>
        <v>3.4533755714782649E-2</v>
      </c>
      <c r="L1244" s="96">
        <f t="shared" si="119"/>
        <v>3.6159999999999998E-2</v>
      </c>
    </row>
    <row r="1245" spans="1:12" ht="13.95" customHeight="1" x14ac:dyDescent="0.3">
      <c r="A1245" s="94">
        <v>42674</v>
      </c>
      <c r="B1245" s="57" t="s">
        <v>171</v>
      </c>
      <c r="C1245" s="57" t="s">
        <v>99</v>
      </c>
      <c r="D1245" s="19" t="str">
        <f t="shared" si="114"/>
        <v>Financials</v>
      </c>
      <c r="E1245" s="19" t="str">
        <f t="shared" si="115"/>
        <v>Financials</v>
      </c>
      <c r="F1245" s="100">
        <v>1.9900000000000001E-2</v>
      </c>
      <c r="G1245" s="101">
        <v>15.013</v>
      </c>
      <c r="H1245" s="98">
        <v>0.50068000000000001</v>
      </c>
      <c r="I1245" s="20">
        <f t="shared" si="116"/>
        <v>1</v>
      </c>
      <c r="J1245" s="102">
        <f t="shared" si="117"/>
        <v>1.3255178845000999E-3</v>
      </c>
      <c r="K1245" s="102">
        <f t="shared" si="118"/>
        <v>2.6474352570506109E-3</v>
      </c>
      <c r="L1245" s="96">
        <f t="shared" si="119"/>
        <v>1.9900000000000001E-2</v>
      </c>
    </row>
    <row r="1246" spans="1:12" ht="13.95" customHeight="1" x14ac:dyDescent="0.3">
      <c r="A1246" s="94">
        <v>42704</v>
      </c>
      <c r="B1246" s="57" t="s">
        <v>171</v>
      </c>
      <c r="C1246" s="57" t="s">
        <v>99</v>
      </c>
      <c r="D1246" s="19" t="str">
        <f t="shared" si="114"/>
        <v>Financials</v>
      </c>
      <c r="E1246" s="19" t="str">
        <f t="shared" si="115"/>
        <v>Financials</v>
      </c>
      <c r="F1246" s="100">
        <v>1.8370000000000001E-2</v>
      </c>
      <c r="G1246" s="101">
        <v>12.906000000000001</v>
      </c>
      <c r="H1246" s="98">
        <v>0.47982000000000002</v>
      </c>
      <c r="I1246" s="20">
        <f t="shared" si="116"/>
        <v>1</v>
      </c>
      <c r="J1246" s="102">
        <f t="shared" si="117"/>
        <v>1.423368975670231E-3</v>
      </c>
      <c r="K1246" s="102">
        <f t="shared" si="118"/>
        <v>2.9664644568176209E-3</v>
      </c>
      <c r="L1246" s="96">
        <f t="shared" si="119"/>
        <v>1.8370000000000001E-2</v>
      </c>
    </row>
    <row r="1247" spans="1:12" ht="13.95" customHeight="1" x14ac:dyDescent="0.3">
      <c r="A1247" s="94">
        <v>42735</v>
      </c>
      <c r="B1247" s="57" t="s">
        <v>171</v>
      </c>
      <c r="C1247" s="57" t="s">
        <v>99</v>
      </c>
      <c r="D1247" s="19" t="str">
        <f t="shared" si="114"/>
        <v>Financials</v>
      </c>
      <c r="E1247" s="19" t="str">
        <f t="shared" si="115"/>
        <v>Financials</v>
      </c>
      <c r="F1247" s="100">
        <v>1.89E-2</v>
      </c>
      <c r="G1247" s="101">
        <v>12.913</v>
      </c>
      <c r="H1247" s="98">
        <v>0.47488000000000002</v>
      </c>
      <c r="I1247" s="20">
        <f t="shared" si="116"/>
        <v>1</v>
      </c>
      <c r="J1247" s="102">
        <f t="shared" si="117"/>
        <v>1.463641291721521E-3</v>
      </c>
      <c r="K1247" s="102">
        <f t="shared" si="118"/>
        <v>3.0821287308825827E-3</v>
      </c>
      <c r="L1247" s="96">
        <f t="shared" si="119"/>
        <v>1.89E-2</v>
      </c>
    </row>
    <row r="1248" spans="1:12" ht="13.95" customHeight="1" x14ac:dyDescent="0.3">
      <c r="A1248" s="94">
        <v>42766</v>
      </c>
      <c r="B1248" s="57" t="s">
        <v>171</v>
      </c>
      <c r="C1248" s="57" t="s">
        <v>99</v>
      </c>
      <c r="D1248" s="19" t="str">
        <f t="shared" si="114"/>
        <v>Financials</v>
      </c>
      <c r="E1248" s="19" t="str">
        <f t="shared" si="115"/>
        <v>Financials</v>
      </c>
      <c r="F1248" s="100">
        <v>1.728E-2</v>
      </c>
      <c r="G1248" s="101">
        <v>12.760999999999999</v>
      </c>
      <c r="H1248" s="98">
        <v>0.46990999999999999</v>
      </c>
      <c r="I1248" s="20">
        <f t="shared" si="116"/>
        <v>1</v>
      </c>
      <c r="J1248" s="102">
        <f t="shared" si="117"/>
        <v>1.35412585220594E-3</v>
      </c>
      <c r="K1248" s="102">
        <f t="shared" si="118"/>
        <v>2.8816706437529314E-3</v>
      </c>
      <c r="L1248" s="96">
        <f t="shared" si="119"/>
        <v>1.728E-2</v>
      </c>
    </row>
    <row r="1249" spans="1:12" ht="13.95" customHeight="1" x14ac:dyDescent="0.3">
      <c r="A1249" s="94">
        <v>42794</v>
      </c>
      <c r="B1249" s="57" t="s">
        <v>171</v>
      </c>
      <c r="C1249" s="57" t="s">
        <v>99</v>
      </c>
      <c r="D1249" s="19" t="str">
        <f t="shared" si="114"/>
        <v>Financials</v>
      </c>
      <c r="E1249" s="19" t="str">
        <f t="shared" si="115"/>
        <v>Financials</v>
      </c>
      <c r="F1249" s="100">
        <v>1.7170000000000001E-2</v>
      </c>
      <c r="G1249" s="101">
        <v>13.074999999999999</v>
      </c>
      <c r="H1249" s="98">
        <v>0.47012999999999999</v>
      </c>
      <c r="I1249" s="20">
        <f t="shared" si="116"/>
        <v>1</v>
      </c>
      <c r="J1249" s="102">
        <f t="shared" si="117"/>
        <v>1.3131931166347993E-3</v>
      </c>
      <c r="K1249" s="102">
        <f t="shared" si="118"/>
        <v>2.7932553052023895E-3</v>
      </c>
      <c r="L1249" s="96">
        <f t="shared" si="119"/>
        <v>1.7170000000000001E-2</v>
      </c>
    </row>
    <row r="1250" spans="1:12" ht="13.95" customHeight="1" x14ac:dyDescent="0.3">
      <c r="A1250" s="94">
        <v>42825</v>
      </c>
      <c r="B1250" s="57" t="s">
        <v>171</v>
      </c>
      <c r="C1250" s="57" t="s">
        <v>99</v>
      </c>
      <c r="D1250" s="19" t="str">
        <f t="shared" si="114"/>
        <v>Financials</v>
      </c>
      <c r="E1250" s="19" t="str">
        <f t="shared" si="115"/>
        <v>Financials</v>
      </c>
      <c r="F1250" s="100">
        <v>1.8249999999999999E-2</v>
      </c>
      <c r="G1250" s="101">
        <v>13.311999999999999</v>
      </c>
      <c r="H1250" s="98">
        <v>0.47729999999999989</v>
      </c>
      <c r="I1250" s="20">
        <f t="shared" si="116"/>
        <v>1</v>
      </c>
      <c r="J1250" s="102">
        <f t="shared" si="117"/>
        <v>1.3709435096153845E-3</v>
      </c>
      <c r="K1250" s="102">
        <f t="shared" si="118"/>
        <v>2.87228893696917E-3</v>
      </c>
      <c r="L1250" s="96">
        <f t="shared" si="119"/>
        <v>1.8249999999999999E-2</v>
      </c>
    </row>
    <row r="1251" spans="1:12" ht="13.95" customHeight="1" x14ac:dyDescent="0.3">
      <c r="A1251" s="94">
        <v>42855</v>
      </c>
      <c r="B1251" s="57" t="s">
        <v>171</v>
      </c>
      <c r="C1251" s="57" t="s">
        <v>99</v>
      </c>
      <c r="D1251" s="19" t="str">
        <f t="shared" si="114"/>
        <v>Financials</v>
      </c>
      <c r="E1251" s="19" t="str">
        <f t="shared" si="115"/>
        <v>Financials</v>
      </c>
      <c r="F1251" s="100">
        <v>1.8169999999999999E-2</v>
      </c>
      <c r="G1251" s="101">
        <v>13.577999999999999</v>
      </c>
      <c r="H1251" s="98">
        <v>0.48182999999999998</v>
      </c>
      <c r="I1251" s="20">
        <f t="shared" si="116"/>
        <v>1</v>
      </c>
      <c r="J1251" s="102">
        <f t="shared" si="117"/>
        <v>1.3381941375754896E-3</v>
      </c>
      <c r="K1251" s="102">
        <f t="shared" si="118"/>
        <v>2.7773159362752208E-3</v>
      </c>
      <c r="L1251" s="96">
        <f t="shared" si="119"/>
        <v>1.8169999999999999E-2</v>
      </c>
    </row>
    <row r="1252" spans="1:12" ht="13.95" customHeight="1" x14ac:dyDescent="0.3">
      <c r="A1252" s="94">
        <v>42886</v>
      </c>
      <c r="B1252" s="57" t="s">
        <v>171</v>
      </c>
      <c r="C1252" s="57" t="s">
        <v>99</v>
      </c>
      <c r="D1252" s="19" t="str">
        <f t="shared" si="114"/>
        <v>Financials</v>
      </c>
      <c r="E1252" s="19" t="str">
        <f t="shared" si="115"/>
        <v>Financials</v>
      </c>
      <c r="F1252" s="100">
        <v>1.9470000000000001E-2</v>
      </c>
      <c r="G1252" s="101">
        <v>13.347</v>
      </c>
      <c r="H1252" s="98">
        <v>0.47988999999999998</v>
      </c>
      <c r="I1252" s="20">
        <f t="shared" si="116"/>
        <v>1</v>
      </c>
      <c r="J1252" s="102">
        <f t="shared" si="117"/>
        <v>1.458754776354237E-3</v>
      </c>
      <c r="K1252" s="102">
        <f t="shared" si="118"/>
        <v>3.0397690644819375E-3</v>
      </c>
      <c r="L1252" s="96">
        <f t="shared" si="119"/>
        <v>1.9470000000000001E-2</v>
      </c>
    </row>
    <row r="1253" spans="1:12" ht="13.95" customHeight="1" x14ac:dyDescent="0.3">
      <c r="A1253" s="94">
        <v>42916</v>
      </c>
      <c r="B1253" s="57" t="s">
        <v>171</v>
      </c>
      <c r="C1253" s="57" t="s">
        <v>99</v>
      </c>
      <c r="D1253" s="19" t="str">
        <f t="shared" si="114"/>
        <v>Financials</v>
      </c>
      <c r="E1253" s="19" t="str">
        <f t="shared" si="115"/>
        <v>Financials</v>
      </c>
      <c r="F1253" s="100">
        <v>1.8089999999999998E-2</v>
      </c>
      <c r="G1253" s="101">
        <v>13.061</v>
      </c>
      <c r="H1253" s="98">
        <v>0.47976000000000002</v>
      </c>
      <c r="I1253" s="20">
        <f t="shared" si="116"/>
        <v>1</v>
      </c>
      <c r="J1253" s="102">
        <f t="shared" si="117"/>
        <v>1.3850394303652092E-3</v>
      </c>
      <c r="K1253" s="102">
        <f t="shared" si="118"/>
        <v>2.886942284403054E-3</v>
      </c>
      <c r="L1253" s="96">
        <f t="shared" si="119"/>
        <v>1.8089999999999998E-2</v>
      </c>
    </row>
    <row r="1254" spans="1:12" ht="13.95" customHeight="1" x14ac:dyDescent="0.3">
      <c r="A1254" s="94">
        <v>42947</v>
      </c>
      <c r="B1254" s="57" t="s">
        <v>171</v>
      </c>
      <c r="C1254" s="57" t="s">
        <v>99</v>
      </c>
      <c r="D1254" s="19" t="str">
        <f t="shared" si="114"/>
        <v>Financials</v>
      </c>
      <c r="E1254" s="19" t="str">
        <f t="shared" si="115"/>
        <v>Financials</v>
      </c>
      <c r="F1254" s="100">
        <v>1.6840000000000001E-2</v>
      </c>
      <c r="G1254" s="101">
        <v>12.49</v>
      </c>
      <c r="H1254" s="98">
        <v>0.47993000000000002</v>
      </c>
      <c r="I1254" s="20">
        <f t="shared" si="116"/>
        <v>1</v>
      </c>
      <c r="J1254" s="102">
        <f t="shared" si="117"/>
        <v>1.3482786228983187E-3</v>
      </c>
      <c r="K1254" s="102">
        <f t="shared" si="118"/>
        <v>2.809323490713893E-3</v>
      </c>
      <c r="L1254" s="96">
        <f t="shared" si="119"/>
        <v>1.6840000000000001E-2</v>
      </c>
    </row>
    <row r="1255" spans="1:12" ht="13.95" customHeight="1" x14ac:dyDescent="0.3">
      <c r="A1255" s="94">
        <v>42978</v>
      </c>
      <c r="B1255" s="57" t="s">
        <v>171</v>
      </c>
      <c r="C1255" s="57" t="s">
        <v>99</v>
      </c>
      <c r="D1255" s="19" t="str">
        <f t="shared" si="114"/>
        <v>Financials</v>
      </c>
      <c r="E1255" s="19" t="str">
        <f t="shared" si="115"/>
        <v>Financials</v>
      </c>
      <c r="F1255" s="100">
        <v>1.5890000000000001E-2</v>
      </c>
      <c r="G1255" s="101">
        <v>13.433</v>
      </c>
      <c r="H1255" s="98">
        <v>0.44890000000000002</v>
      </c>
      <c r="I1255" s="20">
        <f t="shared" si="116"/>
        <v>1</v>
      </c>
      <c r="J1255" s="102">
        <f t="shared" si="117"/>
        <v>1.1829077644606566E-3</v>
      </c>
      <c r="K1255" s="102">
        <f t="shared" si="118"/>
        <v>2.635125338517836E-3</v>
      </c>
      <c r="L1255" s="96">
        <f t="shared" si="119"/>
        <v>1.5890000000000001E-2</v>
      </c>
    </row>
    <row r="1256" spans="1:12" ht="13.95" customHeight="1" x14ac:dyDescent="0.3">
      <c r="A1256" s="94">
        <v>43008</v>
      </c>
      <c r="B1256" s="57" t="s">
        <v>171</v>
      </c>
      <c r="C1256" s="57" t="s">
        <v>99</v>
      </c>
      <c r="D1256" s="19" t="str">
        <f t="shared" si="114"/>
        <v>Financials</v>
      </c>
      <c r="E1256" s="19" t="str">
        <f t="shared" si="115"/>
        <v>Financials</v>
      </c>
      <c r="F1256" s="100">
        <v>1.553E-2</v>
      </c>
      <c r="G1256" s="101">
        <v>14.029</v>
      </c>
      <c r="H1256" s="98">
        <v>0.44293999999999989</v>
      </c>
      <c r="I1256" s="20">
        <f t="shared" si="116"/>
        <v>1</v>
      </c>
      <c r="J1256" s="102">
        <f t="shared" si="117"/>
        <v>1.1069926580654359E-3</v>
      </c>
      <c r="K1256" s="102">
        <f t="shared" si="118"/>
        <v>2.4991932497977968E-3</v>
      </c>
      <c r="L1256" s="96">
        <f t="shared" si="119"/>
        <v>1.553E-2</v>
      </c>
    </row>
    <row r="1257" spans="1:12" ht="13.95" customHeight="1" x14ac:dyDescent="0.3">
      <c r="A1257" s="94">
        <v>43039</v>
      </c>
      <c r="B1257" s="57" t="s">
        <v>171</v>
      </c>
      <c r="C1257" s="57" t="s">
        <v>99</v>
      </c>
      <c r="D1257" s="19" t="str">
        <f t="shared" si="114"/>
        <v>Financials</v>
      </c>
      <c r="E1257" s="19" t="str">
        <f t="shared" si="115"/>
        <v>Financials</v>
      </c>
      <c r="F1257" s="100">
        <v>1.512E-2</v>
      </c>
      <c r="G1257" s="101">
        <v>13.587</v>
      </c>
      <c r="H1257" s="98">
        <v>0.44117000000000001</v>
      </c>
      <c r="I1257" s="20">
        <f t="shared" si="116"/>
        <v>1</v>
      </c>
      <c r="J1257" s="102">
        <f t="shared" si="117"/>
        <v>1.1128284389489954E-3</v>
      </c>
      <c r="K1257" s="102">
        <f t="shared" si="118"/>
        <v>2.5224481241902111E-3</v>
      </c>
      <c r="L1257" s="96">
        <f t="shared" si="119"/>
        <v>1.512E-2</v>
      </c>
    </row>
    <row r="1258" spans="1:12" ht="13.95" customHeight="1" x14ac:dyDescent="0.3">
      <c r="A1258" s="94">
        <v>43069</v>
      </c>
      <c r="B1258" s="57" t="s">
        <v>171</v>
      </c>
      <c r="C1258" s="57" t="s">
        <v>99</v>
      </c>
      <c r="D1258" s="19" t="str">
        <f t="shared" si="114"/>
        <v>Financials</v>
      </c>
      <c r="E1258" s="19" t="str">
        <f t="shared" si="115"/>
        <v>Financials</v>
      </c>
      <c r="F1258" s="100">
        <v>1.541E-2</v>
      </c>
      <c r="G1258" s="101">
        <v>13.067</v>
      </c>
      <c r="H1258" s="98">
        <v>0.43007000000000001</v>
      </c>
      <c r="I1258" s="20">
        <f t="shared" si="116"/>
        <v>1</v>
      </c>
      <c r="J1258" s="102">
        <f t="shared" si="117"/>
        <v>1.1793066503405524E-3</v>
      </c>
      <c r="K1258" s="102">
        <f t="shared" si="118"/>
        <v>2.7421272126410875E-3</v>
      </c>
      <c r="L1258" s="96">
        <f t="shared" si="119"/>
        <v>1.541E-2</v>
      </c>
    </row>
    <row r="1259" spans="1:12" ht="13.95" customHeight="1" x14ac:dyDescent="0.3">
      <c r="A1259" s="94">
        <v>43100</v>
      </c>
      <c r="B1259" s="57" t="s">
        <v>171</v>
      </c>
      <c r="C1259" s="57" t="s">
        <v>99</v>
      </c>
      <c r="D1259" s="19" t="str">
        <f t="shared" si="114"/>
        <v>Financials</v>
      </c>
      <c r="E1259" s="19" t="str">
        <f t="shared" si="115"/>
        <v>Financials</v>
      </c>
      <c r="F1259" s="100">
        <v>1.49E-2</v>
      </c>
      <c r="G1259" s="101">
        <v>13.818</v>
      </c>
      <c r="H1259" s="98">
        <v>0.42585000000000001</v>
      </c>
      <c r="I1259" s="20">
        <f t="shared" si="116"/>
        <v>1</v>
      </c>
      <c r="J1259" s="102">
        <f t="shared" si="117"/>
        <v>1.0783036618902881E-3</v>
      </c>
      <c r="K1259" s="102">
        <f t="shared" si="118"/>
        <v>2.532120845110457E-3</v>
      </c>
      <c r="L1259" s="96">
        <f t="shared" si="119"/>
        <v>1.49E-2</v>
      </c>
    </row>
    <row r="1260" spans="1:12" ht="13.95" customHeight="1" x14ac:dyDescent="0.3">
      <c r="A1260" s="94">
        <v>43131</v>
      </c>
      <c r="B1260" s="57" t="s">
        <v>171</v>
      </c>
      <c r="C1260" s="57" t="s">
        <v>99</v>
      </c>
      <c r="D1260" s="19" t="str">
        <f t="shared" si="114"/>
        <v>Financials</v>
      </c>
      <c r="E1260" s="19" t="str">
        <f t="shared" si="115"/>
        <v>Financials</v>
      </c>
      <c r="F1260" s="100">
        <v>1.511E-2</v>
      </c>
      <c r="G1260" s="101">
        <v>14.911</v>
      </c>
      <c r="H1260" s="98">
        <v>0.42634</v>
      </c>
      <c r="I1260" s="20">
        <f t="shared" si="116"/>
        <v>1</v>
      </c>
      <c r="J1260" s="102">
        <f t="shared" si="117"/>
        <v>1.0133458520555296E-3</v>
      </c>
      <c r="K1260" s="102">
        <f t="shared" si="118"/>
        <v>2.3768491158594773E-3</v>
      </c>
      <c r="L1260" s="96">
        <f t="shared" si="119"/>
        <v>1.511E-2</v>
      </c>
    </row>
    <row r="1261" spans="1:12" ht="13.95" customHeight="1" x14ac:dyDescent="0.3">
      <c r="A1261" s="94">
        <v>43159</v>
      </c>
      <c r="B1261" s="57" t="s">
        <v>171</v>
      </c>
      <c r="C1261" s="57" t="s">
        <v>99</v>
      </c>
      <c r="D1261" s="19" t="str">
        <f t="shared" si="114"/>
        <v>Financials</v>
      </c>
      <c r="E1261" s="19" t="str">
        <f t="shared" si="115"/>
        <v>Financials</v>
      </c>
      <c r="F1261" s="100">
        <v>1.3939999999999999E-2</v>
      </c>
      <c r="G1261" s="101">
        <v>13.85</v>
      </c>
      <c r="H1261" s="98">
        <v>0.43711</v>
      </c>
      <c r="I1261" s="20">
        <f t="shared" si="116"/>
        <v>1</v>
      </c>
      <c r="J1261" s="102">
        <f t="shared" si="117"/>
        <v>1.0064981949458483E-3</v>
      </c>
      <c r="K1261" s="102">
        <f t="shared" si="118"/>
        <v>2.3026199239226928E-3</v>
      </c>
      <c r="L1261" s="96">
        <f t="shared" si="119"/>
        <v>1.3939999999999999E-2</v>
      </c>
    </row>
    <row r="1262" spans="1:12" ht="13.95" customHeight="1" x14ac:dyDescent="0.3">
      <c r="A1262" s="94">
        <v>43190</v>
      </c>
      <c r="B1262" s="57" t="s">
        <v>171</v>
      </c>
      <c r="C1262" s="57" t="s">
        <v>99</v>
      </c>
      <c r="D1262" s="19" t="str">
        <f t="shared" si="114"/>
        <v>Financials</v>
      </c>
      <c r="E1262" s="19" t="str">
        <f t="shared" si="115"/>
        <v>Financials</v>
      </c>
      <c r="F1262" s="100">
        <v>1.3860000000000001E-2</v>
      </c>
      <c r="G1262" s="101">
        <v>14.032999999999999</v>
      </c>
      <c r="H1262" s="98">
        <v>0.44073000000000001</v>
      </c>
      <c r="I1262" s="20">
        <f t="shared" si="116"/>
        <v>1</v>
      </c>
      <c r="J1262" s="102">
        <f t="shared" si="117"/>
        <v>9.8767191619753458E-4</v>
      </c>
      <c r="K1262" s="102">
        <f t="shared" si="118"/>
        <v>2.2409908928312902E-3</v>
      </c>
      <c r="L1262" s="96">
        <f t="shared" si="119"/>
        <v>1.3860000000000001E-2</v>
      </c>
    </row>
    <row r="1263" spans="1:12" ht="13.95" customHeight="1" x14ac:dyDescent="0.3">
      <c r="A1263" s="94">
        <v>43220</v>
      </c>
      <c r="B1263" s="57" t="s">
        <v>171</v>
      </c>
      <c r="C1263" s="57" t="s">
        <v>99</v>
      </c>
      <c r="D1263" s="19" t="str">
        <f t="shared" si="114"/>
        <v>Financials</v>
      </c>
      <c r="E1263" s="19" t="str">
        <f t="shared" si="115"/>
        <v>Financials</v>
      </c>
      <c r="F1263" s="100">
        <v>1.3310000000000001E-2</v>
      </c>
      <c r="G1263" s="101">
        <v>13.211</v>
      </c>
      <c r="H1263" s="98">
        <v>0.43746000000000002</v>
      </c>
      <c r="I1263" s="20">
        <f t="shared" si="116"/>
        <v>1</v>
      </c>
      <c r="J1263" s="102">
        <f t="shared" si="117"/>
        <v>1.0074937552039967E-3</v>
      </c>
      <c r="K1263" s="102">
        <f t="shared" si="118"/>
        <v>2.3030534339230939E-3</v>
      </c>
      <c r="L1263" s="96">
        <f t="shared" si="119"/>
        <v>1.3310000000000001E-2</v>
      </c>
    </row>
    <row r="1264" spans="1:12" ht="13.95" customHeight="1" x14ac:dyDescent="0.3">
      <c r="A1264" s="94">
        <v>43251</v>
      </c>
      <c r="B1264" s="57" t="s">
        <v>171</v>
      </c>
      <c r="C1264" s="57" t="s">
        <v>99</v>
      </c>
      <c r="D1264" s="19" t="str">
        <f t="shared" si="114"/>
        <v>Financials</v>
      </c>
      <c r="E1264" s="19" t="str">
        <f t="shared" si="115"/>
        <v>Financials</v>
      </c>
      <c r="F1264" s="100">
        <v>1.3860000000000001E-2</v>
      </c>
      <c r="G1264" s="101">
        <v>12.613</v>
      </c>
      <c r="H1264" s="98">
        <v>0.42419000000000001</v>
      </c>
      <c r="I1264" s="20">
        <f t="shared" si="116"/>
        <v>1</v>
      </c>
      <c r="J1264" s="102">
        <f t="shared" si="117"/>
        <v>1.0988662491080632E-3</v>
      </c>
      <c r="K1264" s="102">
        <f t="shared" si="118"/>
        <v>2.5905048424245342E-3</v>
      </c>
      <c r="L1264" s="96">
        <f t="shared" si="119"/>
        <v>1.3860000000000001E-2</v>
      </c>
    </row>
    <row r="1265" spans="1:12" ht="13.95" customHeight="1" x14ac:dyDescent="0.3">
      <c r="A1265" s="94">
        <v>43281</v>
      </c>
      <c r="B1265" s="57" t="s">
        <v>171</v>
      </c>
      <c r="C1265" s="57" t="s">
        <v>99</v>
      </c>
      <c r="D1265" s="19" t="str">
        <f t="shared" si="114"/>
        <v>Financials</v>
      </c>
      <c r="E1265" s="19" t="str">
        <f t="shared" si="115"/>
        <v>Financials</v>
      </c>
      <c r="F1265" s="100">
        <v>1.359E-2</v>
      </c>
      <c r="G1265" s="101">
        <v>11.967000000000001</v>
      </c>
      <c r="H1265" s="98">
        <v>0.42110999999999998</v>
      </c>
      <c r="I1265" s="20">
        <f t="shared" si="116"/>
        <v>1</v>
      </c>
      <c r="J1265" s="102">
        <f t="shared" si="117"/>
        <v>1.1356229631486587E-3</v>
      </c>
      <c r="K1265" s="102">
        <f t="shared" si="118"/>
        <v>2.6967371070472294E-3</v>
      </c>
      <c r="L1265" s="96">
        <f t="shared" si="119"/>
        <v>1.359E-2</v>
      </c>
    </row>
    <row r="1266" spans="1:12" ht="13.95" customHeight="1" x14ac:dyDescent="0.3">
      <c r="A1266" s="94">
        <v>43312</v>
      </c>
      <c r="B1266" s="57" t="s">
        <v>171</v>
      </c>
      <c r="C1266" s="57" t="s">
        <v>99</v>
      </c>
      <c r="D1266" s="19" t="str">
        <f t="shared" si="114"/>
        <v>Financials</v>
      </c>
      <c r="E1266" s="19" t="str">
        <f t="shared" si="115"/>
        <v>Financials</v>
      </c>
      <c r="F1266" s="100">
        <v>1.2544E-2</v>
      </c>
      <c r="G1266" s="101">
        <v>11.839</v>
      </c>
      <c r="H1266" s="98">
        <v>0.42204000000000003</v>
      </c>
      <c r="I1266" s="20">
        <f t="shared" si="116"/>
        <v>1</v>
      </c>
      <c r="J1266" s="102">
        <f t="shared" si="117"/>
        <v>1.0595489483909114E-3</v>
      </c>
      <c r="K1266" s="102">
        <f t="shared" si="118"/>
        <v>2.5105415325346208E-3</v>
      </c>
      <c r="L1266" s="96">
        <f t="shared" si="119"/>
        <v>1.2544E-2</v>
      </c>
    </row>
    <row r="1267" spans="1:12" ht="13.95" customHeight="1" x14ac:dyDescent="0.3">
      <c r="A1267" s="94">
        <v>43343</v>
      </c>
      <c r="B1267" s="57" t="s">
        <v>171</v>
      </c>
      <c r="C1267" s="57" t="s">
        <v>99</v>
      </c>
      <c r="D1267" s="19" t="str">
        <f t="shared" si="114"/>
        <v>Financials</v>
      </c>
      <c r="E1267" s="19" t="str">
        <f t="shared" si="115"/>
        <v>Financials</v>
      </c>
      <c r="F1267" s="100">
        <v>1.2881E-2</v>
      </c>
      <c r="G1267" s="101">
        <v>11.856999999999999</v>
      </c>
      <c r="H1267" s="98">
        <v>0.41782000000000002</v>
      </c>
      <c r="I1267" s="20">
        <f t="shared" si="116"/>
        <v>1</v>
      </c>
      <c r="J1267" s="102">
        <f t="shared" si="117"/>
        <v>1.0863624862950158E-3</v>
      </c>
      <c r="K1267" s="102">
        <f t="shared" si="118"/>
        <v>2.6000729651405288E-3</v>
      </c>
      <c r="L1267" s="96">
        <f t="shared" si="119"/>
        <v>1.2881E-2</v>
      </c>
    </row>
    <row r="1268" spans="1:12" ht="13.95" customHeight="1" x14ac:dyDescent="0.3">
      <c r="A1268" s="94">
        <v>43373</v>
      </c>
      <c r="B1268" s="57" t="s">
        <v>171</v>
      </c>
      <c r="C1268" s="57" t="s">
        <v>99</v>
      </c>
      <c r="D1268" s="19" t="str">
        <f t="shared" si="114"/>
        <v>Financials</v>
      </c>
      <c r="E1268" s="19" t="str">
        <f t="shared" si="115"/>
        <v>Financials</v>
      </c>
      <c r="F1268" s="100">
        <v>1.2274E-2</v>
      </c>
      <c r="G1268" s="101">
        <v>11.747999999999999</v>
      </c>
      <c r="H1268" s="98">
        <v>0.41587000000000002</v>
      </c>
      <c r="I1268" s="20">
        <f t="shared" si="116"/>
        <v>1</v>
      </c>
      <c r="J1268" s="102">
        <f t="shared" si="117"/>
        <v>1.0447735784814437E-3</v>
      </c>
      <c r="K1268" s="102">
        <f t="shared" si="118"/>
        <v>2.5122600295319295E-3</v>
      </c>
      <c r="L1268" s="96">
        <f t="shared" si="119"/>
        <v>1.2274E-2</v>
      </c>
    </row>
    <row r="1269" spans="1:12" ht="13.95" customHeight="1" x14ac:dyDescent="0.3">
      <c r="A1269" s="94">
        <v>43404</v>
      </c>
      <c r="B1269" s="57" t="s">
        <v>171</v>
      </c>
      <c r="C1269" s="57" t="s">
        <v>99</v>
      </c>
      <c r="D1269" s="19" t="str">
        <f t="shared" si="114"/>
        <v>Financials</v>
      </c>
      <c r="E1269" s="19" t="str">
        <f t="shared" si="115"/>
        <v>Financials</v>
      </c>
      <c r="F1269" s="100">
        <v>1.2246E-2</v>
      </c>
      <c r="G1269" s="101">
        <v>12.803000000000001</v>
      </c>
      <c r="H1269" s="98">
        <v>0.41594999999999999</v>
      </c>
      <c r="I1269" s="20">
        <f t="shared" si="116"/>
        <v>1</v>
      </c>
      <c r="J1269" s="102">
        <f t="shared" si="117"/>
        <v>9.5649457158478472E-4</v>
      </c>
      <c r="K1269" s="102">
        <f t="shared" si="118"/>
        <v>2.2995421843605836E-3</v>
      </c>
      <c r="L1269" s="96">
        <f t="shared" si="119"/>
        <v>1.2246E-2</v>
      </c>
    </row>
    <row r="1270" spans="1:12" ht="13.95" customHeight="1" x14ac:dyDescent="0.3">
      <c r="A1270" s="94">
        <v>43434</v>
      </c>
      <c r="B1270" s="57" t="s">
        <v>171</v>
      </c>
      <c r="C1270" s="57" t="s">
        <v>99</v>
      </c>
      <c r="D1270" s="19" t="str">
        <f t="shared" si="114"/>
        <v>Financials</v>
      </c>
      <c r="E1270" s="19" t="str">
        <f t="shared" si="115"/>
        <v>Financials</v>
      </c>
      <c r="F1270" s="100">
        <v>1.2815999999999999E-2</v>
      </c>
      <c r="G1270" s="101">
        <v>13.795</v>
      </c>
      <c r="H1270" s="98">
        <v>0.39655000000000001</v>
      </c>
      <c r="I1270" s="20">
        <f t="shared" si="116"/>
        <v>1</v>
      </c>
      <c r="J1270" s="102">
        <f t="shared" si="117"/>
        <v>9.2903225806451604E-4</v>
      </c>
      <c r="K1270" s="102">
        <f t="shared" si="118"/>
        <v>2.3427871846287127E-3</v>
      </c>
      <c r="L1270" s="96">
        <f t="shared" si="119"/>
        <v>1.2815999999999999E-2</v>
      </c>
    </row>
    <row r="1271" spans="1:12" ht="13.95" customHeight="1" x14ac:dyDescent="0.3">
      <c r="A1271" s="94">
        <v>43465</v>
      </c>
      <c r="B1271" s="57" t="s">
        <v>171</v>
      </c>
      <c r="C1271" s="57" t="s">
        <v>99</v>
      </c>
      <c r="D1271" s="19" t="str">
        <f t="shared" si="114"/>
        <v>Financials</v>
      </c>
      <c r="E1271" s="19" t="str">
        <f t="shared" si="115"/>
        <v>Financials</v>
      </c>
      <c r="F1271" s="100">
        <v>1.2815E-2</v>
      </c>
      <c r="G1271" s="101">
        <v>13.347</v>
      </c>
      <c r="H1271" s="98">
        <v>0.42249999999999999</v>
      </c>
      <c r="I1271" s="20">
        <f t="shared" si="116"/>
        <v>1</v>
      </c>
      <c r="J1271" s="102">
        <f t="shared" si="117"/>
        <v>9.6014085562298648E-4</v>
      </c>
      <c r="K1271" s="102">
        <f t="shared" si="118"/>
        <v>2.2725227352023351E-3</v>
      </c>
      <c r="L1271" s="96">
        <f t="shared" si="119"/>
        <v>1.2815E-2</v>
      </c>
    </row>
    <row r="1272" spans="1:12" ht="13.95" customHeight="1" x14ac:dyDescent="0.3">
      <c r="A1272" s="94">
        <v>43496</v>
      </c>
      <c r="B1272" s="57" t="s">
        <v>171</v>
      </c>
      <c r="C1272" s="57" t="s">
        <v>99</v>
      </c>
      <c r="D1272" s="19" t="str">
        <f t="shared" si="114"/>
        <v>Financials</v>
      </c>
      <c r="E1272" s="19" t="str">
        <f t="shared" si="115"/>
        <v>Financials</v>
      </c>
      <c r="F1272" s="100">
        <v>1.3244000000000001E-2</v>
      </c>
      <c r="G1272" s="101">
        <v>14.923999999999999</v>
      </c>
      <c r="H1272" s="98">
        <v>0.42381000000000002</v>
      </c>
      <c r="I1272" s="20">
        <f t="shared" si="116"/>
        <v>1</v>
      </c>
      <c r="J1272" s="102">
        <f t="shared" si="117"/>
        <v>8.8742964352720452E-4</v>
      </c>
      <c r="K1272" s="102">
        <f t="shared" si="118"/>
        <v>2.0939327612071552E-3</v>
      </c>
      <c r="L1272" s="96">
        <f t="shared" si="119"/>
        <v>1.3244000000000001E-2</v>
      </c>
    </row>
    <row r="1273" spans="1:12" ht="13.95" customHeight="1" x14ac:dyDescent="0.3">
      <c r="A1273" s="94">
        <v>43524</v>
      </c>
      <c r="B1273" s="57" t="s">
        <v>171</v>
      </c>
      <c r="C1273" s="57" t="s">
        <v>99</v>
      </c>
      <c r="D1273" s="19" t="str">
        <f t="shared" si="114"/>
        <v>Financials</v>
      </c>
      <c r="E1273" s="19" t="str">
        <f t="shared" si="115"/>
        <v>Financials</v>
      </c>
      <c r="F1273" s="100">
        <v>1.1944E-2</v>
      </c>
      <c r="G1273" s="101">
        <v>13.612</v>
      </c>
      <c r="H1273" s="98">
        <v>0.53512999999999999</v>
      </c>
      <c r="I1273" s="20">
        <f t="shared" si="116"/>
        <v>1</v>
      </c>
      <c r="J1273" s="102">
        <f t="shared" si="117"/>
        <v>8.7746106376726421E-4</v>
      </c>
      <c r="K1273" s="102">
        <f t="shared" si="118"/>
        <v>1.6397157022915259E-3</v>
      </c>
      <c r="L1273" s="96">
        <f t="shared" si="119"/>
        <v>1.1944E-2</v>
      </c>
    </row>
    <row r="1274" spans="1:12" ht="13.95" customHeight="1" x14ac:dyDescent="0.3">
      <c r="A1274" s="94">
        <v>43555</v>
      </c>
      <c r="B1274" s="57" t="s">
        <v>171</v>
      </c>
      <c r="C1274" s="57" t="s">
        <v>99</v>
      </c>
      <c r="D1274" s="19" t="str">
        <f t="shared" si="114"/>
        <v>Financials</v>
      </c>
      <c r="E1274" s="19" t="str">
        <f t="shared" si="115"/>
        <v>Financials</v>
      </c>
      <c r="F1274" s="100">
        <v>1.1634E-2</v>
      </c>
      <c r="G1274" s="101">
        <v>13.108000000000001</v>
      </c>
      <c r="H1274" s="98">
        <v>0.53493000000000002</v>
      </c>
      <c r="I1274" s="20">
        <f t="shared" si="116"/>
        <v>1</v>
      </c>
      <c r="J1274" s="102">
        <f t="shared" si="117"/>
        <v>8.8754958803783951E-4</v>
      </c>
      <c r="K1274" s="102">
        <f t="shared" si="118"/>
        <v>1.6591882826497662E-3</v>
      </c>
      <c r="L1274" s="96">
        <f t="shared" si="119"/>
        <v>1.1634E-2</v>
      </c>
    </row>
    <row r="1275" spans="1:12" ht="13.95" customHeight="1" x14ac:dyDescent="0.3">
      <c r="A1275" s="94">
        <v>43585</v>
      </c>
      <c r="B1275" s="57" t="s">
        <v>171</v>
      </c>
      <c r="C1275" s="57" t="s">
        <v>99</v>
      </c>
      <c r="D1275" s="19" t="str">
        <f t="shared" si="114"/>
        <v>Financials</v>
      </c>
      <c r="E1275" s="19" t="str">
        <f t="shared" si="115"/>
        <v>Financials</v>
      </c>
      <c r="F1275" s="100">
        <v>1.231E-2</v>
      </c>
      <c r="G1275" s="101">
        <v>13.827999999999999</v>
      </c>
      <c r="H1275" s="98">
        <v>0.53465000000000007</v>
      </c>
      <c r="I1275" s="20">
        <f t="shared" si="116"/>
        <v>1</v>
      </c>
      <c r="J1275" s="102">
        <f t="shared" si="117"/>
        <v>8.902227364767139E-4</v>
      </c>
      <c r="K1275" s="102">
        <f t="shared" si="118"/>
        <v>1.6650570213723255E-3</v>
      </c>
      <c r="L1275" s="96">
        <f t="shared" si="119"/>
        <v>1.231E-2</v>
      </c>
    </row>
    <row r="1276" spans="1:12" ht="13.95" customHeight="1" x14ac:dyDescent="0.3">
      <c r="A1276" s="94">
        <v>43616</v>
      </c>
      <c r="B1276" s="57" t="s">
        <v>171</v>
      </c>
      <c r="C1276" s="57" t="s">
        <v>99</v>
      </c>
      <c r="D1276" s="19" t="str">
        <f t="shared" si="114"/>
        <v>Financials</v>
      </c>
      <c r="E1276" s="19" t="str">
        <f t="shared" si="115"/>
        <v>Financials</v>
      </c>
      <c r="F1276" s="100">
        <v>1.2477E-2</v>
      </c>
      <c r="G1276" s="101">
        <v>14.49</v>
      </c>
      <c r="H1276" s="98">
        <v>0.53351999999999999</v>
      </c>
      <c r="I1276" s="20">
        <f t="shared" si="116"/>
        <v>1</v>
      </c>
      <c r="J1276" s="102">
        <f t="shared" si="117"/>
        <v>8.6107660455486538E-4</v>
      </c>
      <c r="K1276" s="102">
        <f t="shared" si="118"/>
        <v>1.6139537497279679E-3</v>
      </c>
      <c r="L1276" s="96">
        <f t="shared" si="119"/>
        <v>1.2477E-2</v>
      </c>
    </row>
    <row r="1277" spans="1:12" ht="13.95" customHeight="1" x14ac:dyDescent="0.3">
      <c r="A1277" s="94">
        <v>43646</v>
      </c>
      <c r="B1277" s="57" t="s">
        <v>171</v>
      </c>
      <c r="C1277" s="57" t="s">
        <v>99</v>
      </c>
      <c r="D1277" s="19" t="str">
        <f t="shared" si="114"/>
        <v>Financials</v>
      </c>
      <c r="E1277" s="19" t="str">
        <f t="shared" si="115"/>
        <v>Financials</v>
      </c>
      <c r="F1277" s="100">
        <v>1.3028E-2</v>
      </c>
      <c r="G1277" s="101">
        <v>15.563000000000001</v>
      </c>
      <c r="H1277" s="98">
        <v>0.53466000000000002</v>
      </c>
      <c r="I1277" s="20">
        <f t="shared" si="116"/>
        <v>1</v>
      </c>
      <c r="J1277" s="102">
        <f t="shared" si="117"/>
        <v>8.3711366703077806E-4</v>
      </c>
      <c r="K1277" s="102">
        <f t="shared" si="118"/>
        <v>1.5656934631930162E-3</v>
      </c>
      <c r="L1277" s="96">
        <f t="shared" si="119"/>
        <v>1.3028E-2</v>
      </c>
    </row>
    <row r="1278" spans="1:12" ht="13.95" customHeight="1" x14ac:dyDescent="0.3">
      <c r="A1278" s="94">
        <v>43677</v>
      </c>
      <c r="B1278" s="57" t="s">
        <v>171</v>
      </c>
      <c r="C1278" s="57" t="s">
        <v>99</v>
      </c>
      <c r="D1278" s="19" t="str">
        <f t="shared" si="114"/>
        <v>Financials</v>
      </c>
      <c r="E1278" s="19" t="str">
        <f t="shared" si="115"/>
        <v>Financials</v>
      </c>
      <c r="F1278" s="100">
        <v>1.2893999999999999E-2</v>
      </c>
      <c r="G1278" s="101">
        <v>15.47</v>
      </c>
      <c r="H1278" s="98">
        <v>0.53278999999999999</v>
      </c>
      <c r="I1278" s="20">
        <f t="shared" si="116"/>
        <v>1</v>
      </c>
      <c r="J1278" s="102">
        <f t="shared" si="117"/>
        <v>8.3348416289592755E-4</v>
      </c>
      <c r="K1278" s="102">
        <f t="shared" si="118"/>
        <v>1.5643765140035053E-3</v>
      </c>
      <c r="L1278" s="96">
        <f t="shared" si="119"/>
        <v>1.2893999999999999E-2</v>
      </c>
    </row>
    <row r="1279" spans="1:12" ht="13.95" customHeight="1" x14ac:dyDescent="0.3">
      <c r="A1279" s="94">
        <v>43708</v>
      </c>
      <c r="B1279" s="57" t="s">
        <v>171</v>
      </c>
      <c r="C1279" s="57" t="s">
        <v>99</v>
      </c>
      <c r="D1279" s="19" t="str">
        <f t="shared" si="114"/>
        <v>Financials</v>
      </c>
      <c r="E1279" s="19" t="str">
        <f t="shared" si="115"/>
        <v>Financials</v>
      </c>
      <c r="F1279" s="100">
        <v>1.2548999999999999E-2</v>
      </c>
      <c r="G1279" s="101">
        <v>15.712999999999999</v>
      </c>
      <c r="H1279" s="98">
        <v>0.52991999999999995</v>
      </c>
      <c r="I1279" s="20">
        <f t="shared" si="116"/>
        <v>1</v>
      </c>
      <c r="J1279" s="102">
        <f t="shared" si="117"/>
        <v>7.9863807038757712E-4</v>
      </c>
      <c r="K1279" s="102">
        <f t="shared" si="118"/>
        <v>1.5070917693002287E-3</v>
      </c>
      <c r="L1279" s="96">
        <f t="shared" si="119"/>
        <v>1.2548999999999999E-2</v>
      </c>
    </row>
    <row r="1280" spans="1:12" ht="13.95" customHeight="1" x14ac:dyDescent="0.3">
      <c r="A1280" s="94">
        <v>43738</v>
      </c>
      <c r="B1280" s="57" t="s">
        <v>171</v>
      </c>
      <c r="C1280" s="57" t="s">
        <v>99</v>
      </c>
      <c r="D1280" s="19" t="str">
        <f t="shared" si="114"/>
        <v>Financials</v>
      </c>
      <c r="E1280" s="19" t="str">
        <f t="shared" si="115"/>
        <v>Financials</v>
      </c>
      <c r="F1280" s="100">
        <v>1.3002E-2</v>
      </c>
      <c r="G1280" s="101">
        <v>16.747</v>
      </c>
      <c r="H1280" s="98">
        <v>0.52934999999999999</v>
      </c>
      <c r="I1280" s="20">
        <f t="shared" si="116"/>
        <v>1</v>
      </c>
      <c r="J1280" s="102">
        <f t="shared" si="117"/>
        <v>7.7637785872096497E-4</v>
      </c>
      <c r="K1280" s="102">
        <f t="shared" si="118"/>
        <v>1.46666262155656E-3</v>
      </c>
      <c r="L1280" s="96">
        <f t="shared" si="119"/>
        <v>1.3002E-2</v>
      </c>
    </row>
    <row r="1281" spans="1:12" ht="13.95" customHeight="1" x14ac:dyDescent="0.3">
      <c r="A1281" s="94">
        <v>43769</v>
      </c>
      <c r="B1281" s="57" t="s">
        <v>171</v>
      </c>
      <c r="C1281" s="57" t="s">
        <v>99</v>
      </c>
      <c r="D1281" s="19" t="str">
        <f t="shared" si="114"/>
        <v>Financials</v>
      </c>
      <c r="E1281" s="19" t="str">
        <f t="shared" si="115"/>
        <v>Financials</v>
      </c>
      <c r="F1281" s="100">
        <v>1.2345E-2</v>
      </c>
      <c r="G1281" s="101">
        <v>16.059999999999999</v>
      </c>
      <c r="H1281" s="98">
        <v>0.58857000000000004</v>
      </c>
      <c r="I1281" s="20">
        <f t="shared" si="116"/>
        <v>1</v>
      </c>
      <c r="J1281" s="102">
        <f t="shared" si="117"/>
        <v>7.6867995018679955E-4</v>
      </c>
      <c r="K1281" s="102">
        <f t="shared" si="118"/>
        <v>1.3060127940377516E-3</v>
      </c>
      <c r="L1281" s="96">
        <f t="shared" si="119"/>
        <v>1.2345E-2</v>
      </c>
    </row>
    <row r="1282" spans="1:12" ht="13.95" customHeight="1" x14ac:dyDescent="0.3">
      <c r="A1282" s="94">
        <v>43799</v>
      </c>
      <c r="B1282" s="57" t="s">
        <v>171</v>
      </c>
      <c r="C1282" s="57" t="s">
        <v>99</v>
      </c>
      <c r="D1282" s="19" t="str">
        <f t="shared" si="114"/>
        <v>Financials</v>
      </c>
      <c r="E1282" s="19" t="str">
        <f t="shared" si="115"/>
        <v>Financials</v>
      </c>
      <c r="F1282" s="100">
        <v>1.2373E-2</v>
      </c>
      <c r="G1282" s="101">
        <v>15.978999999999999</v>
      </c>
      <c r="H1282" s="98">
        <v>0.48779000000000011</v>
      </c>
      <c r="I1282" s="20">
        <f t="shared" si="116"/>
        <v>1</v>
      </c>
      <c r="J1282" s="102">
        <f t="shared" si="117"/>
        <v>7.7432880655860822E-4</v>
      </c>
      <c r="K1282" s="102">
        <f t="shared" si="118"/>
        <v>1.5874224698304764E-3</v>
      </c>
      <c r="L1282" s="96">
        <f t="shared" si="119"/>
        <v>1.2373E-2</v>
      </c>
    </row>
    <row r="1283" spans="1:12" ht="13.95" customHeight="1" x14ac:dyDescent="0.3">
      <c r="A1283" s="94">
        <v>43830</v>
      </c>
      <c r="B1283" s="57" t="s">
        <v>171</v>
      </c>
      <c r="C1283" s="57" t="s">
        <v>99</v>
      </c>
      <c r="D1283" s="19" t="str">
        <f t="shared" si="114"/>
        <v>Financials</v>
      </c>
      <c r="E1283" s="19" t="str">
        <f t="shared" si="115"/>
        <v>Financials</v>
      </c>
      <c r="F1283" s="100">
        <v>1.2756E-2</v>
      </c>
      <c r="G1283" s="101">
        <v>17.335000000000001</v>
      </c>
      <c r="H1283" s="98">
        <v>0.49278</v>
      </c>
      <c r="I1283" s="20">
        <f t="shared" si="116"/>
        <v>1</v>
      </c>
      <c r="J1283" s="102">
        <f t="shared" si="117"/>
        <v>7.3585232189212575E-4</v>
      </c>
      <c r="K1283" s="102">
        <f t="shared" si="118"/>
        <v>1.4932674254071305E-3</v>
      </c>
      <c r="L1283" s="96">
        <f t="shared" si="119"/>
        <v>1.2756E-2</v>
      </c>
    </row>
    <row r="1284" spans="1:12" ht="13.95" customHeight="1" x14ac:dyDescent="0.3">
      <c r="A1284" s="94">
        <v>43861</v>
      </c>
      <c r="B1284" s="57" t="s">
        <v>171</v>
      </c>
      <c r="C1284" s="57" t="s">
        <v>99</v>
      </c>
      <c r="D1284" s="19" t="str">
        <f t="shared" si="114"/>
        <v>Financials</v>
      </c>
      <c r="E1284" s="19" t="str">
        <f t="shared" si="115"/>
        <v>Financials</v>
      </c>
      <c r="F1284" s="100">
        <v>1.1625999999999999E-2</v>
      </c>
      <c r="G1284" s="101">
        <v>15.859</v>
      </c>
      <c r="H1284" s="98">
        <v>0.49843999999999999</v>
      </c>
      <c r="I1284" s="20">
        <f t="shared" si="116"/>
        <v>1</v>
      </c>
      <c r="J1284" s="102">
        <f t="shared" si="117"/>
        <v>7.3308531433255561E-4</v>
      </c>
      <c r="K1284" s="102">
        <f t="shared" si="118"/>
        <v>1.4707593979868302E-3</v>
      </c>
      <c r="L1284" s="96">
        <f t="shared" si="119"/>
        <v>1.1625999999999999E-2</v>
      </c>
    </row>
    <row r="1285" spans="1:12" ht="13.95" customHeight="1" x14ac:dyDescent="0.3">
      <c r="A1285" s="94">
        <v>43890</v>
      </c>
      <c r="B1285" s="57" t="s">
        <v>171</v>
      </c>
      <c r="C1285" s="57" t="s">
        <v>99</v>
      </c>
      <c r="D1285" s="19" t="str">
        <f t="shared" ref="D1285:D1348" si="120">VLOOKUP(C1285,GicsMap,2,FALSE)</f>
        <v>Financials</v>
      </c>
      <c r="E1285" s="19" t="str">
        <f t="shared" ref="E1285:E1348" si="121">IF(D1285="Cyclicals",IF(COUNTIF(GlobalList,B1285)&gt;0,"WEG &amp; Embraer","Cyclicals ex-WEG &amp; Embraer"),D1285)</f>
        <v>Financials</v>
      </c>
      <c r="F1285" s="100">
        <v>1.1656E-2</v>
      </c>
      <c r="G1285" s="101">
        <v>14.436999999999999</v>
      </c>
      <c r="H1285" s="98">
        <v>0.63542999999999994</v>
      </c>
      <c r="I1285" s="20">
        <f t="shared" ref="I1285:I1348" si="122">IF(AND(ISNUMBER(G1285),ISNUMBER(H1285),G1285&gt;=PEmin,G1285&lt;=PEmax,H1285&gt;=ROEmin,H1285&lt;=ROEmax),1,0)</f>
        <v>1</v>
      </c>
      <c r="J1285" s="102">
        <f t="shared" ref="J1285:J1348" si="123">IF(I1285=1,F1285/G1285,0)</f>
        <v>8.0736995220613702E-4</v>
      </c>
      <c r="K1285" s="102">
        <f t="shared" ref="K1285:K1348" si="124">IF(I1285=1,J1285/H1285,0)</f>
        <v>1.2705883452247095E-3</v>
      </c>
      <c r="L1285" s="96">
        <f t="shared" ref="L1285:L1348" si="125">I1285*F1285</f>
        <v>1.1656E-2</v>
      </c>
    </row>
    <row r="1286" spans="1:12" ht="13.95" customHeight="1" x14ac:dyDescent="0.3">
      <c r="A1286" s="94">
        <v>43921</v>
      </c>
      <c r="B1286" s="57" t="s">
        <v>171</v>
      </c>
      <c r="C1286" s="57" t="s">
        <v>99</v>
      </c>
      <c r="D1286" s="19" t="str">
        <f t="shared" si="120"/>
        <v>Financials</v>
      </c>
      <c r="E1286" s="19" t="str">
        <f t="shared" si="121"/>
        <v>Financials</v>
      </c>
      <c r="F1286" s="100">
        <v>1.3004999999999999E-2</v>
      </c>
      <c r="G1286" s="101">
        <v>11.321999999999999</v>
      </c>
      <c r="H1286" s="98">
        <v>0.75370000000000004</v>
      </c>
      <c r="I1286" s="20">
        <f t="shared" si="122"/>
        <v>1</v>
      </c>
      <c r="J1286" s="102">
        <f t="shared" si="123"/>
        <v>1.1486486486486486E-3</v>
      </c>
      <c r="K1286" s="102">
        <f t="shared" si="124"/>
        <v>1.5240130670673327E-3</v>
      </c>
      <c r="L1286" s="96">
        <f t="shared" si="125"/>
        <v>1.3004999999999999E-2</v>
      </c>
    </row>
    <row r="1287" spans="1:12" ht="13.95" customHeight="1" x14ac:dyDescent="0.3">
      <c r="A1287" s="94">
        <v>43951</v>
      </c>
      <c r="B1287" s="57" t="s">
        <v>171</v>
      </c>
      <c r="C1287" s="57" t="s">
        <v>99</v>
      </c>
      <c r="D1287" s="19" t="str">
        <f t="shared" si="120"/>
        <v>Financials</v>
      </c>
      <c r="E1287" s="19" t="str">
        <f t="shared" si="121"/>
        <v>Financials</v>
      </c>
      <c r="F1287" s="100">
        <v>1.2260999999999999E-2</v>
      </c>
      <c r="G1287" s="101">
        <v>12.265000000000001</v>
      </c>
      <c r="H1287" s="98">
        <v>0.72431000000000001</v>
      </c>
      <c r="I1287" s="20">
        <f t="shared" si="122"/>
        <v>1</v>
      </c>
      <c r="J1287" s="102">
        <f t="shared" si="123"/>
        <v>9.9967386873216451E-4</v>
      </c>
      <c r="K1287" s="102">
        <f t="shared" si="124"/>
        <v>1.3801740535574058E-3</v>
      </c>
      <c r="L1287" s="96">
        <f t="shared" si="125"/>
        <v>1.2260999999999999E-2</v>
      </c>
    </row>
    <row r="1288" spans="1:12" ht="13.95" customHeight="1" x14ac:dyDescent="0.3">
      <c r="A1288" s="94">
        <v>43982</v>
      </c>
      <c r="B1288" s="57" t="s">
        <v>171</v>
      </c>
      <c r="C1288" s="57" t="s">
        <v>99</v>
      </c>
      <c r="D1288" s="19" t="str">
        <f t="shared" si="120"/>
        <v>Financials</v>
      </c>
      <c r="E1288" s="19" t="str">
        <f t="shared" si="121"/>
        <v>Financials</v>
      </c>
      <c r="F1288" s="100">
        <v>1.0751999999999999E-2</v>
      </c>
      <c r="G1288" s="101">
        <v>12.242000000000001</v>
      </c>
      <c r="H1288" s="98">
        <v>0.68701999999999996</v>
      </c>
      <c r="I1288" s="20">
        <f t="shared" si="122"/>
        <v>1</v>
      </c>
      <c r="J1288" s="102">
        <f t="shared" si="123"/>
        <v>8.7828786146054553E-4</v>
      </c>
      <c r="K1288" s="102">
        <f t="shared" si="124"/>
        <v>1.2784021738239725E-3</v>
      </c>
      <c r="L1288" s="96">
        <f t="shared" si="125"/>
        <v>1.0751999999999999E-2</v>
      </c>
    </row>
    <row r="1289" spans="1:12" ht="13.95" customHeight="1" x14ac:dyDescent="0.3">
      <c r="A1289" s="94">
        <v>44012</v>
      </c>
      <c r="B1289" s="57" t="s">
        <v>171</v>
      </c>
      <c r="C1289" s="57" t="s">
        <v>99</v>
      </c>
      <c r="D1289" s="19" t="str">
        <f t="shared" si="120"/>
        <v>Financials</v>
      </c>
      <c r="E1289" s="19" t="str">
        <f t="shared" si="121"/>
        <v>Financials</v>
      </c>
      <c r="F1289" s="100">
        <v>1.0645E-2</v>
      </c>
      <c r="G1289" s="101">
        <v>13.430999999999999</v>
      </c>
      <c r="H1289" s="98">
        <v>0.66299000000000008</v>
      </c>
      <c r="I1289" s="20">
        <f t="shared" si="122"/>
        <v>1</v>
      </c>
      <c r="J1289" s="102">
        <f t="shared" si="123"/>
        <v>7.925694289330653E-4</v>
      </c>
      <c r="K1289" s="102">
        <f t="shared" si="124"/>
        <v>1.1954470337909549E-3</v>
      </c>
      <c r="L1289" s="96">
        <f t="shared" si="125"/>
        <v>1.0645E-2</v>
      </c>
    </row>
    <row r="1290" spans="1:12" ht="13.95" customHeight="1" x14ac:dyDescent="0.3">
      <c r="A1290" s="94">
        <v>44043</v>
      </c>
      <c r="B1290" s="57" t="s">
        <v>171</v>
      </c>
      <c r="C1290" s="57" t="s">
        <v>99</v>
      </c>
      <c r="D1290" s="19" t="str">
        <f t="shared" si="120"/>
        <v>Financials</v>
      </c>
      <c r="E1290" s="19" t="str">
        <f t="shared" si="121"/>
        <v>Financials</v>
      </c>
      <c r="F1290" s="100">
        <v>9.9909999999999999E-3</v>
      </c>
      <c r="G1290" s="101">
        <v>13.597</v>
      </c>
      <c r="H1290" s="98">
        <v>0.66069999999999995</v>
      </c>
      <c r="I1290" s="20">
        <f t="shared" si="122"/>
        <v>1</v>
      </c>
      <c r="J1290" s="102">
        <f t="shared" si="123"/>
        <v>7.3479443994998897E-4</v>
      </c>
      <c r="K1290" s="102">
        <f t="shared" si="124"/>
        <v>1.112145360905084E-3</v>
      </c>
      <c r="L1290" s="96">
        <f t="shared" si="125"/>
        <v>9.9909999999999999E-3</v>
      </c>
    </row>
    <row r="1291" spans="1:12" ht="13.95" customHeight="1" x14ac:dyDescent="0.3">
      <c r="A1291" s="94">
        <v>44074</v>
      </c>
      <c r="B1291" s="57" t="s">
        <v>171</v>
      </c>
      <c r="C1291" s="57" t="s">
        <v>99</v>
      </c>
      <c r="D1291" s="19" t="str">
        <f t="shared" si="120"/>
        <v>Financials</v>
      </c>
      <c r="E1291" s="19" t="str">
        <f t="shared" si="121"/>
        <v>Financials</v>
      </c>
      <c r="F1291" s="100">
        <v>9.8209999999999999E-3</v>
      </c>
      <c r="G1291" s="101">
        <v>12.86</v>
      </c>
      <c r="H1291" s="98">
        <v>0.69983000000000006</v>
      </c>
      <c r="I1291" s="20">
        <f t="shared" si="122"/>
        <v>1</v>
      </c>
      <c r="J1291" s="102">
        <f t="shared" si="123"/>
        <v>7.6368584758942459E-4</v>
      </c>
      <c r="K1291" s="102">
        <f t="shared" si="124"/>
        <v>1.0912447988646165E-3</v>
      </c>
      <c r="L1291" s="96">
        <f t="shared" si="125"/>
        <v>9.8209999999999999E-3</v>
      </c>
    </row>
    <row r="1292" spans="1:12" ht="13.95" customHeight="1" x14ac:dyDescent="0.3">
      <c r="A1292" s="94">
        <v>44104</v>
      </c>
      <c r="B1292" s="57" t="s">
        <v>171</v>
      </c>
      <c r="C1292" s="57" t="s">
        <v>99</v>
      </c>
      <c r="D1292" s="19" t="str">
        <f t="shared" si="120"/>
        <v>Financials</v>
      </c>
      <c r="E1292" s="19" t="str">
        <f t="shared" si="121"/>
        <v>Financials</v>
      </c>
      <c r="F1292" s="100">
        <v>9.4199999999999996E-3</v>
      </c>
      <c r="G1292" s="101">
        <v>11.747</v>
      </c>
      <c r="H1292" s="98">
        <v>0.70605000000000007</v>
      </c>
      <c r="I1292" s="20">
        <f t="shared" si="122"/>
        <v>1</v>
      </c>
      <c r="J1292" s="102">
        <f t="shared" si="123"/>
        <v>8.0190686983910788E-4</v>
      </c>
      <c r="K1292" s="102">
        <f t="shared" si="124"/>
        <v>1.1357649880873986E-3</v>
      </c>
      <c r="L1292" s="96">
        <f t="shared" si="125"/>
        <v>9.4199999999999996E-3</v>
      </c>
    </row>
    <row r="1293" spans="1:12" ht="13.95" customHeight="1" x14ac:dyDescent="0.3">
      <c r="A1293" s="94">
        <v>44135</v>
      </c>
      <c r="B1293" s="57" t="s">
        <v>171</v>
      </c>
      <c r="C1293" s="57" t="s">
        <v>99</v>
      </c>
      <c r="D1293" s="19" t="str">
        <f t="shared" si="120"/>
        <v>Financials</v>
      </c>
      <c r="E1293" s="19" t="str">
        <f t="shared" si="121"/>
        <v>Financials</v>
      </c>
      <c r="F1293" s="100">
        <v>9.2290000000000011E-3</v>
      </c>
      <c r="G1293" s="101">
        <v>11.356999999999999</v>
      </c>
      <c r="H1293" s="98">
        <v>0.70802000000000009</v>
      </c>
      <c r="I1293" s="20">
        <f t="shared" si="122"/>
        <v>1</v>
      </c>
      <c r="J1293" s="102">
        <f t="shared" si="123"/>
        <v>8.1262657391916891E-4</v>
      </c>
      <c r="K1293" s="102">
        <f t="shared" si="124"/>
        <v>1.1477452245970013E-3</v>
      </c>
      <c r="L1293" s="96">
        <f t="shared" si="125"/>
        <v>9.2290000000000011E-3</v>
      </c>
    </row>
    <row r="1294" spans="1:12" ht="13.95" customHeight="1" x14ac:dyDescent="0.3">
      <c r="A1294" s="94">
        <v>44165</v>
      </c>
      <c r="B1294" s="57" t="s">
        <v>171</v>
      </c>
      <c r="C1294" s="57" t="s">
        <v>99</v>
      </c>
      <c r="D1294" s="19" t="str">
        <f t="shared" si="120"/>
        <v>Financials</v>
      </c>
      <c r="E1294" s="19" t="str">
        <f t="shared" si="121"/>
        <v>Financials</v>
      </c>
      <c r="F1294" s="100">
        <v>9.613E-3</v>
      </c>
      <c r="G1294" s="101">
        <v>13.379</v>
      </c>
      <c r="H1294" s="98">
        <v>0.69328999999999996</v>
      </c>
      <c r="I1294" s="20">
        <f t="shared" si="122"/>
        <v>1</v>
      </c>
      <c r="J1294" s="102">
        <f t="shared" si="123"/>
        <v>7.1851408924433811E-4</v>
      </c>
      <c r="K1294" s="102">
        <f t="shared" si="124"/>
        <v>1.0363831718968083E-3</v>
      </c>
      <c r="L1294" s="96">
        <f t="shared" si="125"/>
        <v>9.613E-3</v>
      </c>
    </row>
    <row r="1295" spans="1:12" ht="13.95" customHeight="1" x14ac:dyDescent="0.3">
      <c r="A1295" s="94">
        <v>44196</v>
      </c>
      <c r="B1295" s="57" t="s">
        <v>171</v>
      </c>
      <c r="C1295" s="57" t="s">
        <v>99</v>
      </c>
      <c r="D1295" s="19" t="str">
        <f t="shared" si="120"/>
        <v>Financials</v>
      </c>
      <c r="E1295" s="19" t="str">
        <f t="shared" si="121"/>
        <v>Financials</v>
      </c>
      <c r="F1295" s="100">
        <v>9.2549999999999993E-3</v>
      </c>
      <c r="G1295" s="101">
        <v>13.785</v>
      </c>
      <c r="H1295" s="98">
        <v>0.69298000000000004</v>
      </c>
      <c r="I1295" s="20">
        <f t="shared" si="122"/>
        <v>1</v>
      </c>
      <c r="J1295" s="102">
        <f t="shared" si="123"/>
        <v>6.713819368879216E-4</v>
      </c>
      <c r="K1295" s="102">
        <f t="shared" si="124"/>
        <v>9.688330642845704E-4</v>
      </c>
      <c r="L1295" s="96">
        <f t="shared" si="125"/>
        <v>9.2549999999999993E-3</v>
      </c>
    </row>
    <row r="1296" spans="1:12" ht="13.95" customHeight="1" x14ac:dyDescent="0.3">
      <c r="A1296" s="94">
        <v>44227</v>
      </c>
      <c r="B1296" s="57" t="s">
        <v>171</v>
      </c>
      <c r="C1296" s="57" t="s">
        <v>99</v>
      </c>
      <c r="D1296" s="19" t="str">
        <f t="shared" si="120"/>
        <v>Financials</v>
      </c>
      <c r="E1296" s="19" t="str">
        <f t="shared" si="121"/>
        <v>Financials</v>
      </c>
      <c r="F1296" s="100">
        <v>8.7799999999999996E-3</v>
      </c>
      <c r="G1296" s="101">
        <v>12.898999999999999</v>
      </c>
      <c r="H1296" s="98">
        <v>0.69373000000000007</v>
      </c>
      <c r="I1296" s="20">
        <f t="shared" si="122"/>
        <v>1</v>
      </c>
      <c r="J1296" s="102">
        <f t="shared" si="123"/>
        <v>6.8067292038142494E-4</v>
      </c>
      <c r="K1296" s="102">
        <f t="shared" si="124"/>
        <v>9.8117844173010375E-4</v>
      </c>
      <c r="L1296" s="96">
        <f t="shared" si="125"/>
        <v>8.7799999999999996E-3</v>
      </c>
    </row>
    <row r="1297" spans="1:12" ht="13.95" customHeight="1" x14ac:dyDescent="0.3">
      <c r="A1297" s="94">
        <v>44255</v>
      </c>
      <c r="B1297" s="57" t="s">
        <v>171</v>
      </c>
      <c r="C1297" s="57" t="s">
        <v>99</v>
      </c>
      <c r="D1297" s="19" t="str">
        <f t="shared" si="120"/>
        <v>Financials</v>
      </c>
      <c r="E1297" s="19" t="str">
        <f t="shared" si="121"/>
        <v>Financials</v>
      </c>
      <c r="F1297" s="100">
        <v>8.4399999999999996E-3</v>
      </c>
      <c r="G1297" s="101">
        <v>11.611000000000001</v>
      </c>
      <c r="H1297" s="98">
        <v>0.64681</v>
      </c>
      <c r="I1297" s="20">
        <f t="shared" si="122"/>
        <v>1</v>
      </c>
      <c r="J1297" s="102">
        <f t="shared" si="123"/>
        <v>7.2689690810438367E-4</v>
      </c>
      <c r="K1297" s="102">
        <f t="shared" si="124"/>
        <v>1.1238182899218994E-3</v>
      </c>
      <c r="L1297" s="96">
        <f t="shared" si="125"/>
        <v>8.4399999999999996E-3</v>
      </c>
    </row>
    <row r="1298" spans="1:12" ht="13.95" customHeight="1" x14ac:dyDescent="0.3">
      <c r="A1298" s="94">
        <v>44286</v>
      </c>
      <c r="B1298" s="57" t="s">
        <v>171</v>
      </c>
      <c r="C1298" s="57" t="s">
        <v>99</v>
      </c>
      <c r="D1298" s="19" t="str">
        <f t="shared" si="120"/>
        <v>Financials</v>
      </c>
      <c r="E1298" s="19" t="str">
        <f t="shared" si="121"/>
        <v>Financials</v>
      </c>
      <c r="F1298" s="100">
        <v>7.6400000000000001E-3</v>
      </c>
      <c r="G1298" s="101">
        <v>10.994</v>
      </c>
      <c r="H1298" s="98">
        <v>0.63073999999999997</v>
      </c>
      <c r="I1298" s="20">
        <f t="shared" si="122"/>
        <v>1</v>
      </c>
      <c r="J1298" s="102">
        <f t="shared" si="123"/>
        <v>6.9492450427505919E-4</v>
      </c>
      <c r="K1298" s="102">
        <f t="shared" si="124"/>
        <v>1.1017606371485228E-3</v>
      </c>
      <c r="L1298" s="96">
        <f t="shared" si="125"/>
        <v>7.6400000000000001E-3</v>
      </c>
    </row>
    <row r="1299" spans="1:12" ht="13.95" customHeight="1" x14ac:dyDescent="0.3">
      <c r="A1299" s="94">
        <v>44316</v>
      </c>
      <c r="B1299" s="57" t="s">
        <v>171</v>
      </c>
      <c r="C1299" s="57" t="s">
        <v>99</v>
      </c>
      <c r="D1299" s="19" t="str">
        <f t="shared" si="120"/>
        <v>Financials</v>
      </c>
      <c r="E1299" s="19" t="str">
        <f t="shared" si="121"/>
        <v>Financials</v>
      </c>
      <c r="F1299" s="100">
        <v>6.9699999999999996E-3</v>
      </c>
      <c r="G1299" s="101">
        <v>10.010999999999999</v>
      </c>
      <c r="H1299" s="98">
        <v>0.63155000000000006</v>
      </c>
      <c r="I1299" s="20">
        <f t="shared" si="122"/>
        <v>1</v>
      </c>
      <c r="J1299" s="102">
        <f t="shared" si="123"/>
        <v>6.9623414244331236E-4</v>
      </c>
      <c r="K1299" s="102">
        <f t="shared" si="124"/>
        <v>1.102421253176015E-3</v>
      </c>
      <c r="L1299" s="96">
        <f t="shared" si="125"/>
        <v>6.9699999999999996E-3</v>
      </c>
    </row>
    <row r="1300" spans="1:12" ht="13.95" customHeight="1" x14ac:dyDescent="0.3">
      <c r="A1300" s="94">
        <v>44347</v>
      </c>
      <c r="B1300" s="57" t="s">
        <v>171</v>
      </c>
      <c r="C1300" s="57" t="s">
        <v>99</v>
      </c>
      <c r="D1300" s="19" t="str">
        <f t="shared" si="120"/>
        <v>Financials</v>
      </c>
      <c r="E1300" s="19" t="str">
        <f t="shared" si="121"/>
        <v>Financials</v>
      </c>
      <c r="F1300" s="100">
        <v>6.8700000000000002E-3</v>
      </c>
      <c r="G1300" s="101">
        <v>10.518000000000001</v>
      </c>
      <c r="H1300" s="98">
        <v>0.61828000000000005</v>
      </c>
      <c r="I1300" s="20">
        <f t="shared" si="122"/>
        <v>1</v>
      </c>
      <c r="J1300" s="102">
        <f t="shared" si="123"/>
        <v>6.5316600114090134E-4</v>
      </c>
      <c r="K1300" s="102">
        <f t="shared" si="124"/>
        <v>1.056424275637092E-3</v>
      </c>
      <c r="L1300" s="96">
        <f t="shared" si="125"/>
        <v>6.8700000000000002E-3</v>
      </c>
    </row>
    <row r="1301" spans="1:12" ht="13.95" customHeight="1" x14ac:dyDescent="0.3">
      <c r="A1301" s="94">
        <v>44377</v>
      </c>
      <c r="B1301" s="57" t="s">
        <v>171</v>
      </c>
      <c r="C1301" s="57" t="s">
        <v>99</v>
      </c>
      <c r="D1301" s="19" t="str">
        <f t="shared" si="120"/>
        <v>Financials</v>
      </c>
      <c r="E1301" s="19" t="str">
        <f t="shared" si="121"/>
        <v>Financials</v>
      </c>
      <c r="F1301" s="100">
        <v>6.7600000000000004E-3</v>
      </c>
      <c r="G1301" s="101">
        <v>10.02</v>
      </c>
      <c r="H1301" s="98">
        <v>0.61631000000000002</v>
      </c>
      <c r="I1301" s="20">
        <f t="shared" si="122"/>
        <v>1</v>
      </c>
      <c r="J1301" s="102">
        <f t="shared" si="123"/>
        <v>6.7465069860279448E-4</v>
      </c>
      <c r="K1301" s="102">
        <f t="shared" si="124"/>
        <v>1.094661288317234E-3</v>
      </c>
      <c r="L1301" s="96">
        <f t="shared" si="125"/>
        <v>6.7600000000000004E-3</v>
      </c>
    </row>
    <row r="1302" spans="1:12" ht="13.95" customHeight="1" x14ac:dyDescent="0.3">
      <c r="A1302" s="94">
        <v>44408</v>
      </c>
      <c r="B1302" s="57" t="s">
        <v>171</v>
      </c>
      <c r="C1302" s="57" t="s">
        <v>99</v>
      </c>
      <c r="D1302" s="19" t="str">
        <f t="shared" si="120"/>
        <v>Financials</v>
      </c>
      <c r="E1302" s="19" t="str">
        <f t="shared" si="121"/>
        <v>Financials</v>
      </c>
      <c r="F1302" s="100">
        <v>6.5000000000000006E-3</v>
      </c>
      <c r="G1302" s="101">
        <v>9.5489999999999995</v>
      </c>
      <c r="H1302" s="98">
        <v>0.59462000000000004</v>
      </c>
      <c r="I1302" s="20">
        <f t="shared" si="122"/>
        <v>1</v>
      </c>
      <c r="J1302" s="102">
        <f t="shared" si="123"/>
        <v>6.8069954969106718E-4</v>
      </c>
      <c r="K1302" s="102">
        <f t="shared" si="124"/>
        <v>1.1447639663836856E-3</v>
      </c>
      <c r="L1302" s="96">
        <f t="shared" si="125"/>
        <v>6.5000000000000006E-3</v>
      </c>
    </row>
    <row r="1303" spans="1:12" ht="13.95" customHeight="1" x14ac:dyDescent="0.3">
      <c r="A1303" s="94">
        <v>44439</v>
      </c>
      <c r="B1303" s="57" t="s">
        <v>171</v>
      </c>
      <c r="C1303" s="57" t="s">
        <v>99</v>
      </c>
      <c r="D1303" s="19" t="str">
        <f t="shared" si="120"/>
        <v>Financials</v>
      </c>
      <c r="E1303" s="19" t="str">
        <f t="shared" si="121"/>
        <v>Financials</v>
      </c>
      <c r="F1303" s="100">
        <v>5.9899999999999997E-3</v>
      </c>
      <c r="G1303" s="101">
        <v>8.5169999999999995</v>
      </c>
      <c r="H1303" s="98">
        <v>0.58493000000000006</v>
      </c>
      <c r="I1303" s="20">
        <f t="shared" si="122"/>
        <v>1</v>
      </c>
      <c r="J1303" s="102">
        <f t="shared" si="123"/>
        <v>7.0329928378537042E-4</v>
      </c>
      <c r="K1303" s="102">
        <f t="shared" si="124"/>
        <v>1.2023648706432741E-3</v>
      </c>
      <c r="L1303" s="96">
        <f t="shared" si="125"/>
        <v>5.9899999999999997E-3</v>
      </c>
    </row>
    <row r="1304" spans="1:12" ht="13.95" customHeight="1" x14ac:dyDescent="0.3">
      <c r="A1304" s="94">
        <v>44469</v>
      </c>
      <c r="B1304" s="57" t="s">
        <v>171</v>
      </c>
      <c r="C1304" s="57" t="s">
        <v>99</v>
      </c>
      <c r="D1304" s="19" t="str">
        <f t="shared" si="120"/>
        <v>Financials</v>
      </c>
      <c r="E1304" s="19" t="str">
        <f t="shared" si="121"/>
        <v>Financials</v>
      </c>
      <c r="F1304" s="100">
        <v>6.2100000000000002E-3</v>
      </c>
      <c r="G1304" s="101">
        <v>8.7850000000000001</v>
      </c>
      <c r="H1304" s="98">
        <v>0.58667999999999998</v>
      </c>
      <c r="I1304" s="20">
        <f t="shared" si="122"/>
        <v>1</v>
      </c>
      <c r="J1304" s="102">
        <f t="shared" si="123"/>
        <v>7.0688673875924876E-4</v>
      </c>
      <c r="K1304" s="102">
        <f t="shared" si="124"/>
        <v>1.204893193494322E-3</v>
      </c>
      <c r="L1304" s="96">
        <f t="shared" si="125"/>
        <v>6.2100000000000002E-3</v>
      </c>
    </row>
    <row r="1305" spans="1:12" ht="13.95" customHeight="1" x14ac:dyDescent="0.3">
      <c r="A1305" s="94">
        <v>44500</v>
      </c>
      <c r="B1305" s="57" t="s">
        <v>171</v>
      </c>
      <c r="C1305" s="57" t="s">
        <v>99</v>
      </c>
      <c r="D1305" s="19" t="str">
        <f t="shared" si="120"/>
        <v>Financials</v>
      </c>
      <c r="E1305" s="19" t="str">
        <f t="shared" si="121"/>
        <v>Financials</v>
      </c>
      <c r="F1305" s="100">
        <v>7.4599999999999996E-3</v>
      </c>
      <c r="G1305" s="101">
        <v>9.3390000000000004</v>
      </c>
      <c r="H1305" s="98">
        <v>0.60265999999999997</v>
      </c>
      <c r="I1305" s="20">
        <f t="shared" si="122"/>
        <v>1</v>
      </c>
      <c r="J1305" s="102">
        <f t="shared" si="123"/>
        <v>7.9880072812935001E-4</v>
      </c>
      <c r="K1305" s="102">
        <f t="shared" si="124"/>
        <v>1.3254583482052069E-3</v>
      </c>
      <c r="L1305" s="96">
        <f t="shared" si="125"/>
        <v>7.4599999999999996E-3</v>
      </c>
    </row>
    <row r="1306" spans="1:12" ht="13.95" customHeight="1" x14ac:dyDescent="0.3">
      <c r="A1306" s="94">
        <v>44530</v>
      </c>
      <c r="B1306" s="57" t="s">
        <v>171</v>
      </c>
      <c r="C1306" s="57" t="s">
        <v>99</v>
      </c>
      <c r="D1306" s="19" t="str">
        <f t="shared" si="120"/>
        <v>Financials</v>
      </c>
      <c r="E1306" s="19" t="str">
        <f t="shared" si="121"/>
        <v>Financials</v>
      </c>
      <c r="F1306" s="100">
        <v>7.1899999999999993E-3</v>
      </c>
      <c r="G1306" s="101">
        <v>8.5440000000000005</v>
      </c>
      <c r="H1306" s="98">
        <v>0.62222999999999995</v>
      </c>
      <c r="I1306" s="20">
        <f t="shared" si="122"/>
        <v>1</v>
      </c>
      <c r="J1306" s="102">
        <f t="shared" si="123"/>
        <v>8.4152621722846427E-4</v>
      </c>
      <c r="K1306" s="102">
        <f t="shared" si="124"/>
        <v>1.352435943667879E-3</v>
      </c>
      <c r="L1306" s="96">
        <f t="shared" si="125"/>
        <v>7.1899999999999993E-3</v>
      </c>
    </row>
    <row r="1307" spans="1:12" ht="13.95" customHeight="1" x14ac:dyDescent="0.3">
      <c r="A1307" s="94">
        <v>44561</v>
      </c>
      <c r="B1307" s="57" t="s">
        <v>171</v>
      </c>
      <c r="C1307" s="57" t="s">
        <v>99</v>
      </c>
      <c r="D1307" s="19" t="str">
        <f t="shared" si="120"/>
        <v>Financials</v>
      </c>
      <c r="E1307" s="19" t="str">
        <f t="shared" si="121"/>
        <v>Financials</v>
      </c>
      <c r="F1307" s="100">
        <v>6.9799999999999992E-3</v>
      </c>
      <c r="G1307" s="101">
        <v>8.2650000000000006</v>
      </c>
      <c r="H1307" s="98">
        <v>0.6321</v>
      </c>
      <c r="I1307" s="20">
        <f t="shared" si="122"/>
        <v>1</v>
      </c>
      <c r="J1307" s="102">
        <f t="shared" si="123"/>
        <v>8.4452510586811847E-4</v>
      </c>
      <c r="K1307" s="102">
        <f t="shared" si="124"/>
        <v>1.3360624993958526E-3</v>
      </c>
      <c r="L1307" s="96">
        <f t="shared" si="125"/>
        <v>6.9799999999999992E-3</v>
      </c>
    </row>
    <row r="1308" spans="1:12" ht="13.95" customHeight="1" x14ac:dyDescent="0.3">
      <c r="A1308" s="94">
        <v>44592</v>
      </c>
      <c r="B1308" s="57" t="s">
        <v>171</v>
      </c>
      <c r="C1308" s="57" t="s">
        <v>99</v>
      </c>
      <c r="D1308" s="19" t="str">
        <f t="shared" si="120"/>
        <v>Financials</v>
      </c>
      <c r="E1308" s="19" t="str">
        <f t="shared" si="121"/>
        <v>Financials</v>
      </c>
      <c r="F1308" s="100">
        <v>7.28E-3</v>
      </c>
      <c r="G1308" s="101">
        <v>9.1519999999999992</v>
      </c>
      <c r="H1308" s="98">
        <v>0.62250000000000005</v>
      </c>
      <c r="I1308" s="20">
        <f t="shared" si="122"/>
        <v>1</v>
      </c>
      <c r="J1308" s="102">
        <f t="shared" si="123"/>
        <v>7.9545454545454548E-4</v>
      </c>
      <c r="K1308" s="102">
        <f t="shared" si="124"/>
        <v>1.2778386272362175E-3</v>
      </c>
      <c r="L1308" s="96">
        <f t="shared" si="125"/>
        <v>7.28E-3</v>
      </c>
    </row>
    <row r="1309" spans="1:12" ht="13.95" customHeight="1" x14ac:dyDescent="0.3">
      <c r="A1309" s="94">
        <v>44620</v>
      </c>
      <c r="B1309" s="57" t="s">
        <v>171</v>
      </c>
      <c r="C1309" s="57" t="s">
        <v>99</v>
      </c>
      <c r="D1309" s="19" t="str">
        <f t="shared" si="120"/>
        <v>Financials</v>
      </c>
      <c r="E1309" s="19" t="str">
        <f t="shared" si="121"/>
        <v>Financials</v>
      </c>
      <c r="F1309" s="100">
        <v>7.1799999999999998E-3</v>
      </c>
      <c r="G1309" s="101">
        <v>9.0289999999999999</v>
      </c>
      <c r="H1309" s="98">
        <v>0.61992000000000003</v>
      </c>
      <c r="I1309" s="20">
        <f t="shared" si="122"/>
        <v>1</v>
      </c>
      <c r="J1309" s="102">
        <f t="shared" si="123"/>
        <v>7.9521541698969987E-4</v>
      </c>
      <c r="K1309" s="102">
        <f t="shared" si="124"/>
        <v>1.2827710301163051E-3</v>
      </c>
      <c r="L1309" s="96">
        <f t="shared" si="125"/>
        <v>7.1799999999999998E-3</v>
      </c>
    </row>
    <row r="1310" spans="1:12" ht="13.95" customHeight="1" x14ac:dyDescent="0.3">
      <c r="A1310" s="94">
        <v>44651</v>
      </c>
      <c r="B1310" s="57" t="s">
        <v>171</v>
      </c>
      <c r="C1310" s="57" t="s">
        <v>99</v>
      </c>
      <c r="D1310" s="19" t="str">
        <f t="shared" si="120"/>
        <v>Financials</v>
      </c>
      <c r="E1310" s="19" t="str">
        <f t="shared" si="121"/>
        <v>Financials</v>
      </c>
      <c r="F1310" s="100">
        <v>7.5799999999999999E-3</v>
      </c>
      <c r="G1310" s="101">
        <v>9.8940000000000001</v>
      </c>
      <c r="H1310" s="98">
        <v>0.64091999999999993</v>
      </c>
      <c r="I1310" s="20">
        <f t="shared" si="122"/>
        <v>1</v>
      </c>
      <c r="J1310" s="102">
        <f t="shared" si="123"/>
        <v>7.6612088134222762E-4</v>
      </c>
      <c r="K1310" s="102">
        <f t="shared" si="124"/>
        <v>1.1953455678434559E-3</v>
      </c>
      <c r="L1310" s="96">
        <f t="shared" si="125"/>
        <v>7.5799999999999999E-3</v>
      </c>
    </row>
    <row r="1311" spans="1:12" ht="13.95" customHeight="1" x14ac:dyDescent="0.3">
      <c r="A1311" s="94">
        <v>44681</v>
      </c>
      <c r="B1311" s="57" t="s">
        <v>171</v>
      </c>
      <c r="C1311" s="57" t="s">
        <v>99</v>
      </c>
      <c r="D1311" s="19" t="str">
        <f t="shared" si="120"/>
        <v>Financials</v>
      </c>
      <c r="E1311" s="19" t="str">
        <f t="shared" si="121"/>
        <v>Financials</v>
      </c>
      <c r="F1311" s="100">
        <v>8.4799999999999997E-3</v>
      </c>
      <c r="G1311" s="101">
        <v>9.74</v>
      </c>
      <c r="H1311" s="98">
        <v>0.65355999999999992</v>
      </c>
      <c r="I1311" s="20">
        <f t="shared" si="122"/>
        <v>1</v>
      </c>
      <c r="J1311" s="102">
        <f t="shared" si="123"/>
        <v>8.7063655030800819E-4</v>
      </c>
      <c r="K1311" s="102">
        <f t="shared" si="124"/>
        <v>1.3321447920741911E-3</v>
      </c>
      <c r="L1311" s="96">
        <f t="shared" si="125"/>
        <v>8.4799999999999997E-3</v>
      </c>
    </row>
    <row r="1312" spans="1:12" ht="13.95" customHeight="1" x14ac:dyDescent="0.3">
      <c r="A1312" s="94">
        <v>44712</v>
      </c>
      <c r="B1312" s="57" t="s">
        <v>171</v>
      </c>
      <c r="C1312" s="57" t="s">
        <v>99</v>
      </c>
      <c r="D1312" s="19" t="str">
        <f t="shared" si="120"/>
        <v>Financials</v>
      </c>
      <c r="E1312" s="19" t="str">
        <f t="shared" si="121"/>
        <v>Financials</v>
      </c>
      <c r="F1312" s="100">
        <v>8.8199999999999997E-3</v>
      </c>
      <c r="G1312" s="101">
        <v>10.052</v>
      </c>
      <c r="H1312" s="98">
        <v>0.66132999999999997</v>
      </c>
      <c r="I1312" s="20">
        <f t="shared" si="122"/>
        <v>1</v>
      </c>
      <c r="J1312" s="102">
        <f t="shared" si="123"/>
        <v>8.7743732590529245E-4</v>
      </c>
      <c r="K1312" s="102">
        <f t="shared" si="124"/>
        <v>1.3267768374416592E-3</v>
      </c>
      <c r="L1312" s="96">
        <f t="shared" si="125"/>
        <v>8.8199999999999997E-3</v>
      </c>
    </row>
    <row r="1313" spans="1:12" ht="13.95" customHeight="1" x14ac:dyDescent="0.3">
      <c r="A1313" s="94">
        <v>44742</v>
      </c>
      <c r="B1313" s="57" t="s">
        <v>171</v>
      </c>
      <c r="C1313" s="57" t="s">
        <v>99</v>
      </c>
      <c r="D1313" s="19" t="str">
        <f t="shared" si="120"/>
        <v>Financials</v>
      </c>
      <c r="E1313" s="19" t="str">
        <f t="shared" si="121"/>
        <v>Financials</v>
      </c>
      <c r="F1313" s="100">
        <v>9.5300000000000003E-3</v>
      </c>
      <c r="G1313" s="101">
        <v>9.56</v>
      </c>
      <c r="H1313" s="98">
        <v>0.65421000000000007</v>
      </c>
      <c r="I1313" s="20">
        <f t="shared" si="122"/>
        <v>1</v>
      </c>
      <c r="J1313" s="102">
        <f t="shared" si="123"/>
        <v>9.9686192468619234E-4</v>
      </c>
      <c r="K1313" s="102">
        <f t="shared" si="124"/>
        <v>1.523764425316324E-3</v>
      </c>
      <c r="L1313" s="96">
        <f t="shared" si="125"/>
        <v>9.5300000000000003E-3</v>
      </c>
    </row>
    <row r="1314" spans="1:12" ht="13.95" customHeight="1" x14ac:dyDescent="0.3">
      <c r="A1314" s="94">
        <v>44773</v>
      </c>
      <c r="B1314" s="57" t="s">
        <v>171</v>
      </c>
      <c r="C1314" s="57" t="s">
        <v>99</v>
      </c>
      <c r="D1314" s="19" t="str">
        <f t="shared" si="120"/>
        <v>Financials</v>
      </c>
      <c r="E1314" s="19" t="str">
        <f t="shared" si="121"/>
        <v>Financials</v>
      </c>
      <c r="F1314" s="100">
        <v>1.014E-2</v>
      </c>
      <c r="G1314" s="101">
        <v>10.272</v>
      </c>
      <c r="H1314" s="98">
        <v>0.66852999999999996</v>
      </c>
      <c r="I1314" s="20">
        <f t="shared" si="122"/>
        <v>1</v>
      </c>
      <c r="J1314" s="102">
        <f t="shared" si="123"/>
        <v>9.8714953271028028E-4</v>
      </c>
      <c r="K1314" s="102">
        <f t="shared" si="124"/>
        <v>1.476597209863851E-3</v>
      </c>
      <c r="L1314" s="96">
        <f t="shared" si="125"/>
        <v>1.014E-2</v>
      </c>
    </row>
    <row r="1315" spans="1:12" ht="13.95" customHeight="1" x14ac:dyDescent="0.3">
      <c r="A1315" s="94">
        <v>44804</v>
      </c>
      <c r="B1315" s="57" t="s">
        <v>171</v>
      </c>
      <c r="C1315" s="57" t="s">
        <v>99</v>
      </c>
      <c r="D1315" s="19" t="str">
        <f t="shared" si="120"/>
        <v>Financials</v>
      </c>
      <c r="E1315" s="19" t="str">
        <f t="shared" si="121"/>
        <v>Financials</v>
      </c>
      <c r="F1315" s="100">
        <v>9.6399999999999993E-3</v>
      </c>
      <c r="G1315" s="101">
        <v>9.6859999999999999</v>
      </c>
      <c r="H1315" s="98">
        <v>0.71971999999999992</v>
      </c>
      <c r="I1315" s="20">
        <f t="shared" si="122"/>
        <v>1</v>
      </c>
      <c r="J1315" s="102">
        <f t="shared" si="123"/>
        <v>9.9525087755523425E-4</v>
      </c>
      <c r="K1315" s="102">
        <f t="shared" si="124"/>
        <v>1.3828306529695359E-3</v>
      </c>
      <c r="L1315" s="96">
        <f t="shared" si="125"/>
        <v>9.6399999999999993E-3</v>
      </c>
    </row>
    <row r="1316" spans="1:12" ht="13.95" customHeight="1" x14ac:dyDescent="0.3">
      <c r="A1316" s="94">
        <v>44834</v>
      </c>
      <c r="B1316" s="57" t="s">
        <v>171</v>
      </c>
      <c r="C1316" s="57" t="s">
        <v>99</v>
      </c>
      <c r="D1316" s="19" t="str">
        <f t="shared" si="120"/>
        <v>Financials</v>
      </c>
      <c r="E1316" s="19" t="str">
        <f t="shared" si="121"/>
        <v>Financials</v>
      </c>
      <c r="F1316" s="100">
        <v>8.6099999999999996E-3</v>
      </c>
      <c r="G1316" s="101">
        <v>8.9670000000000005</v>
      </c>
      <c r="H1316" s="98">
        <v>0.72549999999999992</v>
      </c>
      <c r="I1316" s="20">
        <f t="shared" si="122"/>
        <v>1</v>
      </c>
      <c r="J1316" s="102">
        <f t="shared" si="123"/>
        <v>9.6018735362997647E-4</v>
      </c>
      <c r="K1316" s="102">
        <f t="shared" si="124"/>
        <v>1.3234836025223661E-3</v>
      </c>
      <c r="L1316" s="96">
        <f t="shared" si="125"/>
        <v>8.6099999999999996E-3</v>
      </c>
    </row>
    <row r="1317" spans="1:12" ht="13.95" customHeight="1" x14ac:dyDescent="0.3">
      <c r="A1317" s="94">
        <v>44865</v>
      </c>
      <c r="B1317" s="57" t="s">
        <v>171</v>
      </c>
      <c r="C1317" s="57" t="s">
        <v>99</v>
      </c>
      <c r="D1317" s="19" t="str">
        <f t="shared" si="120"/>
        <v>Financials</v>
      </c>
      <c r="E1317" s="19" t="str">
        <f t="shared" si="121"/>
        <v>Financials</v>
      </c>
      <c r="F1317" s="100">
        <v>9.1199999999999996E-3</v>
      </c>
      <c r="G1317" s="101">
        <v>9.9260000000000002</v>
      </c>
      <c r="H1317" s="98">
        <v>0.72680999999999996</v>
      </c>
      <c r="I1317" s="20">
        <f t="shared" si="122"/>
        <v>1</v>
      </c>
      <c r="J1317" s="102">
        <f t="shared" si="123"/>
        <v>9.1879911343945193E-4</v>
      </c>
      <c r="K1317" s="102">
        <f t="shared" si="124"/>
        <v>1.2641530983880959E-3</v>
      </c>
      <c r="L1317" s="96">
        <f t="shared" si="125"/>
        <v>9.1199999999999996E-3</v>
      </c>
    </row>
    <row r="1318" spans="1:12" ht="13.95" customHeight="1" x14ac:dyDescent="0.3">
      <c r="A1318" s="94">
        <v>44895</v>
      </c>
      <c r="B1318" s="57" t="s">
        <v>171</v>
      </c>
      <c r="C1318" s="57" t="s">
        <v>99</v>
      </c>
      <c r="D1318" s="19" t="str">
        <f t="shared" si="120"/>
        <v>Financials</v>
      </c>
      <c r="E1318" s="19" t="str">
        <f t="shared" si="121"/>
        <v>Financials</v>
      </c>
      <c r="F1318" s="100">
        <v>1.008E-2</v>
      </c>
      <c r="G1318" s="101">
        <v>9.9169999999999998</v>
      </c>
      <c r="H1318" s="98">
        <v>0.72553000000000001</v>
      </c>
      <c r="I1318" s="20">
        <f t="shared" si="122"/>
        <v>1</v>
      </c>
      <c r="J1318" s="102">
        <f t="shared" si="123"/>
        <v>1.0164364223051326E-3</v>
      </c>
      <c r="K1318" s="102">
        <f t="shared" si="124"/>
        <v>1.4009571241783698E-3</v>
      </c>
      <c r="L1318" s="96">
        <f t="shared" si="125"/>
        <v>1.008E-2</v>
      </c>
    </row>
    <row r="1319" spans="1:12" ht="13.95" customHeight="1" x14ac:dyDescent="0.3">
      <c r="A1319" s="94">
        <v>44926</v>
      </c>
      <c r="B1319" s="57" t="s">
        <v>171</v>
      </c>
      <c r="C1319" s="57" t="s">
        <v>99</v>
      </c>
      <c r="D1319" s="19" t="str">
        <f t="shared" si="120"/>
        <v>Financials</v>
      </c>
      <c r="E1319" s="19" t="str">
        <f t="shared" si="121"/>
        <v>Financials</v>
      </c>
      <c r="F1319" s="100">
        <v>1.1639999999999999E-2</v>
      </c>
      <c r="G1319" s="101">
        <v>10.367000000000001</v>
      </c>
      <c r="H1319" s="98">
        <v>0.72126000000000001</v>
      </c>
      <c r="I1319" s="20">
        <f t="shared" si="122"/>
        <v>1</v>
      </c>
      <c r="J1319" s="102">
        <f t="shared" si="123"/>
        <v>1.1227934793093467E-3</v>
      </c>
      <c r="K1319" s="102">
        <f t="shared" si="124"/>
        <v>1.556711143428648E-3</v>
      </c>
      <c r="L1319" s="96">
        <f t="shared" si="125"/>
        <v>1.1639999999999999E-2</v>
      </c>
    </row>
    <row r="1320" spans="1:12" ht="13.95" customHeight="1" x14ac:dyDescent="0.3">
      <c r="A1320" s="94">
        <v>44957</v>
      </c>
      <c r="B1320" s="57" t="s">
        <v>171</v>
      </c>
      <c r="C1320" s="57" t="s">
        <v>99</v>
      </c>
      <c r="D1320" s="19" t="str">
        <f t="shared" si="120"/>
        <v>Financials</v>
      </c>
      <c r="E1320" s="19" t="str">
        <f t="shared" si="121"/>
        <v>Financials</v>
      </c>
      <c r="F1320" s="100">
        <v>1.2659999999999999E-2</v>
      </c>
      <c r="G1320" s="101">
        <v>11.161</v>
      </c>
      <c r="H1320" s="98">
        <v>0.74517999999999995</v>
      </c>
      <c r="I1320" s="20">
        <f t="shared" si="122"/>
        <v>1</v>
      </c>
      <c r="J1320" s="102">
        <f t="shared" si="123"/>
        <v>1.1343069617417794E-3</v>
      </c>
      <c r="K1320" s="102">
        <f t="shared" si="124"/>
        <v>1.522191902281032E-3</v>
      </c>
      <c r="L1320" s="96">
        <f t="shared" si="125"/>
        <v>1.2659999999999999E-2</v>
      </c>
    </row>
    <row r="1321" spans="1:12" ht="13.95" customHeight="1" x14ac:dyDescent="0.3">
      <c r="A1321" s="94">
        <v>44985</v>
      </c>
      <c r="B1321" s="57" t="s">
        <v>171</v>
      </c>
      <c r="C1321" s="57" t="s">
        <v>99</v>
      </c>
      <c r="D1321" s="19" t="str">
        <f t="shared" si="120"/>
        <v>Financials</v>
      </c>
      <c r="E1321" s="19" t="str">
        <f t="shared" si="121"/>
        <v>Financials</v>
      </c>
      <c r="F1321" s="100">
        <v>1.2409999999999999E-2</v>
      </c>
      <c r="G1321" s="101">
        <v>9.548</v>
      </c>
      <c r="H1321" s="98">
        <v>0.82916999999999996</v>
      </c>
      <c r="I1321" s="20">
        <f t="shared" si="122"/>
        <v>1</v>
      </c>
      <c r="J1321" s="102">
        <f t="shared" si="123"/>
        <v>1.2997486384583158E-3</v>
      </c>
      <c r="K1321" s="102">
        <f t="shared" si="124"/>
        <v>1.5675297447547739E-3</v>
      </c>
      <c r="L1321" s="96">
        <f t="shared" si="125"/>
        <v>1.2409999999999999E-2</v>
      </c>
    </row>
    <row r="1322" spans="1:12" ht="13.95" customHeight="1" x14ac:dyDescent="0.3">
      <c r="A1322" s="94">
        <v>45016</v>
      </c>
      <c r="B1322" s="57" t="s">
        <v>171</v>
      </c>
      <c r="C1322" s="57" t="s">
        <v>99</v>
      </c>
      <c r="D1322" s="19" t="str">
        <f t="shared" si="120"/>
        <v>Financials</v>
      </c>
      <c r="E1322" s="19" t="str">
        <f t="shared" si="121"/>
        <v>Financials</v>
      </c>
      <c r="F1322" s="100">
        <v>1.2189999999999999E-2</v>
      </c>
      <c r="G1322" s="101">
        <v>9.0020000000000007</v>
      </c>
      <c r="H1322" s="98">
        <v>0.83160000000000001</v>
      </c>
      <c r="I1322" s="20">
        <f t="shared" si="122"/>
        <v>1</v>
      </c>
      <c r="J1322" s="102">
        <f t="shared" si="123"/>
        <v>1.3541435236614084E-3</v>
      </c>
      <c r="K1322" s="102">
        <f t="shared" si="124"/>
        <v>1.6283592155620591E-3</v>
      </c>
      <c r="L1322" s="96">
        <f t="shared" si="125"/>
        <v>1.2189999999999999E-2</v>
      </c>
    </row>
    <row r="1323" spans="1:12" ht="13.95" customHeight="1" x14ac:dyDescent="0.3">
      <c r="A1323" s="94">
        <v>45046</v>
      </c>
      <c r="B1323" s="57" t="s">
        <v>171</v>
      </c>
      <c r="C1323" s="57" t="s">
        <v>99</v>
      </c>
      <c r="D1323" s="19" t="str">
        <f t="shared" si="120"/>
        <v>Financials</v>
      </c>
      <c r="E1323" s="19" t="str">
        <f t="shared" si="121"/>
        <v>Financials</v>
      </c>
      <c r="F1323" s="100">
        <v>1.2540000000000001E-2</v>
      </c>
      <c r="G1323" s="101">
        <v>9.3360000000000003</v>
      </c>
      <c r="H1323" s="98">
        <v>0.84456999999999993</v>
      </c>
      <c r="I1323" s="20">
        <f t="shared" si="122"/>
        <v>1</v>
      </c>
      <c r="J1323" s="102">
        <f t="shared" si="123"/>
        <v>1.3431876606683805E-3</v>
      </c>
      <c r="K1323" s="102">
        <f t="shared" si="124"/>
        <v>1.590380502111584E-3</v>
      </c>
      <c r="L1323" s="96">
        <f t="shared" si="125"/>
        <v>1.2540000000000001E-2</v>
      </c>
    </row>
    <row r="1324" spans="1:12" ht="13.95" customHeight="1" x14ac:dyDescent="0.3">
      <c r="A1324" s="94">
        <v>45077</v>
      </c>
      <c r="B1324" s="57" t="s">
        <v>171</v>
      </c>
      <c r="C1324" s="57" t="s">
        <v>99</v>
      </c>
      <c r="D1324" s="19" t="str">
        <f t="shared" si="120"/>
        <v>Financials</v>
      </c>
      <c r="E1324" s="19" t="str">
        <f t="shared" si="121"/>
        <v>Financials</v>
      </c>
      <c r="F1324" s="100">
        <v>1.0919999999999999E-2</v>
      </c>
      <c r="G1324" s="101">
        <v>8.4440000000000008</v>
      </c>
      <c r="H1324" s="98">
        <v>0.82870999999999995</v>
      </c>
      <c r="I1324" s="20">
        <f t="shared" si="122"/>
        <v>1</v>
      </c>
      <c r="J1324" s="102">
        <f t="shared" si="123"/>
        <v>1.2932259592610136E-3</v>
      </c>
      <c r="K1324" s="102">
        <f t="shared" si="124"/>
        <v>1.560528965815561E-3</v>
      </c>
      <c r="L1324" s="96">
        <f t="shared" si="125"/>
        <v>1.0919999999999999E-2</v>
      </c>
    </row>
    <row r="1325" spans="1:12" ht="13.95" customHeight="1" x14ac:dyDescent="0.3">
      <c r="A1325" s="94">
        <v>45107</v>
      </c>
      <c r="B1325" s="57" t="s">
        <v>171</v>
      </c>
      <c r="C1325" s="57" t="s">
        <v>99</v>
      </c>
      <c r="D1325" s="19" t="str">
        <f t="shared" si="120"/>
        <v>Financials</v>
      </c>
      <c r="E1325" s="19" t="str">
        <f t="shared" si="121"/>
        <v>Financials</v>
      </c>
      <c r="F1325" s="100">
        <v>1.0059999999999999E-2</v>
      </c>
      <c r="G1325" s="101">
        <v>8.2210000000000001</v>
      </c>
      <c r="H1325" s="98">
        <v>0.84599999999999997</v>
      </c>
      <c r="I1325" s="20">
        <f t="shared" si="122"/>
        <v>1</v>
      </c>
      <c r="J1325" s="102">
        <f t="shared" si="123"/>
        <v>1.2236954141831894E-3</v>
      </c>
      <c r="K1325" s="102">
        <f t="shared" si="124"/>
        <v>1.4464484801219733E-3</v>
      </c>
      <c r="L1325" s="96">
        <f t="shared" si="125"/>
        <v>1.0059999999999999E-2</v>
      </c>
    </row>
    <row r="1326" spans="1:12" ht="13.95" customHeight="1" x14ac:dyDescent="0.3">
      <c r="A1326" s="94">
        <v>45138</v>
      </c>
      <c r="B1326" s="57" t="s">
        <v>171</v>
      </c>
      <c r="C1326" s="57" t="s">
        <v>99</v>
      </c>
      <c r="D1326" s="19" t="str">
        <f t="shared" si="120"/>
        <v>Financials</v>
      </c>
      <c r="E1326" s="19" t="str">
        <f t="shared" si="121"/>
        <v>Financials</v>
      </c>
      <c r="F1326" s="100">
        <v>9.8300000000000002E-3</v>
      </c>
      <c r="G1326" s="101">
        <v>8.2569999999999997</v>
      </c>
      <c r="H1326" s="98">
        <v>0.84440999999999999</v>
      </c>
      <c r="I1326" s="20">
        <f t="shared" si="122"/>
        <v>1</v>
      </c>
      <c r="J1326" s="102">
        <f t="shared" si="123"/>
        <v>1.1905050260385128E-3</v>
      </c>
      <c r="K1326" s="102">
        <f t="shared" si="124"/>
        <v>1.4098660911624837E-3</v>
      </c>
      <c r="L1326" s="96">
        <f t="shared" si="125"/>
        <v>9.8300000000000002E-3</v>
      </c>
    </row>
    <row r="1327" spans="1:12" ht="13.95" customHeight="1" x14ac:dyDescent="0.3">
      <c r="A1327" s="94">
        <v>45169</v>
      </c>
      <c r="B1327" s="57" t="s">
        <v>171</v>
      </c>
      <c r="C1327" s="57" t="s">
        <v>99</v>
      </c>
      <c r="D1327" s="19" t="str">
        <f t="shared" si="120"/>
        <v>Financials</v>
      </c>
      <c r="E1327" s="19" t="str">
        <f t="shared" si="121"/>
        <v>Financials</v>
      </c>
      <c r="F1327" s="100">
        <v>1.022E-2</v>
      </c>
      <c r="G1327" s="101">
        <v>7.9989999999999997</v>
      </c>
      <c r="H1327" s="98">
        <v>0.86019000000000001</v>
      </c>
      <c r="I1327" s="20">
        <f t="shared" si="122"/>
        <v>1</v>
      </c>
      <c r="J1327" s="102">
        <f t="shared" si="123"/>
        <v>1.2776597074634329E-3</v>
      </c>
      <c r="K1327" s="102">
        <f t="shared" si="124"/>
        <v>1.485322669949003E-3</v>
      </c>
      <c r="L1327" s="96">
        <f t="shared" si="125"/>
        <v>1.022E-2</v>
      </c>
    </row>
    <row r="1328" spans="1:12" ht="13.95" customHeight="1" x14ac:dyDescent="0.3">
      <c r="A1328" s="94">
        <v>45199</v>
      </c>
      <c r="B1328" s="57" t="s">
        <v>171</v>
      </c>
      <c r="C1328" s="57" t="s">
        <v>99</v>
      </c>
      <c r="D1328" s="19" t="str">
        <f t="shared" si="120"/>
        <v>Financials</v>
      </c>
      <c r="E1328" s="19" t="str">
        <f t="shared" si="121"/>
        <v>Financials</v>
      </c>
      <c r="F1328" s="100">
        <v>1.0290000000000001E-2</v>
      </c>
      <c r="G1328" s="101">
        <v>8.1669999999999998</v>
      </c>
      <c r="H1328" s="98">
        <v>0.88605</v>
      </c>
      <c r="I1328" s="20">
        <f t="shared" si="122"/>
        <v>1</v>
      </c>
      <c r="J1328" s="102">
        <f t="shared" si="123"/>
        <v>1.2599485735276111E-3</v>
      </c>
      <c r="K1328" s="102">
        <f t="shared" si="124"/>
        <v>1.4219836053581752E-3</v>
      </c>
      <c r="L1328" s="96">
        <f t="shared" si="125"/>
        <v>1.0290000000000001E-2</v>
      </c>
    </row>
    <row r="1329" spans="1:12" ht="13.95" customHeight="1" x14ac:dyDescent="0.3">
      <c r="A1329" s="94">
        <v>45230</v>
      </c>
      <c r="B1329" s="57" t="s">
        <v>171</v>
      </c>
      <c r="C1329" s="57" t="s">
        <v>99</v>
      </c>
      <c r="D1329" s="19" t="str">
        <f t="shared" si="120"/>
        <v>Financials</v>
      </c>
      <c r="E1329" s="19" t="str">
        <f t="shared" si="121"/>
        <v>Financials</v>
      </c>
      <c r="F1329" s="100">
        <v>1.0449999999999999E-2</v>
      </c>
      <c r="G1329" s="101">
        <v>7.9429999999999996</v>
      </c>
      <c r="H1329" s="98">
        <v>0.89123999999999992</v>
      </c>
      <c r="I1329" s="20">
        <f t="shared" si="122"/>
        <v>1</v>
      </c>
      <c r="J1329" s="102">
        <f t="shared" si="123"/>
        <v>1.3156238197154727E-3</v>
      </c>
      <c r="K1329" s="102">
        <f t="shared" si="124"/>
        <v>1.4761723213898308E-3</v>
      </c>
      <c r="L1329" s="96">
        <f t="shared" si="125"/>
        <v>1.0449999999999999E-2</v>
      </c>
    </row>
    <row r="1330" spans="1:12" ht="13.95" customHeight="1" x14ac:dyDescent="0.3">
      <c r="A1330" s="94">
        <v>45260</v>
      </c>
      <c r="B1330" s="57" t="s">
        <v>171</v>
      </c>
      <c r="C1330" s="57" t="s">
        <v>99</v>
      </c>
      <c r="D1330" s="19" t="str">
        <f t="shared" si="120"/>
        <v>Financials</v>
      </c>
      <c r="E1330" s="19" t="str">
        <f t="shared" si="121"/>
        <v>Financials</v>
      </c>
      <c r="F1330" s="100">
        <v>9.5499999999999995E-3</v>
      </c>
      <c r="G1330" s="101">
        <v>8.0079999999999991</v>
      </c>
      <c r="H1330" s="98">
        <v>0.89343000000000006</v>
      </c>
      <c r="I1330" s="20">
        <f t="shared" si="122"/>
        <v>1</v>
      </c>
      <c r="J1330" s="102">
        <f t="shared" si="123"/>
        <v>1.1925574425574426E-3</v>
      </c>
      <c r="K1330" s="102">
        <f t="shared" si="124"/>
        <v>1.3348079229010023E-3</v>
      </c>
      <c r="L1330" s="96">
        <f t="shared" si="125"/>
        <v>9.5499999999999995E-3</v>
      </c>
    </row>
    <row r="1331" spans="1:12" ht="13.95" customHeight="1" x14ac:dyDescent="0.3">
      <c r="A1331" s="94">
        <v>45291</v>
      </c>
      <c r="B1331" s="57" t="s">
        <v>171</v>
      </c>
      <c r="C1331" s="57" t="s">
        <v>99</v>
      </c>
      <c r="D1331" s="19" t="str">
        <f t="shared" si="120"/>
        <v>Financials</v>
      </c>
      <c r="E1331" s="19" t="str">
        <f t="shared" si="121"/>
        <v>Financials</v>
      </c>
      <c r="F1331" s="100">
        <v>9.8799999999999999E-3</v>
      </c>
      <c r="G1331" s="101">
        <v>8.4350000000000005</v>
      </c>
      <c r="H1331" s="98">
        <v>0.87697999999999998</v>
      </c>
      <c r="I1331" s="20">
        <f t="shared" si="122"/>
        <v>1</v>
      </c>
      <c r="J1331" s="102">
        <f t="shared" si="123"/>
        <v>1.1713100177830468E-3</v>
      </c>
      <c r="K1331" s="102">
        <f t="shared" si="124"/>
        <v>1.3356177082522371E-3</v>
      </c>
      <c r="L1331" s="96">
        <f t="shared" si="125"/>
        <v>9.8799999999999999E-3</v>
      </c>
    </row>
    <row r="1332" spans="1:12" ht="13.95" customHeight="1" x14ac:dyDescent="0.3">
      <c r="A1332" s="94">
        <v>45322</v>
      </c>
      <c r="B1332" s="57" t="s">
        <v>171</v>
      </c>
      <c r="C1332" s="57" t="s">
        <v>99</v>
      </c>
      <c r="D1332" s="19" t="str">
        <f t="shared" si="120"/>
        <v>Financials</v>
      </c>
      <c r="E1332" s="19" t="str">
        <f t="shared" si="121"/>
        <v>Financials</v>
      </c>
      <c r="F1332" s="100">
        <v>1.056E-2</v>
      </c>
      <c r="G1332" s="101">
        <v>8.5370000000000008</v>
      </c>
      <c r="H1332" s="98">
        <v>0.82962999999999998</v>
      </c>
      <c r="I1332" s="20">
        <f t="shared" si="122"/>
        <v>1</v>
      </c>
      <c r="J1332" s="102">
        <f t="shared" si="123"/>
        <v>1.2369684901019091E-3</v>
      </c>
      <c r="K1332" s="102">
        <f t="shared" si="124"/>
        <v>1.4909881394138461E-3</v>
      </c>
      <c r="L1332" s="96">
        <f t="shared" si="125"/>
        <v>1.056E-2</v>
      </c>
    </row>
    <row r="1333" spans="1:12" ht="13.95" customHeight="1" x14ac:dyDescent="0.3">
      <c r="A1333" s="94">
        <v>45351</v>
      </c>
      <c r="B1333" s="57" t="s">
        <v>171</v>
      </c>
      <c r="C1333" s="57" t="s">
        <v>99</v>
      </c>
      <c r="D1333" s="19" t="str">
        <f t="shared" si="120"/>
        <v>Financials</v>
      </c>
      <c r="E1333" s="19" t="str">
        <f t="shared" si="121"/>
        <v>Financials</v>
      </c>
      <c r="F1333" s="100">
        <v>1.022E-2</v>
      </c>
      <c r="G1333" s="101">
        <v>8.2970000000000006</v>
      </c>
      <c r="H1333" s="98">
        <v>0.83188999999999991</v>
      </c>
      <c r="I1333" s="20">
        <f t="shared" si="122"/>
        <v>1</v>
      </c>
      <c r="J1333" s="102">
        <f t="shared" si="123"/>
        <v>1.2317705194648668E-3</v>
      </c>
      <c r="K1333" s="102">
        <f t="shared" si="124"/>
        <v>1.4806891770124259E-3</v>
      </c>
      <c r="L1333" s="96">
        <f t="shared" si="125"/>
        <v>1.022E-2</v>
      </c>
    </row>
    <row r="1334" spans="1:12" ht="13.95" customHeight="1" x14ac:dyDescent="0.3">
      <c r="A1334" s="94">
        <v>45382</v>
      </c>
      <c r="B1334" s="57" t="s">
        <v>171</v>
      </c>
      <c r="C1334" s="57" t="s">
        <v>99</v>
      </c>
      <c r="D1334" s="19" t="str">
        <f t="shared" si="120"/>
        <v>Financials</v>
      </c>
      <c r="E1334" s="19" t="str">
        <f t="shared" si="121"/>
        <v>Financials</v>
      </c>
      <c r="F1334" s="100">
        <v>1.0109999999999999E-2</v>
      </c>
      <c r="G1334" s="101">
        <v>8.1</v>
      </c>
      <c r="H1334" s="98">
        <v>0.81456999999999991</v>
      </c>
      <c r="I1334" s="20">
        <f t="shared" si="122"/>
        <v>1</v>
      </c>
      <c r="J1334" s="102">
        <f t="shared" si="123"/>
        <v>1.2481481481481482E-3</v>
      </c>
      <c r="K1334" s="102">
        <f t="shared" si="124"/>
        <v>1.5322785618770006E-3</v>
      </c>
      <c r="L1334" s="96">
        <f t="shared" si="125"/>
        <v>1.0109999999999999E-2</v>
      </c>
    </row>
    <row r="1335" spans="1:12" ht="13.95" customHeight="1" x14ac:dyDescent="0.3">
      <c r="A1335" s="94">
        <v>45412</v>
      </c>
      <c r="B1335" s="57" t="s">
        <v>171</v>
      </c>
      <c r="C1335" s="57" t="s">
        <v>99</v>
      </c>
      <c r="D1335" s="19" t="str">
        <f t="shared" si="120"/>
        <v>Financials</v>
      </c>
      <c r="E1335" s="19" t="str">
        <f t="shared" si="121"/>
        <v>Financials</v>
      </c>
      <c r="F1335" s="100">
        <v>1.026E-2</v>
      </c>
      <c r="G1335" s="101">
        <v>8.0299999999999994</v>
      </c>
      <c r="H1335" s="98">
        <v>0.79837999999999998</v>
      </c>
      <c r="I1335" s="20">
        <f t="shared" si="122"/>
        <v>1</v>
      </c>
      <c r="J1335" s="102">
        <f t="shared" si="123"/>
        <v>1.2777085927770861E-3</v>
      </c>
      <c r="K1335" s="102">
        <f t="shared" si="124"/>
        <v>1.600376503390724E-3</v>
      </c>
      <c r="L1335" s="96">
        <f t="shared" si="125"/>
        <v>1.026E-2</v>
      </c>
    </row>
    <row r="1336" spans="1:12" ht="13.95" customHeight="1" x14ac:dyDescent="0.3">
      <c r="A1336" s="94">
        <v>45443</v>
      </c>
      <c r="B1336" s="57" t="s">
        <v>171</v>
      </c>
      <c r="C1336" s="57" t="s">
        <v>99</v>
      </c>
      <c r="D1336" s="19" t="str">
        <f t="shared" si="120"/>
        <v>Financials</v>
      </c>
      <c r="E1336" s="19" t="str">
        <f t="shared" si="121"/>
        <v>Financials</v>
      </c>
      <c r="F1336" s="100">
        <v>1.073E-2</v>
      </c>
      <c r="G1336" s="101">
        <v>7.9139999999999997</v>
      </c>
      <c r="H1336" s="98">
        <v>0.78134000000000003</v>
      </c>
      <c r="I1336" s="20">
        <f t="shared" si="122"/>
        <v>1</v>
      </c>
      <c r="J1336" s="102">
        <f t="shared" si="123"/>
        <v>1.3558251200404348E-3</v>
      </c>
      <c r="K1336" s="102">
        <f t="shared" si="124"/>
        <v>1.7352562521315109E-3</v>
      </c>
      <c r="L1336" s="96">
        <f t="shared" si="125"/>
        <v>1.073E-2</v>
      </c>
    </row>
    <row r="1337" spans="1:12" ht="13.95" customHeight="1" x14ac:dyDescent="0.3">
      <c r="A1337" s="94">
        <v>45473</v>
      </c>
      <c r="B1337" s="57" t="s">
        <v>171</v>
      </c>
      <c r="C1337" s="57" t="s">
        <v>99</v>
      </c>
      <c r="D1337" s="19" t="str">
        <f t="shared" si="120"/>
        <v>Financials</v>
      </c>
      <c r="E1337" s="19" t="str">
        <f t="shared" si="121"/>
        <v>Financials</v>
      </c>
      <c r="F1337" s="100">
        <v>1.086E-2</v>
      </c>
      <c r="G1337" s="101">
        <v>8.0489999999999995</v>
      </c>
      <c r="H1337" s="98">
        <v>0.77593999999999996</v>
      </c>
      <c r="I1337" s="20">
        <f t="shared" si="122"/>
        <v>1</v>
      </c>
      <c r="J1337" s="102">
        <f t="shared" si="123"/>
        <v>1.3492359299291838E-3</v>
      </c>
      <c r="K1337" s="102">
        <f t="shared" si="124"/>
        <v>1.7388405417032037E-3</v>
      </c>
      <c r="L1337" s="96">
        <f t="shared" si="125"/>
        <v>1.086E-2</v>
      </c>
    </row>
    <row r="1338" spans="1:12" ht="13.95" customHeight="1" x14ac:dyDescent="0.3">
      <c r="A1338" s="94">
        <v>45504</v>
      </c>
      <c r="B1338" s="57" t="s">
        <v>171</v>
      </c>
      <c r="C1338" s="57" t="s">
        <v>99</v>
      </c>
      <c r="D1338" s="19" t="str">
        <f t="shared" si="120"/>
        <v>Financials</v>
      </c>
      <c r="E1338" s="19" t="str">
        <f t="shared" si="121"/>
        <v>Financials</v>
      </c>
      <c r="F1338" s="100">
        <v>1.1180000000000001E-2</v>
      </c>
      <c r="G1338" s="101">
        <v>8.5039999999999996</v>
      </c>
      <c r="H1338" s="98">
        <v>0.77091999999999994</v>
      </c>
      <c r="I1338" s="20">
        <f t="shared" si="122"/>
        <v>1</v>
      </c>
      <c r="J1338" s="102">
        <f t="shared" si="123"/>
        <v>1.3146754468485421E-3</v>
      </c>
      <c r="K1338" s="102">
        <f t="shared" si="124"/>
        <v>1.7053331692634024E-3</v>
      </c>
      <c r="L1338" s="96">
        <f t="shared" si="125"/>
        <v>1.1180000000000001E-2</v>
      </c>
    </row>
    <row r="1339" spans="1:12" ht="13.95" customHeight="1" x14ac:dyDescent="0.3">
      <c r="A1339" s="94">
        <v>45535</v>
      </c>
      <c r="B1339" s="57" t="s">
        <v>171</v>
      </c>
      <c r="C1339" s="57" t="s">
        <v>99</v>
      </c>
      <c r="D1339" s="19" t="str">
        <f t="shared" si="120"/>
        <v>Financials</v>
      </c>
      <c r="E1339" s="19" t="str">
        <f t="shared" si="121"/>
        <v>Financials</v>
      </c>
      <c r="F1339" s="100">
        <v>1.043E-2</v>
      </c>
      <c r="G1339" s="101">
        <v>8.8109999999999999</v>
      </c>
      <c r="H1339" s="98">
        <v>0.79823999999999995</v>
      </c>
      <c r="I1339" s="20">
        <f t="shared" si="122"/>
        <v>1</v>
      </c>
      <c r="J1339" s="102">
        <f t="shared" si="123"/>
        <v>1.1837475882419703E-3</v>
      </c>
      <c r="K1339" s="102">
        <f t="shared" si="124"/>
        <v>1.4829469686334566E-3</v>
      </c>
      <c r="L1339" s="96">
        <f t="shared" si="125"/>
        <v>1.043E-2</v>
      </c>
    </row>
    <row r="1340" spans="1:12" ht="13.95" customHeight="1" x14ac:dyDescent="0.3">
      <c r="A1340" s="94">
        <v>45565</v>
      </c>
      <c r="B1340" s="57" t="s">
        <v>171</v>
      </c>
      <c r="C1340" s="57" t="s">
        <v>99</v>
      </c>
      <c r="D1340" s="19" t="str">
        <f t="shared" si="120"/>
        <v>Financials</v>
      </c>
      <c r="E1340" s="19" t="str">
        <f t="shared" si="121"/>
        <v>Financials</v>
      </c>
      <c r="F1340" s="100">
        <v>1.042E-2</v>
      </c>
      <c r="G1340" s="101">
        <v>8.4309999999999992</v>
      </c>
      <c r="H1340" s="98">
        <v>0.79737999999999998</v>
      </c>
      <c r="I1340" s="20">
        <f t="shared" si="122"/>
        <v>1</v>
      </c>
      <c r="J1340" s="102">
        <f t="shared" si="123"/>
        <v>1.2359150753172817E-3</v>
      </c>
      <c r="K1340" s="102">
        <f t="shared" si="124"/>
        <v>1.5499699958831195E-3</v>
      </c>
      <c r="L1340" s="96">
        <f t="shared" si="125"/>
        <v>1.042E-2</v>
      </c>
    </row>
    <row r="1341" spans="1:12" ht="13.95" customHeight="1" x14ac:dyDescent="0.3">
      <c r="A1341" s="94">
        <v>45596</v>
      </c>
      <c r="B1341" s="57" t="s">
        <v>171</v>
      </c>
      <c r="C1341" s="57" t="s">
        <v>99</v>
      </c>
      <c r="D1341" s="19" t="str">
        <f t="shared" si="120"/>
        <v>Financials</v>
      </c>
      <c r="E1341" s="19" t="str">
        <f t="shared" si="121"/>
        <v>Financials</v>
      </c>
      <c r="F1341" s="100">
        <v>1.022E-2</v>
      </c>
      <c r="G1341" s="101">
        <v>8.2449999999999992</v>
      </c>
      <c r="H1341" s="98">
        <v>0.80569000000000002</v>
      </c>
      <c r="I1341" s="20">
        <f t="shared" si="122"/>
        <v>1</v>
      </c>
      <c r="J1341" s="102">
        <f t="shared" si="123"/>
        <v>1.2395391146149183E-3</v>
      </c>
      <c r="K1341" s="102">
        <f t="shared" si="124"/>
        <v>1.5384814439982106E-3</v>
      </c>
      <c r="L1341" s="96">
        <f t="shared" si="125"/>
        <v>1.022E-2</v>
      </c>
    </row>
    <row r="1342" spans="1:12" ht="13.95" customHeight="1" x14ac:dyDescent="0.3">
      <c r="A1342" s="94">
        <v>45626</v>
      </c>
      <c r="B1342" s="57" t="s">
        <v>171</v>
      </c>
      <c r="C1342" s="57" t="s">
        <v>99</v>
      </c>
      <c r="D1342" s="19" t="str">
        <f t="shared" si="120"/>
        <v>Financials</v>
      </c>
      <c r="E1342" s="19" t="str">
        <f t="shared" si="121"/>
        <v>Financials</v>
      </c>
      <c r="F1342" s="100">
        <v>1.035E-2</v>
      </c>
      <c r="G1342" s="101">
        <v>8.0540000000000003</v>
      </c>
      <c r="H1342" s="98">
        <v>0.77183999999999997</v>
      </c>
      <c r="I1342" s="20">
        <f t="shared" si="122"/>
        <v>1</v>
      </c>
      <c r="J1342" s="102">
        <f t="shared" si="123"/>
        <v>1.2850757387633473E-3</v>
      </c>
      <c r="K1342" s="102">
        <f t="shared" si="124"/>
        <v>1.6649509467808708E-3</v>
      </c>
      <c r="L1342" s="96">
        <f t="shared" si="125"/>
        <v>1.035E-2</v>
      </c>
    </row>
    <row r="1343" spans="1:12" ht="13.95" customHeight="1" x14ac:dyDescent="0.3">
      <c r="A1343" s="94">
        <v>45657</v>
      </c>
      <c r="B1343" s="57" t="s">
        <v>171</v>
      </c>
      <c r="C1343" s="57" t="s">
        <v>99</v>
      </c>
      <c r="D1343" s="19" t="str">
        <f t="shared" si="120"/>
        <v>Financials</v>
      </c>
      <c r="E1343" s="19" t="str">
        <f t="shared" si="121"/>
        <v>Financials</v>
      </c>
      <c r="F1343" s="100">
        <v>1.187E-2</v>
      </c>
      <c r="G1343" s="101">
        <v>8.4719999999999995</v>
      </c>
      <c r="H1343" s="98">
        <v>0.78254999999999997</v>
      </c>
      <c r="I1343" s="20">
        <f t="shared" si="122"/>
        <v>1</v>
      </c>
      <c r="J1343" s="102">
        <f t="shared" si="123"/>
        <v>1.4010859301227575E-3</v>
      </c>
      <c r="K1343" s="102">
        <f t="shared" si="124"/>
        <v>1.7904107470739985E-3</v>
      </c>
      <c r="L1343" s="96">
        <f t="shared" si="125"/>
        <v>1.187E-2</v>
      </c>
    </row>
    <row r="1344" spans="1:12" ht="13.95" customHeight="1" x14ac:dyDescent="0.3">
      <c r="A1344" s="94">
        <v>45688</v>
      </c>
      <c r="B1344" s="57" t="s">
        <v>171</v>
      </c>
      <c r="C1344" s="57" t="s">
        <v>99</v>
      </c>
      <c r="D1344" s="19" t="str">
        <f t="shared" si="120"/>
        <v>Financials</v>
      </c>
      <c r="E1344" s="19" t="str">
        <f t="shared" si="121"/>
        <v>Financials</v>
      </c>
      <c r="F1344" s="100">
        <v>1.197E-2</v>
      </c>
      <c r="G1344" s="101">
        <v>8.5619999999999994</v>
      </c>
      <c r="H1344" s="98">
        <v>0.85441999999999996</v>
      </c>
      <c r="I1344" s="20">
        <f t="shared" si="122"/>
        <v>1</v>
      </c>
      <c r="J1344" s="102">
        <f t="shared" si="123"/>
        <v>1.3980378416257884E-3</v>
      </c>
      <c r="K1344" s="102">
        <f t="shared" si="124"/>
        <v>1.6362419438049067E-3</v>
      </c>
      <c r="L1344" s="96">
        <f t="shared" si="125"/>
        <v>1.197E-2</v>
      </c>
    </row>
    <row r="1345" spans="1:12" ht="13.95" customHeight="1" x14ac:dyDescent="0.3">
      <c r="A1345" s="94">
        <v>45716</v>
      </c>
      <c r="B1345" s="57" t="s">
        <v>171</v>
      </c>
      <c r="C1345" s="57" t="s">
        <v>99</v>
      </c>
      <c r="D1345" s="19" t="str">
        <f t="shared" si="120"/>
        <v>Financials</v>
      </c>
      <c r="E1345" s="19" t="str">
        <f t="shared" si="121"/>
        <v>Financials</v>
      </c>
      <c r="F1345" s="100">
        <v>1.2149999999999999E-2</v>
      </c>
      <c r="G1345" s="101">
        <v>8.3480000000000008</v>
      </c>
      <c r="H1345" s="98">
        <v>0.87863000000000002</v>
      </c>
      <c r="I1345" s="20">
        <f t="shared" si="122"/>
        <v>1</v>
      </c>
      <c r="J1345" s="102">
        <f t="shared" si="123"/>
        <v>1.4554384283660756E-3</v>
      </c>
      <c r="K1345" s="102">
        <f t="shared" si="124"/>
        <v>1.6564861527219371E-3</v>
      </c>
      <c r="L1345" s="96">
        <f t="shared" si="125"/>
        <v>1.2149999999999999E-2</v>
      </c>
    </row>
    <row r="1346" spans="1:12" ht="13.95" customHeight="1" x14ac:dyDescent="0.3">
      <c r="A1346" s="94">
        <v>45747</v>
      </c>
      <c r="B1346" s="57" t="s">
        <v>171</v>
      </c>
      <c r="C1346" s="57" t="s">
        <v>99</v>
      </c>
      <c r="D1346" s="19" t="str">
        <f t="shared" si="120"/>
        <v>Financials</v>
      </c>
      <c r="E1346" s="19" t="str">
        <f t="shared" si="121"/>
        <v>Financials</v>
      </c>
      <c r="F1346" s="100">
        <v>1.23E-2</v>
      </c>
      <c r="G1346" s="101">
        <v>8.8000000000000007</v>
      </c>
      <c r="H1346" s="98">
        <v>0.92425999999999997</v>
      </c>
      <c r="I1346" s="20">
        <f t="shared" si="122"/>
        <v>1</v>
      </c>
      <c r="J1346" s="102">
        <f t="shared" si="123"/>
        <v>1.3977272727272727E-3</v>
      </c>
      <c r="K1346" s="102">
        <f t="shared" si="124"/>
        <v>1.5122663241158038E-3</v>
      </c>
      <c r="L1346" s="96">
        <f t="shared" si="125"/>
        <v>1.23E-2</v>
      </c>
    </row>
    <row r="1347" spans="1:12" ht="13.95" customHeight="1" x14ac:dyDescent="0.3">
      <c r="A1347" s="94">
        <v>45777</v>
      </c>
      <c r="B1347" s="57" t="s">
        <v>171</v>
      </c>
      <c r="C1347" s="57" t="s">
        <v>99</v>
      </c>
      <c r="D1347" s="19" t="str">
        <f t="shared" si="120"/>
        <v>Financials</v>
      </c>
      <c r="E1347" s="19" t="str">
        <f t="shared" si="121"/>
        <v>Financials</v>
      </c>
      <c r="F1347" s="100">
        <v>1.268E-2</v>
      </c>
      <c r="G1347" s="101">
        <v>9.2289999999999992</v>
      </c>
      <c r="H1347" s="98">
        <v>0.94159999999999999</v>
      </c>
      <c r="I1347" s="20">
        <f t="shared" si="122"/>
        <v>1</v>
      </c>
      <c r="J1347" s="102">
        <f t="shared" si="123"/>
        <v>1.3739300032506233E-3</v>
      </c>
      <c r="K1347" s="102">
        <f t="shared" si="124"/>
        <v>1.4591440136476458E-3</v>
      </c>
      <c r="L1347" s="96">
        <f t="shared" si="125"/>
        <v>1.268E-2</v>
      </c>
    </row>
    <row r="1348" spans="1:12" ht="13.95" customHeight="1" x14ac:dyDescent="0.3">
      <c r="A1348" s="94">
        <v>45808</v>
      </c>
      <c r="B1348" s="57" t="s">
        <v>171</v>
      </c>
      <c r="C1348" s="57" t="s">
        <v>99</v>
      </c>
      <c r="D1348" s="19" t="str">
        <f t="shared" si="120"/>
        <v>Financials</v>
      </c>
      <c r="E1348" s="19" t="str">
        <f t="shared" si="121"/>
        <v>Financials</v>
      </c>
      <c r="F1348" s="100">
        <v>1.0999999999999999E-2</v>
      </c>
      <c r="G1348" s="101">
        <v>8.1489999999999991</v>
      </c>
      <c r="H1348" s="98">
        <v>0.9222499999999999</v>
      </c>
      <c r="I1348" s="20">
        <f t="shared" si="122"/>
        <v>1</v>
      </c>
      <c r="J1348" s="102">
        <f t="shared" si="123"/>
        <v>1.3498588783899866E-3</v>
      </c>
      <c r="K1348" s="102">
        <f t="shared" si="124"/>
        <v>1.4636583121604627E-3</v>
      </c>
      <c r="L1348" s="96">
        <f t="shared" si="125"/>
        <v>1.0999999999999999E-2</v>
      </c>
    </row>
    <row r="1349" spans="1:12" ht="13.95" customHeight="1" x14ac:dyDescent="0.3">
      <c r="A1349" s="94">
        <v>45838</v>
      </c>
      <c r="B1349" s="57" t="s">
        <v>171</v>
      </c>
      <c r="C1349" s="57" t="s">
        <v>99</v>
      </c>
      <c r="D1349" s="19" t="str">
        <f t="shared" ref="D1349:D1412" si="126">VLOOKUP(C1349,GicsMap,2,FALSE)</f>
        <v>Financials</v>
      </c>
      <c r="E1349" s="19" t="str">
        <f t="shared" ref="E1349:E1412" si="127">IF(D1349="Cyclicals",IF(COUNTIF(GlobalList,B1349)&gt;0,"WEG &amp; Embraer","Cyclicals ex-WEG &amp; Embraer"),D1349)</f>
        <v>Financials</v>
      </c>
      <c r="F1349" s="100">
        <v>1.064E-2</v>
      </c>
      <c r="G1349" s="101">
        <v>7.7880000000000003</v>
      </c>
      <c r="H1349" s="98">
        <v>0.93069000000000002</v>
      </c>
      <c r="I1349" s="20">
        <f t="shared" ref="I1349:I1412" si="128">IF(AND(ISNUMBER(G1349),ISNUMBER(H1349),G1349&gt;=PEmin,G1349&lt;=PEmax,H1349&gt;=ROEmin,H1349&lt;=ROEmax),1,0)</f>
        <v>1</v>
      </c>
      <c r="J1349" s="102">
        <f t="shared" ref="J1349:J1412" si="129">IF(I1349=1,F1349/G1349,0)</f>
        <v>1.3662044170518746E-3</v>
      </c>
      <c r="K1349" s="102">
        <f t="shared" ref="K1349:K1412" si="130">IF(I1349=1,J1349/H1349,0)</f>
        <v>1.4679478849583369E-3</v>
      </c>
      <c r="L1349" s="96">
        <f t="shared" ref="L1349:L1412" si="131">I1349*F1349</f>
        <v>1.064E-2</v>
      </c>
    </row>
    <row r="1350" spans="1:12" ht="13.95" customHeight="1" x14ac:dyDescent="0.3">
      <c r="A1350" s="94">
        <v>45869</v>
      </c>
      <c r="B1350" s="57" t="s">
        <v>171</v>
      </c>
      <c r="C1350" s="57" t="s">
        <v>99</v>
      </c>
      <c r="D1350" s="19" t="str">
        <f t="shared" si="126"/>
        <v>Financials</v>
      </c>
      <c r="E1350" s="19" t="str">
        <f t="shared" si="127"/>
        <v>Financials</v>
      </c>
      <c r="F1350" s="100">
        <v>1.0460000000000001E-2</v>
      </c>
      <c r="G1350" s="101">
        <v>7.3010000000000002</v>
      </c>
      <c r="H1350" s="98">
        <v>0.91656000000000004</v>
      </c>
      <c r="I1350" s="20">
        <f t="shared" si="128"/>
        <v>1</v>
      </c>
      <c r="J1350" s="102">
        <f t="shared" si="129"/>
        <v>1.4326804547322284E-3</v>
      </c>
      <c r="K1350" s="102">
        <f t="shared" si="130"/>
        <v>1.5631060211357994E-3</v>
      </c>
      <c r="L1350" s="96">
        <f t="shared" si="131"/>
        <v>1.0460000000000001E-2</v>
      </c>
    </row>
    <row r="1351" spans="1:12" ht="13.95" customHeight="1" x14ac:dyDescent="0.3">
      <c r="A1351" s="94">
        <v>45900</v>
      </c>
      <c r="B1351" s="57" t="s">
        <v>171</v>
      </c>
      <c r="C1351" s="57" t="s">
        <v>99</v>
      </c>
      <c r="D1351" s="19" t="str">
        <f t="shared" si="126"/>
        <v>Financials</v>
      </c>
      <c r="E1351" s="19" t="str">
        <f t="shared" si="127"/>
        <v>Financials</v>
      </c>
      <c r="F1351" s="100">
        <v>9.4699999999999993E-3</v>
      </c>
      <c r="G1351" s="101">
        <v>7.2009999999999996</v>
      </c>
      <c r="H1351" s="98">
        <v>0.9367700000000001</v>
      </c>
      <c r="I1351" s="20">
        <f t="shared" si="128"/>
        <v>1</v>
      </c>
      <c r="J1351" s="102">
        <f t="shared" si="129"/>
        <v>1.3150951256769893E-3</v>
      </c>
      <c r="K1351" s="102">
        <f t="shared" si="130"/>
        <v>1.4038612740341697E-3</v>
      </c>
      <c r="L1351" s="96">
        <f t="shared" si="131"/>
        <v>9.4699999999999993E-3</v>
      </c>
    </row>
    <row r="1352" spans="1:12" ht="13.95" customHeight="1" x14ac:dyDescent="0.3">
      <c r="A1352" s="94">
        <v>45930</v>
      </c>
      <c r="B1352" s="57" t="s">
        <v>171</v>
      </c>
      <c r="C1352" s="57" t="s">
        <v>99</v>
      </c>
      <c r="D1352" s="19" t="str">
        <f t="shared" si="126"/>
        <v>Financials</v>
      </c>
      <c r="E1352" s="19" t="str">
        <f t="shared" si="127"/>
        <v>Financials</v>
      </c>
      <c r="F1352" s="100">
        <v>9.3299999999999998E-3</v>
      </c>
      <c r="G1352" s="101">
        <v>7.33</v>
      </c>
      <c r="H1352" s="98">
        <v>0.91983000000000004</v>
      </c>
      <c r="I1352" s="20">
        <f t="shared" si="128"/>
        <v>1</v>
      </c>
      <c r="J1352" s="102">
        <f t="shared" si="129"/>
        <v>1.2728512960436561E-3</v>
      </c>
      <c r="K1352" s="102">
        <f t="shared" si="130"/>
        <v>1.3837897177126819E-3</v>
      </c>
      <c r="L1352" s="96">
        <f t="shared" si="131"/>
        <v>9.3299999999999998E-3</v>
      </c>
    </row>
    <row r="1353" spans="1:12" ht="13.95" customHeight="1" x14ac:dyDescent="0.3">
      <c r="A1353" s="94">
        <v>45961</v>
      </c>
      <c r="B1353" s="57" t="s">
        <v>171</v>
      </c>
      <c r="C1353" s="57" t="s">
        <v>99</v>
      </c>
      <c r="D1353" s="19" t="str">
        <f t="shared" si="126"/>
        <v>Financials</v>
      </c>
      <c r="E1353" s="19" t="str">
        <f t="shared" si="127"/>
        <v>Financials</v>
      </c>
      <c r="F1353" s="100">
        <v>9.0200000000000002E-3</v>
      </c>
      <c r="G1353" s="101">
        <v>7.2279999999999998</v>
      </c>
      <c r="H1353" s="98">
        <v>0.91421999999999992</v>
      </c>
      <c r="I1353" s="20">
        <f t="shared" si="128"/>
        <v>1</v>
      </c>
      <c r="J1353" s="102">
        <f t="shared" si="129"/>
        <v>1.2479247371333703E-3</v>
      </c>
      <c r="K1353" s="102">
        <f t="shared" si="130"/>
        <v>1.3650157917496559E-3</v>
      </c>
      <c r="L1353" s="96">
        <f t="shared" si="131"/>
        <v>9.0200000000000002E-3</v>
      </c>
    </row>
    <row r="1354" spans="1:12" ht="13.95" customHeight="1" x14ac:dyDescent="0.3">
      <c r="A1354" s="94">
        <v>45991</v>
      </c>
      <c r="B1354" s="57" t="s">
        <v>171</v>
      </c>
      <c r="C1354" s="57" t="s">
        <v>99</v>
      </c>
      <c r="D1354" s="19" t="str">
        <f t="shared" si="126"/>
        <v>Financials</v>
      </c>
      <c r="E1354" s="19" t="str">
        <f t="shared" si="127"/>
        <v>Financials</v>
      </c>
      <c r="F1354" s="100">
        <v>8.7899999999999992E-3</v>
      </c>
      <c r="G1354" s="101">
        <v>7.508</v>
      </c>
      <c r="H1354" s="98">
        <v>0.85727999999999993</v>
      </c>
      <c r="I1354" s="20">
        <f t="shared" si="128"/>
        <v>1</v>
      </c>
      <c r="J1354" s="102">
        <f t="shared" si="129"/>
        <v>1.1707511987213638E-3</v>
      </c>
      <c r="K1354" s="102">
        <f t="shared" si="130"/>
        <v>1.3656578932453387E-3</v>
      </c>
      <c r="L1354" s="96">
        <f t="shared" si="131"/>
        <v>8.7899999999999992E-3</v>
      </c>
    </row>
    <row r="1355" spans="1:12" ht="13.95" customHeight="1" x14ac:dyDescent="0.3">
      <c r="A1355" s="94">
        <v>46022</v>
      </c>
      <c r="B1355" s="57" t="s">
        <v>171</v>
      </c>
      <c r="C1355" s="57" t="s">
        <v>99</v>
      </c>
      <c r="D1355" s="19" t="str">
        <f t="shared" si="126"/>
        <v>Financials</v>
      </c>
      <c r="E1355" s="19" t="str">
        <f t="shared" si="127"/>
        <v>Financials</v>
      </c>
      <c r="F1355" s="100">
        <v>9.4399999999999987E-3</v>
      </c>
      <c r="G1355" s="101">
        <v>7.9329999999999998</v>
      </c>
      <c r="H1355" s="98">
        <v>0.83889999999999998</v>
      </c>
      <c r="I1355" s="20">
        <f t="shared" si="128"/>
        <v>1</v>
      </c>
      <c r="J1355" s="102">
        <f t="shared" si="129"/>
        <v>1.1899659649565106E-3</v>
      </c>
      <c r="K1355" s="102">
        <f t="shared" si="130"/>
        <v>1.4184836869191926E-3</v>
      </c>
      <c r="L1355" s="96">
        <f t="shared" si="131"/>
        <v>9.4399999999999987E-3</v>
      </c>
    </row>
    <row r="1356" spans="1:12" ht="13.95" customHeight="1" x14ac:dyDescent="0.3">
      <c r="A1356" s="94">
        <v>46053</v>
      </c>
      <c r="B1356" s="57" t="s">
        <v>171</v>
      </c>
      <c r="C1356" s="57" t="s">
        <v>99</v>
      </c>
      <c r="D1356" s="19" t="str">
        <f t="shared" si="126"/>
        <v>Financials</v>
      </c>
      <c r="E1356" s="19" t="str">
        <f t="shared" si="127"/>
        <v>Financials</v>
      </c>
      <c r="F1356" s="100">
        <v>8.7100000000000007E-3</v>
      </c>
      <c r="G1356" s="101">
        <v>8.3360000000000003</v>
      </c>
      <c r="H1356" s="98">
        <v>0.85736999999999997</v>
      </c>
      <c r="I1356" s="20">
        <f t="shared" si="128"/>
        <v>1</v>
      </c>
      <c r="J1356" s="102">
        <f t="shared" si="129"/>
        <v>1.0448656429942419E-3</v>
      </c>
      <c r="K1356" s="102">
        <f t="shared" si="130"/>
        <v>1.2186869647809486E-3</v>
      </c>
      <c r="L1356" s="96">
        <f t="shared" si="131"/>
        <v>8.7100000000000007E-3</v>
      </c>
    </row>
    <row r="1357" spans="1:12" ht="13.95" customHeight="1" x14ac:dyDescent="0.3">
      <c r="A1357" s="94">
        <v>46081</v>
      </c>
      <c r="B1357" s="57" t="s">
        <v>171</v>
      </c>
      <c r="C1357" s="57" t="s">
        <v>99</v>
      </c>
      <c r="D1357" s="19" t="str">
        <f t="shared" si="126"/>
        <v>Financials</v>
      </c>
      <c r="E1357" s="19" t="str">
        <f t="shared" si="127"/>
        <v>Financials</v>
      </c>
      <c r="F1357" s="100">
        <v>7.7799999999999996E-3</v>
      </c>
      <c r="G1357" s="101">
        <v>7.7759999999999998</v>
      </c>
      <c r="H1357" s="98">
        <v>0.83740999999999999</v>
      </c>
      <c r="I1357" s="20">
        <f t="shared" si="128"/>
        <v>1</v>
      </c>
      <c r="J1357" s="102">
        <f t="shared" si="129"/>
        <v>1.000514403292181E-3</v>
      </c>
      <c r="K1357" s="102">
        <f t="shared" si="130"/>
        <v>1.1947724570905303E-3</v>
      </c>
      <c r="L1357" s="96">
        <f t="shared" si="131"/>
        <v>7.7799999999999996E-3</v>
      </c>
    </row>
    <row r="1358" spans="1:12" ht="13.95" customHeight="1" x14ac:dyDescent="0.3">
      <c r="A1358" s="94">
        <v>46112</v>
      </c>
      <c r="B1358" s="57" t="s">
        <v>171</v>
      </c>
      <c r="C1358" s="57" t="s">
        <v>99</v>
      </c>
      <c r="D1358" s="19" t="str">
        <f t="shared" si="126"/>
        <v>Financials</v>
      </c>
      <c r="E1358" s="19" t="str">
        <f t="shared" si="127"/>
        <v>Financials</v>
      </c>
      <c r="F1358" s="100">
        <v>7.8900000000000012E-3</v>
      </c>
      <c r="G1358" s="101">
        <v>7.81</v>
      </c>
      <c r="H1358" s="98">
        <v>0.83597999999999995</v>
      </c>
      <c r="I1358" s="20">
        <f t="shared" si="128"/>
        <v>1</v>
      </c>
      <c r="J1358" s="102">
        <f t="shared" si="129"/>
        <v>1.0102432778489119E-3</v>
      </c>
      <c r="K1358" s="102">
        <f t="shared" si="130"/>
        <v>1.2084538838834805E-3</v>
      </c>
      <c r="L1358" s="96">
        <f t="shared" si="131"/>
        <v>7.8900000000000012E-3</v>
      </c>
    </row>
    <row r="1359" spans="1:12" ht="13.95" customHeight="1" x14ac:dyDescent="0.3">
      <c r="A1359" s="94">
        <v>46142</v>
      </c>
      <c r="B1359" s="57" t="s">
        <v>171</v>
      </c>
      <c r="C1359" s="57" t="s">
        <v>99</v>
      </c>
      <c r="D1359" s="19" t="str">
        <f t="shared" si="126"/>
        <v>Financials</v>
      </c>
      <c r="E1359" s="19" t="str">
        <f t="shared" si="127"/>
        <v>Financials</v>
      </c>
      <c r="F1359" s="100">
        <v>8.0099999999999998E-3</v>
      </c>
      <c r="G1359" s="101">
        <v>7.7519999999999998</v>
      </c>
      <c r="H1359" s="98">
        <v>0.89078000000000002</v>
      </c>
      <c r="I1359" s="20">
        <f t="shared" si="128"/>
        <v>1</v>
      </c>
      <c r="J1359" s="102">
        <f t="shared" si="129"/>
        <v>1.0332817337461301E-3</v>
      </c>
      <c r="K1359" s="102">
        <f t="shared" si="130"/>
        <v>1.1599741055548284E-3</v>
      </c>
      <c r="L1359" s="96">
        <f t="shared" si="131"/>
        <v>8.0099999999999998E-3</v>
      </c>
    </row>
    <row r="1360" spans="1:12" ht="13.95" customHeight="1" x14ac:dyDescent="0.3">
      <c r="A1360" s="94">
        <v>46173</v>
      </c>
      <c r="B1360" s="57" t="s">
        <v>171</v>
      </c>
      <c r="C1360" s="57" t="s">
        <v>99</v>
      </c>
      <c r="D1360" s="19" t="str">
        <f t="shared" si="126"/>
        <v>Financials</v>
      </c>
      <c r="E1360" s="19" t="str">
        <f t="shared" si="127"/>
        <v>Financials</v>
      </c>
      <c r="F1360" s="100">
        <v>9.0299999999999998E-3</v>
      </c>
      <c r="G1360" s="101">
        <v>8.0470000000000006</v>
      </c>
      <c r="H1360" s="98">
        <v>0.87814999999999999</v>
      </c>
      <c r="I1360" s="20">
        <f t="shared" si="128"/>
        <v>1</v>
      </c>
      <c r="J1360" s="102">
        <f t="shared" si="129"/>
        <v>1.1221573257114452E-3</v>
      </c>
      <c r="K1360" s="102">
        <f t="shared" si="130"/>
        <v>1.2778652003774358E-3</v>
      </c>
      <c r="L1360" s="96">
        <f t="shared" si="131"/>
        <v>9.0299999999999998E-3</v>
      </c>
    </row>
    <row r="1361" spans="1:12" ht="13.95" customHeight="1" x14ac:dyDescent="0.3">
      <c r="A1361" s="94">
        <v>46203</v>
      </c>
      <c r="B1361" s="57" t="s">
        <v>171</v>
      </c>
      <c r="C1361" s="57" t="s">
        <v>99</v>
      </c>
      <c r="D1361" s="19" t="str">
        <f t="shared" si="126"/>
        <v>Financials</v>
      </c>
      <c r="E1361" s="19" t="str">
        <f t="shared" si="127"/>
        <v>Financials</v>
      </c>
      <c r="F1361" s="100">
        <v>1.01E-2</v>
      </c>
      <c r="G1361" s="101">
        <v>8.891</v>
      </c>
      <c r="H1361" s="98">
        <v>0.87668000000000001</v>
      </c>
      <c r="I1361" s="20">
        <f t="shared" si="128"/>
        <v>1</v>
      </c>
      <c r="J1361" s="102">
        <f t="shared" si="129"/>
        <v>1.1359802047013834E-3</v>
      </c>
      <c r="K1361" s="102">
        <f t="shared" si="130"/>
        <v>1.2957752026981149E-3</v>
      </c>
      <c r="L1361" s="96">
        <f t="shared" si="131"/>
        <v>1.01E-2</v>
      </c>
    </row>
    <row r="1362" spans="1:12" ht="13.95" customHeight="1" x14ac:dyDescent="0.3">
      <c r="A1362" s="94">
        <v>46234</v>
      </c>
      <c r="B1362" s="57" t="s">
        <v>171</v>
      </c>
      <c r="C1362" s="57" t="s">
        <v>99</v>
      </c>
      <c r="D1362" s="19" t="str">
        <f t="shared" si="126"/>
        <v>Financials</v>
      </c>
      <c r="E1362" s="19" t="str">
        <f t="shared" si="127"/>
        <v>Financials</v>
      </c>
      <c r="F1362" s="100">
        <v>1.0279999999999999E-2</v>
      </c>
      <c r="G1362" s="101">
        <v>9.3979999999999997</v>
      </c>
      <c r="H1362" s="98">
        <v>0.88027</v>
      </c>
      <c r="I1362" s="20">
        <f t="shared" si="128"/>
        <v>1</v>
      </c>
      <c r="J1362" s="102">
        <f t="shared" si="129"/>
        <v>1.0938497552670781E-3</v>
      </c>
      <c r="K1362" s="102">
        <f t="shared" si="130"/>
        <v>1.2426298241074649E-3</v>
      </c>
      <c r="L1362" s="96">
        <f t="shared" si="131"/>
        <v>1.0279999999999999E-2</v>
      </c>
    </row>
    <row r="1363" spans="1:12" ht="13.95" customHeight="1" x14ac:dyDescent="0.3">
      <c r="A1363" s="94">
        <v>46265</v>
      </c>
      <c r="B1363" s="57" t="s">
        <v>171</v>
      </c>
      <c r="C1363" s="57" t="s">
        <v>99</v>
      </c>
      <c r="D1363" s="19" t="str">
        <f t="shared" si="126"/>
        <v>Financials</v>
      </c>
      <c r="E1363" s="19" t="str">
        <f t="shared" si="127"/>
        <v>Financials</v>
      </c>
      <c r="F1363" s="100">
        <v>1.0160000000000001E-2</v>
      </c>
      <c r="G1363" s="101">
        <v>9.15</v>
      </c>
      <c r="H1363" s="98">
        <v>0.86753000000000002</v>
      </c>
      <c r="I1363" s="20">
        <f t="shared" si="128"/>
        <v>1</v>
      </c>
      <c r="J1363" s="102">
        <f t="shared" si="129"/>
        <v>1.1103825136612022E-3</v>
      </c>
      <c r="K1363" s="102">
        <f t="shared" si="130"/>
        <v>1.2799355799352208E-3</v>
      </c>
      <c r="L1363" s="96">
        <f t="shared" si="131"/>
        <v>1.0160000000000001E-2</v>
      </c>
    </row>
    <row r="1364" spans="1:12" ht="13.95" customHeight="1" x14ac:dyDescent="0.3">
      <c r="A1364" s="94">
        <v>46295</v>
      </c>
      <c r="B1364" s="57" t="s">
        <v>171</v>
      </c>
      <c r="C1364" s="57" t="s">
        <v>99</v>
      </c>
      <c r="D1364" s="19" t="str">
        <f t="shared" si="126"/>
        <v>Financials</v>
      </c>
      <c r="E1364" s="19" t="str">
        <f t="shared" si="127"/>
        <v>Financials</v>
      </c>
      <c r="F1364" s="100">
        <v>9.2500000000000013E-3</v>
      </c>
      <c r="G1364" s="101">
        <v>8.891</v>
      </c>
      <c r="H1364" s="98">
        <v>0.86650000000000005</v>
      </c>
      <c r="I1364" s="20">
        <f t="shared" si="128"/>
        <v>1</v>
      </c>
      <c r="J1364" s="102">
        <f t="shared" si="129"/>
        <v>1.0403779102463166E-3</v>
      </c>
      <c r="K1364" s="102">
        <f t="shared" si="130"/>
        <v>1.2006669477741679E-3</v>
      </c>
      <c r="L1364" s="96">
        <f t="shared" si="131"/>
        <v>9.2500000000000013E-3</v>
      </c>
    </row>
    <row r="1365" spans="1:12" ht="13.95" customHeight="1" x14ac:dyDescent="0.3">
      <c r="A1365" s="94">
        <v>43951</v>
      </c>
      <c r="B1365" s="57" t="s">
        <v>228</v>
      </c>
      <c r="C1365" s="57" t="s">
        <v>113</v>
      </c>
      <c r="D1365" s="19" t="str">
        <f t="shared" si="126"/>
        <v>Defensives</v>
      </c>
      <c r="E1365" s="19" t="str">
        <f t="shared" si="127"/>
        <v>Defensives</v>
      </c>
      <c r="F1365" s="100">
        <v>2.186E-3</v>
      </c>
      <c r="G1365" s="101">
        <v>7.9459999999999997</v>
      </c>
      <c r="H1365" s="98">
        <v>1.0486800000000001</v>
      </c>
      <c r="I1365" s="20">
        <f t="shared" si="128"/>
        <v>0</v>
      </c>
      <c r="J1365" s="102">
        <f t="shared" si="129"/>
        <v>0</v>
      </c>
      <c r="K1365" s="102">
        <f t="shared" si="130"/>
        <v>0</v>
      </c>
      <c r="L1365" s="96">
        <f t="shared" si="131"/>
        <v>0</v>
      </c>
    </row>
    <row r="1366" spans="1:12" ht="13.95" customHeight="1" x14ac:dyDescent="0.3">
      <c r="A1366" s="94">
        <v>43982</v>
      </c>
      <c r="B1366" s="57" t="s">
        <v>228</v>
      </c>
      <c r="C1366" s="57" t="s">
        <v>113</v>
      </c>
      <c r="D1366" s="19" t="str">
        <f t="shared" si="126"/>
        <v>Defensives</v>
      </c>
      <c r="E1366" s="19" t="str">
        <f t="shared" si="127"/>
        <v>Defensives</v>
      </c>
      <c r="F1366" s="100">
        <v>2.199E-3</v>
      </c>
      <c r="G1366" s="101">
        <v>8.91</v>
      </c>
      <c r="H1366" s="98">
        <v>1.0468999999999999</v>
      </c>
      <c r="I1366" s="20">
        <f t="shared" si="128"/>
        <v>0</v>
      </c>
      <c r="J1366" s="102">
        <f t="shared" si="129"/>
        <v>0</v>
      </c>
      <c r="K1366" s="102">
        <f t="shared" si="130"/>
        <v>0</v>
      </c>
      <c r="L1366" s="96">
        <f t="shared" si="131"/>
        <v>0</v>
      </c>
    </row>
    <row r="1367" spans="1:12" ht="13.95" customHeight="1" x14ac:dyDescent="0.3">
      <c r="A1367" s="94">
        <v>44012</v>
      </c>
      <c r="B1367" s="57" t="s">
        <v>228</v>
      </c>
      <c r="C1367" s="57" t="s">
        <v>113</v>
      </c>
      <c r="D1367" s="19" t="str">
        <f t="shared" si="126"/>
        <v>Defensives</v>
      </c>
      <c r="E1367" s="19" t="str">
        <f t="shared" si="127"/>
        <v>Defensives</v>
      </c>
      <c r="F1367" s="100">
        <v>1.9819999999999998E-3</v>
      </c>
      <c r="G1367" s="101">
        <v>9.7409999999999997</v>
      </c>
      <c r="H1367" s="98">
        <v>0.95018000000000002</v>
      </c>
      <c r="I1367" s="20">
        <f t="shared" si="128"/>
        <v>1</v>
      </c>
      <c r="J1367" s="102">
        <f t="shared" si="129"/>
        <v>2.0346986962324195E-4</v>
      </c>
      <c r="K1367" s="102">
        <f t="shared" si="130"/>
        <v>2.1413823656911526E-4</v>
      </c>
      <c r="L1367" s="96">
        <f t="shared" si="131"/>
        <v>1.9819999999999998E-3</v>
      </c>
    </row>
    <row r="1368" spans="1:12" ht="13.95" customHeight="1" x14ac:dyDescent="0.3">
      <c r="A1368" s="94">
        <v>44043</v>
      </c>
      <c r="B1368" s="57" t="s">
        <v>228</v>
      </c>
      <c r="C1368" s="57" t="s">
        <v>113</v>
      </c>
      <c r="D1368" s="19" t="str">
        <f t="shared" si="126"/>
        <v>Defensives</v>
      </c>
      <c r="E1368" s="19" t="str">
        <f t="shared" si="127"/>
        <v>Defensives</v>
      </c>
      <c r="F1368" s="100">
        <v>1.882E-3</v>
      </c>
      <c r="G1368" s="101">
        <v>9.4440000000000008</v>
      </c>
      <c r="H1368" s="98">
        <v>1.4854000000000001</v>
      </c>
      <c r="I1368" s="20">
        <f t="shared" si="128"/>
        <v>0</v>
      </c>
      <c r="J1368" s="102">
        <f t="shared" si="129"/>
        <v>0</v>
      </c>
      <c r="K1368" s="102">
        <f t="shared" si="130"/>
        <v>0</v>
      </c>
      <c r="L1368" s="96">
        <f t="shared" si="131"/>
        <v>0</v>
      </c>
    </row>
    <row r="1369" spans="1:12" ht="13.95" customHeight="1" x14ac:dyDescent="0.3">
      <c r="A1369" s="94">
        <v>44074</v>
      </c>
      <c r="B1369" s="57" t="s">
        <v>228</v>
      </c>
      <c r="C1369" s="57" t="s">
        <v>113</v>
      </c>
      <c r="D1369" s="19" t="str">
        <f t="shared" si="126"/>
        <v>Defensives</v>
      </c>
      <c r="E1369" s="19" t="str">
        <f t="shared" si="127"/>
        <v>Defensives</v>
      </c>
      <c r="F1369" s="100">
        <v>1.8810000000000001E-3</v>
      </c>
      <c r="G1369" s="101">
        <v>10.676</v>
      </c>
      <c r="H1369" s="98">
        <v>0.99421000000000004</v>
      </c>
      <c r="I1369" s="20">
        <f t="shared" si="128"/>
        <v>1</v>
      </c>
      <c r="J1369" s="102">
        <f t="shared" si="129"/>
        <v>1.7618958411390033E-4</v>
      </c>
      <c r="K1369" s="102">
        <f t="shared" si="130"/>
        <v>1.7721566280152112E-4</v>
      </c>
      <c r="L1369" s="96">
        <f t="shared" si="131"/>
        <v>1.8810000000000001E-3</v>
      </c>
    </row>
    <row r="1370" spans="1:12" ht="13.95" customHeight="1" x14ac:dyDescent="0.3">
      <c r="A1370" s="94">
        <v>44104</v>
      </c>
      <c r="B1370" s="57" t="s">
        <v>228</v>
      </c>
      <c r="C1370" s="57" t="s">
        <v>113</v>
      </c>
      <c r="D1370" s="19" t="str">
        <f t="shared" si="126"/>
        <v>Defensives</v>
      </c>
      <c r="E1370" s="19" t="str">
        <f t="shared" si="127"/>
        <v>Defensives</v>
      </c>
      <c r="F1370" s="100">
        <v>1.761E-3</v>
      </c>
      <c r="G1370" s="101">
        <v>9.1720000000000006</v>
      </c>
      <c r="H1370" s="98">
        <v>0.81704999999999994</v>
      </c>
      <c r="I1370" s="20">
        <f t="shared" si="128"/>
        <v>1</v>
      </c>
      <c r="J1370" s="102">
        <f t="shared" si="129"/>
        <v>1.9199738334060181E-4</v>
      </c>
      <c r="K1370" s="102">
        <f t="shared" si="130"/>
        <v>2.3498853600220529E-4</v>
      </c>
      <c r="L1370" s="96">
        <f t="shared" si="131"/>
        <v>1.761E-3</v>
      </c>
    </row>
    <row r="1371" spans="1:12" ht="13.95" customHeight="1" x14ac:dyDescent="0.3">
      <c r="A1371" s="94">
        <v>44135</v>
      </c>
      <c r="B1371" s="57" t="s">
        <v>228</v>
      </c>
      <c r="C1371" s="57" t="s">
        <v>113</v>
      </c>
      <c r="D1371" s="19" t="str">
        <f t="shared" si="126"/>
        <v>Defensives</v>
      </c>
      <c r="E1371" s="19" t="str">
        <f t="shared" si="127"/>
        <v>Defensives</v>
      </c>
      <c r="F1371" s="100">
        <v>1.5020000000000001E-3</v>
      </c>
      <c r="G1371" s="101">
        <v>6.7409999999999997</v>
      </c>
      <c r="H1371" s="98">
        <v>0.66433000000000009</v>
      </c>
      <c r="I1371" s="20">
        <f t="shared" si="128"/>
        <v>1</v>
      </c>
      <c r="J1371" s="102">
        <f t="shared" si="129"/>
        <v>2.2281560599317612E-4</v>
      </c>
      <c r="K1371" s="102">
        <f t="shared" si="130"/>
        <v>3.353989824231573E-4</v>
      </c>
      <c r="L1371" s="96">
        <f t="shared" si="131"/>
        <v>1.5020000000000001E-3</v>
      </c>
    </row>
    <row r="1372" spans="1:12" ht="13.95" customHeight="1" x14ac:dyDescent="0.3">
      <c r="A1372" s="94">
        <v>44165</v>
      </c>
      <c r="B1372" s="57" t="s">
        <v>228</v>
      </c>
      <c r="C1372" s="57" t="s">
        <v>113</v>
      </c>
      <c r="D1372" s="19" t="str">
        <f t="shared" si="126"/>
        <v>Defensives</v>
      </c>
      <c r="E1372" s="19" t="str">
        <f t="shared" si="127"/>
        <v>Defensives</v>
      </c>
      <c r="F1372" s="100">
        <v>1.305E-3</v>
      </c>
      <c r="G1372" s="101">
        <v>9.3510000000000009</v>
      </c>
      <c r="H1372" s="98">
        <v>0.49919000000000002</v>
      </c>
      <c r="I1372" s="20">
        <f t="shared" si="128"/>
        <v>1</v>
      </c>
      <c r="J1372" s="102">
        <f t="shared" si="129"/>
        <v>1.395572666025024E-4</v>
      </c>
      <c r="K1372" s="102">
        <f t="shared" si="130"/>
        <v>2.7956743244556659E-4</v>
      </c>
      <c r="L1372" s="96">
        <f t="shared" si="131"/>
        <v>1.305E-3</v>
      </c>
    </row>
    <row r="1373" spans="1:12" ht="13.95" customHeight="1" x14ac:dyDescent="0.3">
      <c r="A1373" s="94">
        <v>44196</v>
      </c>
      <c r="B1373" s="57" t="s">
        <v>228</v>
      </c>
      <c r="C1373" s="57" t="s">
        <v>113</v>
      </c>
      <c r="D1373" s="19" t="str">
        <f t="shared" si="126"/>
        <v>Defensives</v>
      </c>
      <c r="E1373" s="19" t="str">
        <f t="shared" si="127"/>
        <v>Defensives</v>
      </c>
      <c r="F1373" s="100">
        <v>1.2329999999999999E-3</v>
      </c>
      <c r="G1373" s="101">
        <v>9.7249999999999996</v>
      </c>
      <c r="H1373" s="98">
        <v>0.34694999999999998</v>
      </c>
      <c r="I1373" s="20">
        <f t="shared" si="128"/>
        <v>1</v>
      </c>
      <c r="J1373" s="102">
        <f t="shared" si="129"/>
        <v>1.267866323907455E-4</v>
      </c>
      <c r="K1373" s="102">
        <f t="shared" si="130"/>
        <v>3.6543199997332614E-4</v>
      </c>
      <c r="L1373" s="96">
        <f t="shared" si="131"/>
        <v>1.2329999999999999E-3</v>
      </c>
    </row>
    <row r="1374" spans="1:12" ht="13.95" customHeight="1" x14ac:dyDescent="0.3">
      <c r="A1374" s="94">
        <v>44227</v>
      </c>
      <c r="B1374" s="57" t="s">
        <v>228</v>
      </c>
      <c r="C1374" s="57" t="s">
        <v>113</v>
      </c>
      <c r="D1374" s="19" t="str">
        <f t="shared" si="126"/>
        <v>Defensives</v>
      </c>
      <c r="E1374" s="19" t="str">
        <f t="shared" si="127"/>
        <v>Defensives</v>
      </c>
      <c r="F1374" s="100">
        <v>1.0499999999999999E-3</v>
      </c>
      <c r="G1374" s="101">
        <v>8.9700000000000006</v>
      </c>
      <c r="H1374" s="98">
        <v>0.34380000000000011</v>
      </c>
      <c r="I1374" s="20">
        <f t="shared" si="128"/>
        <v>1</v>
      </c>
      <c r="J1374" s="102">
        <f t="shared" si="129"/>
        <v>1.1705685618729096E-4</v>
      </c>
      <c r="K1374" s="102">
        <f t="shared" si="130"/>
        <v>3.404795118885716E-4</v>
      </c>
      <c r="L1374" s="96">
        <f t="shared" si="131"/>
        <v>1.0499999999999999E-3</v>
      </c>
    </row>
    <row r="1375" spans="1:12" ht="13.95" customHeight="1" x14ac:dyDescent="0.3">
      <c r="A1375" s="94">
        <v>44255</v>
      </c>
      <c r="B1375" s="57" t="s">
        <v>228</v>
      </c>
      <c r="C1375" s="57" t="s">
        <v>113</v>
      </c>
      <c r="D1375" s="19" t="str">
        <f t="shared" si="126"/>
        <v>Defensives</v>
      </c>
      <c r="E1375" s="19" t="str">
        <f t="shared" si="127"/>
        <v>Defensives</v>
      </c>
      <c r="F1375" s="100">
        <v>1.15E-3</v>
      </c>
      <c r="G1375" s="101">
        <v>12.472</v>
      </c>
      <c r="H1375" s="98">
        <v>0.49246000000000001</v>
      </c>
      <c r="I1375" s="20">
        <f t="shared" si="128"/>
        <v>1</v>
      </c>
      <c r="J1375" s="102">
        <f t="shared" si="129"/>
        <v>9.2206542655548431E-5</v>
      </c>
      <c r="K1375" s="102">
        <f t="shared" si="130"/>
        <v>1.872366134417992E-4</v>
      </c>
      <c r="L1375" s="96">
        <f t="shared" si="131"/>
        <v>1.15E-3</v>
      </c>
    </row>
    <row r="1376" spans="1:12" ht="13.95" customHeight="1" x14ac:dyDescent="0.3">
      <c r="A1376" s="94">
        <v>44286</v>
      </c>
      <c r="B1376" s="57" t="s">
        <v>228</v>
      </c>
      <c r="C1376" s="57" t="s">
        <v>113</v>
      </c>
      <c r="D1376" s="19" t="str">
        <f t="shared" si="126"/>
        <v>Defensives</v>
      </c>
      <c r="E1376" s="19" t="str">
        <f t="shared" si="127"/>
        <v>Defensives</v>
      </c>
      <c r="F1376" s="100">
        <v>1.14E-3</v>
      </c>
      <c r="G1376" s="101">
        <v>13.057</v>
      </c>
      <c r="H1376" s="98">
        <v>0.48979</v>
      </c>
      <c r="I1376" s="20">
        <f t="shared" si="128"/>
        <v>1</v>
      </c>
      <c r="J1376" s="102">
        <f t="shared" si="129"/>
        <v>8.7309489162901117E-5</v>
      </c>
      <c r="K1376" s="102">
        <f t="shared" si="130"/>
        <v>1.782590276708408E-4</v>
      </c>
      <c r="L1376" s="96">
        <f t="shared" si="131"/>
        <v>1.14E-3</v>
      </c>
    </row>
    <row r="1377" spans="1:12" ht="13.95" customHeight="1" x14ac:dyDescent="0.3">
      <c r="A1377" s="94">
        <v>44316</v>
      </c>
      <c r="B1377" s="57" t="s">
        <v>228</v>
      </c>
      <c r="C1377" s="57" t="s">
        <v>113</v>
      </c>
      <c r="D1377" s="19" t="str">
        <f t="shared" si="126"/>
        <v>Defensives</v>
      </c>
      <c r="E1377" s="19" t="str">
        <f t="shared" si="127"/>
        <v>Defensives</v>
      </c>
      <c r="F1377" s="100">
        <v>1.08E-3</v>
      </c>
      <c r="G1377" s="101">
        <v>8.6539999999999999</v>
      </c>
      <c r="H1377" s="98">
        <v>0.48559000000000002</v>
      </c>
      <c r="I1377" s="20">
        <f t="shared" si="128"/>
        <v>1</v>
      </c>
      <c r="J1377" s="102">
        <f t="shared" si="129"/>
        <v>1.247977813727756E-4</v>
      </c>
      <c r="K1377" s="102">
        <f t="shared" si="130"/>
        <v>2.5700237108007904E-4</v>
      </c>
      <c r="L1377" s="96">
        <f t="shared" si="131"/>
        <v>1.08E-3</v>
      </c>
    </row>
    <row r="1378" spans="1:12" ht="13.95" customHeight="1" x14ac:dyDescent="0.3">
      <c r="A1378" s="94">
        <v>44347</v>
      </c>
      <c r="B1378" s="57" t="s">
        <v>228</v>
      </c>
      <c r="C1378" s="57" t="s">
        <v>113</v>
      </c>
      <c r="D1378" s="19" t="str">
        <f t="shared" si="126"/>
        <v>Defensives</v>
      </c>
      <c r="E1378" s="19" t="str">
        <f t="shared" si="127"/>
        <v>Defensives</v>
      </c>
      <c r="F1378" s="100">
        <v>1.0399999999999999E-3</v>
      </c>
      <c r="G1378" s="101">
        <v>8.7620000000000005</v>
      </c>
      <c r="H1378" s="98">
        <v>0.46216000000000002</v>
      </c>
      <c r="I1378" s="20">
        <f t="shared" si="128"/>
        <v>1</v>
      </c>
      <c r="J1378" s="102">
        <f t="shared" si="129"/>
        <v>1.1869436201780413E-4</v>
      </c>
      <c r="K1378" s="102">
        <f t="shared" si="130"/>
        <v>2.5682525968886126E-4</v>
      </c>
      <c r="L1378" s="96">
        <f t="shared" si="131"/>
        <v>1.0399999999999999E-3</v>
      </c>
    </row>
    <row r="1379" spans="1:12" ht="13.95" customHeight="1" x14ac:dyDescent="0.3">
      <c r="A1379" s="94">
        <v>44377</v>
      </c>
      <c r="B1379" s="57" t="s">
        <v>228</v>
      </c>
      <c r="C1379" s="57" t="s">
        <v>113</v>
      </c>
      <c r="D1379" s="19" t="str">
        <f t="shared" si="126"/>
        <v>Defensives</v>
      </c>
      <c r="E1379" s="19" t="str">
        <f t="shared" si="127"/>
        <v>Defensives</v>
      </c>
      <c r="F1379" s="100">
        <v>9.7999999999999997E-4</v>
      </c>
      <c r="G1379" s="101">
        <v>9.173</v>
      </c>
      <c r="H1379" s="98">
        <v>0.51246999999999998</v>
      </c>
      <c r="I1379" s="20">
        <f t="shared" si="128"/>
        <v>1</v>
      </c>
      <c r="J1379" s="102">
        <f t="shared" si="129"/>
        <v>1.0683527744467458E-4</v>
      </c>
      <c r="K1379" s="102">
        <f t="shared" si="130"/>
        <v>2.0847128113777311E-4</v>
      </c>
      <c r="L1379" s="96">
        <f t="shared" si="131"/>
        <v>9.7999999999999997E-4</v>
      </c>
    </row>
    <row r="1380" spans="1:12" ht="13.95" customHeight="1" x14ac:dyDescent="0.3">
      <c r="A1380" s="94">
        <v>44408</v>
      </c>
      <c r="B1380" s="57" t="s">
        <v>228</v>
      </c>
      <c r="C1380" s="57" t="s">
        <v>113</v>
      </c>
      <c r="D1380" s="19" t="str">
        <f t="shared" si="126"/>
        <v>Defensives</v>
      </c>
      <c r="E1380" s="19" t="str">
        <f t="shared" si="127"/>
        <v>Defensives</v>
      </c>
      <c r="F1380" s="100">
        <v>9.7999999999999997E-4</v>
      </c>
      <c r="G1380" s="101">
        <v>8.3810000000000002</v>
      </c>
      <c r="H1380" s="98">
        <v>0.48508000000000001</v>
      </c>
      <c r="I1380" s="20">
        <f t="shared" si="128"/>
        <v>1</v>
      </c>
      <c r="J1380" s="102">
        <f t="shared" si="129"/>
        <v>1.1693115380026249E-4</v>
      </c>
      <c r="K1380" s="102">
        <f t="shared" si="130"/>
        <v>2.4105540075917888E-4</v>
      </c>
      <c r="L1380" s="96">
        <f t="shared" si="131"/>
        <v>9.7999999999999997E-4</v>
      </c>
    </row>
    <row r="1381" spans="1:12" ht="13.95" customHeight="1" x14ac:dyDescent="0.3">
      <c r="A1381" s="94">
        <v>44439</v>
      </c>
      <c r="B1381" s="57" t="s">
        <v>228</v>
      </c>
      <c r="C1381" s="57" t="s">
        <v>113</v>
      </c>
      <c r="D1381" s="19" t="str">
        <f t="shared" si="126"/>
        <v>Defensives</v>
      </c>
      <c r="E1381" s="19" t="str">
        <f t="shared" si="127"/>
        <v>Defensives</v>
      </c>
      <c r="F1381" s="100">
        <v>9.3999999999999997E-4</v>
      </c>
      <c r="G1381" s="101">
        <v>7.742</v>
      </c>
      <c r="H1381" s="98">
        <v>0.46171000000000001</v>
      </c>
      <c r="I1381" s="20">
        <f t="shared" si="128"/>
        <v>1</v>
      </c>
      <c r="J1381" s="102">
        <f t="shared" si="129"/>
        <v>1.2141565486954275E-4</v>
      </c>
      <c r="K1381" s="102">
        <f t="shared" si="130"/>
        <v>2.6296951521418804E-4</v>
      </c>
      <c r="L1381" s="96">
        <f t="shared" si="131"/>
        <v>9.3999999999999997E-4</v>
      </c>
    </row>
    <row r="1382" spans="1:12" ht="13.95" customHeight="1" x14ac:dyDescent="0.3">
      <c r="A1382" s="94">
        <v>44469</v>
      </c>
      <c r="B1382" s="57" t="s">
        <v>228</v>
      </c>
      <c r="C1382" s="57" t="s">
        <v>113</v>
      </c>
      <c r="D1382" s="19" t="str">
        <f t="shared" si="126"/>
        <v>Defensives</v>
      </c>
      <c r="E1382" s="19" t="str">
        <f t="shared" si="127"/>
        <v>Defensives</v>
      </c>
      <c r="F1382" s="100">
        <v>1.1800000000000001E-3</v>
      </c>
      <c r="G1382" s="101">
        <v>8.0730000000000004</v>
      </c>
      <c r="H1382" s="98">
        <v>0.56776000000000004</v>
      </c>
      <c r="I1382" s="20">
        <f t="shared" si="128"/>
        <v>1</v>
      </c>
      <c r="J1382" s="102">
        <f t="shared" si="129"/>
        <v>1.4616623312275486E-4</v>
      </c>
      <c r="K1382" s="102">
        <f t="shared" si="130"/>
        <v>2.574436964963274E-4</v>
      </c>
      <c r="L1382" s="96">
        <f t="shared" si="131"/>
        <v>1.1800000000000001E-3</v>
      </c>
    </row>
    <row r="1383" spans="1:12" ht="13.95" customHeight="1" x14ac:dyDescent="0.3">
      <c r="A1383" s="94">
        <v>44500</v>
      </c>
      <c r="B1383" s="57" t="s">
        <v>228</v>
      </c>
      <c r="C1383" s="57" t="s">
        <v>113</v>
      </c>
      <c r="D1383" s="19" t="str">
        <f t="shared" si="126"/>
        <v>Defensives</v>
      </c>
      <c r="E1383" s="19" t="str">
        <f t="shared" si="127"/>
        <v>Defensives</v>
      </c>
      <c r="F1383" s="100">
        <v>1.1900000000000001E-3</v>
      </c>
      <c r="G1383" s="101">
        <v>7.5540000000000003</v>
      </c>
      <c r="H1383" s="98">
        <v>0.55238999999999994</v>
      </c>
      <c r="I1383" s="20">
        <f t="shared" si="128"/>
        <v>1</v>
      </c>
      <c r="J1383" s="102">
        <f t="shared" si="129"/>
        <v>1.5753243314800108E-4</v>
      </c>
      <c r="K1383" s="102">
        <f t="shared" si="130"/>
        <v>2.851833544198865E-4</v>
      </c>
      <c r="L1383" s="96">
        <f t="shared" si="131"/>
        <v>1.1900000000000001E-3</v>
      </c>
    </row>
    <row r="1384" spans="1:12" ht="13.95" customHeight="1" x14ac:dyDescent="0.3">
      <c r="A1384" s="94">
        <v>44530</v>
      </c>
      <c r="B1384" s="57" t="s">
        <v>228</v>
      </c>
      <c r="C1384" s="57" t="s">
        <v>113</v>
      </c>
      <c r="D1384" s="19" t="str">
        <f t="shared" si="126"/>
        <v>Defensives</v>
      </c>
      <c r="E1384" s="19" t="str">
        <f t="shared" si="127"/>
        <v>Defensives</v>
      </c>
      <c r="F1384" s="100">
        <v>1.07E-3</v>
      </c>
      <c r="G1384" s="101">
        <v>7.1619999999999999</v>
      </c>
      <c r="H1384" s="98">
        <v>0.54061000000000003</v>
      </c>
      <c r="I1384" s="20">
        <f t="shared" si="128"/>
        <v>1</v>
      </c>
      <c r="J1384" s="102">
        <f t="shared" si="129"/>
        <v>1.4939960904775202E-4</v>
      </c>
      <c r="K1384" s="102">
        <f t="shared" si="130"/>
        <v>2.7635376527950281E-4</v>
      </c>
      <c r="L1384" s="96">
        <f t="shared" si="131"/>
        <v>1.07E-3</v>
      </c>
    </row>
    <row r="1385" spans="1:12" ht="13.95" customHeight="1" x14ac:dyDescent="0.3">
      <c r="A1385" s="94">
        <v>44561</v>
      </c>
      <c r="B1385" s="57" t="s">
        <v>228</v>
      </c>
      <c r="C1385" s="57" t="s">
        <v>113</v>
      </c>
      <c r="D1385" s="19" t="str">
        <f t="shared" si="126"/>
        <v>Defensives</v>
      </c>
      <c r="E1385" s="19" t="str">
        <f t="shared" si="127"/>
        <v>Defensives</v>
      </c>
      <c r="F1385" s="100">
        <v>1.3500000000000001E-3</v>
      </c>
      <c r="G1385" s="101">
        <v>9.2490000000000006</v>
      </c>
      <c r="H1385" s="98">
        <v>0.43959999999999999</v>
      </c>
      <c r="I1385" s="20">
        <f t="shared" si="128"/>
        <v>1</v>
      </c>
      <c r="J1385" s="102">
        <f t="shared" si="129"/>
        <v>1.4596172559195588E-4</v>
      </c>
      <c r="K1385" s="102">
        <f t="shared" si="130"/>
        <v>3.3203304274785232E-4</v>
      </c>
      <c r="L1385" s="96">
        <f t="shared" si="131"/>
        <v>1.3500000000000001E-3</v>
      </c>
    </row>
    <row r="1386" spans="1:12" ht="13.95" customHeight="1" x14ac:dyDescent="0.3">
      <c r="A1386" s="94">
        <v>44592</v>
      </c>
      <c r="B1386" s="57" t="s">
        <v>228</v>
      </c>
      <c r="C1386" s="57" t="s">
        <v>113</v>
      </c>
      <c r="D1386" s="19" t="str">
        <f t="shared" si="126"/>
        <v>Defensives</v>
      </c>
      <c r="E1386" s="19" t="str">
        <f t="shared" si="127"/>
        <v>Defensives</v>
      </c>
      <c r="F1386" s="100">
        <v>1.14E-3</v>
      </c>
      <c r="G1386" s="101">
        <v>8.1039999999999992</v>
      </c>
      <c r="H1386" s="98">
        <v>0.47094000000000003</v>
      </c>
      <c r="I1386" s="20">
        <f t="shared" si="128"/>
        <v>1</v>
      </c>
      <c r="J1386" s="102">
        <f t="shared" si="129"/>
        <v>1.4067127344521226E-4</v>
      </c>
      <c r="K1386" s="102">
        <f t="shared" si="130"/>
        <v>2.9870317544742909E-4</v>
      </c>
      <c r="L1386" s="96">
        <f t="shared" si="131"/>
        <v>1.14E-3</v>
      </c>
    </row>
    <row r="1387" spans="1:12" ht="13.95" customHeight="1" x14ac:dyDescent="0.3">
      <c r="A1387" s="94">
        <v>44620</v>
      </c>
      <c r="B1387" s="57" t="s">
        <v>228</v>
      </c>
      <c r="C1387" s="57" t="s">
        <v>113</v>
      </c>
      <c r="D1387" s="19" t="str">
        <f t="shared" si="126"/>
        <v>Defensives</v>
      </c>
      <c r="E1387" s="19" t="str">
        <f t="shared" si="127"/>
        <v>Defensives</v>
      </c>
      <c r="F1387" s="100">
        <v>1.2700000000000001E-3</v>
      </c>
      <c r="G1387" s="101">
        <v>8.1880000000000006</v>
      </c>
      <c r="H1387" s="98">
        <v>0.66488000000000003</v>
      </c>
      <c r="I1387" s="20">
        <f t="shared" si="128"/>
        <v>1</v>
      </c>
      <c r="J1387" s="102">
        <f t="shared" si="129"/>
        <v>1.5510503175378602E-4</v>
      </c>
      <c r="K1387" s="102">
        <f t="shared" si="130"/>
        <v>2.3328274538831972E-4</v>
      </c>
      <c r="L1387" s="96">
        <f t="shared" si="131"/>
        <v>1.2700000000000001E-3</v>
      </c>
    </row>
    <row r="1388" spans="1:12" ht="13.95" customHeight="1" x14ac:dyDescent="0.3">
      <c r="A1388" s="94">
        <v>44651</v>
      </c>
      <c r="B1388" s="57" t="s">
        <v>228</v>
      </c>
      <c r="C1388" s="57" t="s">
        <v>113</v>
      </c>
      <c r="D1388" s="19" t="str">
        <f t="shared" si="126"/>
        <v>Defensives</v>
      </c>
      <c r="E1388" s="19" t="str">
        <f t="shared" si="127"/>
        <v>Defensives</v>
      </c>
      <c r="F1388" s="100">
        <v>1.42E-3</v>
      </c>
      <c r="G1388" s="101">
        <v>9.173</v>
      </c>
      <c r="H1388" s="98">
        <v>0.60225000000000006</v>
      </c>
      <c r="I1388" s="20">
        <f t="shared" si="128"/>
        <v>1</v>
      </c>
      <c r="J1388" s="102">
        <f t="shared" si="129"/>
        <v>1.548021367055489E-4</v>
      </c>
      <c r="K1388" s="102">
        <f t="shared" si="130"/>
        <v>2.5703966244175822E-4</v>
      </c>
      <c r="L1388" s="96">
        <f t="shared" si="131"/>
        <v>1.42E-3</v>
      </c>
    </row>
    <row r="1389" spans="1:12" ht="13.95" customHeight="1" x14ac:dyDescent="0.3">
      <c r="A1389" s="94">
        <v>44681</v>
      </c>
      <c r="B1389" s="57" t="s">
        <v>228</v>
      </c>
      <c r="C1389" s="57" t="s">
        <v>113</v>
      </c>
      <c r="D1389" s="19" t="str">
        <f t="shared" si="126"/>
        <v>Defensives</v>
      </c>
      <c r="E1389" s="19" t="str">
        <f t="shared" si="127"/>
        <v>Defensives</v>
      </c>
      <c r="F1389" s="100">
        <v>1.6999999999999999E-3</v>
      </c>
      <c r="G1389" s="101">
        <v>8.6329999999999991</v>
      </c>
      <c r="H1389" s="98">
        <v>0.57716999999999996</v>
      </c>
      <c r="I1389" s="20">
        <f t="shared" si="128"/>
        <v>1</v>
      </c>
      <c r="J1389" s="102">
        <f t="shared" si="129"/>
        <v>1.9691879995366616E-4</v>
      </c>
      <c r="K1389" s="102">
        <f t="shared" si="130"/>
        <v>3.411798949246603E-4</v>
      </c>
      <c r="L1389" s="96">
        <f t="shared" si="131"/>
        <v>1.6999999999999999E-3</v>
      </c>
    </row>
    <row r="1390" spans="1:12" ht="13.95" customHeight="1" x14ac:dyDescent="0.3">
      <c r="A1390" s="94">
        <v>44712</v>
      </c>
      <c r="B1390" s="57" t="s">
        <v>228</v>
      </c>
      <c r="C1390" s="57" t="s">
        <v>113</v>
      </c>
      <c r="D1390" s="19" t="str">
        <f t="shared" si="126"/>
        <v>Defensives</v>
      </c>
      <c r="E1390" s="19" t="str">
        <f t="shared" si="127"/>
        <v>Defensives</v>
      </c>
      <c r="F1390" s="100">
        <v>1.81E-3</v>
      </c>
      <c r="G1390" s="101">
        <v>9.0960000000000001</v>
      </c>
      <c r="H1390" s="98">
        <v>0.63838000000000006</v>
      </c>
      <c r="I1390" s="20">
        <f t="shared" si="128"/>
        <v>1</v>
      </c>
      <c r="J1390" s="102">
        <f t="shared" si="129"/>
        <v>1.9898856640281442E-4</v>
      </c>
      <c r="K1390" s="102">
        <f t="shared" si="130"/>
        <v>3.1170864751842853E-4</v>
      </c>
      <c r="L1390" s="96">
        <f t="shared" si="131"/>
        <v>1.81E-3</v>
      </c>
    </row>
    <row r="1391" spans="1:12" ht="13.95" customHeight="1" x14ac:dyDescent="0.3">
      <c r="A1391" s="94">
        <v>44742</v>
      </c>
      <c r="B1391" s="57" t="s">
        <v>228</v>
      </c>
      <c r="C1391" s="57" t="s">
        <v>113</v>
      </c>
      <c r="D1391" s="19" t="str">
        <f t="shared" si="126"/>
        <v>Defensives</v>
      </c>
      <c r="E1391" s="19" t="str">
        <f t="shared" si="127"/>
        <v>Defensives</v>
      </c>
      <c r="F1391" s="100">
        <v>1.89E-3</v>
      </c>
      <c r="G1391" s="101">
        <v>8.3740000000000006</v>
      </c>
      <c r="H1391" s="98">
        <v>0.61577999999999999</v>
      </c>
      <c r="I1391" s="20">
        <f t="shared" si="128"/>
        <v>1</v>
      </c>
      <c r="J1391" s="102">
        <f t="shared" si="129"/>
        <v>2.2569859087652255E-4</v>
      </c>
      <c r="K1391" s="102">
        <f t="shared" si="130"/>
        <v>3.6652471804300653E-4</v>
      </c>
      <c r="L1391" s="96">
        <f t="shared" si="131"/>
        <v>1.89E-3</v>
      </c>
    </row>
    <row r="1392" spans="1:12" ht="13.95" customHeight="1" x14ac:dyDescent="0.3">
      <c r="A1392" s="94">
        <v>44773</v>
      </c>
      <c r="B1392" s="57" t="s">
        <v>228</v>
      </c>
      <c r="C1392" s="57" t="s">
        <v>113</v>
      </c>
      <c r="D1392" s="19" t="str">
        <f t="shared" si="126"/>
        <v>Defensives</v>
      </c>
      <c r="E1392" s="19" t="str">
        <f t="shared" si="127"/>
        <v>Defensives</v>
      </c>
      <c r="F1392" s="100">
        <v>1.7799999999999999E-3</v>
      </c>
      <c r="G1392" s="101">
        <v>7.7380000000000004</v>
      </c>
      <c r="H1392" s="98">
        <v>0.66099999999999992</v>
      </c>
      <c r="I1392" s="20">
        <f t="shared" si="128"/>
        <v>1</v>
      </c>
      <c r="J1392" s="102">
        <f t="shared" si="129"/>
        <v>2.3003360041354352E-4</v>
      </c>
      <c r="K1392" s="102">
        <f t="shared" si="130"/>
        <v>3.480084726377361E-4</v>
      </c>
      <c r="L1392" s="96">
        <f t="shared" si="131"/>
        <v>1.7799999999999999E-3</v>
      </c>
    </row>
    <row r="1393" spans="1:12" ht="13.95" customHeight="1" x14ac:dyDescent="0.3">
      <c r="A1393" s="94">
        <v>44804</v>
      </c>
      <c r="B1393" s="57" t="s">
        <v>228</v>
      </c>
      <c r="C1393" s="57" t="s">
        <v>113</v>
      </c>
      <c r="D1393" s="19" t="str">
        <f t="shared" si="126"/>
        <v>Defensives</v>
      </c>
      <c r="E1393" s="19" t="str">
        <f t="shared" si="127"/>
        <v>Defensives</v>
      </c>
      <c r="F1393" s="100">
        <v>2.0400000000000001E-3</v>
      </c>
      <c r="G1393" s="101">
        <v>8.407</v>
      </c>
      <c r="H1393" s="98">
        <v>0.68657999999999997</v>
      </c>
      <c r="I1393" s="20">
        <f t="shared" si="128"/>
        <v>1</v>
      </c>
      <c r="J1393" s="102">
        <f t="shared" si="129"/>
        <v>2.4265493041513027E-4</v>
      </c>
      <c r="K1393" s="102">
        <f t="shared" si="130"/>
        <v>3.534255737352243E-4</v>
      </c>
      <c r="L1393" s="96">
        <f t="shared" si="131"/>
        <v>2.0400000000000001E-3</v>
      </c>
    </row>
    <row r="1394" spans="1:12" ht="13.95" customHeight="1" x14ac:dyDescent="0.3">
      <c r="A1394" s="94">
        <v>44834</v>
      </c>
      <c r="B1394" s="57" t="s">
        <v>228</v>
      </c>
      <c r="C1394" s="57" t="s">
        <v>113</v>
      </c>
      <c r="D1394" s="19" t="str">
        <f t="shared" si="126"/>
        <v>Defensives</v>
      </c>
      <c r="E1394" s="19" t="str">
        <f t="shared" si="127"/>
        <v>Defensives</v>
      </c>
      <c r="F1394" s="100">
        <v>1.58E-3</v>
      </c>
      <c r="G1394" s="101">
        <v>6.4379999999999997</v>
      </c>
      <c r="H1394" s="98">
        <v>0.97702</v>
      </c>
      <c r="I1394" s="20">
        <f t="shared" si="128"/>
        <v>1</v>
      </c>
      <c r="J1394" s="102">
        <f t="shared" si="129"/>
        <v>2.4541783162472817E-4</v>
      </c>
      <c r="K1394" s="102">
        <f t="shared" si="130"/>
        <v>2.511901820072549E-4</v>
      </c>
      <c r="L1394" s="96">
        <f t="shared" si="131"/>
        <v>1.58E-3</v>
      </c>
    </row>
    <row r="1395" spans="1:12" ht="13.95" customHeight="1" x14ac:dyDescent="0.3">
      <c r="A1395" s="94">
        <v>44865</v>
      </c>
      <c r="B1395" s="57" t="s">
        <v>228</v>
      </c>
      <c r="C1395" s="57" t="s">
        <v>113</v>
      </c>
      <c r="D1395" s="19" t="str">
        <f t="shared" si="126"/>
        <v>Defensives</v>
      </c>
      <c r="E1395" s="19" t="str">
        <f t="shared" si="127"/>
        <v>Defensives</v>
      </c>
      <c r="F1395" s="100">
        <v>1.6299999999999999E-3</v>
      </c>
      <c r="G1395" s="101">
        <v>6.8019999999999996</v>
      </c>
      <c r="H1395" s="98">
        <v>0.90115999999999996</v>
      </c>
      <c r="I1395" s="20">
        <f t="shared" si="128"/>
        <v>1</v>
      </c>
      <c r="J1395" s="102">
        <f t="shared" si="129"/>
        <v>2.3963540135254338E-4</v>
      </c>
      <c r="K1395" s="102">
        <f t="shared" si="130"/>
        <v>2.659188172494822E-4</v>
      </c>
      <c r="L1395" s="96">
        <f t="shared" si="131"/>
        <v>1.6299999999999999E-3</v>
      </c>
    </row>
    <row r="1396" spans="1:12" ht="13.95" customHeight="1" x14ac:dyDescent="0.3">
      <c r="A1396" s="94">
        <v>44895</v>
      </c>
      <c r="B1396" s="57" t="s">
        <v>228</v>
      </c>
      <c r="C1396" s="57" t="s">
        <v>113</v>
      </c>
      <c r="D1396" s="19" t="str">
        <f t="shared" si="126"/>
        <v>Defensives</v>
      </c>
      <c r="E1396" s="19" t="str">
        <f t="shared" si="127"/>
        <v>Defensives</v>
      </c>
      <c r="F1396" s="100">
        <v>1.56E-3</v>
      </c>
      <c r="G1396" s="101">
        <v>5.9969999999999999</v>
      </c>
      <c r="H1396" s="98">
        <v>0.86462000000000006</v>
      </c>
      <c r="I1396" s="20">
        <f t="shared" si="128"/>
        <v>1</v>
      </c>
      <c r="J1396" s="102">
        <f t="shared" si="129"/>
        <v>2.6013006503251628E-4</v>
      </c>
      <c r="K1396" s="102">
        <f t="shared" si="130"/>
        <v>3.0086056884240045E-4</v>
      </c>
      <c r="L1396" s="96">
        <f t="shared" si="131"/>
        <v>1.56E-3</v>
      </c>
    </row>
    <row r="1397" spans="1:12" ht="13.95" customHeight="1" x14ac:dyDescent="0.3">
      <c r="A1397" s="94">
        <v>44926</v>
      </c>
      <c r="B1397" s="57" t="s">
        <v>228</v>
      </c>
      <c r="C1397" s="57" t="s">
        <v>113</v>
      </c>
      <c r="D1397" s="19" t="str">
        <f t="shared" si="126"/>
        <v>Defensives</v>
      </c>
      <c r="E1397" s="19" t="str">
        <f t="shared" si="127"/>
        <v>Defensives</v>
      </c>
      <c r="F1397" s="100">
        <v>1.73E-3</v>
      </c>
      <c r="G1397" s="101">
        <v>6.6550000000000002</v>
      </c>
      <c r="H1397" s="98">
        <v>0.89780000000000004</v>
      </c>
      <c r="I1397" s="20">
        <f t="shared" si="128"/>
        <v>1</v>
      </c>
      <c r="J1397" s="102">
        <f t="shared" si="129"/>
        <v>2.599549211119459E-4</v>
      </c>
      <c r="K1397" s="102">
        <f t="shared" si="130"/>
        <v>2.8954658176870782E-4</v>
      </c>
      <c r="L1397" s="96">
        <f t="shared" si="131"/>
        <v>1.73E-3</v>
      </c>
    </row>
    <row r="1398" spans="1:12" ht="13.95" customHeight="1" x14ac:dyDescent="0.3">
      <c r="A1398" s="94">
        <v>44957</v>
      </c>
      <c r="B1398" s="57" t="s">
        <v>228</v>
      </c>
      <c r="C1398" s="57" t="s">
        <v>113</v>
      </c>
      <c r="D1398" s="19" t="str">
        <f t="shared" si="126"/>
        <v>Defensives</v>
      </c>
      <c r="E1398" s="19" t="str">
        <f t="shared" si="127"/>
        <v>Defensives</v>
      </c>
      <c r="F1398" s="100">
        <v>1.82E-3</v>
      </c>
      <c r="G1398" s="101">
        <v>6.452</v>
      </c>
      <c r="H1398" s="98">
        <v>1.0316099999999999</v>
      </c>
      <c r="I1398" s="20">
        <f t="shared" si="128"/>
        <v>0</v>
      </c>
      <c r="J1398" s="102">
        <f t="shared" si="129"/>
        <v>0</v>
      </c>
      <c r="K1398" s="102">
        <f t="shared" si="130"/>
        <v>0</v>
      </c>
      <c r="L1398" s="96">
        <f t="shared" si="131"/>
        <v>0</v>
      </c>
    </row>
    <row r="1399" spans="1:12" ht="13.95" customHeight="1" x14ac:dyDescent="0.3">
      <c r="A1399" s="94">
        <v>44985</v>
      </c>
      <c r="B1399" s="57" t="s">
        <v>228</v>
      </c>
      <c r="C1399" s="57" t="s">
        <v>113</v>
      </c>
      <c r="D1399" s="19" t="str">
        <f t="shared" si="126"/>
        <v>Defensives</v>
      </c>
      <c r="E1399" s="19" t="str">
        <f t="shared" si="127"/>
        <v>Defensives</v>
      </c>
      <c r="F1399" s="100">
        <v>1.5900000000000001E-3</v>
      </c>
      <c r="G1399" s="101">
        <v>5.3730000000000002</v>
      </c>
      <c r="H1399" s="98">
        <v>0.96745999999999999</v>
      </c>
      <c r="I1399" s="20">
        <f t="shared" si="128"/>
        <v>1</v>
      </c>
      <c r="J1399" s="102">
        <f t="shared" si="129"/>
        <v>2.9592406476828588E-4</v>
      </c>
      <c r="K1399" s="102">
        <f t="shared" si="130"/>
        <v>3.0587731251760888E-4</v>
      </c>
      <c r="L1399" s="96">
        <f t="shared" si="131"/>
        <v>1.5900000000000001E-3</v>
      </c>
    </row>
    <row r="1400" spans="1:12" ht="13.95" customHeight="1" x14ac:dyDescent="0.3">
      <c r="A1400" s="94">
        <v>45016</v>
      </c>
      <c r="B1400" s="57" t="s">
        <v>228</v>
      </c>
      <c r="C1400" s="57" t="s">
        <v>113</v>
      </c>
      <c r="D1400" s="19" t="str">
        <f t="shared" si="126"/>
        <v>Defensives</v>
      </c>
      <c r="E1400" s="19" t="str">
        <f t="shared" si="127"/>
        <v>Defensives</v>
      </c>
      <c r="F1400" s="100">
        <v>1.5299999999999999E-3</v>
      </c>
      <c r="G1400" s="101">
        <v>5.444</v>
      </c>
      <c r="H1400" s="98">
        <v>0.75751000000000002</v>
      </c>
      <c r="I1400" s="20">
        <f t="shared" si="128"/>
        <v>1</v>
      </c>
      <c r="J1400" s="102">
        <f t="shared" si="129"/>
        <v>2.8104335047759001E-4</v>
      </c>
      <c r="K1400" s="102">
        <f t="shared" si="130"/>
        <v>3.7100942624861718E-4</v>
      </c>
      <c r="L1400" s="96">
        <f t="shared" si="131"/>
        <v>1.5299999999999999E-3</v>
      </c>
    </row>
    <row r="1401" spans="1:12" ht="13.95" customHeight="1" x14ac:dyDescent="0.3">
      <c r="A1401" s="94">
        <v>45046</v>
      </c>
      <c r="B1401" s="57" t="s">
        <v>228</v>
      </c>
      <c r="C1401" s="57" t="s">
        <v>113</v>
      </c>
      <c r="D1401" s="19" t="str">
        <f t="shared" si="126"/>
        <v>Defensives</v>
      </c>
      <c r="E1401" s="19" t="str">
        <f t="shared" si="127"/>
        <v>Defensives</v>
      </c>
      <c r="F1401" s="100">
        <v>1.2099999999999999E-3</v>
      </c>
      <c r="G1401" s="101">
        <v>4.5330000000000004</v>
      </c>
      <c r="H1401" s="98">
        <v>0.68483999999999989</v>
      </c>
      <c r="I1401" s="20">
        <f t="shared" si="128"/>
        <v>1</v>
      </c>
      <c r="J1401" s="102">
        <f t="shared" si="129"/>
        <v>2.6693139201411863E-4</v>
      </c>
      <c r="K1401" s="102">
        <f t="shared" si="130"/>
        <v>3.8977190586723714E-4</v>
      </c>
      <c r="L1401" s="96">
        <f t="shared" si="131"/>
        <v>1.2099999999999999E-3</v>
      </c>
    </row>
    <row r="1402" spans="1:12" ht="13.95" customHeight="1" x14ac:dyDescent="0.3">
      <c r="A1402" s="94">
        <v>45077</v>
      </c>
      <c r="B1402" s="57" t="s">
        <v>228</v>
      </c>
      <c r="C1402" s="57" t="s">
        <v>113</v>
      </c>
      <c r="D1402" s="19" t="str">
        <f t="shared" si="126"/>
        <v>Defensives</v>
      </c>
      <c r="E1402" s="19" t="str">
        <f t="shared" si="127"/>
        <v>Defensives</v>
      </c>
      <c r="F1402" s="100">
        <v>1.4E-3</v>
      </c>
      <c r="G1402" s="101">
        <v>5.5439999999999996</v>
      </c>
      <c r="H1402" s="98">
        <v>0.88412999999999997</v>
      </c>
      <c r="I1402" s="20">
        <f t="shared" si="128"/>
        <v>1</v>
      </c>
      <c r="J1402" s="102">
        <f t="shared" si="129"/>
        <v>2.5252525252525253E-4</v>
      </c>
      <c r="K1402" s="102">
        <f t="shared" si="130"/>
        <v>2.8562004741978277E-4</v>
      </c>
      <c r="L1402" s="96">
        <f t="shared" si="131"/>
        <v>1.4E-3</v>
      </c>
    </row>
    <row r="1403" spans="1:12" ht="13.95" customHeight="1" x14ac:dyDescent="0.3">
      <c r="A1403" s="94">
        <v>45107</v>
      </c>
      <c r="B1403" s="57" t="s">
        <v>228</v>
      </c>
      <c r="C1403" s="57" t="s">
        <v>113</v>
      </c>
      <c r="D1403" s="19" t="str">
        <f t="shared" si="126"/>
        <v>Defensives</v>
      </c>
      <c r="E1403" s="19" t="str">
        <f t="shared" si="127"/>
        <v>Defensives</v>
      </c>
      <c r="F1403" s="100">
        <v>1.3500000000000001E-3</v>
      </c>
      <c r="G1403" s="101">
        <v>5.6639999999999997</v>
      </c>
      <c r="H1403" s="98">
        <v>0.84914000000000001</v>
      </c>
      <c r="I1403" s="20">
        <f t="shared" si="128"/>
        <v>1</v>
      </c>
      <c r="J1403" s="102">
        <f t="shared" si="129"/>
        <v>2.3834745762711868E-4</v>
      </c>
      <c r="K1403" s="102">
        <f t="shared" si="130"/>
        <v>2.8069276871554595E-4</v>
      </c>
      <c r="L1403" s="96">
        <f t="shared" si="131"/>
        <v>1.3500000000000001E-3</v>
      </c>
    </row>
    <row r="1404" spans="1:12" ht="13.95" customHeight="1" x14ac:dyDescent="0.3">
      <c r="A1404" s="94">
        <v>45138</v>
      </c>
      <c r="B1404" s="57" t="s">
        <v>228</v>
      </c>
      <c r="C1404" s="57" t="s">
        <v>113</v>
      </c>
      <c r="D1404" s="19" t="str">
        <f t="shared" si="126"/>
        <v>Defensives</v>
      </c>
      <c r="E1404" s="19" t="str">
        <f t="shared" si="127"/>
        <v>Defensives</v>
      </c>
      <c r="F1404" s="100">
        <v>1.24E-3</v>
      </c>
      <c r="G1404" s="101">
        <v>5.5709999999999997</v>
      </c>
      <c r="H1404" s="98">
        <v>0.75827</v>
      </c>
      <c r="I1404" s="20">
        <f t="shared" si="128"/>
        <v>1</v>
      </c>
      <c r="J1404" s="102">
        <f t="shared" si="129"/>
        <v>2.2258122419673308E-4</v>
      </c>
      <c r="K1404" s="102">
        <f t="shared" si="130"/>
        <v>2.9353821751715493E-4</v>
      </c>
      <c r="L1404" s="96">
        <f t="shared" si="131"/>
        <v>1.24E-3</v>
      </c>
    </row>
    <row r="1405" spans="1:12" ht="13.95" customHeight="1" x14ac:dyDescent="0.3">
      <c r="A1405" s="94">
        <v>45169</v>
      </c>
      <c r="B1405" s="57" t="s">
        <v>228</v>
      </c>
      <c r="C1405" s="57" t="s">
        <v>113</v>
      </c>
      <c r="D1405" s="19" t="str">
        <f t="shared" si="126"/>
        <v>Defensives</v>
      </c>
      <c r="E1405" s="19" t="str">
        <f t="shared" si="127"/>
        <v>Defensives</v>
      </c>
      <c r="F1405" s="100">
        <v>1.1000000000000001E-3</v>
      </c>
      <c r="G1405" s="101">
        <v>5.2220000000000004</v>
      </c>
      <c r="H1405" s="98">
        <v>0.74614999999999998</v>
      </c>
      <c r="I1405" s="20">
        <f t="shared" si="128"/>
        <v>1</v>
      </c>
      <c r="J1405" s="102">
        <f t="shared" si="129"/>
        <v>2.1064726158559938E-4</v>
      </c>
      <c r="K1405" s="102">
        <f t="shared" si="130"/>
        <v>2.8231221816739176E-4</v>
      </c>
      <c r="L1405" s="96">
        <f t="shared" si="131"/>
        <v>1.1000000000000001E-3</v>
      </c>
    </row>
    <row r="1406" spans="1:12" ht="13.95" customHeight="1" x14ac:dyDescent="0.3">
      <c r="A1406" s="94">
        <v>45199</v>
      </c>
      <c r="B1406" s="57" t="s">
        <v>228</v>
      </c>
      <c r="C1406" s="57" t="s">
        <v>113</v>
      </c>
      <c r="D1406" s="19" t="str">
        <f t="shared" si="126"/>
        <v>Defensives</v>
      </c>
      <c r="E1406" s="19" t="str">
        <f t="shared" si="127"/>
        <v>Defensives</v>
      </c>
      <c r="F1406" s="100">
        <v>1.0399999999999999E-3</v>
      </c>
      <c r="G1406" s="101">
        <v>4.8490000000000002</v>
      </c>
      <c r="H1406" s="98">
        <v>0.78504999999999991</v>
      </c>
      <c r="I1406" s="20">
        <f t="shared" si="128"/>
        <v>1</v>
      </c>
      <c r="J1406" s="102">
        <f t="shared" si="129"/>
        <v>2.1447721179624661E-4</v>
      </c>
      <c r="K1406" s="102">
        <f t="shared" si="130"/>
        <v>2.7320197668460178E-4</v>
      </c>
      <c r="L1406" s="96">
        <f t="shared" si="131"/>
        <v>1.0399999999999999E-3</v>
      </c>
    </row>
    <row r="1407" spans="1:12" ht="13.95" customHeight="1" x14ac:dyDescent="0.3">
      <c r="A1407" s="94">
        <v>45230</v>
      </c>
      <c r="B1407" s="57" t="s">
        <v>228</v>
      </c>
      <c r="C1407" s="57" t="s">
        <v>113</v>
      </c>
      <c r="D1407" s="19" t="str">
        <f t="shared" si="126"/>
        <v>Defensives</v>
      </c>
      <c r="E1407" s="19" t="str">
        <f t="shared" si="127"/>
        <v>Defensives</v>
      </c>
      <c r="F1407" s="100">
        <v>1E-3</v>
      </c>
      <c r="G1407" s="101">
        <v>4.46</v>
      </c>
      <c r="H1407" s="98">
        <v>0.75187999999999999</v>
      </c>
      <c r="I1407" s="20">
        <f t="shared" si="128"/>
        <v>1</v>
      </c>
      <c r="J1407" s="102">
        <f t="shared" si="129"/>
        <v>2.242152466367713E-4</v>
      </c>
      <c r="K1407" s="102">
        <f t="shared" si="130"/>
        <v>2.9820615874444231E-4</v>
      </c>
      <c r="L1407" s="96">
        <f t="shared" si="131"/>
        <v>1E-3</v>
      </c>
    </row>
    <row r="1408" spans="1:12" ht="13.95" customHeight="1" x14ac:dyDescent="0.3">
      <c r="A1408" s="94">
        <v>45260</v>
      </c>
      <c r="B1408" s="57" t="s">
        <v>228</v>
      </c>
      <c r="C1408" s="57" t="s">
        <v>113</v>
      </c>
      <c r="D1408" s="19" t="str">
        <f t="shared" si="126"/>
        <v>Defensives</v>
      </c>
      <c r="E1408" s="19" t="str">
        <f t="shared" si="127"/>
        <v>Defensives</v>
      </c>
      <c r="F1408" s="100">
        <v>8.5999999999999998E-4</v>
      </c>
      <c r="G1408" s="101">
        <v>5.1420000000000003</v>
      </c>
      <c r="H1408" s="98">
        <v>0.69162999999999997</v>
      </c>
      <c r="I1408" s="20">
        <f t="shared" si="128"/>
        <v>1</v>
      </c>
      <c r="J1408" s="102">
        <f t="shared" si="129"/>
        <v>1.672500972384286E-4</v>
      </c>
      <c r="K1408" s="102">
        <f t="shared" si="130"/>
        <v>2.4182018888484972E-4</v>
      </c>
      <c r="L1408" s="96">
        <f t="shared" si="131"/>
        <v>8.5999999999999998E-4</v>
      </c>
    </row>
    <row r="1409" spans="1:12" ht="13.95" customHeight="1" x14ac:dyDescent="0.3">
      <c r="A1409" s="94">
        <v>45291</v>
      </c>
      <c r="B1409" s="57" t="s">
        <v>228</v>
      </c>
      <c r="C1409" s="57" t="s">
        <v>113</v>
      </c>
      <c r="D1409" s="19" t="str">
        <f t="shared" si="126"/>
        <v>Defensives</v>
      </c>
      <c r="E1409" s="19" t="str">
        <f t="shared" si="127"/>
        <v>Defensives</v>
      </c>
      <c r="F1409" s="100">
        <v>8.5000000000000006E-4</v>
      </c>
      <c r="G1409" s="101">
        <v>4.7249999999999996</v>
      </c>
      <c r="H1409" s="98">
        <v>0.62832999999999994</v>
      </c>
      <c r="I1409" s="20">
        <f t="shared" si="128"/>
        <v>1</v>
      </c>
      <c r="J1409" s="102">
        <f t="shared" si="129"/>
        <v>1.7989417989417992E-4</v>
      </c>
      <c r="K1409" s="102">
        <f t="shared" si="130"/>
        <v>2.8630525344035767E-4</v>
      </c>
      <c r="L1409" s="96">
        <f t="shared" si="131"/>
        <v>8.5000000000000006E-4</v>
      </c>
    </row>
    <row r="1410" spans="1:12" ht="13.95" customHeight="1" x14ac:dyDescent="0.3">
      <c r="A1410" s="94">
        <v>45322</v>
      </c>
      <c r="B1410" s="57" t="s">
        <v>228</v>
      </c>
      <c r="C1410" s="57" t="s">
        <v>113</v>
      </c>
      <c r="D1410" s="19" t="str">
        <f t="shared" si="126"/>
        <v>Defensives</v>
      </c>
      <c r="E1410" s="19" t="str">
        <f t="shared" si="127"/>
        <v>Defensives</v>
      </c>
      <c r="F1410" s="100">
        <v>8.1999999999999998E-4</v>
      </c>
      <c r="G1410" s="101">
        <v>4.415</v>
      </c>
      <c r="H1410" s="98">
        <v>0.59628000000000003</v>
      </c>
      <c r="I1410" s="20">
        <f t="shared" si="128"/>
        <v>1</v>
      </c>
      <c r="J1410" s="102">
        <f t="shared" si="129"/>
        <v>1.857304643261608E-4</v>
      </c>
      <c r="K1410" s="102">
        <f t="shared" si="130"/>
        <v>3.114819620415925E-4</v>
      </c>
      <c r="L1410" s="96">
        <f t="shared" si="131"/>
        <v>8.1999999999999998E-4</v>
      </c>
    </row>
    <row r="1411" spans="1:12" ht="13.95" customHeight="1" x14ac:dyDescent="0.3">
      <c r="A1411" s="94">
        <v>45351</v>
      </c>
      <c r="B1411" s="57" t="s">
        <v>228</v>
      </c>
      <c r="C1411" s="57" t="s">
        <v>113</v>
      </c>
      <c r="D1411" s="19" t="str">
        <f t="shared" si="126"/>
        <v>Defensives</v>
      </c>
      <c r="E1411" s="19" t="str">
        <f t="shared" si="127"/>
        <v>Defensives</v>
      </c>
      <c r="F1411" s="100">
        <v>8.1000000000000006E-4</v>
      </c>
      <c r="G1411" s="101">
        <v>4.5060000000000002</v>
      </c>
      <c r="H1411" s="98">
        <v>0.50363999999999998</v>
      </c>
      <c r="I1411" s="20">
        <f t="shared" si="128"/>
        <v>1</v>
      </c>
      <c r="J1411" s="102">
        <f t="shared" si="129"/>
        <v>1.7976031957390147E-4</v>
      </c>
      <c r="K1411" s="102">
        <f t="shared" si="130"/>
        <v>3.5692224520272712E-4</v>
      </c>
      <c r="L1411" s="96">
        <f t="shared" si="131"/>
        <v>8.1000000000000006E-4</v>
      </c>
    </row>
    <row r="1412" spans="1:12" ht="13.95" customHeight="1" x14ac:dyDescent="0.3">
      <c r="A1412" s="94">
        <v>45382</v>
      </c>
      <c r="B1412" s="57" t="s">
        <v>228</v>
      </c>
      <c r="C1412" s="57" t="s">
        <v>113</v>
      </c>
      <c r="D1412" s="19" t="str">
        <f t="shared" si="126"/>
        <v>Defensives</v>
      </c>
      <c r="E1412" s="19" t="str">
        <f t="shared" si="127"/>
        <v>Defensives</v>
      </c>
      <c r="F1412" s="100">
        <v>8.1999999999999998E-4</v>
      </c>
      <c r="G1412" s="101">
        <v>4.5490000000000004</v>
      </c>
      <c r="H1412" s="98">
        <v>0.49628</v>
      </c>
      <c r="I1412" s="20">
        <f t="shared" si="128"/>
        <v>1</v>
      </c>
      <c r="J1412" s="102">
        <f t="shared" si="129"/>
        <v>1.8025939766981754E-4</v>
      </c>
      <c r="K1412" s="102">
        <f t="shared" si="130"/>
        <v>3.6322116077580705E-4</v>
      </c>
      <c r="L1412" s="96">
        <f t="shared" si="131"/>
        <v>8.1999999999999998E-4</v>
      </c>
    </row>
    <row r="1413" spans="1:12" ht="13.95" customHeight="1" x14ac:dyDescent="0.3">
      <c r="A1413" s="94">
        <v>45412</v>
      </c>
      <c r="B1413" s="57" t="s">
        <v>228</v>
      </c>
      <c r="C1413" s="57" t="s">
        <v>113</v>
      </c>
      <c r="D1413" s="19" t="str">
        <f t="shared" ref="D1413:D1476" si="132">VLOOKUP(C1413,GicsMap,2,FALSE)</f>
        <v>Defensives</v>
      </c>
      <c r="E1413" s="19" t="str">
        <f t="shared" ref="E1413:E1476" si="133">IF(D1413="Cyclicals",IF(COUNTIF(GlobalList,B1413)&gt;0,"WEG &amp; Embraer","Cyclicals ex-WEG &amp; Embraer"),D1413)</f>
        <v>Defensives</v>
      </c>
      <c r="F1413" s="100">
        <v>7.5999999999999993E-4</v>
      </c>
      <c r="G1413" s="101">
        <v>6.6609999999999996</v>
      </c>
      <c r="H1413" s="98">
        <v>0.38651000000000002</v>
      </c>
      <c r="I1413" s="20">
        <f t="shared" ref="I1413:I1476" si="134">IF(AND(ISNUMBER(G1413),ISNUMBER(H1413),G1413&gt;=PEmin,G1413&lt;=PEmax,H1413&gt;=ROEmin,H1413&lt;=ROEmax),1,0)</f>
        <v>1</v>
      </c>
      <c r="J1413" s="102">
        <f t="shared" ref="J1413:J1476" si="135">IF(I1413=1,F1413/G1413,0)</f>
        <v>1.1409698243506981E-4</v>
      </c>
      <c r="K1413" s="102">
        <f t="shared" ref="K1413:K1476" si="136">IF(I1413=1,J1413/H1413,0)</f>
        <v>2.9519800893914726E-4</v>
      </c>
      <c r="L1413" s="96">
        <f t="shared" ref="L1413:L1476" si="137">I1413*F1413</f>
        <v>7.5999999999999993E-4</v>
      </c>
    </row>
    <row r="1414" spans="1:12" ht="13.95" customHeight="1" x14ac:dyDescent="0.3">
      <c r="A1414" s="94">
        <v>45443</v>
      </c>
      <c r="B1414" s="57" t="s">
        <v>228</v>
      </c>
      <c r="C1414" s="57" t="s">
        <v>113</v>
      </c>
      <c r="D1414" s="19" t="str">
        <f t="shared" si="132"/>
        <v>Defensives</v>
      </c>
      <c r="E1414" s="19" t="str">
        <f t="shared" si="133"/>
        <v>Defensives</v>
      </c>
      <c r="F1414" s="100">
        <v>8.0000000000000004E-4</v>
      </c>
      <c r="G1414" s="101">
        <v>7.5979999999999999</v>
      </c>
      <c r="H1414" s="98">
        <v>0.57289999999999996</v>
      </c>
      <c r="I1414" s="20">
        <f t="shared" si="134"/>
        <v>1</v>
      </c>
      <c r="J1414" s="102">
        <f t="shared" si="135"/>
        <v>1.05290866017373E-4</v>
      </c>
      <c r="K1414" s="102">
        <f t="shared" si="136"/>
        <v>1.8378576717991449E-4</v>
      </c>
      <c r="L1414" s="96">
        <f t="shared" si="137"/>
        <v>8.0000000000000004E-4</v>
      </c>
    </row>
    <row r="1415" spans="1:12" ht="13.95" customHeight="1" x14ac:dyDescent="0.3">
      <c r="A1415" s="94">
        <v>45473</v>
      </c>
      <c r="B1415" s="57" t="s">
        <v>228</v>
      </c>
      <c r="C1415" s="57" t="s">
        <v>113</v>
      </c>
      <c r="D1415" s="19" t="str">
        <f t="shared" si="132"/>
        <v>Defensives</v>
      </c>
      <c r="E1415" s="19" t="str">
        <f t="shared" si="133"/>
        <v>Defensives</v>
      </c>
      <c r="F1415" s="100">
        <v>8.5999999999999998E-4</v>
      </c>
      <c r="G1415" s="101">
        <v>8.1549999999999994</v>
      </c>
      <c r="H1415" s="98">
        <v>0.56993000000000005</v>
      </c>
      <c r="I1415" s="20">
        <f t="shared" si="134"/>
        <v>1</v>
      </c>
      <c r="J1415" s="102">
        <f t="shared" si="135"/>
        <v>1.0545677498467199E-4</v>
      </c>
      <c r="K1415" s="102">
        <f t="shared" si="136"/>
        <v>1.8503460948655445E-4</v>
      </c>
      <c r="L1415" s="96">
        <f t="shared" si="137"/>
        <v>8.5999999999999998E-4</v>
      </c>
    </row>
    <row r="1416" spans="1:12" ht="13.95" customHeight="1" x14ac:dyDescent="0.3">
      <c r="A1416" s="94">
        <v>45504</v>
      </c>
      <c r="B1416" s="57" t="s">
        <v>228</v>
      </c>
      <c r="C1416" s="57" t="s">
        <v>113</v>
      </c>
      <c r="D1416" s="19" t="str">
        <f t="shared" si="132"/>
        <v>Defensives</v>
      </c>
      <c r="E1416" s="19" t="str">
        <f t="shared" si="133"/>
        <v>Defensives</v>
      </c>
      <c r="F1416" s="100">
        <v>7.7999999999999999E-4</v>
      </c>
      <c r="G1416" s="101">
        <v>7.5309999999999997</v>
      </c>
      <c r="H1416" s="98">
        <v>0.57630000000000003</v>
      </c>
      <c r="I1416" s="20">
        <f t="shared" si="134"/>
        <v>1</v>
      </c>
      <c r="J1416" s="102">
        <f t="shared" si="135"/>
        <v>1.0357190280175276E-4</v>
      </c>
      <c r="K1416" s="102">
        <f t="shared" si="136"/>
        <v>1.7971872774900704E-4</v>
      </c>
      <c r="L1416" s="96">
        <f t="shared" si="137"/>
        <v>7.7999999999999999E-4</v>
      </c>
    </row>
    <row r="1417" spans="1:12" ht="13.95" customHeight="1" x14ac:dyDescent="0.3">
      <c r="A1417" s="94">
        <v>45535</v>
      </c>
      <c r="B1417" s="57" t="s">
        <v>228</v>
      </c>
      <c r="C1417" s="57" t="s">
        <v>113</v>
      </c>
      <c r="D1417" s="19" t="str">
        <f t="shared" si="132"/>
        <v>Defensives</v>
      </c>
      <c r="E1417" s="19" t="str">
        <f t="shared" si="133"/>
        <v>Defensives</v>
      </c>
      <c r="F1417" s="100">
        <v>8.699999999999999E-4</v>
      </c>
      <c r="G1417" s="101">
        <v>8.6120000000000001</v>
      </c>
      <c r="H1417" s="98">
        <v>0.67620999999999998</v>
      </c>
      <c r="I1417" s="20">
        <f t="shared" si="134"/>
        <v>1</v>
      </c>
      <c r="J1417" s="102">
        <f t="shared" si="135"/>
        <v>1.0102183000464467E-4</v>
      </c>
      <c r="K1417" s="102">
        <f t="shared" si="136"/>
        <v>1.4939416749921574E-4</v>
      </c>
      <c r="L1417" s="96">
        <f t="shared" si="137"/>
        <v>8.699999999999999E-4</v>
      </c>
    </row>
    <row r="1418" spans="1:12" ht="13.95" customHeight="1" x14ac:dyDescent="0.3">
      <c r="A1418" s="94">
        <v>45565</v>
      </c>
      <c r="B1418" s="57" t="s">
        <v>228</v>
      </c>
      <c r="C1418" s="57" t="s">
        <v>113</v>
      </c>
      <c r="D1418" s="19" t="str">
        <f t="shared" si="132"/>
        <v>Defensives</v>
      </c>
      <c r="E1418" s="19" t="str">
        <f t="shared" si="133"/>
        <v>Defensives</v>
      </c>
      <c r="F1418" s="100">
        <v>7.5999999999999993E-4</v>
      </c>
      <c r="G1418" s="101">
        <v>7.5629999999999997</v>
      </c>
      <c r="H1418" s="98">
        <v>0.41406999999999988</v>
      </c>
      <c r="I1418" s="20">
        <f t="shared" si="134"/>
        <v>1</v>
      </c>
      <c r="J1418" s="102">
        <f t="shared" si="135"/>
        <v>1.0048922385296839E-4</v>
      </c>
      <c r="K1418" s="102">
        <f t="shared" si="136"/>
        <v>2.426865598883484E-4</v>
      </c>
      <c r="L1418" s="96">
        <f t="shared" si="137"/>
        <v>7.5999999999999993E-4</v>
      </c>
    </row>
    <row r="1419" spans="1:12" ht="13.95" customHeight="1" x14ac:dyDescent="0.3">
      <c r="A1419" s="94">
        <v>45596</v>
      </c>
      <c r="B1419" s="57" t="s">
        <v>228</v>
      </c>
      <c r="C1419" s="57" t="s">
        <v>113</v>
      </c>
      <c r="D1419" s="19" t="str">
        <f t="shared" si="132"/>
        <v>Defensives</v>
      </c>
      <c r="E1419" s="19" t="str">
        <f t="shared" si="133"/>
        <v>Defensives</v>
      </c>
      <c r="F1419" s="100">
        <v>7.0999999999999991E-4</v>
      </c>
      <c r="G1419" s="101">
        <v>7.0229999999999997</v>
      </c>
      <c r="H1419" s="98">
        <v>0.42396</v>
      </c>
      <c r="I1419" s="20">
        <f t="shared" si="134"/>
        <v>1</v>
      </c>
      <c r="J1419" s="102">
        <f t="shared" si="135"/>
        <v>1.0109639755090417E-4</v>
      </c>
      <c r="K1419" s="102">
        <f t="shared" si="136"/>
        <v>2.3845739586494992E-4</v>
      </c>
      <c r="L1419" s="96">
        <f t="shared" si="137"/>
        <v>7.0999999999999991E-4</v>
      </c>
    </row>
    <row r="1420" spans="1:12" ht="13.95" customHeight="1" x14ac:dyDescent="0.3">
      <c r="A1420" s="94">
        <v>45626</v>
      </c>
      <c r="B1420" s="57" t="s">
        <v>228</v>
      </c>
      <c r="C1420" s="57" t="s">
        <v>113</v>
      </c>
      <c r="D1420" s="19" t="str">
        <f t="shared" si="132"/>
        <v>Defensives</v>
      </c>
      <c r="E1420" s="19" t="str">
        <f t="shared" si="133"/>
        <v>Defensives</v>
      </c>
      <c r="F1420" s="100">
        <v>7.3999999999999999E-4</v>
      </c>
      <c r="G1420" s="101">
        <v>7.3659999999999997</v>
      </c>
      <c r="H1420" s="98">
        <v>0.43303999999999998</v>
      </c>
      <c r="I1420" s="20">
        <f t="shared" si="134"/>
        <v>1</v>
      </c>
      <c r="J1420" s="102">
        <f t="shared" si="135"/>
        <v>1.004615802335053E-4</v>
      </c>
      <c r="K1420" s="102">
        <f t="shared" si="136"/>
        <v>2.3199145629388811E-4</v>
      </c>
      <c r="L1420" s="96">
        <f t="shared" si="137"/>
        <v>7.3999999999999999E-4</v>
      </c>
    </row>
    <row r="1421" spans="1:12" ht="13.95" customHeight="1" x14ac:dyDescent="0.3">
      <c r="A1421" s="94">
        <v>45657</v>
      </c>
      <c r="B1421" s="57" t="s">
        <v>228</v>
      </c>
      <c r="C1421" s="57" t="s">
        <v>113</v>
      </c>
      <c r="D1421" s="19" t="str">
        <f t="shared" si="132"/>
        <v>Defensives</v>
      </c>
      <c r="E1421" s="19" t="str">
        <f t="shared" si="133"/>
        <v>Defensives</v>
      </c>
      <c r="F1421" s="100">
        <v>6.8000000000000005E-4</v>
      </c>
      <c r="G1421" s="101">
        <v>4.4740000000000002</v>
      </c>
      <c r="H1421" s="98">
        <v>0.55689999999999995</v>
      </c>
      <c r="I1421" s="20">
        <f t="shared" si="134"/>
        <v>1</v>
      </c>
      <c r="J1421" s="102">
        <f t="shared" si="135"/>
        <v>1.5198927134555209E-4</v>
      </c>
      <c r="K1421" s="102">
        <f t="shared" si="136"/>
        <v>2.7292022148599768E-4</v>
      </c>
      <c r="L1421" s="96">
        <f t="shared" si="137"/>
        <v>6.8000000000000005E-4</v>
      </c>
    </row>
    <row r="1422" spans="1:12" ht="13.95" customHeight="1" x14ac:dyDescent="0.3">
      <c r="A1422" s="94">
        <v>45688</v>
      </c>
      <c r="B1422" s="57" t="s">
        <v>228</v>
      </c>
      <c r="C1422" s="57" t="s">
        <v>113</v>
      </c>
      <c r="D1422" s="19" t="str">
        <f t="shared" si="132"/>
        <v>Defensives</v>
      </c>
      <c r="E1422" s="19" t="str">
        <f t="shared" si="133"/>
        <v>Defensives</v>
      </c>
      <c r="F1422" s="100">
        <v>6.2E-4</v>
      </c>
      <c r="G1422" s="101">
        <v>7.9180000000000001</v>
      </c>
      <c r="H1422" s="98">
        <v>1.38941</v>
      </c>
      <c r="I1422" s="20">
        <f t="shared" si="134"/>
        <v>0</v>
      </c>
      <c r="J1422" s="102">
        <f t="shared" si="135"/>
        <v>0</v>
      </c>
      <c r="K1422" s="102">
        <f t="shared" si="136"/>
        <v>0</v>
      </c>
      <c r="L1422" s="96">
        <f t="shared" si="137"/>
        <v>0</v>
      </c>
    </row>
    <row r="1423" spans="1:12" ht="13.95" customHeight="1" x14ac:dyDescent="0.3">
      <c r="A1423" s="94">
        <v>45716</v>
      </c>
      <c r="B1423" s="57" t="s">
        <v>228</v>
      </c>
      <c r="C1423" s="57" t="s">
        <v>113</v>
      </c>
      <c r="D1423" s="19" t="str">
        <f t="shared" si="132"/>
        <v>Defensives</v>
      </c>
      <c r="E1423" s="19" t="str">
        <f t="shared" si="133"/>
        <v>Defensives</v>
      </c>
      <c r="F1423" s="100">
        <v>5.8E-4</v>
      </c>
      <c r="G1423" s="101">
        <v>7.4320000000000004</v>
      </c>
      <c r="H1423" s="98">
        <v>1.2661</v>
      </c>
      <c r="I1423" s="20">
        <f t="shared" si="134"/>
        <v>0</v>
      </c>
      <c r="J1423" s="102">
        <f t="shared" si="135"/>
        <v>0</v>
      </c>
      <c r="K1423" s="102">
        <f t="shared" si="136"/>
        <v>0</v>
      </c>
      <c r="L1423" s="96">
        <f t="shared" si="137"/>
        <v>0</v>
      </c>
    </row>
    <row r="1424" spans="1:12" ht="13.95" customHeight="1" x14ac:dyDescent="0.3">
      <c r="A1424" s="94">
        <v>45747</v>
      </c>
      <c r="B1424" s="57" t="s">
        <v>228</v>
      </c>
      <c r="C1424" s="57" t="s">
        <v>113</v>
      </c>
      <c r="D1424" s="19" t="str">
        <f t="shared" si="132"/>
        <v>Defensives</v>
      </c>
      <c r="E1424" s="19" t="str">
        <f t="shared" si="133"/>
        <v>Defensives</v>
      </c>
      <c r="F1424" s="100">
        <v>7.9000000000000001E-4</v>
      </c>
      <c r="G1424" s="101">
        <v>10.778</v>
      </c>
      <c r="H1424" s="98">
        <v>1.0883700000000001</v>
      </c>
      <c r="I1424" s="20">
        <f t="shared" si="134"/>
        <v>0</v>
      </c>
      <c r="J1424" s="102">
        <f t="shared" si="135"/>
        <v>0</v>
      </c>
      <c r="K1424" s="102">
        <f t="shared" si="136"/>
        <v>0</v>
      </c>
      <c r="L1424" s="96">
        <f t="shared" si="137"/>
        <v>0</v>
      </c>
    </row>
    <row r="1425" spans="1:12" ht="13.95" customHeight="1" x14ac:dyDescent="0.3">
      <c r="A1425" s="94">
        <v>45777</v>
      </c>
      <c r="B1425" s="57" t="s">
        <v>228</v>
      </c>
      <c r="C1425" s="57" t="s">
        <v>113</v>
      </c>
      <c r="D1425" s="19" t="str">
        <f t="shared" si="132"/>
        <v>Defensives</v>
      </c>
      <c r="E1425" s="19" t="str">
        <f t="shared" si="133"/>
        <v>Defensives</v>
      </c>
      <c r="F1425" s="100">
        <v>1.1900000000000001E-3</v>
      </c>
      <c r="G1425" s="101">
        <v>12.987</v>
      </c>
      <c r="H1425" s="98">
        <v>0.52346999999999999</v>
      </c>
      <c r="I1425" s="20">
        <f t="shared" si="134"/>
        <v>1</v>
      </c>
      <c r="J1425" s="102">
        <f t="shared" si="135"/>
        <v>9.1630091630091632E-5</v>
      </c>
      <c r="K1425" s="102">
        <f t="shared" si="136"/>
        <v>1.7504363503179098E-4</v>
      </c>
      <c r="L1425" s="96">
        <f t="shared" si="137"/>
        <v>1.1900000000000001E-3</v>
      </c>
    </row>
    <row r="1426" spans="1:12" ht="13.95" customHeight="1" x14ac:dyDescent="0.3">
      <c r="A1426" s="94">
        <v>45808</v>
      </c>
      <c r="B1426" s="57" t="s">
        <v>228</v>
      </c>
      <c r="C1426" s="57" t="s">
        <v>113</v>
      </c>
      <c r="D1426" s="19" t="str">
        <f t="shared" si="132"/>
        <v>Defensives</v>
      </c>
      <c r="E1426" s="19" t="str">
        <f t="shared" si="133"/>
        <v>Defensives</v>
      </c>
      <c r="F1426" s="100">
        <v>1E-3</v>
      </c>
      <c r="G1426" s="101">
        <v>9.5739999999999998</v>
      </c>
      <c r="H1426" s="98">
        <v>0.24534</v>
      </c>
      <c r="I1426" s="20">
        <f t="shared" si="134"/>
        <v>1</v>
      </c>
      <c r="J1426" s="102">
        <f t="shared" si="135"/>
        <v>1.0444955086693128E-4</v>
      </c>
      <c r="K1426" s="102">
        <f t="shared" si="136"/>
        <v>4.2573388304773489E-4</v>
      </c>
      <c r="L1426" s="96">
        <f t="shared" si="137"/>
        <v>1E-3</v>
      </c>
    </row>
    <row r="1427" spans="1:12" ht="13.95" customHeight="1" x14ac:dyDescent="0.3">
      <c r="A1427" s="94">
        <v>45838</v>
      </c>
      <c r="B1427" s="57" t="s">
        <v>228</v>
      </c>
      <c r="C1427" s="57" t="s">
        <v>113</v>
      </c>
      <c r="D1427" s="19" t="str">
        <f t="shared" si="132"/>
        <v>Defensives</v>
      </c>
      <c r="E1427" s="19" t="str">
        <f t="shared" si="133"/>
        <v>Defensives</v>
      </c>
      <c r="F1427" s="100">
        <v>9.8999999999999999E-4</v>
      </c>
      <c r="G1427" s="101">
        <v>7.2229999999999999</v>
      </c>
      <c r="H1427" s="98">
        <v>0.46211999999999998</v>
      </c>
      <c r="I1427" s="20">
        <f t="shared" si="134"/>
        <v>1</v>
      </c>
      <c r="J1427" s="102">
        <f t="shared" si="135"/>
        <v>1.3706216253634224E-4</v>
      </c>
      <c r="K1427" s="102">
        <f t="shared" si="136"/>
        <v>2.9659430999814387E-4</v>
      </c>
      <c r="L1427" s="96">
        <f t="shared" si="137"/>
        <v>9.8999999999999999E-4</v>
      </c>
    </row>
    <row r="1428" spans="1:12" ht="13.95" customHeight="1" x14ac:dyDescent="0.3">
      <c r="A1428" s="94">
        <v>45869</v>
      </c>
      <c r="B1428" s="57" t="s">
        <v>228</v>
      </c>
      <c r="C1428" s="57" t="s">
        <v>113</v>
      </c>
      <c r="D1428" s="19" t="str">
        <f t="shared" si="132"/>
        <v>Defensives</v>
      </c>
      <c r="E1428" s="19" t="str">
        <f t="shared" si="133"/>
        <v>Defensives</v>
      </c>
      <c r="F1428" s="100">
        <v>1.0399999999999999E-3</v>
      </c>
      <c r="G1428" s="101">
        <v>6.5839999999999996</v>
      </c>
      <c r="H1428" s="98">
        <v>0.43697000000000003</v>
      </c>
      <c r="I1428" s="20">
        <f t="shared" si="134"/>
        <v>1</v>
      </c>
      <c r="J1428" s="102">
        <f t="shared" si="135"/>
        <v>1.5795868772782503E-4</v>
      </c>
      <c r="K1428" s="102">
        <f t="shared" si="136"/>
        <v>3.61486343977447E-4</v>
      </c>
      <c r="L1428" s="96">
        <f t="shared" si="137"/>
        <v>1.0399999999999999E-3</v>
      </c>
    </row>
    <row r="1429" spans="1:12" ht="13.95" customHeight="1" x14ac:dyDescent="0.3">
      <c r="A1429" s="94">
        <v>45900</v>
      </c>
      <c r="B1429" s="57" t="s">
        <v>228</v>
      </c>
      <c r="C1429" s="57" t="s">
        <v>113</v>
      </c>
      <c r="D1429" s="19" t="str">
        <f t="shared" si="132"/>
        <v>Defensives</v>
      </c>
      <c r="E1429" s="19" t="str">
        <f t="shared" si="133"/>
        <v>Defensives</v>
      </c>
      <c r="F1429" s="100">
        <v>1.2199999999999999E-3</v>
      </c>
      <c r="G1429" s="101">
        <v>7.9880000000000004</v>
      </c>
      <c r="H1429" s="98">
        <v>0.42481999999999998</v>
      </c>
      <c r="I1429" s="20">
        <f t="shared" si="134"/>
        <v>1</v>
      </c>
      <c r="J1429" s="102">
        <f t="shared" si="135"/>
        <v>1.5272909364046067E-4</v>
      </c>
      <c r="K1429" s="102">
        <f t="shared" si="136"/>
        <v>3.595148383796918E-4</v>
      </c>
      <c r="L1429" s="96">
        <f t="shared" si="137"/>
        <v>1.2199999999999999E-3</v>
      </c>
    </row>
    <row r="1430" spans="1:12" ht="13.95" customHeight="1" x14ac:dyDescent="0.3">
      <c r="A1430" s="94">
        <v>45930</v>
      </c>
      <c r="B1430" s="57" t="s">
        <v>228</v>
      </c>
      <c r="C1430" s="57" t="s">
        <v>113</v>
      </c>
      <c r="D1430" s="19" t="str">
        <f t="shared" si="132"/>
        <v>Defensives</v>
      </c>
      <c r="E1430" s="19" t="str">
        <f t="shared" si="133"/>
        <v>Defensives</v>
      </c>
      <c r="F1430" s="100">
        <v>1.34E-3</v>
      </c>
      <c r="G1430" s="101">
        <v>8.2059999999999995</v>
      </c>
      <c r="H1430" s="98">
        <v>0.42559000000000002</v>
      </c>
      <c r="I1430" s="20">
        <f t="shared" si="134"/>
        <v>1</v>
      </c>
      <c r="J1430" s="102">
        <f t="shared" si="135"/>
        <v>1.6329514989032418E-4</v>
      </c>
      <c r="K1430" s="102">
        <f t="shared" si="136"/>
        <v>3.8369122838958662E-4</v>
      </c>
      <c r="L1430" s="96">
        <f t="shared" si="137"/>
        <v>1.34E-3</v>
      </c>
    </row>
    <row r="1431" spans="1:12" ht="13.95" customHeight="1" x14ac:dyDescent="0.3">
      <c r="A1431" s="94">
        <v>45961</v>
      </c>
      <c r="B1431" s="57" t="s">
        <v>228</v>
      </c>
      <c r="C1431" s="57" t="s">
        <v>113</v>
      </c>
      <c r="D1431" s="19" t="str">
        <f t="shared" si="132"/>
        <v>Defensives</v>
      </c>
      <c r="E1431" s="19" t="str">
        <f t="shared" si="133"/>
        <v>Defensives</v>
      </c>
      <c r="F1431" s="100">
        <v>1.39E-3</v>
      </c>
      <c r="G1431" s="101">
        <v>7.2270000000000003</v>
      </c>
      <c r="H1431" s="98">
        <v>0.42444999999999999</v>
      </c>
      <c r="I1431" s="20">
        <f t="shared" si="134"/>
        <v>1</v>
      </c>
      <c r="J1431" s="102">
        <f t="shared" si="135"/>
        <v>1.9233430192334299E-4</v>
      </c>
      <c r="K1431" s="102">
        <f t="shared" si="136"/>
        <v>4.5313771215300507E-4</v>
      </c>
      <c r="L1431" s="96">
        <f t="shared" si="137"/>
        <v>1.39E-3</v>
      </c>
    </row>
    <row r="1432" spans="1:12" ht="13.95" customHeight="1" x14ac:dyDescent="0.3">
      <c r="A1432" s="94">
        <v>45991</v>
      </c>
      <c r="B1432" s="57" t="s">
        <v>228</v>
      </c>
      <c r="C1432" s="57" t="s">
        <v>113</v>
      </c>
      <c r="D1432" s="19" t="str">
        <f t="shared" si="132"/>
        <v>Defensives</v>
      </c>
      <c r="E1432" s="19" t="str">
        <f t="shared" si="133"/>
        <v>Defensives</v>
      </c>
      <c r="F1432" s="100">
        <v>1.1299999999999999E-3</v>
      </c>
      <c r="G1432" s="101">
        <v>6.0389999999999997</v>
      </c>
      <c r="H1432" s="98">
        <v>0.32390000000000002</v>
      </c>
      <c r="I1432" s="20">
        <f t="shared" si="134"/>
        <v>1</v>
      </c>
      <c r="J1432" s="102">
        <f t="shared" si="135"/>
        <v>1.87117072362974E-4</v>
      </c>
      <c r="K1432" s="102">
        <f t="shared" si="136"/>
        <v>5.7770013079028713E-4</v>
      </c>
      <c r="L1432" s="96">
        <f t="shared" si="137"/>
        <v>1.1299999999999999E-3</v>
      </c>
    </row>
    <row r="1433" spans="1:12" ht="13.95" customHeight="1" x14ac:dyDescent="0.3">
      <c r="A1433" s="94">
        <v>46022</v>
      </c>
      <c r="B1433" s="57" t="s">
        <v>228</v>
      </c>
      <c r="C1433" s="57" t="s">
        <v>113</v>
      </c>
      <c r="D1433" s="19" t="str">
        <f t="shared" si="132"/>
        <v>Defensives</v>
      </c>
      <c r="E1433" s="19" t="str">
        <f t="shared" si="133"/>
        <v>Defensives</v>
      </c>
      <c r="F1433" s="100">
        <v>1.06E-3</v>
      </c>
      <c r="G1433" s="101">
        <v>5.4480000000000004</v>
      </c>
      <c r="H1433" s="98">
        <v>0.29185</v>
      </c>
      <c r="I1433" s="20">
        <f t="shared" si="134"/>
        <v>1</v>
      </c>
      <c r="J1433" s="102">
        <f t="shared" si="135"/>
        <v>1.9456681350954477E-4</v>
      </c>
      <c r="K1433" s="102">
        <f t="shared" si="136"/>
        <v>6.6666716981170042E-4</v>
      </c>
      <c r="L1433" s="96">
        <f t="shared" si="137"/>
        <v>1.06E-3</v>
      </c>
    </row>
    <row r="1434" spans="1:12" ht="13.95" customHeight="1" x14ac:dyDescent="0.3">
      <c r="A1434" s="94">
        <v>46053</v>
      </c>
      <c r="B1434" s="57" t="s">
        <v>228</v>
      </c>
      <c r="C1434" s="57" t="s">
        <v>113</v>
      </c>
      <c r="D1434" s="19" t="str">
        <f t="shared" si="132"/>
        <v>Defensives</v>
      </c>
      <c r="E1434" s="19" t="str">
        <f t="shared" si="133"/>
        <v>Defensives</v>
      </c>
      <c r="F1434" s="100">
        <v>1.0300000000000001E-3</v>
      </c>
      <c r="G1434" s="101">
        <v>5.7789999999999999</v>
      </c>
      <c r="H1434" s="98">
        <v>0.29810999999999999</v>
      </c>
      <c r="I1434" s="20">
        <f t="shared" si="134"/>
        <v>1</v>
      </c>
      <c r="J1434" s="102">
        <f t="shared" si="135"/>
        <v>1.7823152794601145E-4</v>
      </c>
      <c r="K1434" s="102">
        <f t="shared" si="136"/>
        <v>5.9787168476740623E-4</v>
      </c>
      <c r="L1434" s="96">
        <f t="shared" si="137"/>
        <v>1.0300000000000001E-3</v>
      </c>
    </row>
    <row r="1435" spans="1:12" ht="13.95" customHeight="1" x14ac:dyDescent="0.3">
      <c r="A1435" s="94">
        <v>46081</v>
      </c>
      <c r="B1435" s="57" t="s">
        <v>228</v>
      </c>
      <c r="C1435" s="57" t="s">
        <v>113</v>
      </c>
      <c r="D1435" s="19" t="str">
        <f t="shared" si="132"/>
        <v>Defensives</v>
      </c>
      <c r="E1435" s="19" t="str">
        <f t="shared" si="133"/>
        <v>Defensives</v>
      </c>
      <c r="F1435" s="100">
        <v>8.3000000000000001E-4</v>
      </c>
      <c r="G1435" s="101">
        <v>4.6310000000000002</v>
      </c>
      <c r="H1435" s="98">
        <v>0.47038999999999997</v>
      </c>
      <c r="I1435" s="20">
        <f t="shared" si="134"/>
        <v>1</v>
      </c>
      <c r="J1435" s="102">
        <f t="shared" si="135"/>
        <v>1.7922694882314835E-4</v>
      </c>
      <c r="K1435" s="102">
        <f t="shared" si="136"/>
        <v>3.8101776998479634E-4</v>
      </c>
      <c r="L1435" s="96">
        <f t="shared" si="137"/>
        <v>8.3000000000000001E-4</v>
      </c>
    </row>
    <row r="1436" spans="1:12" ht="13.95" customHeight="1" x14ac:dyDescent="0.3">
      <c r="A1436" s="94">
        <v>46112</v>
      </c>
      <c r="B1436" s="57" t="s">
        <v>228</v>
      </c>
      <c r="C1436" s="57" t="s">
        <v>113</v>
      </c>
      <c r="D1436" s="19" t="str">
        <f t="shared" si="132"/>
        <v>Defensives</v>
      </c>
      <c r="E1436" s="19" t="str">
        <f t="shared" si="133"/>
        <v>Defensives</v>
      </c>
      <c r="F1436" s="100">
        <v>6.9000000000000008E-4</v>
      </c>
      <c r="G1436" s="101">
        <v>3.9870000000000001</v>
      </c>
      <c r="H1436" s="98">
        <v>0.46274999999999999</v>
      </c>
      <c r="I1436" s="20">
        <f t="shared" si="134"/>
        <v>1</v>
      </c>
      <c r="J1436" s="102">
        <f t="shared" si="135"/>
        <v>1.7306245297215954E-4</v>
      </c>
      <c r="K1436" s="102">
        <f t="shared" si="136"/>
        <v>3.7398693240877268E-4</v>
      </c>
      <c r="L1436" s="96">
        <f t="shared" si="137"/>
        <v>6.9000000000000008E-4</v>
      </c>
    </row>
    <row r="1437" spans="1:12" ht="13.95" customHeight="1" x14ac:dyDescent="0.3">
      <c r="A1437" s="94">
        <v>46142</v>
      </c>
      <c r="B1437" s="57" t="s">
        <v>228</v>
      </c>
      <c r="C1437" s="57" t="s">
        <v>113</v>
      </c>
      <c r="D1437" s="19" t="str">
        <f t="shared" si="132"/>
        <v>Defensives</v>
      </c>
      <c r="E1437" s="19" t="str">
        <f t="shared" si="133"/>
        <v>Defensives</v>
      </c>
      <c r="F1437" s="100">
        <v>6.6E-4</v>
      </c>
      <c r="G1437" s="101">
        <v>4.1349999999999998</v>
      </c>
      <c r="H1437" s="98">
        <v>0.36315999999999998</v>
      </c>
      <c r="I1437" s="20">
        <f t="shared" si="134"/>
        <v>1</v>
      </c>
      <c r="J1437" s="102">
        <f t="shared" si="135"/>
        <v>1.596130592503023E-4</v>
      </c>
      <c r="K1437" s="102">
        <f t="shared" si="136"/>
        <v>4.39511673230263E-4</v>
      </c>
      <c r="L1437" s="96">
        <f t="shared" si="137"/>
        <v>6.6E-4</v>
      </c>
    </row>
    <row r="1438" spans="1:12" ht="13.95" customHeight="1" x14ac:dyDescent="0.3">
      <c r="A1438" s="94">
        <v>46173</v>
      </c>
      <c r="B1438" s="57" t="s">
        <v>228</v>
      </c>
      <c r="C1438" s="57" t="s">
        <v>113</v>
      </c>
      <c r="D1438" s="19" t="str">
        <f t="shared" si="132"/>
        <v>Defensives</v>
      </c>
      <c r="E1438" s="19" t="str">
        <f t="shared" si="133"/>
        <v>Defensives</v>
      </c>
      <c r="F1438" s="100">
        <v>6.9000000000000008E-4</v>
      </c>
      <c r="G1438" s="101">
        <v>5.1920000000000002</v>
      </c>
      <c r="H1438" s="98">
        <v>0.33201999999999998</v>
      </c>
      <c r="I1438" s="20">
        <f t="shared" si="134"/>
        <v>1</v>
      </c>
      <c r="J1438" s="102">
        <f t="shared" si="135"/>
        <v>1.3289676425269647E-4</v>
      </c>
      <c r="K1438" s="102">
        <f t="shared" si="136"/>
        <v>4.0026734610173022E-4</v>
      </c>
      <c r="L1438" s="96">
        <f t="shared" si="137"/>
        <v>6.9000000000000008E-4</v>
      </c>
    </row>
    <row r="1439" spans="1:12" ht="13.95" customHeight="1" x14ac:dyDescent="0.3">
      <c r="A1439" s="94">
        <v>46203</v>
      </c>
      <c r="B1439" s="57" t="s">
        <v>228</v>
      </c>
      <c r="C1439" s="57" t="s">
        <v>113</v>
      </c>
      <c r="D1439" s="19" t="str">
        <f t="shared" si="132"/>
        <v>Defensives</v>
      </c>
      <c r="E1439" s="19" t="str">
        <f t="shared" si="133"/>
        <v>Defensives</v>
      </c>
      <c r="F1439" s="100">
        <v>7.0999999999999991E-4</v>
      </c>
      <c r="G1439" s="101">
        <v>4.68</v>
      </c>
      <c r="H1439" s="98">
        <v>0.39717000000000002</v>
      </c>
      <c r="I1439" s="20">
        <f t="shared" si="134"/>
        <v>1</v>
      </c>
      <c r="J1439" s="102">
        <f t="shared" si="135"/>
        <v>1.517094017094017E-4</v>
      </c>
      <c r="K1439" s="102">
        <f t="shared" si="136"/>
        <v>3.8197598436287154E-4</v>
      </c>
      <c r="L1439" s="96">
        <f t="shared" si="137"/>
        <v>7.0999999999999991E-4</v>
      </c>
    </row>
    <row r="1440" spans="1:12" ht="13.95" customHeight="1" x14ac:dyDescent="0.3">
      <c r="A1440" s="94">
        <v>46234</v>
      </c>
      <c r="B1440" s="57" t="s">
        <v>228</v>
      </c>
      <c r="C1440" s="57" t="s">
        <v>113</v>
      </c>
      <c r="D1440" s="19" t="str">
        <f t="shared" si="132"/>
        <v>Defensives</v>
      </c>
      <c r="E1440" s="19" t="str">
        <f t="shared" si="133"/>
        <v>Defensives</v>
      </c>
      <c r="F1440" s="100">
        <v>6.7000000000000002E-4</v>
      </c>
      <c r="G1440" s="101">
        <v>5.0369999999999999</v>
      </c>
      <c r="H1440" s="98">
        <v>0.33594000000000002</v>
      </c>
      <c r="I1440" s="20">
        <f t="shared" si="134"/>
        <v>1</v>
      </c>
      <c r="J1440" s="102">
        <f t="shared" si="135"/>
        <v>1.3301568393885249E-4</v>
      </c>
      <c r="K1440" s="102">
        <f t="shared" si="136"/>
        <v>3.9595071720799097E-4</v>
      </c>
      <c r="L1440" s="96">
        <f t="shared" si="137"/>
        <v>6.7000000000000002E-4</v>
      </c>
    </row>
    <row r="1441" spans="1:12" ht="13.95" customHeight="1" x14ac:dyDescent="0.3">
      <c r="A1441" s="94">
        <v>46265</v>
      </c>
      <c r="B1441" s="57" t="s">
        <v>228</v>
      </c>
      <c r="C1441" s="57" t="s">
        <v>113</v>
      </c>
      <c r="D1441" s="19" t="str">
        <f t="shared" si="132"/>
        <v>Defensives</v>
      </c>
      <c r="E1441" s="19" t="str">
        <f t="shared" si="133"/>
        <v>Defensives</v>
      </c>
      <c r="F1441" s="100">
        <v>7.0999999999999991E-4</v>
      </c>
      <c r="G1441" s="101">
        <v>7.51</v>
      </c>
      <c r="H1441" s="98">
        <v>0.18984999999999999</v>
      </c>
      <c r="I1441" s="20">
        <f t="shared" si="134"/>
        <v>1</v>
      </c>
      <c r="J1441" s="102">
        <f t="shared" si="135"/>
        <v>9.454061251664446E-5</v>
      </c>
      <c r="K1441" s="102">
        <f t="shared" si="136"/>
        <v>4.9797530954250437E-4</v>
      </c>
      <c r="L1441" s="96">
        <f t="shared" si="137"/>
        <v>7.0999999999999991E-4</v>
      </c>
    </row>
    <row r="1442" spans="1:12" ht="13.95" customHeight="1" x14ac:dyDescent="0.3">
      <c r="A1442" s="94">
        <v>46295</v>
      </c>
      <c r="B1442" s="57" t="s">
        <v>228</v>
      </c>
      <c r="C1442" s="57" t="s">
        <v>113</v>
      </c>
      <c r="D1442" s="19" t="str">
        <f t="shared" si="132"/>
        <v>Defensives</v>
      </c>
      <c r="E1442" s="19" t="str">
        <f t="shared" si="133"/>
        <v>Defensives</v>
      </c>
      <c r="F1442" s="100">
        <v>6.7000000000000002E-4</v>
      </c>
      <c r="G1442" s="101">
        <v>7.2569999999999997</v>
      </c>
      <c r="H1442" s="98">
        <v>0.21312</v>
      </c>
      <c r="I1442" s="20">
        <f t="shared" si="134"/>
        <v>1</v>
      </c>
      <c r="J1442" s="102">
        <f t="shared" si="135"/>
        <v>9.2324652060079928E-5</v>
      </c>
      <c r="K1442" s="102">
        <f t="shared" si="136"/>
        <v>4.3320501154316783E-4</v>
      </c>
      <c r="L1442" s="96">
        <f t="shared" si="137"/>
        <v>6.7000000000000002E-4</v>
      </c>
    </row>
    <row r="1443" spans="1:12" ht="13.95" customHeight="1" x14ac:dyDescent="0.3">
      <c r="A1443" s="94">
        <v>43434</v>
      </c>
      <c r="B1443" s="57" t="s">
        <v>359</v>
      </c>
      <c r="C1443" s="57" t="s">
        <v>117</v>
      </c>
      <c r="D1443" s="19" t="str">
        <f t="shared" si="132"/>
        <v>Cyclicals</v>
      </c>
      <c r="E1443" s="19" t="str">
        <f t="shared" si="133"/>
        <v>Cyclicals ex-WEG &amp; Embraer</v>
      </c>
      <c r="F1443" s="100">
        <v>1.4499999999999999E-3</v>
      </c>
      <c r="G1443" s="101">
        <v>5.4290000000000003</v>
      </c>
      <c r="H1443" s="98">
        <v>0.19156000000000001</v>
      </c>
      <c r="I1443" s="20">
        <f t="shared" si="134"/>
        <v>1</v>
      </c>
      <c r="J1443" s="102">
        <f t="shared" si="135"/>
        <v>2.6708417756492908E-4</v>
      </c>
      <c r="K1443" s="102">
        <f t="shared" si="136"/>
        <v>1.3942586007774538E-3</v>
      </c>
      <c r="L1443" s="96">
        <f t="shared" si="137"/>
        <v>1.4499999999999999E-3</v>
      </c>
    </row>
    <row r="1444" spans="1:12" ht="13.95" customHeight="1" x14ac:dyDescent="0.3">
      <c r="A1444" s="94">
        <v>43465</v>
      </c>
      <c r="B1444" s="57" t="s">
        <v>359</v>
      </c>
      <c r="C1444" s="57" t="s">
        <v>117</v>
      </c>
      <c r="D1444" s="19" t="str">
        <f t="shared" si="132"/>
        <v>Cyclicals</v>
      </c>
      <c r="E1444" s="19" t="str">
        <f t="shared" si="133"/>
        <v>Cyclicals ex-WEG &amp; Embraer</v>
      </c>
      <c r="F1444" s="100">
        <v>1.2620000000000001E-3</v>
      </c>
      <c r="G1444" s="101">
        <v>5.6219999999999999</v>
      </c>
      <c r="H1444" s="98">
        <v>0.18567</v>
      </c>
      <c r="I1444" s="20">
        <f t="shared" si="134"/>
        <v>1</v>
      </c>
      <c r="J1444" s="102">
        <f t="shared" si="135"/>
        <v>2.2447527570259695E-4</v>
      </c>
      <c r="K1444" s="102">
        <f t="shared" si="136"/>
        <v>1.2090013233295469E-3</v>
      </c>
      <c r="L1444" s="96">
        <f t="shared" si="137"/>
        <v>1.2620000000000001E-3</v>
      </c>
    </row>
    <row r="1445" spans="1:12" ht="13.95" customHeight="1" x14ac:dyDescent="0.3">
      <c r="A1445" s="94">
        <v>43496</v>
      </c>
      <c r="B1445" s="57" t="s">
        <v>359</v>
      </c>
      <c r="C1445" s="57" t="s">
        <v>117</v>
      </c>
      <c r="D1445" s="19" t="str">
        <f t="shared" si="132"/>
        <v>Cyclicals</v>
      </c>
      <c r="E1445" s="19" t="str">
        <f t="shared" si="133"/>
        <v>Cyclicals ex-WEG &amp; Embraer</v>
      </c>
      <c r="F1445" s="100">
        <v>1.539E-3</v>
      </c>
      <c r="G1445" s="101">
        <v>10.609</v>
      </c>
      <c r="H1445" s="98">
        <v>0.16972999999999999</v>
      </c>
      <c r="I1445" s="20">
        <f t="shared" si="134"/>
        <v>1</v>
      </c>
      <c r="J1445" s="102">
        <f t="shared" si="135"/>
        <v>1.4506551041568481E-4</v>
      </c>
      <c r="K1445" s="102">
        <f t="shared" si="136"/>
        <v>8.5468397110519546E-4</v>
      </c>
      <c r="L1445" s="96">
        <f t="shared" si="137"/>
        <v>1.539E-3</v>
      </c>
    </row>
    <row r="1446" spans="1:12" ht="13.95" customHeight="1" x14ac:dyDescent="0.3">
      <c r="A1446" s="94">
        <v>43524</v>
      </c>
      <c r="B1446" s="57" t="s">
        <v>359</v>
      </c>
      <c r="C1446" s="57" t="s">
        <v>117</v>
      </c>
      <c r="D1446" s="19" t="str">
        <f t="shared" si="132"/>
        <v>Cyclicals</v>
      </c>
      <c r="E1446" s="19" t="str">
        <f t="shared" si="133"/>
        <v>Cyclicals ex-WEG &amp; Embraer</v>
      </c>
      <c r="F1446" s="100">
        <v>1.2049999999999999E-3</v>
      </c>
      <c r="G1446" s="101">
        <v>13.147</v>
      </c>
      <c r="H1446" s="98">
        <v>0.13925999999999999</v>
      </c>
      <c r="I1446" s="20">
        <f t="shared" si="134"/>
        <v>1</v>
      </c>
      <c r="J1446" s="102">
        <f t="shared" si="135"/>
        <v>9.1655891077812424E-5</v>
      </c>
      <c r="K1446" s="102">
        <f t="shared" si="136"/>
        <v>6.5816380208108885E-4</v>
      </c>
      <c r="L1446" s="96">
        <f t="shared" si="137"/>
        <v>1.2049999999999999E-3</v>
      </c>
    </row>
    <row r="1447" spans="1:12" ht="13.95" customHeight="1" x14ac:dyDescent="0.3">
      <c r="A1447" s="94">
        <v>43555</v>
      </c>
      <c r="B1447" s="57" t="s">
        <v>359</v>
      </c>
      <c r="C1447" s="57" t="s">
        <v>117</v>
      </c>
      <c r="D1447" s="19" t="str">
        <f t="shared" si="132"/>
        <v>Cyclicals</v>
      </c>
      <c r="E1447" s="19" t="str">
        <f t="shared" si="133"/>
        <v>Cyclicals ex-WEG &amp; Embraer</v>
      </c>
      <c r="F1447" s="100">
        <v>1.1130000000000001E-3</v>
      </c>
      <c r="G1447" s="101">
        <v>12.074999999999999</v>
      </c>
      <c r="H1447" s="98">
        <v>0.13913</v>
      </c>
      <c r="I1447" s="20">
        <f t="shared" si="134"/>
        <v>1</v>
      </c>
      <c r="J1447" s="102">
        <f t="shared" si="135"/>
        <v>9.2173913043478266E-5</v>
      </c>
      <c r="K1447" s="102">
        <f t="shared" si="136"/>
        <v>6.6250207031896976E-4</v>
      </c>
      <c r="L1447" s="96">
        <f t="shared" si="137"/>
        <v>1.1130000000000001E-3</v>
      </c>
    </row>
    <row r="1448" spans="1:12" ht="13.95" customHeight="1" x14ac:dyDescent="0.3">
      <c r="A1448" s="94">
        <v>43585</v>
      </c>
      <c r="B1448" s="57" t="s">
        <v>359</v>
      </c>
      <c r="C1448" s="57" t="s">
        <v>117</v>
      </c>
      <c r="D1448" s="19" t="str">
        <f t="shared" si="132"/>
        <v>Cyclicals</v>
      </c>
      <c r="E1448" s="19" t="str">
        <f t="shared" si="133"/>
        <v>Cyclicals ex-WEG &amp; Embraer</v>
      </c>
      <c r="F1448" s="100">
        <v>1.0740000000000001E-3</v>
      </c>
      <c r="G1448" s="101">
        <v>14.978999999999999</v>
      </c>
      <c r="H1448" s="98">
        <v>0.12603</v>
      </c>
      <c r="I1448" s="20">
        <f t="shared" si="134"/>
        <v>1</v>
      </c>
      <c r="J1448" s="102">
        <f t="shared" si="135"/>
        <v>7.1700380532745852E-5</v>
      </c>
      <c r="K1448" s="102">
        <f t="shared" si="136"/>
        <v>5.6891518315278788E-4</v>
      </c>
      <c r="L1448" s="96">
        <f t="shared" si="137"/>
        <v>1.0740000000000001E-3</v>
      </c>
    </row>
    <row r="1449" spans="1:12" ht="13.95" customHeight="1" x14ac:dyDescent="0.3">
      <c r="A1449" s="94">
        <v>43616</v>
      </c>
      <c r="B1449" s="57" t="s">
        <v>359</v>
      </c>
      <c r="C1449" s="57" t="s">
        <v>117</v>
      </c>
      <c r="D1449" s="19" t="str">
        <f t="shared" si="132"/>
        <v>Cyclicals</v>
      </c>
      <c r="E1449" s="19" t="str">
        <f t="shared" si="133"/>
        <v>Cyclicals ex-WEG &amp; Embraer</v>
      </c>
      <c r="F1449" s="100">
        <v>1.462E-3</v>
      </c>
      <c r="G1449" s="101">
        <v>17.367000000000001</v>
      </c>
      <c r="H1449" s="98">
        <v>0.11876</v>
      </c>
      <c r="I1449" s="20">
        <f t="shared" si="134"/>
        <v>1</v>
      </c>
      <c r="J1449" s="102">
        <f t="shared" si="135"/>
        <v>8.4182645246732308E-5</v>
      </c>
      <c r="K1449" s="102">
        <f t="shared" si="136"/>
        <v>7.0884679392667826E-4</v>
      </c>
      <c r="L1449" s="96">
        <f t="shared" si="137"/>
        <v>1.462E-3</v>
      </c>
    </row>
    <row r="1450" spans="1:12" ht="13.95" customHeight="1" x14ac:dyDescent="0.3">
      <c r="A1450" s="94">
        <v>43646</v>
      </c>
      <c r="B1450" s="57" t="s">
        <v>359</v>
      </c>
      <c r="C1450" s="57" t="s">
        <v>117</v>
      </c>
      <c r="D1450" s="19" t="str">
        <f t="shared" si="132"/>
        <v>Cyclicals</v>
      </c>
      <c r="E1450" s="19" t="str">
        <f t="shared" si="133"/>
        <v>Cyclicals ex-WEG &amp; Embraer</v>
      </c>
      <c r="F1450" s="100">
        <v>1.518E-3</v>
      </c>
      <c r="G1450" s="101">
        <v>17.768999999999998</v>
      </c>
      <c r="H1450" s="98">
        <v>0.12784999999999999</v>
      </c>
      <c r="I1450" s="20">
        <f t="shared" si="134"/>
        <v>1</v>
      </c>
      <c r="J1450" s="102">
        <f t="shared" si="135"/>
        <v>8.5429680904946831E-5</v>
      </c>
      <c r="K1450" s="102">
        <f t="shared" si="136"/>
        <v>6.6820243179465657E-4</v>
      </c>
      <c r="L1450" s="96">
        <f t="shared" si="137"/>
        <v>1.518E-3</v>
      </c>
    </row>
    <row r="1451" spans="1:12" ht="13.95" customHeight="1" x14ac:dyDescent="0.3">
      <c r="A1451" s="94">
        <v>43677</v>
      </c>
      <c r="B1451" s="57" t="s">
        <v>359</v>
      </c>
      <c r="C1451" s="57" t="s">
        <v>117</v>
      </c>
      <c r="D1451" s="19" t="str">
        <f t="shared" si="132"/>
        <v>Cyclicals</v>
      </c>
      <c r="E1451" s="19" t="str">
        <f t="shared" si="133"/>
        <v>Cyclicals ex-WEG &amp; Embraer</v>
      </c>
      <c r="F1451" s="100">
        <v>2.2820000000000002E-3</v>
      </c>
      <c r="G1451" s="101">
        <v>28.186</v>
      </c>
      <c r="H1451" s="98">
        <v>0.13206000000000001</v>
      </c>
      <c r="I1451" s="20">
        <f t="shared" si="134"/>
        <v>1</v>
      </c>
      <c r="J1451" s="102">
        <f t="shared" si="135"/>
        <v>8.0962179805577249E-5</v>
      </c>
      <c r="K1451" s="102">
        <f t="shared" si="136"/>
        <v>6.1307117829454219E-4</v>
      </c>
      <c r="L1451" s="96">
        <f t="shared" si="137"/>
        <v>2.2820000000000002E-3</v>
      </c>
    </row>
    <row r="1452" spans="1:12" ht="13.95" customHeight="1" x14ac:dyDescent="0.3">
      <c r="A1452" s="94">
        <v>43708</v>
      </c>
      <c r="B1452" s="57" t="s">
        <v>359</v>
      </c>
      <c r="C1452" s="57" t="s">
        <v>117</v>
      </c>
      <c r="D1452" s="19" t="str">
        <f t="shared" si="132"/>
        <v>Cyclicals</v>
      </c>
      <c r="E1452" s="19" t="str">
        <f t="shared" si="133"/>
        <v>Cyclicals ex-WEG &amp; Embraer</v>
      </c>
      <c r="F1452" s="100">
        <v>5.0720000000000001E-3</v>
      </c>
      <c r="G1452" s="101">
        <v>33.154000000000003</v>
      </c>
      <c r="H1452" s="98">
        <v>0.14735000000000001</v>
      </c>
      <c r="I1452" s="20">
        <f t="shared" si="134"/>
        <v>1</v>
      </c>
      <c r="J1452" s="102">
        <f t="shared" si="135"/>
        <v>1.5298304880255776E-4</v>
      </c>
      <c r="K1452" s="102">
        <f t="shared" si="136"/>
        <v>1.038229038361437E-3</v>
      </c>
      <c r="L1452" s="96">
        <f t="shared" si="137"/>
        <v>5.0720000000000001E-3</v>
      </c>
    </row>
    <row r="1453" spans="1:12" ht="13.95" customHeight="1" x14ac:dyDescent="0.3">
      <c r="A1453" s="94">
        <v>43738</v>
      </c>
      <c r="B1453" s="57" t="s">
        <v>359</v>
      </c>
      <c r="C1453" s="57" t="s">
        <v>117</v>
      </c>
      <c r="D1453" s="19" t="str">
        <f t="shared" si="132"/>
        <v>Cyclicals</v>
      </c>
      <c r="E1453" s="19" t="str">
        <f t="shared" si="133"/>
        <v>Cyclicals ex-WEG &amp; Embraer</v>
      </c>
      <c r="F1453" s="100">
        <v>5.0220000000000004E-3</v>
      </c>
      <c r="G1453" s="101">
        <v>34.331000000000003</v>
      </c>
      <c r="H1453" s="98">
        <v>0.16638</v>
      </c>
      <c r="I1453" s="20">
        <f t="shared" si="134"/>
        <v>1</v>
      </c>
      <c r="J1453" s="102">
        <f t="shared" si="135"/>
        <v>1.462817861408057E-4</v>
      </c>
      <c r="K1453" s="102">
        <f t="shared" si="136"/>
        <v>8.7920294591180249E-4</v>
      </c>
      <c r="L1453" s="96">
        <f t="shared" si="137"/>
        <v>5.0220000000000004E-3</v>
      </c>
    </row>
    <row r="1454" spans="1:12" ht="13.95" customHeight="1" x14ac:dyDescent="0.3">
      <c r="A1454" s="94">
        <v>43769</v>
      </c>
      <c r="B1454" s="57" t="s">
        <v>359</v>
      </c>
      <c r="C1454" s="57" t="s">
        <v>117</v>
      </c>
      <c r="D1454" s="19" t="str">
        <f t="shared" si="132"/>
        <v>Cyclicals</v>
      </c>
      <c r="E1454" s="19" t="str">
        <f t="shared" si="133"/>
        <v>Cyclicals ex-WEG &amp; Embraer</v>
      </c>
      <c r="F1454" s="100">
        <v>4.607E-3</v>
      </c>
      <c r="G1454" s="101">
        <v>27.155999999999999</v>
      </c>
      <c r="H1454" s="98">
        <v>0.18637000000000001</v>
      </c>
      <c r="I1454" s="20">
        <f t="shared" si="134"/>
        <v>1</v>
      </c>
      <c r="J1454" s="102">
        <f t="shared" si="135"/>
        <v>1.6964943290617175E-4</v>
      </c>
      <c r="K1454" s="102">
        <f t="shared" si="136"/>
        <v>9.1028294739588852E-4</v>
      </c>
      <c r="L1454" s="96">
        <f t="shared" si="137"/>
        <v>4.607E-3</v>
      </c>
    </row>
    <row r="1455" spans="1:12" ht="13.95" customHeight="1" x14ac:dyDescent="0.3">
      <c r="A1455" s="94">
        <v>43799</v>
      </c>
      <c r="B1455" s="57" t="s">
        <v>359</v>
      </c>
      <c r="C1455" s="57" t="s">
        <v>117</v>
      </c>
      <c r="D1455" s="19" t="str">
        <f t="shared" si="132"/>
        <v>Cyclicals</v>
      </c>
      <c r="E1455" s="19" t="str">
        <f t="shared" si="133"/>
        <v>Cyclicals ex-WEG &amp; Embraer</v>
      </c>
      <c r="F1455" s="100">
        <v>5.4059999999999993E-3</v>
      </c>
      <c r="G1455" s="101">
        <v>29.366</v>
      </c>
      <c r="H1455" s="98">
        <v>0.20275000000000001</v>
      </c>
      <c r="I1455" s="20">
        <f t="shared" si="134"/>
        <v>1</v>
      </c>
      <c r="J1455" s="102">
        <f t="shared" si="135"/>
        <v>1.8409044473200297E-4</v>
      </c>
      <c r="K1455" s="102">
        <f t="shared" si="136"/>
        <v>9.0796766822196276E-4</v>
      </c>
      <c r="L1455" s="96">
        <f t="shared" si="137"/>
        <v>5.4059999999999993E-3</v>
      </c>
    </row>
    <row r="1456" spans="1:12" ht="13.95" customHeight="1" x14ac:dyDescent="0.3">
      <c r="A1456" s="94">
        <v>43830</v>
      </c>
      <c r="B1456" s="57" t="s">
        <v>359</v>
      </c>
      <c r="C1456" s="57" t="s">
        <v>117</v>
      </c>
      <c r="D1456" s="19" t="str">
        <f t="shared" si="132"/>
        <v>Cyclicals</v>
      </c>
      <c r="E1456" s="19" t="str">
        <f t="shared" si="133"/>
        <v>Cyclicals ex-WEG &amp; Embraer</v>
      </c>
      <c r="F1456" s="100">
        <v>6.4570000000000009E-3</v>
      </c>
      <c r="G1456" s="101">
        <v>33.057000000000002</v>
      </c>
      <c r="H1456" s="98">
        <v>0.24707999999999999</v>
      </c>
      <c r="I1456" s="20">
        <f t="shared" si="134"/>
        <v>1</v>
      </c>
      <c r="J1456" s="102">
        <f t="shared" si="135"/>
        <v>1.9532927972895303E-4</v>
      </c>
      <c r="K1456" s="102">
        <f t="shared" si="136"/>
        <v>7.9055075169561688E-4</v>
      </c>
      <c r="L1456" s="96">
        <f t="shared" si="137"/>
        <v>6.4570000000000009E-3</v>
      </c>
    </row>
    <row r="1457" spans="1:12" ht="13.95" customHeight="1" x14ac:dyDescent="0.3">
      <c r="A1457" s="94">
        <v>43861</v>
      </c>
      <c r="B1457" s="57" t="s">
        <v>359</v>
      </c>
      <c r="C1457" s="57" t="s">
        <v>117</v>
      </c>
      <c r="D1457" s="19" t="str">
        <f t="shared" si="132"/>
        <v>Cyclicals</v>
      </c>
      <c r="E1457" s="19" t="str">
        <f t="shared" si="133"/>
        <v>Cyclicals ex-WEG &amp; Embraer</v>
      </c>
      <c r="F1457" s="100">
        <v>8.0010000000000012E-3</v>
      </c>
      <c r="G1457" s="101">
        <v>41.658000000000001</v>
      </c>
      <c r="H1457" s="98">
        <v>0.26528000000000002</v>
      </c>
      <c r="I1457" s="20">
        <f t="shared" si="134"/>
        <v>1</v>
      </c>
      <c r="J1457" s="102">
        <f t="shared" si="135"/>
        <v>1.9206394930145471E-4</v>
      </c>
      <c r="K1457" s="102">
        <f t="shared" si="136"/>
        <v>7.2400463397713619E-4</v>
      </c>
      <c r="L1457" s="96">
        <f t="shared" si="137"/>
        <v>8.0010000000000012E-3</v>
      </c>
    </row>
    <row r="1458" spans="1:12" ht="13.95" customHeight="1" x14ac:dyDescent="0.3">
      <c r="A1458" s="94">
        <v>43890</v>
      </c>
      <c r="B1458" s="57" t="s">
        <v>359</v>
      </c>
      <c r="C1458" s="57" t="s">
        <v>117</v>
      </c>
      <c r="D1458" s="19" t="str">
        <f t="shared" si="132"/>
        <v>Cyclicals</v>
      </c>
      <c r="E1458" s="19" t="str">
        <f t="shared" si="133"/>
        <v>Cyclicals ex-WEG &amp; Embraer</v>
      </c>
      <c r="F1458" s="100">
        <v>8.6409999999999994E-3</v>
      </c>
      <c r="G1458" s="101">
        <v>41.893999999999998</v>
      </c>
      <c r="H1458" s="98">
        <v>0.26872000000000001</v>
      </c>
      <c r="I1458" s="20">
        <f t="shared" si="134"/>
        <v>1</v>
      </c>
      <c r="J1458" s="102">
        <f t="shared" si="135"/>
        <v>2.062586527903757E-4</v>
      </c>
      <c r="K1458" s="102">
        <f t="shared" si="136"/>
        <v>7.6755973798145168E-4</v>
      </c>
      <c r="L1458" s="96">
        <f t="shared" si="137"/>
        <v>8.6409999999999994E-3</v>
      </c>
    </row>
    <row r="1459" spans="1:12" ht="13.95" customHeight="1" x14ac:dyDescent="0.3">
      <c r="A1459" s="94">
        <v>43921</v>
      </c>
      <c r="B1459" s="57" t="s">
        <v>359</v>
      </c>
      <c r="C1459" s="57" t="s">
        <v>117</v>
      </c>
      <c r="D1459" s="19" t="str">
        <f t="shared" si="132"/>
        <v>Cyclicals</v>
      </c>
      <c r="E1459" s="19" t="str">
        <f t="shared" si="133"/>
        <v>Cyclicals ex-WEG &amp; Embraer</v>
      </c>
      <c r="F1459" s="100">
        <v>4.7239999999999999E-3</v>
      </c>
      <c r="G1459" s="101">
        <v>22.227</v>
      </c>
      <c r="H1459" s="98">
        <v>0.37203999999999998</v>
      </c>
      <c r="I1459" s="20">
        <f t="shared" si="134"/>
        <v>1</v>
      </c>
      <c r="J1459" s="102">
        <f t="shared" si="135"/>
        <v>2.1253430512439825E-4</v>
      </c>
      <c r="K1459" s="102">
        <f t="shared" si="136"/>
        <v>5.7126735061928358E-4</v>
      </c>
      <c r="L1459" s="96">
        <f t="shared" si="137"/>
        <v>4.7239999999999999E-3</v>
      </c>
    </row>
    <row r="1460" spans="1:12" ht="13.95" customHeight="1" x14ac:dyDescent="0.3">
      <c r="A1460" s="94">
        <v>43951</v>
      </c>
      <c r="B1460" s="57" t="s">
        <v>359</v>
      </c>
      <c r="C1460" s="57" t="s">
        <v>117</v>
      </c>
      <c r="D1460" s="19" t="str">
        <f t="shared" si="132"/>
        <v>Cyclicals</v>
      </c>
      <c r="E1460" s="19" t="str">
        <f t="shared" si="133"/>
        <v>Cyclicals ex-WEG &amp; Embraer</v>
      </c>
      <c r="F1460" s="100">
        <v>7.2379999999999996E-3</v>
      </c>
      <c r="G1460" s="101">
        <v>53.334000000000003</v>
      </c>
      <c r="H1460" s="98">
        <v>0.32529999999999998</v>
      </c>
      <c r="I1460" s="20">
        <f t="shared" si="134"/>
        <v>1</v>
      </c>
      <c r="J1460" s="102">
        <f t="shared" si="135"/>
        <v>1.3571080361495479E-4</v>
      </c>
      <c r="K1460" s="102">
        <f t="shared" si="136"/>
        <v>4.1718660810007621E-4</v>
      </c>
      <c r="L1460" s="96">
        <f t="shared" si="137"/>
        <v>7.2379999999999996E-3</v>
      </c>
    </row>
    <row r="1461" spans="1:12" ht="13.95" customHeight="1" x14ac:dyDescent="0.3">
      <c r="A1461" s="94">
        <v>43982</v>
      </c>
      <c r="B1461" s="57" t="s">
        <v>359</v>
      </c>
      <c r="C1461" s="57" t="s">
        <v>117</v>
      </c>
      <c r="D1461" s="19" t="str">
        <f t="shared" si="132"/>
        <v>Cyclicals</v>
      </c>
      <c r="E1461" s="19" t="str">
        <f t="shared" si="133"/>
        <v>Cyclicals ex-WEG &amp; Embraer</v>
      </c>
      <c r="F1461" s="100">
        <v>9.0049999999999991E-3</v>
      </c>
      <c r="G1461" s="101">
        <v>104.68300000000001</v>
      </c>
      <c r="H1461" s="98">
        <v>0.27262999999999998</v>
      </c>
      <c r="I1461" s="20">
        <f t="shared" si="134"/>
        <v>0</v>
      </c>
      <c r="J1461" s="102">
        <f t="shared" si="135"/>
        <v>0</v>
      </c>
      <c r="K1461" s="102">
        <f t="shared" si="136"/>
        <v>0</v>
      </c>
      <c r="L1461" s="96">
        <f t="shared" si="137"/>
        <v>0</v>
      </c>
    </row>
    <row r="1462" spans="1:12" ht="13.95" customHeight="1" x14ac:dyDescent="0.3">
      <c r="A1462" s="94">
        <v>44012</v>
      </c>
      <c r="B1462" s="57" t="s">
        <v>359</v>
      </c>
      <c r="C1462" s="57" t="s">
        <v>117</v>
      </c>
      <c r="D1462" s="19" t="str">
        <f t="shared" si="132"/>
        <v>Cyclicals</v>
      </c>
      <c r="E1462" s="19" t="str">
        <f t="shared" si="133"/>
        <v>Cyclicals ex-WEG &amp; Embraer</v>
      </c>
      <c r="F1462" s="100">
        <v>1.2847000000000001E-2</v>
      </c>
      <c r="G1462" s="101">
        <v>81.966999999999999</v>
      </c>
      <c r="H1462" s="98">
        <v>0.34644999999999998</v>
      </c>
      <c r="I1462" s="20">
        <f t="shared" si="134"/>
        <v>1</v>
      </c>
      <c r="J1462" s="102">
        <f t="shared" si="135"/>
        <v>1.5673380750789954E-4</v>
      </c>
      <c r="K1462" s="102">
        <f t="shared" si="136"/>
        <v>4.5239950211545547E-4</v>
      </c>
      <c r="L1462" s="96">
        <f t="shared" si="137"/>
        <v>1.2847000000000001E-2</v>
      </c>
    </row>
    <row r="1463" spans="1:12" ht="13.95" customHeight="1" x14ac:dyDescent="0.3">
      <c r="A1463" s="94">
        <v>44043</v>
      </c>
      <c r="B1463" s="57" t="s">
        <v>359</v>
      </c>
      <c r="C1463" s="57" t="s">
        <v>117</v>
      </c>
      <c r="D1463" s="19" t="str">
        <f t="shared" si="132"/>
        <v>Cyclicals</v>
      </c>
      <c r="E1463" s="19" t="str">
        <f t="shared" si="133"/>
        <v>Cyclicals ex-WEG &amp; Embraer</v>
      </c>
      <c r="F1463" s="100">
        <v>1.5063E-2</v>
      </c>
      <c r="G1463" s="101">
        <v>84.004000000000005</v>
      </c>
      <c r="H1463" s="98">
        <v>0.33865000000000001</v>
      </c>
      <c r="I1463" s="20">
        <f t="shared" si="134"/>
        <v>1</v>
      </c>
      <c r="J1463" s="102">
        <f t="shared" si="135"/>
        <v>1.7931288986238749E-4</v>
      </c>
      <c r="K1463" s="102">
        <f t="shared" si="136"/>
        <v>5.2949325221434372E-4</v>
      </c>
      <c r="L1463" s="96">
        <f t="shared" si="137"/>
        <v>1.5063E-2</v>
      </c>
    </row>
    <row r="1464" spans="1:12" ht="13.95" customHeight="1" x14ac:dyDescent="0.3">
      <c r="A1464" s="94">
        <v>44074</v>
      </c>
      <c r="B1464" s="57" t="s">
        <v>359</v>
      </c>
      <c r="C1464" s="57" t="s">
        <v>117</v>
      </c>
      <c r="D1464" s="19" t="str">
        <f t="shared" si="132"/>
        <v>Cyclicals</v>
      </c>
      <c r="E1464" s="19" t="str">
        <f t="shared" si="133"/>
        <v>Cyclicals ex-WEG &amp; Embraer</v>
      </c>
      <c r="F1464" s="100">
        <v>1.6404999999999999E-2</v>
      </c>
      <c r="G1464" s="101">
        <v>85.447999999999993</v>
      </c>
      <c r="H1464" s="98">
        <v>0.15131</v>
      </c>
      <c r="I1464" s="20">
        <f t="shared" si="134"/>
        <v>1</v>
      </c>
      <c r="J1464" s="102">
        <f t="shared" si="135"/>
        <v>1.919881097275536E-4</v>
      </c>
      <c r="K1464" s="102">
        <f t="shared" si="136"/>
        <v>1.2688395329294403E-3</v>
      </c>
      <c r="L1464" s="96">
        <f t="shared" si="137"/>
        <v>1.6404999999999999E-2</v>
      </c>
    </row>
    <row r="1465" spans="1:12" ht="13.95" customHeight="1" x14ac:dyDescent="0.3">
      <c r="A1465" s="94">
        <v>44104</v>
      </c>
      <c r="B1465" s="57" t="s">
        <v>359</v>
      </c>
      <c r="C1465" s="57" t="s">
        <v>117</v>
      </c>
      <c r="D1465" s="19" t="str">
        <f t="shared" si="132"/>
        <v>Cyclicals</v>
      </c>
      <c r="E1465" s="19" t="str">
        <f t="shared" si="133"/>
        <v>Cyclicals ex-WEG &amp; Embraer</v>
      </c>
      <c r="F1465" s="100">
        <v>1.5990999999999998E-2</v>
      </c>
      <c r="G1465" s="101">
        <v>60.216000000000001</v>
      </c>
      <c r="H1465" s="98">
        <v>0.16975999999999999</v>
      </c>
      <c r="I1465" s="20">
        <f t="shared" si="134"/>
        <v>1</v>
      </c>
      <c r="J1465" s="102">
        <f t="shared" si="135"/>
        <v>2.6556064833266904E-4</v>
      </c>
      <c r="K1465" s="102">
        <f t="shared" si="136"/>
        <v>1.5643299265590779E-3</v>
      </c>
      <c r="L1465" s="96">
        <f t="shared" si="137"/>
        <v>1.5990999999999998E-2</v>
      </c>
    </row>
    <row r="1466" spans="1:12" ht="13.95" customHeight="1" x14ac:dyDescent="0.3">
      <c r="A1466" s="94">
        <v>44135</v>
      </c>
      <c r="B1466" s="57" t="s">
        <v>359</v>
      </c>
      <c r="C1466" s="57" t="s">
        <v>117</v>
      </c>
      <c r="D1466" s="19" t="str">
        <f t="shared" si="132"/>
        <v>Cyclicals</v>
      </c>
      <c r="E1466" s="19" t="str">
        <f t="shared" si="133"/>
        <v>Cyclicals ex-WEG &amp; Embraer</v>
      </c>
      <c r="F1466" s="100">
        <v>1.5880999999999999E-2</v>
      </c>
      <c r="G1466" s="101">
        <v>51.267000000000003</v>
      </c>
      <c r="H1466" s="98">
        <v>0.17782000000000001</v>
      </c>
      <c r="I1466" s="20">
        <f t="shared" si="134"/>
        <v>1</v>
      </c>
      <c r="J1466" s="102">
        <f t="shared" si="135"/>
        <v>3.0977041761757074E-4</v>
      </c>
      <c r="K1466" s="102">
        <f t="shared" si="136"/>
        <v>1.7420448634437675E-3</v>
      </c>
      <c r="L1466" s="96">
        <f t="shared" si="137"/>
        <v>1.5880999999999999E-2</v>
      </c>
    </row>
    <row r="1467" spans="1:12" ht="13.95" customHeight="1" x14ac:dyDescent="0.3">
      <c r="A1467" s="94">
        <v>44165</v>
      </c>
      <c r="B1467" s="57" t="s">
        <v>359</v>
      </c>
      <c r="C1467" s="57" t="s">
        <v>117</v>
      </c>
      <c r="D1467" s="19" t="str">
        <f t="shared" si="132"/>
        <v>Cyclicals</v>
      </c>
      <c r="E1467" s="19" t="str">
        <f t="shared" si="133"/>
        <v>Cyclicals ex-WEG &amp; Embraer</v>
      </c>
      <c r="F1467" s="100">
        <v>1.4187E-2</v>
      </c>
      <c r="G1467" s="101">
        <v>54.177999999999997</v>
      </c>
      <c r="H1467" s="98">
        <v>0.1066</v>
      </c>
      <c r="I1467" s="20">
        <f t="shared" si="134"/>
        <v>1</v>
      </c>
      <c r="J1467" s="102">
        <f t="shared" si="135"/>
        <v>2.6185905718188198E-4</v>
      </c>
      <c r="K1467" s="102">
        <f t="shared" si="136"/>
        <v>2.4564639510495493E-3</v>
      </c>
      <c r="L1467" s="96">
        <f t="shared" si="137"/>
        <v>1.4187E-2</v>
      </c>
    </row>
    <row r="1468" spans="1:12" ht="13.95" customHeight="1" x14ac:dyDescent="0.3">
      <c r="A1468" s="94">
        <v>44196</v>
      </c>
      <c r="B1468" s="57" t="s">
        <v>359</v>
      </c>
      <c r="C1468" s="57" t="s">
        <v>117</v>
      </c>
      <c r="D1468" s="19" t="str">
        <f t="shared" si="132"/>
        <v>Cyclicals</v>
      </c>
      <c r="E1468" s="19" t="str">
        <f t="shared" si="133"/>
        <v>Cyclicals ex-WEG &amp; Embraer</v>
      </c>
      <c r="F1468" s="100">
        <v>1.2122000000000001E-2</v>
      </c>
      <c r="G1468" s="101">
        <v>46.41</v>
      </c>
      <c r="H1468" s="98">
        <v>0.10127</v>
      </c>
      <c r="I1468" s="20">
        <f t="shared" si="134"/>
        <v>1</v>
      </c>
      <c r="J1468" s="102">
        <f t="shared" si="135"/>
        <v>2.6119370825253182E-4</v>
      </c>
      <c r="K1468" s="102">
        <f t="shared" si="136"/>
        <v>2.5791814777577941E-3</v>
      </c>
      <c r="L1468" s="96">
        <f t="shared" si="137"/>
        <v>1.2122000000000001E-2</v>
      </c>
    </row>
    <row r="1469" spans="1:12" ht="13.95" customHeight="1" x14ac:dyDescent="0.3">
      <c r="A1469" s="94">
        <v>44227</v>
      </c>
      <c r="B1469" s="57" t="s">
        <v>359</v>
      </c>
      <c r="C1469" s="57" t="s">
        <v>117</v>
      </c>
      <c r="D1469" s="19" t="str">
        <f t="shared" si="132"/>
        <v>Cyclicals</v>
      </c>
      <c r="E1469" s="19" t="str">
        <f t="shared" si="133"/>
        <v>Cyclicals ex-WEG &amp; Embraer</v>
      </c>
      <c r="F1469" s="100">
        <v>1.107E-2</v>
      </c>
      <c r="G1469" s="101">
        <v>37.116999999999997</v>
      </c>
      <c r="H1469" s="98">
        <v>0.10897999999999999</v>
      </c>
      <c r="I1469" s="20">
        <f t="shared" si="134"/>
        <v>1</v>
      </c>
      <c r="J1469" s="102">
        <f t="shared" si="135"/>
        <v>2.9824608669881729E-4</v>
      </c>
      <c r="K1469" s="102">
        <f t="shared" si="136"/>
        <v>2.7367047779300541E-3</v>
      </c>
      <c r="L1469" s="96">
        <f t="shared" si="137"/>
        <v>1.107E-2</v>
      </c>
    </row>
    <row r="1470" spans="1:12" ht="13.95" customHeight="1" x14ac:dyDescent="0.3">
      <c r="A1470" s="94">
        <v>44255</v>
      </c>
      <c r="B1470" s="57" t="s">
        <v>359</v>
      </c>
      <c r="C1470" s="57" t="s">
        <v>117</v>
      </c>
      <c r="D1470" s="19" t="str">
        <f t="shared" si="132"/>
        <v>Cyclicals</v>
      </c>
      <c r="E1470" s="19" t="str">
        <f t="shared" si="133"/>
        <v>Cyclicals ex-WEG &amp; Embraer</v>
      </c>
      <c r="F1470" s="100">
        <v>9.3500000000000007E-3</v>
      </c>
      <c r="G1470" s="101">
        <v>28.974</v>
      </c>
      <c r="H1470" s="98">
        <v>0.11028</v>
      </c>
      <c r="I1470" s="20">
        <f t="shared" si="134"/>
        <v>1</v>
      </c>
      <c r="J1470" s="102">
        <f t="shared" si="135"/>
        <v>3.22703113135915E-4</v>
      </c>
      <c r="K1470" s="102">
        <f t="shared" si="136"/>
        <v>2.9262161147616522E-3</v>
      </c>
      <c r="L1470" s="96">
        <f t="shared" si="137"/>
        <v>9.3500000000000007E-3</v>
      </c>
    </row>
    <row r="1471" spans="1:12" ht="13.95" customHeight="1" x14ac:dyDescent="0.3">
      <c r="A1471" s="94">
        <v>44286</v>
      </c>
      <c r="B1471" s="57" t="s">
        <v>359</v>
      </c>
      <c r="C1471" s="57" t="s">
        <v>117</v>
      </c>
      <c r="D1471" s="19" t="str">
        <f t="shared" si="132"/>
        <v>Cyclicals</v>
      </c>
      <c r="E1471" s="19" t="str">
        <f t="shared" si="133"/>
        <v>Cyclicals ex-WEG &amp; Embraer</v>
      </c>
      <c r="F1471" s="100">
        <v>9.0299999999999998E-3</v>
      </c>
      <c r="G1471" s="101">
        <v>28.689</v>
      </c>
      <c r="H1471" s="98">
        <v>0.10882</v>
      </c>
      <c r="I1471" s="20">
        <f t="shared" si="134"/>
        <v>1</v>
      </c>
      <c r="J1471" s="102">
        <f t="shared" si="135"/>
        <v>3.1475478406357837E-4</v>
      </c>
      <c r="K1471" s="102">
        <f t="shared" si="136"/>
        <v>2.8924350676675092E-3</v>
      </c>
      <c r="L1471" s="96">
        <f t="shared" si="137"/>
        <v>9.0299999999999998E-3</v>
      </c>
    </row>
    <row r="1472" spans="1:12" ht="13.95" customHeight="1" x14ac:dyDescent="0.3">
      <c r="A1472" s="94">
        <v>44316</v>
      </c>
      <c r="B1472" s="57" t="s">
        <v>359</v>
      </c>
      <c r="C1472" s="57" t="s">
        <v>117</v>
      </c>
      <c r="D1472" s="19" t="str">
        <f t="shared" si="132"/>
        <v>Cyclicals</v>
      </c>
      <c r="E1472" s="19" t="str">
        <f t="shared" si="133"/>
        <v>Cyclicals ex-WEG &amp; Embraer</v>
      </c>
      <c r="F1472" s="100">
        <v>8.7600000000000004E-3</v>
      </c>
      <c r="G1472" s="101">
        <v>27.556999999999999</v>
      </c>
      <c r="H1472" s="98">
        <v>0.11035</v>
      </c>
      <c r="I1472" s="20">
        <f t="shared" si="134"/>
        <v>1</v>
      </c>
      <c r="J1472" s="102">
        <f t="shared" si="135"/>
        <v>3.1788656239793885E-4</v>
      </c>
      <c r="K1472" s="102">
        <f t="shared" si="136"/>
        <v>2.88071193835921E-3</v>
      </c>
      <c r="L1472" s="96">
        <f t="shared" si="137"/>
        <v>8.7600000000000004E-3</v>
      </c>
    </row>
    <row r="1473" spans="1:12" ht="13.95" customHeight="1" x14ac:dyDescent="0.3">
      <c r="A1473" s="94">
        <v>44347</v>
      </c>
      <c r="B1473" s="57" t="s">
        <v>359</v>
      </c>
      <c r="C1473" s="57" t="s">
        <v>117</v>
      </c>
      <c r="D1473" s="19" t="str">
        <f t="shared" si="132"/>
        <v>Cyclicals</v>
      </c>
      <c r="E1473" s="19" t="str">
        <f t="shared" si="133"/>
        <v>Cyclicals ex-WEG &amp; Embraer</v>
      </c>
      <c r="F1473" s="100">
        <v>9.0600000000000003E-3</v>
      </c>
      <c r="G1473" s="101">
        <v>27.715</v>
      </c>
      <c r="H1473" s="98">
        <v>0.10804</v>
      </c>
      <c r="I1473" s="20">
        <f t="shared" si="134"/>
        <v>1</v>
      </c>
      <c r="J1473" s="102">
        <f t="shared" si="135"/>
        <v>3.268987912682663E-4</v>
      </c>
      <c r="K1473" s="102">
        <f t="shared" si="136"/>
        <v>3.0257200228458563E-3</v>
      </c>
      <c r="L1473" s="96">
        <f t="shared" si="137"/>
        <v>9.0600000000000003E-3</v>
      </c>
    </row>
    <row r="1474" spans="1:12" ht="13.95" customHeight="1" x14ac:dyDescent="0.3">
      <c r="A1474" s="94">
        <v>44377</v>
      </c>
      <c r="B1474" s="57" t="s">
        <v>359</v>
      </c>
      <c r="C1474" s="57" t="s">
        <v>117</v>
      </c>
      <c r="D1474" s="19" t="str">
        <f t="shared" si="132"/>
        <v>Cyclicals</v>
      </c>
      <c r="E1474" s="19" t="str">
        <f t="shared" si="133"/>
        <v>Cyclicals ex-WEG &amp; Embraer</v>
      </c>
      <c r="F1474" s="100">
        <v>1.098E-2</v>
      </c>
      <c r="G1474" s="101">
        <v>34.786999999999999</v>
      </c>
      <c r="H1474" s="98">
        <v>0.10965999999999999</v>
      </c>
      <c r="I1474" s="20">
        <f t="shared" si="134"/>
        <v>1</v>
      </c>
      <c r="J1474" s="102">
        <f t="shared" si="135"/>
        <v>3.1563515106217843E-4</v>
      </c>
      <c r="K1474" s="102">
        <f t="shared" si="136"/>
        <v>2.8783070496277443E-3</v>
      </c>
      <c r="L1474" s="96">
        <f t="shared" si="137"/>
        <v>1.098E-2</v>
      </c>
    </row>
    <row r="1475" spans="1:12" ht="13.95" customHeight="1" x14ac:dyDescent="0.3">
      <c r="A1475" s="94">
        <v>44408</v>
      </c>
      <c r="B1475" s="57" t="s">
        <v>359</v>
      </c>
      <c r="C1475" s="57" t="s">
        <v>117</v>
      </c>
      <c r="D1475" s="19" t="str">
        <f t="shared" si="132"/>
        <v>Cyclicals</v>
      </c>
      <c r="E1475" s="19" t="str">
        <f t="shared" si="133"/>
        <v>Cyclicals ex-WEG &amp; Embraer</v>
      </c>
      <c r="F1475" s="100">
        <v>9.1000000000000004E-3</v>
      </c>
      <c r="G1475" s="101">
        <v>27.26</v>
      </c>
      <c r="H1475" s="98">
        <v>0.1081</v>
      </c>
      <c r="I1475" s="20">
        <f t="shared" si="134"/>
        <v>1</v>
      </c>
      <c r="J1475" s="102">
        <f t="shared" si="135"/>
        <v>3.3382245047688919E-4</v>
      </c>
      <c r="K1475" s="102">
        <f t="shared" si="136"/>
        <v>3.0880892736067454E-3</v>
      </c>
      <c r="L1475" s="96">
        <f t="shared" si="137"/>
        <v>9.1000000000000004E-3</v>
      </c>
    </row>
    <row r="1476" spans="1:12" ht="13.95" customHeight="1" x14ac:dyDescent="0.3">
      <c r="A1476" s="94">
        <v>44439</v>
      </c>
      <c r="B1476" s="57" t="s">
        <v>359</v>
      </c>
      <c r="C1476" s="57" t="s">
        <v>117</v>
      </c>
      <c r="D1476" s="19" t="str">
        <f t="shared" si="132"/>
        <v>Cyclicals</v>
      </c>
      <c r="E1476" s="19" t="str">
        <f t="shared" si="133"/>
        <v>Cyclicals ex-WEG &amp; Embraer</v>
      </c>
      <c r="F1476" s="100">
        <v>7.7600000000000004E-3</v>
      </c>
      <c r="G1476" s="101">
        <v>22.713000000000001</v>
      </c>
      <c r="H1476" s="98">
        <v>0.10002999999999999</v>
      </c>
      <c r="I1476" s="20">
        <f t="shared" si="134"/>
        <v>1</v>
      </c>
      <c r="J1476" s="102">
        <f t="shared" si="135"/>
        <v>3.416545590630916E-4</v>
      </c>
      <c r="K1476" s="102">
        <f t="shared" si="136"/>
        <v>3.4155209343506112E-3</v>
      </c>
      <c r="L1476" s="96">
        <f t="shared" si="137"/>
        <v>7.7600000000000004E-3</v>
      </c>
    </row>
    <row r="1477" spans="1:12" ht="13.95" customHeight="1" x14ac:dyDescent="0.3">
      <c r="A1477" s="94">
        <v>44469</v>
      </c>
      <c r="B1477" s="57" t="s">
        <v>359</v>
      </c>
      <c r="C1477" s="57" t="s">
        <v>117</v>
      </c>
      <c r="D1477" s="19" t="str">
        <f t="shared" ref="D1477:D1540" si="138">VLOOKUP(C1477,GicsMap,2,FALSE)</f>
        <v>Cyclicals</v>
      </c>
      <c r="E1477" s="19" t="str">
        <f t="shared" ref="E1477:E1540" si="139">IF(D1477="Cyclicals",IF(COUNTIF(GlobalList,B1477)&gt;0,"WEG &amp; Embraer","Cyclicals ex-WEG &amp; Embraer"),D1477)</f>
        <v>Cyclicals ex-WEG &amp; Embraer</v>
      </c>
      <c r="F1477" s="100">
        <v>5.7099999999999998E-3</v>
      </c>
      <c r="G1477" s="101">
        <v>16.535</v>
      </c>
      <c r="H1477" s="98">
        <v>9.5420000000000005E-2</v>
      </c>
      <c r="I1477" s="20">
        <f t="shared" ref="I1477:I1540" si="140">IF(AND(ISNUMBER(G1477),ISNUMBER(H1477),G1477&gt;=PEmin,G1477&lt;=PEmax,H1477&gt;=ROEmin,H1477&lt;=ROEmax),1,0)</f>
        <v>1</v>
      </c>
      <c r="J1477" s="102">
        <f t="shared" ref="J1477:J1540" si="141">IF(I1477=1,F1477/G1477,0)</f>
        <v>3.4532809192621712E-4</v>
      </c>
      <c r="K1477" s="102">
        <f t="shared" ref="K1477:K1540" si="142">IF(I1477=1,J1477/H1477,0)</f>
        <v>3.6190326129345745E-3</v>
      </c>
      <c r="L1477" s="96">
        <f t="shared" ref="L1477:L1540" si="143">I1477*F1477</f>
        <v>5.7099999999999998E-3</v>
      </c>
    </row>
    <row r="1478" spans="1:12" ht="13.95" customHeight="1" x14ac:dyDescent="0.3">
      <c r="A1478" s="94">
        <v>44500</v>
      </c>
      <c r="B1478" s="57" t="s">
        <v>359</v>
      </c>
      <c r="C1478" s="57" t="s">
        <v>117</v>
      </c>
      <c r="D1478" s="19" t="str">
        <f t="shared" si="138"/>
        <v>Cyclicals</v>
      </c>
      <c r="E1478" s="19" t="str">
        <f t="shared" si="139"/>
        <v>Cyclicals ex-WEG &amp; Embraer</v>
      </c>
      <c r="F1478" s="100">
        <v>4.9399999999999999E-3</v>
      </c>
      <c r="G1478" s="101">
        <v>13.096</v>
      </c>
      <c r="H1478" s="98">
        <v>9.7379999999999994E-2</v>
      </c>
      <c r="I1478" s="20">
        <f t="shared" si="140"/>
        <v>1</v>
      </c>
      <c r="J1478" s="102">
        <f t="shared" si="141"/>
        <v>3.7721441661576051E-4</v>
      </c>
      <c r="K1478" s="102">
        <f t="shared" si="142"/>
        <v>3.8736333601947066E-3</v>
      </c>
      <c r="L1478" s="96">
        <f t="shared" si="143"/>
        <v>4.9399999999999999E-3</v>
      </c>
    </row>
    <row r="1479" spans="1:12" ht="13.95" customHeight="1" x14ac:dyDescent="0.3">
      <c r="A1479" s="94">
        <v>44530</v>
      </c>
      <c r="B1479" s="57" t="s">
        <v>359</v>
      </c>
      <c r="C1479" s="57" t="s">
        <v>117</v>
      </c>
      <c r="D1479" s="19" t="str">
        <f t="shared" si="138"/>
        <v>Cyclicals</v>
      </c>
      <c r="E1479" s="19" t="str">
        <f t="shared" si="139"/>
        <v>Cyclicals ex-WEG &amp; Embraer</v>
      </c>
      <c r="F1479" s="100">
        <v>4.64E-3</v>
      </c>
      <c r="G1479" s="101">
        <v>89.837000000000003</v>
      </c>
      <c r="H1479" s="98">
        <v>6.1589999999999999E-2</v>
      </c>
      <c r="I1479" s="20">
        <f t="shared" si="140"/>
        <v>1</v>
      </c>
      <c r="J1479" s="102">
        <f t="shared" si="141"/>
        <v>5.1649097810478974E-5</v>
      </c>
      <c r="K1479" s="102">
        <f t="shared" si="142"/>
        <v>8.3859551567590479E-4</v>
      </c>
      <c r="L1479" s="96">
        <f t="shared" si="143"/>
        <v>4.64E-3</v>
      </c>
    </row>
    <row r="1480" spans="1:12" ht="13.95" customHeight="1" x14ac:dyDescent="0.3">
      <c r="A1480" s="94">
        <v>44561</v>
      </c>
      <c r="B1480" s="57" t="s">
        <v>359</v>
      </c>
      <c r="C1480" s="57" t="s">
        <v>117</v>
      </c>
      <c r="D1480" s="19" t="str">
        <f t="shared" si="138"/>
        <v>Cyclicals</v>
      </c>
      <c r="E1480" s="19" t="str">
        <f t="shared" si="139"/>
        <v>Cyclicals ex-WEG &amp; Embraer</v>
      </c>
      <c r="F1480" s="100">
        <v>4.1999999999999997E-3</v>
      </c>
      <c r="G1480" s="101">
        <v>89.837000000000003</v>
      </c>
      <c r="H1480" s="98">
        <v>-1.47E-2</v>
      </c>
      <c r="I1480" s="20">
        <f t="shared" si="140"/>
        <v>0</v>
      </c>
      <c r="J1480" s="102">
        <f t="shared" si="141"/>
        <v>0</v>
      </c>
      <c r="K1480" s="102">
        <f t="shared" si="142"/>
        <v>0</v>
      </c>
      <c r="L1480" s="96">
        <f t="shared" si="143"/>
        <v>0</v>
      </c>
    </row>
    <row r="1481" spans="1:12" ht="13.95" customHeight="1" x14ac:dyDescent="0.3">
      <c r="A1481" s="94">
        <v>44592</v>
      </c>
      <c r="B1481" s="57" t="s">
        <v>359</v>
      </c>
      <c r="C1481" s="57" t="s">
        <v>117</v>
      </c>
      <c r="D1481" s="19" t="str">
        <f t="shared" si="138"/>
        <v>Cyclicals</v>
      </c>
      <c r="E1481" s="19" t="str">
        <f t="shared" si="139"/>
        <v>Cyclicals ex-WEG &amp; Embraer</v>
      </c>
      <c r="F1481" s="100">
        <v>3.5300000000000002E-3</v>
      </c>
      <c r="G1481" s="101">
        <v>89.837000000000003</v>
      </c>
      <c r="H1481" s="98">
        <v>-1.18E-2</v>
      </c>
      <c r="I1481" s="20">
        <f t="shared" si="140"/>
        <v>0</v>
      </c>
      <c r="J1481" s="102">
        <f t="shared" si="141"/>
        <v>0</v>
      </c>
      <c r="K1481" s="102">
        <f t="shared" si="142"/>
        <v>0</v>
      </c>
      <c r="L1481" s="96">
        <f t="shared" si="143"/>
        <v>0</v>
      </c>
    </row>
    <row r="1482" spans="1:12" ht="13.95" customHeight="1" x14ac:dyDescent="0.3">
      <c r="A1482" s="94">
        <v>44620</v>
      </c>
      <c r="B1482" s="57" t="s">
        <v>359</v>
      </c>
      <c r="C1482" s="57" t="s">
        <v>117</v>
      </c>
      <c r="D1482" s="19" t="str">
        <f t="shared" si="138"/>
        <v>Cyclicals</v>
      </c>
      <c r="E1482" s="19" t="str">
        <f t="shared" si="139"/>
        <v>Cyclicals ex-WEG &amp; Embraer</v>
      </c>
      <c r="F1482" s="100">
        <v>2.81E-3</v>
      </c>
      <c r="G1482" s="101">
        <v>89.837000000000003</v>
      </c>
      <c r="H1482" s="98">
        <v>-4.548E-2</v>
      </c>
      <c r="I1482" s="20">
        <f t="shared" si="140"/>
        <v>0</v>
      </c>
      <c r="J1482" s="102">
        <f t="shared" si="141"/>
        <v>0</v>
      </c>
      <c r="K1482" s="102">
        <f t="shared" si="142"/>
        <v>0</v>
      </c>
      <c r="L1482" s="96">
        <f t="shared" si="143"/>
        <v>0</v>
      </c>
    </row>
    <row r="1483" spans="1:12" ht="13.95" customHeight="1" x14ac:dyDescent="0.3">
      <c r="A1483" s="94">
        <v>44651</v>
      </c>
      <c r="B1483" s="57" t="s">
        <v>359</v>
      </c>
      <c r="C1483" s="57" t="s">
        <v>117</v>
      </c>
      <c r="D1483" s="19" t="str">
        <f t="shared" si="138"/>
        <v>Cyclicals</v>
      </c>
      <c r="E1483" s="19" t="str">
        <f t="shared" si="139"/>
        <v>Cyclicals ex-WEG &amp; Embraer</v>
      </c>
      <c r="F1483" s="100">
        <v>2.9399999999999999E-3</v>
      </c>
      <c r="G1483" s="101">
        <v>89.837000000000003</v>
      </c>
      <c r="H1483" s="98">
        <v>-8.3469999999999989E-2</v>
      </c>
      <c r="I1483" s="20">
        <f t="shared" si="140"/>
        <v>0</v>
      </c>
      <c r="J1483" s="102">
        <f t="shared" si="141"/>
        <v>0</v>
      </c>
      <c r="K1483" s="102">
        <f t="shared" si="142"/>
        <v>0</v>
      </c>
      <c r="L1483" s="96">
        <f t="shared" si="143"/>
        <v>0</v>
      </c>
    </row>
    <row r="1484" spans="1:12" ht="13.95" customHeight="1" x14ac:dyDescent="0.3">
      <c r="A1484" s="94">
        <v>44681</v>
      </c>
      <c r="B1484" s="57" t="s">
        <v>359</v>
      </c>
      <c r="C1484" s="57" t="s">
        <v>117</v>
      </c>
      <c r="D1484" s="19" t="str">
        <f t="shared" si="138"/>
        <v>Cyclicals</v>
      </c>
      <c r="E1484" s="19" t="str">
        <f t="shared" si="139"/>
        <v>Cyclicals ex-WEG &amp; Embraer</v>
      </c>
      <c r="F1484" s="100">
        <v>2.3500000000000001E-3</v>
      </c>
      <c r="G1484" s="101">
        <v>89.837000000000003</v>
      </c>
      <c r="H1484" s="98">
        <v>-7.9839999999999994E-2</v>
      </c>
      <c r="I1484" s="20">
        <f t="shared" si="140"/>
        <v>0</v>
      </c>
      <c r="J1484" s="102">
        <f t="shared" si="141"/>
        <v>0</v>
      </c>
      <c r="K1484" s="102">
        <f t="shared" si="142"/>
        <v>0</v>
      </c>
      <c r="L1484" s="96">
        <f t="shared" si="143"/>
        <v>0</v>
      </c>
    </row>
    <row r="1485" spans="1:12" ht="13.95" customHeight="1" x14ac:dyDescent="0.3">
      <c r="A1485" s="94">
        <v>44712</v>
      </c>
      <c r="B1485" s="57" t="s">
        <v>359</v>
      </c>
      <c r="C1485" s="57" t="s">
        <v>117</v>
      </c>
      <c r="D1485" s="19" t="str">
        <f t="shared" si="138"/>
        <v>Cyclicals</v>
      </c>
      <c r="E1485" s="19" t="str">
        <f t="shared" si="139"/>
        <v>Cyclicals ex-WEG &amp; Embraer</v>
      </c>
      <c r="F1485" s="100">
        <v>2.4499999999999999E-3</v>
      </c>
      <c r="G1485" s="101">
        <v>89.837000000000003</v>
      </c>
      <c r="H1485" s="98">
        <v>-6.2530000000000002E-2</v>
      </c>
      <c r="I1485" s="20">
        <f t="shared" si="140"/>
        <v>0</v>
      </c>
      <c r="J1485" s="102">
        <f t="shared" si="141"/>
        <v>0</v>
      </c>
      <c r="K1485" s="102">
        <f t="shared" si="142"/>
        <v>0</v>
      </c>
      <c r="L1485" s="96">
        <f t="shared" si="143"/>
        <v>0</v>
      </c>
    </row>
    <row r="1486" spans="1:12" ht="13.95" customHeight="1" x14ac:dyDescent="0.3">
      <c r="A1486" s="94">
        <v>44742</v>
      </c>
      <c r="B1486" s="57" t="s">
        <v>359</v>
      </c>
      <c r="C1486" s="57" t="s">
        <v>117</v>
      </c>
      <c r="D1486" s="19" t="str">
        <f t="shared" si="138"/>
        <v>Cyclicals</v>
      </c>
      <c r="E1486" s="19" t="str">
        <f t="shared" si="139"/>
        <v>Cyclicals ex-WEG &amp; Embraer</v>
      </c>
      <c r="F1486" s="100">
        <v>1.67E-3</v>
      </c>
      <c r="G1486" s="101">
        <v>89.837000000000003</v>
      </c>
      <c r="H1486" s="98">
        <v>-5.6050000000000003E-2</v>
      </c>
      <c r="I1486" s="20">
        <f t="shared" si="140"/>
        <v>0</v>
      </c>
      <c r="J1486" s="102">
        <f t="shared" si="141"/>
        <v>0</v>
      </c>
      <c r="K1486" s="102">
        <f t="shared" si="142"/>
        <v>0</v>
      </c>
      <c r="L1486" s="96">
        <f t="shared" si="143"/>
        <v>0</v>
      </c>
    </row>
    <row r="1487" spans="1:12" ht="13.95" customHeight="1" x14ac:dyDescent="0.3">
      <c r="A1487" s="94">
        <v>44773</v>
      </c>
      <c r="B1487" s="57" t="s">
        <v>359</v>
      </c>
      <c r="C1487" s="57" t="s">
        <v>117</v>
      </c>
      <c r="D1487" s="19" t="str">
        <f t="shared" si="138"/>
        <v>Cyclicals</v>
      </c>
      <c r="E1487" s="19" t="str">
        <f t="shared" si="139"/>
        <v>Cyclicals ex-WEG &amp; Embraer</v>
      </c>
      <c r="F1487" s="100">
        <v>2E-3</v>
      </c>
      <c r="G1487" s="101">
        <v>89.837000000000003</v>
      </c>
      <c r="H1487" s="98">
        <v>-5.4219999999999997E-2</v>
      </c>
      <c r="I1487" s="20">
        <f t="shared" si="140"/>
        <v>0</v>
      </c>
      <c r="J1487" s="102">
        <f t="shared" si="141"/>
        <v>0</v>
      </c>
      <c r="K1487" s="102">
        <f t="shared" si="142"/>
        <v>0</v>
      </c>
      <c r="L1487" s="96">
        <f t="shared" si="143"/>
        <v>0</v>
      </c>
    </row>
    <row r="1488" spans="1:12" ht="13.95" customHeight="1" x14ac:dyDescent="0.3">
      <c r="A1488" s="94">
        <v>44804</v>
      </c>
      <c r="B1488" s="57" t="s">
        <v>359</v>
      </c>
      <c r="C1488" s="57" t="s">
        <v>117</v>
      </c>
      <c r="D1488" s="19" t="str">
        <f t="shared" si="138"/>
        <v>Cyclicals</v>
      </c>
      <c r="E1488" s="19" t="str">
        <f t="shared" si="139"/>
        <v>Cyclicals ex-WEG &amp; Embraer</v>
      </c>
      <c r="F1488" s="100">
        <v>2.6099999999999999E-3</v>
      </c>
      <c r="G1488" s="101">
        <v>89.837000000000003</v>
      </c>
      <c r="H1488" s="98">
        <v>-4.4800000000000013E-2</v>
      </c>
      <c r="I1488" s="20">
        <f t="shared" si="140"/>
        <v>0</v>
      </c>
      <c r="J1488" s="102">
        <f t="shared" si="141"/>
        <v>0</v>
      </c>
      <c r="K1488" s="102">
        <f t="shared" si="142"/>
        <v>0</v>
      </c>
      <c r="L1488" s="96">
        <f t="shared" si="143"/>
        <v>0</v>
      </c>
    </row>
    <row r="1489" spans="1:12" ht="13.95" customHeight="1" x14ac:dyDescent="0.3">
      <c r="A1489" s="94">
        <v>44834</v>
      </c>
      <c r="B1489" s="57" t="s">
        <v>359</v>
      </c>
      <c r="C1489" s="57" t="s">
        <v>117</v>
      </c>
      <c r="D1489" s="19" t="str">
        <f t="shared" si="138"/>
        <v>Cyclicals</v>
      </c>
      <c r="E1489" s="19" t="str">
        <f t="shared" si="139"/>
        <v>Cyclicals ex-WEG &amp; Embraer</v>
      </c>
      <c r="F1489" s="100">
        <v>2.4299999999999999E-3</v>
      </c>
      <c r="G1489" s="101">
        <v>89.837000000000003</v>
      </c>
      <c r="H1489" s="98">
        <v>-3.3119999999999997E-2</v>
      </c>
      <c r="I1489" s="20">
        <f t="shared" si="140"/>
        <v>0</v>
      </c>
      <c r="J1489" s="102">
        <f t="shared" si="141"/>
        <v>0</v>
      </c>
      <c r="K1489" s="102">
        <f t="shared" si="142"/>
        <v>0</v>
      </c>
      <c r="L1489" s="96">
        <f t="shared" si="143"/>
        <v>0</v>
      </c>
    </row>
    <row r="1490" spans="1:12" ht="13.95" customHeight="1" x14ac:dyDescent="0.3">
      <c r="A1490" s="94">
        <v>44865</v>
      </c>
      <c r="B1490" s="57" t="s">
        <v>359</v>
      </c>
      <c r="C1490" s="57" t="s">
        <v>117</v>
      </c>
      <c r="D1490" s="19" t="str">
        <f t="shared" si="138"/>
        <v>Cyclicals</v>
      </c>
      <c r="E1490" s="19" t="str">
        <f t="shared" si="139"/>
        <v>Cyclicals ex-WEG &amp; Embraer</v>
      </c>
      <c r="F1490" s="100">
        <v>2.2599999999999999E-3</v>
      </c>
      <c r="G1490" s="101">
        <v>89.837000000000003</v>
      </c>
      <c r="H1490" s="98">
        <v>-1.553E-2</v>
      </c>
      <c r="I1490" s="20">
        <f t="shared" si="140"/>
        <v>0</v>
      </c>
      <c r="J1490" s="102">
        <f t="shared" si="141"/>
        <v>0</v>
      </c>
      <c r="K1490" s="102">
        <f t="shared" si="142"/>
        <v>0</v>
      </c>
      <c r="L1490" s="96">
        <f t="shared" si="143"/>
        <v>0</v>
      </c>
    </row>
    <row r="1491" spans="1:12" ht="13.95" customHeight="1" x14ac:dyDescent="0.3">
      <c r="A1491" s="94">
        <v>44895</v>
      </c>
      <c r="B1491" s="57" t="s">
        <v>359</v>
      </c>
      <c r="C1491" s="57" t="s">
        <v>117</v>
      </c>
      <c r="D1491" s="19" t="str">
        <f t="shared" si="138"/>
        <v>Cyclicals</v>
      </c>
      <c r="E1491" s="19" t="str">
        <f t="shared" si="139"/>
        <v>Cyclicals ex-WEG &amp; Embraer</v>
      </c>
      <c r="F1491" s="100">
        <v>1.65E-3</v>
      </c>
      <c r="G1491" s="101">
        <v>89.837000000000003</v>
      </c>
      <c r="H1491" s="98">
        <v>-2.7480000000000001E-2</v>
      </c>
      <c r="I1491" s="20">
        <f t="shared" si="140"/>
        <v>0</v>
      </c>
      <c r="J1491" s="102">
        <f t="shared" si="141"/>
        <v>0</v>
      </c>
      <c r="K1491" s="102">
        <f t="shared" si="142"/>
        <v>0</v>
      </c>
      <c r="L1491" s="96">
        <f t="shared" si="143"/>
        <v>0</v>
      </c>
    </row>
    <row r="1492" spans="1:12" ht="13.95" customHeight="1" x14ac:dyDescent="0.3">
      <c r="A1492" s="94">
        <v>44926</v>
      </c>
      <c r="B1492" s="57" t="s">
        <v>359</v>
      </c>
      <c r="C1492" s="57" t="s">
        <v>117</v>
      </c>
      <c r="D1492" s="19" t="str">
        <f t="shared" si="138"/>
        <v>Cyclicals</v>
      </c>
      <c r="E1492" s="19" t="str">
        <f t="shared" si="139"/>
        <v>Cyclicals ex-WEG &amp; Embraer</v>
      </c>
      <c r="F1492" s="100">
        <v>1.9499999999999999E-3</v>
      </c>
      <c r="G1492" s="101">
        <v>89.837000000000003</v>
      </c>
      <c r="H1492" s="98">
        <v>-2.538E-2</v>
      </c>
      <c r="I1492" s="20">
        <f t="shared" si="140"/>
        <v>0</v>
      </c>
      <c r="J1492" s="102">
        <f t="shared" si="141"/>
        <v>0</v>
      </c>
      <c r="K1492" s="102">
        <f t="shared" si="142"/>
        <v>0</v>
      </c>
      <c r="L1492" s="96">
        <f t="shared" si="143"/>
        <v>0</v>
      </c>
    </row>
    <row r="1493" spans="1:12" ht="13.95" customHeight="1" x14ac:dyDescent="0.3">
      <c r="A1493" s="94">
        <v>44957</v>
      </c>
      <c r="B1493" s="57" t="s">
        <v>359</v>
      </c>
      <c r="C1493" s="57" t="s">
        <v>117</v>
      </c>
      <c r="D1493" s="19" t="str">
        <f t="shared" si="138"/>
        <v>Cyclicals</v>
      </c>
      <c r="E1493" s="19" t="str">
        <f t="shared" si="139"/>
        <v>Cyclicals ex-WEG &amp; Embraer</v>
      </c>
      <c r="F1493" s="100">
        <v>1.89E-3</v>
      </c>
      <c r="G1493" s="101">
        <v>89.837000000000003</v>
      </c>
      <c r="H1493" s="98">
        <v>-1.7420000000000001E-2</v>
      </c>
      <c r="I1493" s="20">
        <f t="shared" si="140"/>
        <v>0</v>
      </c>
      <c r="J1493" s="102">
        <f t="shared" si="141"/>
        <v>0</v>
      </c>
      <c r="K1493" s="102">
        <f t="shared" si="142"/>
        <v>0</v>
      </c>
      <c r="L1493" s="96">
        <f t="shared" si="143"/>
        <v>0</v>
      </c>
    </row>
    <row r="1494" spans="1:12" ht="13.95" customHeight="1" x14ac:dyDescent="0.3">
      <c r="A1494" s="94">
        <v>44985</v>
      </c>
      <c r="B1494" s="57" t="s">
        <v>359</v>
      </c>
      <c r="C1494" s="57" t="s">
        <v>117</v>
      </c>
      <c r="D1494" s="19" t="str">
        <f t="shared" si="138"/>
        <v>Cyclicals</v>
      </c>
      <c r="E1494" s="19" t="str">
        <f t="shared" si="139"/>
        <v>Cyclicals ex-WEG &amp; Embraer</v>
      </c>
      <c r="F1494" s="100">
        <v>1.64E-3</v>
      </c>
      <c r="G1494" s="101">
        <v>89.837000000000003</v>
      </c>
      <c r="H1494" s="98">
        <v>-1.468E-2</v>
      </c>
      <c r="I1494" s="20">
        <f t="shared" si="140"/>
        <v>0</v>
      </c>
      <c r="J1494" s="102">
        <f t="shared" si="141"/>
        <v>0</v>
      </c>
      <c r="K1494" s="102">
        <f t="shared" si="142"/>
        <v>0</v>
      </c>
      <c r="L1494" s="96">
        <f t="shared" si="143"/>
        <v>0</v>
      </c>
    </row>
    <row r="1495" spans="1:12" ht="13.95" customHeight="1" x14ac:dyDescent="0.3">
      <c r="A1495" s="94">
        <v>45016</v>
      </c>
      <c r="B1495" s="57" t="s">
        <v>359</v>
      </c>
      <c r="C1495" s="57" t="s">
        <v>117</v>
      </c>
      <c r="D1495" s="19" t="str">
        <f t="shared" si="138"/>
        <v>Cyclicals</v>
      </c>
      <c r="E1495" s="19" t="str">
        <f t="shared" si="139"/>
        <v>Cyclicals ex-WEG &amp; Embraer</v>
      </c>
      <c r="F1495" s="100">
        <v>1.65E-3</v>
      </c>
      <c r="G1495" s="101">
        <v>89.837000000000003</v>
      </c>
      <c r="H1495" s="98">
        <v>-1.8159999999999999E-2</v>
      </c>
      <c r="I1495" s="20">
        <f t="shared" si="140"/>
        <v>0</v>
      </c>
      <c r="J1495" s="102">
        <f t="shared" si="141"/>
        <v>0</v>
      </c>
      <c r="K1495" s="102">
        <f t="shared" si="142"/>
        <v>0</v>
      </c>
      <c r="L1495" s="96">
        <f t="shared" si="143"/>
        <v>0</v>
      </c>
    </row>
    <row r="1496" spans="1:12" ht="13.95" customHeight="1" x14ac:dyDescent="0.3">
      <c r="A1496" s="94">
        <v>45046</v>
      </c>
      <c r="B1496" s="57" t="s">
        <v>359</v>
      </c>
      <c r="C1496" s="57" t="s">
        <v>117</v>
      </c>
      <c r="D1496" s="19" t="str">
        <f t="shared" si="138"/>
        <v>Cyclicals</v>
      </c>
      <c r="E1496" s="19" t="str">
        <f t="shared" si="139"/>
        <v>Cyclicals ex-WEG &amp; Embraer</v>
      </c>
      <c r="F1496" s="100">
        <v>1.58E-3</v>
      </c>
      <c r="G1496" s="101">
        <v>89.837000000000003</v>
      </c>
      <c r="H1496" s="98">
        <v>-3.2489999999999998E-2</v>
      </c>
      <c r="I1496" s="20">
        <f t="shared" si="140"/>
        <v>0</v>
      </c>
      <c r="J1496" s="102">
        <f t="shared" si="141"/>
        <v>0</v>
      </c>
      <c r="K1496" s="102">
        <f t="shared" si="142"/>
        <v>0</v>
      </c>
      <c r="L1496" s="96">
        <f t="shared" si="143"/>
        <v>0</v>
      </c>
    </row>
    <row r="1497" spans="1:12" ht="13.95" customHeight="1" x14ac:dyDescent="0.3">
      <c r="A1497" s="94">
        <v>45077</v>
      </c>
      <c r="B1497" s="57" t="s">
        <v>359</v>
      </c>
      <c r="C1497" s="57" t="s">
        <v>117</v>
      </c>
      <c r="D1497" s="19" t="str">
        <f t="shared" si="138"/>
        <v>Cyclicals</v>
      </c>
      <c r="E1497" s="19" t="str">
        <f t="shared" si="139"/>
        <v>Cyclicals ex-WEG &amp; Embraer</v>
      </c>
      <c r="F1497" s="100">
        <v>1.97E-3</v>
      </c>
      <c r="G1497" s="101">
        <v>89.837000000000003</v>
      </c>
      <c r="H1497" s="98">
        <v>-3.9800000000000002E-2</v>
      </c>
      <c r="I1497" s="20">
        <f t="shared" si="140"/>
        <v>0</v>
      </c>
      <c r="J1497" s="102">
        <f t="shared" si="141"/>
        <v>0</v>
      </c>
      <c r="K1497" s="102">
        <f t="shared" si="142"/>
        <v>0</v>
      </c>
      <c r="L1497" s="96">
        <f t="shared" si="143"/>
        <v>0</v>
      </c>
    </row>
    <row r="1498" spans="1:12" ht="13.95" customHeight="1" x14ac:dyDescent="0.3">
      <c r="A1498" s="94">
        <v>45107</v>
      </c>
      <c r="B1498" s="57" t="s">
        <v>359</v>
      </c>
      <c r="C1498" s="57" t="s">
        <v>117</v>
      </c>
      <c r="D1498" s="19" t="str">
        <f t="shared" si="138"/>
        <v>Cyclicals</v>
      </c>
      <c r="E1498" s="19" t="str">
        <f t="shared" si="139"/>
        <v>Cyclicals ex-WEG &amp; Embraer</v>
      </c>
      <c r="F1498" s="100">
        <v>1.65E-3</v>
      </c>
      <c r="G1498" s="101">
        <v>89.837000000000003</v>
      </c>
      <c r="H1498" s="98">
        <v>-7.5010000000000007E-2</v>
      </c>
      <c r="I1498" s="20">
        <f t="shared" si="140"/>
        <v>0</v>
      </c>
      <c r="J1498" s="102">
        <f t="shared" si="141"/>
        <v>0</v>
      </c>
      <c r="K1498" s="102">
        <f t="shared" si="142"/>
        <v>0</v>
      </c>
      <c r="L1498" s="96">
        <f t="shared" si="143"/>
        <v>0</v>
      </c>
    </row>
    <row r="1499" spans="1:12" ht="13.95" customHeight="1" x14ac:dyDescent="0.3">
      <c r="A1499" s="94">
        <v>45138</v>
      </c>
      <c r="B1499" s="57" t="s">
        <v>359</v>
      </c>
      <c r="C1499" s="57" t="s">
        <v>117</v>
      </c>
      <c r="D1499" s="19" t="str">
        <f t="shared" si="138"/>
        <v>Cyclicals</v>
      </c>
      <c r="E1499" s="19" t="str">
        <f t="shared" si="139"/>
        <v>Cyclicals ex-WEG &amp; Embraer</v>
      </c>
      <c r="F1499" s="100">
        <v>1.6000000000000001E-3</v>
      </c>
      <c r="G1499" s="101">
        <v>89.837000000000003</v>
      </c>
      <c r="H1499" s="98">
        <v>-8.9160000000000003E-2</v>
      </c>
      <c r="I1499" s="20">
        <f t="shared" si="140"/>
        <v>0</v>
      </c>
      <c r="J1499" s="102">
        <f t="shared" si="141"/>
        <v>0</v>
      </c>
      <c r="K1499" s="102">
        <f t="shared" si="142"/>
        <v>0</v>
      </c>
      <c r="L1499" s="96">
        <f t="shared" si="143"/>
        <v>0</v>
      </c>
    </row>
    <row r="1500" spans="1:12" ht="13.95" customHeight="1" x14ac:dyDescent="0.3">
      <c r="A1500" s="94">
        <v>45169</v>
      </c>
      <c r="B1500" s="57" t="s">
        <v>359</v>
      </c>
      <c r="C1500" s="57" t="s">
        <v>117</v>
      </c>
      <c r="D1500" s="19" t="str">
        <f t="shared" si="138"/>
        <v>Cyclicals</v>
      </c>
      <c r="E1500" s="19" t="str">
        <f t="shared" si="139"/>
        <v>Cyclicals ex-WEG &amp; Embraer</v>
      </c>
      <c r="F1500" s="100">
        <v>1E-3</v>
      </c>
      <c r="G1500" s="101">
        <v>89.837000000000003</v>
      </c>
      <c r="H1500" s="98">
        <v>-7.8909999999999994E-2</v>
      </c>
      <c r="I1500" s="20">
        <f t="shared" si="140"/>
        <v>0</v>
      </c>
      <c r="J1500" s="102">
        <f t="shared" si="141"/>
        <v>0</v>
      </c>
      <c r="K1500" s="102">
        <f t="shared" si="142"/>
        <v>0</v>
      </c>
      <c r="L1500" s="96">
        <f t="shared" si="143"/>
        <v>0</v>
      </c>
    </row>
    <row r="1501" spans="1:12" ht="13.95" customHeight="1" x14ac:dyDescent="0.3">
      <c r="A1501" s="94">
        <v>45199</v>
      </c>
      <c r="B1501" s="57" t="s">
        <v>359</v>
      </c>
      <c r="C1501" s="57" t="s">
        <v>117</v>
      </c>
      <c r="D1501" s="19" t="str">
        <f t="shared" si="138"/>
        <v>Cyclicals</v>
      </c>
      <c r="E1501" s="19" t="str">
        <f t="shared" si="139"/>
        <v>Cyclicals ex-WEG &amp; Embraer</v>
      </c>
      <c r="F1501" s="100">
        <v>7.2999999999999996E-4</v>
      </c>
      <c r="G1501" s="101">
        <v>89.837000000000003</v>
      </c>
      <c r="H1501" s="98">
        <v>-7.1709999999999996E-2</v>
      </c>
      <c r="I1501" s="20">
        <f t="shared" si="140"/>
        <v>0</v>
      </c>
      <c r="J1501" s="102">
        <f t="shared" si="141"/>
        <v>0</v>
      </c>
      <c r="K1501" s="102">
        <f t="shared" si="142"/>
        <v>0</v>
      </c>
      <c r="L1501" s="96">
        <f t="shared" si="143"/>
        <v>0</v>
      </c>
    </row>
    <row r="1502" spans="1:12" ht="13.95" customHeight="1" x14ac:dyDescent="0.3">
      <c r="A1502" s="94">
        <v>45230</v>
      </c>
      <c r="B1502" s="57" t="s">
        <v>359</v>
      </c>
      <c r="C1502" s="57" t="s">
        <v>117</v>
      </c>
      <c r="D1502" s="19" t="str">
        <f t="shared" si="138"/>
        <v>Cyclicals</v>
      </c>
      <c r="E1502" s="19" t="str">
        <f t="shared" si="139"/>
        <v>Cyclicals ex-WEG &amp; Embraer</v>
      </c>
      <c r="F1502" s="100">
        <v>5.4000000000000001E-4</v>
      </c>
      <c r="G1502" s="101">
        <v>89.837000000000003</v>
      </c>
      <c r="H1502" s="98">
        <v>-7.3669999999999999E-2</v>
      </c>
      <c r="I1502" s="20">
        <f t="shared" si="140"/>
        <v>0</v>
      </c>
      <c r="J1502" s="102">
        <f t="shared" si="141"/>
        <v>0</v>
      </c>
      <c r="K1502" s="102">
        <f t="shared" si="142"/>
        <v>0</v>
      </c>
      <c r="L1502" s="96">
        <f t="shared" si="143"/>
        <v>0</v>
      </c>
    </row>
    <row r="1503" spans="1:12" ht="13.95" customHeight="1" x14ac:dyDescent="0.3">
      <c r="A1503" s="94">
        <v>45260</v>
      </c>
      <c r="B1503" s="57" t="s">
        <v>359</v>
      </c>
      <c r="C1503" s="57" t="s">
        <v>117</v>
      </c>
      <c r="D1503" s="19" t="str">
        <f t="shared" si="138"/>
        <v>Cyclicals</v>
      </c>
      <c r="E1503" s="19" t="str">
        <f t="shared" si="139"/>
        <v>Cyclicals ex-WEG &amp; Embraer</v>
      </c>
      <c r="F1503" s="100">
        <v>5.8E-4</v>
      </c>
      <c r="G1503" s="101">
        <v>89.837000000000003</v>
      </c>
      <c r="H1503" s="98">
        <v>-5.4320000000000007E-2</v>
      </c>
      <c r="I1503" s="20">
        <f t="shared" si="140"/>
        <v>0</v>
      </c>
      <c r="J1503" s="102">
        <f t="shared" si="141"/>
        <v>0</v>
      </c>
      <c r="K1503" s="102">
        <f t="shared" si="142"/>
        <v>0</v>
      </c>
      <c r="L1503" s="96">
        <f t="shared" si="143"/>
        <v>0</v>
      </c>
    </row>
    <row r="1504" spans="1:12" ht="13.95" customHeight="1" x14ac:dyDescent="0.3">
      <c r="A1504" s="94">
        <v>45291</v>
      </c>
      <c r="B1504" s="57" t="s">
        <v>359</v>
      </c>
      <c r="C1504" s="57" t="s">
        <v>117</v>
      </c>
      <c r="D1504" s="19" t="str">
        <f t="shared" si="138"/>
        <v>Cyclicals</v>
      </c>
      <c r="E1504" s="19" t="str">
        <f t="shared" si="139"/>
        <v>Cyclicals ex-WEG &amp; Embraer</v>
      </c>
      <c r="F1504" s="100">
        <v>4.6999999999999999E-4</v>
      </c>
      <c r="G1504" s="101">
        <v>89.837000000000003</v>
      </c>
      <c r="H1504" s="98">
        <v>-9.1730000000000006E-2</v>
      </c>
      <c r="I1504" s="20">
        <f t="shared" si="140"/>
        <v>0</v>
      </c>
      <c r="J1504" s="102">
        <f t="shared" si="141"/>
        <v>0</v>
      </c>
      <c r="K1504" s="102">
        <f t="shared" si="142"/>
        <v>0</v>
      </c>
      <c r="L1504" s="96">
        <f t="shared" si="143"/>
        <v>0</v>
      </c>
    </row>
    <row r="1505" spans="1:12" ht="13.95" customHeight="1" x14ac:dyDescent="0.3">
      <c r="A1505" s="94">
        <v>45322</v>
      </c>
      <c r="B1505" s="57" t="s">
        <v>359</v>
      </c>
      <c r="C1505" s="57" t="s">
        <v>117</v>
      </c>
      <c r="D1505" s="19" t="str">
        <f t="shared" si="138"/>
        <v>Cyclicals</v>
      </c>
      <c r="E1505" s="19" t="str">
        <f t="shared" si="139"/>
        <v>Cyclicals ex-WEG &amp; Embraer</v>
      </c>
      <c r="F1505" s="100">
        <v>3.4000000000000002E-4</v>
      </c>
      <c r="G1505" s="101">
        <v>89.837000000000003</v>
      </c>
      <c r="H1505" s="98">
        <v>-0.17541000000000001</v>
      </c>
      <c r="I1505" s="20">
        <f t="shared" si="140"/>
        <v>0</v>
      </c>
      <c r="J1505" s="102">
        <f t="shared" si="141"/>
        <v>0</v>
      </c>
      <c r="K1505" s="102">
        <f t="shared" si="142"/>
        <v>0</v>
      </c>
      <c r="L1505" s="96">
        <f t="shared" si="143"/>
        <v>0</v>
      </c>
    </row>
    <row r="1506" spans="1:12" ht="13.95" customHeight="1" x14ac:dyDescent="0.3">
      <c r="A1506" s="94">
        <v>45351</v>
      </c>
      <c r="B1506" s="57" t="s">
        <v>359</v>
      </c>
      <c r="C1506" s="57" t="s">
        <v>117</v>
      </c>
      <c r="D1506" s="19" t="str">
        <f t="shared" si="138"/>
        <v>Cyclicals</v>
      </c>
      <c r="E1506" s="19" t="str">
        <f t="shared" si="139"/>
        <v>Cyclicals ex-WEG &amp; Embraer</v>
      </c>
      <c r="F1506" s="100">
        <v>3.8999999999999999E-4</v>
      </c>
      <c r="G1506" s="101">
        <v>89.837000000000003</v>
      </c>
      <c r="H1506" s="98">
        <v>-0.16828000000000001</v>
      </c>
      <c r="I1506" s="20">
        <f t="shared" si="140"/>
        <v>0</v>
      </c>
      <c r="J1506" s="102">
        <f t="shared" si="141"/>
        <v>0</v>
      </c>
      <c r="K1506" s="102">
        <f t="shared" si="142"/>
        <v>0</v>
      </c>
      <c r="L1506" s="96">
        <f t="shared" si="143"/>
        <v>0</v>
      </c>
    </row>
    <row r="1507" spans="1:12" ht="13.95" customHeight="1" x14ac:dyDescent="0.3">
      <c r="A1507" s="94">
        <v>45382</v>
      </c>
      <c r="B1507" s="57" t="s">
        <v>359</v>
      </c>
      <c r="C1507" s="57" t="s">
        <v>117</v>
      </c>
      <c r="D1507" s="19" t="str">
        <f t="shared" si="138"/>
        <v>Cyclicals</v>
      </c>
      <c r="E1507" s="19" t="str">
        <f t="shared" si="139"/>
        <v>Cyclicals ex-WEG &amp; Embraer</v>
      </c>
      <c r="F1507" s="100">
        <v>2.9999999999999997E-4</v>
      </c>
      <c r="G1507" s="101">
        <v>89.837000000000003</v>
      </c>
      <c r="H1507" s="98">
        <v>-0.16081999999999999</v>
      </c>
      <c r="I1507" s="20">
        <f t="shared" si="140"/>
        <v>0</v>
      </c>
      <c r="J1507" s="102">
        <f t="shared" si="141"/>
        <v>0</v>
      </c>
      <c r="K1507" s="102">
        <f t="shared" si="142"/>
        <v>0</v>
      </c>
      <c r="L1507" s="96">
        <f t="shared" si="143"/>
        <v>0</v>
      </c>
    </row>
    <row r="1508" spans="1:12" ht="13.95" customHeight="1" x14ac:dyDescent="0.3">
      <c r="A1508" s="94">
        <v>44316</v>
      </c>
      <c r="B1508" s="57" t="s">
        <v>360</v>
      </c>
      <c r="C1508" s="57" t="s">
        <v>99</v>
      </c>
      <c r="D1508" s="19" t="str">
        <f t="shared" si="138"/>
        <v>Financials</v>
      </c>
      <c r="E1508" s="19" t="str">
        <f t="shared" si="139"/>
        <v>Financials</v>
      </c>
      <c r="F1508" s="100">
        <v>8.4399999999999996E-3</v>
      </c>
      <c r="G1508" s="101">
        <v>278.12599999999998</v>
      </c>
      <c r="H1508" s="98">
        <v>6.9269999999999998E-2</v>
      </c>
      <c r="I1508" s="20">
        <f t="shared" si="140"/>
        <v>0</v>
      </c>
      <c r="J1508" s="102">
        <f t="shared" si="141"/>
        <v>0</v>
      </c>
      <c r="K1508" s="102">
        <f t="shared" si="142"/>
        <v>0</v>
      </c>
      <c r="L1508" s="96">
        <f t="shared" si="143"/>
        <v>0</v>
      </c>
    </row>
    <row r="1509" spans="1:12" ht="13.95" customHeight="1" x14ac:dyDescent="0.3">
      <c r="A1509" s="94">
        <v>44347</v>
      </c>
      <c r="B1509" s="57" t="s">
        <v>360</v>
      </c>
      <c r="C1509" s="57" t="s">
        <v>99</v>
      </c>
      <c r="D1509" s="19" t="str">
        <f t="shared" si="138"/>
        <v>Financials</v>
      </c>
      <c r="E1509" s="19" t="str">
        <f t="shared" si="139"/>
        <v>Financials</v>
      </c>
      <c r="F1509" s="100">
        <v>7.0299999999999998E-3</v>
      </c>
      <c r="G1509" s="101">
        <v>247.72</v>
      </c>
      <c r="H1509" s="98">
        <v>6.1679999999999999E-2</v>
      </c>
      <c r="I1509" s="20">
        <f t="shared" si="140"/>
        <v>0</v>
      </c>
      <c r="J1509" s="102">
        <f t="shared" si="141"/>
        <v>0</v>
      </c>
      <c r="K1509" s="102">
        <f t="shared" si="142"/>
        <v>0</v>
      </c>
      <c r="L1509" s="96">
        <f t="shared" si="143"/>
        <v>0</v>
      </c>
    </row>
    <row r="1510" spans="1:12" ht="13.95" customHeight="1" x14ac:dyDescent="0.3">
      <c r="A1510" s="94">
        <v>44377</v>
      </c>
      <c r="B1510" s="57" t="s">
        <v>360</v>
      </c>
      <c r="C1510" s="57" t="s">
        <v>99</v>
      </c>
      <c r="D1510" s="19" t="str">
        <f t="shared" si="138"/>
        <v>Financials</v>
      </c>
      <c r="E1510" s="19" t="str">
        <f t="shared" si="139"/>
        <v>Financials</v>
      </c>
      <c r="F1510" s="100">
        <v>7.980000000000001E-3</v>
      </c>
      <c r="G1510" s="101">
        <v>232.12899999999999</v>
      </c>
      <c r="H1510" s="98">
        <v>6.3049999999999995E-2</v>
      </c>
      <c r="I1510" s="20">
        <f t="shared" si="140"/>
        <v>0</v>
      </c>
      <c r="J1510" s="102">
        <f t="shared" si="141"/>
        <v>0</v>
      </c>
      <c r="K1510" s="102">
        <f t="shared" si="142"/>
        <v>0</v>
      </c>
      <c r="L1510" s="96">
        <f t="shared" si="143"/>
        <v>0</v>
      </c>
    </row>
    <row r="1511" spans="1:12" ht="13.95" customHeight="1" x14ac:dyDescent="0.3">
      <c r="A1511" s="94">
        <v>44408</v>
      </c>
      <c r="B1511" s="57" t="s">
        <v>360</v>
      </c>
      <c r="C1511" s="57" t="s">
        <v>99</v>
      </c>
      <c r="D1511" s="19" t="str">
        <f t="shared" si="138"/>
        <v>Financials</v>
      </c>
      <c r="E1511" s="19" t="str">
        <f t="shared" si="139"/>
        <v>Financials</v>
      </c>
      <c r="F1511" s="100">
        <v>8.7600000000000004E-3</v>
      </c>
      <c r="G1511" s="101">
        <v>192.137</v>
      </c>
      <c r="H1511" s="98">
        <v>6.5099999999999991E-2</v>
      </c>
      <c r="I1511" s="20">
        <f t="shared" si="140"/>
        <v>0</v>
      </c>
      <c r="J1511" s="102">
        <f t="shared" si="141"/>
        <v>0</v>
      </c>
      <c r="K1511" s="102">
        <f t="shared" si="142"/>
        <v>0</v>
      </c>
      <c r="L1511" s="96">
        <f t="shared" si="143"/>
        <v>0</v>
      </c>
    </row>
    <row r="1512" spans="1:12" ht="13.95" customHeight="1" x14ac:dyDescent="0.3">
      <c r="A1512" s="94">
        <v>44439</v>
      </c>
      <c r="B1512" s="57" t="s">
        <v>360</v>
      </c>
      <c r="C1512" s="57" t="s">
        <v>99</v>
      </c>
      <c r="D1512" s="19" t="str">
        <f t="shared" si="138"/>
        <v>Financials</v>
      </c>
      <c r="E1512" s="19" t="str">
        <f t="shared" si="139"/>
        <v>Financials</v>
      </c>
      <c r="F1512" s="100">
        <v>8.6400000000000001E-3</v>
      </c>
      <c r="G1512" s="101">
        <v>134.33000000000001</v>
      </c>
      <c r="H1512" s="98">
        <v>6.5299999999999997E-2</v>
      </c>
      <c r="I1512" s="20">
        <f t="shared" si="140"/>
        <v>0</v>
      </c>
      <c r="J1512" s="102">
        <f t="shared" si="141"/>
        <v>0</v>
      </c>
      <c r="K1512" s="102">
        <f t="shared" si="142"/>
        <v>0</v>
      </c>
      <c r="L1512" s="96">
        <f t="shared" si="143"/>
        <v>0</v>
      </c>
    </row>
    <row r="1513" spans="1:12" ht="13.95" customHeight="1" x14ac:dyDescent="0.3">
      <c r="A1513" s="94">
        <v>44469</v>
      </c>
      <c r="B1513" s="57" t="s">
        <v>360</v>
      </c>
      <c r="C1513" s="57" t="s">
        <v>99</v>
      </c>
      <c r="D1513" s="19" t="str">
        <f t="shared" si="138"/>
        <v>Financials</v>
      </c>
      <c r="E1513" s="19" t="str">
        <f t="shared" si="139"/>
        <v>Financials</v>
      </c>
      <c r="F1513" s="100">
        <v>1.034E-2</v>
      </c>
      <c r="G1513" s="101">
        <v>92.164000000000001</v>
      </c>
      <c r="H1513" s="98">
        <v>7.1050000000000002E-2</v>
      </c>
      <c r="I1513" s="20">
        <f t="shared" si="140"/>
        <v>1</v>
      </c>
      <c r="J1513" s="102">
        <f t="shared" si="141"/>
        <v>1.1219131114100951E-4</v>
      </c>
      <c r="K1513" s="102">
        <f t="shared" si="142"/>
        <v>1.579047306699641E-3</v>
      </c>
      <c r="L1513" s="96">
        <f t="shared" si="143"/>
        <v>1.034E-2</v>
      </c>
    </row>
    <row r="1514" spans="1:12" ht="13.95" customHeight="1" x14ac:dyDescent="0.3">
      <c r="A1514" s="94">
        <v>44500</v>
      </c>
      <c r="B1514" s="57" t="s">
        <v>360</v>
      </c>
      <c r="C1514" s="57" t="s">
        <v>99</v>
      </c>
      <c r="D1514" s="19" t="str">
        <f t="shared" si="138"/>
        <v>Financials</v>
      </c>
      <c r="E1514" s="19" t="str">
        <f t="shared" si="139"/>
        <v>Financials</v>
      </c>
      <c r="F1514" s="100">
        <v>8.5299999999999994E-3</v>
      </c>
      <c r="G1514" s="101">
        <v>79.872</v>
      </c>
      <c r="H1514" s="98">
        <v>6.7470000000000002E-2</v>
      </c>
      <c r="I1514" s="20">
        <f t="shared" si="140"/>
        <v>1</v>
      </c>
      <c r="J1514" s="102">
        <f t="shared" si="141"/>
        <v>1.0679587339743589E-4</v>
      </c>
      <c r="K1514" s="102">
        <f t="shared" si="142"/>
        <v>1.582864582739527E-3</v>
      </c>
      <c r="L1514" s="96">
        <f t="shared" si="143"/>
        <v>8.5299999999999994E-3</v>
      </c>
    </row>
    <row r="1515" spans="1:12" ht="13.95" customHeight="1" x14ac:dyDescent="0.3">
      <c r="A1515" s="94">
        <v>44530</v>
      </c>
      <c r="B1515" s="57" t="s">
        <v>360</v>
      </c>
      <c r="C1515" s="57" t="s">
        <v>99</v>
      </c>
      <c r="D1515" s="19" t="str">
        <f t="shared" si="138"/>
        <v>Financials</v>
      </c>
      <c r="E1515" s="19" t="str">
        <f t="shared" si="139"/>
        <v>Financials</v>
      </c>
      <c r="F1515" s="100">
        <v>8.8699999999999994E-3</v>
      </c>
      <c r="G1515" s="101">
        <v>75.596999999999994</v>
      </c>
      <c r="H1515" s="98">
        <v>5.5160000000000001E-2</v>
      </c>
      <c r="I1515" s="20">
        <f t="shared" si="140"/>
        <v>1</v>
      </c>
      <c r="J1515" s="102">
        <f t="shared" si="141"/>
        <v>1.1733269838750215E-4</v>
      </c>
      <c r="K1515" s="102">
        <f t="shared" si="142"/>
        <v>2.1271337633702349E-3</v>
      </c>
      <c r="L1515" s="96">
        <f t="shared" si="143"/>
        <v>8.8699999999999994E-3</v>
      </c>
    </row>
    <row r="1516" spans="1:12" ht="13.95" customHeight="1" x14ac:dyDescent="0.3">
      <c r="A1516" s="94">
        <v>44561</v>
      </c>
      <c r="B1516" s="57" t="s">
        <v>360</v>
      </c>
      <c r="C1516" s="57" t="s">
        <v>99</v>
      </c>
      <c r="D1516" s="19" t="str">
        <f t="shared" si="138"/>
        <v>Financials</v>
      </c>
      <c r="E1516" s="19" t="str">
        <f t="shared" si="139"/>
        <v>Financials</v>
      </c>
      <c r="F1516" s="100">
        <v>8.2699999999999996E-3</v>
      </c>
      <c r="G1516" s="101">
        <v>71.686000000000007</v>
      </c>
      <c r="H1516" s="98">
        <v>5.8200000000000002E-2</v>
      </c>
      <c r="I1516" s="20">
        <f t="shared" si="140"/>
        <v>1</v>
      </c>
      <c r="J1516" s="102">
        <f t="shared" si="141"/>
        <v>1.1536422732472168E-4</v>
      </c>
      <c r="K1516" s="102">
        <f t="shared" si="142"/>
        <v>1.9822032186378297E-3</v>
      </c>
      <c r="L1516" s="96">
        <f t="shared" si="143"/>
        <v>8.2699999999999996E-3</v>
      </c>
    </row>
    <row r="1517" spans="1:12" ht="13.95" customHeight="1" x14ac:dyDescent="0.3">
      <c r="A1517" s="94">
        <v>44592</v>
      </c>
      <c r="B1517" s="57" t="s">
        <v>360</v>
      </c>
      <c r="C1517" s="57" t="s">
        <v>99</v>
      </c>
      <c r="D1517" s="19" t="str">
        <f t="shared" si="138"/>
        <v>Financials</v>
      </c>
      <c r="E1517" s="19" t="str">
        <f t="shared" si="139"/>
        <v>Financials</v>
      </c>
      <c r="F1517" s="100">
        <v>7.0299999999999998E-3</v>
      </c>
      <c r="G1517" s="101">
        <v>61.433</v>
      </c>
      <c r="H1517" s="98">
        <v>4.7789999999999999E-2</v>
      </c>
      <c r="I1517" s="20">
        <f t="shared" si="140"/>
        <v>1</v>
      </c>
      <c r="J1517" s="102">
        <f t="shared" si="141"/>
        <v>1.1443361060016603E-4</v>
      </c>
      <c r="K1517" s="102">
        <f t="shared" si="142"/>
        <v>2.3945095333786572E-3</v>
      </c>
      <c r="L1517" s="96">
        <f t="shared" si="143"/>
        <v>7.0299999999999998E-3</v>
      </c>
    </row>
    <row r="1518" spans="1:12" ht="13.95" customHeight="1" x14ac:dyDescent="0.3">
      <c r="A1518" s="94">
        <v>44620</v>
      </c>
      <c r="B1518" s="57" t="s">
        <v>360</v>
      </c>
      <c r="C1518" s="57" t="s">
        <v>99</v>
      </c>
      <c r="D1518" s="19" t="str">
        <f t="shared" si="138"/>
        <v>Financials</v>
      </c>
      <c r="E1518" s="19" t="str">
        <f t="shared" si="139"/>
        <v>Financials</v>
      </c>
      <c r="F1518" s="100">
        <v>5.4200000000000003E-3</v>
      </c>
      <c r="G1518" s="101">
        <v>43.578000000000003</v>
      </c>
      <c r="H1518" s="98">
        <v>4.2009999999999999E-2</v>
      </c>
      <c r="I1518" s="20">
        <f t="shared" si="140"/>
        <v>1</v>
      </c>
      <c r="J1518" s="102">
        <f t="shared" si="141"/>
        <v>1.2437468447381707E-4</v>
      </c>
      <c r="K1518" s="102">
        <f t="shared" si="142"/>
        <v>2.9605971072082142E-3</v>
      </c>
      <c r="L1518" s="96">
        <f t="shared" si="143"/>
        <v>5.4200000000000003E-3</v>
      </c>
    </row>
    <row r="1519" spans="1:12" ht="13.95" customHeight="1" x14ac:dyDescent="0.3">
      <c r="A1519" s="94">
        <v>44651</v>
      </c>
      <c r="B1519" s="57" t="s">
        <v>360</v>
      </c>
      <c r="C1519" s="57" t="s">
        <v>99</v>
      </c>
      <c r="D1519" s="19" t="str">
        <f t="shared" si="138"/>
        <v>Financials</v>
      </c>
      <c r="E1519" s="19" t="str">
        <f t="shared" si="139"/>
        <v>Financials</v>
      </c>
      <c r="F1519" s="100">
        <v>5.4100000000000007E-3</v>
      </c>
      <c r="G1519" s="101">
        <v>57.13</v>
      </c>
      <c r="H1519" s="98">
        <v>3.3509999999999998E-2</v>
      </c>
      <c r="I1519" s="20">
        <f t="shared" si="140"/>
        <v>1</v>
      </c>
      <c r="J1519" s="102">
        <f t="shared" si="141"/>
        <v>9.469630666900054E-5</v>
      </c>
      <c r="K1519" s="102">
        <f t="shared" si="142"/>
        <v>2.825911867173994E-3</v>
      </c>
      <c r="L1519" s="96">
        <f t="shared" si="143"/>
        <v>5.4100000000000007E-3</v>
      </c>
    </row>
    <row r="1520" spans="1:12" ht="13.95" customHeight="1" x14ac:dyDescent="0.3">
      <c r="A1520" s="94">
        <v>44681</v>
      </c>
      <c r="B1520" s="57" t="s">
        <v>360</v>
      </c>
      <c r="C1520" s="57" t="s">
        <v>99</v>
      </c>
      <c r="D1520" s="19" t="str">
        <f t="shared" si="138"/>
        <v>Financials</v>
      </c>
      <c r="E1520" s="19" t="str">
        <f t="shared" si="139"/>
        <v>Financials</v>
      </c>
      <c r="F1520" s="100">
        <v>4.3499999999999997E-3</v>
      </c>
      <c r="G1520" s="101">
        <v>38.033000000000001</v>
      </c>
      <c r="H1520" s="98">
        <v>3.6209999999999999E-2</v>
      </c>
      <c r="I1520" s="20">
        <f t="shared" si="140"/>
        <v>1</v>
      </c>
      <c r="J1520" s="102">
        <f t="shared" si="141"/>
        <v>1.1437435910919464E-4</v>
      </c>
      <c r="K1520" s="102">
        <f t="shared" si="142"/>
        <v>3.1586401300523238E-3</v>
      </c>
      <c r="L1520" s="96">
        <f t="shared" si="143"/>
        <v>4.3499999999999997E-3</v>
      </c>
    </row>
    <row r="1521" spans="1:12" ht="13.95" customHeight="1" x14ac:dyDescent="0.3">
      <c r="A1521" s="94">
        <v>44712</v>
      </c>
      <c r="B1521" s="57" t="s">
        <v>360</v>
      </c>
      <c r="C1521" s="57" t="s">
        <v>99</v>
      </c>
      <c r="D1521" s="19" t="str">
        <f t="shared" si="138"/>
        <v>Financials</v>
      </c>
      <c r="E1521" s="19" t="str">
        <f t="shared" si="139"/>
        <v>Financials</v>
      </c>
      <c r="F1521" s="100">
        <v>3.5500000000000002E-3</v>
      </c>
      <c r="G1521" s="101">
        <v>35.262999999999998</v>
      </c>
      <c r="H1521" s="98">
        <v>3.031E-2</v>
      </c>
      <c r="I1521" s="20">
        <f t="shared" si="140"/>
        <v>1</v>
      </c>
      <c r="J1521" s="102">
        <f t="shared" si="141"/>
        <v>1.006720925616085E-4</v>
      </c>
      <c r="K1521" s="102">
        <f t="shared" si="142"/>
        <v>3.321415129053398E-3</v>
      </c>
      <c r="L1521" s="96">
        <f t="shared" si="143"/>
        <v>3.5500000000000002E-3</v>
      </c>
    </row>
    <row r="1522" spans="1:12" ht="13.95" customHeight="1" x14ac:dyDescent="0.3">
      <c r="A1522" s="94">
        <v>44469</v>
      </c>
      <c r="B1522" s="57" t="s">
        <v>361</v>
      </c>
      <c r="C1522" s="57" t="s">
        <v>99</v>
      </c>
      <c r="D1522" s="19" t="str">
        <f t="shared" si="138"/>
        <v>Financials</v>
      </c>
      <c r="E1522" s="19" t="str">
        <f t="shared" si="139"/>
        <v>Financials</v>
      </c>
      <c r="F1522" s="100">
        <v>1.3500000000000001E-3</v>
      </c>
      <c r="G1522" s="101">
        <v>117.11499999999999</v>
      </c>
      <c r="H1522" s="98">
        <v>1.8200000000000001E-2</v>
      </c>
      <c r="I1522" s="20">
        <f t="shared" si="140"/>
        <v>0</v>
      </c>
      <c r="J1522" s="102">
        <f t="shared" si="141"/>
        <v>0</v>
      </c>
      <c r="K1522" s="102">
        <f t="shared" si="142"/>
        <v>0</v>
      </c>
      <c r="L1522" s="96">
        <f t="shared" si="143"/>
        <v>0</v>
      </c>
    </row>
    <row r="1523" spans="1:12" ht="13.95" customHeight="1" x14ac:dyDescent="0.3">
      <c r="A1523" s="94">
        <v>44500</v>
      </c>
      <c r="B1523" s="57" t="s">
        <v>361</v>
      </c>
      <c r="C1523" s="57" t="s">
        <v>99</v>
      </c>
      <c r="D1523" s="19" t="str">
        <f t="shared" si="138"/>
        <v>Financials</v>
      </c>
      <c r="E1523" s="19" t="str">
        <f t="shared" si="139"/>
        <v>Financials</v>
      </c>
      <c r="F1523" s="100">
        <v>1.15E-3</v>
      </c>
      <c r="G1523" s="101">
        <v>69.489000000000004</v>
      </c>
      <c r="H1523" s="98">
        <v>2.112E-2</v>
      </c>
      <c r="I1523" s="20">
        <f t="shared" si="140"/>
        <v>1</v>
      </c>
      <c r="J1523" s="102">
        <f t="shared" si="141"/>
        <v>1.6549381916562334E-5</v>
      </c>
      <c r="K1523" s="102">
        <f t="shared" si="142"/>
        <v>7.8358815892814082E-4</v>
      </c>
      <c r="L1523" s="96">
        <f t="shared" si="143"/>
        <v>1.15E-3</v>
      </c>
    </row>
    <row r="1524" spans="1:12" ht="13.95" customHeight="1" x14ac:dyDescent="0.3">
      <c r="A1524" s="94">
        <v>44530</v>
      </c>
      <c r="B1524" s="57" t="s">
        <v>361</v>
      </c>
      <c r="C1524" s="57" t="s">
        <v>99</v>
      </c>
      <c r="D1524" s="19" t="str">
        <f t="shared" si="138"/>
        <v>Financials</v>
      </c>
      <c r="E1524" s="19" t="str">
        <f t="shared" si="139"/>
        <v>Financials</v>
      </c>
      <c r="F1524" s="100">
        <v>1.14E-3</v>
      </c>
      <c r="G1524" s="101">
        <v>70.021000000000001</v>
      </c>
      <c r="H1524" s="98">
        <v>-5.8999999999999992E-4</v>
      </c>
      <c r="I1524" s="20">
        <f t="shared" si="140"/>
        <v>0</v>
      </c>
      <c r="J1524" s="102">
        <f t="shared" si="141"/>
        <v>0</v>
      </c>
      <c r="K1524" s="102">
        <f t="shared" si="142"/>
        <v>0</v>
      </c>
      <c r="L1524" s="96">
        <f t="shared" si="143"/>
        <v>0</v>
      </c>
    </row>
    <row r="1525" spans="1:12" ht="13.95" customHeight="1" x14ac:dyDescent="0.3">
      <c r="A1525" s="94">
        <v>43708</v>
      </c>
      <c r="B1525" s="57" t="s">
        <v>167</v>
      </c>
      <c r="C1525" s="57" t="s">
        <v>99</v>
      </c>
      <c r="D1525" s="19" t="str">
        <f t="shared" si="138"/>
        <v>Financials</v>
      </c>
      <c r="E1525" s="19" t="str">
        <f t="shared" si="139"/>
        <v>Financials</v>
      </c>
      <c r="F1525" s="100">
        <v>6.5030000000000001E-3</v>
      </c>
      <c r="G1525" s="101">
        <v>7.0570000000000004</v>
      </c>
      <c r="H1525" s="98">
        <v>0.17266999999999999</v>
      </c>
      <c r="I1525" s="20">
        <f t="shared" si="140"/>
        <v>1</v>
      </c>
      <c r="J1525" s="102">
        <f t="shared" si="141"/>
        <v>9.214963865665296E-4</v>
      </c>
      <c r="K1525" s="102">
        <f t="shared" si="142"/>
        <v>5.3367486336163179E-3</v>
      </c>
      <c r="L1525" s="96">
        <f t="shared" si="143"/>
        <v>6.5030000000000001E-3</v>
      </c>
    </row>
    <row r="1526" spans="1:12" ht="13.95" customHeight="1" x14ac:dyDescent="0.3">
      <c r="A1526" s="94">
        <v>43738</v>
      </c>
      <c r="B1526" s="57" t="s">
        <v>167</v>
      </c>
      <c r="C1526" s="57" t="s">
        <v>99</v>
      </c>
      <c r="D1526" s="19" t="str">
        <f t="shared" si="138"/>
        <v>Financials</v>
      </c>
      <c r="E1526" s="19" t="str">
        <f t="shared" si="139"/>
        <v>Financials</v>
      </c>
      <c r="F1526" s="100">
        <v>6.28E-3</v>
      </c>
      <c r="G1526" s="101">
        <v>7.9169999999999998</v>
      </c>
      <c r="H1526" s="98">
        <v>0.17695</v>
      </c>
      <c r="I1526" s="20">
        <f t="shared" si="140"/>
        <v>1</v>
      </c>
      <c r="J1526" s="102">
        <f t="shared" si="141"/>
        <v>7.9322975874700013E-4</v>
      </c>
      <c r="K1526" s="102">
        <f t="shared" si="142"/>
        <v>4.4827903856852229E-3</v>
      </c>
      <c r="L1526" s="96">
        <f t="shared" si="143"/>
        <v>6.28E-3</v>
      </c>
    </row>
    <row r="1527" spans="1:12" ht="13.95" customHeight="1" x14ac:dyDescent="0.3">
      <c r="A1527" s="94">
        <v>43769</v>
      </c>
      <c r="B1527" s="57" t="s">
        <v>167</v>
      </c>
      <c r="C1527" s="57" t="s">
        <v>99</v>
      </c>
      <c r="D1527" s="19" t="str">
        <f t="shared" si="138"/>
        <v>Financials</v>
      </c>
      <c r="E1527" s="19" t="str">
        <f t="shared" si="139"/>
        <v>Financials</v>
      </c>
      <c r="F1527" s="100">
        <v>6.8219999999999999E-3</v>
      </c>
      <c r="G1527" s="101">
        <v>10.083</v>
      </c>
      <c r="H1527" s="98">
        <v>0.17901</v>
      </c>
      <c r="I1527" s="20">
        <f t="shared" si="140"/>
        <v>1</v>
      </c>
      <c r="J1527" s="102">
        <f t="shared" si="141"/>
        <v>6.7658434989586427E-4</v>
      </c>
      <c r="K1527" s="102">
        <f t="shared" si="142"/>
        <v>3.7795896871452113E-3</v>
      </c>
      <c r="L1527" s="96">
        <f t="shared" si="143"/>
        <v>6.8219999999999999E-3</v>
      </c>
    </row>
    <row r="1528" spans="1:12" ht="13.95" customHeight="1" x14ac:dyDescent="0.3">
      <c r="A1528" s="94">
        <v>43799</v>
      </c>
      <c r="B1528" s="57" t="s">
        <v>167</v>
      </c>
      <c r="C1528" s="57" t="s">
        <v>99</v>
      </c>
      <c r="D1528" s="19" t="str">
        <f t="shared" si="138"/>
        <v>Financials</v>
      </c>
      <c r="E1528" s="19" t="str">
        <f t="shared" si="139"/>
        <v>Financials</v>
      </c>
      <c r="F1528" s="100">
        <v>7.2909999999999997E-3</v>
      </c>
      <c r="G1528" s="101">
        <v>12.331</v>
      </c>
      <c r="H1528" s="98">
        <v>0.18421999999999999</v>
      </c>
      <c r="I1528" s="20">
        <f t="shared" si="140"/>
        <v>1</v>
      </c>
      <c r="J1528" s="102">
        <f t="shared" si="141"/>
        <v>5.9127402481550558E-4</v>
      </c>
      <c r="K1528" s="102">
        <f t="shared" si="142"/>
        <v>3.2096082120046986E-3</v>
      </c>
      <c r="L1528" s="96">
        <f t="shared" si="143"/>
        <v>7.2909999999999997E-3</v>
      </c>
    </row>
    <row r="1529" spans="1:12" ht="13.95" customHeight="1" x14ac:dyDescent="0.3">
      <c r="A1529" s="94">
        <v>43830</v>
      </c>
      <c r="B1529" s="57" t="s">
        <v>167</v>
      </c>
      <c r="C1529" s="57" t="s">
        <v>99</v>
      </c>
      <c r="D1529" s="19" t="str">
        <f t="shared" si="138"/>
        <v>Financials</v>
      </c>
      <c r="E1529" s="19" t="str">
        <f t="shared" si="139"/>
        <v>Financials</v>
      </c>
      <c r="F1529" s="100">
        <v>7.4439999999999992E-3</v>
      </c>
      <c r="G1529" s="101">
        <v>15.84</v>
      </c>
      <c r="H1529" s="98">
        <v>0.18323</v>
      </c>
      <c r="I1529" s="20">
        <f t="shared" si="140"/>
        <v>1</v>
      </c>
      <c r="J1529" s="102">
        <f t="shared" si="141"/>
        <v>4.6994949494949491E-4</v>
      </c>
      <c r="K1529" s="102">
        <f t="shared" si="142"/>
        <v>2.5648064997516504E-3</v>
      </c>
      <c r="L1529" s="96">
        <f t="shared" si="143"/>
        <v>7.4439999999999992E-3</v>
      </c>
    </row>
    <row r="1530" spans="1:12" ht="13.95" customHeight="1" x14ac:dyDescent="0.3">
      <c r="A1530" s="94">
        <v>43861</v>
      </c>
      <c r="B1530" s="57" t="s">
        <v>167</v>
      </c>
      <c r="C1530" s="57" t="s">
        <v>99</v>
      </c>
      <c r="D1530" s="19" t="str">
        <f t="shared" si="138"/>
        <v>Financials</v>
      </c>
      <c r="E1530" s="19" t="str">
        <f t="shared" si="139"/>
        <v>Financials</v>
      </c>
      <c r="F1530" s="100">
        <v>7.3080000000000003E-3</v>
      </c>
      <c r="G1530" s="101">
        <v>15.568</v>
      </c>
      <c r="H1530" s="98">
        <v>0.18365999999999999</v>
      </c>
      <c r="I1530" s="20">
        <f t="shared" si="140"/>
        <v>1</v>
      </c>
      <c r="J1530" s="102">
        <f t="shared" si="141"/>
        <v>4.6942446043165469E-4</v>
      </c>
      <c r="K1530" s="102">
        <f t="shared" si="142"/>
        <v>2.5559428314910963E-3</v>
      </c>
      <c r="L1530" s="96">
        <f t="shared" si="143"/>
        <v>7.3080000000000003E-3</v>
      </c>
    </row>
    <row r="1531" spans="1:12" ht="13.95" customHeight="1" x14ac:dyDescent="0.3">
      <c r="A1531" s="94">
        <v>43890</v>
      </c>
      <c r="B1531" s="57" t="s">
        <v>167</v>
      </c>
      <c r="C1531" s="57" t="s">
        <v>99</v>
      </c>
      <c r="D1531" s="19" t="str">
        <f t="shared" si="138"/>
        <v>Financials</v>
      </c>
      <c r="E1531" s="19" t="str">
        <f t="shared" si="139"/>
        <v>Financials</v>
      </c>
      <c r="F1531" s="100">
        <v>7.2069999999999999E-3</v>
      </c>
      <c r="G1531" s="101">
        <v>13.866</v>
      </c>
      <c r="H1531" s="98">
        <v>0.18436</v>
      </c>
      <c r="I1531" s="20">
        <f t="shared" si="140"/>
        <v>1</v>
      </c>
      <c r="J1531" s="102">
        <f t="shared" si="141"/>
        <v>5.1976056541179862E-4</v>
      </c>
      <c r="K1531" s="102">
        <f t="shared" si="142"/>
        <v>2.8192697190919866E-3</v>
      </c>
      <c r="L1531" s="96">
        <f t="shared" si="143"/>
        <v>7.2069999999999999E-3</v>
      </c>
    </row>
    <row r="1532" spans="1:12" ht="13.95" customHeight="1" x14ac:dyDescent="0.3">
      <c r="A1532" s="94">
        <v>43921</v>
      </c>
      <c r="B1532" s="57" t="s">
        <v>167</v>
      </c>
      <c r="C1532" s="57" t="s">
        <v>99</v>
      </c>
      <c r="D1532" s="19" t="str">
        <f t="shared" si="138"/>
        <v>Financials</v>
      </c>
      <c r="E1532" s="19" t="str">
        <f t="shared" si="139"/>
        <v>Financials</v>
      </c>
      <c r="F1532" s="100">
        <v>5.071E-3</v>
      </c>
      <c r="G1532" s="101">
        <v>7.3369999999999997</v>
      </c>
      <c r="H1532" s="98">
        <v>0.1671</v>
      </c>
      <c r="I1532" s="20">
        <f t="shared" si="140"/>
        <v>1</v>
      </c>
      <c r="J1532" s="102">
        <f t="shared" si="141"/>
        <v>6.911544227886057E-4</v>
      </c>
      <c r="K1532" s="102">
        <f t="shared" si="142"/>
        <v>4.1361724882621525E-3</v>
      </c>
      <c r="L1532" s="96">
        <f t="shared" si="143"/>
        <v>5.071E-3</v>
      </c>
    </row>
    <row r="1533" spans="1:12" ht="13.95" customHeight="1" x14ac:dyDescent="0.3">
      <c r="A1533" s="94">
        <v>43951</v>
      </c>
      <c r="B1533" s="57" t="s">
        <v>167</v>
      </c>
      <c r="C1533" s="57" t="s">
        <v>99</v>
      </c>
      <c r="D1533" s="19" t="str">
        <f t="shared" si="138"/>
        <v>Financials</v>
      </c>
      <c r="E1533" s="19" t="str">
        <f t="shared" si="139"/>
        <v>Financials</v>
      </c>
      <c r="F1533" s="100">
        <v>5.849E-3</v>
      </c>
      <c r="G1533" s="101">
        <v>10.29</v>
      </c>
      <c r="H1533" s="98">
        <v>0.15483</v>
      </c>
      <c r="I1533" s="20">
        <f t="shared" si="140"/>
        <v>1</v>
      </c>
      <c r="J1533" s="102">
        <f t="shared" si="141"/>
        <v>5.6841593780369295E-4</v>
      </c>
      <c r="K1533" s="102">
        <f t="shared" si="142"/>
        <v>3.6712261047839112E-3</v>
      </c>
      <c r="L1533" s="96">
        <f t="shared" si="143"/>
        <v>5.849E-3</v>
      </c>
    </row>
    <row r="1534" spans="1:12" ht="13.95" customHeight="1" x14ac:dyDescent="0.3">
      <c r="A1534" s="94">
        <v>43982</v>
      </c>
      <c r="B1534" s="57" t="s">
        <v>167</v>
      </c>
      <c r="C1534" s="57" t="s">
        <v>99</v>
      </c>
      <c r="D1534" s="19" t="str">
        <f t="shared" si="138"/>
        <v>Financials</v>
      </c>
      <c r="E1534" s="19" t="str">
        <f t="shared" si="139"/>
        <v>Financials</v>
      </c>
      <c r="F1534" s="100">
        <v>6.2199999999999998E-3</v>
      </c>
      <c r="G1534" s="101">
        <v>12.406000000000001</v>
      </c>
      <c r="H1534" s="98">
        <v>0.14834</v>
      </c>
      <c r="I1534" s="20">
        <f t="shared" si="140"/>
        <v>1</v>
      </c>
      <c r="J1534" s="102">
        <f t="shared" si="141"/>
        <v>5.013703046912784E-4</v>
      </c>
      <c r="K1534" s="102">
        <f t="shared" si="142"/>
        <v>3.3798726216211299E-3</v>
      </c>
      <c r="L1534" s="96">
        <f t="shared" si="143"/>
        <v>6.2199999999999998E-3</v>
      </c>
    </row>
    <row r="1535" spans="1:12" ht="13.95" customHeight="1" x14ac:dyDescent="0.3">
      <c r="A1535" s="94">
        <v>44012</v>
      </c>
      <c r="B1535" s="57" t="s">
        <v>167</v>
      </c>
      <c r="C1535" s="57" t="s">
        <v>99</v>
      </c>
      <c r="D1535" s="19" t="str">
        <f t="shared" si="138"/>
        <v>Financials</v>
      </c>
      <c r="E1535" s="19" t="str">
        <f t="shared" si="139"/>
        <v>Financials</v>
      </c>
      <c r="F1535" s="100">
        <v>8.9420000000000003E-3</v>
      </c>
      <c r="G1535" s="101">
        <v>18.463000000000001</v>
      </c>
      <c r="H1535" s="98">
        <v>0.15257999999999999</v>
      </c>
      <c r="I1535" s="20">
        <f t="shared" si="140"/>
        <v>1</v>
      </c>
      <c r="J1535" s="102">
        <f t="shared" si="141"/>
        <v>4.8431999133401936E-4</v>
      </c>
      <c r="K1535" s="102">
        <f t="shared" si="142"/>
        <v>3.1742036396252417E-3</v>
      </c>
      <c r="L1535" s="96">
        <f t="shared" si="143"/>
        <v>8.9420000000000003E-3</v>
      </c>
    </row>
    <row r="1536" spans="1:12" ht="13.95" customHeight="1" x14ac:dyDescent="0.3">
      <c r="A1536" s="94">
        <v>44043</v>
      </c>
      <c r="B1536" s="57" t="s">
        <v>167</v>
      </c>
      <c r="C1536" s="57" t="s">
        <v>99</v>
      </c>
      <c r="D1536" s="19" t="str">
        <f t="shared" si="138"/>
        <v>Financials</v>
      </c>
      <c r="E1536" s="19" t="str">
        <f t="shared" si="139"/>
        <v>Financials</v>
      </c>
      <c r="F1536" s="100">
        <v>1.0935E-2</v>
      </c>
      <c r="G1536" s="101">
        <v>21.172000000000001</v>
      </c>
      <c r="H1536" s="98">
        <v>0.14426</v>
      </c>
      <c r="I1536" s="20">
        <f t="shared" si="140"/>
        <v>1</v>
      </c>
      <c r="J1536" s="102">
        <f t="shared" si="141"/>
        <v>5.1648403551860953E-4</v>
      </c>
      <c r="K1536" s="102">
        <f t="shared" si="142"/>
        <v>3.5802303862374155E-3</v>
      </c>
      <c r="L1536" s="96">
        <f t="shared" si="143"/>
        <v>1.0935E-2</v>
      </c>
    </row>
    <row r="1537" spans="1:12" ht="13.95" customHeight="1" x14ac:dyDescent="0.3">
      <c r="A1537" s="94">
        <v>44074</v>
      </c>
      <c r="B1537" s="57" t="s">
        <v>167</v>
      </c>
      <c r="C1537" s="57" t="s">
        <v>99</v>
      </c>
      <c r="D1537" s="19" t="str">
        <f t="shared" si="138"/>
        <v>Financials</v>
      </c>
      <c r="E1537" s="19" t="str">
        <f t="shared" si="139"/>
        <v>Financials</v>
      </c>
      <c r="F1537" s="100">
        <v>1.0541E-2</v>
      </c>
      <c r="G1537" s="101">
        <v>18.416</v>
      </c>
      <c r="H1537" s="98">
        <v>0.14857999999999999</v>
      </c>
      <c r="I1537" s="20">
        <f t="shared" si="140"/>
        <v>1</v>
      </c>
      <c r="J1537" s="102">
        <f t="shared" si="141"/>
        <v>5.7238271068635967E-4</v>
      </c>
      <c r="K1537" s="102">
        <f t="shared" si="142"/>
        <v>3.8523536861378364E-3</v>
      </c>
      <c r="L1537" s="96">
        <f t="shared" si="143"/>
        <v>1.0541E-2</v>
      </c>
    </row>
    <row r="1538" spans="1:12" ht="13.95" customHeight="1" x14ac:dyDescent="0.3">
      <c r="A1538" s="94">
        <v>44104</v>
      </c>
      <c r="B1538" s="57" t="s">
        <v>167</v>
      </c>
      <c r="C1538" s="57" t="s">
        <v>99</v>
      </c>
      <c r="D1538" s="19" t="str">
        <f t="shared" si="138"/>
        <v>Financials</v>
      </c>
      <c r="E1538" s="19" t="str">
        <f t="shared" si="139"/>
        <v>Financials</v>
      </c>
      <c r="F1538" s="100">
        <v>9.9399999999999992E-3</v>
      </c>
      <c r="G1538" s="101">
        <v>16.414000000000001</v>
      </c>
      <c r="H1538" s="98">
        <v>0.14968000000000001</v>
      </c>
      <c r="I1538" s="20">
        <f t="shared" si="140"/>
        <v>1</v>
      </c>
      <c r="J1538" s="102">
        <f t="shared" si="141"/>
        <v>6.0558060192518568E-4</v>
      </c>
      <c r="K1538" s="102">
        <f t="shared" si="142"/>
        <v>4.0458351277738221E-3</v>
      </c>
      <c r="L1538" s="96">
        <f t="shared" si="143"/>
        <v>9.9399999999999992E-3</v>
      </c>
    </row>
    <row r="1539" spans="1:12" ht="13.95" customHeight="1" x14ac:dyDescent="0.3">
      <c r="A1539" s="94">
        <v>44135</v>
      </c>
      <c r="B1539" s="57" t="s">
        <v>167</v>
      </c>
      <c r="C1539" s="57" t="s">
        <v>99</v>
      </c>
      <c r="D1539" s="19" t="str">
        <f t="shared" si="138"/>
        <v>Financials</v>
      </c>
      <c r="E1539" s="19" t="str">
        <f t="shared" si="139"/>
        <v>Financials</v>
      </c>
      <c r="F1539" s="100">
        <v>9.9329999999999991E-3</v>
      </c>
      <c r="G1539" s="101">
        <v>15.542999999999999</v>
      </c>
      <c r="H1539" s="98">
        <v>0.14577000000000001</v>
      </c>
      <c r="I1539" s="20">
        <f t="shared" si="140"/>
        <v>1</v>
      </c>
      <c r="J1539" s="102">
        <f t="shared" si="141"/>
        <v>6.3906581740976647E-4</v>
      </c>
      <c r="K1539" s="102">
        <f t="shared" si="142"/>
        <v>4.3840695438688787E-3</v>
      </c>
      <c r="L1539" s="96">
        <f t="shared" si="143"/>
        <v>9.9329999999999991E-3</v>
      </c>
    </row>
    <row r="1540" spans="1:12" ht="13.95" customHeight="1" x14ac:dyDescent="0.3">
      <c r="A1540" s="94">
        <v>44165</v>
      </c>
      <c r="B1540" s="57" t="s">
        <v>167</v>
      </c>
      <c r="C1540" s="57" t="s">
        <v>99</v>
      </c>
      <c r="D1540" s="19" t="str">
        <f t="shared" si="138"/>
        <v>Financials</v>
      </c>
      <c r="E1540" s="19" t="str">
        <f t="shared" si="139"/>
        <v>Financials</v>
      </c>
      <c r="F1540" s="100">
        <v>9.3740000000000004E-3</v>
      </c>
      <c r="G1540" s="101">
        <v>16.266999999999999</v>
      </c>
      <c r="H1540" s="98">
        <v>0.15565999999999999</v>
      </c>
      <c r="I1540" s="20">
        <f t="shared" si="140"/>
        <v>1</v>
      </c>
      <c r="J1540" s="102">
        <f t="shared" si="141"/>
        <v>5.7625868322370446E-4</v>
      </c>
      <c r="K1540" s="102">
        <f t="shared" si="142"/>
        <v>3.7020344547327795E-3</v>
      </c>
      <c r="L1540" s="96">
        <f t="shared" si="143"/>
        <v>9.3740000000000004E-3</v>
      </c>
    </row>
    <row r="1541" spans="1:12" ht="13.95" customHeight="1" x14ac:dyDescent="0.3">
      <c r="A1541" s="94">
        <v>44196</v>
      </c>
      <c r="B1541" s="57" t="s">
        <v>167</v>
      </c>
      <c r="C1541" s="57" t="s">
        <v>99</v>
      </c>
      <c r="D1541" s="19" t="str">
        <f t="shared" ref="D1541:D1604" si="144">VLOOKUP(C1541,GicsMap,2,FALSE)</f>
        <v>Financials</v>
      </c>
      <c r="E1541" s="19" t="str">
        <f t="shared" ref="E1541:E1604" si="145">IF(D1541="Cyclicals",IF(COUNTIF(GlobalList,B1541)&gt;0,"WEG &amp; Embraer","Cyclicals ex-WEG &amp; Embraer"),D1541)</f>
        <v>Financials</v>
      </c>
      <c r="F1541" s="100">
        <v>1.0333E-2</v>
      </c>
      <c r="G1541" s="101">
        <v>19.07</v>
      </c>
      <c r="H1541" s="98">
        <v>0.15820000000000001</v>
      </c>
      <c r="I1541" s="20">
        <f t="shared" ref="I1541:I1604" si="146">IF(AND(ISNUMBER(G1541),ISNUMBER(H1541),G1541&gt;=PEmin,G1541&lt;=PEmax,H1541&gt;=ROEmin,H1541&lt;=ROEmax),1,0)</f>
        <v>1</v>
      </c>
      <c r="J1541" s="102">
        <f t="shared" ref="J1541:J1604" si="147">IF(I1541=1,F1541/G1541,0)</f>
        <v>5.4184583114840065E-4</v>
      </c>
      <c r="K1541" s="102">
        <f t="shared" ref="K1541:K1604" si="148">IF(I1541=1,J1541/H1541,0)</f>
        <v>3.4250684649077155E-3</v>
      </c>
      <c r="L1541" s="96">
        <f t="shared" ref="L1541:L1604" si="149">I1541*F1541</f>
        <v>1.0333E-2</v>
      </c>
    </row>
    <row r="1542" spans="1:12" ht="13.95" customHeight="1" x14ac:dyDescent="0.3">
      <c r="A1542" s="94">
        <v>44227</v>
      </c>
      <c r="B1542" s="57" t="s">
        <v>167</v>
      </c>
      <c r="C1542" s="57" t="s">
        <v>99</v>
      </c>
      <c r="D1542" s="19" t="str">
        <f t="shared" si="144"/>
        <v>Financials</v>
      </c>
      <c r="E1542" s="19" t="str">
        <f t="shared" si="145"/>
        <v>Financials</v>
      </c>
      <c r="F1542" s="100">
        <v>1.061E-2</v>
      </c>
      <c r="G1542" s="101">
        <v>18.988</v>
      </c>
      <c r="H1542" s="98">
        <v>0.15961</v>
      </c>
      <c r="I1542" s="20">
        <f t="shared" si="146"/>
        <v>1</v>
      </c>
      <c r="J1542" s="102">
        <f t="shared" si="147"/>
        <v>5.5877396250263319E-4</v>
      </c>
      <c r="K1542" s="102">
        <f t="shared" si="148"/>
        <v>3.5008706378211463E-3</v>
      </c>
      <c r="L1542" s="96">
        <f t="shared" si="149"/>
        <v>1.061E-2</v>
      </c>
    </row>
    <row r="1543" spans="1:12" ht="13.95" customHeight="1" x14ac:dyDescent="0.3">
      <c r="A1543" s="94">
        <v>44255</v>
      </c>
      <c r="B1543" s="57" t="s">
        <v>167</v>
      </c>
      <c r="C1543" s="57" t="s">
        <v>99</v>
      </c>
      <c r="D1543" s="19" t="str">
        <f t="shared" si="144"/>
        <v>Financials</v>
      </c>
      <c r="E1543" s="19" t="str">
        <f t="shared" si="145"/>
        <v>Financials</v>
      </c>
      <c r="F1543" s="100">
        <v>1.324E-2</v>
      </c>
      <c r="G1543" s="101">
        <v>18.422999999999998</v>
      </c>
      <c r="H1543" s="98">
        <v>0.17122999999999999</v>
      </c>
      <c r="I1543" s="20">
        <f t="shared" si="146"/>
        <v>1</v>
      </c>
      <c r="J1543" s="102">
        <f t="shared" si="147"/>
        <v>7.1866688378657124E-4</v>
      </c>
      <c r="K1543" s="102">
        <f t="shared" si="148"/>
        <v>4.1970851123434632E-3</v>
      </c>
      <c r="L1543" s="96">
        <f t="shared" si="149"/>
        <v>1.324E-2</v>
      </c>
    </row>
    <row r="1544" spans="1:12" ht="13.95" customHeight="1" x14ac:dyDescent="0.3">
      <c r="A1544" s="94">
        <v>44286</v>
      </c>
      <c r="B1544" s="57" t="s">
        <v>167</v>
      </c>
      <c r="C1544" s="57" t="s">
        <v>99</v>
      </c>
      <c r="D1544" s="19" t="str">
        <f t="shared" si="144"/>
        <v>Financials</v>
      </c>
      <c r="E1544" s="19" t="str">
        <f t="shared" si="145"/>
        <v>Financials</v>
      </c>
      <c r="F1544" s="100">
        <v>1.201E-2</v>
      </c>
      <c r="G1544" s="101">
        <v>17.373000000000001</v>
      </c>
      <c r="H1544" s="98">
        <v>0.17218</v>
      </c>
      <c r="I1544" s="20">
        <f t="shared" si="146"/>
        <v>1</v>
      </c>
      <c r="J1544" s="102">
        <f t="shared" si="147"/>
        <v>6.9130259598227132E-4</v>
      </c>
      <c r="K1544" s="102">
        <f t="shared" si="148"/>
        <v>4.014999395877984E-3</v>
      </c>
      <c r="L1544" s="96">
        <f t="shared" si="149"/>
        <v>1.201E-2</v>
      </c>
    </row>
    <row r="1545" spans="1:12" ht="13.95" customHeight="1" x14ac:dyDescent="0.3">
      <c r="A1545" s="94">
        <v>44316</v>
      </c>
      <c r="B1545" s="57" t="s">
        <v>167</v>
      </c>
      <c r="C1545" s="57" t="s">
        <v>99</v>
      </c>
      <c r="D1545" s="19" t="str">
        <f t="shared" si="144"/>
        <v>Financials</v>
      </c>
      <c r="E1545" s="19" t="str">
        <f t="shared" si="145"/>
        <v>Financials</v>
      </c>
      <c r="F1545" s="100">
        <v>1.1809999999999999E-2</v>
      </c>
      <c r="G1545" s="101">
        <v>19.076000000000001</v>
      </c>
      <c r="H1545" s="98">
        <v>0.17302000000000001</v>
      </c>
      <c r="I1545" s="20">
        <f t="shared" si="146"/>
        <v>1</v>
      </c>
      <c r="J1545" s="102">
        <f t="shared" si="147"/>
        <v>6.1910253721954279E-4</v>
      </c>
      <c r="K1545" s="102">
        <f t="shared" si="148"/>
        <v>3.5782137164463226E-3</v>
      </c>
      <c r="L1545" s="96">
        <f t="shared" si="149"/>
        <v>1.1809999999999999E-2</v>
      </c>
    </row>
    <row r="1546" spans="1:12" ht="13.95" customHeight="1" x14ac:dyDescent="0.3">
      <c r="A1546" s="94">
        <v>44347</v>
      </c>
      <c r="B1546" s="57" t="s">
        <v>167</v>
      </c>
      <c r="C1546" s="57" t="s">
        <v>99</v>
      </c>
      <c r="D1546" s="19" t="str">
        <f t="shared" si="144"/>
        <v>Financials</v>
      </c>
      <c r="E1546" s="19" t="str">
        <f t="shared" si="145"/>
        <v>Financials</v>
      </c>
      <c r="F1546" s="100">
        <v>1.2840000000000001E-2</v>
      </c>
      <c r="G1546" s="101">
        <v>20.795999999999999</v>
      </c>
      <c r="H1546" s="98">
        <v>0.17757999999999999</v>
      </c>
      <c r="I1546" s="20">
        <f t="shared" si="146"/>
        <v>1</v>
      </c>
      <c r="J1546" s="102">
        <f t="shared" si="147"/>
        <v>6.1742642815926143E-4</v>
      </c>
      <c r="K1546" s="102">
        <f t="shared" si="148"/>
        <v>3.476891700412555E-3</v>
      </c>
      <c r="L1546" s="96">
        <f t="shared" si="149"/>
        <v>1.2840000000000001E-2</v>
      </c>
    </row>
    <row r="1547" spans="1:12" ht="13.95" customHeight="1" x14ac:dyDescent="0.3">
      <c r="A1547" s="94">
        <v>44377</v>
      </c>
      <c r="B1547" s="57" t="s">
        <v>167</v>
      </c>
      <c r="C1547" s="57" t="s">
        <v>99</v>
      </c>
      <c r="D1547" s="19" t="str">
        <f t="shared" si="144"/>
        <v>Financials</v>
      </c>
      <c r="E1547" s="19" t="str">
        <f t="shared" si="145"/>
        <v>Financials</v>
      </c>
      <c r="F1547" s="100">
        <v>1.3860000000000001E-2</v>
      </c>
      <c r="G1547" s="101">
        <v>19.289000000000001</v>
      </c>
      <c r="H1547" s="98">
        <v>0.17324000000000001</v>
      </c>
      <c r="I1547" s="20">
        <f t="shared" si="146"/>
        <v>1</v>
      </c>
      <c r="J1547" s="102">
        <f t="shared" si="147"/>
        <v>7.185442480170045E-4</v>
      </c>
      <c r="K1547" s="102">
        <f t="shared" si="148"/>
        <v>4.1476809513796148E-3</v>
      </c>
      <c r="L1547" s="96">
        <f t="shared" si="149"/>
        <v>1.3860000000000001E-2</v>
      </c>
    </row>
    <row r="1548" spans="1:12" ht="13.95" customHeight="1" x14ac:dyDescent="0.3">
      <c r="A1548" s="94">
        <v>44408</v>
      </c>
      <c r="B1548" s="57" t="s">
        <v>167</v>
      </c>
      <c r="C1548" s="57" t="s">
        <v>99</v>
      </c>
      <c r="D1548" s="19" t="str">
        <f t="shared" si="144"/>
        <v>Financials</v>
      </c>
      <c r="E1548" s="19" t="str">
        <f t="shared" si="145"/>
        <v>Financials</v>
      </c>
      <c r="F1548" s="100">
        <v>1.3820000000000001E-2</v>
      </c>
      <c r="G1548" s="101">
        <v>19.446000000000002</v>
      </c>
      <c r="H1548" s="98">
        <v>0.17202000000000001</v>
      </c>
      <c r="I1548" s="20">
        <f t="shared" si="146"/>
        <v>1</v>
      </c>
      <c r="J1548" s="102">
        <f t="shared" si="147"/>
        <v>7.1068600226267614E-4</v>
      </c>
      <c r="K1548" s="102">
        <f t="shared" si="148"/>
        <v>4.1314149649033611E-3</v>
      </c>
      <c r="L1548" s="96">
        <f t="shared" si="149"/>
        <v>1.3820000000000001E-2</v>
      </c>
    </row>
    <row r="1549" spans="1:12" ht="13.95" customHeight="1" x14ac:dyDescent="0.3">
      <c r="A1549" s="94">
        <v>44439</v>
      </c>
      <c r="B1549" s="57" t="s">
        <v>167</v>
      </c>
      <c r="C1549" s="57" t="s">
        <v>99</v>
      </c>
      <c r="D1549" s="19" t="str">
        <f t="shared" si="144"/>
        <v>Financials</v>
      </c>
      <c r="E1549" s="19" t="str">
        <f t="shared" si="145"/>
        <v>Financials</v>
      </c>
      <c r="F1549" s="100">
        <v>1.3780000000000001E-2</v>
      </c>
      <c r="G1549" s="101">
        <v>16.635999999999999</v>
      </c>
      <c r="H1549" s="98">
        <v>0.17846999999999999</v>
      </c>
      <c r="I1549" s="20">
        <f t="shared" si="146"/>
        <v>1</v>
      </c>
      <c r="J1549" s="102">
        <f t="shared" si="147"/>
        <v>8.2832411637412851E-4</v>
      </c>
      <c r="K1549" s="102">
        <f t="shared" si="148"/>
        <v>4.6412512824235367E-3</v>
      </c>
      <c r="L1549" s="96">
        <f t="shared" si="149"/>
        <v>1.3780000000000001E-2</v>
      </c>
    </row>
    <row r="1550" spans="1:12" ht="13.95" customHeight="1" x14ac:dyDescent="0.3">
      <c r="A1550" s="94">
        <v>44469</v>
      </c>
      <c r="B1550" s="57" t="s">
        <v>167</v>
      </c>
      <c r="C1550" s="57" t="s">
        <v>99</v>
      </c>
      <c r="D1550" s="19" t="str">
        <f t="shared" si="144"/>
        <v>Financials</v>
      </c>
      <c r="E1550" s="19" t="str">
        <f t="shared" si="145"/>
        <v>Financials</v>
      </c>
      <c r="F1550" s="100">
        <v>1.519E-2</v>
      </c>
      <c r="G1550" s="101">
        <v>14.297000000000001</v>
      </c>
      <c r="H1550" s="98">
        <v>0.18447</v>
      </c>
      <c r="I1550" s="20">
        <f t="shared" si="146"/>
        <v>1</v>
      </c>
      <c r="J1550" s="102">
        <f t="shared" si="147"/>
        <v>1.0624606560816954E-3</v>
      </c>
      <c r="K1550" s="102">
        <f t="shared" si="148"/>
        <v>5.7595308509876698E-3</v>
      </c>
      <c r="L1550" s="96">
        <f t="shared" si="149"/>
        <v>1.519E-2</v>
      </c>
    </row>
    <row r="1551" spans="1:12" ht="13.95" customHeight="1" x14ac:dyDescent="0.3">
      <c r="A1551" s="94">
        <v>44500</v>
      </c>
      <c r="B1551" s="57" t="s">
        <v>167</v>
      </c>
      <c r="C1551" s="57" t="s">
        <v>99</v>
      </c>
      <c r="D1551" s="19" t="str">
        <f t="shared" si="144"/>
        <v>Financials</v>
      </c>
      <c r="E1551" s="19" t="str">
        <f t="shared" si="145"/>
        <v>Financials</v>
      </c>
      <c r="F1551" s="100">
        <v>1.4760000000000001E-2</v>
      </c>
      <c r="G1551" s="101">
        <v>12.108000000000001</v>
      </c>
      <c r="H1551" s="98">
        <v>0.18451000000000001</v>
      </c>
      <c r="I1551" s="20">
        <f t="shared" si="146"/>
        <v>1</v>
      </c>
      <c r="J1551" s="102">
        <f t="shared" si="147"/>
        <v>1.2190287413280476E-3</v>
      </c>
      <c r="K1551" s="102">
        <f t="shared" si="148"/>
        <v>6.6068437555040242E-3</v>
      </c>
      <c r="L1551" s="96">
        <f t="shared" si="149"/>
        <v>1.4760000000000001E-2</v>
      </c>
    </row>
    <row r="1552" spans="1:12" ht="13.95" customHeight="1" x14ac:dyDescent="0.3">
      <c r="A1552" s="94">
        <v>44530</v>
      </c>
      <c r="B1552" s="57" t="s">
        <v>167</v>
      </c>
      <c r="C1552" s="57" t="s">
        <v>99</v>
      </c>
      <c r="D1552" s="19" t="str">
        <f t="shared" si="144"/>
        <v>Financials</v>
      </c>
      <c r="E1552" s="19" t="str">
        <f t="shared" si="145"/>
        <v>Financials</v>
      </c>
      <c r="F1552" s="100">
        <v>1.397E-2</v>
      </c>
      <c r="G1552" s="101">
        <v>11.273999999999999</v>
      </c>
      <c r="H1552" s="98">
        <v>0.18368999999999999</v>
      </c>
      <c r="I1552" s="20">
        <f t="shared" si="146"/>
        <v>1</v>
      </c>
      <c r="J1552" s="102">
        <f t="shared" si="147"/>
        <v>1.2391342912896931E-3</v>
      </c>
      <c r="K1552" s="102">
        <f t="shared" si="148"/>
        <v>6.7457906869709469E-3</v>
      </c>
      <c r="L1552" s="96">
        <f t="shared" si="149"/>
        <v>1.397E-2</v>
      </c>
    </row>
    <row r="1553" spans="1:12" ht="13.95" customHeight="1" x14ac:dyDescent="0.3">
      <c r="A1553" s="94">
        <v>44561</v>
      </c>
      <c r="B1553" s="57" t="s">
        <v>167</v>
      </c>
      <c r="C1553" s="57" t="s">
        <v>99</v>
      </c>
      <c r="D1553" s="19" t="str">
        <f t="shared" si="144"/>
        <v>Financials</v>
      </c>
      <c r="E1553" s="19" t="str">
        <f t="shared" si="145"/>
        <v>Financials</v>
      </c>
      <c r="F1553" s="100">
        <v>1.37E-2</v>
      </c>
      <c r="G1553" s="101">
        <v>11.574</v>
      </c>
      <c r="H1553" s="98">
        <v>0.17480000000000001</v>
      </c>
      <c r="I1553" s="20">
        <f t="shared" si="146"/>
        <v>1</v>
      </c>
      <c r="J1553" s="102">
        <f t="shared" si="147"/>
        <v>1.1836875756004838E-3</v>
      </c>
      <c r="K1553" s="102">
        <f t="shared" si="148"/>
        <v>6.7716680526343463E-3</v>
      </c>
      <c r="L1553" s="96">
        <f t="shared" si="149"/>
        <v>1.37E-2</v>
      </c>
    </row>
    <row r="1554" spans="1:12" ht="13.95" customHeight="1" x14ac:dyDescent="0.3">
      <c r="A1554" s="94">
        <v>44592</v>
      </c>
      <c r="B1554" s="57" t="s">
        <v>167</v>
      </c>
      <c r="C1554" s="57" t="s">
        <v>99</v>
      </c>
      <c r="D1554" s="19" t="str">
        <f t="shared" si="144"/>
        <v>Financials</v>
      </c>
      <c r="E1554" s="19" t="str">
        <f t="shared" si="145"/>
        <v>Financials</v>
      </c>
      <c r="F1554" s="100">
        <v>1.474E-2</v>
      </c>
      <c r="G1554" s="101">
        <v>13.38</v>
      </c>
      <c r="H1554" s="98">
        <v>0.17391999999999999</v>
      </c>
      <c r="I1554" s="20">
        <f t="shared" si="146"/>
        <v>1</v>
      </c>
      <c r="J1554" s="102">
        <f t="shared" si="147"/>
        <v>1.101644245142003E-3</v>
      </c>
      <c r="K1554" s="102">
        <f t="shared" si="148"/>
        <v>6.3342010415248567E-3</v>
      </c>
      <c r="L1554" s="96">
        <f t="shared" si="149"/>
        <v>1.474E-2</v>
      </c>
    </row>
    <row r="1555" spans="1:12" ht="13.95" customHeight="1" x14ac:dyDescent="0.3">
      <c r="A1555" s="94">
        <v>44620</v>
      </c>
      <c r="B1555" s="57" t="s">
        <v>167</v>
      </c>
      <c r="C1555" s="57" t="s">
        <v>99</v>
      </c>
      <c r="D1555" s="19" t="str">
        <f t="shared" si="144"/>
        <v>Financials</v>
      </c>
      <c r="E1555" s="19" t="str">
        <f t="shared" si="145"/>
        <v>Financials</v>
      </c>
      <c r="F1555" s="100">
        <v>1.5520000000000001E-2</v>
      </c>
      <c r="G1555" s="101">
        <v>13.59</v>
      </c>
      <c r="H1555" s="98">
        <v>0.18046999999999999</v>
      </c>
      <c r="I1555" s="20">
        <f t="shared" si="146"/>
        <v>1</v>
      </c>
      <c r="J1555" s="102">
        <f t="shared" si="147"/>
        <v>1.1420161883738044E-3</v>
      </c>
      <c r="K1555" s="102">
        <f t="shared" si="148"/>
        <v>6.3280112393960461E-3</v>
      </c>
      <c r="L1555" s="96">
        <f t="shared" si="149"/>
        <v>1.5520000000000001E-2</v>
      </c>
    </row>
    <row r="1556" spans="1:12" ht="13.95" customHeight="1" x14ac:dyDescent="0.3">
      <c r="A1556" s="94">
        <v>44651</v>
      </c>
      <c r="B1556" s="57" t="s">
        <v>167</v>
      </c>
      <c r="C1556" s="57" t="s">
        <v>99</v>
      </c>
      <c r="D1556" s="19" t="str">
        <f t="shared" si="144"/>
        <v>Financials</v>
      </c>
      <c r="E1556" s="19" t="str">
        <f t="shared" si="145"/>
        <v>Financials</v>
      </c>
      <c r="F1556" s="100">
        <v>1.4959999999999999E-2</v>
      </c>
      <c r="G1556" s="101">
        <v>12.981</v>
      </c>
      <c r="H1556" s="98">
        <v>0.18576000000000001</v>
      </c>
      <c r="I1556" s="20">
        <f t="shared" si="146"/>
        <v>1</v>
      </c>
      <c r="J1556" s="102">
        <f t="shared" si="147"/>
        <v>1.1524535860103228E-3</v>
      </c>
      <c r="K1556" s="102">
        <f t="shared" si="148"/>
        <v>6.2039921727515225E-3</v>
      </c>
      <c r="L1556" s="96">
        <f t="shared" si="149"/>
        <v>1.4959999999999999E-2</v>
      </c>
    </row>
    <row r="1557" spans="1:12" ht="13.95" customHeight="1" x14ac:dyDescent="0.3">
      <c r="A1557" s="94">
        <v>44681</v>
      </c>
      <c r="B1557" s="57" t="s">
        <v>167</v>
      </c>
      <c r="C1557" s="57" t="s">
        <v>99</v>
      </c>
      <c r="D1557" s="19" t="str">
        <f t="shared" si="144"/>
        <v>Financials</v>
      </c>
      <c r="E1557" s="19" t="str">
        <f t="shared" si="145"/>
        <v>Financials</v>
      </c>
      <c r="F1557" s="100">
        <v>1.4919999999999999E-2</v>
      </c>
      <c r="G1557" s="101">
        <v>11.204000000000001</v>
      </c>
      <c r="H1557" s="98">
        <v>0.18904000000000001</v>
      </c>
      <c r="I1557" s="20">
        <f t="shared" si="146"/>
        <v>1</v>
      </c>
      <c r="J1557" s="102">
        <f t="shared" si="147"/>
        <v>1.3316672616922526E-3</v>
      </c>
      <c r="K1557" s="102">
        <f t="shared" si="148"/>
        <v>7.0443676560106461E-3</v>
      </c>
      <c r="L1557" s="96">
        <f t="shared" si="149"/>
        <v>1.4919999999999999E-2</v>
      </c>
    </row>
    <row r="1558" spans="1:12" ht="13.95" customHeight="1" x14ac:dyDescent="0.3">
      <c r="A1558" s="94">
        <v>44712</v>
      </c>
      <c r="B1558" s="57" t="s">
        <v>167</v>
      </c>
      <c r="C1558" s="57" t="s">
        <v>99</v>
      </c>
      <c r="D1558" s="19" t="str">
        <f t="shared" si="144"/>
        <v>Financials</v>
      </c>
      <c r="E1558" s="19" t="str">
        <f t="shared" si="145"/>
        <v>Financials</v>
      </c>
      <c r="F1558" s="100">
        <v>1.6109999999999999E-2</v>
      </c>
      <c r="G1558" s="101">
        <v>11.817</v>
      </c>
      <c r="H1558" s="98">
        <v>0.19388</v>
      </c>
      <c r="I1558" s="20">
        <f t="shared" si="146"/>
        <v>1</v>
      </c>
      <c r="J1558" s="102">
        <f t="shared" si="147"/>
        <v>1.3632901751713632E-3</v>
      </c>
      <c r="K1558" s="102">
        <f t="shared" si="148"/>
        <v>7.0316183988619928E-3</v>
      </c>
      <c r="L1558" s="96">
        <f t="shared" si="149"/>
        <v>1.6109999999999999E-2</v>
      </c>
    </row>
    <row r="1559" spans="1:12" ht="13.95" customHeight="1" x14ac:dyDescent="0.3">
      <c r="A1559" s="94">
        <v>44742</v>
      </c>
      <c r="B1559" s="57" t="s">
        <v>167</v>
      </c>
      <c r="C1559" s="57" t="s">
        <v>99</v>
      </c>
      <c r="D1559" s="19" t="str">
        <f t="shared" si="144"/>
        <v>Financials</v>
      </c>
      <c r="E1559" s="19" t="str">
        <f t="shared" si="145"/>
        <v>Financials</v>
      </c>
      <c r="F1559" s="100">
        <v>1.5869999999999999E-2</v>
      </c>
      <c r="G1559" s="101">
        <v>10.308999999999999</v>
      </c>
      <c r="H1559" s="98">
        <v>0.19367000000000001</v>
      </c>
      <c r="I1559" s="20">
        <f t="shared" si="146"/>
        <v>1</v>
      </c>
      <c r="J1559" s="102">
        <f t="shared" si="147"/>
        <v>1.5394315646522455E-3</v>
      </c>
      <c r="K1559" s="102">
        <f t="shared" si="148"/>
        <v>7.94873529535935E-3</v>
      </c>
      <c r="L1559" s="96">
        <f t="shared" si="149"/>
        <v>1.5869999999999999E-2</v>
      </c>
    </row>
    <row r="1560" spans="1:12" ht="13.95" customHeight="1" x14ac:dyDescent="0.3">
      <c r="A1560" s="94">
        <v>44773</v>
      </c>
      <c r="B1560" s="57" t="s">
        <v>167</v>
      </c>
      <c r="C1560" s="57" t="s">
        <v>99</v>
      </c>
      <c r="D1560" s="19" t="str">
        <f t="shared" si="144"/>
        <v>Financials</v>
      </c>
      <c r="E1560" s="19" t="str">
        <f t="shared" si="145"/>
        <v>Financials</v>
      </c>
      <c r="F1560" s="100">
        <v>1.5270000000000001E-2</v>
      </c>
      <c r="G1560" s="101">
        <v>10.215999999999999</v>
      </c>
      <c r="H1560" s="98">
        <v>0.19503999999999999</v>
      </c>
      <c r="I1560" s="20">
        <f t="shared" si="146"/>
        <v>1</v>
      </c>
      <c r="J1560" s="102">
        <f t="shared" si="147"/>
        <v>1.4947141738449494E-3</v>
      </c>
      <c r="K1560" s="102">
        <f t="shared" si="148"/>
        <v>7.6636288650786992E-3</v>
      </c>
      <c r="L1560" s="96">
        <f t="shared" si="149"/>
        <v>1.5270000000000001E-2</v>
      </c>
    </row>
    <row r="1561" spans="1:12" ht="13.95" customHeight="1" x14ac:dyDescent="0.3">
      <c r="A1561" s="94">
        <v>44804</v>
      </c>
      <c r="B1561" s="57" t="s">
        <v>167</v>
      </c>
      <c r="C1561" s="57" t="s">
        <v>99</v>
      </c>
      <c r="D1561" s="19" t="str">
        <f t="shared" si="144"/>
        <v>Financials</v>
      </c>
      <c r="E1561" s="19" t="str">
        <f t="shared" si="145"/>
        <v>Financials</v>
      </c>
      <c r="F1561" s="100">
        <v>1.6809999999999999E-2</v>
      </c>
      <c r="G1561" s="101">
        <v>11.135</v>
      </c>
      <c r="H1561" s="98">
        <v>0.19772999999999999</v>
      </c>
      <c r="I1561" s="20">
        <f t="shared" si="146"/>
        <v>1</v>
      </c>
      <c r="J1561" s="102">
        <f t="shared" si="147"/>
        <v>1.50965424337674E-3</v>
      </c>
      <c r="K1561" s="102">
        <f t="shared" si="148"/>
        <v>7.6349276456619637E-3</v>
      </c>
      <c r="L1561" s="96">
        <f t="shared" si="149"/>
        <v>1.6809999999999999E-2</v>
      </c>
    </row>
    <row r="1562" spans="1:12" ht="13.95" customHeight="1" x14ac:dyDescent="0.3">
      <c r="A1562" s="94">
        <v>44834</v>
      </c>
      <c r="B1562" s="57" t="s">
        <v>167</v>
      </c>
      <c r="C1562" s="57" t="s">
        <v>99</v>
      </c>
      <c r="D1562" s="19" t="str">
        <f t="shared" si="144"/>
        <v>Financials</v>
      </c>
      <c r="E1562" s="19" t="str">
        <f t="shared" si="145"/>
        <v>Financials</v>
      </c>
      <c r="F1562" s="100">
        <v>1.4670000000000001E-2</v>
      </c>
      <c r="G1562" s="101">
        <v>10.715</v>
      </c>
      <c r="H1562" s="98">
        <v>0.19728999999999999</v>
      </c>
      <c r="I1562" s="20">
        <f t="shared" si="146"/>
        <v>1</v>
      </c>
      <c r="J1562" s="102">
        <f t="shared" si="147"/>
        <v>1.3691087260849278E-3</v>
      </c>
      <c r="K1562" s="102">
        <f t="shared" si="148"/>
        <v>6.9395748699119459E-3</v>
      </c>
      <c r="L1562" s="96">
        <f t="shared" si="149"/>
        <v>1.4670000000000001E-2</v>
      </c>
    </row>
    <row r="1563" spans="1:12" ht="13.95" customHeight="1" x14ac:dyDescent="0.3">
      <c r="A1563" s="94">
        <v>44865</v>
      </c>
      <c r="B1563" s="57" t="s">
        <v>167</v>
      </c>
      <c r="C1563" s="57" t="s">
        <v>99</v>
      </c>
      <c r="D1563" s="19" t="str">
        <f t="shared" si="144"/>
        <v>Financials</v>
      </c>
      <c r="E1563" s="19" t="str">
        <f t="shared" si="145"/>
        <v>Financials</v>
      </c>
      <c r="F1563" s="100">
        <v>1.6219999999999998E-2</v>
      </c>
      <c r="G1563" s="101">
        <v>12.214</v>
      </c>
      <c r="H1563" s="98">
        <v>0.20036000000000001</v>
      </c>
      <c r="I1563" s="20">
        <f t="shared" si="146"/>
        <v>1</v>
      </c>
      <c r="J1563" s="102">
        <f t="shared" si="147"/>
        <v>1.3279842803340428E-3</v>
      </c>
      <c r="K1563" s="102">
        <f t="shared" si="148"/>
        <v>6.6279910178381049E-3</v>
      </c>
      <c r="L1563" s="96">
        <f t="shared" si="149"/>
        <v>1.6219999999999998E-2</v>
      </c>
    </row>
    <row r="1564" spans="1:12" ht="13.95" customHeight="1" x14ac:dyDescent="0.3">
      <c r="A1564" s="94">
        <v>44895</v>
      </c>
      <c r="B1564" s="57" t="s">
        <v>167</v>
      </c>
      <c r="C1564" s="57" t="s">
        <v>99</v>
      </c>
      <c r="D1564" s="19" t="str">
        <f t="shared" si="144"/>
        <v>Financials</v>
      </c>
      <c r="E1564" s="19" t="str">
        <f t="shared" si="145"/>
        <v>Financials</v>
      </c>
      <c r="F1564" s="100">
        <v>1.478E-2</v>
      </c>
      <c r="G1564" s="101">
        <v>10.371</v>
      </c>
      <c r="H1564" s="98">
        <v>0.20116999999999999</v>
      </c>
      <c r="I1564" s="20">
        <f t="shared" si="146"/>
        <v>1</v>
      </c>
      <c r="J1564" s="102">
        <f t="shared" si="147"/>
        <v>1.4251277601002796E-3</v>
      </c>
      <c r="K1564" s="102">
        <f t="shared" si="148"/>
        <v>7.084196252424714E-3</v>
      </c>
      <c r="L1564" s="96">
        <f t="shared" si="149"/>
        <v>1.478E-2</v>
      </c>
    </row>
    <row r="1565" spans="1:12" ht="13.95" customHeight="1" x14ac:dyDescent="0.3">
      <c r="A1565" s="94">
        <v>44926</v>
      </c>
      <c r="B1565" s="57" t="s">
        <v>167</v>
      </c>
      <c r="C1565" s="57" t="s">
        <v>99</v>
      </c>
      <c r="D1565" s="19" t="str">
        <f t="shared" si="144"/>
        <v>Financials</v>
      </c>
      <c r="E1565" s="19" t="str">
        <f t="shared" si="145"/>
        <v>Financials</v>
      </c>
      <c r="F1565" s="100">
        <v>1.508E-2</v>
      </c>
      <c r="G1565" s="101">
        <v>9.5679999999999996</v>
      </c>
      <c r="H1565" s="98">
        <v>0.20125000000000001</v>
      </c>
      <c r="I1565" s="20">
        <f t="shared" si="146"/>
        <v>1</v>
      </c>
      <c r="J1565" s="102">
        <f t="shared" si="147"/>
        <v>1.5760869565217392E-3</v>
      </c>
      <c r="K1565" s="102">
        <f t="shared" si="148"/>
        <v>7.8314879827167151E-3</v>
      </c>
      <c r="L1565" s="96">
        <f t="shared" si="149"/>
        <v>1.508E-2</v>
      </c>
    </row>
    <row r="1566" spans="1:12" ht="13.95" customHeight="1" x14ac:dyDescent="0.3">
      <c r="A1566" s="94">
        <v>44957</v>
      </c>
      <c r="B1566" s="57" t="s">
        <v>167</v>
      </c>
      <c r="C1566" s="57" t="s">
        <v>99</v>
      </c>
      <c r="D1566" s="19" t="str">
        <f t="shared" si="144"/>
        <v>Financials</v>
      </c>
      <c r="E1566" s="19" t="str">
        <f t="shared" si="145"/>
        <v>Financials</v>
      </c>
      <c r="F1566" s="100">
        <v>1.321E-2</v>
      </c>
      <c r="G1566" s="101">
        <v>8.6240000000000006</v>
      </c>
      <c r="H1566" s="98">
        <v>0.19968</v>
      </c>
      <c r="I1566" s="20">
        <f t="shared" si="146"/>
        <v>1</v>
      </c>
      <c r="J1566" s="102">
        <f t="shared" si="147"/>
        <v>1.5317717996289424E-3</v>
      </c>
      <c r="K1566" s="102">
        <f t="shared" si="148"/>
        <v>7.6711328106417393E-3</v>
      </c>
      <c r="L1566" s="96">
        <f t="shared" si="149"/>
        <v>1.321E-2</v>
      </c>
    </row>
    <row r="1567" spans="1:12" ht="13.95" customHeight="1" x14ac:dyDescent="0.3">
      <c r="A1567" s="94">
        <v>44985</v>
      </c>
      <c r="B1567" s="57" t="s">
        <v>167</v>
      </c>
      <c r="C1567" s="57" t="s">
        <v>99</v>
      </c>
      <c r="D1567" s="19" t="str">
        <f t="shared" si="144"/>
        <v>Financials</v>
      </c>
      <c r="E1567" s="19" t="str">
        <f t="shared" si="145"/>
        <v>Financials</v>
      </c>
      <c r="F1567" s="100">
        <v>1.338E-2</v>
      </c>
      <c r="G1567" s="101">
        <v>7.9930000000000003</v>
      </c>
      <c r="H1567" s="98">
        <v>0.20296</v>
      </c>
      <c r="I1567" s="20">
        <f t="shared" si="146"/>
        <v>1</v>
      </c>
      <c r="J1567" s="102">
        <f t="shared" si="147"/>
        <v>1.6739647191292379E-3</v>
      </c>
      <c r="K1567" s="102">
        <f t="shared" si="148"/>
        <v>8.2477567950790202E-3</v>
      </c>
      <c r="L1567" s="96">
        <f t="shared" si="149"/>
        <v>1.338E-2</v>
      </c>
    </row>
    <row r="1568" spans="1:12" ht="13.95" customHeight="1" x14ac:dyDescent="0.3">
      <c r="A1568" s="94">
        <v>45016</v>
      </c>
      <c r="B1568" s="57" t="s">
        <v>167</v>
      </c>
      <c r="C1568" s="57" t="s">
        <v>99</v>
      </c>
      <c r="D1568" s="19" t="str">
        <f t="shared" si="144"/>
        <v>Financials</v>
      </c>
      <c r="E1568" s="19" t="str">
        <f t="shared" si="145"/>
        <v>Financials</v>
      </c>
      <c r="F1568" s="100">
        <v>1.345E-2</v>
      </c>
      <c r="G1568" s="101">
        <v>7.7350000000000003</v>
      </c>
      <c r="H1568" s="98">
        <v>0.20143</v>
      </c>
      <c r="I1568" s="20">
        <f t="shared" si="146"/>
        <v>1</v>
      </c>
      <c r="J1568" s="102">
        <f t="shared" si="147"/>
        <v>1.7388493859082095E-3</v>
      </c>
      <c r="K1568" s="102">
        <f t="shared" si="148"/>
        <v>8.6325243802224567E-3</v>
      </c>
      <c r="L1568" s="96">
        <f t="shared" si="149"/>
        <v>1.345E-2</v>
      </c>
    </row>
    <row r="1569" spans="1:12" ht="13.95" customHeight="1" x14ac:dyDescent="0.3">
      <c r="A1569" s="94">
        <v>45046</v>
      </c>
      <c r="B1569" s="57" t="s">
        <v>167</v>
      </c>
      <c r="C1569" s="57" t="s">
        <v>99</v>
      </c>
      <c r="D1569" s="19" t="str">
        <f t="shared" si="144"/>
        <v>Financials</v>
      </c>
      <c r="E1569" s="19" t="str">
        <f t="shared" si="145"/>
        <v>Financials</v>
      </c>
      <c r="F1569" s="100">
        <v>1.562E-2</v>
      </c>
      <c r="G1569" s="101">
        <v>9.0370000000000008</v>
      </c>
      <c r="H1569" s="98">
        <v>0.20122000000000001</v>
      </c>
      <c r="I1569" s="20">
        <f t="shared" si="146"/>
        <v>1</v>
      </c>
      <c r="J1569" s="102">
        <f t="shared" si="147"/>
        <v>1.7284497067610932E-3</v>
      </c>
      <c r="K1569" s="102">
        <f t="shared" si="148"/>
        <v>8.5898504460843513E-3</v>
      </c>
      <c r="L1569" s="96">
        <f t="shared" si="149"/>
        <v>1.562E-2</v>
      </c>
    </row>
    <row r="1570" spans="1:12" ht="13.95" customHeight="1" x14ac:dyDescent="0.3">
      <c r="A1570" s="94">
        <v>45077</v>
      </c>
      <c r="B1570" s="57" t="s">
        <v>167</v>
      </c>
      <c r="C1570" s="57" t="s">
        <v>99</v>
      </c>
      <c r="D1570" s="19" t="str">
        <f t="shared" si="144"/>
        <v>Financials</v>
      </c>
      <c r="E1570" s="19" t="str">
        <f t="shared" si="145"/>
        <v>Financials</v>
      </c>
      <c r="F1570" s="100">
        <v>1.694E-2</v>
      </c>
      <c r="G1570" s="101">
        <v>10.044</v>
      </c>
      <c r="H1570" s="98">
        <v>0.20241999999999999</v>
      </c>
      <c r="I1570" s="20">
        <f t="shared" si="146"/>
        <v>1</v>
      </c>
      <c r="J1570" s="102">
        <f t="shared" si="147"/>
        <v>1.6865790521704499E-3</v>
      </c>
      <c r="K1570" s="102">
        <f t="shared" si="148"/>
        <v>8.3320771276081916E-3</v>
      </c>
      <c r="L1570" s="96">
        <f t="shared" si="149"/>
        <v>1.694E-2</v>
      </c>
    </row>
    <row r="1571" spans="1:12" ht="13.95" customHeight="1" x14ac:dyDescent="0.3">
      <c r="A1571" s="94">
        <v>45107</v>
      </c>
      <c r="B1571" s="57" t="s">
        <v>167</v>
      </c>
      <c r="C1571" s="57" t="s">
        <v>99</v>
      </c>
      <c r="D1571" s="19" t="str">
        <f t="shared" si="144"/>
        <v>Financials</v>
      </c>
      <c r="E1571" s="19" t="str">
        <f t="shared" si="145"/>
        <v>Financials</v>
      </c>
      <c r="F1571" s="100">
        <v>1.8769999999999998E-2</v>
      </c>
      <c r="G1571" s="101">
        <v>11.814</v>
      </c>
      <c r="H1571" s="98">
        <v>0.20380999999999999</v>
      </c>
      <c r="I1571" s="20">
        <f t="shared" si="146"/>
        <v>1</v>
      </c>
      <c r="J1571" s="102">
        <f t="shared" si="147"/>
        <v>1.5887929575080411E-3</v>
      </c>
      <c r="K1571" s="102">
        <f t="shared" si="148"/>
        <v>7.7954612507141023E-3</v>
      </c>
      <c r="L1571" s="96">
        <f t="shared" si="149"/>
        <v>1.8769999999999998E-2</v>
      </c>
    </row>
    <row r="1572" spans="1:12" ht="13.95" customHeight="1" x14ac:dyDescent="0.3">
      <c r="A1572" s="94">
        <v>45138</v>
      </c>
      <c r="B1572" s="57" t="s">
        <v>167</v>
      </c>
      <c r="C1572" s="57" t="s">
        <v>99</v>
      </c>
      <c r="D1572" s="19" t="str">
        <f t="shared" si="144"/>
        <v>Financials</v>
      </c>
      <c r="E1572" s="19" t="str">
        <f t="shared" si="145"/>
        <v>Financials</v>
      </c>
      <c r="F1572" s="100">
        <v>1.9609999999999999E-2</v>
      </c>
      <c r="G1572" s="101">
        <v>12.334</v>
      </c>
      <c r="H1572" s="98">
        <v>0.20841000000000001</v>
      </c>
      <c r="I1572" s="20">
        <f t="shared" si="146"/>
        <v>1</v>
      </c>
      <c r="J1572" s="102">
        <f t="shared" si="147"/>
        <v>1.5899140586995298E-3</v>
      </c>
      <c r="K1572" s="102">
        <f t="shared" si="148"/>
        <v>7.6287800906843705E-3</v>
      </c>
      <c r="L1572" s="96">
        <f t="shared" si="149"/>
        <v>1.9609999999999999E-2</v>
      </c>
    </row>
    <row r="1573" spans="1:12" ht="13.95" customHeight="1" x14ac:dyDescent="0.3">
      <c r="A1573" s="94">
        <v>45169</v>
      </c>
      <c r="B1573" s="57" t="s">
        <v>167</v>
      </c>
      <c r="C1573" s="57" t="s">
        <v>99</v>
      </c>
      <c r="D1573" s="19" t="str">
        <f t="shared" si="144"/>
        <v>Financials</v>
      </c>
      <c r="E1573" s="19" t="str">
        <f t="shared" si="145"/>
        <v>Financials</v>
      </c>
      <c r="F1573" s="100">
        <v>1.993E-2</v>
      </c>
      <c r="G1573" s="101">
        <v>11.042</v>
      </c>
      <c r="H1573" s="98">
        <v>0.21804000000000001</v>
      </c>
      <c r="I1573" s="20">
        <f t="shared" si="146"/>
        <v>1</v>
      </c>
      <c r="J1573" s="102">
        <f t="shared" si="147"/>
        <v>1.8049266437239631E-3</v>
      </c>
      <c r="K1573" s="102">
        <f t="shared" si="148"/>
        <v>8.2779611251328333E-3</v>
      </c>
      <c r="L1573" s="96">
        <f t="shared" si="149"/>
        <v>1.993E-2</v>
      </c>
    </row>
    <row r="1574" spans="1:12" ht="13.95" customHeight="1" x14ac:dyDescent="0.3">
      <c r="A1574" s="94">
        <v>45199</v>
      </c>
      <c r="B1574" s="57" t="s">
        <v>167</v>
      </c>
      <c r="C1574" s="57" t="s">
        <v>99</v>
      </c>
      <c r="D1574" s="19" t="str">
        <f t="shared" si="144"/>
        <v>Financials</v>
      </c>
      <c r="E1574" s="19" t="str">
        <f t="shared" si="145"/>
        <v>Financials</v>
      </c>
      <c r="F1574" s="100">
        <v>1.754E-2</v>
      </c>
      <c r="G1574" s="101">
        <v>10.273999999999999</v>
      </c>
      <c r="H1574" s="98">
        <v>0.22109000000000001</v>
      </c>
      <c r="I1574" s="20">
        <f t="shared" si="146"/>
        <v>1</v>
      </c>
      <c r="J1574" s="102">
        <f t="shared" si="147"/>
        <v>1.7072221140743626E-3</v>
      </c>
      <c r="K1574" s="102">
        <f t="shared" si="148"/>
        <v>7.7218422998523795E-3</v>
      </c>
      <c r="L1574" s="96">
        <f t="shared" si="149"/>
        <v>1.754E-2</v>
      </c>
    </row>
    <row r="1575" spans="1:12" ht="13.95" customHeight="1" x14ac:dyDescent="0.3">
      <c r="A1575" s="94">
        <v>45230</v>
      </c>
      <c r="B1575" s="57" t="s">
        <v>167</v>
      </c>
      <c r="C1575" s="57" t="s">
        <v>99</v>
      </c>
      <c r="D1575" s="19" t="str">
        <f t="shared" si="144"/>
        <v>Financials</v>
      </c>
      <c r="E1575" s="19" t="str">
        <f t="shared" si="145"/>
        <v>Financials</v>
      </c>
      <c r="F1575" s="100">
        <v>1.7219999999999999E-2</v>
      </c>
      <c r="G1575" s="101">
        <v>9.6530000000000005</v>
      </c>
      <c r="H1575" s="98">
        <v>0.22116</v>
      </c>
      <c r="I1575" s="20">
        <f t="shared" si="146"/>
        <v>1</v>
      </c>
      <c r="J1575" s="102">
        <f t="shared" si="147"/>
        <v>1.7839013778100071E-3</v>
      </c>
      <c r="K1575" s="102">
        <f t="shared" si="148"/>
        <v>8.0661122165400934E-3</v>
      </c>
      <c r="L1575" s="96">
        <f t="shared" si="149"/>
        <v>1.7219999999999999E-2</v>
      </c>
    </row>
    <row r="1576" spans="1:12" ht="13.95" customHeight="1" x14ac:dyDescent="0.3">
      <c r="A1576" s="94">
        <v>45260</v>
      </c>
      <c r="B1576" s="57" t="s">
        <v>167</v>
      </c>
      <c r="C1576" s="57" t="s">
        <v>99</v>
      </c>
      <c r="D1576" s="19" t="str">
        <f t="shared" si="144"/>
        <v>Financials</v>
      </c>
      <c r="E1576" s="19" t="str">
        <f t="shared" si="145"/>
        <v>Financials</v>
      </c>
      <c r="F1576" s="100">
        <v>1.856E-2</v>
      </c>
      <c r="G1576" s="101">
        <v>11.468</v>
      </c>
      <c r="H1576" s="98">
        <v>0.22115000000000001</v>
      </c>
      <c r="I1576" s="20">
        <f t="shared" si="146"/>
        <v>1</v>
      </c>
      <c r="J1576" s="102">
        <f t="shared" si="147"/>
        <v>1.6184164632019533E-3</v>
      </c>
      <c r="K1576" s="102">
        <f t="shared" si="148"/>
        <v>7.3181843237709841E-3</v>
      </c>
      <c r="L1576" s="96">
        <f t="shared" si="149"/>
        <v>1.856E-2</v>
      </c>
    </row>
    <row r="1577" spans="1:12" ht="13.95" customHeight="1" x14ac:dyDescent="0.3">
      <c r="A1577" s="94">
        <v>45291</v>
      </c>
      <c r="B1577" s="57" t="s">
        <v>167</v>
      </c>
      <c r="C1577" s="57" t="s">
        <v>99</v>
      </c>
      <c r="D1577" s="19" t="str">
        <f t="shared" si="144"/>
        <v>Financials</v>
      </c>
      <c r="E1577" s="19" t="str">
        <f t="shared" si="145"/>
        <v>Financials</v>
      </c>
      <c r="F1577" s="100">
        <v>1.8919999999999999E-2</v>
      </c>
      <c r="G1577" s="101">
        <v>11.977</v>
      </c>
      <c r="H1577" s="98">
        <v>0.2218</v>
      </c>
      <c r="I1577" s="20">
        <f t="shared" si="146"/>
        <v>1</v>
      </c>
      <c r="J1577" s="102">
        <f t="shared" si="147"/>
        <v>1.5796944142940634E-3</v>
      </c>
      <c r="K1577" s="102">
        <f t="shared" si="148"/>
        <v>7.1221569625521345E-3</v>
      </c>
      <c r="L1577" s="96">
        <f t="shared" si="149"/>
        <v>1.8919999999999999E-2</v>
      </c>
    </row>
    <row r="1578" spans="1:12" ht="13.95" customHeight="1" x14ac:dyDescent="0.3">
      <c r="A1578" s="94">
        <v>45322</v>
      </c>
      <c r="B1578" s="57" t="s">
        <v>167</v>
      </c>
      <c r="C1578" s="57" t="s">
        <v>99</v>
      </c>
      <c r="D1578" s="19" t="str">
        <f t="shared" si="144"/>
        <v>Financials</v>
      </c>
      <c r="E1578" s="19" t="str">
        <f t="shared" si="145"/>
        <v>Financials</v>
      </c>
      <c r="F1578" s="100">
        <v>1.9029999999999998E-2</v>
      </c>
      <c r="G1578" s="101">
        <v>11.177</v>
      </c>
      <c r="H1578" s="98">
        <v>0.22578999999999999</v>
      </c>
      <c r="I1578" s="20">
        <f t="shared" si="146"/>
        <v>1</v>
      </c>
      <c r="J1578" s="102">
        <f t="shared" si="147"/>
        <v>1.702603560883958E-3</v>
      </c>
      <c r="K1578" s="102">
        <f t="shared" si="148"/>
        <v>7.5406508741926483E-3</v>
      </c>
      <c r="L1578" s="96">
        <f t="shared" si="149"/>
        <v>1.9029999999999998E-2</v>
      </c>
    </row>
    <row r="1579" spans="1:12" ht="13.95" customHeight="1" x14ac:dyDescent="0.3">
      <c r="A1579" s="94">
        <v>45351</v>
      </c>
      <c r="B1579" s="57" t="s">
        <v>167</v>
      </c>
      <c r="C1579" s="57" t="s">
        <v>99</v>
      </c>
      <c r="D1579" s="19" t="str">
        <f t="shared" si="144"/>
        <v>Financials</v>
      </c>
      <c r="E1579" s="19" t="str">
        <f t="shared" si="145"/>
        <v>Financials</v>
      </c>
      <c r="F1579" s="100">
        <v>1.9109999999999999E-2</v>
      </c>
      <c r="G1579" s="101">
        <v>10.994999999999999</v>
      </c>
      <c r="H1579" s="98">
        <v>0.22894</v>
      </c>
      <c r="I1579" s="20">
        <f t="shared" si="146"/>
        <v>1</v>
      </c>
      <c r="J1579" s="102">
        <f t="shared" si="147"/>
        <v>1.73806275579809E-3</v>
      </c>
      <c r="K1579" s="102">
        <f t="shared" si="148"/>
        <v>7.5917828068406135E-3</v>
      </c>
      <c r="L1579" s="96">
        <f t="shared" si="149"/>
        <v>1.9109999999999999E-2</v>
      </c>
    </row>
    <row r="1580" spans="1:12" ht="13.95" customHeight="1" x14ac:dyDescent="0.3">
      <c r="A1580" s="94">
        <v>45382</v>
      </c>
      <c r="B1580" s="57" t="s">
        <v>167</v>
      </c>
      <c r="C1580" s="57" t="s">
        <v>99</v>
      </c>
      <c r="D1580" s="19" t="str">
        <f t="shared" si="144"/>
        <v>Financials</v>
      </c>
      <c r="E1580" s="19" t="str">
        <f t="shared" si="145"/>
        <v>Financials</v>
      </c>
      <c r="F1580" s="100">
        <v>1.9400000000000001E-2</v>
      </c>
      <c r="G1580" s="101">
        <v>10.795</v>
      </c>
      <c r="H1580" s="98">
        <v>0.23144000000000001</v>
      </c>
      <c r="I1580" s="20">
        <f t="shared" si="146"/>
        <v>1</v>
      </c>
      <c r="J1580" s="102">
        <f t="shared" si="147"/>
        <v>1.7971283001389532E-3</v>
      </c>
      <c r="K1580" s="102">
        <f t="shared" si="148"/>
        <v>7.7649857420452519E-3</v>
      </c>
      <c r="L1580" s="96">
        <f t="shared" si="149"/>
        <v>1.9400000000000001E-2</v>
      </c>
    </row>
    <row r="1581" spans="1:12" ht="13.95" customHeight="1" x14ac:dyDescent="0.3">
      <c r="A1581" s="94">
        <v>45412</v>
      </c>
      <c r="B1581" s="57" t="s">
        <v>167</v>
      </c>
      <c r="C1581" s="57" t="s">
        <v>99</v>
      </c>
      <c r="D1581" s="19" t="str">
        <f t="shared" si="144"/>
        <v>Financials</v>
      </c>
      <c r="E1581" s="19" t="str">
        <f t="shared" si="145"/>
        <v>Financials</v>
      </c>
      <c r="F1581" s="100">
        <v>1.823E-2</v>
      </c>
      <c r="G1581" s="101">
        <v>9.7850000000000001</v>
      </c>
      <c r="H1581" s="98">
        <v>0.23028000000000001</v>
      </c>
      <c r="I1581" s="20">
        <f t="shared" si="146"/>
        <v>1</v>
      </c>
      <c r="J1581" s="102">
        <f t="shared" si="147"/>
        <v>1.8630556974961676E-3</v>
      </c>
      <c r="K1581" s="102">
        <f t="shared" si="148"/>
        <v>8.0903929889533065E-3</v>
      </c>
      <c r="L1581" s="96">
        <f t="shared" si="149"/>
        <v>1.823E-2</v>
      </c>
    </row>
    <row r="1582" spans="1:12" ht="13.95" customHeight="1" x14ac:dyDescent="0.3">
      <c r="A1582" s="94">
        <v>45443</v>
      </c>
      <c r="B1582" s="57" t="s">
        <v>167</v>
      </c>
      <c r="C1582" s="57" t="s">
        <v>99</v>
      </c>
      <c r="D1582" s="19" t="str">
        <f t="shared" si="144"/>
        <v>Financials</v>
      </c>
      <c r="E1582" s="19" t="str">
        <f t="shared" si="145"/>
        <v>Financials</v>
      </c>
      <c r="F1582" s="100">
        <v>1.7979999999999999E-2</v>
      </c>
      <c r="G1582" s="101">
        <v>9.1340000000000003</v>
      </c>
      <c r="H1582" s="98">
        <v>0.23011000000000001</v>
      </c>
      <c r="I1582" s="20">
        <f t="shared" si="146"/>
        <v>1</v>
      </c>
      <c r="J1582" s="102">
        <f t="shared" si="147"/>
        <v>1.9684694547843222E-3</v>
      </c>
      <c r="K1582" s="102">
        <f t="shared" si="148"/>
        <v>8.554471577872853E-3</v>
      </c>
      <c r="L1582" s="96">
        <f t="shared" si="149"/>
        <v>1.7979999999999999E-2</v>
      </c>
    </row>
    <row r="1583" spans="1:12" ht="13.95" customHeight="1" x14ac:dyDescent="0.3">
      <c r="A1583" s="94">
        <v>45473</v>
      </c>
      <c r="B1583" s="57" t="s">
        <v>167</v>
      </c>
      <c r="C1583" s="57" t="s">
        <v>99</v>
      </c>
      <c r="D1583" s="19" t="str">
        <f t="shared" si="144"/>
        <v>Financials</v>
      </c>
      <c r="E1583" s="19" t="str">
        <f t="shared" si="145"/>
        <v>Financials</v>
      </c>
      <c r="F1583" s="100">
        <v>1.746E-2</v>
      </c>
      <c r="G1583" s="101">
        <v>8.843</v>
      </c>
      <c r="H1583" s="98">
        <v>0.23241000000000001</v>
      </c>
      <c r="I1583" s="20">
        <f t="shared" si="146"/>
        <v>1</v>
      </c>
      <c r="J1583" s="102">
        <f t="shared" si="147"/>
        <v>1.974443062309171E-3</v>
      </c>
      <c r="K1583" s="102">
        <f t="shared" si="148"/>
        <v>8.4955168121387675E-3</v>
      </c>
      <c r="L1583" s="96">
        <f t="shared" si="149"/>
        <v>1.746E-2</v>
      </c>
    </row>
    <row r="1584" spans="1:12" ht="13.95" customHeight="1" x14ac:dyDescent="0.3">
      <c r="A1584" s="94">
        <v>45504</v>
      </c>
      <c r="B1584" s="57" t="s">
        <v>167</v>
      </c>
      <c r="C1584" s="57" t="s">
        <v>99</v>
      </c>
      <c r="D1584" s="19" t="str">
        <f t="shared" si="144"/>
        <v>Financials</v>
      </c>
      <c r="E1584" s="19" t="str">
        <f t="shared" si="145"/>
        <v>Financials</v>
      </c>
      <c r="F1584" s="100">
        <v>1.7749999999999998E-2</v>
      </c>
      <c r="G1584" s="101">
        <v>9.327</v>
      </c>
      <c r="H1584" s="98">
        <v>0.22936999999999999</v>
      </c>
      <c r="I1584" s="20">
        <f t="shared" si="146"/>
        <v>1</v>
      </c>
      <c r="J1584" s="102">
        <f t="shared" si="147"/>
        <v>1.9030770880240162E-3</v>
      </c>
      <c r="K1584" s="102">
        <f t="shared" si="148"/>
        <v>8.2969747047304202E-3</v>
      </c>
      <c r="L1584" s="96">
        <f t="shared" si="149"/>
        <v>1.7749999999999998E-2</v>
      </c>
    </row>
    <row r="1585" spans="1:12" ht="13.95" customHeight="1" x14ac:dyDescent="0.3">
      <c r="A1585" s="94">
        <v>45535</v>
      </c>
      <c r="B1585" s="57" t="s">
        <v>167</v>
      </c>
      <c r="C1585" s="57" t="s">
        <v>99</v>
      </c>
      <c r="D1585" s="19" t="str">
        <f t="shared" si="144"/>
        <v>Financials</v>
      </c>
      <c r="E1585" s="19" t="str">
        <f t="shared" si="145"/>
        <v>Financials</v>
      </c>
      <c r="F1585" s="100">
        <v>2.0389999999999998E-2</v>
      </c>
      <c r="G1585" s="101">
        <v>9.9320000000000004</v>
      </c>
      <c r="H1585" s="98">
        <v>0.23119000000000001</v>
      </c>
      <c r="I1585" s="20">
        <f t="shared" si="146"/>
        <v>1</v>
      </c>
      <c r="J1585" s="102">
        <f t="shared" si="147"/>
        <v>2.0529601288763592E-3</v>
      </c>
      <c r="K1585" s="102">
        <f t="shared" si="148"/>
        <v>8.8799694142322732E-3</v>
      </c>
      <c r="L1585" s="96">
        <f t="shared" si="149"/>
        <v>2.0389999999999998E-2</v>
      </c>
    </row>
    <row r="1586" spans="1:12" ht="13.95" customHeight="1" x14ac:dyDescent="0.3">
      <c r="A1586" s="94">
        <v>45565</v>
      </c>
      <c r="B1586" s="57" t="s">
        <v>167</v>
      </c>
      <c r="C1586" s="57" t="s">
        <v>99</v>
      </c>
      <c r="D1586" s="19" t="str">
        <f t="shared" si="144"/>
        <v>Financials</v>
      </c>
      <c r="E1586" s="19" t="str">
        <f t="shared" si="145"/>
        <v>Financials</v>
      </c>
      <c r="F1586" s="100">
        <v>1.9730000000000001E-2</v>
      </c>
      <c r="G1586" s="101">
        <v>9.2439999999999998</v>
      </c>
      <c r="H1586" s="98">
        <v>0.23243</v>
      </c>
      <c r="I1586" s="20">
        <f t="shared" si="146"/>
        <v>1</v>
      </c>
      <c r="J1586" s="102">
        <f t="shared" si="147"/>
        <v>2.1343574210298572E-3</v>
      </c>
      <c r="K1586" s="102">
        <f t="shared" si="148"/>
        <v>9.1827966313722722E-3</v>
      </c>
      <c r="L1586" s="96">
        <f t="shared" si="149"/>
        <v>1.9730000000000001E-2</v>
      </c>
    </row>
    <row r="1587" spans="1:12" ht="13.95" customHeight="1" x14ac:dyDescent="0.3">
      <c r="A1587" s="94">
        <v>45596</v>
      </c>
      <c r="B1587" s="57" t="s">
        <v>167</v>
      </c>
      <c r="C1587" s="57" t="s">
        <v>99</v>
      </c>
      <c r="D1587" s="19" t="str">
        <f t="shared" si="144"/>
        <v>Financials</v>
      </c>
      <c r="E1587" s="19" t="str">
        <f t="shared" si="145"/>
        <v>Financials</v>
      </c>
      <c r="F1587" s="100">
        <v>1.959E-2</v>
      </c>
      <c r="G1587" s="101">
        <v>8.9550000000000001</v>
      </c>
      <c r="H1587" s="98">
        <v>0.23189000000000001</v>
      </c>
      <c r="I1587" s="20">
        <f t="shared" si="146"/>
        <v>1</v>
      </c>
      <c r="J1587" s="102">
        <f t="shared" si="147"/>
        <v>2.187604690117253E-3</v>
      </c>
      <c r="K1587" s="102">
        <f t="shared" si="148"/>
        <v>9.4338034849163512E-3</v>
      </c>
      <c r="L1587" s="96">
        <f t="shared" si="149"/>
        <v>1.959E-2</v>
      </c>
    </row>
    <row r="1588" spans="1:12" ht="13.95" customHeight="1" x14ac:dyDescent="0.3">
      <c r="A1588" s="94">
        <v>45626</v>
      </c>
      <c r="B1588" s="57" t="s">
        <v>167</v>
      </c>
      <c r="C1588" s="57" t="s">
        <v>99</v>
      </c>
      <c r="D1588" s="19" t="str">
        <f t="shared" si="144"/>
        <v>Financials</v>
      </c>
      <c r="E1588" s="19" t="str">
        <f t="shared" si="145"/>
        <v>Financials</v>
      </c>
      <c r="F1588" s="100">
        <v>1.8880000000000001E-2</v>
      </c>
      <c r="G1588" s="101">
        <v>8.1660000000000004</v>
      </c>
      <c r="H1588" s="98">
        <v>0.23147000000000001</v>
      </c>
      <c r="I1588" s="20">
        <f t="shared" si="146"/>
        <v>1</v>
      </c>
      <c r="J1588" s="102">
        <f t="shared" si="147"/>
        <v>2.3120254714670586E-3</v>
      </c>
      <c r="K1588" s="102">
        <f t="shared" si="148"/>
        <v>9.9884454636326898E-3</v>
      </c>
      <c r="L1588" s="96">
        <f t="shared" si="149"/>
        <v>1.8880000000000001E-2</v>
      </c>
    </row>
    <row r="1589" spans="1:12" ht="13.95" customHeight="1" x14ac:dyDescent="0.3">
      <c r="A1589" s="94">
        <v>45657</v>
      </c>
      <c r="B1589" s="57" t="s">
        <v>167</v>
      </c>
      <c r="C1589" s="57" t="s">
        <v>99</v>
      </c>
      <c r="D1589" s="19" t="str">
        <f t="shared" si="144"/>
        <v>Financials</v>
      </c>
      <c r="E1589" s="19" t="str">
        <f t="shared" si="145"/>
        <v>Financials</v>
      </c>
      <c r="F1589" s="100">
        <v>1.8030000000000001E-2</v>
      </c>
      <c r="G1589" s="101">
        <v>7.2110000000000003</v>
      </c>
      <c r="H1589" s="98">
        <v>0.23350000000000001</v>
      </c>
      <c r="I1589" s="20">
        <f t="shared" si="146"/>
        <v>1</v>
      </c>
      <c r="J1589" s="102">
        <f t="shared" si="147"/>
        <v>2.5003466925530441E-3</v>
      </c>
      <c r="K1589" s="102">
        <f t="shared" si="148"/>
        <v>1.0708122880312821E-2</v>
      </c>
      <c r="L1589" s="96">
        <f t="shared" si="149"/>
        <v>1.8030000000000001E-2</v>
      </c>
    </row>
    <row r="1590" spans="1:12" ht="13.95" customHeight="1" x14ac:dyDescent="0.3">
      <c r="A1590" s="94">
        <v>45688</v>
      </c>
      <c r="B1590" s="57" t="s">
        <v>167</v>
      </c>
      <c r="C1590" s="57" t="s">
        <v>99</v>
      </c>
      <c r="D1590" s="19" t="str">
        <f t="shared" si="144"/>
        <v>Financials</v>
      </c>
      <c r="E1590" s="19" t="str">
        <f t="shared" si="145"/>
        <v>Financials</v>
      </c>
      <c r="F1590" s="100">
        <v>2.0420000000000001E-2</v>
      </c>
      <c r="G1590" s="101">
        <v>8.5399999999999991</v>
      </c>
      <c r="H1590" s="98">
        <v>0.23196</v>
      </c>
      <c r="I1590" s="20">
        <f t="shared" si="146"/>
        <v>1</v>
      </c>
      <c r="J1590" s="102">
        <f t="shared" si="147"/>
        <v>2.3911007025761129E-3</v>
      </c>
      <c r="K1590" s="102">
        <f t="shared" si="148"/>
        <v>1.0308245829350375E-2</v>
      </c>
      <c r="L1590" s="96">
        <f t="shared" si="149"/>
        <v>2.0420000000000001E-2</v>
      </c>
    </row>
    <row r="1591" spans="1:12" ht="13.95" customHeight="1" x14ac:dyDescent="0.3">
      <c r="A1591" s="94">
        <v>45716</v>
      </c>
      <c r="B1591" s="57" t="s">
        <v>167</v>
      </c>
      <c r="C1591" s="57" t="s">
        <v>99</v>
      </c>
      <c r="D1591" s="19" t="str">
        <f t="shared" si="144"/>
        <v>Financials</v>
      </c>
      <c r="E1591" s="19" t="str">
        <f t="shared" si="145"/>
        <v>Financials</v>
      </c>
      <c r="F1591" s="100">
        <v>2.0480000000000002E-2</v>
      </c>
      <c r="G1591" s="101">
        <v>8.0820000000000007</v>
      </c>
      <c r="H1591" s="98">
        <v>0.22808</v>
      </c>
      <c r="I1591" s="20">
        <f t="shared" si="146"/>
        <v>1</v>
      </c>
      <c r="J1591" s="102">
        <f t="shared" si="147"/>
        <v>2.5340262311309082E-3</v>
      </c>
      <c r="K1591" s="102">
        <f t="shared" si="148"/>
        <v>1.1110251802573256E-2</v>
      </c>
      <c r="L1591" s="96">
        <f t="shared" si="149"/>
        <v>2.0480000000000002E-2</v>
      </c>
    </row>
    <row r="1592" spans="1:12" ht="13.95" customHeight="1" x14ac:dyDescent="0.3">
      <c r="A1592" s="94">
        <v>45747</v>
      </c>
      <c r="B1592" s="57" t="s">
        <v>167</v>
      </c>
      <c r="C1592" s="57" t="s">
        <v>99</v>
      </c>
      <c r="D1592" s="19" t="str">
        <f t="shared" si="144"/>
        <v>Financials</v>
      </c>
      <c r="E1592" s="19" t="str">
        <f t="shared" si="145"/>
        <v>Financials</v>
      </c>
      <c r="F1592" s="100">
        <v>2.077E-2</v>
      </c>
      <c r="G1592" s="101">
        <v>8.51</v>
      </c>
      <c r="H1592" s="98">
        <v>0.22921</v>
      </c>
      <c r="I1592" s="20">
        <f t="shared" si="146"/>
        <v>1</v>
      </c>
      <c r="J1592" s="102">
        <f t="shared" si="147"/>
        <v>2.4406580493537017E-3</v>
      </c>
      <c r="K1592" s="102">
        <f t="shared" si="148"/>
        <v>1.0648130750637851E-2</v>
      </c>
      <c r="L1592" s="96">
        <f t="shared" si="149"/>
        <v>2.077E-2</v>
      </c>
    </row>
    <row r="1593" spans="1:12" ht="13.95" customHeight="1" x14ac:dyDescent="0.3">
      <c r="A1593" s="94">
        <v>45777</v>
      </c>
      <c r="B1593" s="57" t="s">
        <v>167</v>
      </c>
      <c r="C1593" s="57" t="s">
        <v>99</v>
      </c>
      <c r="D1593" s="19" t="str">
        <f t="shared" si="144"/>
        <v>Financials</v>
      </c>
      <c r="E1593" s="19" t="str">
        <f t="shared" si="145"/>
        <v>Financials</v>
      </c>
      <c r="F1593" s="100">
        <v>2.283E-2</v>
      </c>
      <c r="G1593" s="101">
        <v>9.6129999999999995</v>
      </c>
      <c r="H1593" s="98">
        <v>0.22914999999999999</v>
      </c>
      <c r="I1593" s="20">
        <f t="shared" si="146"/>
        <v>1</v>
      </c>
      <c r="J1593" s="102">
        <f t="shared" si="147"/>
        <v>2.3749089774264018E-3</v>
      </c>
      <c r="K1593" s="102">
        <f t="shared" si="148"/>
        <v>1.0363992919163874E-2</v>
      </c>
      <c r="L1593" s="96">
        <f t="shared" si="149"/>
        <v>2.283E-2</v>
      </c>
    </row>
    <row r="1594" spans="1:12" ht="13.95" customHeight="1" x14ac:dyDescent="0.3">
      <c r="A1594" s="94">
        <v>45808</v>
      </c>
      <c r="B1594" s="57" t="s">
        <v>167</v>
      </c>
      <c r="C1594" s="57" t="s">
        <v>99</v>
      </c>
      <c r="D1594" s="19" t="str">
        <f t="shared" si="144"/>
        <v>Financials</v>
      </c>
      <c r="E1594" s="19" t="str">
        <f t="shared" si="145"/>
        <v>Financials</v>
      </c>
      <c r="F1594" s="100">
        <v>2.342E-2</v>
      </c>
      <c r="G1594" s="101">
        <v>9.766</v>
      </c>
      <c r="H1594" s="98">
        <v>0.23030999999999999</v>
      </c>
      <c r="I1594" s="20">
        <f t="shared" si="146"/>
        <v>1</v>
      </c>
      <c r="J1594" s="102">
        <f t="shared" si="147"/>
        <v>2.3981159123489656E-3</v>
      </c>
      <c r="K1594" s="102">
        <f t="shared" si="148"/>
        <v>1.041255660782843E-2</v>
      </c>
      <c r="L1594" s="96">
        <f t="shared" si="149"/>
        <v>2.342E-2</v>
      </c>
    </row>
    <row r="1595" spans="1:12" ht="13.95" customHeight="1" x14ac:dyDescent="0.3">
      <c r="A1595" s="94">
        <v>45838</v>
      </c>
      <c r="B1595" s="57" t="s">
        <v>167</v>
      </c>
      <c r="C1595" s="57" t="s">
        <v>99</v>
      </c>
      <c r="D1595" s="19" t="str">
        <f t="shared" si="144"/>
        <v>Financials</v>
      </c>
      <c r="E1595" s="19" t="str">
        <f t="shared" si="145"/>
        <v>Financials</v>
      </c>
      <c r="F1595" s="100">
        <v>2.537E-2</v>
      </c>
      <c r="G1595" s="101">
        <v>10.28</v>
      </c>
      <c r="H1595" s="98">
        <v>0.23129</v>
      </c>
      <c r="I1595" s="20">
        <f t="shared" si="146"/>
        <v>1</v>
      </c>
      <c r="J1595" s="102">
        <f t="shared" si="147"/>
        <v>2.4678988326848252E-3</v>
      </c>
      <c r="K1595" s="102">
        <f t="shared" si="148"/>
        <v>1.0670149304703296E-2</v>
      </c>
      <c r="L1595" s="96">
        <f t="shared" si="149"/>
        <v>2.537E-2</v>
      </c>
    </row>
    <row r="1596" spans="1:12" ht="13.95" customHeight="1" x14ac:dyDescent="0.3">
      <c r="A1596" s="94">
        <v>45869</v>
      </c>
      <c r="B1596" s="57" t="s">
        <v>167</v>
      </c>
      <c r="C1596" s="57" t="s">
        <v>99</v>
      </c>
      <c r="D1596" s="19" t="str">
        <f t="shared" si="144"/>
        <v>Financials</v>
      </c>
      <c r="E1596" s="19" t="str">
        <f t="shared" si="145"/>
        <v>Financials</v>
      </c>
      <c r="F1596" s="100">
        <v>2.452E-2</v>
      </c>
      <c r="G1596" s="101">
        <v>9.4169999999999998</v>
      </c>
      <c r="H1596" s="98">
        <v>0.23305000000000001</v>
      </c>
      <c r="I1596" s="20">
        <f t="shared" si="146"/>
        <v>1</v>
      </c>
      <c r="J1596" s="102">
        <f t="shared" si="147"/>
        <v>2.6038016353403422E-3</v>
      </c>
      <c r="K1596" s="102">
        <f t="shared" si="148"/>
        <v>1.1172716736066689E-2</v>
      </c>
      <c r="L1596" s="96">
        <f t="shared" si="149"/>
        <v>2.452E-2</v>
      </c>
    </row>
    <row r="1597" spans="1:12" ht="13.95" customHeight="1" x14ac:dyDescent="0.3">
      <c r="A1597" s="94">
        <v>45900</v>
      </c>
      <c r="B1597" s="57" t="s">
        <v>167</v>
      </c>
      <c r="C1597" s="57" t="s">
        <v>99</v>
      </c>
      <c r="D1597" s="19" t="str">
        <f t="shared" si="144"/>
        <v>Financials</v>
      </c>
      <c r="E1597" s="19" t="str">
        <f t="shared" si="145"/>
        <v>Financials</v>
      </c>
      <c r="F1597" s="100">
        <v>2.9510000000000002E-2</v>
      </c>
      <c r="G1597" s="101">
        <v>10.212999999999999</v>
      </c>
      <c r="H1597" s="98">
        <v>0.24024999999999999</v>
      </c>
      <c r="I1597" s="20">
        <f t="shared" si="146"/>
        <v>1</v>
      </c>
      <c r="J1597" s="102">
        <f t="shared" si="147"/>
        <v>2.8894546166650351E-3</v>
      </c>
      <c r="K1597" s="102">
        <f t="shared" si="148"/>
        <v>1.2026866250426786E-2</v>
      </c>
      <c r="L1597" s="96">
        <f t="shared" si="149"/>
        <v>2.9510000000000002E-2</v>
      </c>
    </row>
    <row r="1598" spans="1:12" ht="13.95" customHeight="1" x14ac:dyDescent="0.3">
      <c r="A1598" s="94">
        <v>45930</v>
      </c>
      <c r="B1598" s="57" t="s">
        <v>167</v>
      </c>
      <c r="C1598" s="57" t="s">
        <v>99</v>
      </c>
      <c r="D1598" s="19" t="str">
        <f t="shared" si="144"/>
        <v>Financials</v>
      </c>
      <c r="E1598" s="19" t="str">
        <f t="shared" si="145"/>
        <v>Financials</v>
      </c>
      <c r="F1598" s="100">
        <v>3.0859999999999999E-2</v>
      </c>
      <c r="G1598" s="101">
        <v>10.778</v>
      </c>
      <c r="H1598" s="98">
        <v>0.24002000000000001</v>
      </c>
      <c r="I1598" s="20">
        <f t="shared" si="146"/>
        <v>1</v>
      </c>
      <c r="J1598" s="102">
        <f t="shared" si="147"/>
        <v>2.8632399331972535E-3</v>
      </c>
      <c r="K1598" s="102">
        <f t="shared" si="148"/>
        <v>1.1929172290631004E-2</v>
      </c>
      <c r="L1598" s="96">
        <f t="shared" si="149"/>
        <v>3.0859999999999999E-2</v>
      </c>
    </row>
    <row r="1599" spans="1:12" ht="13.95" customHeight="1" x14ac:dyDescent="0.3">
      <c r="A1599" s="94">
        <v>45961</v>
      </c>
      <c r="B1599" s="57" t="s">
        <v>167</v>
      </c>
      <c r="C1599" s="57" t="s">
        <v>99</v>
      </c>
      <c r="D1599" s="19" t="str">
        <f t="shared" si="144"/>
        <v>Financials</v>
      </c>
      <c r="E1599" s="19" t="str">
        <f t="shared" si="145"/>
        <v>Financials</v>
      </c>
      <c r="F1599" s="100">
        <v>3.0550000000000001E-2</v>
      </c>
      <c r="G1599" s="101">
        <v>10.791</v>
      </c>
      <c r="H1599" s="98">
        <v>0.24073</v>
      </c>
      <c r="I1599" s="20">
        <f t="shared" si="146"/>
        <v>1</v>
      </c>
      <c r="J1599" s="102">
        <f t="shared" si="147"/>
        <v>2.8310629228060422E-3</v>
      </c>
      <c r="K1599" s="102">
        <f t="shared" si="148"/>
        <v>1.1760324524596195E-2</v>
      </c>
      <c r="L1599" s="96">
        <f t="shared" si="149"/>
        <v>3.0550000000000001E-2</v>
      </c>
    </row>
    <row r="1600" spans="1:12" ht="13.95" customHeight="1" x14ac:dyDescent="0.3">
      <c r="A1600" s="94">
        <v>45991</v>
      </c>
      <c r="B1600" s="57" t="s">
        <v>167</v>
      </c>
      <c r="C1600" s="57" t="s">
        <v>99</v>
      </c>
      <c r="D1600" s="19" t="str">
        <f t="shared" si="144"/>
        <v>Financials</v>
      </c>
      <c r="E1600" s="19" t="str">
        <f t="shared" si="145"/>
        <v>Financials</v>
      </c>
      <c r="F1600" s="100">
        <v>3.1719999999999998E-2</v>
      </c>
      <c r="G1600" s="101">
        <v>11.385999999999999</v>
      </c>
      <c r="H1600" s="98">
        <v>0.2492</v>
      </c>
      <c r="I1600" s="20">
        <f t="shared" si="146"/>
        <v>1</v>
      </c>
      <c r="J1600" s="102">
        <f t="shared" si="147"/>
        <v>2.7858773932900051E-3</v>
      </c>
      <c r="K1600" s="102">
        <f t="shared" si="148"/>
        <v>1.1179283279654915E-2</v>
      </c>
      <c r="L1600" s="96">
        <f t="shared" si="149"/>
        <v>3.1719999999999998E-2</v>
      </c>
    </row>
    <row r="1601" spans="1:12" ht="13.95" customHeight="1" x14ac:dyDescent="0.3">
      <c r="A1601" s="94">
        <v>46022</v>
      </c>
      <c r="B1601" s="57" t="s">
        <v>167</v>
      </c>
      <c r="C1601" s="57" t="s">
        <v>99</v>
      </c>
      <c r="D1601" s="19" t="str">
        <f t="shared" si="144"/>
        <v>Financials</v>
      </c>
      <c r="E1601" s="19" t="str">
        <f t="shared" si="145"/>
        <v>Financials</v>
      </c>
      <c r="F1601" s="100">
        <v>3.1309999999999998E-2</v>
      </c>
      <c r="G1601" s="101">
        <v>10.666</v>
      </c>
      <c r="H1601" s="98">
        <v>0.25518999999999997</v>
      </c>
      <c r="I1601" s="20">
        <f t="shared" si="146"/>
        <v>1</v>
      </c>
      <c r="J1601" s="102">
        <f t="shared" si="147"/>
        <v>2.9354959684980307E-3</v>
      </c>
      <c r="K1601" s="102">
        <f t="shared" si="148"/>
        <v>1.1503177900772096E-2</v>
      </c>
      <c r="L1601" s="96">
        <f t="shared" si="149"/>
        <v>3.1309999999999998E-2</v>
      </c>
    </row>
    <row r="1602" spans="1:12" ht="13.95" customHeight="1" x14ac:dyDescent="0.3">
      <c r="A1602" s="94">
        <v>46053</v>
      </c>
      <c r="B1602" s="57" t="s">
        <v>167</v>
      </c>
      <c r="C1602" s="57" t="s">
        <v>99</v>
      </c>
      <c r="D1602" s="19" t="str">
        <f t="shared" si="144"/>
        <v>Financials</v>
      </c>
      <c r="E1602" s="19" t="str">
        <f t="shared" si="145"/>
        <v>Financials</v>
      </c>
      <c r="F1602" s="100">
        <v>3.1910000000000001E-2</v>
      </c>
      <c r="G1602" s="101">
        <v>11.824</v>
      </c>
      <c r="H1602" s="98">
        <v>0.25796000000000002</v>
      </c>
      <c r="I1602" s="20">
        <f t="shared" si="146"/>
        <v>1</v>
      </c>
      <c r="J1602" s="102">
        <f t="shared" si="147"/>
        <v>2.698748308525034E-3</v>
      </c>
      <c r="K1602" s="102">
        <f t="shared" si="148"/>
        <v>1.0461886759672172E-2</v>
      </c>
      <c r="L1602" s="96">
        <f t="shared" si="149"/>
        <v>3.1910000000000001E-2</v>
      </c>
    </row>
    <row r="1603" spans="1:12" ht="13.95" customHeight="1" x14ac:dyDescent="0.3">
      <c r="A1603" s="94">
        <v>46081</v>
      </c>
      <c r="B1603" s="57" t="s">
        <v>167</v>
      </c>
      <c r="C1603" s="57" t="s">
        <v>99</v>
      </c>
      <c r="D1603" s="19" t="str">
        <f t="shared" si="144"/>
        <v>Financials</v>
      </c>
      <c r="E1603" s="19" t="str">
        <f t="shared" si="145"/>
        <v>Financials</v>
      </c>
      <c r="F1603" s="100">
        <v>3.134E-2</v>
      </c>
      <c r="G1603" s="101">
        <v>12.026999999999999</v>
      </c>
      <c r="H1603" s="98">
        <v>0.25729999999999997</v>
      </c>
      <c r="I1603" s="20">
        <f t="shared" si="146"/>
        <v>1</v>
      </c>
      <c r="J1603" s="102">
        <f t="shared" si="147"/>
        <v>2.605803608547435E-3</v>
      </c>
      <c r="K1603" s="102">
        <f t="shared" si="148"/>
        <v>1.0127491677215061E-2</v>
      </c>
      <c r="L1603" s="96">
        <f t="shared" si="149"/>
        <v>3.134E-2</v>
      </c>
    </row>
    <row r="1604" spans="1:12" ht="13.95" customHeight="1" x14ac:dyDescent="0.3">
      <c r="A1604" s="94">
        <v>46112</v>
      </c>
      <c r="B1604" s="57" t="s">
        <v>167</v>
      </c>
      <c r="C1604" s="57" t="s">
        <v>99</v>
      </c>
      <c r="D1604" s="19" t="str">
        <f t="shared" si="144"/>
        <v>Financials</v>
      </c>
      <c r="E1604" s="19" t="str">
        <f t="shared" si="145"/>
        <v>Financials</v>
      </c>
      <c r="F1604" s="100">
        <v>2.9080000000000002E-2</v>
      </c>
      <c r="G1604" s="101">
        <v>10.881</v>
      </c>
      <c r="H1604" s="98">
        <v>0.25699</v>
      </c>
      <c r="I1604" s="20">
        <f t="shared" si="146"/>
        <v>1</v>
      </c>
      <c r="J1604" s="102">
        <f t="shared" si="147"/>
        <v>2.672548479000092E-3</v>
      </c>
      <c r="K1604" s="102">
        <f t="shared" si="148"/>
        <v>1.0399425965991253E-2</v>
      </c>
      <c r="L1604" s="96">
        <f t="shared" si="149"/>
        <v>2.9080000000000002E-2</v>
      </c>
    </row>
    <row r="1605" spans="1:12" ht="13.95" customHeight="1" x14ac:dyDescent="0.3">
      <c r="A1605" s="94">
        <v>46142</v>
      </c>
      <c r="B1605" s="57" t="s">
        <v>167</v>
      </c>
      <c r="C1605" s="57" t="s">
        <v>99</v>
      </c>
      <c r="D1605" s="19" t="str">
        <f t="shared" ref="D1605:D1668" si="150">VLOOKUP(C1605,GicsMap,2,FALSE)</f>
        <v>Financials</v>
      </c>
      <c r="E1605" s="19" t="str">
        <f t="shared" ref="E1605:E1668" si="151">IF(D1605="Cyclicals",IF(COUNTIF(GlobalList,B1605)&gt;0,"WEG &amp; Embraer","Cyclicals ex-WEG &amp; Embraer"),D1605)</f>
        <v>Financials</v>
      </c>
      <c r="F1605" s="100">
        <v>2.7199999999999998E-2</v>
      </c>
      <c r="G1605" s="101">
        <v>11.138999999999999</v>
      </c>
      <c r="H1605" s="98">
        <v>0.25669999999999998</v>
      </c>
      <c r="I1605" s="20">
        <f t="shared" ref="I1605:I1668" si="152">IF(AND(ISNUMBER(G1605),ISNUMBER(H1605),G1605&gt;=PEmin,G1605&lt;=PEmax,H1605&gt;=ROEmin,H1605&lt;=ROEmax),1,0)</f>
        <v>1</v>
      </c>
      <c r="J1605" s="102">
        <f t="shared" ref="J1605:J1668" si="153">IF(I1605=1,F1605/G1605,0)</f>
        <v>2.4418709040308823E-3</v>
      </c>
      <c r="K1605" s="102">
        <f t="shared" ref="K1605:K1668" si="154">IF(I1605=1,J1605/H1605,0)</f>
        <v>9.5125473472180855E-3</v>
      </c>
      <c r="L1605" s="96">
        <f t="shared" ref="L1605:L1668" si="155">I1605*F1605</f>
        <v>2.7199999999999998E-2</v>
      </c>
    </row>
    <row r="1606" spans="1:12" ht="13.95" customHeight="1" x14ac:dyDescent="0.3">
      <c r="A1606" s="94">
        <v>46173</v>
      </c>
      <c r="B1606" s="57" t="s">
        <v>167</v>
      </c>
      <c r="C1606" s="57" t="s">
        <v>99</v>
      </c>
      <c r="D1606" s="19" t="str">
        <f t="shared" si="150"/>
        <v>Financials</v>
      </c>
      <c r="E1606" s="19" t="str">
        <f t="shared" si="151"/>
        <v>Financials</v>
      </c>
      <c r="F1606" s="100">
        <v>2.6579999999999999E-2</v>
      </c>
      <c r="G1606" s="101">
        <v>9.907</v>
      </c>
      <c r="H1606" s="98">
        <v>0.25821</v>
      </c>
      <c r="I1606" s="20">
        <f t="shared" si="152"/>
        <v>1</v>
      </c>
      <c r="J1606" s="102">
        <f t="shared" si="153"/>
        <v>2.6829514484707781E-3</v>
      </c>
      <c r="K1606" s="102">
        <f t="shared" si="154"/>
        <v>1.0390579173815027E-2</v>
      </c>
      <c r="L1606" s="96">
        <f t="shared" si="155"/>
        <v>2.6579999999999999E-2</v>
      </c>
    </row>
    <row r="1607" spans="1:12" ht="13.95" customHeight="1" x14ac:dyDescent="0.3">
      <c r="A1607" s="94">
        <v>46203</v>
      </c>
      <c r="B1607" s="57" t="s">
        <v>167</v>
      </c>
      <c r="C1607" s="57" t="s">
        <v>99</v>
      </c>
      <c r="D1607" s="19" t="str">
        <f t="shared" si="150"/>
        <v>Financials</v>
      </c>
      <c r="E1607" s="19" t="str">
        <f t="shared" si="151"/>
        <v>Financials</v>
      </c>
      <c r="F1607" s="100">
        <v>2.7019999999999999E-2</v>
      </c>
      <c r="G1607" s="101">
        <v>9.7989999999999995</v>
      </c>
      <c r="H1607" s="98">
        <v>0.25833</v>
      </c>
      <c r="I1607" s="20">
        <f t="shared" si="152"/>
        <v>1</v>
      </c>
      <c r="J1607" s="102">
        <f t="shared" si="153"/>
        <v>2.757424226961935E-3</v>
      </c>
      <c r="K1607" s="102">
        <f t="shared" si="154"/>
        <v>1.0674037962923141E-2</v>
      </c>
      <c r="L1607" s="96">
        <f t="shared" si="155"/>
        <v>2.7019999999999999E-2</v>
      </c>
    </row>
    <row r="1608" spans="1:12" ht="13.95" customHeight="1" x14ac:dyDescent="0.3">
      <c r="A1608" s="94">
        <v>46234</v>
      </c>
      <c r="B1608" s="57" t="s">
        <v>167</v>
      </c>
      <c r="C1608" s="57" t="s">
        <v>99</v>
      </c>
      <c r="D1608" s="19" t="str">
        <f t="shared" si="150"/>
        <v>Financials</v>
      </c>
      <c r="E1608" s="19" t="str">
        <f t="shared" si="151"/>
        <v>Financials</v>
      </c>
      <c r="F1608" s="100">
        <v>2.743E-2</v>
      </c>
      <c r="G1608" s="101">
        <v>10.177</v>
      </c>
      <c r="H1608" s="98">
        <v>0.25729999999999997</v>
      </c>
      <c r="I1608" s="20">
        <f t="shared" si="152"/>
        <v>1</v>
      </c>
      <c r="J1608" s="102">
        <f t="shared" si="153"/>
        <v>2.6952933084406013E-3</v>
      </c>
      <c r="K1608" s="102">
        <f t="shared" si="154"/>
        <v>1.0475294630550337E-2</v>
      </c>
      <c r="L1608" s="96">
        <f t="shared" si="155"/>
        <v>2.743E-2</v>
      </c>
    </row>
    <row r="1609" spans="1:12" ht="13.95" customHeight="1" x14ac:dyDescent="0.3">
      <c r="A1609" s="94">
        <v>46265</v>
      </c>
      <c r="B1609" s="57" t="s">
        <v>167</v>
      </c>
      <c r="C1609" s="57" t="s">
        <v>99</v>
      </c>
      <c r="D1609" s="19" t="str">
        <f t="shared" si="150"/>
        <v>Financials</v>
      </c>
      <c r="E1609" s="19" t="str">
        <f t="shared" si="151"/>
        <v>Financials</v>
      </c>
      <c r="F1609" s="100">
        <v>2.6679999999999999E-2</v>
      </c>
      <c r="G1609" s="101">
        <v>9.4939999999999998</v>
      </c>
      <c r="H1609" s="98">
        <v>0.25592999999999999</v>
      </c>
      <c r="I1609" s="20">
        <f t="shared" si="152"/>
        <v>1</v>
      </c>
      <c r="J1609" s="102">
        <f t="shared" si="153"/>
        <v>2.810195913208342E-3</v>
      </c>
      <c r="K1609" s="102">
        <f t="shared" si="154"/>
        <v>1.0980330220014621E-2</v>
      </c>
      <c r="L1609" s="96">
        <f t="shared" si="155"/>
        <v>2.6679999999999999E-2</v>
      </c>
    </row>
    <row r="1610" spans="1:12" ht="13.95" customHeight="1" x14ac:dyDescent="0.3">
      <c r="A1610" s="94">
        <v>46295</v>
      </c>
      <c r="B1610" s="57" t="s">
        <v>167</v>
      </c>
      <c r="C1610" s="57" t="s">
        <v>99</v>
      </c>
      <c r="D1610" s="19" t="str">
        <f t="shared" si="150"/>
        <v>Financials</v>
      </c>
      <c r="E1610" s="19" t="str">
        <f t="shared" si="151"/>
        <v>Financials</v>
      </c>
      <c r="F1610" s="100">
        <v>2.9329999999999998E-2</v>
      </c>
      <c r="G1610" s="101">
        <v>11.018000000000001</v>
      </c>
      <c r="H1610" s="98">
        <v>0.25633</v>
      </c>
      <c r="I1610" s="20">
        <f t="shared" si="152"/>
        <v>1</v>
      </c>
      <c r="J1610" s="102">
        <f t="shared" si="153"/>
        <v>2.6620076238881825E-3</v>
      </c>
      <c r="K1610" s="102">
        <f t="shared" si="154"/>
        <v>1.0385080263286321E-2</v>
      </c>
      <c r="L1610" s="96">
        <f t="shared" si="155"/>
        <v>2.9329999999999998E-2</v>
      </c>
    </row>
    <row r="1611" spans="1:12" ht="13.95" customHeight="1" x14ac:dyDescent="0.3">
      <c r="A1611" s="94">
        <v>44469</v>
      </c>
      <c r="B1611" s="57" t="s">
        <v>362</v>
      </c>
      <c r="C1611" s="57" t="s">
        <v>99</v>
      </c>
      <c r="D1611" s="19" t="str">
        <f t="shared" si="150"/>
        <v>Financials</v>
      </c>
      <c r="E1611" s="19" t="str">
        <f t="shared" si="151"/>
        <v>Financials</v>
      </c>
      <c r="F1611" s="100">
        <v>2.5300000000000001E-3</v>
      </c>
      <c r="G1611" s="101">
        <v>16.925999999999998</v>
      </c>
      <c r="H1611" s="98">
        <v>0.17732000000000001</v>
      </c>
      <c r="I1611" s="20">
        <f t="shared" si="152"/>
        <v>1</v>
      </c>
      <c r="J1611" s="102">
        <f t="shared" si="153"/>
        <v>1.4947418173224628E-4</v>
      </c>
      <c r="K1611" s="102">
        <f t="shared" si="154"/>
        <v>8.4296290171580342E-4</v>
      </c>
      <c r="L1611" s="96">
        <f t="shared" si="155"/>
        <v>2.5300000000000001E-3</v>
      </c>
    </row>
    <row r="1612" spans="1:12" ht="13.95" customHeight="1" x14ac:dyDescent="0.3">
      <c r="A1612" s="94">
        <v>44500</v>
      </c>
      <c r="B1612" s="57" t="s">
        <v>362</v>
      </c>
      <c r="C1612" s="57" t="s">
        <v>99</v>
      </c>
      <c r="D1612" s="19" t="str">
        <f t="shared" si="150"/>
        <v>Financials</v>
      </c>
      <c r="E1612" s="19" t="str">
        <f t="shared" si="151"/>
        <v>Financials</v>
      </c>
      <c r="F1612" s="100">
        <v>2.2799999999999999E-3</v>
      </c>
      <c r="G1612" s="101">
        <v>14.58</v>
      </c>
      <c r="H1612" s="98">
        <v>0.17552999999999999</v>
      </c>
      <c r="I1612" s="20">
        <f t="shared" si="152"/>
        <v>1</v>
      </c>
      <c r="J1612" s="102">
        <f t="shared" si="153"/>
        <v>1.5637860082304527E-4</v>
      </c>
      <c r="K1612" s="102">
        <f t="shared" si="154"/>
        <v>8.9089386898561656E-4</v>
      </c>
      <c r="L1612" s="96">
        <f t="shared" si="155"/>
        <v>2.2799999999999999E-3</v>
      </c>
    </row>
    <row r="1613" spans="1:12" ht="13.95" customHeight="1" x14ac:dyDescent="0.3">
      <c r="A1613" s="94">
        <v>44530</v>
      </c>
      <c r="B1613" s="57" t="s">
        <v>362</v>
      </c>
      <c r="C1613" s="57" t="s">
        <v>99</v>
      </c>
      <c r="D1613" s="19" t="str">
        <f t="shared" si="150"/>
        <v>Financials</v>
      </c>
      <c r="E1613" s="19" t="str">
        <f t="shared" si="151"/>
        <v>Financials</v>
      </c>
      <c r="F1613" s="100">
        <v>1.97E-3</v>
      </c>
      <c r="G1613" s="101">
        <v>12.247</v>
      </c>
      <c r="H1613" s="98">
        <v>0.18093999999999999</v>
      </c>
      <c r="I1613" s="20">
        <f t="shared" si="152"/>
        <v>1</v>
      </c>
      <c r="J1613" s="102">
        <f t="shared" si="153"/>
        <v>1.6085571976810648E-4</v>
      </c>
      <c r="K1613" s="102">
        <f t="shared" si="154"/>
        <v>8.8900033032003145E-4</v>
      </c>
      <c r="L1613" s="96">
        <f t="shared" si="155"/>
        <v>1.97E-3</v>
      </c>
    </row>
    <row r="1614" spans="1:12" ht="13.95" customHeight="1" x14ac:dyDescent="0.3">
      <c r="A1614" s="94">
        <v>44561</v>
      </c>
      <c r="B1614" s="57" t="s">
        <v>362</v>
      </c>
      <c r="C1614" s="57" t="s">
        <v>99</v>
      </c>
      <c r="D1614" s="19" t="str">
        <f t="shared" si="150"/>
        <v>Financials</v>
      </c>
      <c r="E1614" s="19" t="str">
        <f t="shared" si="151"/>
        <v>Financials</v>
      </c>
      <c r="F1614" s="100">
        <v>1.83E-3</v>
      </c>
      <c r="G1614" s="101">
        <v>13.528</v>
      </c>
      <c r="H1614" s="98">
        <v>0.16445000000000001</v>
      </c>
      <c r="I1614" s="20">
        <f t="shared" si="152"/>
        <v>1</v>
      </c>
      <c r="J1614" s="102">
        <f t="shared" si="153"/>
        <v>1.3527498521584861E-4</v>
      </c>
      <c r="K1614" s="102">
        <f t="shared" si="154"/>
        <v>8.2259036312464938E-4</v>
      </c>
      <c r="L1614" s="96">
        <f t="shared" si="155"/>
        <v>1.83E-3</v>
      </c>
    </row>
    <row r="1615" spans="1:12" ht="13.95" customHeight="1" x14ac:dyDescent="0.3">
      <c r="A1615" s="94">
        <v>44592</v>
      </c>
      <c r="B1615" s="57" t="s">
        <v>362</v>
      </c>
      <c r="C1615" s="57" t="s">
        <v>99</v>
      </c>
      <c r="D1615" s="19" t="str">
        <f t="shared" si="150"/>
        <v>Financials</v>
      </c>
      <c r="E1615" s="19" t="str">
        <f t="shared" si="151"/>
        <v>Financials</v>
      </c>
      <c r="F1615" s="100">
        <v>1.75E-3</v>
      </c>
      <c r="G1615" s="101">
        <v>13.808</v>
      </c>
      <c r="H1615" s="98">
        <v>0.14979999999999999</v>
      </c>
      <c r="I1615" s="20">
        <f t="shared" si="152"/>
        <v>1</v>
      </c>
      <c r="J1615" s="102">
        <f t="shared" si="153"/>
        <v>1.2673812282734646E-4</v>
      </c>
      <c r="K1615" s="102">
        <f t="shared" si="154"/>
        <v>8.4604888402768001E-4</v>
      </c>
      <c r="L1615" s="96">
        <f t="shared" si="155"/>
        <v>1.75E-3</v>
      </c>
    </row>
    <row r="1616" spans="1:12" ht="13.95" customHeight="1" x14ac:dyDescent="0.3">
      <c r="A1616" s="94">
        <v>44620</v>
      </c>
      <c r="B1616" s="57" t="s">
        <v>362</v>
      </c>
      <c r="C1616" s="57" t="s">
        <v>99</v>
      </c>
      <c r="D1616" s="19" t="str">
        <f t="shared" si="150"/>
        <v>Financials</v>
      </c>
      <c r="E1616" s="19" t="str">
        <f t="shared" si="151"/>
        <v>Financials</v>
      </c>
      <c r="F1616" s="100">
        <v>1.58E-3</v>
      </c>
      <c r="G1616" s="101">
        <v>12.843</v>
      </c>
      <c r="H1616" s="98">
        <v>0.15137999999999999</v>
      </c>
      <c r="I1616" s="20">
        <f t="shared" si="152"/>
        <v>1</v>
      </c>
      <c r="J1616" s="102">
        <f t="shared" si="153"/>
        <v>1.2302421552596747E-4</v>
      </c>
      <c r="K1616" s="102">
        <f t="shared" si="154"/>
        <v>8.1268473725701861E-4</v>
      </c>
      <c r="L1616" s="96">
        <f t="shared" si="155"/>
        <v>1.58E-3</v>
      </c>
    </row>
    <row r="1617" spans="1:12" ht="13.95" customHeight="1" x14ac:dyDescent="0.3">
      <c r="A1617" s="94">
        <v>44651</v>
      </c>
      <c r="B1617" s="57" t="s">
        <v>362</v>
      </c>
      <c r="C1617" s="57" t="s">
        <v>99</v>
      </c>
      <c r="D1617" s="19" t="str">
        <f t="shared" si="150"/>
        <v>Financials</v>
      </c>
      <c r="E1617" s="19" t="str">
        <f t="shared" si="151"/>
        <v>Financials</v>
      </c>
      <c r="F1617" s="100">
        <v>1.5900000000000001E-3</v>
      </c>
      <c r="G1617" s="101">
        <v>13.257</v>
      </c>
      <c r="H1617" s="98">
        <v>0.15359</v>
      </c>
      <c r="I1617" s="20">
        <f t="shared" si="152"/>
        <v>1</v>
      </c>
      <c r="J1617" s="102">
        <f t="shared" si="153"/>
        <v>1.1993663724824622E-4</v>
      </c>
      <c r="K1617" s="102">
        <f t="shared" si="154"/>
        <v>7.808883211683457E-4</v>
      </c>
      <c r="L1617" s="96">
        <f t="shared" si="155"/>
        <v>1.5900000000000001E-3</v>
      </c>
    </row>
    <row r="1618" spans="1:12" ht="13.95" customHeight="1" x14ac:dyDescent="0.3">
      <c r="A1618" s="94">
        <v>44681</v>
      </c>
      <c r="B1618" s="57" t="s">
        <v>362</v>
      </c>
      <c r="C1618" s="57" t="s">
        <v>99</v>
      </c>
      <c r="D1618" s="19" t="str">
        <f t="shared" si="150"/>
        <v>Financials</v>
      </c>
      <c r="E1618" s="19" t="str">
        <f t="shared" si="151"/>
        <v>Financials</v>
      </c>
      <c r="F1618" s="100">
        <v>1.5900000000000001E-3</v>
      </c>
      <c r="G1618" s="101">
        <v>11.728</v>
      </c>
      <c r="H1618" s="98">
        <v>0.155</v>
      </c>
      <c r="I1618" s="20">
        <f t="shared" si="152"/>
        <v>1</v>
      </c>
      <c r="J1618" s="102">
        <f t="shared" si="153"/>
        <v>1.3557298772169169E-4</v>
      </c>
      <c r="K1618" s="102">
        <f t="shared" si="154"/>
        <v>8.7466443691414E-4</v>
      </c>
      <c r="L1618" s="96">
        <f t="shared" si="155"/>
        <v>1.5900000000000001E-3</v>
      </c>
    </row>
    <row r="1619" spans="1:12" ht="13.95" customHeight="1" x14ac:dyDescent="0.3">
      <c r="A1619" s="94">
        <v>44712</v>
      </c>
      <c r="B1619" s="57" t="s">
        <v>362</v>
      </c>
      <c r="C1619" s="57" t="s">
        <v>99</v>
      </c>
      <c r="D1619" s="19" t="str">
        <f t="shared" si="150"/>
        <v>Financials</v>
      </c>
      <c r="E1619" s="19" t="str">
        <f t="shared" si="151"/>
        <v>Financials</v>
      </c>
      <c r="F1619" s="100">
        <v>1.33E-3</v>
      </c>
      <c r="G1619" s="101">
        <v>9.9510000000000005</v>
      </c>
      <c r="H1619" s="98">
        <v>0.13811999999999999</v>
      </c>
      <c r="I1619" s="20">
        <f t="shared" si="152"/>
        <v>1</v>
      </c>
      <c r="J1619" s="102">
        <f t="shared" si="153"/>
        <v>1.336549090543664E-4</v>
      </c>
      <c r="K1619" s="102">
        <f t="shared" si="154"/>
        <v>9.6767237948426307E-4</v>
      </c>
      <c r="L1619" s="96">
        <f t="shared" si="155"/>
        <v>1.33E-3</v>
      </c>
    </row>
    <row r="1620" spans="1:12" ht="13.95" customHeight="1" x14ac:dyDescent="0.3">
      <c r="A1620" s="94">
        <v>44742</v>
      </c>
      <c r="B1620" s="57" t="s">
        <v>362</v>
      </c>
      <c r="C1620" s="57" t="s">
        <v>99</v>
      </c>
      <c r="D1620" s="19" t="str">
        <f t="shared" si="150"/>
        <v>Financials</v>
      </c>
      <c r="E1620" s="19" t="str">
        <f t="shared" si="151"/>
        <v>Financials</v>
      </c>
      <c r="F1620" s="100">
        <v>1.14E-3</v>
      </c>
      <c r="G1620" s="101">
        <v>7.4770000000000003</v>
      </c>
      <c r="H1620" s="98">
        <v>0.1401</v>
      </c>
      <c r="I1620" s="20">
        <f t="shared" si="152"/>
        <v>1</v>
      </c>
      <c r="J1620" s="102">
        <f t="shared" si="153"/>
        <v>1.524675672060987E-4</v>
      </c>
      <c r="K1620" s="102">
        <f t="shared" si="154"/>
        <v>1.088276710964302E-3</v>
      </c>
      <c r="L1620" s="96">
        <f t="shared" si="155"/>
        <v>1.14E-3</v>
      </c>
    </row>
    <row r="1621" spans="1:12" ht="13.95" customHeight="1" x14ac:dyDescent="0.3">
      <c r="A1621" s="94">
        <v>44773</v>
      </c>
      <c r="B1621" s="57" t="s">
        <v>362</v>
      </c>
      <c r="C1621" s="57" t="s">
        <v>99</v>
      </c>
      <c r="D1621" s="19" t="str">
        <f t="shared" si="150"/>
        <v>Financials</v>
      </c>
      <c r="E1621" s="19" t="str">
        <f t="shared" si="151"/>
        <v>Financials</v>
      </c>
      <c r="F1621" s="100">
        <v>1.1800000000000001E-3</v>
      </c>
      <c r="G1621" s="101">
        <v>7.9859999999999998</v>
      </c>
      <c r="H1621" s="98">
        <v>0.14085</v>
      </c>
      <c r="I1621" s="20">
        <f t="shared" si="152"/>
        <v>1</v>
      </c>
      <c r="J1621" s="102">
        <f t="shared" si="153"/>
        <v>1.4775857751064364E-4</v>
      </c>
      <c r="K1621" s="102">
        <f t="shared" si="154"/>
        <v>1.0490491836041436E-3</v>
      </c>
      <c r="L1621" s="96">
        <f t="shared" si="155"/>
        <v>1.1800000000000001E-3</v>
      </c>
    </row>
    <row r="1622" spans="1:12" ht="13.95" customHeight="1" x14ac:dyDescent="0.3">
      <c r="A1622" s="94">
        <v>44804</v>
      </c>
      <c r="B1622" s="57" t="s">
        <v>362</v>
      </c>
      <c r="C1622" s="57" t="s">
        <v>99</v>
      </c>
      <c r="D1622" s="19" t="str">
        <f t="shared" si="150"/>
        <v>Financials</v>
      </c>
      <c r="E1622" s="19" t="str">
        <f t="shared" si="151"/>
        <v>Financials</v>
      </c>
      <c r="F1622" s="100">
        <v>1.2700000000000001E-3</v>
      </c>
      <c r="G1622" s="101">
        <v>8.8680000000000003</v>
      </c>
      <c r="H1622" s="98">
        <v>0.14499000000000001</v>
      </c>
      <c r="I1622" s="20">
        <f t="shared" si="152"/>
        <v>1</v>
      </c>
      <c r="J1622" s="102">
        <f t="shared" si="153"/>
        <v>1.4321154713576906E-4</v>
      </c>
      <c r="K1622" s="102">
        <f t="shared" si="154"/>
        <v>9.8773396189922799E-4</v>
      </c>
      <c r="L1622" s="96">
        <f t="shared" si="155"/>
        <v>1.2700000000000001E-3</v>
      </c>
    </row>
    <row r="1623" spans="1:12" ht="13.95" customHeight="1" x14ac:dyDescent="0.3">
      <c r="A1623" s="94">
        <v>44834</v>
      </c>
      <c r="B1623" s="57" t="s">
        <v>362</v>
      </c>
      <c r="C1623" s="57" t="s">
        <v>99</v>
      </c>
      <c r="D1623" s="19" t="str">
        <f t="shared" si="150"/>
        <v>Financials</v>
      </c>
      <c r="E1623" s="19" t="str">
        <f t="shared" si="151"/>
        <v>Financials</v>
      </c>
      <c r="F1623" s="100">
        <v>1.15E-3</v>
      </c>
      <c r="G1623" s="101">
        <v>8.2579999999999991</v>
      </c>
      <c r="H1623" s="98">
        <v>0.14607999999999999</v>
      </c>
      <c r="I1623" s="20">
        <f t="shared" si="152"/>
        <v>1</v>
      </c>
      <c r="J1623" s="102">
        <f t="shared" si="153"/>
        <v>1.3925890046015985E-4</v>
      </c>
      <c r="K1623" s="102">
        <f t="shared" si="154"/>
        <v>9.5330572604162005E-4</v>
      </c>
      <c r="L1623" s="96">
        <f t="shared" si="155"/>
        <v>1.15E-3</v>
      </c>
    </row>
    <row r="1624" spans="1:12" ht="13.95" customHeight="1" x14ac:dyDescent="0.3">
      <c r="A1624" s="94">
        <v>44865</v>
      </c>
      <c r="B1624" s="57" t="s">
        <v>362</v>
      </c>
      <c r="C1624" s="57" t="s">
        <v>99</v>
      </c>
      <c r="D1624" s="19" t="str">
        <f t="shared" si="150"/>
        <v>Financials</v>
      </c>
      <c r="E1624" s="19" t="str">
        <f t="shared" si="151"/>
        <v>Financials</v>
      </c>
      <c r="F1624" s="100">
        <v>1.2099999999999999E-3</v>
      </c>
      <c r="G1624" s="101">
        <v>8.9629999999999992</v>
      </c>
      <c r="H1624" s="98">
        <v>0.14713999999999999</v>
      </c>
      <c r="I1624" s="20">
        <f t="shared" si="152"/>
        <v>1</v>
      </c>
      <c r="J1624" s="102">
        <f t="shared" si="153"/>
        <v>1.349994421510655E-4</v>
      </c>
      <c r="K1624" s="102">
        <f t="shared" si="154"/>
        <v>9.1748975228398474E-4</v>
      </c>
      <c r="L1624" s="96">
        <f t="shared" si="155"/>
        <v>1.2099999999999999E-3</v>
      </c>
    </row>
    <row r="1625" spans="1:12" ht="13.95" customHeight="1" x14ac:dyDescent="0.3">
      <c r="A1625" s="94">
        <v>44895</v>
      </c>
      <c r="B1625" s="57" t="s">
        <v>362</v>
      </c>
      <c r="C1625" s="57" t="s">
        <v>99</v>
      </c>
      <c r="D1625" s="19" t="str">
        <f t="shared" si="150"/>
        <v>Financials</v>
      </c>
      <c r="E1625" s="19" t="str">
        <f t="shared" si="151"/>
        <v>Financials</v>
      </c>
      <c r="F1625" s="100">
        <v>1.17E-3</v>
      </c>
      <c r="G1625" s="101">
        <v>9.3010000000000002</v>
      </c>
      <c r="H1625" s="98">
        <v>0.13064999999999999</v>
      </c>
      <c r="I1625" s="20">
        <f t="shared" si="152"/>
        <v>1</v>
      </c>
      <c r="J1625" s="102">
        <f t="shared" si="153"/>
        <v>1.257929254918826E-4</v>
      </c>
      <c r="K1625" s="102">
        <f t="shared" si="154"/>
        <v>9.6282376955134032E-4</v>
      </c>
      <c r="L1625" s="96">
        <f t="shared" si="155"/>
        <v>1.17E-3</v>
      </c>
    </row>
    <row r="1626" spans="1:12" ht="13.95" customHeight="1" x14ac:dyDescent="0.3">
      <c r="A1626" s="94">
        <v>44926</v>
      </c>
      <c r="B1626" s="57" t="s">
        <v>362</v>
      </c>
      <c r="C1626" s="57" t="s">
        <v>99</v>
      </c>
      <c r="D1626" s="19" t="str">
        <f t="shared" si="150"/>
        <v>Financials</v>
      </c>
      <c r="E1626" s="19" t="str">
        <f t="shared" si="151"/>
        <v>Financials</v>
      </c>
      <c r="F1626" s="100">
        <v>1.07E-3</v>
      </c>
      <c r="G1626" s="101">
        <v>7.69</v>
      </c>
      <c r="H1626" s="98">
        <v>0.12167</v>
      </c>
      <c r="I1626" s="20">
        <f t="shared" si="152"/>
        <v>1</v>
      </c>
      <c r="J1626" s="102">
        <f t="shared" si="153"/>
        <v>1.3914174252275681E-4</v>
      </c>
      <c r="K1626" s="102">
        <f t="shared" si="154"/>
        <v>1.1435994289698103E-3</v>
      </c>
      <c r="L1626" s="96">
        <f t="shared" si="155"/>
        <v>1.07E-3</v>
      </c>
    </row>
    <row r="1627" spans="1:12" ht="13.95" customHeight="1" x14ac:dyDescent="0.3">
      <c r="A1627" s="94">
        <v>44957</v>
      </c>
      <c r="B1627" s="57" t="s">
        <v>362</v>
      </c>
      <c r="C1627" s="57" t="s">
        <v>99</v>
      </c>
      <c r="D1627" s="19" t="str">
        <f t="shared" si="150"/>
        <v>Financials</v>
      </c>
      <c r="E1627" s="19" t="str">
        <f t="shared" si="151"/>
        <v>Financials</v>
      </c>
      <c r="F1627" s="100">
        <v>9.7999999999999997E-4</v>
      </c>
      <c r="G1627" s="101">
        <v>7.16</v>
      </c>
      <c r="H1627" s="98">
        <v>0.12454999999999999</v>
      </c>
      <c r="I1627" s="20">
        <f t="shared" si="152"/>
        <v>1</v>
      </c>
      <c r="J1627" s="102">
        <f t="shared" si="153"/>
        <v>1.3687150837988826E-4</v>
      </c>
      <c r="K1627" s="102">
        <f t="shared" si="154"/>
        <v>1.0989282085900303E-3</v>
      </c>
      <c r="L1627" s="96">
        <f t="shared" si="155"/>
        <v>9.7999999999999997E-4</v>
      </c>
    </row>
    <row r="1628" spans="1:12" ht="13.95" customHeight="1" x14ac:dyDescent="0.3">
      <c r="A1628" s="94">
        <v>44985</v>
      </c>
      <c r="B1628" s="57" t="s">
        <v>362</v>
      </c>
      <c r="C1628" s="57" t="s">
        <v>99</v>
      </c>
      <c r="D1628" s="19" t="str">
        <f t="shared" si="150"/>
        <v>Financials</v>
      </c>
      <c r="E1628" s="19" t="str">
        <f t="shared" si="151"/>
        <v>Financials</v>
      </c>
      <c r="F1628" s="100">
        <v>9.5E-4</v>
      </c>
      <c r="G1628" s="101">
        <v>6.2640000000000002</v>
      </c>
      <c r="H1628" s="98">
        <v>0.13267000000000001</v>
      </c>
      <c r="I1628" s="20">
        <f t="shared" si="152"/>
        <v>1</v>
      </c>
      <c r="J1628" s="102">
        <f t="shared" si="153"/>
        <v>1.516602809706258E-4</v>
      </c>
      <c r="K1628" s="102">
        <f t="shared" si="154"/>
        <v>1.1431392249236889E-3</v>
      </c>
      <c r="L1628" s="96">
        <f t="shared" si="155"/>
        <v>9.5E-4</v>
      </c>
    </row>
    <row r="1629" spans="1:12" ht="13.95" customHeight="1" x14ac:dyDescent="0.3">
      <c r="A1629" s="94">
        <v>45016</v>
      </c>
      <c r="B1629" s="57" t="s">
        <v>362</v>
      </c>
      <c r="C1629" s="57" t="s">
        <v>99</v>
      </c>
      <c r="D1629" s="19" t="str">
        <f t="shared" si="150"/>
        <v>Financials</v>
      </c>
      <c r="E1629" s="19" t="str">
        <f t="shared" si="151"/>
        <v>Financials</v>
      </c>
      <c r="F1629" s="100">
        <v>9.7000000000000005E-4</v>
      </c>
      <c r="G1629" s="101">
        <v>6.1059999999999999</v>
      </c>
      <c r="H1629" s="98">
        <v>0.13557</v>
      </c>
      <c r="I1629" s="20">
        <f t="shared" si="152"/>
        <v>1</v>
      </c>
      <c r="J1629" s="102">
        <f t="shared" si="153"/>
        <v>1.5886013756960369E-4</v>
      </c>
      <c r="K1629" s="102">
        <f t="shared" si="154"/>
        <v>1.1717941843298937E-3</v>
      </c>
      <c r="L1629" s="96">
        <f t="shared" si="155"/>
        <v>9.7000000000000005E-4</v>
      </c>
    </row>
    <row r="1630" spans="1:12" ht="13.95" customHeight="1" x14ac:dyDescent="0.3">
      <c r="A1630" s="94">
        <v>42674</v>
      </c>
      <c r="B1630" s="57" t="s">
        <v>299</v>
      </c>
      <c r="C1630" s="57" t="s">
        <v>122</v>
      </c>
      <c r="D1630" s="19" t="str">
        <f t="shared" si="150"/>
        <v>Commodities</v>
      </c>
      <c r="E1630" s="19" t="str">
        <f t="shared" si="151"/>
        <v>Commodities</v>
      </c>
      <c r="F1630" s="100">
        <v>2.7200000000000002E-3</v>
      </c>
      <c r="G1630" s="101">
        <v>6.9109999999999996</v>
      </c>
      <c r="H1630" s="98">
        <v>1.9539999999999998E-2</v>
      </c>
      <c r="I1630" s="20">
        <f t="shared" si="152"/>
        <v>1</v>
      </c>
      <c r="J1630" s="102">
        <f t="shared" si="153"/>
        <v>3.9357545941253082E-4</v>
      </c>
      <c r="K1630" s="102">
        <f t="shared" si="154"/>
        <v>2.0142039888051733E-2</v>
      </c>
      <c r="L1630" s="96">
        <f t="shared" si="155"/>
        <v>2.7200000000000002E-3</v>
      </c>
    </row>
    <row r="1631" spans="1:12" ht="13.95" customHeight="1" x14ac:dyDescent="0.3">
      <c r="A1631" s="94">
        <v>42704</v>
      </c>
      <c r="B1631" s="57" t="s">
        <v>299</v>
      </c>
      <c r="C1631" s="57" t="s">
        <v>122</v>
      </c>
      <c r="D1631" s="19" t="str">
        <f t="shared" si="150"/>
        <v>Commodities</v>
      </c>
      <c r="E1631" s="19" t="str">
        <f t="shared" si="151"/>
        <v>Commodities</v>
      </c>
      <c r="F1631" s="100">
        <v>3.32E-3</v>
      </c>
      <c r="G1631" s="101">
        <v>16.45</v>
      </c>
      <c r="H1631" s="98">
        <v>1.387E-2</v>
      </c>
      <c r="I1631" s="20">
        <f t="shared" si="152"/>
        <v>1</v>
      </c>
      <c r="J1631" s="102">
        <f t="shared" si="153"/>
        <v>2.0182370820668693E-4</v>
      </c>
      <c r="K1631" s="102">
        <f t="shared" si="154"/>
        <v>1.4551096482097112E-2</v>
      </c>
      <c r="L1631" s="96">
        <f t="shared" si="155"/>
        <v>3.32E-3</v>
      </c>
    </row>
    <row r="1632" spans="1:12" ht="13.95" customHeight="1" x14ac:dyDescent="0.3">
      <c r="A1632" s="94">
        <v>42735</v>
      </c>
      <c r="B1632" s="57" t="s">
        <v>299</v>
      </c>
      <c r="C1632" s="57" t="s">
        <v>122</v>
      </c>
      <c r="D1632" s="19" t="str">
        <f t="shared" si="150"/>
        <v>Commodities</v>
      </c>
      <c r="E1632" s="19" t="str">
        <f t="shared" si="151"/>
        <v>Commodities</v>
      </c>
      <c r="F1632" s="100">
        <v>3.2499999999999999E-3</v>
      </c>
      <c r="G1632" s="101">
        <v>5.3150000000000004</v>
      </c>
      <c r="H1632" s="98">
        <v>9.4200000000000006E-2</v>
      </c>
      <c r="I1632" s="20">
        <f t="shared" si="152"/>
        <v>1</v>
      </c>
      <c r="J1632" s="102">
        <f t="shared" si="153"/>
        <v>6.1147695202257754E-4</v>
      </c>
      <c r="K1632" s="102">
        <f t="shared" si="154"/>
        <v>6.4912627603246021E-3</v>
      </c>
      <c r="L1632" s="96">
        <f t="shared" si="155"/>
        <v>3.2499999999999999E-3</v>
      </c>
    </row>
    <row r="1633" spans="1:12" ht="13.95" customHeight="1" x14ac:dyDescent="0.3">
      <c r="A1633" s="94">
        <v>42766</v>
      </c>
      <c r="B1633" s="57" t="s">
        <v>299</v>
      </c>
      <c r="C1633" s="57" t="s">
        <v>122</v>
      </c>
      <c r="D1633" s="19" t="str">
        <f t="shared" si="150"/>
        <v>Commodities</v>
      </c>
      <c r="E1633" s="19" t="str">
        <f t="shared" si="151"/>
        <v>Commodities</v>
      </c>
      <c r="F1633" s="100">
        <v>4.4799999999999996E-3</v>
      </c>
      <c r="G1633" s="101">
        <v>4.1289999999999996</v>
      </c>
      <c r="H1633" s="98">
        <v>0.14141999999999999</v>
      </c>
      <c r="I1633" s="20">
        <f t="shared" si="152"/>
        <v>1</v>
      </c>
      <c r="J1633" s="102">
        <f t="shared" si="153"/>
        <v>1.0850084766287236E-3</v>
      </c>
      <c r="K1633" s="102">
        <f t="shared" si="154"/>
        <v>7.6722420918450265E-3</v>
      </c>
      <c r="L1633" s="96">
        <f t="shared" si="155"/>
        <v>4.4799999999999996E-3</v>
      </c>
    </row>
    <row r="1634" spans="1:12" ht="13.95" customHeight="1" x14ac:dyDescent="0.3">
      <c r="A1634" s="94">
        <v>42794</v>
      </c>
      <c r="B1634" s="57" t="s">
        <v>299</v>
      </c>
      <c r="C1634" s="57" t="s">
        <v>122</v>
      </c>
      <c r="D1634" s="19" t="str">
        <f t="shared" si="150"/>
        <v>Commodities</v>
      </c>
      <c r="E1634" s="19" t="str">
        <f t="shared" si="151"/>
        <v>Commodities</v>
      </c>
      <c r="F1634" s="100">
        <v>4.7999999999999996E-3</v>
      </c>
      <c r="G1634" s="101">
        <v>2.8759999999999999</v>
      </c>
      <c r="H1634" s="98">
        <v>0.13672999999999999</v>
      </c>
      <c r="I1634" s="20">
        <f t="shared" si="152"/>
        <v>1</v>
      </c>
      <c r="J1634" s="102">
        <f t="shared" si="153"/>
        <v>1.6689847009735744E-3</v>
      </c>
      <c r="K1634" s="102">
        <f t="shared" si="154"/>
        <v>1.2206426541165615E-2</v>
      </c>
      <c r="L1634" s="96">
        <f t="shared" si="155"/>
        <v>4.7999999999999996E-3</v>
      </c>
    </row>
    <row r="1635" spans="1:12" ht="13.95" customHeight="1" x14ac:dyDescent="0.3">
      <c r="A1635" s="94">
        <v>42825</v>
      </c>
      <c r="B1635" s="57" t="s">
        <v>299</v>
      </c>
      <c r="C1635" s="57" t="s">
        <v>122</v>
      </c>
      <c r="D1635" s="19" t="str">
        <f t="shared" si="150"/>
        <v>Commodities</v>
      </c>
      <c r="E1635" s="19" t="str">
        <f t="shared" si="151"/>
        <v>Commodities</v>
      </c>
      <c r="F1635" s="100">
        <v>4.3699999999999998E-3</v>
      </c>
      <c r="G1635" s="101">
        <v>1.57</v>
      </c>
      <c r="H1635" s="98">
        <v>0.13153000000000001</v>
      </c>
      <c r="I1635" s="20">
        <f t="shared" si="152"/>
        <v>1</v>
      </c>
      <c r="J1635" s="102">
        <f t="shared" si="153"/>
        <v>2.7834394904458597E-3</v>
      </c>
      <c r="K1635" s="102">
        <f t="shared" si="154"/>
        <v>2.1162012395999845E-2</v>
      </c>
      <c r="L1635" s="96">
        <f t="shared" si="155"/>
        <v>4.3699999999999998E-3</v>
      </c>
    </row>
    <row r="1636" spans="1:12" ht="13.95" customHeight="1" x14ac:dyDescent="0.3">
      <c r="A1636" s="94">
        <v>42855</v>
      </c>
      <c r="B1636" s="57" t="s">
        <v>299</v>
      </c>
      <c r="C1636" s="57" t="s">
        <v>122</v>
      </c>
      <c r="D1636" s="19" t="str">
        <f t="shared" si="150"/>
        <v>Commodities</v>
      </c>
      <c r="E1636" s="19" t="str">
        <f t="shared" si="151"/>
        <v>Commodities</v>
      </c>
      <c r="F1636" s="100">
        <v>4.0799999999999994E-3</v>
      </c>
      <c r="G1636" s="101">
        <v>2.34</v>
      </c>
      <c r="H1636" s="98">
        <v>0.12667</v>
      </c>
      <c r="I1636" s="20">
        <f t="shared" si="152"/>
        <v>1</v>
      </c>
      <c r="J1636" s="102">
        <f t="shared" si="153"/>
        <v>1.7435897435897434E-3</v>
      </c>
      <c r="K1636" s="102">
        <f t="shared" si="154"/>
        <v>1.376481995413076E-2</v>
      </c>
      <c r="L1636" s="96">
        <f t="shared" si="155"/>
        <v>4.0799999999999994E-3</v>
      </c>
    </row>
    <row r="1637" spans="1:12" ht="13.95" customHeight="1" x14ac:dyDescent="0.3">
      <c r="A1637" s="94">
        <v>42886</v>
      </c>
      <c r="B1637" s="57" t="s">
        <v>299</v>
      </c>
      <c r="C1637" s="57" t="s">
        <v>122</v>
      </c>
      <c r="D1637" s="19" t="str">
        <f t="shared" si="150"/>
        <v>Commodities</v>
      </c>
      <c r="E1637" s="19" t="str">
        <f t="shared" si="151"/>
        <v>Commodities</v>
      </c>
      <c r="F1637" s="100">
        <v>3.9500000000000004E-3</v>
      </c>
      <c r="G1637" s="101">
        <v>2.383</v>
      </c>
      <c r="H1637" s="98">
        <v>0.12128</v>
      </c>
      <c r="I1637" s="20">
        <f t="shared" si="152"/>
        <v>1</v>
      </c>
      <c r="J1637" s="102">
        <f t="shared" si="153"/>
        <v>1.6575744859420899E-3</v>
      </c>
      <c r="K1637" s="102">
        <f t="shared" si="154"/>
        <v>1.3667335800973696E-2</v>
      </c>
      <c r="L1637" s="96">
        <f t="shared" si="155"/>
        <v>3.9500000000000004E-3</v>
      </c>
    </row>
    <row r="1638" spans="1:12" ht="13.95" customHeight="1" x14ac:dyDescent="0.3">
      <c r="A1638" s="94">
        <v>42916</v>
      </c>
      <c r="B1638" s="57" t="s">
        <v>299</v>
      </c>
      <c r="C1638" s="57" t="s">
        <v>122</v>
      </c>
      <c r="D1638" s="19" t="str">
        <f t="shared" si="150"/>
        <v>Commodities</v>
      </c>
      <c r="E1638" s="19" t="str">
        <f t="shared" si="151"/>
        <v>Commodities</v>
      </c>
      <c r="F1638" s="100">
        <v>4.4799999999999996E-3</v>
      </c>
      <c r="G1638" s="101">
        <v>2.9649999999999999</v>
      </c>
      <c r="H1638" s="98">
        <v>0.10817</v>
      </c>
      <c r="I1638" s="20">
        <f t="shared" si="152"/>
        <v>1</v>
      </c>
      <c r="J1638" s="102">
        <f t="shared" si="153"/>
        <v>1.5109612141652614E-3</v>
      </c>
      <c r="K1638" s="102">
        <f t="shared" si="154"/>
        <v>1.3968394325277446E-2</v>
      </c>
      <c r="L1638" s="96">
        <f t="shared" si="155"/>
        <v>4.4799999999999996E-3</v>
      </c>
    </row>
    <row r="1639" spans="1:12" ht="13.95" customHeight="1" x14ac:dyDescent="0.3">
      <c r="A1639" s="94">
        <v>42947</v>
      </c>
      <c r="B1639" s="57" t="s">
        <v>299</v>
      </c>
      <c r="C1639" s="57" t="s">
        <v>122</v>
      </c>
      <c r="D1639" s="19" t="str">
        <f t="shared" si="150"/>
        <v>Commodities</v>
      </c>
      <c r="E1639" s="19" t="str">
        <f t="shared" si="151"/>
        <v>Commodities</v>
      </c>
      <c r="F1639" s="100">
        <v>4.6299999999999996E-3</v>
      </c>
      <c r="G1639" s="101">
        <v>3.0369999999999999</v>
      </c>
      <c r="H1639" s="98">
        <v>0.10446999999999999</v>
      </c>
      <c r="I1639" s="20">
        <f t="shared" si="152"/>
        <v>1</v>
      </c>
      <c r="J1639" s="102">
        <f t="shared" si="153"/>
        <v>1.5245307869608165E-3</v>
      </c>
      <c r="K1639" s="102">
        <f t="shared" si="154"/>
        <v>1.4593000736678631E-2</v>
      </c>
      <c r="L1639" s="96">
        <f t="shared" si="155"/>
        <v>4.6299999999999996E-3</v>
      </c>
    </row>
    <row r="1640" spans="1:12" ht="13.95" customHeight="1" x14ac:dyDescent="0.3">
      <c r="A1640" s="94">
        <v>42978</v>
      </c>
      <c r="B1640" s="57" t="s">
        <v>299</v>
      </c>
      <c r="C1640" s="57" t="s">
        <v>122</v>
      </c>
      <c r="D1640" s="19" t="str">
        <f t="shared" si="150"/>
        <v>Commodities</v>
      </c>
      <c r="E1640" s="19" t="str">
        <f t="shared" si="151"/>
        <v>Commodities</v>
      </c>
      <c r="F1640" s="100">
        <v>5.1500000000000001E-3</v>
      </c>
      <c r="G1640" s="101">
        <v>3.7080000000000002</v>
      </c>
      <c r="H1640" s="98">
        <v>0.121</v>
      </c>
      <c r="I1640" s="20">
        <f t="shared" si="152"/>
        <v>1</v>
      </c>
      <c r="J1640" s="102">
        <f t="shared" si="153"/>
        <v>1.3888888888888889E-3</v>
      </c>
      <c r="K1640" s="102">
        <f t="shared" si="154"/>
        <v>1.1478420569329661E-2</v>
      </c>
      <c r="L1640" s="96">
        <f t="shared" si="155"/>
        <v>5.1500000000000001E-3</v>
      </c>
    </row>
    <row r="1641" spans="1:12" ht="13.95" customHeight="1" x14ac:dyDescent="0.3">
      <c r="A1641" s="94">
        <v>43008</v>
      </c>
      <c r="B1641" s="57" t="s">
        <v>299</v>
      </c>
      <c r="C1641" s="57" t="s">
        <v>122</v>
      </c>
      <c r="D1641" s="19" t="str">
        <f t="shared" si="150"/>
        <v>Commodities</v>
      </c>
      <c r="E1641" s="19" t="str">
        <f t="shared" si="151"/>
        <v>Commodities</v>
      </c>
      <c r="F1641" s="100">
        <v>4.3800000000000002E-3</v>
      </c>
      <c r="G1641" s="101">
        <v>3.673</v>
      </c>
      <c r="H1641" s="98">
        <v>0.11864</v>
      </c>
      <c r="I1641" s="20">
        <f t="shared" si="152"/>
        <v>1</v>
      </c>
      <c r="J1641" s="102">
        <f t="shared" si="153"/>
        <v>1.1924857065069426E-3</v>
      </c>
      <c r="K1641" s="102">
        <f t="shared" si="154"/>
        <v>1.005129557069237E-2</v>
      </c>
      <c r="L1641" s="96">
        <f t="shared" si="155"/>
        <v>4.3800000000000002E-3</v>
      </c>
    </row>
    <row r="1642" spans="1:12" ht="13.95" customHeight="1" x14ac:dyDescent="0.3">
      <c r="A1642" s="94">
        <v>43039</v>
      </c>
      <c r="B1642" s="57" t="s">
        <v>299</v>
      </c>
      <c r="C1642" s="57" t="s">
        <v>122</v>
      </c>
      <c r="D1642" s="19" t="str">
        <f t="shared" si="150"/>
        <v>Commodities</v>
      </c>
      <c r="E1642" s="19" t="str">
        <f t="shared" si="151"/>
        <v>Commodities</v>
      </c>
      <c r="F1642" s="100">
        <v>4.4099999999999999E-3</v>
      </c>
      <c r="G1642" s="101">
        <v>3.1840000000000002</v>
      </c>
      <c r="H1642" s="98">
        <v>0.11609999999999999</v>
      </c>
      <c r="I1642" s="20">
        <f t="shared" si="152"/>
        <v>1</v>
      </c>
      <c r="J1642" s="102">
        <f t="shared" si="153"/>
        <v>1.3850502512562813E-3</v>
      </c>
      <c r="K1642" s="102">
        <f t="shared" si="154"/>
        <v>1.1929804059054964E-2</v>
      </c>
      <c r="L1642" s="96">
        <f t="shared" si="155"/>
        <v>4.4099999999999999E-3</v>
      </c>
    </row>
    <row r="1643" spans="1:12" ht="13.95" customHeight="1" x14ac:dyDescent="0.3">
      <c r="A1643" s="94">
        <v>43069</v>
      </c>
      <c r="B1643" s="57" t="s">
        <v>299</v>
      </c>
      <c r="C1643" s="57" t="s">
        <v>122</v>
      </c>
      <c r="D1643" s="19" t="str">
        <f t="shared" si="150"/>
        <v>Commodities</v>
      </c>
      <c r="E1643" s="19" t="str">
        <f t="shared" si="151"/>
        <v>Commodities</v>
      </c>
      <c r="F1643" s="100">
        <v>4.81E-3</v>
      </c>
      <c r="G1643" s="101">
        <v>3.3919999999999999</v>
      </c>
      <c r="H1643" s="98">
        <v>0.11489000000000001</v>
      </c>
      <c r="I1643" s="20">
        <f t="shared" si="152"/>
        <v>1</v>
      </c>
      <c r="J1643" s="102">
        <f t="shared" si="153"/>
        <v>1.4180424528301887E-3</v>
      </c>
      <c r="K1643" s="102">
        <f t="shared" si="154"/>
        <v>1.2342609912352587E-2</v>
      </c>
      <c r="L1643" s="96">
        <f t="shared" si="155"/>
        <v>4.81E-3</v>
      </c>
    </row>
    <row r="1644" spans="1:12" ht="13.95" customHeight="1" x14ac:dyDescent="0.3">
      <c r="A1644" s="94">
        <v>43100</v>
      </c>
      <c r="B1644" s="57" t="s">
        <v>299</v>
      </c>
      <c r="C1644" s="57" t="s">
        <v>122</v>
      </c>
      <c r="D1644" s="19" t="str">
        <f t="shared" si="150"/>
        <v>Commodities</v>
      </c>
      <c r="E1644" s="19" t="str">
        <f t="shared" si="151"/>
        <v>Commodities</v>
      </c>
      <c r="F1644" s="100">
        <v>5.0699999999999999E-3</v>
      </c>
      <c r="G1644" s="101">
        <v>3.855</v>
      </c>
      <c r="H1644" s="98">
        <v>0.11119999999999999</v>
      </c>
      <c r="I1644" s="20">
        <f t="shared" si="152"/>
        <v>1</v>
      </c>
      <c r="J1644" s="102">
        <f t="shared" si="153"/>
        <v>1.3151750972762645E-3</v>
      </c>
      <c r="K1644" s="102">
        <f t="shared" si="154"/>
        <v>1.182711418413907E-2</v>
      </c>
      <c r="L1644" s="96">
        <f t="shared" si="155"/>
        <v>5.0699999999999999E-3</v>
      </c>
    </row>
    <row r="1645" spans="1:12" ht="13.95" customHeight="1" x14ac:dyDescent="0.3">
      <c r="A1645" s="94">
        <v>43131</v>
      </c>
      <c r="B1645" s="57" t="s">
        <v>299</v>
      </c>
      <c r="C1645" s="57" t="s">
        <v>122</v>
      </c>
      <c r="D1645" s="19" t="str">
        <f t="shared" si="150"/>
        <v>Commodities</v>
      </c>
      <c r="E1645" s="19" t="str">
        <f t="shared" si="151"/>
        <v>Commodities</v>
      </c>
      <c r="F1645" s="100">
        <v>4.9399999999999999E-3</v>
      </c>
      <c r="G1645" s="101">
        <v>3.7829999999999999</v>
      </c>
      <c r="H1645" s="98">
        <v>0.12827</v>
      </c>
      <c r="I1645" s="20">
        <f t="shared" si="152"/>
        <v>1</v>
      </c>
      <c r="J1645" s="102">
        <f t="shared" si="153"/>
        <v>1.3058419243986254E-3</v>
      </c>
      <c r="K1645" s="102">
        <f t="shared" si="154"/>
        <v>1.0180415719954981E-2</v>
      </c>
      <c r="L1645" s="96">
        <f t="shared" si="155"/>
        <v>4.9399999999999999E-3</v>
      </c>
    </row>
    <row r="1646" spans="1:12" ht="13.95" customHeight="1" x14ac:dyDescent="0.3">
      <c r="A1646" s="94">
        <v>43159</v>
      </c>
      <c r="B1646" s="57" t="s">
        <v>299</v>
      </c>
      <c r="C1646" s="57" t="s">
        <v>122</v>
      </c>
      <c r="D1646" s="19" t="str">
        <f t="shared" si="150"/>
        <v>Commodities</v>
      </c>
      <c r="E1646" s="19" t="str">
        <f t="shared" si="151"/>
        <v>Commodities</v>
      </c>
      <c r="F1646" s="100">
        <v>5.2700000000000004E-3</v>
      </c>
      <c r="G1646" s="101">
        <v>5.452</v>
      </c>
      <c r="H1646" s="98">
        <v>0.12589</v>
      </c>
      <c r="I1646" s="20">
        <f t="shared" si="152"/>
        <v>1</v>
      </c>
      <c r="J1646" s="102">
        <f t="shared" si="153"/>
        <v>9.6661775495231119E-4</v>
      </c>
      <c r="K1646" s="102">
        <f t="shared" si="154"/>
        <v>7.6782727377258811E-3</v>
      </c>
      <c r="L1646" s="96">
        <f t="shared" si="155"/>
        <v>5.2700000000000004E-3</v>
      </c>
    </row>
    <row r="1647" spans="1:12" ht="13.95" customHeight="1" x14ac:dyDescent="0.3">
      <c r="A1647" s="94">
        <v>43190</v>
      </c>
      <c r="B1647" s="57" t="s">
        <v>299</v>
      </c>
      <c r="C1647" s="57" t="s">
        <v>122</v>
      </c>
      <c r="D1647" s="19" t="str">
        <f t="shared" si="150"/>
        <v>Commodities</v>
      </c>
      <c r="E1647" s="19" t="str">
        <f t="shared" si="151"/>
        <v>Commodities</v>
      </c>
      <c r="F1647" s="100">
        <v>5.0899999999999999E-3</v>
      </c>
      <c r="G1647" s="101">
        <v>2.8809999999999998</v>
      </c>
      <c r="H1647" s="98">
        <v>0.12336999999999999</v>
      </c>
      <c r="I1647" s="20">
        <f t="shared" si="152"/>
        <v>1</v>
      </c>
      <c r="J1647" s="102">
        <f t="shared" si="153"/>
        <v>1.7667476570635196E-3</v>
      </c>
      <c r="K1647" s="102">
        <f t="shared" si="154"/>
        <v>1.4320723490828562E-2</v>
      </c>
      <c r="L1647" s="96">
        <f t="shared" si="155"/>
        <v>5.0899999999999999E-3</v>
      </c>
    </row>
    <row r="1648" spans="1:12" ht="13.95" customHeight="1" x14ac:dyDescent="0.3">
      <c r="A1648" s="94">
        <v>43220</v>
      </c>
      <c r="B1648" s="57" t="s">
        <v>299</v>
      </c>
      <c r="C1648" s="57" t="s">
        <v>122</v>
      </c>
      <c r="D1648" s="19" t="str">
        <f t="shared" si="150"/>
        <v>Commodities</v>
      </c>
      <c r="E1648" s="19" t="str">
        <f t="shared" si="151"/>
        <v>Commodities</v>
      </c>
      <c r="F1648" s="100">
        <v>5.6599999999999992E-3</v>
      </c>
      <c r="G1648" s="101">
        <v>6.4720000000000004</v>
      </c>
      <c r="H1648" s="98">
        <v>0.12078999999999999</v>
      </c>
      <c r="I1648" s="20">
        <f t="shared" si="152"/>
        <v>1</v>
      </c>
      <c r="J1648" s="102">
        <f t="shared" si="153"/>
        <v>8.7453646477132242E-4</v>
      </c>
      <c r="K1648" s="102">
        <f t="shared" si="154"/>
        <v>7.2401396205921224E-3</v>
      </c>
      <c r="L1648" s="96">
        <f t="shared" si="155"/>
        <v>5.6599999999999992E-3</v>
      </c>
    </row>
    <row r="1649" spans="1:12" ht="13.95" customHeight="1" x14ac:dyDescent="0.3">
      <c r="A1649" s="94">
        <v>43251</v>
      </c>
      <c r="B1649" s="57" t="s">
        <v>299</v>
      </c>
      <c r="C1649" s="57" t="s">
        <v>122</v>
      </c>
      <c r="D1649" s="19" t="str">
        <f t="shared" si="150"/>
        <v>Commodities</v>
      </c>
      <c r="E1649" s="19" t="str">
        <f t="shared" si="151"/>
        <v>Commodities</v>
      </c>
      <c r="F1649" s="100">
        <v>5.6899999999999997E-3</v>
      </c>
      <c r="G1649" s="101">
        <v>5.8319999999999999</v>
      </c>
      <c r="H1649" s="98">
        <v>0.11805</v>
      </c>
      <c r="I1649" s="20">
        <f t="shared" si="152"/>
        <v>1</v>
      </c>
      <c r="J1649" s="102">
        <f t="shared" si="153"/>
        <v>9.7565157750342931E-4</v>
      </c>
      <c r="K1649" s="102">
        <f t="shared" si="154"/>
        <v>8.2647317026974098E-3</v>
      </c>
      <c r="L1649" s="96">
        <f t="shared" si="155"/>
        <v>5.6899999999999997E-3</v>
      </c>
    </row>
    <row r="1650" spans="1:12" ht="13.95" customHeight="1" x14ac:dyDescent="0.3">
      <c r="A1650" s="94">
        <v>43281</v>
      </c>
      <c r="B1650" s="57" t="s">
        <v>299</v>
      </c>
      <c r="C1650" s="57" t="s">
        <v>122</v>
      </c>
      <c r="D1650" s="19" t="str">
        <f t="shared" si="150"/>
        <v>Commodities</v>
      </c>
      <c r="E1650" s="19" t="str">
        <f t="shared" si="151"/>
        <v>Commodities</v>
      </c>
      <c r="F1650" s="100">
        <v>5.2700000000000004E-3</v>
      </c>
      <c r="G1650" s="101">
        <v>5.6310000000000002</v>
      </c>
      <c r="H1650" s="98">
        <v>0.11562</v>
      </c>
      <c r="I1650" s="20">
        <f t="shared" si="152"/>
        <v>1</v>
      </c>
      <c r="J1650" s="102">
        <f t="shared" si="153"/>
        <v>9.3589060557627422E-4</v>
      </c>
      <c r="K1650" s="102">
        <f t="shared" si="154"/>
        <v>8.0945390553215212E-3</v>
      </c>
      <c r="L1650" s="96">
        <f t="shared" si="155"/>
        <v>5.2700000000000004E-3</v>
      </c>
    </row>
    <row r="1651" spans="1:12" ht="13.95" customHeight="1" x14ac:dyDescent="0.3">
      <c r="A1651" s="94">
        <v>43312</v>
      </c>
      <c r="B1651" s="57" t="s">
        <v>299</v>
      </c>
      <c r="C1651" s="57" t="s">
        <v>122</v>
      </c>
      <c r="D1651" s="19" t="str">
        <f t="shared" si="150"/>
        <v>Commodities</v>
      </c>
      <c r="E1651" s="19" t="str">
        <f t="shared" si="151"/>
        <v>Commodities</v>
      </c>
      <c r="F1651" s="100">
        <v>5.522E-3</v>
      </c>
      <c r="G1651" s="101">
        <v>6.4720000000000004</v>
      </c>
      <c r="H1651" s="98">
        <v>0.11294999999999999</v>
      </c>
      <c r="I1651" s="20">
        <f t="shared" si="152"/>
        <v>1</v>
      </c>
      <c r="J1651" s="102">
        <f t="shared" si="153"/>
        <v>8.532138442521631E-4</v>
      </c>
      <c r="K1651" s="102">
        <f t="shared" si="154"/>
        <v>7.5539074302980354E-3</v>
      </c>
      <c r="L1651" s="96">
        <f t="shared" si="155"/>
        <v>5.522E-3</v>
      </c>
    </row>
    <row r="1652" spans="1:12" ht="13.95" customHeight="1" x14ac:dyDescent="0.3">
      <c r="A1652" s="94">
        <v>43343</v>
      </c>
      <c r="B1652" s="57" t="s">
        <v>299</v>
      </c>
      <c r="C1652" s="57" t="s">
        <v>122</v>
      </c>
      <c r="D1652" s="19" t="str">
        <f t="shared" si="150"/>
        <v>Commodities</v>
      </c>
      <c r="E1652" s="19" t="str">
        <f t="shared" si="151"/>
        <v>Commodities</v>
      </c>
      <c r="F1652" s="100">
        <v>5.4069999999999986E-3</v>
      </c>
      <c r="G1652" s="101">
        <v>6.3719999999999999</v>
      </c>
      <c r="H1652" s="98">
        <v>0.11025</v>
      </c>
      <c r="I1652" s="20">
        <f t="shared" si="152"/>
        <v>1</v>
      </c>
      <c r="J1652" s="102">
        <f t="shared" si="153"/>
        <v>8.4855618330194576E-4</v>
      </c>
      <c r="K1652" s="102">
        <f t="shared" si="154"/>
        <v>7.6966547238271725E-3</v>
      </c>
      <c r="L1652" s="96">
        <f t="shared" si="155"/>
        <v>5.4069999999999986E-3</v>
      </c>
    </row>
    <row r="1653" spans="1:12" ht="13.95" customHeight="1" x14ac:dyDescent="0.3">
      <c r="A1653" s="94">
        <v>43373</v>
      </c>
      <c r="B1653" s="57" t="s">
        <v>299</v>
      </c>
      <c r="C1653" s="57" t="s">
        <v>122</v>
      </c>
      <c r="D1653" s="19" t="str">
        <f t="shared" si="150"/>
        <v>Commodities</v>
      </c>
      <c r="E1653" s="19" t="str">
        <f t="shared" si="151"/>
        <v>Commodities</v>
      </c>
      <c r="F1653" s="100">
        <v>6.2440000000000004E-3</v>
      </c>
      <c r="G1653" s="101">
        <v>7.827</v>
      </c>
      <c r="H1653" s="98">
        <v>0.10784000000000001</v>
      </c>
      <c r="I1653" s="20">
        <f t="shared" si="152"/>
        <v>1</v>
      </c>
      <c r="J1653" s="102">
        <f t="shared" si="153"/>
        <v>7.9775137345087523E-4</v>
      </c>
      <c r="K1653" s="102">
        <f t="shared" si="154"/>
        <v>7.3975461187952077E-3</v>
      </c>
      <c r="L1653" s="96">
        <f t="shared" si="155"/>
        <v>6.2440000000000004E-3</v>
      </c>
    </row>
    <row r="1654" spans="1:12" ht="13.95" customHeight="1" x14ac:dyDescent="0.3">
      <c r="A1654" s="94">
        <v>43404</v>
      </c>
      <c r="B1654" s="57" t="s">
        <v>299</v>
      </c>
      <c r="C1654" s="57" t="s">
        <v>122</v>
      </c>
      <c r="D1654" s="19" t="str">
        <f t="shared" si="150"/>
        <v>Commodities</v>
      </c>
      <c r="E1654" s="19" t="str">
        <f t="shared" si="151"/>
        <v>Commodities</v>
      </c>
      <c r="F1654" s="100">
        <v>5.2859999999999999E-3</v>
      </c>
      <c r="G1654" s="101">
        <v>7.556</v>
      </c>
      <c r="H1654" s="98">
        <v>0.10511</v>
      </c>
      <c r="I1654" s="20">
        <f t="shared" si="152"/>
        <v>1</v>
      </c>
      <c r="J1654" s="102">
        <f t="shared" si="153"/>
        <v>6.9957649550026466E-4</v>
      </c>
      <c r="K1654" s="102">
        <f t="shared" si="154"/>
        <v>6.6556606935616472E-3</v>
      </c>
      <c r="L1654" s="96">
        <f t="shared" si="155"/>
        <v>5.2859999999999999E-3</v>
      </c>
    </row>
    <row r="1655" spans="1:12" ht="13.95" customHeight="1" x14ac:dyDescent="0.3">
      <c r="A1655" s="94">
        <v>43434</v>
      </c>
      <c r="B1655" s="57" t="s">
        <v>299</v>
      </c>
      <c r="C1655" s="57" t="s">
        <v>122</v>
      </c>
      <c r="D1655" s="19" t="str">
        <f t="shared" si="150"/>
        <v>Commodities</v>
      </c>
      <c r="E1655" s="19" t="str">
        <f t="shared" si="151"/>
        <v>Commodities</v>
      </c>
      <c r="F1655" s="100">
        <v>4.7569999999999999E-3</v>
      </c>
      <c r="G1655" s="101">
        <v>7.1879999999999997</v>
      </c>
      <c r="H1655" s="98">
        <v>0.10249999999999999</v>
      </c>
      <c r="I1655" s="20">
        <f t="shared" si="152"/>
        <v>1</v>
      </c>
      <c r="J1655" s="102">
        <f t="shared" si="153"/>
        <v>6.6179744017807454E-4</v>
      </c>
      <c r="K1655" s="102">
        <f t="shared" si="154"/>
        <v>6.4565603919812158E-3</v>
      </c>
      <c r="L1655" s="96">
        <f t="shared" si="155"/>
        <v>4.7569999999999999E-3</v>
      </c>
    </row>
    <row r="1656" spans="1:12" ht="13.95" customHeight="1" x14ac:dyDescent="0.3">
      <c r="A1656" s="94">
        <v>43465</v>
      </c>
      <c r="B1656" s="57" t="s">
        <v>299</v>
      </c>
      <c r="C1656" s="57" t="s">
        <v>122</v>
      </c>
      <c r="D1656" s="19" t="str">
        <f t="shared" si="150"/>
        <v>Commodities</v>
      </c>
      <c r="E1656" s="19" t="str">
        <f t="shared" si="151"/>
        <v>Commodities</v>
      </c>
      <c r="F1656" s="100">
        <v>4.7840000000000001E-3</v>
      </c>
      <c r="G1656" s="101">
        <v>5.45</v>
      </c>
      <c r="H1656" s="98">
        <v>0.1</v>
      </c>
      <c r="I1656" s="20">
        <f t="shared" si="152"/>
        <v>1</v>
      </c>
      <c r="J1656" s="102">
        <f t="shared" si="153"/>
        <v>8.7779816513761468E-4</v>
      </c>
      <c r="K1656" s="102">
        <f t="shared" si="154"/>
        <v>8.7779816513761464E-3</v>
      </c>
      <c r="L1656" s="96">
        <f t="shared" si="155"/>
        <v>4.7840000000000001E-3</v>
      </c>
    </row>
    <row r="1657" spans="1:12" ht="13.95" customHeight="1" x14ac:dyDescent="0.3">
      <c r="A1657" s="94">
        <v>43496</v>
      </c>
      <c r="B1657" s="57" t="s">
        <v>299</v>
      </c>
      <c r="C1657" s="57" t="s">
        <v>122</v>
      </c>
      <c r="D1657" s="19" t="str">
        <f t="shared" si="150"/>
        <v>Commodities</v>
      </c>
      <c r="E1657" s="19" t="str">
        <f t="shared" si="151"/>
        <v>Commodities</v>
      </c>
      <c r="F1657" s="100">
        <v>3.967E-3</v>
      </c>
      <c r="G1657" s="101">
        <v>5.45</v>
      </c>
      <c r="H1657" s="98">
        <v>0.1</v>
      </c>
      <c r="I1657" s="20">
        <f t="shared" si="152"/>
        <v>1</v>
      </c>
      <c r="J1657" s="102">
        <f t="shared" si="153"/>
        <v>7.2788990825688074E-4</v>
      </c>
      <c r="K1657" s="102">
        <f t="shared" si="154"/>
        <v>7.278899082568807E-3</v>
      </c>
      <c r="L1657" s="96">
        <f t="shared" si="155"/>
        <v>3.967E-3</v>
      </c>
    </row>
    <row r="1658" spans="1:12" ht="13.95" customHeight="1" x14ac:dyDescent="0.3">
      <c r="A1658" s="94">
        <v>43524</v>
      </c>
      <c r="B1658" s="57" t="s">
        <v>299</v>
      </c>
      <c r="C1658" s="57" t="s">
        <v>122</v>
      </c>
      <c r="D1658" s="19" t="str">
        <f t="shared" si="150"/>
        <v>Commodities</v>
      </c>
      <c r="E1658" s="19" t="str">
        <f t="shared" si="151"/>
        <v>Commodities</v>
      </c>
      <c r="F1658" s="100">
        <v>4.1700000000000001E-3</v>
      </c>
      <c r="G1658" s="101">
        <v>5.45</v>
      </c>
      <c r="H1658" s="98">
        <v>0.1</v>
      </c>
      <c r="I1658" s="20">
        <f t="shared" si="152"/>
        <v>1</v>
      </c>
      <c r="J1658" s="102">
        <f t="shared" si="153"/>
        <v>7.6513761467889908E-4</v>
      </c>
      <c r="K1658" s="102">
        <f t="shared" si="154"/>
        <v>7.6513761467889903E-3</v>
      </c>
      <c r="L1658" s="96">
        <f t="shared" si="155"/>
        <v>4.1700000000000001E-3</v>
      </c>
    </row>
    <row r="1659" spans="1:12" ht="13.95" customHeight="1" x14ac:dyDescent="0.3">
      <c r="A1659" s="94">
        <v>43555</v>
      </c>
      <c r="B1659" s="57" t="s">
        <v>299</v>
      </c>
      <c r="C1659" s="57" t="s">
        <v>122</v>
      </c>
      <c r="D1659" s="19" t="str">
        <f t="shared" si="150"/>
        <v>Commodities</v>
      </c>
      <c r="E1659" s="19" t="str">
        <f t="shared" si="151"/>
        <v>Commodities</v>
      </c>
      <c r="F1659" s="100">
        <v>4.6280000000000002E-3</v>
      </c>
      <c r="G1659" s="101">
        <v>1.996</v>
      </c>
      <c r="H1659" s="98">
        <v>0.26458999999999999</v>
      </c>
      <c r="I1659" s="20">
        <f t="shared" si="152"/>
        <v>1</v>
      </c>
      <c r="J1659" s="102">
        <f t="shared" si="153"/>
        <v>2.3186372745490984E-3</v>
      </c>
      <c r="K1659" s="102">
        <f t="shared" si="154"/>
        <v>8.7631326752677669E-3</v>
      </c>
      <c r="L1659" s="96">
        <f t="shared" si="155"/>
        <v>4.6280000000000002E-3</v>
      </c>
    </row>
    <row r="1660" spans="1:12" ht="13.95" customHeight="1" x14ac:dyDescent="0.3">
      <c r="A1660" s="94">
        <v>43585</v>
      </c>
      <c r="B1660" s="57" t="s">
        <v>299</v>
      </c>
      <c r="C1660" s="57" t="s">
        <v>122</v>
      </c>
      <c r="D1660" s="19" t="str">
        <f t="shared" si="150"/>
        <v>Commodities</v>
      </c>
      <c r="E1660" s="19" t="str">
        <f t="shared" si="151"/>
        <v>Commodities</v>
      </c>
      <c r="F1660" s="100">
        <v>4.5199999999999997E-3</v>
      </c>
      <c r="G1660" s="101">
        <v>2.2170000000000001</v>
      </c>
      <c r="H1660" s="98">
        <v>0.19828000000000001</v>
      </c>
      <c r="I1660" s="20">
        <f t="shared" si="152"/>
        <v>1</v>
      </c>
      <c r="J1660" s="102">
        <f t="shared" si="153"/>
        <v>2.0387911592241767E-3</v>
      </c>
      <c r="K1660" s="102">
        <f t="shared" si="154"/>
        <v>1.0282384301110432E-2</v>
      </c>
      <c r="L1660" s="96">
        <f t="shared" si="155"/>
        <v>4.5199999999999997E-3</v>
      </c>
    </row>
    <row r="1661" spans="1:12" ht="13.95" customHeight="1" x14ac:dyDescent="0.3">
      <c r="A1661" s="94">
        <v>43616</v>
      </c>
      <c r="B1661" s="57" t="s">
        <v>299</v>
      </c>
      <c r="C1661" s="57" t="s">
        <v>122</v>
      </c>
      <c r="D1661" s="19" t="str">
        <f t="shared" si="150"/>
        <v>Commodities</v>
      </c>
      <c r="E1661" s="19" t="str">
        <f t="shared" si="151"/>
        <v>Commodities</v>
      </c>
      <c r="F1661" s="100">
        <v>4.2449999999999996E-3</v>
      </c>
      <c r="G1661" s="101">
        <v>2.11</v>
      </c>
      <c r="H1661" s="98">
        <v>0.1973</v>
      </c>
      <c r="I1661" s="20">
        <f t="shared" si="152"/>
        <v>1</v>
      </c>
      <c r="J1661" s="102">
        <f t="shared" si="153"/>
        <v>2.0118483412322275E-3</v>
      </c>
      <c r="K1661" s="102">
        <f t="shared" si="154"/>
        <v>1.019689985419274E-2</v>
      </c>
      <c r="L1661" s="96">
        <f t="shared" si="155"/>
        <v>4.2449999999999996E-3</v>
      </c>
    </row>
    <row r="1662" spans="1:12" ht="13.95" customHeight="1" x14ac:dyDescent="0.3">
      <c r="A1662" s="94">
        <v>43646</v>
      </c>
      <c r="B1662" s="57" t="s">
        <v>299</v>
      </c>
      <c r="C1662" s="57" t="s">
        <v>122</v>
      </c>
      <c r="D1662" s="19" t="str">
        <f t="shared" si="150"/>
        <v>Commodities</v>
      </c>
      <c r="E1662" s="19" t="str">
        <f t="shared" si="151"/>
        <v>Commodities</v>
      </c>
      <c r="F1662" s="100">
        <v>4.3709999999999999E-3</v>
      </c>
      <c r="G1662" s="101">
        <v>2.2360000000000002</v>
      </c>
      <c r="H1662" s="98">
        <v>0.19635</v>
      </c>
      <c r="I1662" s="20">
        <f t="shared" si="152"/>
        <v>1</v>
      </c>
      <c r="J1662" s="102">
        <f t="shared" si="153"/>
        <v>1.9548300536672628E-3</v>
      </c>
      <c r="K1662" s="102">
        <f t="shared" si="154"/>
        <v>9.9558444291686417E-3</v>
      </c>
      <c r="L1662" s="96">
        <f t="shared" si="155"/>
        <v>4.3709999999999999E-3</v>
      </c>
    </row>
    <row r="1663" spans="1:12" ht="13.95" customHeight="1" x14ac:dyDescent="0.3">
      <c r="A1663" s="94">
        <v>43677</v>
      </c>
      <c r="B1663" s="57" t="s">
        <v>299</v>
      </c>
      <c r="C1663" s="57" t="s">
        <v>122</v>
      </c>
      <c r="D1663" s="19" t="str">
        <f t="shared" si="150"/>
        <v>Commodities</v>
      </c>
      <c r="E1663" s="19" t="str">
        <f t="shared" si="151"/>
        <v>Commodities</v>
      </c>
      <c r="F1663" s="100">
        <v>4.1549999999999998E-3</v>
      </c>
      <c r="G1663" s="101">
        <v>2.3130000000000002</v>
      </c>
      <c r="H1663" s="98">
        <v>0.18617</v>
      </c>
      <c r="I1663" s="20">
        <f t="shared" si="152"/>
        <v>1</v>
      </c>
      <c r="J1663" s="102">
        <f t="shared" si="153"/>
        <v>1.7963683527885861E-3</v>
      </c>
      <c r="K1663" s="102">
        <f t="shared" si="154"/>
        <v>9.6490753224933445E-3</v>
      </c>
      <c r="L1663" s="96">
        <f t="shared" si="155"/>
        <v>4.1549999999999998E-3</v>
      </c>
    </row>
    <row r="1664" spans="1:12" ht="13.95" customHeight="1" x14ac:dyDescent="0.3">
      <c r="A1664" s="94">
        <v>43708</v>
      </c>
      <c r="B1664" s="57" t="s">
        <v>299</v>
      </c>
      <c r="C1664" s="57" t="s">
        <v>122</v>
      </c>
      <c r="D1664" s="19" t="str">
        <f t="shared" si="150"/>
        <v>Commodities</v>
      </c>
      <c r="E1664" s="19" t="str">
        <f t="shared" si="151"/>
        <v>Commodities</v>
      </c>
      <c r="F1664" s="100">
        <v>3.6110000000000001E-3</v>
      </c>
      <c r="G1664" s="101">
        <v>3.8130000000000002</v>
      </c>
      <c r="H1664" s="98">
        <v>0.19003</v>
      </c>
      <c r="I1664" s="20">
        <f t="shared" si="152"/>
        <v>1</v>
      </c>
      <c r="J1664" s="102">
        <f t="shared" si="153"/>
        <v>9.4702334120115388E-4</v>
      </c>
      <c r="K1664" s="102">
        <f t="shared" si="154"/>
        <v>4.9835464989799183E-3</v>
      </c>
      <c r="L1664" s="96">
        <f t="shared" si="155"/>
        <v>3.6110000000000001E-3</v>
      </c>
    </row>
    <row r="1665" spans="1:12" ht="13.95" customHeight="1" x14ac:dyDescent="0.3">
      <c r="A1665" s="94">
        <v>43738</v>
      </c>
      <c r="B1665" s="57" t="s">
        <v>299</v>
      </c>
      <c r="C1665" s="57" t="s">
        <v>122</v>
      </c>
      <c r="D1665" s="19" t="str">
        <f t="shared" si="150"/>
        <v>Commodities</v>
      </c>
      <c r="E1665" s="19" t="str">
        <f t="shared" si="151"/>
        <v>Commodities</v>
      </c>
      <c r="F1665" s="100">
        <v>3.8739999999999998E-3</v>
      </c>
      <c r="G1665" s="101">
        <v>4.1859999999999999</v>
      </c>
      <c r="H1665" s="98">
        <v>0.19384000000000001</v>
      </c>
      <c r="I1665" s="20">
        <f t="shared" si="152"/>
        <v>1</v>
      </c>
      <c r="J1665" s="102">
        <f t="shared" si="153"/>
        <v>9.2546583850931677E-4</v>
      </c>
      <c r="K1665" s="102">
        <f t="shared" si="154"/>
        <v>4.7743800996147166E-3</v>
      </c>
      <c r="L1665" s="96">
        <f t="shared" si="155"/>
        <v>3.8739999999999998E-3</v>
      </c>
    </row>
    <row r="1666" spans="1:12" ht="13.95" customHeight="1" x14ac:dyDescent="0.3">
      <c r="A1666" s="94">
        <v>43769</v>
      </c>
      <c r="B1666" s="57" t="s">
        <v>299</v>
      </c>
      <c r="C1666" s="57" t="s">
        <v>122</v>
      </c>
      <c r="D1666" s="19" t="str">
        <f t="shared" si="150"/>
        <v>Commodities</v>
      </c>
      <c r="E1666" s="19" t="str">
        <f t="shared" si="151"/>
        <v>Commodities</v>
      </c>
      <c r="F1666" s="100">
        <v>3.8470000000000002E-3</v>
      </c>
      <c r="G1666" s="101">
        <v>4.7990000000000004</v>
      </c>
      <c r="H1666" s="98">
        <v>0.18615000000000001</v>
      </c>
      <c r="I1666" s="20">
        <f t="shared" si="152"/>
        <v>1</v>
      </c>
      <c r="J1666" s="102">
        <f t="shared" si="153"/>
        <v>8.016253386122109E-4</v>
      </c>
      <c r="K1666" s="102">
        <f t="shared" si="154"/>
        <v>4.3063407929745416E-3</v>
      </c>
      <c r="L1666" s="96">
        <f t="shared" si="155"/>
        <v>3.8470000000000002E-3</v>
      </c>
    </row>
    <row r="1667" spans="1:12" ht="13.95" customHeight="1" x14ac:dyDescent="0.3">
      <c r="A1667" s="94">
        <v>43799</v>
      </c>
      <c r="B1667" s="57" t="s">
        <v>299</v>
      </c>
      <c r="C1667" s="57" t="s">
        <v>122</v>
      </c>
      <c r="D1667" s="19" t="str">
        <f t="shared" si="150"/>
        <v>Commodities</v>
      </c>
      <c r="E1667" s="19" t="str">
        <f t="shared" si="151"/>
        <v>Commodities</v>
      </c>
      <c r="F1667" s="100">
        <v>4.0619999999999996E-3</v>
      </c>
      <c r="G1667" s="101">
        <v>2.9729999999999999</v>
      </c>
      <c r="H1667" s="98">
        <v>0.19736000000000001</v>
      </c>
      <c r="I1667" s="20">
        <f t="shared" si="152"/>
        <v>1</v>
      </c>
      <c r="J1667" s="102">
        <f t="shared" si="153"/>
        <v>1.3662966700302723E-3</v>
      </c>
      <c r="K1667" s="102">
        <f t="shared" si="154"/>
        <v>6.9228651704006496E-3</v>
      </c>
      <c r="L1667" s="96">
        <f t="shared" si="155"/>
        <v>4.0619999999999996E-3</v>
      </c>
    </row>
    <row r="1668" spans="1:12" ht="13.95" customHeight="1" x14ac:dyDescent="0.3">
      <c r="A1668" s="94">
        <v>43830</v>
      </c>
      <c r="B1668" s="57" t="s">
        <v>299</v>
      </c>
      <c r="C1668" s="57" t="s">
        <v>122</v>
      </c>
      <c r="D1668" s="19" t="str">
        <f t="shared" si="150"/>
        <v>Commodities</v>
      </c>
      <c r="E1668" s="19" t="str">
        <f t="shared" si="151"/>
        <v>Commodities</v>
      </c>
      <c r="F1668" s="100">
        <v>4.2830000000000003E-3</v>
      </c>
      <c r="G1668" s="101">
        <v>3.1339999999999999</v>
      </c>
      <c r="H1668" s="98">
        <v>0.20910000000000001</v>
      </c>
      <c r="I1668" s="20">
        <f t="shared" si="152"/>
        <v>1</v>
      </c>
      <c r="J1668" s="102">
        <f t="shared" si="153"/>
        <v>1.366624122527122E-3</v>
      </c>
      <c r="K1668" s="102">
        <f t="shared" si="154"/>
        <v>6.5357442492927883E-3</v>
      </c>
      <c r="L1668" s="96">
        <f t="shared" si="155"/>
        <v>4.2830000000000003E-3</v>
      </c>
    </row>
    <row r="1669" spans="1:12" ht="13.95" customHeight="1" x14ac:dyDescent="0.3">
      <c r="A1669" s="94">
        <v>43861</v>
      </c>
      <c r="B1669" s="57" t="s">
        <v>299</v>
      </c>
      <c r="C1669" s="57" t="s">
        <v>122</v>
      </c>
      <c r="D1669" s="19" t="str">
        <f t="shared" ref="D1669:D1732" si="156">VLOOKUP(C1669,GicsMap,2,FALSE)</f>
        <v>Commodities</v>
      </c>
      <c r="E1669" s="19" t="str">
        <f t="shared" ref="E1669:E1732" si="157">IF(D1669="Cyclicals",IF(COUNTIF(GlobalList,B1669)&gt;0,"WEG &amp; Embraer","Cyclicals ex-WEG &amp; Embraer"),D1669)</f>
        <v>Commodities</v>
      </c>
      <c r="F1669" s="100">
        <v>4.091E-3</v>
      </c>
      <c r="G1669" s="101">
        <v>3.4409999999999998</v>
      </c>
      <c r="H1669" s="98">
        <v>0.18792</v>
      </c>
      <c r="I1669" s="20">
        <f t="shared" ref="I1669:I1732" si="158">IF(AND(ISNUMBER(G1669),ISNUMBER(H1669),G1669&gt;=PEmin,G1669&lt;=PEmax,H1669&gt;=ROEmin,H1669&lt;=ROEmax),1,0)</f>
        <v>1</v>
      </c>
      <c r="J1669" s="102">
        <f t="shared" ref="J1669:J1732" si="159">IF(I1669=1,F1669/G1669,0)</f>
        <v>1.1888985759953502E-3</v>
      </c>
      <c r="K1669" s="102">
        <f t="shared" ref="K1669:K1732" si="160">IF(I1669=1,J1669/H1669,0)</f>
        <v>6.3266207747730433E-3</v>
      </c>
      <c r="L1669" s="96">
        <f t="shared" ref="L1669:L1732" si="161">I1669*F1669</f>
        <v>4.091E-3</v>
      </c>
    </row>
    <row r="1670" spans="1:12" ht="13.95" customHeight="1" x14ac:dyDescent="0.3">
      <c r="A1670" s="94">
        <v>43890</v>
      </c>
      <c r="B1670" s="57" t="s">
        <v>299</v>
      </c>
      <c r="C1670" s="57" t="s">
        <v>122</v>
      </c>
      <c r="D1670" s="19" t="str">
        <f t="shared" si="156"/>
        <v>Commodities</v>
      </c>
      <c r="E1670" s="19" t="str">
        <f t="shared" si="157"/>
        <v>Commodities</v>
      </c>
      <c r="F1670" s="100">
        <v>4.0410000000000003E-3</v>
      </c>
      <c r="G1670" s="101">
        <v>3.1259999999999999</v>
      </c>
      <c r="H1670" s="98">
        <v>0.18393000000000001</v>
      </c>
      <c r="I1670" s="20">
        <f t="shared" si="158"/>
        <v>1</v>
      </c>
      <c r="J1670" s="102">
        <f t="shared" si="159"/>
        <v>1.2927063339731287E-3</v>
      </c>
      <c r="K1670" s="102">
        <f t="shared" si="160"/>
        <v>7.028251693432983E-3</v>
      </c>
      <c r="L1670" s="96">
        <f t="shared" si="161"/>
        <v>4.0410000000000003E-3</v>
      </c>
    </row>
    <row r="1671" spans="1:12" ht="13.95" customHeight="1" x14ac:dyDescent="0.3">
      <c r="A1671" s="94">
        <v>43921</v>
      </c>
      <c r="B1671" s="57" t="s">
        <v>299</v>
      </c>
      <c r="C1671" s="57" t="s">
        <v>122</v>
      </c>
      <c r="D1671" s="19" t="str">
        <f t="shared" si="156"/>
        <v>Commodities</v>
      </c>
      <c r="E1671" s="19" t="str">
        <f t="shared" si="157"/>
        <v>Commodities</v>
      </c>
      <c r="F1671" s="100">
        <v>5.0470000000000003E-3</v>
      </c>
      <c r="G1671" s="101">
        <v>2.7519999999999998</v>
      </c>
      <c r="H1671" s="98">
        <v>0.1794</v>
      </c>
      <c r="I1671" s="20">
        <f t="shared" si="158"/>
        <v>1</v>
      </c>
      <c r="J1671" s="102">
        <f t="shared" si="159"/>
        <v>1.8339389534883723E-3</v>
      </c>
      <c r="K1671" s="102">
        <f t="shared" si="160"/>
        <v>1.0222625158798061E-2</v>
      </c>
      <c r="L1671" s="96">
        <f t="shared" si="161"/>
        <v>5.0470000000000003E-3</v>
      </c>
    </row>
    <row r="1672" spans="1:12" ht="13.95" customHeight="1" x14ac:dyDescent="0.3">
      <c r="A1672" s="94">
        <v>43951</v>
      </c>
      <c r="B1672" s="57" t="s">
        <v>299</v>
      </c>
      <c r="C1672" s="57" t="s">
        <v>122</v>
      </c>
      <c r="D1672" s="19" t="str">
        <f t="shared" si="156"/>
        <v>Commodities</v>
      </c>
      <c r="E1672" s="19" t="str">
        <f t="shared" si="157"/>
        <v>Commodities</v>
      </c>
      <c r="F1672" s="100">
        <v>4.5599999999999998E-3</v>
      </c>
      <c r="G1672" s="101">
        <v>2.5059999999999998</v>
      </c>
      <c r="H1672" s="98">
        <v>0.18606</v>
      </c>
      <c r="I1672" s="20">
        <f t="shared" si="158"/>
        <v>1</v>
      </c>
      <c r="J1672" s="102">
        <f t="shared" si="159"/>
        <v>1.819632881085395E-3</v>
      </c>
      <c r="K1672" s="102">
        <f t="shared" si="160"/>
        <v>9.7798176990508169E-3</v>
      </c>
      <c r="L1672" s="96">
        <f t="shared" si="161"/>
        <v>4.5599999999999998E-3</v>
      </c>
    </row>
    <row r="1673" spans="1:12" ht="13.95" customHeight="1" x14ac:dyDescent="0.3">
      <c r="A1673" s="94">
        <v>43982</v>
      </c>
      <c r="B1673" s="57" t="s">
        <v>299</v>
      </c>
      <c r="C1673" s="57" t="s">
        <v>122</v>
      </c>
      <c r="D1673" s="19" t="str">
        <f t="shared" si="156"/>
        <v>Commodities</v>
      </c>
      <c r="E1673" s="19" t="str">
        <f t="shared" si="157"/>
        <v>Commodities</v>
      </c>
      <c r="F1673" s="100">
        <v>4.9580000000000006E-3</v>
      </c>
      <c r="G1673" s="101">
        <v>3.0030000000000001</v>
      </c>
      <c r="H1673" s="98">
        <v>0.18343999999999999</v>
      </c>
      <c r="I1673" s="20">
        <f t="shared" si="158"/>
        <v>1</v>
      </c>
      <c r="J1673" s="102">
        <f t="shared" si="159"/>
        <v>1.6510156510156511E-3</v>
      </c>
      <c r="K1673" s="102">
        <f t="shared" si="160"/>
        <v>9.0003033744856693E-3</v>
      </c>
      <c r="L1673" s="96">
        <f t="shared" si="161"/>
        <v>4.9580000000000006E-3</v>
      </c>
    </row>
    <row r="1674" spans="1:12" ht="13.95" customHeight="1" x14ac:dyDescent="0.3">
      <c r="A1674" s="94">
        <v>44012</v>
      </c>
      <c r="B1674" s="57" t="s">
        <v>299</v>
      </c>
      <c r="C1674" s="57" t="s">
        <v>122</v>
      </c>
      <c r="D1674" s="19" t="str">
        <f t="shared" si="156"/>
        <v>Commodities</v>
      </c>
      <c r="E1674" s="19" t="str">
        <f t="shared" si="157"/>
        <v>Commodities</v>
      </c>
      <c r="F1674" s="100">
        <v>4.7130000000000002E-3</v>
      </c>
      <c r="G1674" s="101">
        <v>3.1629999999999998</v>
      </c>
      <c r="H1674" s="98">
        <v>0.18068999999999999</v>
      </c>
      <c r="I1674" s="20">
        <f t="shared" si="158"/>
        <v>1</v>
      </c>
      <c r="J1674" s="102">
        <f t="shared" si="159"/>
        <v>1.490041100221309E-3</v>
      </c>
      <c r="K1674" s="102">
        <f t="shared" si="160"/>
        <v>8.2463949317688259E-3</v>
      </c>
      <c r="L1674" s="96">
        <f t="shared" si="161"/>
        <v>4.7130000000000002E-3</v>
      </c>
    </row>
    <row r="1675" spans="1:12" ht="13.95" customHeight="1" x14ac:dyDescent="0.3">
      <c r="A1675" s="94">
        <v>44043</v>
      </c>
      <c r="B1675" s="57" t="s">
        <v>299</v>
      </c>
      <c r="C1675" s="57" t="s">
        <v>122</v>
      </c>
      <c r="D1675" s="19" t="str">
        <f t="shared" si="156"/>
        <v>Commodities</v>
      </c>
      <c r="E1675" s="19" t="str">
        <f t="shared" si="157"/>
        <v>Commodities</v>
      </c>
      <c r="F1675" s="100">
        <v>5.1110000000000001E-3</v>
      </c>
      <c r="G1675" s="101">
        <v>2.7320000000000002</v>
      </c>
      <c r="H1675" s="98">
        <v>0.22170999999999999</v>
      </c>
      <c r="I1675" s="20">
        <f t="shared" si="158"/>
        <v>1</v>
      </c>
      <c r="J1675" s="102">
        <f t="shared" si="159"/>
        <v>1.8707906295754024E-3</v>
      </c>
      <c r="K1675" s="102">
        <f t="shared" si="160"/>
        <v>8.4380074402390631E-3</v>
      </c>
      <c r="L1675" s="96">
        <f t="shared" si="161"/>
        <v>5.1110000000000001E-3</v>
      </c>
    </row>
    <row r="1676" spans="1:12" ht="13.95" customHeight="1" x14ac:dyDescent="0.3">
      <c r="A1676" s="94">
        <v>44074</v>
      </c>
      <c r="B1676" s="57" t="s">
        <v>299</v>
      </c>
      <c r="C1676" s="57" t="s">
        <v>122</v>
      </c>
      <c r="D1676" s="19" t="str">
        <f t="shared" si="156"/>
        <v>Commodities</v>
      </c>
      <c r="E1676" s="19" t="str">
        <f t="shared" si="157"/>
        <v>Commodities</v>
      </c>
      <c r="F1676" s="100">
        <v>5.4159999999999998E-3</v>
      </c>
      <c r="G1676" s="101">
        <v>2.73</v>
      </c>
      <c r="H1676" s="98">
        <v>0.22389999999999999</v>
      </c>
      <c r="I1676" s="20">
        <f t="shared" si="158"/>
        <v>1</v>
      </c>
      <c r="J1676" s="102">
        <f t="shared" si="159"/>
        <v>1.983882783882784E-3</v>
      </c>
      <c r="K1676" s="102">
        <f t="shared" si="160"/>
        <v>8.8605751848270832E-3</v>
      </c>
      <c r="L1676" s="96">
        <f t="shared" si="161"/>
        <v>5.4159999999999998E-3</v>
      </c>
    </row>
    <row r="1677" spans="1:12" ht="13.95" customHeight="1" x14ac:dyDescent="0.3">
      <c r="A1677" s="94">
        <v>44104</v>
      </c>
      <c r="B1677" s="57" t="s">
        <v>299</v>
      </c>
      <c r="C1677" s="57" t="s">
        <v>122</v>
      </c>
      <c r="D1677" s="19" t="str">
        <f t="shared" si="156"/>
        <v>Commodities</v>
      </c>
      <c r="E1677" s="19" t="str">
        <f t="shared" si="157"/>
        <v>Commodities</v>
      </c>
      <c r="F1677" s="100">
        <v>5.7609999999999996E-3</v>
      </c>
      <c r="G1677" s="101">
        <v>2.7250000000000001</v>
      </c>
      <c r="H1677" s="98">
        <v>0.22614999999999999</v>
      </c>
      <c r="I1677" s="20">
        <f t="shared" si="158"/>
        <v>1</v>
      </c>
      <c r="J1677" s="102">
        <f t="shared" si="159"/>
        <v>2.1141284403669723E-3</v>
      </c>
      <c r="K1677" s="102">
        <f t="shared" si="160"/>
        <v>9.3483459666901282E-3</v>
      </c>
      <c r="L1677" s="96">
        <f t="shared" si="161"/>
        <v>5.7609999999999996E-3</v>
      </c>
    </row>
    <row r="1678" spans="1:12" ht="13.95" customHeight="1" x14ac:dyDescent="0.3">
      <c r="A1678" s="94">
        <v>44135</v>
      </c>
      <c r="B1678" s="57" t="s">
        <v>299</v>
      </c>
      <c r="C1678" s="57" t="s">
        <v>122</v>
      </c>
      <c r="D1678" s="19" t="str">
        <f t="shared" si="156"/>
        <v>Commodities</v>
      </c>
      <c r="E1678" s="19" t="str">
        <f t="shared" si="157"/>
        <v>Commodities</v>
      </c>
      <c r="F1678" s="100">
        <v>6.0240000000000007E-3</v>
      </c>
      <c r="G1678" s="101">
        <v>2.8839999999999999</v>
      </c>
      <c r="H1678" s="98">
        <v>0.22717000000000001</v>
      </c>
      <c r="I1678" s="20">
        <f t="shared" si="158"/>
        <v>1</v>
      </c>
      <c r="J1678" s="102">
        <f t="shared" si="159"/>
        <v>2.0887656033287106E-3</v>
      </c>
      <c r="K1678" s="102">
        <f t="shared" si="160"/>
        <v>9.1947246701972549E-3</v>
      </c>
      <c r="L1678" s="96">
        <f t="shared" si="161"/>
        <v>6.0240000000000007E-3</v>
      </c>
    </row>
    <row r="1679" spans="1:12" ht="13.95" customHeight="1" x14ac:dyDescent="0.3">
      <c r="A1679" s="94">
        <v>44165</v>
      </c>
      <c r="B1679" s="57" t="s">
        <v>299</v>
      </c>
      <c r="C1679" s="57" t="s">
        <v>122</v>
      </c>
      <c r="D1679" s="19" t="str">
        <f t="shared" si="156"/>
        <v>Commodities</v>
      </c>
      <c r="E1679" s="19" t="str">
        <f t="shared" si="157"/>
        <v>Commodities</v>
      </c>
      <c r="F1679" s="100">
        <v>6.4660000000000004E-3</v>
      </c>
      <c r="G1679" s="101">
        <v>2.8839999999999999</v>
      </c>
      <c r="H1679" s="98">
        <v>0.22717000000000001</v>
      </c>
      <c r="I1679" s="20">
        <f t="shared" si="158"/>
        <v>1</v>
      </c>
      <c r="J1679" s="102">
        <f t="shared" si="159"/>
        <v>2.2420249653259364E-3</v>
      </c>
      <c r="K1679" s="102">
        <f t="shared" si="160"/>
        <v>9.8693708030370923E-3</v>
      </c>
      <c r="L1679" s="96">
        <f t="shared" si="161"/>
        <v>6.4660000000000004E-3</v>
      </c>
    </row>
    <row r="1680" spans="1:12" ht="13.95" customHeight="1" x14ac:dyDescent="0.3">
      <c r="A1680" s="94">
        <v>44196</v>
      </c>
      <c r="B1680" s="57" t="s">
        <v>299</v>
      </c>
      <c r="C1680" s="57" t="s">
        <v>122</v>
      </c>
      <c r="D1680" s="19" t="str">
        <f t="shared" si="156"/>
        <v>Commodities</v>
      </c>
      <c r="E1680" s="19" t="str">
        <f t="shared" si="157"/>
        <v>Commodities</v>
      </c>
      <c r="F1680" s="100">
        <v>6.522E-3</v>
      </c>
      <c r="G1680" s="101">
        <v>2.8839999999999999</v>
      </c>
      <c r="H1680" s="98">
        <v>0.22717000000000001</v>
      </c>
      <c r="I1680" s="20">
        <f t="shared" si="158"/>
        <v>1</v>
      </c>
      <c r="J1680" s="102">
        <f t="shared" si="159"/>
        <v>2.2614424410540915E-3</v>
      </c>
      <c r="K1680" s="102">
        <f t="shared" si="160"/>
        <v>9.9548463311796946E-3</v>
      </c>
      <c r="L1680" s="96">
        <f t="shared" si="161"/>
        <v>6.522E-3</v>
      </c>
    </row>
    <row r="1681" spans="1:12" ht="13.95" customHeight="1" x14ac:dyDescent="0.3">
      <c r="A1681" s="94">
        <v>44227</v>
      </c>
      <c r="B1681" s="57" t="s">
        <v>299</v>
      </c>
      <c r="C1681" s="57" t="s">
        <v>122</v>
      </c>
      <c r="D1681" s="19" t="str">
        <f t="shared" si="156"/>
        <v>Commodities</v>
      </c>
      <c r="E1681" s="19" t="str">
        <f t="shared" si="157"/>
        <v>Commodities</v>
      </c>
      <c r="F1681" s="100">
        <v>6.5599999999999999E-3</v>
      </c>
      <c r="G1681" s="101">
        <v>3.2490000000000001</v>
      </c>
      <c r="H1681" s="98">
        <v>0.35980000000000001</v>
      </c>
      <c r="I1681" s="20">
        <f t="shared" si="158"/>
        <v>1</v>
      </c>
      <c r="J1681" s="102">
        <f t="shared" si="159"/>
        <v>2.0190827947060633E-3</v>
      </c>
      <c r="K1681" s="102">
        <f t="shared" si="160"/>
        <v>5.6116809191385864E-3</v>
      </c>
      <c r="L1681" s="96">
        <f t="shared" si="161"/>
        <v>6.5599999999999999E-3</v>
      </c>
    </row>
    <row r="1682" spans="1:12" ht="13.95" customHeight="1" x14ac:dyDescent="0.3">
      <c r="A1682" s="94">
        <v>44255</v>
      </c>
      <c r="B1682" s="57" t="s">
        <v>299</v>
      </c>
      <c r="C1682" s="57" t="s">
        <v>122</v>
      </c>
      <c r="D1682" s="19" t="str">
        <f t="shared" si="156"/>
        <v>Commodities</v>
      </c>
      <c r="E1682" s="19" t="str">
        <f t="shared" si="157"/>
        <v>Commodities</v>
      </c>
      <c r="F1682" s="100">
        <v>6.8899999999999994E-3</v>
      </c>
      <c r="G1682" s="101">
        <v>3.319</v>
      </c>
      <c r="H1682" s="98">
        <v>0.34912999999999988</v>
      </c>
      <c r="I1682" s="20">
        <f t="shared" si="158"/>
        <v>1</v>
      </c>
      <c r="J1682" s="102">
        <f t="shared" si="159"/>
        <v>2.0759264838806869E-3</v>
      </c>
      <c r="K1682" s="102">
        <f t="shared" si="160"/>
        <v>5.9459985789840101E-3</v>
      </c>
      <c r="L1682" s="96">
        <f t="shared" si="161"/>
        <v>6.8899999999999994E-3</v>
      </c>
    </row>
    <row r="1683" spans="1:12" ht="13.95" customHeight="1" x14ac:dyDescent="0.3">
      <c r="A1683" s="94">
        <v>44286</v>
      </c>
      <c r="B1683" s="57" t="s">
        <v>299</v>
      </c>
      <c r="C1683" s="57" t="s">
        <v>122</v>
      </c>
      <c r="D1683" s="19" t="str">
        <f t="shared" si="156"/>
        <v>Commodities</v>
      </c>
      <c r="E1683" s="19" t="str">
        <f t="shared" si="157"/>
        <v>Commodities</v>
      </c>
      <c r="F1683" s="100">
        <v>6.7700000000000008E-3</v>
      </c>
      <c r="G1683" s="101">
        <v>3.677</v>
      </c>
      <c r="H1683" s="98">
        <v>0.33687</v>
      </c>
      <c r="I1683" s="20">
        <f t="shared" si="158"/>
        <v>1</v>
      </c>
      <c r="J1683" s="102">
        <f t="shared" si="159"/>
        <v>1.8411748708186022E-3</v>
      </c>
      <c r="K1683" s="102">
        <f t="shared" si="160"/>
        <v>5.4655352831020935E-3</v>
      </c>
      <c r="L1683" s="96">
        <f t="shared" si="161"/>
        <v>6.7700000000000008E-3</v>
      </c>
    </row>
    <row r="1684" spans="1:12" ht="13.95" customHeight="1" x14ac:dyDescent="0.3">
      <c r="A1684" s="94">
        <v>44316</v>
      </c>
      <c r="B1684" s="57" t="s">
        <v>299</v>
      </c>
      <c r="C1684" s="57" t="s">
        <v>122</v>
      </c>
      <c r="D1684" s="19" t="str">
        <f t="shared" si="156"/>
        <v>Commodities</v>
      </c>
      <c r="E1684" s="19" t="str">
        <f t="shared" si="157"/>
        <v>Commodities</v>
      </c>
      <c r="F1684" s="100">
        <v>7.3400000000000002E-3</v>
      </c>
      <c r="G1684" s="101">
        <v>2.5710000000000002</v>
      </c>
      <c r="H1684" s="98">
        <v>0.32817000000000002</v>
      </c>
      <c r="I1684" s="20">
        <f t="shared" si="158"/>
        <v>1</v>
      </c>
      <c r="J1684" s="102">
        <f t="shared" si="159"/>
        <v>2.8549202644885256E-3</v>
      </c>
      <c r="K1684" s="102">
        <f t="shared" si="160"/>
        <v>8.6995163009675643E-3</v>
      </c>
      <c r="L1684" s="96">
        <f t="shared" si="161"/>
        <v>7.3400000000000002E-3</v>
      </c>
    </row>
    <row r="1685" spans="1:12" ht="13.95" customHeight="1" x14ac:dyDescent="0.3">
      <c r="A1685" s="94">
        <v>44347</v>
      </c>
      <c r="B1685" s="57" t="s">
        <v>299</v>
      </c>
      <c r="C1685" s="57" t="s">
        <v>122</v>
      </c>
      <c r="D1685" s="19" t="str">
        <f t="shared" si="156"/>
        <v>Commodities</v>
      </c>
      <c r="E1685" s="19" t="str">
        <f t="shared" si="157"/>
        <v>Commodities</v>
      </c>
      <c r="F1685" s="100">
        <v>6.9300000000000004E-3</v>
      </c>
      <c r="G1685" s="101">
        <v>2.5710000000000002</v>
      </c>
      <c r="H1685" s="98">
        <v>0.32817000000000002</v>
      </c>
      <c r="I1685" s="20">
        <f t="shared" si="158"/>
        <v>1</v>
      </c>
      <c r="J1685" s="102">
        <f t="shared" si="159"/>
        <v>2.6954492415402565E-3</v>
      </c>
      <c r="K1685" s="102">
        <f t="shared" si="160"/>
        <v>8.2135760171260508E-3</v>
      </c>
      <c r="L1685" s="96">
        <f t="shared" si="161"/>
        <v>6.9300000000000004E-3</v>
      </c>
    </row>
    <row r="1686" spans="1:12" ht="13.95" customHeight="1" x14ac:dyDescent="0.3">
      <c r="A1686" s="94">
        <v>44377</v>
      </c>
      <c r="B1686" s="57" t="s">
        <v>299</v>
      </c>
      <c r="C1686" s="57" t="s">
        <v>122</v>
      </c>
      <c r="D1686" s="19" t="str">
        <f t="shared" si="156"/>
        <v>Commodities</v>
      </c>
      <c r="E1686" s="19" t="str">
        <f t="shared" si="157"/>
        <v>Commodities</v>
      </c>
      <c r="F1686" s="100">
        <v>7.2199999999999999E-3</v>
      </c>
      <c r="G1686" s="101">
        <v>2.5710000000000002</v>
      </c>
      <c r="H1686" s="98">
        <v>0.32817000000000002</v>
      </c>
      <c r="I1686" s="20">
        <f t="shared" si="158"/>
        <v>1</v>
      </c>
      <c r="J1686" s="102">
        <f t="shared" si="159"/>
        <v>2.8082458187475689E-3</v>
      </c>
      <c r="K1686" s="102">
        <f t="shared" si="160"/>
        <v>8.5572898764285851E-3</v>
      </c>
      <c r="L1686" s="96">
        <f t="shared" si="161"/>
        <v>7.2199999999999999E-3</v>
      </c>
    </row>
    <row r="1687" spans="1:12" ht="13.95" customHeight="1" x14ac:dyDescent="0.3">
      <c r="A1687" s="94">
        <v>44408</v>
      </c>
      <c r="B1687" s="57" t="s">
        <v>299</v>
      </c>
      <c r="C1687" s="57" t="s">
        <v>122</v>
      </c>
      <c r="D1687" s="19" t="str">
        <f t="shared" si="156"/>
        <v>Commodities</v>
      </c>
      <c r="E1687" s="19" t="str">
        <f t="shared" si="157"/>
        <v>Commodities</v>
      </c>
      <c r="F1687" s="100">
        <v>7.4599999999999996E-3</v>
      </c>
      <c r="G1687" s="101">
        <v>2.5710000000000002</v>
      </c>
      <c r="H1687" s="98">
        <v>0.32817000000000002</v>
      </c>
      <c r="I1687" s="20">
        <f t="shared" si="158"/>
        <v>1</v>
      </c>
      <c r="J1687" s="102">
        <f t="shared" si="159"/>
        <v>2.9015947102294824E-3</v>
      </c>
      <c r="K1687" s="102">
        <f t="shared" si="160"/>
        <v>8.8417427255065434E-3</v>
      </c>
      <c r="L1687" s="96">
        <f t="shared" si="161"/>
        <v>7.4599999999999996E-3</v>
      </c>
    </row>
    <row r="1688" spans="1:12" ht="13.95" customHeight="1" x14ac:dyDescent="0.3">
      <c r="A1688" s="94">
        <v>44439</v>
      </c>
      <c r="B1688" s="57" t="s">
        <v>299</v>
      </c>
      <c r="C1688" s="57" t="s">
        <v>122</v>
      </c>
      <c r="D1688" s="19" t="str">
        <f t="shared" si="156"/>
        <v>Commodities</v>
      </c>
      <c r="E1688" s="19" t="str">
        <f t="shared" si="157"/>
        <v>Commodities</v>
      </c>
      <c r="F1688" s="100">
        <v>6.5799999999999999E-3</v>
      </c>
      <c r="G1688" s="101">
        <v>2.5710000000000002</v>
      </c>
      <c r="H1688" s="98">
        <v>0.32817000000000002</v>
      </c>
      <c r="I1688" s="20">
        <f t="shared" si="158"/>
        <v>1</v>
      </c>
      <c r="J1688" s="102">
        <f t="shared" si="159"/>
        <v>2.5593154414624659E-3</v>
      </c>
      <c r="K1688" s="102">
        <f t="shared" si="160"/>
        <v>7.7987489455540295E-3</v>
      </c>
      <c r="L1688" s="96">
        <f t="shared" si="161"/>
        <v>6.5799999999999999E-3</v>
      </c>
    </row>
    <row r="1689" spans="1:12" ht="13.95" customHeight="1" x14ac:dyDescent="0.3">
      <c r="A1689" s="94">
        <v>44469</v>
      </c>
      <c r="B1689" s="57" t="s">
        <v>299</v>
      </c>
      <c r="C1689" s="57" t="s">
        <v>122</v>
      </c>
      <c r="D1689" s="19" t="str">
        <f t="shared" si="156"/>
        <v>Commodities</v>
      </c>
      <c r="E1689" s="19" t="str">
        <f t="shared" si="157"/>
        <v>Commodities</v>
      </c>
      <c r="F1689" s="100">
        <v>6.1000000000000004E-3</v>
      </c>
      <c r="G1689" s="101">
        <v>1.8360000000000001</v>
      </c>
      <c r="H1689" s="98">
        <v>0.26350000000000001</v>
      </c>
      <c r="I1689" s="20">
        <f t="shared" si="158"/>
        <v>1</v>
      </c>
      <c r="J1689" s="102">
        <f t="shared" si="159"/>
        <v>3.3224400871459695E-3</v>
      </c>
      <c r="K1689" s="102">
        <f t="shared" si="160"/>
        <v>1.260888078613271E-2</v>
      </c>
      <c r="L1689" s="96">
        <f t="shared" si="161"/>
        <v>6.1000000000000004E-3</v>
      </c>
    </row>
    <row r="1690" spans="1:12" ht="13.95" customHeight="1" x14ac:dyDescent="0.3">
      <c r="A1690" s="94">
        <v>44500</v>
      </c>
      <c r="B1690" s="57" t="s">
        <v>299</v>
      </c>
      <c r="C1690" s="57" t="s">
        <v>122</v>
      </c>
      <c r="D1690" s="19" t="str">
        <f t="shared" si="156"/>
        <v>Commodities</v>
      </c>
      <c r="E1690" s="19" t="str">
        <f t="shared" si="157"/>
        <v>Commodities</v>
      </c>
      <c r="F1690" s="100">
        <v>6.1500000000000001E-3</v>
      </c>
      <c r="G1690" s="101">
        <v>1.4970000000000001</v>
      </c>
      <c r="H1690" s="98">
        <v>0.25068000000000001</v>
      </c>
      <c r="I1690" s="20">
        <f t="shared" si="158"/>
        <v>1</v>
      </c>
      <c r="J1690" s="102">
        <f t="shared" si="159"/>
        <v>4.1082164328657316E-3</v>
      </c>
      <c r="K1690" s="102">
        <f t="shared" si="160"/>
        <v>1.6388289583795002E-2</v>
      </c>
      <c r="L1690" s="96">
        <f t="shared" si="161"/>
        <v>6.1500000000000001E-3</v>
      </c>
    </row>
    <row r="1691" spans="1:12" ht="13.95" customHeight="1" x14ac:dyDescent="0.3">
      <c r="A1691" s="94">
        <v>44530</v>
      </c>
      <c r="B1691" s="57" t="s">
        <v>299</v>
      </c>
      <c r="C1691" s="57" t="s">
        <v>122</v>
      </c>
      <c r="D1691" s="19" t="str">
        <f t="shared" si="156"/>
        <v>Commodities</v>
      </c>
      <c r="E1691" s="19" t="str">
        <f t="shared" si="157"/>
        <v>Commodities</v>
      </c>
      <c r="F1691" s="100">
        <v>6.4099999999999999E-3</v>
      </c>
      <c r="G1691" s="101">
        <v>1.4970000000000001</v>
      </c>
      <c r="H1691" s="98">
        <v>0.25068000000000001</v>
      </c>
      <c r="I1691" s="20">
        <f t="shared" si="158"/>
        <v>1</v>
      </c>
      <c r="J1691" s="102">
        <f t="shared" si="159"/>
        <v>4.2818971275885099E-3</v>
      </c>
      <c r="K1691" s="102">
        <f t="shared" si="160"/>
        <v>1.7081127842622106E-2</v>
      </c>
      <c r="L1691" s="96">
        <f t="shared" si="161"/>
        <v>6.4099999999999999E-3</v>
      </c>
    </row>
    <row r="1692" spans="1:12" ht="13.95" customHeight="1" x14ac:dyDescent="0.3">
      <c r="A1692" s="94">
        <v>44561</v>
      </c>
      <c r="B1692" s="57" t="s">
        <v>299</v>
      </c>
      <c r="C1692" s="57" t="s">
        <v>122</v>
      </c>
      <c r="D1692" s="19" t="str">
        <f t="shared" si="156"/>
        <v>Commodities</v>
      </c>
      <c r="E1692" s="19" t="str">
        <f t="shared" si="157"/>
        <v>Commodities</v>
      </c>
      <c r="F1692" s="100">
        <v>3.15E-3</v>
      </c>
      <c r="G1692" s="101">
        <v>1.4970000000000001</v>
      </c>
      <c r="H1692" s="98">
        <v>0.25068000000000001</v>
      </c>
      <c r="I1692" s="20">
        <f t="shared" si="158"/>
        <v>1</v>
      </c>
      <c r="J1692" s="102">
        <f t="shared" si="159"/>
        <v>2.1042084168336672E-3</v>
      </c>
      <c r="K1692" s="102">
        <f t="shared" si="160"/>
        <v>8.3940019819437814E-3</v>
      </c>
      <c r="L1692" s="96">
        <f t="shared" si="161"/>
        <v>3.15E-3</v>
      </c>
    </row>
    <row r="1693" spans="1:12" ht="13.95" customHeight="1" x14ac:dyDescent="0.3">
      <c r="A1693" s="94">
        <v>44592</v>
      </c>
      <c r="B1693" s="57" t="s">
        <v>299</v>
      </c>
      <c r="C1693" s="57" t="s">
        <v>122</v>
      </c>
      <c r="D1693" s="19" t="str">
        <f t="shared" si="156"/>
        <v>Commodities</v>
      </c>
      <c r="E1693" s="19" t="str">
        <f t="shared" si="157"/>
        <v>Commodities</v>
      </c>
      <c r="F1693" s="100">
        <v>3.16E-3</v>
      </c>
      <c r="G1693" s="101">
        <v>4.375</v>
      </c>
      <c r="H1693" s="98">
        <v>0.28981000000000001</v>
      </c>
      <c r="I1693" s="20">
        <f t="shared" si="158"/>
        <v>1</v>
      </c>
      <c r="J1693" s="102">
        <f t="shared" si="159"/>
        <v>7.2228571428571426E-4</v>
      </c>
      <c r="K1693" s="102">
        <f t="shared" si="160"/>
        <v>2.4922732627780759E-3</v>
      </c>
      <c r="L1693" s="96">
        <f t="shared" si="161"/>
        <v>3.16E-3</v>
      </c>
    </row>
    <row r="1694" spans="1:12" ht="13.95" customHeight="1" x14ac:dyDescent="0.3">
      <c r="A1694" s="94">
        <v>44620</v>
      </c>
      <c r="B1694" s="57" t="s">
        <v>299</v>
      </c>
      <c r="C1694" s="57" t="s">
        <v>122</v>
      </c>
      <c r="D1694" s="19" t="str">
        <f t="shared" si="156"/>
        <v>Commodities</v>
      </c>
      <c r="E1694" s="19" t="str">
        <f t="shared" si="157"/>
        <v>Commodities</v>
      </c>
      <c r="F1694" s="100">
        <v>3.5100000000000001E-3</v>
      </c>
      <c r="G1694" s="101">
        <v>4.9770000000000003</v>
      </c>
      <c r="H1694" s="98">
        <v>0.28391</v>
      </c>
      <c r="I1694" s="20">
        <f t="shared" si="158"/>
        <v>1</v>
      </c>
      <c r="J1694" s="102">
        <f t="shared" si="159"/>
        <v>7.0524412296564195E-4</v>
      </c>
      <c r="K1694" s="102">
        <f t="shared" si="160"/>
        <v>2.4840411502435348E-3</v>
      </c>
      <c r="L1694" s="96">
        <f t="shared" si="161"/>
        <v>3.5100000000000001E-3</v>
      </c>
    </row>
    <row r="1695" spans="1:12" ht="13.95" customHeight="1" x14ac:dyDescent="0.3">
      <c r="A1695" s="94">
        <v>44651</v>
      </c>
      <c r="B1695" s="57" t="s">
        <v>299</v>
      </c>
      <c r="C1695" s="57" t="s">
        <v>122</v>
      </c>
      <c r="D1695" s="19" t="str">
        <f t="shared" si="156"/>
        <v>Commodities</v>
      </c>
      <c r="E1695" s="19" t="str">
        <f t="shared" si="157"/>
        <v>Commodities</v>
      </c>
      <c r="F1695" s="100">
        <v>3.6700000000000001E-3</v>
      </c>
      <c r="G1695" s="101">
        <v>4.0789999999999997</v>
      </c>
      <c r="H1695" s="98">
        <v>0.31228</v>
      </c>
      <c r="I1695" s="20">
        <f t="shared" si="158"/>
        <v>1</v>
      </c>
      <c r="J1695" s="102">
        <f t="shared" si="159"/>
        <v>8.9973032606030902E-4</v>
      </c>
      <c r="K1695" s="102">
        <f t="shared" si="160"/>
        <v>2.8811653838232004E-3</v>
      </c>
      <c r="L1695" s="96">
        <f t="shared" si="161"/>
        <v>3.6700000000000001E-3</v>
      </c>
    </row>
    <row r="1696" spans="1:12" ht="13.95" customHeight="1" x14ac:dyDescent="0.3">
      <c r="A1696" s="94">
        <v>44681</v>
      </c>
      <c r="B1696" s="57" t="s">
        <v>299</v>
      </c>
      <c r="C1696" s="57" t="s">
        <v>122</v>
      </c>
      <c r="D1696" s="19" t="str">
        <f t="shared" si="156"/>
        <v>Commodities</v>
      </c>
      <c r="E1696" s="19" t="str">
        <f t="shared" si="157"/>
        <v>Commodities</v>
      </c>
      <c r="F1696" s="100">
        <v>3.46E-3</v>
      </c>
      <c r="G1696" s="101">
        <v>4.3949999999999996</v>
      </c>
      <c r="H1696" s="98">
        <v>0.31758999999999998</v>
      </c>
      <c r="I1696" s="20">
        <f t="shared" si="158"/>
        <v>1</v>
      </c>
      <c r="J1696" s="102">
        <f t="shared" si="159"/>
        <v>7.8725824800910131E-4</v>
      </c>
      <c r="K1696" s="102">
        <f t="shared" si="160"/>
        <v>2.4788508706480097E-3</v>
      </c>
      <c r="L1696" s="96">
        <f t="shared" si="161"/>
        <v>3.46E-3</v>
      </c>
    </row>
    <row r="1697" spans="1:12" ht="13.95" customHeight="1" x14ac:dyDescent="0.3">
      <c r="A1697" s="94">
        <v>44712</v>
      </c>
      <c r="B1697" s="57" t="s">
        <v>299</v>
      </c>
      <c r="C1697" s="57" t="s">
        <v>122</v>
      </c>
      <c r="D1697" s="19" t="str">
        <f t="shared" si="156"/>
        <v>Commodities</v>
      </c>
      <c r="E1697" s="19" t="str">
        <f t="shared" si="157"/>
        <v>Commodities</v>
      </c>
      <c r="F1697" s="100">
        <v>3.5100000000000001E-3</v>
      </c>
      <c r="G1697" s="101">
        <v>4.4160000000000004</v>
      </c>
      <c r="H1697" s="98">
        <v>0.30692999999999998</v>
      </c>
      <c r="I1697" s="20">
        <f t="shared" si="158"/>
        <v>1</v>
      </c>
      <c r="J1697" s="102">
        <f t="shared" si="159"/>
        <v>7.9483695652173914E-4</v>
      </c>
      <c r="K1697" s="102">
        <f t="shared" si="160"/>
        <v>2.5896359317164799E-3</v>
      </c>
      <c r="L1697" s="96">
        <f t="shared" si="161"/>
        <v>3.5100000000000001E-3</v>
      </c>
    </row>
    <row r="1698" spans="1:12" ht="13.95" customHeight="1" x14ac:dyDescent="0.3">
      <c r="A1698" s="94">
        <v>44742</v>
      </c>
      <c r="B1698" s="57" t="s">
        <v>299</v>
      </c>
      <c r="C1698" s="57" t="s">
        <v>122</v>
      </c>
      <c r="D1698" s="19" t="str">
        <f t="shared" si="156"/>
        <v>Commodities</v>
      </c>
      <c r="E1698" s="19" t="str">
        <f t="shared" si="157"/>
        <v>Commodities</v>
      </c>
      <c r="F1698" s="100">
        <v>3.47E-3</v>
      </c>
      <c r="G1698" s="101">
        <v>4.016</v>
      </c>
      <c r="H1698" s="98">
        <v>0.29659000000000002</v>
      </c>
      <c r="I1698" s="20">
        <f t="shared" si="158"/>
        <v>1</v>
      </c>
      <c r="J1698" s="102">
        <f t="shared" si="159"/>
        <v>8.6404382470119524E-4</v>
      </c>
      <c r="K1698" s="102">
        <f t="shared" si="160"/>
        <v>2.9132601392534989E-3</v>
      </c>
      <c r="L1698" s="96">
        <f t="shared" si="161"/>
        <v>3.47E-3</v>
      </c>
    </row>
    <row r="1699" spans="1:12" ht="13.95" customHeight="1" x14ac:dyDescent="0.3">
      <c r="A1699" s="94">
        <v>44773</v>
      </c>
      <c r="B1699" s="57" t="s">
        <v>299</v>
      </c>
      <c r="C1699" s="57" t="s">
        <v>122</v>
      </c>
      <c r="D1699" s="19" t="str">
        <f t="shared" si="156"/>
        <v>Commodities</v>
      </c>
      <c r="E1699" s="19" t="str">
        <f t="shared" si="157"/>
        <v>Commodities</v>
      </c>
      <c r="F1699" s="100">
        <v>2.9399999999999999E-3</v>
      </c>
      <c r="G1699" s="101">
        <v>4.1059999999999999</v>
      </c>
      <c r="H1699" s="98">
        <v>0.26518000000000003</v>
      </c>
      <c r="I1699" s="20">
        <f t="shared" si="158"/>
        <v>1</v>
      </c>
      <c r="J1699" s="102">
        <f t="shared" si="159"/>
        <v>7.1602532878714076E-4</v>
      </c>
      <c r="K1699" s="102">
        <f t="shared" si="160"/>
        <v>2.7001483097787945E-3</v>
      </c>
      <c r="L1699" s="96">
        <f t="shared" si="161"/>
        <v>2.9399999999999999E-3</v>
      </c>
    </row>
    <row r="1700" spans="1:12" ht="13.95" customHeight="1" x14ac:dyDescent="0.3">
      <c r="A1700" s="94">
        <v>44804</v>
      </c>
      <c r="B1700" s="57" t="s">
        <v>299</v>
      </c>
      <c r="C1700" s="57" t="s">
        <v>122</v>
      </c>
      <c r="D1700" s="19" t="str">
        <f t="shared" si="156"/>
        <v>Commodities</v>
      </c>
      <c r="E1700" s="19" t="str">
        <f t="shared" si="157"/>
        <v>Commodities</v>
      </c>
      <c r="F1700" s="100">
        <v>2.7899999999999999E-3</v>
      </c>
      <c r="G1700" s="101">
        <v>4.0359999999999996</v>
      </c>
      <c r="H1700" s="98">
        <v>0.26100000000000001</v>
      </c>
      <c r="I1700" s="20">
        <f t="shared" si="158"/>
        <v>1</v>
      </c>
      <c r="J1700" s="102">
        <f t="shared" si="159"/>
        <v>6.9127849355797826E-4</v>
      </c>
      <c r="K1700" s="102">
        <f t="shared" si="160"/>
        <v>2.6485766036704146E-3</v>
      </c>
      <c r="L1700" s="96">
        <f t="shared" si="161"/>
        <v>2.7899999999999999E-3</v>
      </c>
    </row>
    <row r="1701" spans="1:12" ht="13.95" customHeight="1" x14ac:dyDescent="0.3">
      <c r="A1701" s="94">
        <v>44834</v>
      </c>
      <c r="B1701" s="57" t="s">
        <v>299</v>
      </c>
      <c r="C1701" s="57" t="s">
        <v>122</v>
      </c>
      <c r="D1701" s="19" t="str">
        <f t="shared" si="156"/>
        <v>Commodities</v>
      </c>
      <c r="E1701" s="19" t="str">
        <f t="shared" si="157"/>
        <v>Commodities</v>
      </c>
      <c r="F1701" s="100">
        <v>2.8800000000000002E-3</v>
      </c>
      <c r="G1701" s="101">
        <v>4.42</v>
      </c>
      <c r="H1701" s="98">
        <v>0.25705</v>
      </c>
      <c r="I1701" s="20">
        <f t="shared" si="158"/>
        <v>1</v>
      </c>
      <c r="J1701" s="102">
        <f t="shared" si="159"/>
        <v>6.5158371040723983E-4</v>
      </c>
      <c r="K1701" s="102">
        <f t="shared" si="160"/>
        <v>2.5348520148112813E-3</v>
      </c>
      <c r="L1701" s="96">
        <f t="shared" si="161"/>
        <v>2.8800000000000002E-3</v>
      </c>
    </row>
    <row r="1702" spans="1:12" ht="13.95" customHeight="1" x14ac:dyDescent="0.3">
      <c r="A1702" s="94">
        <v>44865</v>
      </c>
      <c r="B1702" s="57" t="s">
        <v>299</v>
      </c>
      <c r="C1702" s="57" t="s">
        <v>122</v>
      </c>
      <c r="D1702" s="19" t="str">
        <f t="shared" si="156"/>
        <v>Commodities</v>
      </c>
      <c r="E1702" s="19" t="str">
        <f t="shared" si="157"/>
        <v>Commodities</v>
      </c>
      <c r="F1702" s="100">
        <v>2.7599999999999999E-3</v>
      </c>
      <c r="G1702" s="101">
        <v>2.4700000000000002</v>
      </c>
      <c r="H1702" s="98">
        <v>0.22711000000000001</v>
      </c>
      <c r="I1702" s="20">
        <f t="shared" si="158"/>
        <v>1</v>
      </c>
      <c r="J1702" s="102">
        <f t="shared" si="159"/>
        <v>1.117408906882591E-3</v>
      </c>
      <c r="K1702" s="102">
        <f t="shared" si="160"/>
        <v>4.9201219976337061E-3</v>
      </c>
      <c r="L1702" s="96">
        <f t="shared" si="161"/>
        <v>2.7599999999999999E-3</v>
      </c>
    </row>
    <row r="1703" spans="1:12" ht="13.95" customHeight="1" x14ac:dyDescent="0.3">
      <c r="A1703" s="94">
        <v>44895</v>
      </c>
      <c r="B1703" s="57" t="s">
        <v>299</v>
      </c>
      <c r="C1703" s="57" t="s">
        <v>122</v>
      </c>
      <c r="D1703" s="19" t="str">
        <f t="shared" si="156"/>
        <v>Commodities</v>
      </c>
      <c r="E1703" s="19" t="str">
        <f t="shared" si="157"/>
        <v>Commodities</v>
      </c>
      <c r="F1703" s="100">
        <v>3.4099999999999998E-3</v>
      </c>
      <c r="G1703" s="101">
        <v>2.621</v>
      </c>
      <c r="H1703" s="98">
        <v>0.21525</v>
      </c>
      <c r="I1703" s="20">
        <f t="shared" si="158"/>
        <v>1</v>
      </c>
      <c r="J1703" s="102">
        <f t="shared" si="159"/>
        <v>1.3010301411674932E-3</v>
      </c>
      <c r="K1703" s="102">
        <f t="shared" si="160"/>
        <v>6.0442747557142538E-3</v>
      </c>
      <c r="L1703" s="96">
        <f t="shared" si="161"/>
        <v>3.4099999999999998E-3</v>
      </c>
    </row>
    <row r="1704" spans="1:12" ht="13.95" customHeight="1" x14ac:dyDescent="0.3">
      <c r="A1704" s="94">
        <v>44926</v>
      </c>
      <c r="B1704" s="57" t="s">
        <v>299</v>
      </c>
      <c r="C1704" s="57" t="s">
        <v>122</v>
      </c>
      <c r="D1704" s="19" t="str">
        <f t="shared" si="156"/>
        <v>Commodities</v>
      </c>
      <c r="E1704" s="19" t="str">
        <f t="shared" si="157"/>
        <v>Commodities</v>
      </c>
      <c r="F1704" s="100">
        <v>3.8400000000000001E-3</v>
      </c>
      <c r="G1704" s="101">
        <v>2.8039999999999998</v>
      </c>
      <c r="H1704" s="98">
        <v>0.20100000000000001</v>
      </c>
      <c r="I1704" s="20">
        <f t="shared" si="158"/>
        <v>1</v>
      </c>
      <c r="J1704" s="102">
        <f t="shared" si="159"/>
        <v>1.3694721825962912E-3</v>
      </c>
      <c r="K1704" s="102">
        <f t="shared" si="160"/>
        <v>6.8132944407775682E-3</v>
      </c>
      <c r="L1704" s="96">
        <f t="shared" si="161"/>
        <v>3.8400000000000001E-3</v>
      </c>
    </row>
    <row r="1705" spans="1:12" ht="13.95" customHeight="1" x14ac:dyDescent="0.3">
      <c r="A1705" s="94">
        <v>44957</v>
      </c>
      <c r="B1705" s="57" t="s">
        <v>299</v>
      </c>
      <c r="C1705" s="57" t="s">
        <v>122</v>
      </c>
      <c r="D1705" s="19" t="str">
        <f t="shared" si="156"/>
        <v>Commodities</v>
      </c>
      <c r="E1705" s="19" t="str">
        <f t="shared" si="157"/>
        <v>Commodities</v>
      </c>
      <c r="F1705" s="100">
        <v>3.9899999999999996E-3</v>
      </c>
      <c r="G1705" s="101">
        <v>3.3719999999999999</v>
      </c>
      <c r="H1705" s="98">
        <v>0.19137999999999999</v>
      </c>
      <c r="I1705" s="20">
        <f t="shared" si="158"/>
        <v>1</v>
      </c>
      <c r="J1705" s="102">
        <f t="shared" si="159"/>
        <v>1.1832740213523131E-3</v>
      </c>
      <c r="K1705" s="102">
        <f t="shared" si="160"/>
        <v>6.1828509841797118E-3</v>
      </c>
      <c r="L1705" s="96">
        <f t="shared" si="161"/>
        <v>3.9899999999999996E-3</v>
      </c>
    </row>
    <row r="1706" spans="1:12" ht="13.95" customHeight="1" x14ac:dyDescent="0.3">
      <c r="A1706" s="94">
        <v>44985</v>
      </c>
      <c r="B1706" s="57" t="s">
        <v>299</v>
      </c>
      <c r="C1706" s="57" t="s">
        <v>122</v>
      </c>
      <c r="D1706" s="19" t="str">
        <f t="shared" si="156"/>
        <v>Commodities</v>
      </c>
      <c r="E1706" s="19" t="str">
        <f t="shared" si="157"/>
        <v>Commodities</v>
      </c>
      <c r="F1706" s="100">
        <v>3.7499999999999999E-3</v>
      </c>
      <c r="G1706" s="101">
        <v>3.085</v>
      </c>
      <c r="H1706" s="98">
        <v>0.18801000000000001</v>
      </c>
      <c r="I1706" s="20">
        <f t="shared" si="158"/>
        <v>1</v>
      </c>
      <c r="J1706" s="102">
        <f t="shared" si="159"/>
        <v>1.2155591572123176E-3</v>
      </c>
      <c r="K1706" s="102">
        <f t="shared" si="160"/>
        <v>6.4653962938796741E-3</v>
      </c>
      <c r="L1706" s="96">
        <f t="shared" si="161"/>
        <v>3.7499999999999999E-3</v>
      </c>
    </row>
    <row r="1707" spans="1:12" ht="13.95" customHeight="1" x14ac:dyDescent="0.3">
      <c r="A1707" s="94">
        <v>45016</v>
      </c>
      <c r="B1707" s="57" t="s">
        <v>299</v>
      </c>
      <c r="C1707" s="57" t="s">
        <v>122</v>
      </c>
      <c r="D1707" s="19" t="str">
        <f t="shared" si="156"/>
        <v>Commodities</v>
      </c>
      <c r="E1707" s="19" t="str">
        <f t="shared" si="157"/>
        <v>Commodities</v>
      </c>
      <c r="F1707" s="100">
        <v>3.7599999999999999E-3</v>
      </c>
      <c r="G1707" s="101">
        <v>3.1720000000000002</v>
      </c>
      <c r="H1707" s="98">
        <v>0.18454999999999999</v>
      </c>
      <c r="I1707" s="20">
        <f t="shared" si="158"/>
        <v>1</v>
      </c>
      <c r="J1707" s="102">
        <f t="shared" si="159"/>
        <v>1.1853720050441362E-3</v>
      </c>
      <c r="K1707" s="102">
        <f t="shared" si="160"/>
        <v>6.4230398539373412E-3</v>
      </c>
      <c r="L1707" s="96">
        <f t="shared" si="161"/>
        <v>3.7599999999999999E-3</v>
      </c>
    </row>
    <row r="1708" spans="1:12" ht="13.95" customHeight="1" x14ac:dyDescent="0.3">
      <c r="A1708" s="94">
        <v>45046</v>
      </c>
      <c r="B1708" s="57" t="s">
        <v>299</v>
      </c>
      <c r="C1708" s="57" t="s">
        <v>122</v>
      </c>
      <c r="D1708" s="19" t="str">
        <f t="shared" si="156"/>
        <v>Commodities</v>
      </c>
      <c r="E1708" s="19" t="str">
        <f t="shared" si="157"/>
        <v>Commodities</v>
      </c>
      <c r="F1708" s="100">
        <v>3.2399999999999998E-3</v>
      </c>
      <c r="G1708" s="101">
        <v>2.65</v>
      </c>
      <c r="H1708" s="98">
        <v>0.22581000000000001</v>
      </c>
      <c r="I1708" s="20">
        <f t="shared" si="158"/>
        <v>1</v>
      </c>
      <c r="J1708" s="102">
        <f t="shared" si="159"/>
        <v>1.2226415094339623E-3</v>
      </c>
      <c r="K1708" s="102">
        <f t="shared" si="160"/>
        <v>5.4144701715334231E-3</v>
      </c>
      <c r="L1708" s="96">
        <f t="shared" si="161"/>
        <v>3.2399999999999998E-3</v>
      </c>
    </row>
    <row r="1709" spans="1:12" ht="13.95" customHeight="1" x14ac:dyDescent="0.3">
      <c r="A1709" s="94">
        <v>45077</v>
      </c>
      <c r="B1709" s="57" t="s">
        <v>299</v>
      </c>
      <c r="C1709" s="57" t="s">
        <v>122</v>
      </c>
      <c r="D1709" s="19" t="str">
        <f t="shared" si="156"/>
        <v>Commodities</v>
      </c>
      <c r="E1709" s="19" t="str">
        <f t="shared" si="157"/>
        <v>Commodities</v>
      </c>
      <c r="F1709" s="100">
        <v>2.81E-3</v>
      </c>
      <c r="G1709" s="101">
        <v>2.5230000000000001</v>
      </c>
      <c r="H1709" s="98">
        <v>0.21622</v>
      </c>
      <c r="I1709" s="20">
        <f t="shared" si="158"/>
        <v>1</v>
      </c>
      <c r="J1709" s="102">
        <f t="shared" si="159"/>
        <v>1.1137534680935393E-3</v>
      </c>
      <c r="K1709" s="102">
        <f t="shared" si="160"/>
        <v>5.1510196470887955E-3</v>
      </c>
      <c r="L1709" s="96">
        <f t="shared" si="161"/>
        <v>2.81E-3</v>
      </c>
    </row>
    <row r="1710" spans="1:12" ht="13.95" customHeight="1" x14ac:dyDescent="0.3">
      <c r="A1710" s="94">
        <v>45107</v>
      </c>
      <c r="B1710" s="57" t="s">
        <v>299</v>
      </c>
      <c r="C1710" s="57" t="s">
        <v>122</v>
      </c>
      <c r="D1710" s="19" t="str">
        <f t="shared" si="156"/>
        <v>Commodities</v>
      </c>
      <c r="E1710" s="19" t="str">
        <f t="shared" si="157"/>
        <v>Commodities</v>
      </c>
      <c r="F1710" s="100">
        <v>2.7100000000000002E-3</v>
      </c>
      <c r="G1710" s="101">
        <v>1.0569999999999999</v>
      </c>
      <c r="H1710" s="98">
        <v>0.42065000000000002</v>
      </c>
      <c r="I1710" s="20">
        <f t="shared" si="158"/>
        <v>1</v>
      </c>
      <c r="J1710" s="102">
        <f t="shared" si="159"/>
        <v>2.5638599810785243E-3</v>
      </c>
      <c r="K1710" s="102">
        <f t="shared" si="160"/>
        <v>6.0949957947902629E-3</v>
      </c>
      <c r="L1710" s="96">
        <f t="shared" si="161"/>
        <v>2.7100000000000002E-3</v>
      </c>
    </row>
    <row r="1711" spans="1:12" ht="13.95" customHeight="1" x14ac:dyDescent="0.3">
      <c r="A1711" s="94">
        <v>45138</v>
      </c>
      <c r="B1711" s="57" t="s">
        <v>299</v>
      </c>
      <c r="C1711" s="57" t="s">
        <v>122</v>
      </c>
      <c r="D1711" s="19" t="str">
        <f t="shared" si="156"/>
        <v>Commodities</v>
      </c>
      <c r="E1711" s="19" t="str">
        <f t="shared" si="157"/>
        <v>Commodities</v>
      </c>
      <c r="F1711" s="100">
        <v>2.7699999999999999E-3</v>
      </c>
      <c r="G1711" s="101">
        <v>1.095</v>
      </c>
      <c r="H1711" s="98">
        <v>0.37302000000000002</v>
      </c>
      <c r="I1711" s="20">
        <f t="shared" si="158"/>
        <v>1</v>
      </c>
      <c r="J1711" s="102">
        <f t="shared" si="159"/>
        <v>2.5296803652968035E-3</v>
      </c>
      <c r="K1711" s="102">
        <f t="shared" si="160"/>
        <v>6.7816212677518726E-3</v>
      </c>
      <c r="L1711" s="96">
        <f t="shared" si="161"/>
        <v>2.7699999999999999E-3</v>
      </c>
    </row>
    <row r="1712" spans="1:12" ht="13.95" customHeight="1" x14ac:dyDescent="0.3">
      <c r="A1712" s="94">
        <v>45169</v>
      </c>
      <c r="B1712" s="57" t="s">
        <v>299</v>
      </c>
      <c r="C1712" s="57" t="s">
        <v>122</v>
      </c>
      <c r="D1712" s="19" t="str">
        <f t="shared" si="156"/>
        <v>Commodities</v>
      </c>
      <c r="E1712" s="19" t="str">
        <f t="shared" si="157"/>
        <v>Commodities</v>
      </c>
      <c r="F1712" s="100">
        <v>2.8300000000000001E-3</v>
      </c>
      <c r="G1712" s="101">
        <v>1.153</v>
      </c>
      <c r="H1712" s="98">
        <v>0.32723999999999998</v>
      </c>
      <c r="I1712" s="20">
        <f t="shared" si="158"/>
        <v>1</v>
      </c>
      <c r="J1712" s="102">
        <f t="shared" si="159"/>
        <v>2.4544666088464873E-3</v>
      </c>
      <c r="K1712" s="102">
        <f t="shared" si="160"/>
        <v>7.5005091334998395E-3</v>
      </c>
      <c r="L1712" s="96">
        <f t="shared" si="161"/>
        <v>2.8300000000000001E-3</v>
      </c>
    </row>
    <row r="1713" spans="1:12" ht="13.95" customHeight="1" x14ac:dyDescent="0.3">
      <c r="A1713" s="94">
        <v>45199</v>
      </c>
      <c r="B1713" s="57" t="s">
        <v>299</v>
      </c>
      <c r="C1713" s="57" t="s">
        <v>122</v>
      </c>
      <c r="D1713" s="19" t="str">
        <f t="shared" si="156"/>
        <v>Commodities</v>
      </c>
      <c r="E1713" s="19" t="str">
        <f t="shared" si="157"/>
        <v>Commodities</v>
      </c>
      <c r="F1713" s="100">
        <v>2.7899999999999999E-3</v>
      </c>
      <c r="G1713" s="101">
        <v>1.9350000000000001</v>
      </c>
      <c r="H1713" s="98">
        <v>0.18054000000000001</v>
      </c>
      <c r="I1713" s="20">
        <f t="shared" si="158"/>
        <v>1</v>
      </c>
      <c r="J1713" s="102">
        <f t="shared" si="159"/>
        <v>1.4418604651162789E-3</v>
      </c>
      <c r="K1713" s="102">
        <f t="shared" si="160"/>
        <v>7.9863767869518057E-3</v>
      </c>
      <c r="L1713" s="96">
        <f t="shared" si="161"/>
        <v>2.7899999999999999E-3</v>
      </c>
    </row>
    <row r="1714" spans="1:12" ht="13.95" customHeight="1" x14ac:dyDescent="0.3">
      <c r="A1714" s="94">
        <v>45230</v>
      </c>
      <c r="B1714" s="57" t="s">
        <v>299</v>
      </c>
      <c r="C1714" s="57" t="s">
        <v>122</v>
      </c>
      <c r="D1714" s="19" t="str">
        <f t="shared" si="156"/>
        <v>Commodities</v>
      </c>
      <c r="E1714" s="19" t="str">
        <f t="shared" si="157"/>
        <v>Commodities</v>
      </c>
      <c r="F1714" s="100">
        <v>2.8400000000000001E-3</v>
      </c>
      <c r="G1714" s="101">
        <v>2.7949999999999999</v>
      </c>
      <c r="H1714" s="98">
        <v>0.20135</v>
      </c>
      <c r="I1714" s="20">
        <f t="shared" si="158"/>
        <v>1</v>
      </c>
      <c r="J1714" s="102">
        <f t="shared" si="159"/>
        <v>1.0161001788908765E-3</v>
      </c>
      <c r="K1714" s="102">
        <f t="shared" si="160"/>
        <v>5.0464374417227538E-3</v>
      </c>
      <c r="L1714" s="96">
        <f t="shared" si="161"/>
        <v>2.8400000000000001E-3</v>
      </c>
    </row>
    <row r="1715" spans="1:12" ht="13.95" customHeight="1" x14ac:dyDescent="0.3">
      <c r="A1715" s="94">
        <v>45260</v>
      </c>
      <c r="B1715" s="57" t="s">
        <v>299</v>
      </c>
      <c r="C1715" s="57" t="s">
        <v>122</v>
      </c>
      <c r="D1715" s="19" t="str">
        <f t="shared" si="156"/>
        <v>Commodities</v>
      </c>
      <c r="E1715" s="19" t="str">
        <f t="shared" si="157"/>
        <v>Commodities</v>
      </c>
      <c r="F1715" s="100">
        <v>2.7899999999999999E-3</v>
      </c>
      <c r="G1715" s="101">
        <v>2.3159999999999998</v>
      </c>
      <c r="H1715" s="98">
        <v>0.19636999999999999</v>
      </c>
      <c r="I1715" s="20">
        <f t="shared" si="158"/>
        <v>1</v>
      </c>
      <c r="J1715" s="102">
        <f t="shared" si="159"/>
        <v>1.2046632124352332E-3</v>
      </c>
      <c r="K1715" s="102">
        <f t="shared" si="160"/>
        <v>6.13466014378588E-3</v>
      </c>
      <c r="L1715" s="96">
        <f t="shared" si="161"/>
        <v>2.7899999999999999E-3</v>
      </c>
    </row>
    <row r="1716" spans="1:12" ht="13.95" customHeight="1" x14ac:dyDescent="0.3">
      <c r="A1716" s="94">
        <v>45291</v>
      </c>
      <c r="B1716" s="57" t="s">
        <v>299</v>
      </c>
      <c r="C1716" s="57" t="s">
        <v>122</v>
      </c>
      <c r="D1716" s="19" t="str">
        <f t="shared" si="156"/>
        <v>Commodities</v>
      </c>
      <c r="E1716" s="19" t="str">
        <f t="shared" si="157"/>
        <v>Commodities</v>
      </c>
      <c r="F1716" s="100">
        <v>2.81E-3</v>
      </c>
      <c r="G1716" s="101">
        <v>2.3959999999999999</v>
      </c>
      <c r="H1716" s="98">
        <v>0.1925</v>
      </c>
      <c r="I1716" s="20">
        <f t="shared" si="158"/>
        <v>1</v>
      </c>
      <c r="J1716" s="102">
        <f t="shared" si="159"/>
        <v>1.1727879799666111E-3</v>
      </c>
      <c r="K1716" s="102">
        <f t="shared" si="160"/>
        <v>6.0924050907356416E-3</v>
      </c>
      <c r="L1716" s="96">
        <f t="shared" si="161"/>
        <v>2.81E-3</v>
      </c>
    </row>
    <row r="1717" spans="1:12" ht="13.95" customHeight="1" x14ac:dyDescent="0.3">
      <c r="A1717" s="94">
        <v>45322</v>
      </c>
      <c r="B1717" s="57" t="s">
        <v>299</v>
      </c>
      <c r="C1717" s="57" t="s">
        <v>122</v>
      </c>
      <c r="D1717" s="19" t="str">
        <f t="shared" si="156"/>
        <v>Commodities</v>
      </c>
      <c r="E1717" s="19" t="str">
        <f t="shared" si="157"/>
        <v>Commodities</v>
      </c>
      <c r="F1717" s="100">
        <v>2.63E-3</v>
      </c>
      <c r="G1717" s="101">
        <v>2.41</v>
      </c>
      <c r="H1717" s="98">
        <v>0.23069000000000001</v>
      </c>
      <c r="I1717" s="20">
        <f t="shared" si="158"/>
        <v>1</v>
      </c>
      <c r="J1717" s="102">
        <f t="shared" si="159"/>
        <v>1.0912863070539419E-3</v>
      </c>
      <c r="K1717" s="102">
        <f t="shared" si="160"/>
        <v>4.7305314797084479E-3</v>
      </c>
      <c r="L1717" s="96">
        <f t="shared" si="161"/>
        <v>2.63E-3</v>
      </c>
    </row>
    <row r="1718" spans="1:12" ht="13.95" customHeight="1" x14ac:dyDescent="0.3">
      <c r="A1718" s="94">
        <v>45351</v>
      </c>
      <c r="B1718" s="57" t="s">
        <v>299</v>
      </c>
      <c r="C1718" s="57" t="s">
        <v>122</v>
      </c>
      <c r="D1718" s="19" t="str">
        <f t="shared" si="156"/>
        <v>Commodities</v>
      </c>
      <c r="E1718" s="19" t="str">
        <f t="shared" si="157"/>
        <v>Commodities</v>
      </c>
      <c r="F1718" s="100">
        <v>2.4299999999999999E-3</v>
      </c>
      <c r="G1718" s="101">
        <v>2.3420000000000001</v>
      </c>
      <c r="H1718" s="98">
        <v>0.22742999999999999</v>
      </c>
      <c r="I1718" s="20">
        <f t="shared" si="158"/>
        <v>1</v>
      </c>
      <c r="J1718" s="102">
        <f t="shared" si="159"/>
        <v>1.0375747224594363E-3</v>
      </c>
      <c r="K1718" s="102">
        <f t="shared" si="160"/>
        <v>4.5621717559663913E-3</v>
      </c>
      <c r="L1718" s="96">
        <f t="shared" si="161"/>
        <v>2.4299999999999999E-3</v>
      </c>
    </row>
    <row r="1719" spans="1:12" ht="13.95" customHeight="1" x14ac:dyDescent="0.3">
      <c r="A1719" s="94">
        <v>45382</v>
      </c>
      <c r="B1719" s="57" t="s">
        <v>299</v>
      </c>
      <c r="C1719" s="57" t="s">
        <v>122</v>
      </c>
      <c r="D1719" s="19" t="str">
        <f t="shared" si="156"/>
        <v>Commodities</v>
      </c>
      <c r="E1719" s="19" t="str">
        <f t="shared" si="157"/>
        <v>Commodities</v>
      </c>
      <c r="F1719" s="100">
        <v>2.3900000000000002E-3</v>
      </c>
      <c r="G1719" s="101">
        <v>2.38</v>
      </c>
      <c r="H1719" s="98">
        <v>0.22403000000000001</v>
      </c>
      <c r="I1719" s="20">
        <f t="shared" si="158"/>
        <v>1</v>
      </c>
      <c r="J1719" s="102">
        <f t="shared" si="159"/>
        <v>1.0042016806722691E-3</v>
      </c>
      <c r="K1719" s="102">
        <f t="shared" si="160"/>
        <v>4.4824428901141323E-3</v>
      </c>
      <c r="L1719" s="96">
        <f t="shared" si="161"/>
        <v>2.3900000000000002E-3</v>
      </c>
    </row>
    <row r="1720" spans="1:12" ht="13.95" customHeight="1" x14ac:dyDescent="0.3">
      <c r="A1720" s="94">
        <v>45412</v>
      </c>
      <c r="B1720" s="57" t="s">
        <v>299</v>
      </c>
      <c r="C1720" s="57" t="s">
        <v>122</v>
      </c>
      <c r="D1720" s="19" t="str">
        <f t="shared" si="156"/>
        <v>Commodities</v>
      </c>
      <c r="E1720" s="19" t="str">
        <f t="shared" si="157"/>
        <v>Commodities</v>
      </c>
      <c r="F1720" s="100">
        <v>2.3700000000000001E-3</v>
      </c>
      <c r="G1720" s="101">
        <v>2.9009999999999998</v>
      </c>
      <c r="H1720" s="98">
        <v>0.20166999999999999</v>
      </c>
      <c r="I1720" s="20">
        <f t="shared" si="158"/>
        <v>1</v>
      </c>
      <c r="J1720" s="102">
        <f t="shared" si="159"/>
        <v>8.1695966907962777E-4</v>
      </c>
      <c r="K1720" s="102">
        <f t="shared" si="160"/>
        <v>4.0509727231597551E-3</v>
      </c>
      <c r="L1720" s="96">
        <f t="shared" si="161"/>
        <v>2.3700000000000001E-3</v>
      </c>
    </row>
    <row r="1721" spans="1:12" ht="13.95" customHeight="1" x14ac:dyDescent="0.3">
      <c r="A1721" s="94">
        <v>45443</v>
      </c>
      <c r="B1721" s="57" t="s">
        <v>299</v>
      </c>
      <c r="C1721" s="57" t="s">
        <v>122</v>
      </c>
      <c r="D1721" s="19" t="str">
        <f t="shared" si="156"/>
        <v>Commodities</v>
      </c>
      <c r="E1721" s="19" t="str">
        <f t="shared" si="157"/>
        <v>Commodities</v>
      </c>
      <c r="F1721" s="100">
        <v>2.3800000000000002E-3</v>
      </c>
      <c r="G1721" s="101">
        <v>2.8479999999999999</v>
      </c>
      <c r="H1721" s="98">
        <v>0.20094000000000001</v>
      </c>
      <c r="I1721" s="20">
        <f t="shared" si="158"/>
        <v>1</v>
      </c>
      <c r="J1721" s="102">
        <f t="shared" si="159"/>
        <v>8.3567415730337086E-4</v>
      </c>
      <c r="K1721" s="102">
        <f t="shared" si="160"/>
        <v>4.1588243122492822E-3</v>
      </c>
      <c r="L1721" s="96">
        <f t="shared" si="161"/>
        <v>2.3800000000000002E-3</v>
      </c>
    </row>
    <row r="1722" spans="1:12" ht="13.95" customHeight="1" x14ac:dyDescent="0.3">
      <c r="A1722" s="94">
        <v>45473</v>
      </c>
      <c r="B1722" s="57" t="s">
        <v>299</v>
      </c>
      <c r="C1722" s="57" t="s">
        <v>122</v>
      </c>
      <c r="D1722" s="19" t="str">
        <f t="shared" si="156"/>
        <v>Commodities</v>
      </c>
      <c r="E1722" s="19" t="str">
        <f t="shared" si="157"/>
        <v>Commodities</v>
      </c>
      <c r="F1722" s="100">
        <v>2.2799999999999999E-3</v>
      </c>
      <c r="G1722" s="101">
        <v>2.6840000000000002</v>
      </c>
      <c r="H1722" s="98">
        <v>0.20083000000000001</v>
      </c>
      <c r="I1722" s="20">
        <f t="shared" si="158"/>
        <v>1</v>
      </c>
      <c r="J1722" s="102">
        <f t="shared" si="159"/>
        <v>8.4947839046199691E-4</v>
      </c>
      <c r="K1722" s="102">
        <f t="shared" si="160"/>
        <v>4.22983812409499E-3</v>
      </c>
      <c r="L1722" s="96">
        <f t="shared" si="161"/>
        <v>2.2799999999999999E-3</v>
      </c>
    </row>
    <row r="1723" spans="1:12" ht="13.95" customHeight="1" x14ac:dyDescent="0.3">
      <c r="A1723" s="94">
        <v>45504</v>
      </c>
      <c r="B1723" s="57" t="s">
        <v>299</v>
      </c>
      <c r="C1723" s="57" t="s">
        <v>122</v>
      </c>
      <c r="D1723" s="19" t="str">
        <f t="shared" si="156"/>
        <v>Commodities</v>
      </c>
      <c r="E1723" s="19" t="str">
        <f t="shared" si="157"/>
        <v>Commodities</v>
      </c>
      <c r="F1723" s="100">
        <v>2.2000000000000001E-3</v>
      </c>
      <c r="G1723" s="101">
        <v>2.7829999999999999</v>
      </c>
      <c r="H1723" s="98">
        <v>0.20158999999999999</v>
      </c>
      <c r="I1723" s="20">
        <f t="shared" si="158"/>
        <v>1</v>
      </c>
      <c r="J1723" s="102">
        <f t="shared" si="159"/>
        <v>7.9051383399209496E-4</v>
      </c>
      <c r="K1723" s="102">
        <f t="shared" si="160"/>
        <v>3.9213940869690708E-3</v>
      </c>
      <c r="L1723" s="96">
        <f t="shared" si="161"/>
        <v>2.2000000000000001E-3</v>
      </c>
    </row>
    <row r="1724" spans="1:12" ht="13.95" customHeight="1" x14ac:dyDescent="0.3">
      <c r="A1724" s="94">
        <v>45535</v>
      </c>
      <c r="B1724" s="57" t="s">
        <v>299</v>
      </c>
      <c r="C1724" s="57" t="s">
        <v>122</v>
      </c>
      <c r="D1724" s="19" t="str">
        <f t="shared" si="156"/>
        <v>Commodities</v>
      </c>
      <c r="E1724" s="19" t="str">
        <f t="shared" si="157"/>
        <v>Commodities</v>
      </c>
      <c r="F1724" s="100">
        <v>2.1800000000000001E-3</v>
      </c>
      <c r="G1724" s="101">
        <v>2.9790000000000001</v>
      </c>
      <c r="H1724" s="98">
        <v>0.20127</v>
      </c>
      <c r="I1724" s="20">
        <f t="shared" si="158"/>
        <v>1</v>
      </c>
      <c r="J1724" s="102">
        <f t="shared" si="159"/>
        <v>7.3178919100369251E-4</v>
      </c>
      <c r="K1724" s="102">
        <f t="shared" si="160"/>
        <v>3.6358582550985864E-3</v>
      </c>
      <c r="L1724" s="96">
        <f t="shared" si="161"/>
        <v>2.1800000000000001E-3</v>
      </c>
    </row>
    <row r="1725" spans="1:12" ht="13.95" customHeight="1" x14ac:dyDescent="0.3">
      <c r="A1725" s="94">
        <v>45565</v>
      </c>
      <c r="B1725" s="57" t="s">
        <v>299</v>
      </c>
      <c r="C1725" s="57" t="s">
        <v>122</v>
      </c>
      <c r="D1725" s="19" t="str">
        <f t="shared" si="156"/>
        <v>Commodities</v>
      </c>
      <c r="E1725" s="19" t="str">
        <f t="shared" si="157"/>
        <v>Commodities</v>
      </c>
      <c r="F1725" s="100">
        <v>2.3400000000000001E-3</v>
      </c>
      <c r="G1725" s="101">
        <v>3.149</v>
      </c>
      <c r="H1725" s="98">
        <v>0.20096</v>
      </c>
      <c r="I1725" s="20">
        <f t="shared" si="158"/>
        <v>1</v>
      </c>
      <c r="J1725" s="102">
        <f t="shared" si="159"/>
        <v>7.4309304541124172E-4</v>
      </c>
      <c r="K1725" s="102">
        <f t="shared" si="160"/>
        <v>3.6977161893473414E-3</v>
      </c>
      <c r="L1725" s="96">
        <f t="shared" si="161"/>
        <v>2.3400000000000001E-3</v>
      </c>
    </row>
    <row r="1726" spans="1:12" ht="13.95" customHeight="1" x14ac:dyDescent="0.3">
      <c r="A1726" s="94">
        <v>45596</v>
      </c>
      <c r="B1726" s="57" t="s">
        <v>299</v>
      </c>
      <c r="C1726" s="57" t="s">
        <v>122</v>
      </c>
      <c r="D1726" s="19" t="str">
        <f t="shared" si="156"/>
        <v>Commodities</v>
      </c>
      <c r="E1726" s="19" t="str">
        <f t="shared" si="157"/>
        <v>Commodities</v>
      </c>
      <c r="F1726" s="100">
        <v>2.31E-3</v>
      </c>
      <c r="G1726" s="101">
        <v>2.8860000000000001</v>
      </c>
      <c r="H1726" s="98">
        <v>0.18854000000000001</v>
      </c>
      <c r="I1726" s="20">
        <f t="shared" si="158"/>
        <v>1</v>
      </c>
      <c r="J1726" s="102">
        <f t="shared" si="159"/>
        <v>8.0041580041580033E-4</v>
      </c>
      <c r="K1726" s="102">
        <f t="shared" si="160"/>
        <v>4.2453368007627041E-3</v>
      </c>
      <c r="L1726" s="96">
        <f t="shared" si="161"/>
        <v>2.31E-3</v>
      </c>
    </row>
    <row r="1727" spans="1:12" ht="13.95" customHeight="1" x14ac:dyDescent="0.3">
      <c r="A1727" s="94">
        <v>45626</v>
      </c>
      <c r="B1727" s="57" t="s">
        <v>299</v>
      </c>
      <c r="C1727" s="57" t="s">
        <v>122</v>
      </c>
      <c r="D1727" s="19" t="str">
        <f t="shared" si="156"/>
        <v>Commodities</v>
      </c>
      <c r="E1727" s="19" t="str">
        <f t="shared" si="157"/>
        <v>Commodities</v>
      </c>
      <c r="F1727" s="100">
        <v>2.2399999999999998E-3</v>
      </c>
      <c r="G1727" s="101">
        <v>2.7959999999999998</v>
      </c>
      <c r="H1727" s="98">
        <v>0.18687999999999999</v>
      </c>
      <c r="I1727" s="20">
        <f t="shared" si="158"/>
        <v>1</v>
      </c>
      <c r="J1727" s="102">
        <f t="shared" si="159"/>
        <v>8.0114449213161654E-4</v>
      </c>
      <c r="K1727" s="102">
        <f t="shared" si="160"/>
        <v>4.2869461265604486E-3</v>
      </c>
      <c r="L1727" s="96">
        <f t="shared" si="161"/>
        <v>2.2399999999999998E-3</v>
      </c>
    </row>
    <row r="1728" spans="1:12" ht="13.95" customHeight="1" x14ac:dyDescent="0.3">
      <c r="A1728" s="94">
        <v>45657</v>
      </c>
      <c r="B1728" s="57" t="s">
        <v>299</v>
      </c>
      <c r="C1728" s="57" t="s">
        <v>122</v>
      </c>
      <c r="D1728" s="19" t="str">
        <f t="shared" si="156"/>
        <v>Commodities</v>
      </c>
      <c r="E1728" s="19" t="str">
        <f t="shared" si="157"/>
        <v>Commodities</v>
      </c>
      <c r="F1728" s="100">
        <v>2.14E-3</v>
      </c>
      <c r="G1728" s="101">
        <v>2.56</v>
      </c>
      <c r="H1728" s="98">
        <v>0.18440000000000001</v>
      </c>
      <c r="I1728" s="20">
        <f t="shared" si="158"/>
        <v>1</v>
      </c>
      <c r="J1728" s="102">
        <f t="shared" si="159"/>
        <v>8.3593749999999998E-4</v>
      </c>
      <c r="K1728" s="102">
        <f t="shared" si="160"/>
        <v>4.5332836225596531E-3</v>
      </c>
      <c r="L1728" s="96">
        <f t="shared" si="161"/>
        <v>2.14E-3</v>
      </c>
    </row>
    <row r="1729" spans="1:12" ht="13.95" customHeight="1" x14ac:dyDescent="0.3">
      <c r="A1729" s="94">
        <v>45688</v>
      </c>
      <c r="B1729" s="57" t="s">
        <v>299</v>
      </c>
      <c r="C1729" s="57" t="s">
        <v>122</v>
      </c>
      <c r="D1729" s="19" t="str">
        <f t="shared" si="156"/>
        <v>Commodities</v>
      </c>
      <c r="E1729" s="19" t="str">
        <f t="shared" si="157"/>
        <v>Commodities</v>
      </c>
      <c r="F1729" s="100">
        <v>2.0400000000000001E-3</v>
      </c>
      <c r="G1729" s="101">
        <v>2.9129999999999998</v>
      </c>
      <c r="H1729" s="98">
        <v>0.16128999999999999</v>
      </c>
      <c r="I1729" s="20">
        <f t="shared" si="158"/>
        <v>1</v>
      </c>
      <c r="J1729" s="102">
        <f t="shared" si="159"/>
        <v>7.0030895983522147E-4</v>
      </c>
      <c r="K1729" s="102">
        <f t="shared" si="160"/>
        <v>4.3419242348268433E-3</v>
      </c>
      <c r="L1729" s="96">
        <f t="shared" si="161"/>
        <v>2.0400000000000001E-3</v>
      </c>
    </row>
    <row r="1730" spans="1:12" ht="13.95" customHeight="1" x14ac:dyDescent="0.3">
      <c r="A1730" s="94">
        <v>45716</v>
      </c>
      <c r="B1730" s="57" t="s">
        <v>299</v>
      </c>
      <c r="C1730" s="57" t="s">
        <v>122</v>
      </c>
      <c r="D1730" s="19" t="str">
        <f t="shared" si="156"/>
        <v>Commodities</v>
      </c>
      <c r="E1730" s="19" t="str">
        <f t="shared" si="157"/>
        <v>Commodities</v>
      </c>
      <c r="F1730" s="100">
        <v>2.0999999999999999E-3</v>
      </c>
      <c r="G1730" s="101">
        <v>2.9740000000000002</v>
      </c>
      <c r="H1730" s="98">
        <v>0.16255</v>
      </c>
      <c r="I1730" s="20">
        <f t="shared" si="158"/>
        <v>1</v>
      </c>
      <c r="J1730" s="102">
        <f t="shared" si="159"/>
        <v>7.0611970410221919E-4</v>
      </c>
      <c r="K1730" s="102">
        <f t="shared" si="160"/>
        <v>4.3440154051197733E-3</v>
      </c>
      <c r="L1730" s="96">
        <f t="shared" si="161"/>
        <v>2.0999999999999999E-3</v>
      </c>
    </row>
    <row r="1731" spans="1:12" ht="13.95" customHeight="1" x14ac:dyDescent="0.3">
      <c r="A1731" s="94">
        <v>45747</v>
      </c>
      <c r="B1731" s="57" t="s">
        <v>299</v>
      </c>
      <c r="C1731" s="57" t="s">
        <v>122</v>
      </c>
      <c r="D1731" s="19" t="str">
        <f t="shared" si="156"/>
        <v>Commodities</v>
      </c>
      <c r="E1731" s="19" t="str">
        <f t="shared" si="157"/>
        <v>Commodities</v>
      </c>
      <c r="F1731" s="100">
        <v>2.15E-3</v>
      </c>
      <c r="G1731" s="101">
        <v>3.2959999999999998</v>
      </c>
      <c r="H1731" s="98">
        <v>0.16392000000000001</v>
      </c>
      <c r="I1731" s="20">
        <f t="shared" si="158"/>
        <v>1</v>
      </c>
      <c r="J1731" s="102">
        <f t="shared" si="159"/>
        <v>6.523058252427185E-4</v>
      </c>
      <c r="K1731" s="102">
        <f t="shared" si="160"/>
        <v>3.9794157225641683E-3</v>
      </c>
      <c r="L1731" s="96">
        <f t="shared" si="161"/>
        <v>2.15E-3</v>
      </c>
    </row>
    <row r="1732" spans="1:12" ht="13.95" customHeight="1" x14ac:dyDescent="0.3">
      <c r="A1732" s="94">
        <v>45777</v>
      </c>
      <c r="B1732" s="57" t="s">
        <v>299</v>
      </c>
      <c r="C1732" s="57" t="s">
        <v>122</v>
      </c>
      <c r="D1732" s="19" t="str">
        <f t="shared" si="156"/>
        <v>Commodities</v>
      </c>
      <c r="E1732" s="19" t="str">
        <f t="shared" si="157"/>
        <v>Commodities</v>
      </c>
      <c r="F1732" s="100">
        <v>1.89E-3</v>
      </c>
      <c r="G1732" s="101">
        <v>2.6379999999999999</v>
      </c>
      <c r="H1732" s="98">
        <v>0.17019000000000001</v>
      </c>
      <c r="I1732" s="20">
        <f t="shared" si="158"/>
        <v>1</v>
      </c>
      <c r="J1732" s="102">
        <f t="shared" si="159"/>
        <v>7.1645185746777864E-4</v>
      </c>
      <c r="K1732" s="102">
        <f t="shared" si="160"/>
        <v>4.2097177123672285E-3</v>
      </c>
      <c r="L1732" s="96">
        <f t="shared" si="161"/>
        <v>1.89E-3</v>
      </c>
    </row>
    <row r="1733" spans="1:12" ht="13.95" customHeight="1" x14ac:dyDescent="0.3">
      <c r="A1733" s="94">
        <v>45808</v>
      </c>
      <c r="B1733" s="57" t="s">
        <v>299</v>
      </c>
      <c r="C1733" s="57" t="s">
        <v>122</v>
      </c>
      <c r="D1733" s="19" t="str">
        <f t="shared" ref="D1733:D1796" si="162">VLOOKUP(C1733,GicsMap,2,FALSE)</f>
        <v>Commodities</v>
      </c>
      <c r="E1733" s="19" t="str">
        <f t="shared" ref="E1733:E1796" si="163">IF(D1733="Cyclicals",IF(COUNTIF(GlobalList,B1733)&gt;0,"WEG &amp; Embraer","Cyclicals ex-WEG &amp; Embraer"),D1733)</f>
        <v>Commodities</v>
      </c>
      <c r="F1733" s="100">
        <v>1.8E-3</v>
      </c>
      <c r="G1733" s="101">
        <v>2.5369999999999999</v>
      </c>
      <c r="H1733" s="98">
        <v>0.17121</v>
      </c>
      <c r="I1733" s="20">
        <f t="shared" ref="I1733:I1796" si="164">IF(AND(ISNUMBER(G1733),ISNUMBER(H1733),G1733&gt;=PEmin,G1733&lt;=PEmax,H1733&gt;=ROEmin,H1733&lt;=ROEmax),1,0)</f>
        <v>1</v>
      </c>
      <c r="J1733" s="102">
        <f t="shared" ref="J1733:J1796" si="165">IF(I1733=1,F1733/G1733,0)</f>
        <v>7.094994087504927E-4</v>
      </c>
      <c r="K1733" s="102">
        <f t="shared" ref="K1733:K1796" si="166">IF(I1733=1,J1733/H1733,0)</f>
        <v>4.1440301895361992E-3</v>
      </c>
      <c r="L1733" s="96">
        <f t="shared" ref="L1733:L1796" si="167">I1733*F1733</f>
        <v>1.8E-3</v>
      </c>
    </row>
    <row r="1734" spans="1:12" ht="13.95" customHeight="1" x14ac:dyDescent="0.3">
      <c r="A1734" s="94">
        <v>45838</v>
      </c>
      <c r="B1734" s="57" t="s">
        <v>299</v>
      </c>
      <c r="C1734" s="57" t="s">
        <v>122</v>
      </c>
      <c r="D1734" s="19" t="str">
        <f t="shared" si="162"/>
        <v>Commodities</v>
      </c>
      <c r="E1734" s="19" t="str">
        <f t="shared" si="163"/>
        <v>Commodities</v>
      </c>
      <c r="F1734" s="100">
        <v>1.8400000000000001E-3</v>
      </c>
      <c r="G1734" s="101">
        <v>2.3279999999999998</v>
      </c>
      <c r="H1734" s="98">
        <v>0.17751</v>
      </c>
      <c r="I1734" s="20">
        <f t="shared" si="164"/>
        <v>1</v>
      </c>
      <c r="J1734" s="102">
        <f t="shared" si="165"/>
        <v>7.9037800687285233E-4</v>
      </c>
      <c r="K1734" s="102">
        <f t="shared" si="166"/>
        <v>4.4525829917911796E-3</v>
      </c>
      <c r="L1734" s="96">
        <f t="shared" si="167"/>
        <v>1.8400000000000001E-3</v>
      </c>
    </row>
    <row r="1735" spans="1:12" ht="13.95" customHeight="1" x14ac:dyDescent="0.3">
      <c r="A1735" s="94">
        <v>45869</v>
      </c>
      <c r="B1735" s="57" t="s">
        <v>299</v>
      </c>
      <c r="C1735" s="57" t="s">
        <v>122</v>
      </c>
      <c r="D1735" s="19" t="str">
        <f t="shared" si="162"/>
        <v>Commodities</v>
      </c>
      <c r="E1735" s="19" t="str">
        <f t="shared" si="163"/>
        <v>Commodities</v>
      </c>
      <c r="F1735" s="100">
        <v>1.9300000000000001E-3</v>
      </c>
      <c r="G1735" s="101">
        <v>2.5259999999999998</v>
      </c>
      <c r="H1735" s="98">
        <v>0.16281000000000001</v>
      </c>
      <c r="I1735" s="20">
        <f t="shared" si="164"/>
        <v>1</v>
      </c>
      <c r="J1735" s="102">
        <f t="shared" si="165"/>
        <v>7.6405384006334137E-4</v>
      </c>
      <c r="K1735" s="102">
        <f t="shared" si="166"/>
        <v>4.6929171430707042E-3</v>
      </c>
      <c r="L1735" s="96">
        <f t="shared" si="167"/>
        <v>1.9300000000000001E-3</v>
      </c>
    </row>
    <row r="1736" spans="1:12" ht="13.95" customHeight="1" x14ac:dyDescent="0.3">
      <c r="A1736" s="94">
        <v>45900</v>
      </c>
      <c r="B1736" s="57" t="s">
        <v>299</v>
      </c>
      <c r="C1736" s="57" t="s">
        <v>122</v>
      </c>
      <c r="D1736" s="19" t="str">
        <f t="shared" si="162"/>
        <v>Commodities</v>
      </c>
      <c r="E1736" s="19" t="str">
        <f t="shared" si="163"/>
        <v>Commodities</v>
      </c>
      <c r="F1736" s="100">
        <v>1.9300000000000001E-3</v>
      </c>
      <c r="G1736" s="101">
        <v>2.6259999999999999</v>
      </c>
      <c r="H1736" s="98">
        <v>0.16267000000000001</v>
      </c>
      <c r="I1736" s="20">
        <f t="shared" si="164"/>
        <v>1</v>
      </c>
      <c r="J1736" s="102">
        <f t="shared" si="165"/>
        <v>7.3495811119573499E-4</v>
      </c>
      <c r="K1736" s="102">
        <f t="shared" si="166"/>
        <v>4.5180925259466096E-3</v>
      </c>
      <c r="L1736" s="96">
        <f t="shared" si="167"/>
        <v>1.9300000000000001E-3</v>
      </c>
    </row>
    <row r="1737" spans="1:12" ht="13.95" customHeight="1" x14ac:dyDescent="0.3">
      <c r="A1737" s="94">
        <v>45930</v>
      </c>
      <c r="B1737" s="57" t="s">
        <v>299</v>
      </c>
      <c r="C1737" s="57" t="s">
        <v>122</v>
      </c>
      <c r="D1737" s="19" t="str">
        <f t="shared" si="162"/>
        <v>Commodities</v>
      </c>
      <c r="E1737" s="19" t="str">
        <f t="shared" si="163"/>
        <v>Commodities</v>
      </c>
      <c r="F1737" s="100">
        <v>1.9300000000000001E-3</v>
      </c>
      <c r="G1737" s="101">
        <v>2.581</v>
      </c>
      <c r="H1737" s="98">
        <v>0.16400000000000001</v>
      </c>
      <c r="I1737" s="20">
        <f t="shared" si="164"/>
        <v>1</v>
      </c>
      <c r="J1737" s="102">
        <f t="shared" si="165"/>
        <v>7.4777218132506787E-4</v>
      </c>
      <c r="K1737" s="102">
        <f t="shared" si="166"/>
        <v>4.5595864714943158E-3</v>
      </c>
      <c r="L1737" s="96">
        <f t="shared" si="167"/>
        <v>1.9300000000000001E-3</v>
      </c>
    </row>
    <row r="1738" spans="1:12" ht="13.95" customHeight="1" x14ac:dyDescent="0.3">
      <c r="A1738" s="94">
        <v>45961</v>
      </c>
      <c r="B1738" s="57" t="s">
        <v>299</v>
      </c>
      <c r="C1738" s="57" t="s">
        <v>122</v>
      </c>
      <c r="D1738" s="19" t="str">
        <f t="shared" si="162"/>
        <v>Commodities</v>
      </c>
      <c r="E1738" s="19" t="str">
        <f t="shared" si="163"/>
        <v>Commodities</v>
      </c>
      <c r="F1738" s="100">
        <v>2.0699999999999998E-3</v>
      </c>
      <c r="G1738" s="101">
        <v>2.7410000000000001</v>
      </c>
      <c r="H1738" s="98">
        <v>0.17111000000000001</v>
      </c>
      <c r="I1738" s="20">
        <f t="shared" si="164"/>
        <v>1</v>
      </c>
      <c r="J1738" s="102">
        <f t="shared" si="165"/>
        <v>7.5519883254286744E-4</v>
      </c>
      <c r="K1738" s="102">
        <f t="shared" si="166"/>
        <v>4.4135283299799391E-3</v>
      </c>
      <c r="L1738" s="96">
        <f t="shared" si="167"/>
        <v>2.0699999999999998E-3</v>
      </c>
    </row>
    <row r="1739" spans="1:12" ht="13.95" customHeight="1" x14ac:dyDescent="0.3">
      <c r="A1739" s="94">
        <v>45991</v>
      </c>
      <c r="B1739" s="57" t="s">
        <v>299</v>
      </c>
      <c r="C1739" s="57" t="s">
        <v>122</v>
      </c>
      <c r="D1739" s="19" t="str">
        <f t="shared" si="162"/>
        <v>Commodities</v>
      </c>
      <c r="E1739" s="19" t="str">
        <f t="shared" si="163"/>
        <v>Commodities</v>
      </c>
      <c r="F1739" s="100">
        <v>2.0400000000000001E-3</v>
      </c>
      <c r="G1739" s="101">
        <v>2.5779999999999998</v>
      </c>
      <c r="H1739" s="98">
        <v>0.17216999999999999</v>
      </c>
      <c r="I1739" s="20">
        <f t="shared" si="164"/>
        <v>1</v>
      </c>
      <c r="J1739" s="102">
        <f t="shared" si="165"/>
        <v>7.9131109387121814E-4</v>
      </c>
      <c r="K1739" s="102">
        <f t="shared" si="166"/>
        <v>4.5961032344265448E-3</v>
      </c>
      <c r="L1739" s="96">
        <f t="shared" si="167"/>
        <v>2.0400000000000001E-3</v>
      </c>
    </row>
    <row r="1740" spans="1:12" ht="13.95" customHeight="1" x14ac:dyDescent="0.3">
      <c r="A1740" s="94">
        <v>46022</v>
      </c>
      <c r="B1740" s="57" t="s">
        <v>299</v>
      </c>
      <c r="C1740" s="57" t="s">
        <v>122</v>
      </c>
      <c r="D1740" s="19" t="str">
        <f t="shared" si="162"/>
        <v>Commodities</v>
      </c>
      <c r="E1740" s="19" t="str">
        <f t="shared" si="163"/>
        <v>Commodities</v>
      </c>
      <c r="F1740" s="100">
        <v>2.1199999999999999E-3</v>
      </c>
      <c r="G1740" s="101">
        <v>2.6339999999999999</v>
      </c>
      <c r="H1740" s="98">
        <v>0.17100000000000001</v>
      </c>
      <c r="I1740" s="20">
        <f t="shared" si="164"/>
        <v>1</v>
      </c>
      <c r="J1740" s="102">
        <f t="shared" si="165"/>
        <v>8.0485952923310558E-4</v>
      </c>
      <c r="K1740" s="102">
        <f t="shared" si="166"/>
        <v>4.7067808727082197E-3</v>
      </c>
      <c r="L1740" s="96">
        <f t="shared" si="167"/>
        <v>2.1199999999999999E-3</v>
      </c>
    </row>
    <row r="1741" spans="1:12" ht="13.95" customHeight="1" x14ac:dyDescent="0.3">
      <c r="A1741" s="94">
        <v>46053</v>
      </c>
      <c r="B1741" s="57" t="s">
        <v>299</v>
      </c>
      <c r="C1741" s="57" t="s">
        <v>122</v>
      </c>
      <c r="D1741" s="19" t="str">
        <f t="shared" si="162"/>
        <v>Commodities</v>
      </c>
      <c r="E1741" s="19" t="str">
        <f t="shared" si="163"/>
        <v>Commodities</v>
      </c>
      <c r="F1741" s="100">
        <v>2.2599999999999999E-3</v>
      </c>
      <c r="G1741" s="101">
        <v>3.13</v>
      </c>
      <c r="H1741" s="98">
        <v>0.19295000000000001</v>
      </c>
      <c r="I1741" s="20">
        <f t="shared" si="164"/>
        <v>1</v>
      </c>
      <c r="J1741" s="102">
        <f t="shared" si="165"/>
        <v>7.220447284345048E-4</v>
      </c>
      <c r="K1741" s="102">
        <f t="shared" si="166"/>
        <v>3.7421338607644713E-3</v>
      </c>
      <c r="L1741" s="96">
        <f t="shared" si="167"/>
        <v>2.2599999999999999E-3</v>
      </c>
    </row>
    <row r="1742" spans="1:12" ht="13.95" customHeight="1" x14ac:dyDescent="0.3">
      <c r="A1742" s="94">
        <v>46081</v>
      </c>
      <c r="B1742" s="57" t="s">
        <v>299</v>
      </c>
      <c r="C1742" s="57" t="s">
        <v>122</v>
      </c>
      <c r="D1742" s="19" t="str">
        <f t="shared" si="162"/>
        <v>Commodities</v>
      </c>
      <c r="E1742" s="19" t="str">
        <f t="shared" si="163"/>
        <v>Commodities</v>
      </c>
      <c r="F1742" s="100">
        <v>2.2699999999999999E-3</v>
      </c>
      <c r="G1742" s="101">
        <v>6.6120000000000001</v>
      </c>
      <c r="H1742" s="98">
        <v>0.18870999999999999</v>
      </c>
      <c r="I1742" s="20">
        <f t="shared" si="164"/>
        <v>1</v>
      </c>
      <c r="J1742" s="102">
        <f t="shared" si="165"/>
        <v>3.4331518451300661E-4</v>
      </c>
      <c r="K1742" s="102">
        <f t="shared" si="166"/>
        <v>1.8192739362673236E-3</v>
      </c>
      <c r="L1742" s="96">
        <f t="shared" si="167"/>
        <v>2.2699999999999999E-3</v>
      </c>
    </row>
    <row r="1743" spans="1:12" ht="13.95" customHeight="1" x14ac:dyDescent="0.3">
      <c r="A1743" s="94">
        <v>46112</v>
      </c>
      <c r="B1743" s="57" t="s">
        <v>299</v>
      </c>
      <c r="C1743" s="57" t="s">
        <v>122</v>
      </c>
      <c r="D1743" s="19" t="str">
        <f t="shared" si="162"/>
        <v>Commodities</v>
      </c>
      <c r="E1743" s="19" t="str">
        <f t="shared" si="163"/>
        <v>Commodities</v>
      </c>
      <c r="F1743" s="100">
        <v>2.1299999999999999E-3</v>
      </c>
      <c r="G1743" s="101">
        <v>6.0910000000000002</v>
      </c>
      <c r="H1743" s="98">
        <v>0.18389</v>
      </c>
      <c r="I1743" s="20">
        <f t="shared" si="164"/>
        <v>1</v>
      </c>
      <c r="J1743" s="102">
        <f t="shared" si="165"/>
        <v>3.4969627318995236E-4</v>
      </c>
      <c r="K1743" s="102">
        <f t="shared" si="166"/>
        <v>1.9016600858662916E-3</v>
      </c>
      <c r="L1743" s="96">
        <f t="shared" si="167"/>
        <v>2.1299999999999999E-3</v>
      </c>
    </row>
    <row r="1744" spans="1:12" ht="13.95" customHeight="1" x14ac:dyDescent="0.3">
      <c r="A1744" s="94">
        <v>46142</v>
      </c>
      <c r="B1744" s="57" t="s">
        <v>299</v>
      </c>
      <c r="C1744" s="57" t="s">
        <v>122</v>
      </c>
      <c r="D1744" s="19" t="str">
        <f t="shared" si="162"/>
        <v>Commodities</v>
      </c>
      <c r="E1744" s="19" t="str">
        <f t="shared" si="163"/>
        <v>Commodities</v>
      </c>
      <c r="F1744" s="100">
        <v>2.2100000000000002E-3</v>
      </c>
      <c r="G1744" s="101">
        <v>5.6980000000000004</v>
      </c>
      <c r="H1744" s="98">
        <v>0.20580999999999999</v>
      </c>
      <c r="I1744" s="20">
        <f t="shared" si="164"/>
        <v>1</v>
      </c>
      <c r="J1744" s="102">
        <f t="shared" si="165"/>
        <v>3.8785538785538788E-4</v>
      </c>
      <c r="K1744" s="102">
        <f t="shared" si="166"/>
        <v>1.8845313048704527E-3</v>
      </c>
      <c r="L1744" s="96">
        <f t="shared" si="167"/>
        <v>2.2100000000000002E-3</v>
      </c>
    </row>
    <row r="1745" spans="1:12" ht="13.95" customHeight="1" x14ac:dyDescent="0.3">
      <c r="A1745" s="94">
        <v>46173</v>
      </c>
      <c r="B1745" s="57" t="s">
        <v>299</v>
      </c>
      <c r="C1745" s="57" t="s">
        <v>122</v>
      </c>
      <c r="D1745" s="19" t="str">
        <f t="shared" si="162"/>
        <v>Commodities</v>
      </c>
      <c r="E1745" s="19" t="str">
        <f t="shared" si="163"/>
        <v>Commodities</v>
      </c>
      <c r="F1745" s="100">
        <v>2.4199999999999998E-3</v>
      </c>
      <c r="G1745" s="101">
        <v>5.7590000000000003</v>
      </c>
      <c r="H1745" s="98">
        <v>0.20216999999999999</v>
      </c>
      <c r="I1745" s="20">
        <f t="shared" si="164"/>
        <v>1</v>
      </c>
      <c r="J1745" s="102">
        <f t="shared" si="165"/>
        <v>4.2021184233373844E-4</v>
      </c>
      <c r="K1745" s="102">
        <f t="shared" si="166"/>
        <v>2.0785074063102262E-3</v>
      </c>
      <c r="L1745" s="96">
        <f t="shared" si="167"/>
        <v>2.4199999999999998E-3</v>
      </c>
    </row>
    <row r="1746" spans="1:12" ht="13.95" customHeight="1" x14ac:dyDescent="0.3">
      <c r="A1746" s="94">
        <v>46203</v>
      </c>
      <c r="B1746" s="57" t="s">
        <v>299</v>
      </c>
      <c r="C1746" s="57" t="s">
        <v>122</v>
      </c>
      <c r="D1746" s="19" t="str">
        <f t="shared" si="162"/>
        <v>Commodities</v>
      </c>
      <c r="E1746" s="19" t="str">
        <f t="shared" si="163"/>
        <v>Commodities</v>
      </c>
      <c r="F1746" s="100">
        <v>2.32E-3</v>
      </c>
      <c r="G1746" s="101">
        <v>3.758</v>
      </c>
      <c r="H1746" s="98">
        <v>0.19678999999999999</v>
      </c>
      <c r="I1746" s="20">
        <f t="shared" si="164"/>
        <v>1</v>
      </c>
      <c r="J1746" s="102">
        <f t="shared" si="165"/>
        <v>6.1734965407131458E-4</v>
      </c>
      <c r="K1746" s="102">
        <f t="shared" si="166"/>
        <v>3.1370987045648388E-3</v>
      </c>
      <c r="L1746" s="96">
        <f t="shared" si="167"/>
        <v>2.32E-3</v>
      </c>
    </row>
    <row r="1747" spans="1:12" ht="13.95" customHeight="1" x14ac:dyDescent="0.3">
      <c r="A1747" s="94">
        <v>46234</v>
      </c>
      <c r="B1747" s="57" t="s">
        <v>299</v>
      </c>
      <c r="C1747" s="57" t="s">
        <v>122</v>
      </c>
      <c r="D1747" s="19" t="str">
        <f t="shared" si="162"/>
        <v>Commodities</v>
      </c>
      <c r="E1747" s="19" t="str">
        <f t="shared" si="163"/>
        <v>Commodities</v>
      </c>
      <c r="F1747" s="100">
        <v>2.2300000000000002E-3</v>
      </c>
      <c r="G1747" s="101">
        <v>3.7250000000000001</v>
      </c>
      <c r="H1747" s="98">
        <v>0.18614</v>
      </c>
      <c r="I1747" s="20">
        <f t="shared" si="164"/>
        <v>1</v>
      </c>
      <c r="J1747" s="102">
        <f t="shared" si="165"/>
        <v>5.9865771812080539E-4</v>
      </c>
      <c r="K1747" s="102">
        <f t="shared" si="166"/>
        <v>3.2161691099215932E-3</v>
      </c>
      <c r="L1747" s="96">
        <f t="shared" si="167"/>
        <v>2.2300000000000002E-3</v>
      </c>
    </row>
    <row r="1748" spans="1:12" ht="13.95" customHeight="1" x14ac:dyDescent="0.3">
      <c r="A1748" s="94">
        <v>46265</v>
      </c>
      <c r="B1748" s="57" t="s">
        <v>299</v>
      </c>
      <c r="C1748" s="57" t="s">
        <v>122</v>
      </c>
      <c r="D1748" s="19" t="str">
        <f t="shared" si="162"/>
        <v>Commodities</v>
      </c>
      <c r="E1748" s="19" t="str">
        <f t="shared" si="163"/>
        <v>Commodities</v>
      </c>
      <c r="F1748" s="100">
        <v>2.2499999999999998E-3</v>
      </c>
      <c r="G1748" s="101">
        <v>3.54</v>
      </c>
      <c r="H1748" s="98">
        <v>0.18262999999999999</v>
      </c>
      <c r="I1748" s="20">
        <f t="shared" si="164"/>
        <v>1</v>
      </c>
      <c r="J1748" s="102">
        <f t="shared" si="165"/>
        <v>6.3559322033898301E-4</v>
      </c>
      <c r="K1748" s="102">
        <f t="shared" si="166"/>
        <v>3.4802235138749549E-3</v>
      </c>
      <c r="L1748" s="96">
        <f t="shared" si="167"/>
        <v>2.2499999999999998E-3</v>
      </c>
    </row>
    <row r="1749" spans="1:12" ht="13.95" customHeight="1" x14ac:dyDescent="0.3">
      <c r="A1749" s="94">
        <v>46295</v>
      </c>
      <c r="B1749" s="57" t="s">
        <v>299</v>
      </c>
      <c r="C1749" s="57" t="s">
        <v>122</v>
      </c>
      <c r="D1749" s="19" t="str">
        <f t="shared" si="162"/>
        <v>Commodities</v>
      </c>
      <c r="E1749" s="19" t="str">
        <f t="shared" si="163"/>
        <v>Commodities</v>
      </c>
      <c r="F1749" s="100">
        <v>1.9400000000000001E-3</v>
      </c>
      <c r="G1749" s="101">
        <v>3.0979999999999999</v>
      </c>
      <c r="H1749" s="98">
        <v>0.17902000000000001</v>
      </c>
      <c r="I1749" s="20">
        <f t="shared" si="164"/>
        <v>1</v>
      </c>
      <c r="J1749" s="102">
        <f t="shared" si="165"/>
        <v>6.2621045836023246E-4</v>
      </c>
      <c r="K1749" s="102">
        <f t="shared" si="166"/>
        <v>3.4979916118882382E-3</v>
      </c>
      <c r="L1749" s="96">
        <f t="shared" si="167"/>
        <v>1.9400000000000001E-3</v>
      </c>
    </row>
    <row r="1750" spans="1:12" ht="13.95" customHeight="1" x14ac:dyDescent="0.3">
      <c r="A1750" s="94">
        <v>44561</v>
      </c>
      <c r="B1750" s="57" t="s">
        <v>301</v>
      </c>
      <c r="C1750" s="57" t="s">
        <v>121</v>
      </c>
      <c r="D1750" s="19" t="str">
        <f t="shared" si="162"/>
        <v>Commodities</v>
      </c>
      <c r="E1750" s="19" t="str">
        <f t="shared" si="163"/>
        <v>Commodities</v>
      </c>
      <c r="F1750" s="100">
        <v>3.3600000000000001E-3</v>
      </c>
      <c r="G1750" s="101">
        <v>5.1189999999999998</v>
      </c>
      <c r="H1750" s="98">
        <v>0.2641</v>
      </c>
      <c r="I1750" s="20">
        <f t="shared" si="164"/>
        <v>1</v>
      </c>
      <c r="J1750" s="102">
        <f t="shared" si="165"/>
        <v>6.5637819886696629E-4</v>
      </c>
      <c r="K1750" s="102">
        <f t="shared" si="166"/>
        <v>2.4853396397840452E-3</v>
      </c>
      <c r="L1750" s="96">
        <f t="shared" si="167"/>
        <v>3.3600000000000001E-3</v>
      </c>
    </row>
    <row r="1751" spans="1:12" ht="13.95" customHeight="1" x14ac:dyDescent="0.3">
      <c r="A1751" s="94">
        <v>44592</v>
      </c>
      <c r="B1751" s="57" t="s">
        <v>301</v>
      </c>
      <c r="C1751" s="57" t="s">
        <v>121</v>
      </c>
      <c r="D1751" s="19" t="str">
        <f t="shared" si="162"/>
        <v>Commodities</v>
      </c>
      <c r="E1751" s="19" t="str">
        <f t="shared" si="163"/>
        <v>Commodities</v>
      </c>
      <c r="F1751" s="100">
        <v>3.5799999999999998E-3</v>
      </c>
      <c r="G1751" s="101">
        <v>5.5229999999999997</v>
      </c>
      <c r="H1751" s="98">
        <v>0.27171000000000001</v>
      </c>
      <c r="I1751" s="20">
        <f t="shared" si="164"/>
        <v>1</v>
      </c>
      <c r="J1751" s="102">
        <f t="shared" si="165"/>
        <v>6.4819844287524896E-4</v>
      </c>
      <c r="K1751" s="102">
        <f t="shared" si="166"/>
        <v>2.3856260088890688E-3</v>
      </c>
      <c r="L1751" s="96">
        <f t="shared" si="167"/>
        <v>3.5799999999999998E-3</v>
      </c>
    </row>
    <row r="1752" spans="1:12" ht="13.95" customHeight="1" x14ac:dyDescent="0.3">
      <c r="A1752" s="94">
        <v>44620</v>
      </c>
      <c r="B1752" s="57" t="s">
        <v>301</v>
      </c>
      <c r="C1752" s="57" t="s">
        <v>121</v>
      </c>
      <c r="D1752" s="19" t="str">
        <f t="shared" si="162"/>
        <v>Commodities</v>
      </c>
      <c r="E1752" s="19" t="str">
        <f t="shared" si="163"/>
        <v>Commodities</v>
      </c>
      <c r="F1752" s="100">
        <v>3.14E-3</v>
      </c>
      <c r="G1752" s="101">
        <v>4.4470000000000001</v>
      </c>
      <c r="H1752" s="98">
        <v>0.30207000000000001</v>
      </c>
      <c r="I1752" s="20">
        <f t="shared" si="164"/>
        <v>1</v>
      </c>
      <c r="J1752" s="102">
        <f t="shared" si="165"/>
        <v>7.0609399595232742E-4</v>
      </c>
      <c r="K1752" s="102">
        <f t="shared" si="166"/>
        <v>2.3375177804890505E-3</v>
      </c>
      <c r="L1752" s="96">
        <f t="shared" si="167"/>
        <v>3.14E-3</v>
      </c>
    </row>
    <row r="1753" spans="1:12" ht="13.95" customHeight="1" x14ac:dyDescent="0.3">
      <c r="A1753" s="94">
        <v>44651</v>
      </c>
      <c r="B1753" s="57" t="s">
        <v>301</v>
      </c>
      <c r="C1753" s="57" t="s">
        <v>121</v>
      </c>
      <c r="D1753" s="19" t="str">
        <f t="shared" si="162"/>
        <v>Commodities</v>
      </c>
      <c r="E1753" s="19" t="str">
        <f t="shared" si="163"/>
        <v>Commodities</v>
      </c>
      <c r="F1753" s="100">
        <v>3.6900000000000001E-3</v>
      </c>
      <c r="G1753" s="101">
        <v>5.7450000000000001</v>
      </c>
      <c r="H1753" s="98">
        <v>0.44034000000000001</v>
      </c>
      <c r="I1753" s="20">
        <f t="shared" si="164"/>
        <v>1</v>
      </c>
      <c r="J1753" s="102">
        <f t="shared" si="165"/>
        <v>6.4229765013054836E-4</v>
      </c>
      <c r="K1753" s="102">
        <f t="shared" si="166"/>
        <v>1.4586402555537728E-3</v>
      </c>
      <c r="L1753" s="96">
        <f t="shared" si="167"/>
        <v>3.6900000000000001E-3</v>
      </c>
    </row>
    <row r="1754" spans="1:12" ht="13.95" customHeight="1" x14ac:dyDescent="0.3">
      <c r="A1754" s="94">
        <v>44681</v>
      </c>
      <c r="B1754" s="57" t="s">
        <v>301</v>
      </c>
      <c r="C1754" s="57" t="s">
        <v>121</v>
      </c>
      <c r="D1754" s="19" t="str">
        <f t="shared" si="162"/>
        <v>Commodities</v>
      </c>
      <c r="E1754" s="19" t="str">
        <f t="shared" si="163"/>
        <v>Commodities</v>
      </c>
      <c r="F1754" s="100">
        <v>4.5999999999999999E-3</v>
      </c>
      <c r="G1754" s="101">
        <v>5.8879999999999999</v>
      </c>
      <c r="H1754" s="98">
        <v>0.40328000000000003</v>
      </c>
      <c r="I1754" s="20">
        <f t="shared" si="164"/>
        <v>1</v>
      </c>
      <c r="J1754" s="102">
        <f t="shared" si="165"/>
        <v>7.8125000000000004E-4</v>
      </c>
      <c r="K1754" s="102">
        <f t="shared" si="166"/>
        <v>1.9372396349930569E-3</v>
      </c>
      <c r="L1754" s="96">
        <f t="shared" si="167"/>
        <v>4.5999999999999999E-3</v>
      </c>
    </row>
    <row r="1755" spans="1:12" ht="13.95" customHeight="1" x14ac:dyDescent="0.3">
      <c r="A1755" s="94">
        <v>44712</v>
      </c>
      <c r="B1755" s="57" t="s">
        <v>301</v>
      </c>
      <c r="C1755" s="57" t="s">
        <v>121</v>
      </c>
      <c r="D1755" s="19" t="str">
        <f t="shared" si="162"/>
        <v>Commodities</v>
      </c>
      <c r="E1755" s="19" t="str">
        <f t="shared" si="163"/>
        <v>Commodities</v>
      </c>
      <c r="F1755" s="100">
        <v>4.7699999999999999E-3</v>
      </c>
      <c r="G1755" s="101">
        <v>6.5069999999999997</v>
      </c>
      <c r="H1755" s="98">
        <v>0.32857999999999998</v>
      </c>
      <c r="I1755" s="20">
        <f t="shared" si="164"/>
        <v>1</v>
      </c>
      <c r="J1755" s="102">
        <f t="shared" si="165"/>
        <v>7.3305670816044266E-4</v>
      </c>
      <c r="K1755" s="102">
        <f t="shared" si="166"/>
        <v>2.2309839556894596E-3</v>
      </c>
      <c r="L1755" s="96">
        <f t="shared" si="167"/>
        <v>4.7699999999999999E-3</v>
      </c>
    </row>
    <row r="1756" spans="1:12" ht="13.95" customHeight="1" x14ac:dyDescent="0.3">
      <c r="A1756" s="94">
        <v>44742</v>
      </c>
      <c r="B1756" s="57" t="s">
        <v>301</v>
      </c>
      <c r="C1756" s="57" t="s">
        <v>121</v>
      </c>
      <c r="D1756" s="19" t="str">
        <f t="shared" si="162"/>
        <v>Commodities</v>
      </c>
      <c r="E1756" s="19" t="str">
        <f t="shared" si="163"/>
        <v>Commodities</v>
      </c>
      <c r="F1756" s="100">
        <v>3.8500000000000001E-3</v>
      </c>
      <c r="G1756" s="101">
        <v>4.9630000000000001</v>
      </c>
      <c r="H1756" s="98">
        <v>0.24485999999999999</v>
      </c>
      <c r="I1756" s="20">
        <f t="shared" si="164"/>
        <v>1</v>
      </c>
      <c r="J1756" s="102">
        <f t="shared" si="165"/>
        <v>7.7574047954866014E-4</v>
      </c>
      <c r="K1756" s="102">
        <f t="shared" si="166"/>
        <v>3.1680980133490981E-3</v>
      </c>
      <c r="L1756" s="96">
        <f t="shared" si="167"/>
        <v>3.8500000000000001E-3</v>
      </c>
    </row>
    <row r="1757" spans="1:12" ht="13.95" customHeight="1" x14ac:dyDescent="0.3">
      <c r="A1757" s="94">
        <v>44773</v>
      </c>
      <c r="B1757" s="57" t="s">
        <v>301</v>
      </c>
      <c r="C1757" s="57" t="s">
        <v>121</v>
      </c>
      <c r="D1757" s="19" t="str">
        <f t="shared" si="162"/>
        <v>Commodities</v>
      </c>
      <c r="E1757" s="19" t="str">
        <f t="shared" si="163"/>
        <v>Commodities</v>
      </c>
      <c r="F1757" s="100">
        <v>3.5500000000000002E-3</v>
      </c>
      <c r="G1757" s="101">
        <v>4.4219999999999997</v>
      </c>
      <c r="H1757" s="98">
        <v>0.25794</v>
      </c>
      <c r="I1757" s="20">
        <f t="shared" si="164"/>
        <v>1</v>
      </c>
      <c r="J1757" s="102">
        <f t="shared" si="165"/>
        <v>8.0280416101311631E-4</v>
      </c>
      <c r="K1757" s="102">
        <f t="shared" si="166"/>
        <v>3.1123678414093055E-3</v>
      </c>
      <c r="L1757" s="96">
        <f t="shared" si="167"/>
        <v>3.5500000000000002E-3</v>
      </c>
    </row>
    <row r="1758" spans="1:12" ht="13.95" customHeight="1" x14ac:dyDescent="0.3">
      <c r="A1758" s="94">
        <v>44804</v>
      </c>
      <c r="B1758" s="57" t="s">
        <v>301</v>
      </c>
      <c r="C1758" s="57" t="s">
        <v>121</v>
      </c>
      <c r="D1758" s="19" t="str">
        <f t="shared" si="162"/>
        <v>Commodities</v>
      </c>
      <c r="E1758" s="19" t="str">
        <f t="shared" si="163"/>
        <v>Commodities</v>
      </c>
      <c r="F1758" s="100">
        <v>3.8E-3</v>
      </c>
      <c r="G1758" s="101">
        <v>3.581</v>
      </c>
      <c r="H1758" s="98">
        <v>0.29105999999999999</v>
      </c>
      <c r="I1758" s="20">
        <f t="shared" si="164"/>
        <v>1</v>
      </c>
      <c r="J1758" s="102">
        <f t="shared" si="165"/>
        <v>1.0611561016475844E-3</v>
      </c>
      <c r="K1758" s="102">
        <f t="shared" si="166"/>
        <v>3.6458328236363101E-3</v>
      </c>
      <c r="L1758" s="96">
        <f t="shared" si="167"/>
        <v>3.8E-3</v>
      </c>
    </row>
    <row r="1759" spans="1:12" ht="13.95" customHeight="1" x14ac:dyDescent="0.3">
      <c r="A1759" s="94">
        <v>44834</v>
      </c>
      <c r="B1759" s="57" t="s">
        <v>301</v>
      </c>
      <c r="C1759" s="57" t="s">
        <v>121</v>
      </c>
      <c r="D1759" s="19" t="str">
        <f t="shared" si="162"/>
        <v>Commodities</v>
      </c>
      <c r="E1759" s="19" t="str">
        <f t="shared" si="163"/>
        <v>Commodities</v>
      </c>
      <c r="F1759" s="100">
        <v>3.4399999999999999E-3</v>
      </c>
      <c r="G1759" s="101">
        <v>3.048</v>
      </c>
      <c r="H1759" s="98">
        <v>0.33290999999999998</v>
      </c>
      <c r="I1759" s="20">
        <f t="shared" si="164"/>
        <v>1</v>
      </c>
      <c r="J1759" s="102">
        <f t="shared" si="165"/>
        <v>1.1286089238845144E-3</v>
      </c>
      <c r="K1759" s="102">
        <f t="shared" si="166"/>
        <v>3.3901322395978326E-3</v>
      </c>
      <c r="L1759" s="96">
        <f t="shared" si="167"/>
        <v>3.4399999999999999E-3</v>
      </c>
    </row>
    <row r="1760" spans="1:12" ht="13.95" customHeight="1" x14ac:dyDescent="0.3">
      <c r="A1760" s="94">
        <v>44865</v>
      </c>
      <c r="B1760" s="57" t="s">
        <v>301</v>
      </c>
      <c r="C1760" s="57" t="s">
        <v>121</v>
      </c>
      <c r="D1760" s="19" t="str">
        <f t="shared" si="162"/>
        <v>Commodities</v>
      </c>
      <c r="E1760" s="19" t="str">
        <f t="shared" si="163"/>
        <v>Commodities</v>
      </c>
      <c r="F1760" s="100">
        <v>4.2599999999999999E-3</v>
      </c>
      <c r="G1760" s="101">
        <v>3.7280000000000002</v>
      </c>
      <c r="H1760" s="98">
        <v>0.33273999999999998</v>
      </c>
      <c r="I1760" s="20">
        <f t="shared" si="164"/>
        <v>1</v>
      </c>
      <c r="J1760" s="102">
        <f t="shared" si="165"/>
        <v>1.1427038626609441E-3</v>
      </c>
      <c r="K1760" s="102">
        <f t="shared" si="166"/>
        <v>3.4342245076063719E-3</v>
      </c>
      <c r="L1760" s="96">
        <f t="shared" si="167"/>
        <v>4.2599999999999999E-3</v>
      </c>
    </row>
    <row r="1761" spans="1:12" ht="13.95" customHeight="1" x14ac:dyDescent="0.3">
      <c r="A1761" s="94">
        <v>44895</v>
      </c>
      <c r="B1761" s="57" t="s">
        <v>301</v>
      </c>
      <c r="C1761" s="57" t="s">
        <v>121</v>
      </c>
      <c r="D1761" s="19" t="str">
        <f t="shared" si="162"/>
        <v>Commodities</v>
      </c>
      <c r="E1761" s="19" t="str">
        <f t="shared" si="163"/>
        <v>Commodities</v>
      </c>
      <c r="F1761" s="100">
        <v>3.5500000000000002E-3</v>
      </c>
      <c r="G1761" s="101">
        <v>2.7989999999999999</v>
      </c>
      <c r="H1761" s="98">
        <v>0.34351999999999999</v>
      </c>
      <c r="I1761" s="20">
        <f t="shared" si="164"/>
        <v>1</v>
      </c>
      <c r="J1761" s="102">
        <f t="shared" si="165"/>
        <v>1.2683101107538407E-3</v>
      </c>
      <c r="K1761" s="102">
        <f t="shared" si="166"/>
        <v>3.6920997634892895E-3</v>
      </c>
      <c r="L1761" s="96">
        <f t="shared" si="167"/>
        <v>3.5500000000000002E-3</v>
      </c>
    </row>
    <row r="1762" spans="1:12" ht="13.95" customHeight="1" x14ac:dyDescent="0.3">
      <c r="A1762" s="94">
        <v>44926</v>
      </c>
      <c r="B1762" s="57" t="s">
        <v>301</v>
      </c>
      <c r="C1762" s="57" t="s">
        <v>121</v>
      </c>
      <c r="D1762" s="19" t="str">
        <f t="shared" si="162"/>
        <v>Commodities</v>
      </c>
      <c r="E1762" s="19" t="str">
        <f t="shared" si="163"/>
        <v>Commodities</v>
      </c>
      <c r="F1762" s="100">
        <v>3.81E-3</v>
      </c>
      <c r="G1762" s="101">
        <v>3.23</v>
      </c>
      <c r="H1762" s="98">
        <v>0.35807</v>
      </c>
      <c r="I1762" s="20">
        <f t="shared" si="164"/>
        <v>1</v>
      </c>
      <c r="J1762" s="102">
        <f t="shared" si="165"/>
        <v>1.1795665634674922E-3</v>
      </c>
      <c r="K1762" s="102">
        <f t="shared" si="166"/>
        <v>3.2942345448305982E-3</v>
      </c>
      <c r="L1762" s="96">
        <f t="shared" si="167"/>
        <v>3.81E-3</v>
      </c>
    </row>
    <row r="1763" spans="1:12" ht="13.95" customHeight="1" x14ac:dyDescent="0.3">
      <c r="A1763" s="94">
        <v>44957</v>
      </c>
      <c r="B1763" s="57" t="s">
        <v>301</v>
      </c>
      <c r="C1763" s="57" t="s">
        <v>121</v>
      </c>
      <c r="D1763" s="19" t="str">
        <f t="shared" si="162"/>
        <v>Commodities</v>
      </c>
      <c r="E1763" s="19" t="str">
        <f t="shared" si="163"/>
        <v>Commodities</v>
      </c>
      <c r="F1763" s="100">
        <v>4.3899999999999998E-3</v>
      </c>
      <c r="G1763" s="101">
        <v>4.0259999999999998</v>
      </c>
      <c r="H1763" s="98">
        <v>0.35326000000000002</v>
      </c>
      <c r="I1763" s="20">
        <f t="shared" si="164"/>
        <v>1</v>
      </c>
      <c r="J1763" s="102">
        <f t="shared" si="165"/>
        <v>1.0904123199205167E-3</v>
      </c>
      <c r="K1763" s="102">
        <f t="shared" si="166"/>
        <v>3.0867132421460589E-3</v>
      </c>
      <c r="L1763" s="96">
        <f t="shared" si="167"/>
        <v>4.3899999999999998E-3</v>
      </c>
    </row>
    <row r="1764" spans="1:12" ht="13.95" customHeight="1" x14ac:dyDescent="0.3">
      <c r="A1764" s="94">
        <v>44985</v>
      </c>
      <c r="B1764" s="57" t="s">
        <v>301</v>
      </c>
      <c r="C1764" s="57" t="s">
        <v>121</v>
      </c>
      <c r="D1764" s="19" t="str">
        <f t="shared" si="162"/>
        <v>Commodities</v>
      </c>
      <c r="E1764" s="19" t="str">
        <f t="shared" si="163"/>
        <v>Commodities</v>
      </c>
      <c r="F1764" s="100">
        <v>3.8600000000000001E-3</v>
      </c>
      <c r="G1764" s="101">
        <v>3.1509999999999998</v>
      </c>
      <c r="H1764" s="98">
        <v>0.36387999999999998</v>
      </c>
      <c r="I1764" s="20">
        <f t="shared" si="164"/>
        <v>1</v>
      </c>
      <c r="J1764" s="102">
        <f t="shared" si="165"/>
        <v>1.2250079339892099E-3</v>
      </c>
      <c r="K1764" s="102">
        <f t="shared" si="166"/>
        <v>3.3665162525810984E-3</v>
      </c>
      <c r="L1764" s="96">
        <f t="shared" si="167"/>
        <v>3.8600000000000001E-3</v>
      </c>
    </row>
    <row r="1765" spans="1:12" ht="13.95" customHeight="1" x14ac:dyDescent="0.3">
      <c r="A1765" s="94">
        <v>45016</v>
      </c>
      <c r="B1765" s="57" t="s">
        <v>301</v>
      </c>
      <c r="C1765" s="57" t="s">
        <v>121</v>
      </c>
      <c r="D1765" s="19" t="str">
        <f t="shared" si="162"/>
        <v>Commodities</v>
      </c>
      <c r="E1765" s="19" t="str">
        <f t="shared" si="163"/>
        <v>Commodities</v>
      </c>
      <c r="F1765" s="100">
        <v>3.2299999999999998E-3</v>
      </c>
      <c r="G1765" s="101">
        <v>2.8919999999999999</v>
      </c>
      <c r="H1765" s="98">
        <v>0.27827000000000002</v>
      </c>
      <c r="I1765" s="20">
        <f t="shared" si="164"/>
        <v>1</v>
      </c>
      <c r="J1765" s="102">
        <f t="shared" si="165"/>
        <v>1.1168741355463347E-3</v>
      </c>
      <c r="K1765" s="102">
        <f t="shared" si="166"/>
        <v>4.0136347272301531E-3</v>
      </c>
      <c r="L1765" s="96">
        <f t="shared" si="167"/>
        <v>3.2299999999999998E-3</v>
      </c>
    </row>
    <row r="1766" spans="1:12" ht="13.95" customHeight="1" x14ac:dyDescent="0.3">
      <c r="A1766" s="94">
        <v>45046</v>
      </c>
      <c r="B1766" s="57" t="s">
        <v>301</v>
      </c>
      <c r="C1766" s="57" t="s">
        <v>121</v>
      </c>
      <c r="D1766" s="19" t="str">
        <f t="shared" si="162"/>
        <v>Commodities</v>
      </c>
      <c r="E1766" s="19" t="str">
        <f t="shared" si="163"/>
        <v>Commodities</v>
      </c>
      <c r="F1766" s="100">
        <v>4.0400000000000002E-3</v>
      </c>
      <c r="G1766" s="101">
        <v>3.5150000000000001</v>
      </c>
      <c r="H1766" s="98">
        <v>0.26279999999999998</v>
      </c>
      <c r="I1766" s="20">
        <f t="shared" si="164"/>
        <v>1</v>
      </c>
      <c r="J1766" s="102">
        <f t="shared" si="165"/>
        <v>1.1493598862019915E-3</v>
      </c>
      <c r="K1766" s="102">
        <f t="shared" si="166"/>
        <v>4.3735155487138189E-3</v>
      </c>
      <c r="L1766" s="96">
        <f t="shared" si="167"/>
        <v>4.0400000000000002E-3</v>
      </c>
    </row>
    <row r="1767" spans="1:12" ht="13.95" customHeight="1" x14ac:dyDescent="0.3">
      <c r="A1767" s="94">
        <v>45077</v>
      </c>
      <c r="B1767" s="57" t="s">
        <v>301</v>
      </c>
      <c r="C1767" s="57" t="s">
        <v>121</v>
      </c>
      <c r="D1767" s="19" t="str">
        <f t="shared" si="162"/>
        <v>Commodities</v>
      </c>
      <c r="E1767" s="19" t="str">
        <f t="shared" si="163"/>
        <v>Commodities</v>
      </c>
      <c r="F1767" s="100">
        <v>3.7399999999999998E-3</v>
      </c>
      <c r="G1767" s="101">
        <v>3.129</v>
      </c>
      <c r="H1767" s="98">
        <v>0.24884999999999999</v>
      </c>
      <c r="I1767" s="20">
        <f t="shared" si="164"/>
        <v>1</v>
      </c>
      <c r="J1767" s="102">
        <f t="shared" si="165"/>
        <v>1.195270054330457E-3</v>
      </c>
      <c r="K1767" s="102">
        <f t="shared" si="166"/>
        <v>4.8031748215007315E-3</v>
      </c>
      <c r="L1767" s="96">
        <f t="shared" si="167"/>
        <v>3.7399999999999998E-3</v>
      </c>
    </row>
    <row r="1768" spans="1:12" ht="13.95" customHeight="1" x14ac:dyDescent="0.3">
      <c r="A1768" s="94">
        <v>45107</v>
      </c>
      <c r="B1768" s="57" t="s">
        <v>301</v>
      </c>
      <c r="C1768" s="57" t="s">
        <v>121</v>
      </c>
      <c r="D1768" s="19" t="str">
        <f t="shared" si="162"/>
        <v>Commodities</v>
      </c>
      <c r="E1768" s="19" t="str">
        <f t="shared" si="163"/>
        <v>Commodities</v>
      </c>
      <c r="F1768" s="100">
        <v>3.4099999999999998E-3</v>
      </c>
      <c r="G1768" s="101">
        <v>3.319</v>
      </c>
      <c r="H1768" s="98">
        <v>0.22888</v>
      </c>
      <c r="I1768" s="20">
        <f t="shared" si="164"/>
        <v>1</v>
      </c>
      <c r="J1768" s="102">
        <f t="shared" si="165"/>
        <v>1.0274178969569146E-3</v>
      </c>
      <c r="K1768" s="102">
        <f t="shared" si="166"/>
        <v>4.488893293240627E-3</v>
      </c>
      <c r="L1768" s="96">
        <f t="shared" si="167"/>
        <v>3.4099999999999998E-3</v>
      </c>
    </row>
    <row r="1769" spans="1:12" ht="13.95" customHeight="1" x14ac:dyDescent="0.3">
      <c r="A1769" s="94">
        <v>45138</v>
      </c>
      <c r="B1769" s="57" t="s">
        <v>301</v>
      </c>
      <c r="C1769" s="57" t="s">
        <v>121</v>
      </c>
      <c r="D1769" s="19" t="str">
        <f t="shared" si="162"/>
        <v>Commodities</v>
      </c>
      <c r="E1769" s="19" t="str">
        <f t="shared" si="163"/>
        <v>Commodities</v>
      </c>
      <c r="F1769" s="100">
        <v>3.9300000000000003E-3</v>
      </c>
      <c r="G1769" s="101">
        <v>4.3449999999999998</v>
      </c>
      <c r="H1769" s="98">
        <v>0.22397</v>
      </c>
      <c r="I1769" s="20">
        <f t="shared" si="164"/>
        <v>1</v>
      </c>
      <c r="J1769" s="102">
        <f t="shared" si="165"/>
        <v>9.044879171461451E-4</v>
      </c>
      <c r="K1769" s="102">
        <f t="shared" si="166"/>
        <v>4.0384333488687994E-3</v>
      </c>
      <c r="L1769" s="96">
        <f t="shared" si="167"/>
        <v>3.9300000000000003E-3</v>
      </c>
    </row>
    <row r="1770" spans="1:12" ht="13.95" customHeight="1" x14ac:dyDescent="0.3">
      <c r="A1770" s="94">
        <v>45169</v>
      </c>
      <c r="B1770" s="57" t="s">
        <v>301</v>
      </c>
      <c r="C1770" s="57" t="s">
        <v>121</v>
      </c>
      <c r="D1770" s="19" t="str">
        <f t="shared" si="162"/>
        <v>Commodities</v>
      </c>
      <c r="E1770" s="19" t="str">
        <f t="shared" si="163"/>
        <v>Commodities</v>
      </c>
      <c r="F1770" s="100">
        <v>3.8700000000000002E-3</v>
      </c>
      <c r="G1770" s="101">
        <v>4.9669999999999996</v>
      </c>
      <c r="H1770" s="98">
        <v>0.20494000000000001</v>
      </c>
      <c r="I1770" s="20">
        <f t="shared" si="164"/>
        <v>1</v>
      </c>
      <c r="J1770" s="102">
        <f t="shared" si="165"/>
        <v>7.7914233944030608E-4</v>
      </c>
      <c r="K1770" s="102">
        <f t="shared" si="166"/>
        <v>3.8018070627515665E-3</v>
      </c>
      <c r="L1770" s="96">
        <f t="shared" si="167"/>
        <v>3.8700000000000002E-3</v>
      </c>
    </row>
    <row r="1771" spans="1:12" ht="13.95" customHeight="1" x14ac:dyDescent="0.3">
      <c r="A1771" s="94">
        <v>45199</v>
      </c>
      <c r="B1771" s="57" t="s">
        <v>301</v>
      </c>
      <c r="C1771" s="57" t="s">
        <v>121</v>
      </c>
      <c r="D1771" s="19" t="str">
        <f t="shared" si="162"/>
        <v>Commodities</v>
      </c>
      <c r="E1771" s="19" t="str">
        <f t="shared" si="163"/>
        <v>Commodities</v>
      </c>
      <c r="F1771" s="100">
        <v>3.65E-3</v>
      </c>
      <c r="G1771" s="101">
        <v>3.9580000000000002</v>
      </c>
      <c r="H1771" s="98">
        <v>0.20798</v>
      </c>
      <c r="I1771" s="20">
        <f t="shared" si="164"/>
        <v>1</v>
      </c>
      <c r="J1771" s="102">
        <f t="shared" si="165"/>
        <v>9.2218292066700348E-4</v>
      </c>
      <c r="K1771" s="102">
        <f t="shared" si="166"/>
        <v>4.4339980799452039E-3</v>
      </c>
      <c r="L1771" s="96">
        <f t="shared" si="167"/>
        <v>3.65E-3</v>
      </c>
    </row>
    <row r="1772" spans="1:12" ht="13.95" customHeight="1" x14ac:dyDescent="0.3">
      <c r="A1772" s="94">
        <v>45230</v>
      </c>
      <c r="B1772" s="57" t="s">
        <v>301</v>
      </c>
      <c r="C1772" s="57" t="s">
        <v>121</v>
      </c>
      <c r="D1772" s="19" t="str">
        <f t="shared" si="162"/>
        <v>Commodities</v>
      </c>
      <c r="E1772" s="19" t="str">
        <f t="shared" si="163"/>
        <v>Commodities</v>
      </c>
      <c r="F1772" s="100">
        <v>3.8700000000000002E-3</v>
      </c>
      <c r="G1772" s="101">
        <v>3.7429999999999999</v>
      </c>
      <c r="H1772" s="98">
        <v>0.27139000000000002</v>
      </c>
      <c r="I1772" s="20">
        <f t="shared" si="164"/>
        <v>1</v>
      </c>
      <c r="J1772" s="102">
        <f t="shared" si="165"/>
        <v>1.0339300026716539E-3</v>
      </c>
      <c r="K1772" s="102">
        <f t="shared" si="166"/>
        <v>3.8097571858640841E-3</v>
      </c>
      <c r="L1772" s="96">
        <f t="shared" si="167"/>
        <v>3.8700000000000002E-3</v>
      </c>
    </row>
    <row r="1773" spans="1:12" ht="13.95" customHeight="1" x14ac:dyDescent="0.3">
      <c r="A1773" s="94">
        <v>45260</v>
      </c>
      <c r="B1773" s="57" t="s">
        <v>301</v>
      </c>
      <c r="C1773" s="57" t="s">
        <v>121</v>
      </c>
      <c r="D1773" s="19" t="str">
        <f t="shared" si="162"/>
        <v>Commodities</v>
      </c>
      <c r="E1773" s="19" t="str">
        <f t="shared" si="163"/>
        <v>Commodities</v>
      </c>
      <c r="F1773" s="100">
        <v>3.2100000000000002E-3</v>
      </c>
      <c r="G1773" s="101">
        <v>3.4159999999999999</v>
      </c>
      <c r="H1773" s="98">
        <v>0.28090999999999999</v>
      </c>
      <c r="I1773" s="20">
        <f t="shared" si="164"/>
        <v>1</v>
      </c>
      <c r="J1773" s="102">
        <f t="shared" si="165"/>
        <v>9.3969555035128814E-4</v>
      </c>
      <c r="K1773" s="102">
        <f t="shared" si="166"/>
        <v>3.345183689976463E-3</v>
      </c>
      <c r="L1773" s="96">
        <f t="shared" si="167"/>
        <v>3.2100000000000002E-3</v>
      </c>
    </row>
    <row r="1774" spans="1:12" ht="13.95" customHeight="1" x14ac:dyDescent="0.3">
      <c r="A1774" s="94">
        <v>45291</v>
      </c>
      <c r="B1774" s="57" t="s">
        <v>301</v>
      </c>
      <c r="C1774" s="57" t="s">
        <v>121</v>
      </c>
      <c r="D1774" s="19" t="str">
        <f t="shared" si="162"/>
        <v>Commodities</v>
      </c>
      <c r="E1774" s="19" t="str">
        <f t="shared" si="163"/>
        <v>Commodities</v>
      </c>
      <c r="F1774" s="100">
        <v>2.7100000000000002E-3</v>
      </c>
      <c r="G1774" s="101">
        <v>3.2</v>
      </c>
      <c r="H1774" s="98">
        <v>0.28277999999999998</v>
      </c>
      <c r="I1774" s="20">
        <f t="shared" si="164"/>
        <v>1</v>
      </c>
      <c r="J1774" s="102">
        <f t="shared" si="165"/>
        <v>8.4687499999999997E-4</v>
      </c>
      <c r="K1774" s="102">
        <f t="shared" si="166"/>
        <v>2.9948192941509303E-3</v>
      </c>
      <c r="L1774" s="96">
        <f t="shared" si="167"/>
        <v>2.7100000000000002E-3</v>
      </c>
    </row>
    <row r="1775" spans="1:12" ht="13.95" customHeight="1" x14ac:dyDescent="0.3">
      <c r="A1775" s="94">
        <v>45322</v>
      </c>
      <c r="B1775" s="57" t="s">
        <v>301</v>
      </c>
      <c r="C1775" s="57" t="s">
        <v>121</v>
      </c>
      <c r="D1775" s="19" t="str">
        <f t="shared" si="162"/>
        <v>Commodities</v>
      </c>
      <c r="E1775" s="19" t="str">
        <f t="shared" si="163"/>
        <v>Commodities</v>
      </c>
      <c r="F1775" s="100">
        <v>2.96E-3</v>
      </c>
      <c r="G1775" s="101">
        <v>4.343</v>
      </c>
      <c r="H1775" s="98">
        <v>0.27628000000000003</v>
      </c>
      <c r="I1775" s="20">
        <f t="shared" si="164"/>
        <v>1</v>
      </c>
      <c r="J1775" s="102">
        <f t="shared" si="165"/>
        <v>6.8155652774579785E-4</v>
      </c>
      <c r="K1775" s="102">
        <f t="shared" si="166"/>
        <v>2.4669050519248508E-3</v>
      </c>
      <c r="L1775" s="96">
        <f t="shared" si="167"/>
        <v>2.96E-3</v>
      </c>
    </row>
    <row r="1776" spans="1:12" ht="13.95" customHeight="1" x14ac:dyDescent="0.3">
      <c r="A1776" s="94">
        <v>45351</v>
      </c>
      <c r="B1776" s="57" t="s">
        <v>301</v>
      </c>
      <c r="C1776" s="57" t="s">
        <v>121</v>
      </c>
      <c r="D1776" s="19" t="str">
        <f t="shared" si="162"/>
        <v>Commodities</v>
      </c>
      <c r="E1776" s="19" t="str">
        <f t="shared" si="163"/>
        <v>Commodities</v>
      </c>
      <c r="F1776" s="100">
        <v>3.0100000000000001E-3</v>
      </c>
      <c r="G1776" s="101">
        <v>4.9420000000000002</v>
      </c>
      <c r="H1776" s="98">
        <v>0.23055</v>
      </c>
      <c r="I1776" s="20">
        <f t="shared" si="164"/>
        <v>1</v>
      </c>
      <c r="J1776" s="102">
        <f t="shared" si="165"/>
        <v>6.0906515580736549E-4</v>
      </c>
      <c r="K1776" s="102">
        <f t="shared" si="166"/>
        <v>2.6417920442739773E-3</v>
      </c>
      <c r="L1776" s="96">
        <f t="shared" si="167"/>
        <v>3.0100000000000001E-3</v>
      </c>
    </row>
    <row r="1777" spans="1:12" ht="13.95" customHeight="1" x14ac:dyDescent="0.3">
      <c r="A1777" s="94">
        <v>45382</v>
      </c>
      <c r="B1777" s="57" t="s">
        <v>301</v>
      </c>
      <c r="C1777" s="57" t="s">
        <v>121</v>
      </c>
      <c r="D1777" s="19" t="str">
        <f t="shared" si="162"/>
        <v>Commodities</v>
      </c>
      <c r="E1777" s="19" t="str">
        <f t="shared" si="163"/>
        <v>Commodities</v>
      </c>
      <c r="F1777" s="100">
        <v>3.5999999999999999E-3</v>
      </c>
      <c r="G1777" s="101">
        <v>4.5129999999999999</v>
      </c>
      <c r="H1777" s="98">
        <v>0.23025000000000001</v>
      </c>
      <c r="I1777" s="20">
        <f t="shared" si="164"/>
        <v>1</v>
      </c>
      <c r="J1777" s="102">
        <f t="shared" si="165"/>
        <v>7.9769554619986709E-4</v>
      </c>
      <c r="K1777" s="102">
        <f t="shared" si="166"/>
        <v>3.4644757706834618E-3</v>
      </c>
      <c r="L1777" s="96">
        <f t="shared" si="167"/>
        <v>3.5999999999999999E-3</v>
      </c>
    </row>
    <row r="1778" spans="1:12" ht="13.95" customHeight="1" x14ac:dyDescent="0.3">
      <c r="A1778" s="94">
        <v>45412</v>
      </c>
      <c r="B1778" s="57" t="s">
        <v>301</v>
      </c>
      <c r="C1778" s="57" t="s">
        <v>121</v>
      </c>
      <c r="D1778" s="19" t="str">
        <f t="shared" si="162"/>
        <v>Commodities</v>
      </c>
      <c r="E1778" s="19" t="str">
        <f t="shared" si="163"/>
        <v>Commodities</v>
      </c>
      <c r="F1778" s="100">
        <v>3.6700000000000001E-3</v>
      </c>
      <c r="G1778" s="101">
        <v>4.0199999999999996</v>
      </c>
      <c r="H1778" s="98">
        <v>0.25940999999999997</v>
      </c>
      <c r="I1778" s="20">
        <f t="shared" si="164"/>
        <v>1</v>
      </c>
      <c r="J1778" s="102">
        <f t="shared" si="165"/>
        <v>9.1293532338308466E-4</v>
      </c>
      <c r="K1778" s="102">
        <f t="shared" si="166"/>
        <v>3.5192757541462733E-3</v>
      </c>
      <c r="L1778" s="96">
        <f t="shared" si="167"/>
        <v>3.6700000000000001E-3</v>
      </c>
    </row>
    <row r="1779" spans="1:12" ht="13.95" customHeight="1" x14ac:dyDescent="0.3">
      <c r="A1779" s="94">
        <v>45443</v>
      </c>
      <c r="B1779" s="57" t="s">
        <v>301</v>
      </c>
      <c r="C1779" s="57" t="s">
        <v>121</v>
      </c>
      <c r="D1779" s="19" t="str">
        <f t="shared" si="162"/>
        <v>Commodities</v>
      </c>
      <c r="E1779" s="19" t="str">
        <f t="shared" si="163"/>
        <v>Commodities</v>
      </c>
      <c r="F1779" s="100">
        <v>3.3300000000000001E-3</v>
      </c>
      <c r="G1779" s="101">
        <v>3.5880000000000001</v>
      </c>
      <c r="H1779" s="98">
        <v>0.24736</v>
      </c>
      <c r="I1779" s="20">
        <f t="shared" si="164"/>
        <v>1</v>
      </c>
      <c r="J1779" s="102">
        <f t="shared" si="165"/>
        <v>9.2809364548494984E-4</v>
      </c>
      <c r="K1779" s="102">
        <f t="shared" si="166"/>
        <v>3.7519956560678764E-3</v>
      </c>
      <c r="L1779" s="96">
        <f t="shared" si="167"/>
        <v>3.3300000000000001E-3</v>
      </c>
    </row>
    <row r="1780" spans="1:12" ht="13.95" customHeight="1" x14ac:dyDescent="0.3">
      <c r="A1780" s="94">
        <v>45473</v>
      </c>
      <c r="B1780" s="57" t="s">
        <v>301</v>
      </c>
      <c r="C1780" s="57" t="s">
        <v>121</v>
      </c>
      <c r="D1780" s="19" t="str">
        <f t="shared" si="162"/>
        <v>Commodities</v>
      </c>
      <c r="E1780" s="19" t="str">
        <f t="shared" si="163"/>
        <v>Commodities</v>
      </c>
      <c r="F1780" s="100">
        <v>3.2200000000000002E-3</v>
      </c>
      <c r="G1780" s="101">
        <v>3.3730000000000002</v>
      </c>
      <c r="H1780" s="98">
        <v>0.22971</v>
      </c>
      <c r="I1780" s="20">
        <f t="shared" si="164"/>
        <v>1</v>
      </c>
      <c r="J1780" s="102">
        <f t="shared" si="165"/>
        <v>9.5463978654017193E-4</v>
      </c>
      <c r="K1780" s="102">
        <f t="shared" si="166"/>
        <v>4.1558477495110008E-3</v>
      </c>
      <c r="L1780" s="96">
        <f t="shared" si="167"/>
        <v>3.2200000000000002E-3</v>
      </c>
    </row>
    <row r="1781" spans="1:12" ht="13.95" customHeight="1" x14ac:dyDescent="0.3">
      <c r="A1781" s="94">
        <v>45504</v>
      </c>
      <c r="B1781" s="57" t="s">
        <v>301</v>
      </c>
      <c r="C1781" s="57" t="s">
        <v>121</v>
      </c>
      <c r="D1781" s="19" t="str">
        <f t="shared" si="162"/>
        <v>Commodities</v>
      </c>
      <c r="E1781" s="19" t="str">
        <f t="shared" si="163"/>
        <v>Commodities</v>
      </c>
      <c r="F1781" s="100">
        <v>3.0500000000000002E-3</v>
      </c>
      <c r="G1781" s="101">
        <v>3.2730000000000001</v>
      </c>
      <c r="H1781" s="98">
        <v>0.22875999999999999</v>
      </c>
      <c r="I1781" s="20">
        <f t="shared" si="164"/>
        <v>1</v>
      </c>
      <c r="J1781" s="102">
        <f t="shared" si="165"/>
        <v>9.318667888787046E-4</v>
      </c>
      <c r="K1781" s="102">
        <f t="shared" si="166"/>
        <v>4.073556517217628E-3</v>
      </c>
      <c r="L1781" s="96">
        <f t="shared" si="167"/>
        <v>3.0500000000000002E-3</v>
      </c>
    </row>
    <row r="1782" spans="1:12" ht="13.95" customHeight="1" x14ac:dyDescent="0.3">
      <c r="A1782" s="94">
        <v>45535</v>
      </c>
      <c r="B1782" s="57" t="s">
        <v>301</v>
      </c>
      <c r="C1782" s="57" t="s">
        <v>121</v>
      </c>
      <c r="D1782" s="19" t="str">
        <f t="shared" si="162"/>
        <v>Commodities</v>
      </c>
      <c r="E1782" s="19" t="str">
        <f t="shared" si="163"/>
        <v>Commodities</v>
      </c>
      <c r="F1782" s="100">
        <v>5.45E-3</v>
      </c>
      <c r="G1782" s="101">
        <v>3.1880000000000002</v>
      </c>
      <c r="H1782" s="98">
        <v>0.25153999999999999</v>
      </c>
      <c r="I1782" s="20">
        <f t="shared" si="164"/>
        <v>1</v>
      </c>
      <c r="J1782" s="102">
        <f t="shared" si="165"/>
        <v>1.7095357590966123E-3</v>
      </c>
      <c r="K1782" s="102">
        <f t="shared" si="166"/>
        <v>6.7962779641274245E-3</v>
      </c>
      <c r="L1782" s="96">
        <f t="shared" si="167"/>
        <v>5.45E-3</v>
      </c>
    </row>
    <row r="1783" spans="1:12" ht="13.95" customHeight="1" x14ac:dyDescent="0.3">
      <c r="A1783" s="94">
        <v>45565</v>
      </c>
      <c r="B1783" s="57" t="s">
        <v>301</v>
      </c>
      <c r="C1783" s="57" t="s">
        <v>121</v>
      </c>
      <c r="D1783" s="19" t="str">
        <f t="shared" si="162"/>
        <v>Commodities</v>
      </c>
      <c r="E1783" s="19" t="str">
        <f t="shared" si="163"/>
        <v>Commodities</v>
      </c>
      <c r="F1783" s="100">
        <v>3.7699999999999999E-3</v>
      </c>
      <c r="G1783" s="101">
        <v>1.9710000000000001</v>
      </c>
      <c r="H1783" s="98">
        <v>0.28853000000000001</v>
      </c>
      <c r="I1783" s="20">
        <f t="shared" si="164"/>
        <v>1</v>
      </c>
      <c r="J1783" s="102">
        <f t="shared" si="165"/>
        <v>1.9127346524606798E-3</v>
      </c>
      <c r="K1783" s="102">
        <f t="shared" si="166"/>
        <v>6.6292401222080187E-3</v>
      </c>
      <c r="L1783" s="96">
        <f t="shared" si="167"/>
        <v>3.7699999999999999E-3</v>
      </c>
    </row>
    <row r="1784" spans="1:12" ht="13.95" customHeight="1" x14ac:dyDescent="0.3">
      <c r="A1784" s="94">
        <v>45596</v>
      </c>
      <c r="B1784" s="57" t="s">
        <v>301</v>
      </c>
      <c r="C1784" s="57" t="s">
        <v>121</v>
      </c>
      <c r="D1784" s="19" t="str">
        <f t="shared" si="162"/>
        <v>Commodities</v>
      </c>
      <c r="E1784" s="19" t="str">
        <f t="shared" si="163"/>
        <v>Commodities</v>
      </c>
      <c r="F1784" s="100">
        <v>3.6900000000000001E-3</v>
      </c>
      <c r="G1784" s="101">
        <v>2.4009999999999998</v>
      </c>
      <c r="H1784" s="98">
        <v>0.22117999999999999</v>
      </c>
      <c r="I1784" s="20">
        <f t="shared" si="164"/>
        <v>1</v>
      </c>
      <c r="J1784" s="102">
        <f t="shared" si="165"/>
        <v>1.5368596418159103E-3</v>
      </c>
      <c r="K1784" s="102">
        <f t="shared" si="166"/>
        <v>6.9484566498594375E-3</v>
      </c>
      <c r="L1784" s="96">
        <f t="shared" si="167"/>
        <v>3.6900000000000001E-3</v>
      </c>
    </row>
    <row r="1785" spans="1:12" ht="13.95" customHeight="1" x14ac:dyDescent="0.3">
      <c r="A1785" s="94">
        <v>45626</v>
      </c>
      <c r="B1785" s="57" t="s">
        <v>301</v>
      </c>
      <c r="C1785" s="57" t="s">
        <v>121</v>
      </c>
      <c r="D1785" s="19" t="str">
        <f t="shared" si="162"/>
        <v>Commodities</v>
      </c>
      <c r="E1785" s="19" t="str">
        <f t="shared" si="163"/>
        <v>Commodities</v>
      </c>
      <c r="F1785" s="100">
        <v>4.47E-3</v>
      </c>
      <c r="G1785" s="101">
        <v>3.1709999999999998</v>
      </c>
      <c r="H1785" s="98">
        <v>0.23380999999999999</v>
      </c>
      <c r="I1785" s="20">
        <f t="shared" si="164"/>
        <v>1</v>
      </c>
      <c r="J1785" s="102">
        <f t="shared" si="165"/>
        <v>1.4096499526963103E-3</v>
      </c>
      <c r="K1785" s="102">
        <f t="shared" si="166"/>
        <v>6.029040471734786E-3</v>
      </c>
      <c r="L1785" s="96">
        <f t="shared" si="167"/>
        <v>4.47E-3</v>
      </c>
    </row>
    <row r="1786" spans="1:12" ht="13.95" customHeight="1" x14ac:dyDescent="0.3">
      <c r="A1786" s="94">
        <v>45657</v>
      </c>
      <c r="B1786" s="57" t="s">
        <v>301</v>
      </c>
      <c r="C1786" s="57" t="s">
        <v>121</v>
      </c>
      <c r="D1786" s="19" t="str">
        <f t="shared" si="162"/>
        <v>Commodities</v>
      </c>
      <c r="E1786" s="19" t="str">
        <f t="shared" si="163"/>
        <v>Commodities</v>
      </c>
      <c r="F1786" s="100">
        <v>5.6200000000000009E-3</v>
      </c>
      <c r="G1786" s="101">
        <v>4.4160000000000004</v>
      </c>
      <c r="H1786" s="98">
        <v>0.20718</v>
      </c>
      <c r="I1786" s="20">
        <f t="shared" si="164"/>
        <v>1</v>
      </c>
      <c r="J1786" s="102">
        <f t="shared" si="165"/>
        <v>1.2726449275362319E-3</v>
      </c>
      <c r="K1786" s="102">
        <f t="shared" si="166"/>
        <v>6.1427016485000093E-3</v>
      </c>
      <c r="L1786" s="96">
        <f t="shared" si="167"/>
        <v>5.6200000000000009E-3</v>
      </c>
    </row>
    <row r="1787" spans="1:12" ht="13.95" customHeight="1" x14ac:dyDescent="0.3">
      <c r="A1787" s="94">
        <v>45688</v>
      </c>
      <c r="B1787" s="57" t="s">
        <v>301</v>
      </c>
      <c r="C1787" s="57" t="s">
        <v>121</v>
      </c>
      <c r="D1787" s="19" t="str">
        <f t="shared" si="162"/>
        <v>Commodities</v>
      </c>
      <c r="E1787" s="19" t="str">
        <f t="shared" si="163"/>
        <v>Commodities</v>
      </c>
      <c r="F1787" s="100">
        <v>5.0299999999999997E-3</v>
      </c>
      <c r="G1787" s="101">
        <v>4.2990000000000004</v>
      </c>
      <c r="H1787" s="98">
        <v>0.14776</v>
      </c>
      <c r="I1787" s="20">
        <f t="shared" si="164"/>
        <v>1</v>
      </c>
      <c r="J1787" s="102">
        <f t="shared" si="165"/>
        <v>1.1700395440800183E-3</v>
      </c>
      <c r="K1787" s="102">
        <f t="shared" si="166"/>
        <v>7.9185134277207515E-3</v>
      </c>
      <c r="L1787" s="96">
        <f t="shared" si="167"/>
        <v>5.0299999999999997E-3</v>
      </c>
    </row>
    <row r="1788" spans="1:12" ht="13.95" customHeight="1" x14ac:dyDescent="0.3">
      <c r="A1788" s="94">
        <v>45716</v>
      </c>
      <c r="B1788" s="57" t="s">
        <v>301</v>
      </c>
      <c r="C1788" s="57" t="s">
        <v>121</v>
      </c>
      <c r="D1788" s="19" t="str">
        <f t="shared" si="162"/>
        <v>Commodities</v>
      </c>
      <c r="E1788" s="19" t="str">
        <f t="shared" si="163"/>
        <v>Commodities</v>
      </c>
      <c r="F1788" s="100">
        <v>4.1799999999999997E-3</v>
      </c>
      <c r="G1788" s="101">
        <v>3.222</v>
      </c>
      <c r="H1788" s="98">
        <v>0.21085999999999999</v>
      </c>
      <c r="I1788" s="20">
        <f t="shared" si="164"/>
        <v>1</v>
      </c>
      <c r="J1788" s="102">
        <f t="shared" si="165"/>
        <v>1.2973308504034761E-3</v>
      </c>
      <c r="K1788" s="102">
        <f t="shared" si="166"/>
        <v>6.1525697164159926E-3</v>
      </c>
      <c r="L1788" s="96">
        <f t="shared" si="167"/>
        <v>4.1799999999999997E-3</v>
      </c>
    </row>
    <row r="1789" spans="1:12" ht="13.95" customHeight="1" x14ac:dyDescent="0.3">
      <c r="A1789" s="94">
        <v>45747</v>
      </c>
      <c r="B1789" s="57" t="s">
        <v>301</v>
      </c>
      <c r="C1789" s="57" t="s">
        <v>121</v>
      </c>
      <c r="D1789" s="19" t="str">
        <f t="shared" si="162"/>
        <v>Commodities</v>
      </c>
      <c r="E1789" s="19" t="str">
        <f t="shared" si="163"/>
        <v>Commodities</v>
      </c>
      <c r="F1789" s="100">
        <v>5.1000000000000004E-3</v>
      </c>
      <c r="G1789" s="101">
        <v>4.1340000000000003</v>
      </c>
      <c r="H1789" s="98">
        <v>0.18504999999999999</v>
      </c>
      <c r="I1789" s="20">
        <f t="shared" si="164"/>
        <v>1</v>
      </c>
      <c r="J1789" s="102">
        <f t="shared" si="165"/>
        <v>1.2336719883889696E-3</v>
      </c>
      <c r="K1789" s="102">
        <f t="shared" si="166"/>
        <v>6.6666954249606572E-3</v>
      </c>
      <c r="L1789" s="96">
        <f t="shared" si="167"/>
        <v>5.1000000000000004E-3</v>
      </c>
    </row>
    <row r="1790" spans="1:12" ht="13.95" customHeight="1" x14ac:dyDescent="0.3">
      <c r="A1790" s="94">
        <v>45777</v>
      </c>
      <c r="B1790" s="57" t="s">
        <v>301</v>
      </c>
      <c r="C1790" s="57" t="s">
        <v>121</v>
      </c>
      <c r="D1790" s="19" t="str">
        <f t="shared" si="162"/>
        <v>Commodities</v>
      </c>
      <c r="E1790" s="19" t="str">
        <f t="shared" si="163"/>
        <v>Commodities</v>
      </c>
      <c r="F1790" s="100">
        <v>3.7200000000000002E-3</v>
      </c>
      <c r="G1790" s="101">
        <v>4.359</v>
      </c>
      <c r="H1790" s="98">
        <v>0.16377</v>
      </c>
      <c r="I1790" s="20">
        <f t="shared" si="164"/>
        <v>1</v>
      </c>
      <c r="J1790" s="102">
        <f t="shared" si="165"/>
        <v>8.5340674466620795E-4</v>
      </c>
      <c r="K1790" s="102">
        <f t="shared" si="166"/>
        <v>5.2110077832704885E-3</v>
      </c>
      <c r="L1790" s="96">
        <f t="shared" si="167"/>
        <v>3.7200000000000002E-3</v>
      </c>
    </row>
    <row r="1791" spans="1:12" ht="13.95" customHeight="1" x14ac:dyDescent="0.3">
      <c r="A1791" s="94">
        <v>45808</v>
      </c>
      <c r="B1791" s="57" t="s">
        <v>301</v>
      </c>
      <c r="C1791" s="57" t="s">
        <v>121</v>
      </c>
      <c r="D1791" s="19" t="str">
        <f t="shared" si="162"/>
        <v>Commodities</v>
      </c>
      <c r="E1791" s="19" t="str">
        <f t="shared" si="163"/>
        <v>Commodities</v>
      </c>
      <c r="F1791" s="100">
        <v>3.9199999999999999E-3</v>
      </c>
      <c r="G1791" s="101">
        <v>4.3600000000000003</v>
      </c>
      <c r="H1791" s="98">
        <v>0.14990999999999999</v>
      </c>
      <c r="I1791" s="20">
        <f t="shared" si="164"/>
        <v>1</v>
      </c>
      <c r="J1791" s="102">
        <f t="shared" si="165"/>
        <v>8.9908256880733939E-4</v>
      </c>
      <c r="K1791" s="102">
        <f t="shared" si="166"/>
        <v>5.9974822814177807E-3</v>
      </c>
      <c r="L1791" s="96">
        <f t="shared" si="167"/>
        <v>3.9199999999999999E-3</v>
      </c>
    </row>
    <row r="1792" spans="1:12" ht="13.95" customHeight="1" x14ac:dyDescent="0.3">
      <c r="A1792" s="94">
        <v>45838</v>
      </c>
      <c r="B1792" s="57" t="s">
        <v>301</v>
      </c>
      <c r="C1792" s="57" t="s">
        <v>121</v>
      </c>
      <c r="D1792" s="19" t="str">
        <f t="shared" si="162"/>
        <v>Commodities</v>
      </c>
      <c r="E1792" s="19" t="str">
        <f t="shared" si="163"/>
        <v>Commodities</v>
      </c>
      <c r="F1792" s="100">
        <v>3.6600000000000001E-3</v>
      </c>
      <c r="G1792" s="101">
        <v>3.9390000000000001</v>
      </c>
      <c r="H1792" s="98">
        <v>0.11695999999999999</v>
      </c>
      <c r="I1792" s="20">
        <f t="shared" si="164"/>
        <v>1</v>
      </c>
      <c r="J1792" s="102">
        <f t="shared" si="165"/>
        <v>9.2916984006092922E-4</v>
      </c>
      <c r="K1792" s="102">
        <f t="shared" si="166"/>
        <v>7.9443385778123227E-3</v>
      </c>
      <c r="L1792" s="96">
        <f t="shared" si="167"/>
        <v>3.6600000000000001E-3</v>
      </c>
    </row>
    <row r="1793" spans="1:12" ht="13.95" customHeight="1" x14ac:dyDescent="0.3">
      <c r="A1793" s="94">
        <v>45869</v>
      </c>
      <c r="B1793" s="57" t="s">
        <v>301</v>
      </c>
      <c r="C1793" s="57" t="s">
        <v>121</v>
      </c>
      <c r="D1793" s="19" t="str">
        <f t="shared" si="162"/>
        <v>Commodities</v>
      </c>
      <c r="E1793" s="19" t="str">
        <f t="shared" si="163"/>
        <v>Commodities</v>
      </c>
      <c r="F1793" s="100">
        <v>4.3400000000000001E-3</v>
      </c>
      <c r="G1793" s="101">
        <v>4.4850000000000003</v>
      </c>
      <c r="H1793" s="98">
        <v>0.11595999999999999</v>
      </c>
      <c r="I1793" s="20">
        <f t="shared" si="164"/>
        <v>1</v>
      </c>
      <c r="J1793" s="102">
        <f t="shared" si="165"/>
        <v>9.6767001114827199E-4</v>
      </c>
      <c r="K1793" s="102">
        <f t="shared" si="166"/>
        <v>8.3448603927929639E-3</v>
      </c>
      <c r="L1793" s="96">
        <f t="shared" si="167"/>
        <v>4.3400000000000001E-3</v>
      </c>
    </row>
    <row r="1794" spans="1:12" ht="13.95" customHeight="1" x14ac:dyDescent="0.3">
      <c r="A1794" s="94">
        <v>45900</v>
      </c>
      <c r="B1794" s="57" t="s">
        <v>301</v>
      </c>
      <c r="C1794" s="57" t="s">
        <v>121</v>
      </c>
      <c r="D1794" s="19" t="str">
        <f t="shared" si="162"/>
        <v>Commodities</v>
      </c>
      <c r="E1794" s="19" t="str">
        <f t="shared" si="163"/>
        <v>Commodities</v>
      </c>
      <c r="F1794" s="100">
        <v>4.3299999999999996E-3</v>
      </c>
      <c r="G1794" s="101">
        <v>4.5449999999999999</v>
      </c>
      <c r="H1794" s="98">
        <v>0.13058</v>
      </c>
      <c r="I1794" s="20">
        <f t="shared" si="164"/>
        <v>1</v>
      </c>
      <c r="J1794" s="102">
        <f t="shared" si="165"/>
        <v>9.5269526952695266E-4</v>
      </c>
      <c r="K1794" s="102">
        <f t="shared" si="166"/>
        <v>7.295874326290034E-3</v>
      </c>
      <c r="L1794" s="96">
        <f t="shared" si="167"/>
        <v>4.3299999999999996E-3</v>
      </c>
    </row>
    <row r="1795" spans="1:12" ht="13.95" customHeight="1" x14ac:dyDescent="0.3">
      <c r="A1795" s="94">
        <v>45930</v>
      </c>
      <c r="B1795" s="57" t="s">
        <v>301</v>
      </c>
      <c r="C1795" s="57" t="s">
        <v>121</v>
      </c>
      <c r="D1795" s="19" t="str">
        <f t="shared" si="162"/>
        <v>Commodities</v>
      </c>
      <c r="E1795" s="19" t="str">
        <f t="shared" si="163"/>
        <v>Commodities</v>
      </c>
      <c r="F1795" s="100">
        <v>3.7799999999999999E-3</v>
      </c>
      <c r="G1795" s="101">
        <v>4.3559999999999999</v>
      </c>
      <c r="H1795" s="98">
        <v>0.12697</v>
      </c>
      <c r="I1795" s="20">
        <f t="shared" si="164"/>
        <v>1</v>
      </c>
      <c r="J1795" s="102">
        <f t="shared" si="165"/>
        <v>8.677685950413223E-4</v>
      </c>
      <c r="K1795" s="102">
        <f t="shared" si="166"/>
        <v>6.8344380171798244E-3</v>
      </c>
      <c r="L1795" s="96">
        <f t="shared" si="167"/>
        <v>3.7799999999999999E-3</v>
      </c>
    </row>
    <row r="1796" spans="1:12" ht="13.95" customHeight="1" x14ac:dyDescent="0.3">
      <c r="A1796" s="94">
        <v>45961</v>
      </c>
      <c r="B1796" s="57" t="s">
        <v>301</v>
      </c>
      <c r="C1796" s="57" t="s">
        <v>121</v>
      </c>
      <c r="D1796" s="19" t="str">
        <f t="shared" si="162"/>
        <v>Commodities</v>
      </c>
      <c r="E1796" s="19" t="str">
        <f t="shared" si="163"/>
        <v>Commodities</v>
      </c>
      <c r="F1796" s="100">
        <v>3.0300000000000001E-3</v>
      </c>
      <c r="G1796" s="101">
        <v>4.1639999999999997</v>
      </c>
      <c r="H1796" s="98">
        <v>0.10632</v>
      </c>
      <c r="I1796" s="20">
        <f t="shared" si="164"/>
        <v>1</v>
      </c>
      <c r="J1796" s="102">
        <f t="shared" si="165"/>
        <v>7.2766570605187328E-4</v>
      </c>
      <c r="K1796" s="102">
        <f t="shared" si="166"/>
        <v>6.8441093496225854E-3</v>
      </c>
      <c r="L1796" s="96">
        <f t="shared" si="167"/>
        <v>3.0300000000000001E-3</v>
      </c>
    </row>
    <row r="1797" spans="1:12" ht="13.95" customHeight="1" x14ac:dyDescent="0.3">
      <c r="A1797" s="94">
        <v>45991</v>
      </c>
      <c r="B1797" s="57" t="s">
        <v>301</v>
      </c>
      <c r="C1797" s="57" t="s">
        <v>121</v>
      </c>
      <c r="D1797" s="19" t="str">
        <f t="shared" ref="D1797:D1860" si="168">VLOOKUP(C1797,GicsMap,2,FALSE)</f>
        <v>Commodities</v>
      </c>
      <c r="E1797" s="19" t="str">
        <f t="shared" ref="E1797:E1860" si="169">IF(D1797="Cyclicals",IF(COUNTIF(GlobalList,B1797)&gt;0,"WEG &amp; Embraer","Cyclicals ex-WEG &amp; Embraer"),D1797)</f>
        <v>Commodities</v>
      </c>
      <c r="F1797" s="100">
        <v>2.63E-3</v>
      </c>
      <c r="G1797" s="101">
        <v>4.3579999999999997</v>
      </c>
      <c r="H1797" s="98">
        <v>0.10394</v>
      </c>
      <c r="I1797" s="20">
        <f t="shared" ref="I1797:I1860" si="170">IF(AND(ISNUMBER(G1797),ISNUMBER(H1797),G1797&gt;=PEmin,G1797&lt;=PEmax,H1797&gt;=ROEmin,H1797&lt;=ROEmax),1,0)</f>
        <v>1</v>
      </c>
      <c r="J1797" s="102">
        <f t="shared" ref="J1797:J1860" si="171">IF(I1797=1,F1797/G1797,0)</f>
        <v>6.0348783845800831E-4</v>
      </c>
      <c r="K1797" s="102">
        <f t="shared" ref="K1797:K1860" si="172">IF(I1797=1,J1797/H1797,0)</f>
        <v>5.8061173605734873E-3</v>
      </c>
      <c r="L1797" s="96">
        <f t="shared" ref="L1797:L1860" si="173">I1797*F1797</f>
        <v>2.63E-3</v>
      </c>
    </row>
    <row r="1798" spans="1:12" ht="13.95" customHeight="1" x14ac:dyDescent="0.3">
      <c r="A1798" s="94">
        <v>46022</v>
      </c>
      <c r="B1798" s="57" t="s">
        <v>301</v>
      </c>
      <c r="C1798" s="57" t="s">
        <v>121</v>
      </c>
      <c r="D1798" s="19" t="str">
        <f t="shared" si="168"/>
        <v>Commodities</v>
      </c>
      <c r="E1798" s="19" t="str">
        <f t="shared" si="169"/>
        <v>Commodities</v>
      </c>
      <c r="F1798" s="100">
        <v>3.3E-3</v>
      </c>
      <c r="G1798" s="101">
        <v>6.665</v>
      </c>
      <c r="H1798" s="98">
        <v>6.6479999999999997E-2</v>
      </c>
      <c r="I1798" s="20">
        <f t="shared" si="170"/>
        <v>1</v>
      </c>
      <c r="J1798" s="102">
        <f t="shared" si="171"/>
        <v>4.951237809452363E-4</v>
      </c>
      <c r="K1798" s="102">
        <f t="shared" si="172"/>
        <v>7.4477103030270208E-3</v>
      </c>
      <c r="L1798" s="96">
        <f t="shared" si="173"/>
        <v>3.3E-3</v>
      </c>
    </row>
    <row r="1799" spans="1:12" ht="13.95" customHeight="1" x14ac:dyDescent="0.3">
      <c r="A1799" s="94">
        <v>46053</v>
      </c>
      <c r="B1799" s="57" t="s">
        <v>301</v>
      </c>
      <c r="C1799" s="57" t="s">
        <v>121</v>
      </c>
      <c r="D1799" s="19" t="str">
        <f t="shared" si="168"/>
        <v>Commodities</v>
      </c>
      <c r="E1799" s="19" t="str">
        <f t="shared" si="169"/>
        <v>Commodities</v>
      </c>
      <c r="F1799" s="100">
        <v>3.31E-3</v>
      </c>
      <c r="G1799" s="101">
        <v>7.1109999999999998</v>
      </c>
      <c r="H1799" s="98">
        <v>8.1630000000000008E-2</v>
      </c>
      <c r="I1799" s="20">
        <f t="shared" si="170"/>
        <v>1</v>
      </c>
      <c r="J1799" s="102">
        <f t="shared" si="171"/>
        <v>4.6547602306286036E-4</v>
      </c>
      <c r="K1799" s="102">
        <f t="shared" si="172"/>
        <v>5.7022666061847397E-3</v>
      </c>
      <c r="L1799" s="96">
        <f t="shared" si="173"/>
        <v>3.31E-3</v>
      </c>
    </row>
    <row r="1800" spans="1:12" ht="13.95" customHeight="1" x14ac:dyDescent="0.3">
      <c r="A1800" s="94">
        <v>46081</v>
      </c>
      <c r="B1800" s="57" t="s">
        <v>301</v>
      </c>
      <c r="C1800" s="57" t="s">
        <v>121</v>
      </c>
      <c r="D1800" s="19" t="str">
        <f t="shared" si="168"/>
        <v>Commodities</v>
      </c>
      <c r="E1800" s="19" t="str">
        <f t="shared" si="169"/>
        <v>Commodities</v>
      </c>
      <c r="F1800" s="100">
        <v>3.14E-3</v>
      </c>
      <c r="G1800" s="101">
        <v>7.194</v>
      </c>
      <c r="H1800" s="98">
        <v>7.6289999999999997E-2</v>
      </c>
      <c r="I1800" s="20">
        <f t="shared" si="170"/>
        <v>1</v>
      </c>
      <c r="J1800" s="102">
        <f t="shared" si="171"/>
        <v>4.3647484014456493E-4</v>
      </c>
      <c r="K1800" s="102">
        <f t="shared" si="172"/>
        <v>5.7212588824821723E-3</v>
      </c>
      <c r="L1800" s="96">
        <f t="shared" si="173"/>
        <v>3.14E-3</v>
      </c>
    </row>
    <row r="1801" spans="1:12" ht="13.95" customHeight="1" x14ac:dyDescent="0.3">
      <c r="A1801" s="94">
        <v>46112</v>
      </c>
      <c r="B1801" s="57" t="s">
        <v>301</v>
      </c>
      <c r="C1801" s="57" t="s">
        <v>121</v>
      </c>
      <c r="D1801" s="19" t="str">
        <f t="shared" si="168"/>
        <v>Commodities</v>
      </c>
      <c r="E1801" s="19" t="str">
        <f t="shared" si="169"/>
        <v>Commodities</v>
      </c>
      <c r="F1801" s="100">
        <v>3.5000000000000001E-3</v>
      </c>
      <c r="G1801" s="101">
        <v>5.6120000000000001</v>
      </c>
      <c r="H1801" s="98">
        <v>9.5199999999999993E-2</v>
      </c>
      <c r="I1801" s="20">
        <f t="shared" si="170"/>
        <v>1</v>
      </c>
      <c r="J1801" s="102">
        <f t="shared" si="171"/>
        <v>6.2366357804704209E-4</v>
      </c>
      <c r="K1801" s="102">
        <f t="shared" si="172"/>
        <v>6.551088004695821E-3</v>
      </c>
      <c r="L1801" s="96">
        <f t="shared" si="173"/>
        <v>3.5000000000000001E-3</v>
      </c>
    </row>
    <row r="1802" spans="1:12" ht="13.95" customHeight="1" x14ac:dyDescent="0.3">
      <c r="A1802" s="94">
        <v>46142</v>
      </c>
      <c r="B1802" s="57" t="s">
        <v>301</v>
      </c>
      <c r="C1802" s="57" t="s">
        <v>121</v>
      </c>
      <c r="D1802" s="19" t="str">
        <f t="shared" si="168"/>
        <v>Commodities</v>
      </c>
      <c r="E1802" s="19" t="str">
        <f t="shared" si="169"/>
        <v>Commodities</v>
      </c>
      <c r="F1802" s="100">
        <v>3.3999999999999998E-3</v>
      </c>
      <c r="G1802" s="101">
        <v>5.0750000000000002</v>
      </c>
      <c r="H1802" s="98">
        <v>9.0660000000000004E-2</v>
      </c>
      <c r="I1802" s="20">
        <f t="shared" si="170"/>
        <v>1</v>
      </c>
      <c r="J1802" s="102">
        <f t="shared" si="171"/>
        <v>6.6995073891625608E-4</v>
      </c>
      <c r="K1802" s="102">
        <f t="shared" si="172"/>
        <v>7.3897059223059346E-3</v>
      </c>
      <c r="L1802" s="96">
        <f t="shared" si="173"/>
        <v>3.3999999999999998E-3</v>
      </c>
    </row>
    <row r="1803" spans="1:12" ht="13.95" customHeight="1" x14ac:dyDescent="0.3">
      <c r="A1803" s="94">
        <v>46173</v>
      </c>
      <c r="B1803" s="57" t="s">
        <v>301</v>
      </c>
      <c r="C1803" s="57" t="s">
        <v>121</v>
      </c>
      <c r="D1803" s="19" t="str">
        <f t="shared" si="168"/>
        <v>Commodities</v>
      </c>
      <c r="E1803" s="19" t="str">
        <f t="shared" si="169"/>
        <v>Commodities</v>
      </c>
      <c r="F1803" s="100">
        <v>3.8800000000000002E-3</v>
      </c>
      <c r="G1803" s="101">
        <v>5.4269999999999996</v>
      </c>
      <c r="H1803" s="98">
        <v>0.10524</v>
      </c>
      <c r="I1803" s="20">
        <f t="shared" si="170"/>
        <v>1</v>
      </c>
      <c r="J1803" s="102">
        <f t="shared" si="171"/>
        <v>7.1494379952091399E-4</v>
      </c>
      <c r="K1803" s="102">
        <f t="shared" si="172"/>
        <v>6.7934606567931774E-3</v>
      </c>
      <c r="L1803" s="96">
        <f t="shared" si="173"/>
        <v>3.8800000000000002E-3</v>
      </c>
    </row>
    <row r="1804" spans="1:12" ht="13.95" customHeight="1" x14ac:dyDescent="0.3">
      <c r="A1804" s="94">
        <v>46203</v>
      </c>
      <c r="B1804" s="57" t="s">
        <v>301</v>
      </c>
      <c r="C1804" s="57" t="s">
        <v>121</v>
      </c>
      <c r="D1804" s="19" t="str">
        <f t="shared" si="168"/>
        <v>Commodities</v>
      </c>
      <c r="E1804" s="19" t="str">
        <f t="shared" si="169"/>
        <v>Commodities</v>
      </c>
      <c r="F1804" s="100">
        <v>3.7399999999999998E-3</v>
      </c>
      <c r="G1804" s="101">
        <v>5.3319999999999999</v>
      </c>
      <c r="H1804" s="98">
        <v>0.12141</v>
      </c>
      <c r="I1804" s="20">
        <f t="shared" si="170"/>
        <v>1</v>
      </c>
      <c r="J1804" s="102">
        <f t="shared" si="171"/>
        <v>7.0142535633908475E-4</v>
      </c>
      <c r="K1804" s="102">
        <f t="shared" si="172"/>
        <v>5.7773277023234057E-3</v>
      </c>
      <c r="L1804" s="96">
        <f t="shared" si="173"/>
        <v>3.7399999999999998E-3</v>
      </c>
    </row>
    <row r="1805" spans="1:12" ht="13.95" customHeight="1" x14ac:dyDescent="0.3">
      <c r="A1805" s="94">
        <v>46234</v>
      </c>
      <c r="B1805" s="57" t="s">
        <v>301</v>
      </c>
      <c r="C1805" s="57" t="s">
        <v>121</v>
      </c>
      <c r="D1805" s="19" t="str">
        <f t="shared" si="168"/>
        <v>Commodities</v>
      </c>
      <c r="E1805" s="19" t="str">
        <f t="shared" si="169"/>
        <v>Commodities</v>
      </c>
      <c r="F1805" s="100">
        <v>3.7000000000000002E-3</v>
      </c>
      <c r="G1805" s="101">
        <v>6.2080000000000002</v>
      </c>
      <c r="H1805" s="98">
        <v>9.6069999999999989E-2</v>
      </c>
      <c r="I1805" s="20">
        <f t="shared" si="170"/>
        <v>1</v>
      </c>
      <c r="J1805" s="102">
        <f t="shared" si="171"/>
        <v>5.9600515463917531E-4</v>
      </c>
      <c r="K1805" s="102">
        <f t="shared" si="172"/>
        <v>6.2038633771122655E-3</v>
      </c>
      <c r="L1805" s="96">
        <f t="shared" si="173"/>
        <v>3.7000000000000002E-3</v>
      </c>
    </row>
    <row r="1806" spans="1:12" ht="13.95" customHeight="1" x14ac:dyDescent="0.3">
      <c r="A1806" s="94">
        <v>46265</v>
      </c>
      <c r="B1806" s="57" t="s">
        <v>301</v>
      </c>
      <c r="C1806" s="57" t="s">
        <v>121</v>
      </c>
      <c r="D1806" s="19" t="str">
        <f t="shared" si="168"/>
        <v>Commodities</v>
      </c>
      <c r="E1806" s="19" t="str">
        <f t="shared" si="169"/>
        <v>Commodities</v>
      </c>
      <c r="F1806" s="100">
        <v>2.4299999999999999E-3</v>
      </c>
      <c r="G1806" s="101">
        <v>5.4020000000000001</v>
      </c>
      <c r="H1806" s="98">
        <v>8.1699999999999995E-2</v>
      </c>
      <c r="I1806" s="20">
        <f t="shared" si="170"/>
        <v>1</v>
      </c>
      <c r="J1806" s="102">
        <f t="shared" si="171"/>
        <v>4.4983339503887446E-4</v>
      </c>
      <c r="K1806" s="102">
        <f t="shared" si="172"/>
        <v>5.5059167079421602E-3</v>
      </c>
      <c r="L1806" s="96">
        <f t="shared" si="173"/>
        <v>2.4299999999999999E-3</v>
      </c>
    </row>
    <row r="1807" spans="1:12" ht="13.95" customHeight="1" x14ac:dyDescent="0.3">
      <c r="A1807" s="94">
        <v>46295</v>
      </c>
      <c r="B1807" s="57" t="s">
        <v>301</v>
      </c>
      <c r="C1807" s="57" t="s">
        <v>121</v>
      </c>
      <c r="D1807" s="19" t="str">
        <f t="shared" si="168"/>
        <v>Commodities</v>
      </c>
      <c r="E1807" s="19" t="str">
        <f t="shared" si="169"/>
        <v>Commodities</v>
      </c>
      <c r="F1807" s="100">
        <v>1.9300000000000001E-3</v>
      </c>
      <c r="G1807" s="101">
        <v>5.4290000000000003</v>
      </c>
      <c r="H1807" s="98">
        <v>9.3619999999999995E-2</v>
      </c>
      <c r="I1807" s="20">
        <f t="shared" si="170"/>
        <v>1</v>
      </c>
      <c r="J1807" s="102">
        <f t="shared" si="171"/>
        <v>3.55498250138147E-4</v>
      </c>
      <c r="K1807" s="102">
        <f t="shared" si="172"/>
        <v>3.7972468504395111E-3</v>
      </c>
      <c r="L1807" s="96">
        <f t="shared" si="173"/>
        <v>1.9300000000000001E-3</v>
      </c>
    </row>
    <row r="1808" spans="1:12" ht="13.95" customHeight="1" x14ac:dyDescent="0.3">
      <c r="A1808" s="94">
        <v>42674</v>
      </c>
      <c r="B1808" s="57" t="s">
        <v>363</v>
      </c>
      <c r="C1808" s="57" t="s">
        <v>113</v>
      </c>
      <c r="D1808" s="19" t="str">
        <f t="shared" si="168"/>
        <v>Defensives</v>
      </c>
      <c r="E1808" s="19" t="str">
        <f t="shared" si="169"/>
        <v>Defensives</v>
      </c>
      <c r="F1808" s="100">
        <v>3.8339999999999999E-2</v>
      </c>
      <c r="G1808" s="101">
        <v>21.373999999999999</v>
      </c>
      <c r="H1808" s="98">
        <v>0.15198999999999999</v>
      </c>
      <c r="I1808" s="20">
        <f t="shared" si="170"/>
        <v>1</v>
      </c>
      <c r="J1808" s="102">
        <f t="shared" si="171"/>
        <v>1.7937681295031346E-3</v>
      </c>
      <c r="K1808" s="102">
        <f t="shared" si="172"/>
        <v>1.1801882554793966E-2</v>
      </c>
      <c r="L1808" s="96">
        <f t="shared" si="173"/>
        <v>3.8339999999999999E-2</v>
      </c>
    </row>
    <row r="1809" spans="1:12" ht="13.95" customHeight="1" x14ac:dyDescent="0.3">
      <c r="A1809" s="94">
        <v>42704</v>
      </c>
      <c r="B1809" s="57" t="s">
        <v>363</v>
      </c>
      <c r="C1809" s="57" t="s">
        <v>113</v>
      </c>
      <c r="D1809" s="19" t="str">
        <f t="shared" si="168"/>
        <v>Defensives</v>
      </c>
      <c r="E1809" s="19" t="str">
        <f t="shared" si="169"/>
        <v>Defensives</v>
      </c>
      <c r="F1809" s="100">
        <v>3.8249999999999999E-2</v>
      </c>
      <c r="G1809" s="101">
        <v>19.388000000000002</v>
      </c>
      <c r="H1809" s="98">
        <v>0.15304000000000001</v>
      </c>
      <c r="I1809" s="20">
        <f t="shared" si="170"/>
        <v>1</v>
      </c>
      <c r="J1809" s="102">
        <f t="shared" si="171"/>
        <v>1.9728698163812668E-3</v>
      </c>
      <c r="K1809" s="102">
        <f t="shared" si="172"/>
        <v>1.2891203713939274E-2</v>
      </c>
      <c r="L1809" s="96">
        <f t="shared" si="173"/>
        <v>3.8249999999999999E-2</v>
      </c>
    </row>
    <row r="1810" spans="1:12" ht="13.95" customHeight="1" x14ac:dyDescent="0.3">
      <c r="A1810" s="94">
        <v>42735</v>
      </c>
      <c r="B1810" s="57" t="s">
        <v>363</v>
      </c>
      <c r="C1810" s="57" t="s">
        <v>113</v>
      </c>
      <c r="D1810" s="19" t="str">
        <f t="shared" si="168"/>
        <v>Defensives</v>
      </c>
      <c r="E1810" s="19" t="str">
        <f t="shared" si="169"/>
        <v>Defensives</v>
      </c>
      <c r="F1810" s="100">
        <v>3.7339999999999998E-2</v>
      </c>
      <c r="G1810" s="101">
        <v>17.617000000000001</v>
      </c>
      <c r="H1810" s="98">
        <v>0.15695000000000001</v>
      </c>
      <c r="I1810" s="20">
        <f t="shared" si="170"/>
        <v>1</v>
      </c>
      <c r="J1810" s="102">
        <f t="shared" si="171"/>
        <v>2.1195436226372254E-3</v>
      </c>
      <c r="K1810" s="102">
        <f t="shared" si="172"/>
        <v>1.3504578672425775E-2</v>
      </c>
      <c r="L1810" s="96">
        <f t="shared" si="173"/>
        <v>3.7339999999999998E-2</v>
      </c>
    </row>
    <row r="1811" spans="1:12" ht="13.95" customHeight="1" x14ac:dyDescent="0.3">
      <c r="A1811" s="94">
        <v>42766</v>
      </c>
      <c r="B1811" s="57" t="s">
        <v>363</v>
      </c>
      <c r="C1811" s="57" t="s">
        <v>113</v>
      </c>
      <c r="D1811" s="19" t="str">
        <f t="shared" si="168"/>
        <v>Defensives</v>
      </c>
      <c r="E1811" s="19" t="str">
        <f t="shared" si="169"/>
        <v>Defensives</v>
      </c>
      <c r="F1811" s="100">
        <v>3.1399999999999997E-2</v>
      </c>
      <c r="G1811" s="101">
        <v>16.806999999999999</v>
      </c>
      <c r="H1811" s="98">
        <v>0.14587</v>
      </c>
      <c r="I1811" s="20">
        <f t="shared" si="170"/>
        <v>1</v>
      </c>
      <c r="J1811" s="102">
        <f t="shared" si="171"/>
        <v>1.8682691735586363E-3</v>
      </c>
      <c r="K1811" s="102">
        <f t="shared" si="172"/>
        <v>1.2807768379780876E-2</v>
      </c>
      <c r="L1811" s="96">
        <f t="shared" si="173"/>
        <v>3.1399999999999997E-2</v>
      </c>
    </row>
    <row r="1812" spans="1:12" ht="13.95" customHeight="1" x14ac:dyDescent="0.3">
      <c r="A1812" s="94">
        <v>42794</v>
      </c>
      <c r="B1812" s="57" t="s">
        <v>363</v>
      </c>
      <c r="C1812" s="57" t="s">
        <v>113</v>
      </c>
      <c r="D1812" s="19" t="str">
        <f t="shared" si="168"/>
        <v>Defensives</v>
      </c>
      <c r="E1812" s="19" t="str">
        <f t="shared" si="169"/>
        <v>Defensives</v>
      </c>
      <c r="F1812" s="100">
        <v>2.7730000000000001E-2</v>
      </c>
      <c r="G1812" s="101">
        <v>17.504999999999999</v>
      </c>
      <c r="H1812" s="98">
        <v>0.14094000000000001</v>
      </c>
      <c r="I1812" s="20">
        <f t="shared" si="170"/>
        <v>1</v>
      </c>
      <c r="J1812" s="102">
        <f t="shared" si="171"/>
        <v>1.5841188231933735E-3</v>
      </c>
      <c r="K1812" s="102">
        <f t="shared" si="172"/>
        <v>1.1239668108367911E-2</v>
      </c>
      <c r="L1812" s="96">
        <f t="shared" si="173"/>
        <v>2.7730000000000001E-2</v>
      </c>
    </row>
    <row r="1813" spans="1:12" ht="13.95" customHeight="1" x14ac:dyDescent="0.3">
      <c r="A1813" s="94">
        <v>42825</v>
      </c>
      <c r="B1813" s="57" t="s">
        <v>363</v>
      </c>
      <c r="C1813" s="57" t="s">
        <v>113</v>
      </c>
      <c r="D1813" s="19" t="str">
        <f t="shared" si="168"/>
        <v>Defensives</v>
      </c>
      <c r="E1813" s="19" t="str">
        <f t="shared" si="169"/>
        <v>Defensives</v>
      </c>
      <c r="F1813" s="100">
        <v>2.7879999999999999E-2</v>
      </c>
      <c r="G1813" s="101">
        <v>18.725000000000001</v>
      </c>
      <c r="H1813" s="98">
        <v>0.12740000000000001</v>
      </c>
      <c r="I1813" s="20">
        <f t="shared" si="170"/>
        <v>1</v>
      </c>
      <c r="J1813" s="102">
        <f t="shared" si="171"/>
        <v>1.4889185580774364E-3</v>
      </c>
      <c r="K1813" s="102">
        <f t="shared" si="172"/>
        <v>1.1686958854610959E-2</v>
      </c>
      <c r="L1813" s="96">
        <f t="shared" si="173"/>
        <v>2.7879999999999999E-2</v>
      </c>
    </row>
    <row r="1814" spans="1:12" ht="13.95" customHeight="1" x14ac:dyDescent="0.3">
      <c r="A1814" s="94">
        <v>42855</v>
      </c>
      <c r="B1814" s="57" t="s">
        <v>363</v>
      </c>
      <c r="C1814" s="57" t="s">
        <v>113</v>
      </c>
      <c r="D1814" s="19" t="str">
        <f t="shared" si="168"/>
        <v>Defensives</v>
      </c>
      <c r="E1814" s="19" t="str">
        <f t="shared" si="169"/>
        <v>Defensives</v>
      </c>
      <c r="F1814" s="100">
        <v>2.9219999999999999E-2</v>
      </c>
      <c r="G1814" s="101">
        <v>20.768000000000001</v>
      </c>
      <c r="H1814" s="98">
        <v>0.1179</v>
      </c>
      <c r="I1814" s="20">
        <f t="shared" si="170"/>
        <v>1</v>
      </c>
      <c r="J1814" s="102">
        <f t="shared" si="171"/>
        <v>1.4069722650231124E-3</v>
      </c>
      <c r="K1814" s="102">
        <f t="shared" si="172"/>
        <v>1.1933606997651504E-2</v>
      </c>
      <c r="L1814" s="96">
        <f t="shared" si="173"/>
        <v>2.9219999999999999E-2</v>
      </c>
    </row>
    <row r="1815" spans="1:12" ht="13.95" customHeight="1" x14ac:dyDescent="0.3">
      <c r="A1815" s="94">
        <v>42886</v>
      </c>
      <c r="B1815" s="57" t="s">
        <v>363</v>
      </c>
      <c r="C1815" s="57" t="s">
        <v>113</v>
      </c>
      <c r="D1815" s="19" t="str">
        <f t="shared" si="168"/>
        <v>Defensives</v>
      </c>
      <c r="E1815" s="19" t="str">
        <f t="shared" si="169"/>
        <v>Defensives</v>
      </c>
      <c r="F1815" s="100">
        <v>3.2070000000000001E-2</v>
      </c>
      <c r="G1815" s="101">
        <v>23.965</v>
      </c>
      <c r="H1815" s="98">
        <v>0.10861</v>
      </c>
      <c r="I1815" s="20">
        <f t="shared" si="170"/>
        <v>1</v>
      </c>
      <c r="J1815" s="102">
        <f t="shared" si="171"/>
        <v>1.3382015439182141E-3</v>
      </c>
      <c r="K1815" s="102">
        <f t="shared" si="172"/>
        <v>1.2321163280712772E-2</v>
      </c>
      <c r="L1815" s="96">
        <f t="shared" si="173"/>
        <v>3.2070000000000001E-2</v>
      </c>
    </row>
    <row r="1816" spans="1:12" ht="13.95" customHeight="1" x14ac:dyDescent="0.3">
      <c r="A1816" s="94">
        <v>42916</v>
      </c>
      <c r="B1816" s="57" t="s">
        <v>363</v>
      </c>
      <c r="C1816" s="57" t="s">
        <v>113</v>
      </c>
      <c r="D1816" s="19" t="str">
        <f t="shared" si="168"/>
        <v>Defensives</v>
      </c>
      <c r="E1816" s="19" t="str">
        <f t="shared" si="169"/>
        <v>Defensives</v>
      </c>
      <c r="F1816" s="100">
        <v>2.9069999999999999E-2</v>
      </c>
      <c r="G1816" s="101">
        <v>20.658999999999999</v>
      </c>
      <c r="H1816" s="98">
        <v>0.11019</v>
      </c>
      <c r="I1816" s="20">
        <f t="shared" si="170"/>
        <v>1</v>
      </c>
      <c r="J1816" s="102">
        <f t="shared" si="171"/>
        <v>1.40713490488407E-3</v>
      </c>
      <c r="K1816" s="102">
        <f t="shared" si="172"/>
        <v>1.2770078091333788E-2</v>
      </c>
      <c r="L1816" s="96">
        <f t="shared" si="173"/>
        <v>2.9069999999999999E-2</v>
      </c>
    </row>
    <row r="1817" spans="1:12" ht="13.95" customHeight="1" x14ac:dyDescent="0.3">
      <c r="A1817" s="94">
        <v>42947</v>
      </c>
      <c r="B1817" s="57" t="s">
        <v>363</v>
      </c>
      <c r="C1817" s="57" t="s">
        <v>113</v>
      </c>
      <c r="D1817" s="19" t="str">
        <f t="shared" si="168"/>
        <v>Defensives</v>
      </c>
      <c r="E1817" s="19" t="str">
        <f t="shared" si="169"/>
        <v>Defensives</v>
      </c>
      <c r="F1817" s="100">
        <v>2.682E-2</v>
      </c>
      <c r="G1817" s="101">
        <v>21.193999999999999</v>
      </c>
      <c r="H1817" s="98">
        <v>9.1170000000000015E-2</v>
      </c>
      <c r="I1817" s="20">
        <f t="shared" si="170"/>
        <v>1</v>
      </c>
      <c r="J1817" s="102">
        <f t="shared" si="171"/>
        <v>1.2654524865527981E-3</v>
      </c>
      <c r="K1817" s="102">
        <f t="shared" si="172"/>
        <v>1.3880141346416561E-2</v>
      </c>
      <c r="L1817" s="96">
        <f t="shared" si="173"/>
        <v>2.682E-2</v>
      </c>
    </row>
    <row r="1818" spans="1:12" ht="13.95" customHeight="1" x14ac:dyDescent="0.3">
      <c r="A1818" s="94">
        <v>42978</v>
      </c>
      <c r="B1818" s="57" t="s">
        <v>363</v>
      </c>
      <c r="C1818" s="57" t="s">
        <v>113</v>
      </c>
      <c r="D1818" s="19" t="str">
        <f t="shared" si="168"/>
        <v>Defensives</v>
      </c>
      <c r="E1818" s="19" t="str">
        <f t="shared" si="169"/>
        <v>Defensives</v>
      </c>
      <c r="F1818" s="100">
        <v>2.8420000000000001E-2</v>
      </c>
      <c r="G1818" s="101">
        <v>27.164000000000001</v>
      </c>
      <c r="H1818" s="98">
        <v>9.2050000000000007E-2</v>
      </c>
      <c r="I1818" s="20">
        <f t="shared" si="170"/>
        <v>1</v>
      </c>
      <c r="J1818" s="102">
        <f t="shared" si="171"/>
        <v>1.0462376675011043E-3</v>
      </c>
      <c r="K1818" s="102">
        <f t="shared" si="172"/>
        <v>1.1365971401424271E-2</v>
      </c>
      <c r="L1818" s="96">
        <f t="shared" si="173"/>
        <v>2.8420000000000001E-2</v>
      </c>
    </row>
    <row r="1819" spans="1:12" ht="13.95" customHeight="1" x14ac:dyDescent="0.3">
      <c r="A1819" s="94">
        <v>43008</v>
      </c>
      <c r="B1819" s="57" t="s">
        <v>363</v>
      </c>
      <c r="C1819" s="57" t="s">
        <v>113</v>
      </c>
      <c r="D1819" s="19" t="str">
        <f t="shared" si="168"/>
        <v>Defensives</v>
      </c>
      <c r="E1819" s="19" t="str">
        <f t="shared" si="169"/>
        <v>Defensives</v>
      </c>
      <c r="F1819" s="100">
        <v>2.9669999999999998E-2</v>
      </c>
      <c r="G1819" s="101">
        <v>26.972000000000001</v>
      </c>
      <c r="H1819" s="98">
        <v>0.10032000000000001</v>
      </c>
      <c r="I1819" s="20">
        <f t="shared" si="170"/>
        <v>1</v>
      </c>
      <c r="J1819" s="102">
        <f t="shared" si="171"/>
        <v>1.1000296603885509E-3</v>
      </c>
      <c r="K1819" s="102">
        <f t="shared" si="172"/>
        <v>1.0965207938482364E-2</v>
      </c>
      <c r="L1819" s="96">
        <f t="shared" si="173"/>
        <v>2.9669999999999998E-2</v>
      </c>
    </row>
    <row r="1820" spans="1:12" ht="13.95" customHeight="1" x14ac:dyDescent="0.3">
      <c r="A1820" s="94">
        <v>43039</v>
      </c>
      <c r="B1820" s="57" t="s">
        <v>363</v>
      </c>
      <c r="C1820" s="57" t="s">
        <v>113</v>
      </c>
      <c r="D1820" s="19" t="str">
        <f t="shared" si="168"/>
        <v>Defensives</v>
      </c>
      <c r="E1820" s="19" t="str">
        <f t="shared" si="169"/>
        <v>Defensives</v>
      </c>
      <c r="F1820" s="100">
        <v>2.8570000000000002E-2</v>
      </c>
      <c r="G1820" s="101">
        <v>24.146000000000001</v>
      </c>
      <c r="H1820" s="98">
        <v>0.10927000000000001</v>
      </c>
      <c r="I1820" s="20">
        <f t="shared" si="170"/>
        <v>1</v>
      </c>
      <c r="J1820" s="102">
        <f t="shared" si="171"/>
        <v>1.1832187525884204E-3</v>
      </c>
      <c r="K1820" s="102">
        <f t="shared" si="172"/>
        <v>1.0828395283137369E-2</v>
      </c>
      <c r="L1820" s="96">
        <f t="shared" si="173"/>
        <v>2.8570000000000002E-2</v>
      </c>
    </row>
    <row r="1821" spans="1:12" ht="13.95" customHeight="1" x14ac:dyDescent="0.3">
      <c r="A1821" s="94">
        <v>43069</v>
      </c>
      <c r="B1821" s="57" t="s">
        <v>363</v>
      </c>
      <c r="C1821" s="57" t="s">
        <v>113</v>
      </c>
      <c r="D1821" s="19" t="str">
        <f t="shared" si="168"/>
        <v>Defensives</v>
      </c>
      <c r="E1821" s="19" t="str">
        <f t="shared" si="169"/>
        <v>Defensives</v>
      </c>
      <c r="F1821" s="100">
        <v>2.6079999999999999E-2</v>
      </c>
      <c r="G1821" s="101">
        <v>18.963999999999999</v>
      </c>
      <c r="H1821" s="98">
        <v>0.12695999999999999</v>
      </c>
      <c r="I1821" s="20">
        <f t="shared" si="170"/>
        <v>1</v>
      </c>
      <c r="J1821" s="102">
        <f t="shared" si="171"/>
        <v>1.3752372917106095E-3</v>
      </c>
      <c r="K1821" s="102">
        <f t="shared" si="172"/>
        <v>1.0832051762055841E-2</v>
      </c>
      <c r="L1821" s="96">
        <f t="shared" si="173"/>
        <v>2.6079999999999999E-2</v>
      </c>
    </row>
    <row r="1822" spans="1:12" ht="13.95" customHeight="1" x14ac:dyDescent="0.3">
      <c r="A1822" s="94">
        <v>43100</v>
      </c>
      <c r="B1822" s="57" t="s">
        <v>363</v>
      </c>
      <c r="C1822" s="57" t="s">
        <v>113</v>
      </c>
      <c r="D1822" s="19" t="str">
        <f t="shared" si="168"/>
        <v>Defensives</v>
      </c>
      <c r="E1822" s="19" t="str">
        <f t="shared" si="169"/>
        <v>Defensives</v>
      </c>
      <c r="F1822" s="100">
        <v>2.2179999999999998E-2</v>
      </c>
      <c r="G1822" s="101">
        <v>17.512</v>
      </c>
      <c r="H1822" s="98">
        <v>0.13320000000000001</v>
      </c>
      <c r="I1822" s="20">
        <f t="shared" si="170"/>
        <v>1</v>
      </c>
      <c r="J1822" s="102">
        <f t="shared" si="171"/>
        <v>1.2665600730927362E-3</v>
      </c>
      <c r="K1822" s="102">
        <f t="shared" si="172"/>
        <v>9.5087092574529727E-3</v>
      </c>
      <c r="L1822" s="96">
        <f t="shared" si="173"/>
        <v>2.2179999999999998E-2</v>
      </c>
    </row>
    <row r="1823" spans="1:12" ht="13.95" customHeight="1" x14ac:dyDescent="0.3">
      <c r="A1823" s="94">
        <v>43131</v>
      </c>
      <c r="B1823" s="57" t="s">
        <v>363</v>
      </c>
      <c r="C1823" s="57" t="s">
        <v>113</v>
      </c>
      <c r="D1823" s="19" t="str">
        <f t="shared" si="168"/>
        <v>Defensives</v>
      </c>
      <c r="E1823" s="19" t="str">
        <f t="shared" si="169"/>
        <v>Defensives</v>
      </c>
      <c r="F1823" s="100">
        <v>1.9640000000000001E-2</v>
      </c>
      <c r="G1823" s="101">
        <v>16.605</v>
      </c>
      <c r="H1823" s="98">
        <v>0.13464999999999999</v>
      </c>
      <c r="I1823" s="20">
        <f t="shared" si="170"/>
        <v>1</v>
      </c>
      <c r="J1823" s="102">
        <f t="shared" si="171"/>
        <v>1.1827762722071665E-3</v>
      </c>
      <c r="K1823" s="102">
        <f t="shared" si="172"/>
        <v>8.7840792588723838E-3</v>
      </c>
      <c r="L1823" s="96">
        <f t="shared" si="173"/>
        <v>1.9640000000000001E-2</v>
      </c>
    </row>
    <row r="1824" spans="1:12" ht="13.95" customHeight="1" x14ac:dyDescent="0.3">
      <c r="A1824" s="94">
        <v>43159</v>
      </c>
      <c r="B1824" s="57" t="s">
        <v>363</v>
      </c>
      <c r="C1824" s="57" t="s">
        <v>113</v>
      </c>
      <c r="D1824" s="19" t="str">
        <f t="shared" si="168"/>
        <v>Defensives</v>
      </c>
      <c r="E1824" s="19" t="str">
        <f t="shared" si="169"/>
        <v>Defensives</v>
      </c>
      <c r="F1824" s="100">
        <v>1.6490000000000001E-2</v>
      </c>
      <c r="G1824" s="101">
        <v>17.771999999999998</v>
      </c>
      <c r="H1824" s="98">
        <v>0.10453999999999999</v>
      </c>
      <c r="I1824" s="20">
        <f t="shared" si="170"/>
        <v>1</v>
      </c>
      <c r="J1824" s="102">
        <f t="shared" si="171"/>
        <v>9.2786405581814105E-4</v>
      </c>
      <c r="K1824" s="102">
        <f t="shared" si="172"/>
        <v>8.8756844826682717E-3</v>
      </c>
      <c r="L1824" s="96">
        <f t="shared" si="173"/>
        <v>1.6490000000000001E-2</v>
      </c>
    </row>
    <row r="1825" spans="1:12" ht="13.95" customHeight="1" x14ac:dyDescent="0.3">
      <c r="A1825" s="94">
        <v>43190</v>
      </c>
      <c r="B1825" s="57" t="s">
        <v>363</v>
      </c>
      <c r="C1825" s="57" t="s">
        <v>113</v>
      </c>
      <c r="D1825" s="19" t="str">
        <f t="shared" si="168"/>
        <v>Defensives</v>
      </c>
      <c r="E1825" s="19" t="str">
        <f t="shared" si="169"/>
        <v>Defensives</v>
      </c>
      <c r="F1825" s="100">
        <v>1.2670000000000001E-2</v>
      </c>
      <c r="G1825" s="101">
        <v>14.581</v>
      </c>
      <c r="H1825" s="98">
        <v>0.10531</v>
      </c>
      <c r="I1825" s="20">
        <f t="shared" si="170"/>
        <v>1</v>
      </c>
      <c r="J1825" s="102">
        <f t="shared" si="171"/>
        <v>8.6893903024483929E-4</v>
      </c>
      <c r="K1825" s="102">
        <f t="shared" si="172"/>
        <v>8.2512489815291922E-3</v>
      </c>
      <c r="L1825" s="96">
        <f t="shared" si="173"/>
        <v>1.2670000000000001E-2</v>
      </c>
    </row>
    <row r="1826" spans="1:12" ht="13.95" customHeight="1" x14ac:dyDescent="0.3">
      <c r="A1826" s="94">
        <v>43220</v>
      </c>
      <c r="B1826" s="57" t="s">
        <v>363</v>
      </c>
      <c r="C1826" s="57" t="s">
        <v>113</v>
      </c>
      <c r="D1826" s="19" t="str">
        <f t="shared" si="168"/>
        <v>Defensives</v>
      </c>
      <c r="E1826" s="19" t="str">
        <f t="shared" si="169"/>
        <v>Defensives</v>
      </c>
      <c r="F1826" s="100">
        <v>1.366E-2</v>
      </c>
      <c r="G1826" s="101">
        <v>23.155999999999999</v>
      </c>
      <c r="H1826" s="98">
        <v>7.6139999999999999E-2</v>
      </c>
      <c r="I1826" s="20">
        <f t="shared" si="170"/>
        <v>1</v>
      </c>
      <c r="J1826" s="102">
        <f t="shared" si="171"/>
        <v>5.8991190188288135E-4</v>
      </c>
      <c r="K1826" s="102">
        <f t="shared" si="172"/>
        <v>7.7477265810727784E-3</v>
      </c>
      <c r="L1826" s="96">
        <f t="shared" si="173"/>
        <v>1.366E-2</v>
      </c>
    </row>
    <row r="1827" spans="1:12" ht="13.95" customHeight="1" x14ac:dyDescent="0.3">
      <c r="A1827" s="94">
        <v>43251</v>
      </c>
      <c r="B1827" s="57" t="s">
        <v>363</v>
      </c>
      <c r="C1827" s="57" t="s">
        <v>113</v>
      </c>
      <c r="D1827" s="19" t="str">
        <f t="shared" si="168"/>
        <v>Defensives</v>
      </c>
      <c r="E1827" s="19" t="str">
        <f t="shared" si="169"/>
        <v>Defensives</v>
      </c>
      <c r="F1827" s="100">
        <v>1.405E-2</v>
      </c>
      <c r="G1827" s="101">
        <v>33.417999999999999</v>
      </c>
      <c r="H1827" s="98">
        <v>3.175E-2</v>
      </c>
      <c r="I1827" s="20">
        <f t="shared" si="170"/>
        <v>1</v>
      </c>
      <c r="J1827" s="102">
        <f t="shared" si="171"/>
        <v>4.2043210245975226E-4</v>
      </c>
      <c r="K1827" s="102">
        <f t="shared" si="172"/>
        <v>1.3241955982984322E-2</v>
      </c>
      <c r="L1827" s="96">
        <f t="shared" si="173"/>
        <v>1.405E-2</v>
      </c>
    </row>
    <row r="1828" spans="1:12" ht="13.95" customHeight="1" x14ac:dyDescent="0.3">
      <c r="A1828" s="94">
        <v>43281</v>
      </c>
      <c r="B1828" s="57" t="s">
        <v>363</v>
      </c>
      <c r="C1828" s="57" t="s">
        <v>113</v>
      </c>
      <c r="D1828" s="19" t="str">
        <f t="shared" si="168"/>
        <v>Defensives</v>
      </c>
      <c r="E1828" s="19" t="str">
        <f t="shared" si="169"/>
        <v>Defensives</v>
      </c>
      <c r="F1828" s="100">
        <v>1.29E-2</v>
      </c>
      <c r="G1828" s="101">
        <v>58.521999999999998</v>
      </c>
      <c r="H1828" s="98">
        <v>1.6209999999999999E-2</v>
      </c>
      <c r="I1828" s="20">
        <f t="shared" si="170"/>
        <v>1</v>
      </c>
      <c r="J1828" s="102">
        <f t="shared" si="171"/>
        <v>2.2042992378934419E-4</v>
      </c>
      <c r="K1828" s="102">
        <f t="shared" si="172"/>
        <v>1.359839135036053E-2</v>
      </c>
      <c r="L1828" s="96">
        <f t="shared" si="173"/>
        <v>1.29E-2</v>
      </c>
    </row>
    <row r="1829" spans="1:12" ht="13.95" customHeight="1" x14ac:dyDescent="0.3">
      <c r="A1829" s="94">
        <v>43312</v>
      </c>
      <c r="B1829" s="57" t="s">
        <v>363</v>
      </c>
      <c r="C1829" s="57" t="s">
        <v>113</v>
      </c>
      <c r="D1829" s="19" t="str">
        <f t="shared" si="168"/>
        <v>Defensives</v>
      </c>
      <c r="E1829" s="19" t="str">
        <f t="shared" si="169"/>
        <v>Defensives</v>
      </c>
      <c r="F1829" s="100">
        <v>1.3297E-2</v>
      </c>
      <c r="G1829" s="101">
        <v>199.066</v>
      </c>
      <c r="H1829" s="98">
        <v>1.678E-2</v>
      </c>
      <c r="I1829" s="20">
        <f t="shared" si="170"/>
        <v>0</v>
      </c>
      <c r="J1829" s="102">
        <f t="shared" si="171"/>
        <v>0</v>
      </c>
      <c r="K1829" s="102">
        <f t="shared" si="172"/>
        <v>0</v>
      </c>
      <c r="L1829" s="96">
        <f t="shared" si="173"/>
        <v>0</v>
      </c>
    </row>
    <row r="1830" spans="1:12" ht="13.95" customHeight="1" x14ac:dyDescent="0.3">
      <c r="A1830" s="94">
        <v>43343</v>
      </c>
      <c r="B1830" s="57" t="s">
        <v>363</v>
      </c>
      <c r="C1830" s="57" t="s">
        <v>113</v>
      </c>
      <c r="D1830" s="19" t="str">
        <f t="shared" si="168"/>
        <v>Defensives</v>
      </c>
      <c r="E1830" s="19" t="str">
        <f t="shared" si="169"/>
        <v>Defensives</v>
      </c>
      <c r="F1830" s="100">
        <v>1.2793000000000001E-2</v>
      </c>
      <c r="G1830" s="101">
        <v>2178.991</v>
      </c>
      <c r="H1830" s="98">
        <v>1.9730000000000001E-2</v>
      </c>
      <c r="I1830" s="20">
        <f t="shared" si="170"/>
        <v>0</v>
      </c>
      <c r="J1830" s="102">
        <f t="shared" si="171"/>
        <v>0</v>
      </c>
      <c r="K1830" s="102">
        <f t="shared" si="172"/>
        <v>0</v>
      </c>
      <c r="L1830" s="96">
        <f t="shared" si="173"/>
        <v>0</v>
      </c>
    </row>
    <row r="1831" spans="1:12" ht="13.95" customHeight="1" x14ac:dyDescent="0.3">
      <c r="A1831" s="94">
        <v>43373</v>
      </c>
      <c r="B1831" s="57" t="s">
        <v>363</v>
      </c>
      <c r="C1831" s="57" t="s">
        <v>113</v>
      </c>
      <c r="D1831" s="19" t="str">
        <f t="shared" si="168"/>
        <v>Defensives</v>
      </c>
      <c r="E1831" s="19" t="str">
        <f t="shared" si="169"/>
        <v>Defensives</v>
      </c>
      <c r="F1831" s="100">
        <v>1.3514E-2</v>
      </c>
      <c r="G1831" s="101">
        <v>1395.261</v>
      </c>
      <c r="H1831" s="98">
        <v>1.158E-2</v>
      </c>
      <c r="I1831" s="20">
        <f t="shared" si="170"/>
        <v>0</v>
      </c>
      <c r="J1831" s="102">
        <f t="shared" si="171"/>
        <v>0</v>
      </c>
      <c r="K1831" s="102">
        <f t="shared" si="172"/>
        <v>0</v>
      </c>
      <c r="L1831" s="96">
        <f t="shared" si="173"/>
        <v>0</v>
      </c>
    </row>
    <row r="1832" spans="1:12" ht="13.95" customHeight="1" x14ac:dyDescent="0.3">
      <c r="A1832" s="94">
        <v>43404</v>
      </c>
      <c r="B1832" s="57" t="s">
        <v>363</v>
      </c>
      <c r="C1832" s="57" t="s">
        <v>113</v>
      </c>
      <c r="D1832" s="19" t="str">
        <f t="shared" si="168"/>
        <v>Defensives</v>
      </c>
      <c r="E1832" s="19" t="str">
        <f t="shared" si="169"/>
        <v>Defensives</v>
      </c>
      <c r="F1832" s="100">
        <v>1.2232E-2</v>
      </c>
      <c r="G1832" s="101">
        <v>829.42</v>
      </c>
      <c r="H1832" s="98">
        <v>1.15E-2</v>
      </c>
      <c r="I1832" s="20">
        <f t="shared" si="170"/>
        <v>0</v>
      </c>
      <c r="J1832" s="102">
        <f t="shared" si="171"/>
        <v>0</v>
      </c>
      <c r="K1832" s="102">
        <f t="shared" si="172"/>
        <v>0</v>
      </c>
      <c r="L1832" s="96">
        <f t="shared" si="173"/>
        <v>0</v>
      </c>
    </row>
    <row r="1833" spans="1:12" ht="13.95" customHeight="1" x14ac:dyDescent="0.3">
      <c r="A1833" s="94">
        <v>43434</v>
      </c>
      <c r="B1833" s="57" t="s">
        <v>363</v>
      </c>
      <c r="C1833" s="57" t="s">
        <v>113</v>
      </c>
      <c r="D1833" s="19" t="str">
        <f t="shared" si="168"/>
        <v>Defensives</v>
      </c>
      <c r="E1833" s="19" t="str">
        <f t="shared" si="169"/>
        <v>Defensives</v>
      </c>
      <c r="F1833" s="100">
        <v>1.2116999999999999E-2</v>
      </c>
      <c r="G1833" s="101">
        <v>829.42</v>
      </c>
      <c r="H1833" s="98">
        <v>1.6670000000000001E-2</v>
      </c>
      <c r="I1833" s="20">
        <f t="shared" si="170"/>
        <v>0</v>
      </c>
      <c r="J1833" s="102">
        <f t="shared" si="171"/>
        <v>0</v>
      </c>
      <c r="K1833" s="102">
        <f t="shared" si="172"/>
        <v>0</v>
      </c>
      <c r="L1833" s="96">
        <f t="shared" si="173"/>
        <v>0</v>
      </c>
    </row>
    <row r="1834" spans="1:12" ht="13.95" customHeight="1" x14ac:dyDescent="0.3">
      <c r="A1834" s="94">
        <v>43465</v>
      </c>
      <c r="B1834" s="57" t="s">
        <v>363</v>
      </c>
      <c r="C1834" s="57" t="s">
        <v>113</v>
      </c>
      <c r="D1834" s="19" t="str">
        <f t="shared" si="168"/>
        <v>Defensives</v>
      </c>
      <c r="E1834" s="19" t="str">
        <f t="shared" si="169"/>
        <v>Defensives</v>
      </c>
      <c r="F1834" s="100">
        <v>1.2303E-2</v>
      </c>
      <c r="G1834" s="101">
        <v>290.44900000000001</v>
      </c>
      <c r="H1834" s="98">
        <v>3.805E-2</v>
      </c>
      <c r="I1834" s="20">
        <f t="shared" si="170"/>
        <v>0</v>
      </c>
      <c r="J1834" s="102">
        <f t="shared" si="171"/>
        <v>0</v>
      </c>
      <c r="K1834" s="102">
        <f t="shared" si="172"/>
        <v>0</v>
      </c>
      <c r="L1834" s="96">
        <f t="shared" si="173"/>
        <v>0</v>
      </c>
    </row>
    <row r="1835" spans="1:12" ht="13.95" customHeight="1" x14ac:dyDescent="0.3">
      <c r="A1835" s="94">
        <v>43496</v>
      </c>
      <c r="B1835" s="57" t="s">
        <v>363</v>
      </c>
      <c r="C1835" s="57" t="s">
        <v>113</v>
      </c>
      <c r="D1835" s="19" t="str">
        <f t="shared" si="168"/>
        <v>Defensives</v>
      </c>
      <c r="E1835" s="19" t="str">
        <f t="shared" si="169"/>
        <v>Defensives</v>
      </c>
      <c r="F1835" s="100">
        <v>1.2123E-2</v>
      </c>
      <c r="G1835" s="101">
        <v>236.90700000000001</v>
      </c>
      <c r="H1835" s="98">
        <v>7.62E-3</v>
      </c>
      <c r="I1835" s="20">
        <f t="shared" si="170"/>
        <v>0</v>
      </c>
      <c r="J1835" s="102">
        <f t="shared" si="171"/>
        <v>0</v>
      </c>
      <c r="K1835" s="102">
        <f t="shared" si="172"/>
        <v>0</v>
      </c>
      <c r="L1835" s="96">
        <f t="shared" si="173"/>
        <v>0</v>
      </c>
    </row>
    <row r="1836" spans="1:12" ht="13.95" customHeight="1" x14ac:dyDescent="0.3">
      <c r="A1836" s="94">
        <v>43524</v>
      </c>
      <c r="B1836" s="57" t="s">
        <v>363</v>
      </c>
      <c r="C1836" s="57" t="s">
        <v>113</v>
      </c>
      <c r="D1836" s="19" t="str">
        <f t="shared" si="168"/>
        <v>Defensives</v>
      </c>
      <c r="E1836" s="19" t="str">
        <f t="shared" si="169"/>
        <v>Defensives</v>
      </c>
      <c r="F1836" s="100">
        <v>1.0869999999999999E-2</v>
      </c>
      <c r="G1836" s="101">
        <v>138.267</v>
      </c>
      <c r="H1836" s="98">
        <v>1.1990000000000001E-2</v>
      </c>
      <c r="I1836" s="20">
        <f t="shared" si="170"/>
        <v>0</v>
      </c>
      <c r="J1836" s="102">
        <f t="shared" si="171"/>
        <v>0</v>
      </c>
      <c r="K1836" s="102">
        <f t="shared" si="172"/>
        <v>0</v>
      </c>
      <c r="L1836" s="96">
        <f t="shared" si="173"/>
        <v>0</v>
      </c>
    </row>
    <row r="1837" spans="1:12" ht="13.95" customHeight="1" x14ac:dyDescent="0.3">
      <c r="A1837" s="94">
        <v>43555</v>
      </c>
      <c r="B1837" s="57" t="s">
        <v>363</v>
      </c>
      <c r="C1837" s="57" t="s">
        <v>113</v>
      </c>
      <c r="D1837" s="19" t="str">
        <f t="shared" si="168"/>
        <v>Defensives</v>
      </c>
      <c r="E1837" s="19" t="str">
        <f t="shared" si="169"/>
        <v>Defensives</v>
      </c>
      <c r="F1837" s="100">
        <v>1.2001E-2</v>
      </c>
      <c r="G1837" s="101">
        <v>1680.5129999999999</v>
      </c>
      <c r="H1837" s="98">
        <v>9.8099999999999993E-3</v>
      </c>
      <c r="I1837" s="20">
        <f t="shared" si="170"/>
        <v>0</v>
      </c>
      <c r="J1837" s="102">
        <f t="shared" si="171"/>
        <v>0</v>
      </c>
      <c r="K1837" s="102">
        <f t="shared" si="172"/>
        <v>0</v>
      </c>
      <c r="L1837" s="96">
        <f t="shared" si="173"/>
        <v>0</v>
      </c>
    </row>
    <row r="1838" spans="1:12" ht="13.95" customHeight="1" x14ac:dyDescent="0.3">
      <c r="A1838" s="94">
        <v>43585</v>
      </c>
      <c r="B1838" s="57" t="s">
        <v>363</v>
      </c>
      <c r="C1838" s="57" t="s">
        <v>113</v>
      </c>
      <c r="D1838" s="19" t="str">
        <f t="shared" si="168"/>
        <v>Defensives</v>
      </c>
      <c r="E1838" s="19" t="str">
        <f t="shared" si="169"/>
        <v>Defensives</v>
      </c>
      <c r="F1838" s="100">
        <v>1.6337000000000001E-2</v>
      </c>
      <c r="G1838" s="101">
        <v>448.33800000000002</v>
      </c>
      <c r="H1838" s="98">
        <v>1.4160000000000001E-2</v>
      </c>
      <c r="I1838" s="20">
        <f t="shared" si="170"/>
        <v>0</v>
      </c>
      <c r="J1838" s="102">
        <f t="shared" si="171"/>
        <v>0</v>
      </c>
      <c r="K1838" s="102">
        <f t="shared" si="172"/>
        <v>0</v>
      </c>
      <c r="L1838" s="96">
        <f t="shared" si="173"/>
        <v>0</v>
      </c>
    </row>
    <row r="1839" spans="1:12" ht="13.95" customHeight="1" x14ac:dyDescent="0.3">
      <c r="A1839" s="94">
        <v>43616</v>
      </c>
      <c r="B1839" s="57" t="s">
        <v>363</v>
      </c>
      <c r="C1839" s="57" t="s">
        <v>113</v>
      </c>
      <c r="D1839" s="19" t="str">
        <f t="shared" si="168"/>
        <v>Defensives</v>
      </c>
      <c r="E1839" s="19" t="str">
        <f t="shared" si="169"/>
        <v>Defensives</v>
      </c>
      <c r="F1839" s="100">
        <v>1.3989E-2</v>
      </c>
      <c r="G1839" s="101">
        <v>72.659000000000006</v>
      </c>
      <c r="H1839" s="98">
        <v>9.8600000000000007E-3</v>
      </c>
      <c r="I1839" s="20">
        <f t="shared" si="170"/>
        <v>0</v>
      </c>
      <c r="J1839" s="102">
        <f t="shared" si="171"/>
        <v>0</v>
      </c>
      <c r="K1839" s="102">
        <f t="shared" si="172"/>
        <v>0</v>
      </c>
      <c r="L1839" s="96">
        <f t="shared" si="173"/>
        <v>0</v>
      </c>
    </row>
    <row r="1840" spans="1:12" ht="13.95" customHeight="1" x14ac:dyDescent="0.3">
      <c r="A1840" s="94">
        <v>43646</v>
      </c>
      <c r="B1840" s="57" t="s">
        <v>363</v>
      </c>
      <c r="C1840" s="57" t="s">
        <v>113</v>
      </c>
      <c r="D1840" s="19" t="str">
        <f t="shared" si="168"/>
        <v>Defensives</v>
      </c>
      <c r="E1840" s="19" t="str">
        <f t="shared" si="169"/>
        <v>Defensives</v>
      </c>
      <c r="F1840" s="100">
        <v>1.4345E-2</v>
      </c>
      <c r="G1840" s="101">
        <v>58.335000000000001</v>
      </c>
      <c r="H1840" s="98">
        <v>2.1219999999999999E-2</v>
      </c>
      <c r="I1840" s="20">
        <f t="shared" si="170"/>
        <v>1</v>
      </c>
      <c r="J1840" s="102">
        <f t="shared" si="171"/>
        <v>2.4590725979257733E-4</v>
      </c>
      <c r="K1840" s="102">
        <f t="shared" si="172"/>
        <v>1.1588466531224192E-2</v>
      </c>
      <c r="L1840" s="96">
        <f t="shared" si="173"/>
        <v>1.4345E-2</v>
      </c>
    </row>
    <row r="1841" spans="1:12" ht="13.95" customHeight="1" x14ac:dyDescent="0.3">
      <c r="A1841" s="94">
        <v>43677</v>
      </c>
      <c r="B1841" s="57" t="s">
        <v>363</v>
      </c>
      <c r="C1841" s="57" t="s">
        <v>113</v>
      </c>
      <c r="D1841" s="19" t="str">
        <f t="shared" si="168"/>
        <v>Defensives</v>
      </c>
      <c r="E1841" s="19" t="str">
        <f t="shared" si="169"/>
        <v>Defensives</v>
      </c>
      <c r="F1841" s="100">
        <v>1.6034E-2</v>
      </c>
      <c r="G1841" s="101">
        <v>64.540999999999997</v>
      </c>
      <c r="H1841" s="98">
        <v>3.3649999999999999E-2</v>
      </c>
      <c r="I1841" s="20">
        <f t="shared" si="170"/>
        <v>1</v>
      </c>
      <c r="J1841" s="102">
        <f t="shared" si="171"/>
        <v>2.4843122976092716E-4</v>
      </c>
      <c r="K1841" s="102">
        <f t="shared" si="172"/>
        <v>7.3828002900721296E-3</v>
      </c>
      <c r="L1841" s="96">
        <f t="shared" si="173"/>
        <v>1.6034E-2</v>
      </c>
    </row>
    <row r="1842" spans="1:12" ht="13.95" customHeight="1" x14ac:dyDescent="0.3">
      <c r="A1842" s="94">
        <v>43708</v>
      </c>
      <c r="B1842" s="57" t="s">
        <v>363</v>
      </c>
      <c r="C1842" s="57" t="s">
        <v>113</v>
      </c>
      <c r="D1842" s="19" t="str">
        <f t="shared" si="168"/>
        <v>Defensives</v>
      </c>
      <c r="E1842" s="19" t="str">
        <f t="shared" si="169"/>
        <v>Defensives</v>
      </c>
      <c r="F1842" s="100">
        <v>1.77E-2</v>
      </c>
      <c r="G1842" s="101">
        <v>40.505000000000003</v>
      </c>
      <c r="H1842" s="98">
        <v>6.1030000000000001E-2</v>
      </c>
      <c r="I1842" s="20">
        <f t="shared" si="170"/>
        <v>1</v>
      </c>
      <c r="J1842" s="102">
        <f t="shared" si="171"/>
        <v>4.3698308850759166E-4</v>
      </c>
      <c r="K1842" s="102">
        <f t="shared" si="172"/>
        <v>7.1601358103816426E-3</v>
      </c>
      <c r="L1842" s="96">
        <f t="shared" si="173"/>
        <v>1.77E-2</v>
      </c>
    </row>
    <row r="1843" spans="1:12" ht="13.95" customHeight="1" x14ac:dyDescent="0.3">
      <c r="A1843" s="94">
        <v>43738</v>
      </c>
      <c r="B1843" s="57" t="s">
        <v>363</v>
      </c>
      <c r="C1843" s="57" t="s">
        <v>113</v>
      </c>
      <c r="D1843" s="19" t="str">
        <f t="shared" si="168"/>
        <v>Defensives</v>
      </c>
      <c r="E1843" s="19" t="str">
        <f t="shared" si="169"/>
        <v>Defensives</v>
      </c>
      <c r="F1843" s="100">
        <v>1.7129999999999999E-2</v>
      </c>
      <c r="G1843" s="101">
        <v>30.984000000000002</v>
      </c>
      <c r="H1843" s="98">
        <v>0.10109</v>
      </c>
      <c r="I1843" s="20">
        <f t="shared" si="170"/>
        <v>1</v>
      </c>
      <c r="J1843" s="102">
        <f t="shared" si="171"/>
        <v>5.5286599535243994E-4</v>
      </c>
      <c r="K1843" s="102">
        <f t="shared" si="172"/>
        <v>5.4690473375451571E-3</v>
      </c>
      <c r="L1843" s="96">
        <f t="shared" si="173"/>
        <v>1.7129999999999999E-2</v>
      </c>
    </row>
    <row r="1844" spans="1:12" ht="13.95" customHeight="1" x14ac:dyDescent="0.3">
      <c r="A1844" s="94">
        <v>43769</v>
      </c>
      <c r="B1844" s="57" t="s">
        <v>363</v>
      </c>
      <c r="C1844" s="57" t="s">
        <v>113</v>
      </c>
      <c r="D1844" s="19" t="str">
        <f t="shared" si="168"/>
        <v>Defensives</v>
      </c>
      <c r="E1844" s="19" t="str">
        <f t="shared" si="169"/>
        <v>Defensives</v>
      </c>
      <c r="F1844" s="100">
        <v>1.5591000000000001E-2</v>
      </c>
      <c r="G1844" s="101">
        <v>23.521999999999998</v>
      </c>
      <c r="H1844" s="98">
        <v>0.14019000000000001</v>
      </c>
      <c r="I1844" s="20">
        <f t="shared" si="170"/>
        <v>1</v>
      </c>
      <c r="J1844" s="102">
        <f t="shared" si="171"/>
        <v>6.6282629028143868E-4</v>
      </c>
      <c r="K1844" s="102">
        <f t="shared" si="172"/>
        <v>4.7280568534234868E-3</v>
      </c>
      <c r="L1844" s="96">
        <f t="shared" si="173"/>
        <v>1.5591000000000001E-2</v>
      </c>
    </row>
    <row r="1845" spans="1:12" ht="13.95" customHeight="1" x14ac:dyDescent="0.3">
      <c r="A1845" s="94">
        <v>43799</v>
      </c>
      <c r="B1845" s="57" t="s">
        <v>363</v>
      </c>
      <c r="C1845" s="57" t="s">
        <v>113</v>
      </c>
      <c r="D1845" s="19" t="str">
        <f t="shared" si="168"/>
        <v>Defensives</v>
      </c>
      <c r="E1845" s="19" t="str">
        <f t="shared" si="169"/>
        <v>Defensives</v>
      </c>
      <c r="F1845" s="100">
        <v>1.5882E-2</v>
      </c>
      <c r="G1845" s="101">
        <v>22.259</v>
      </c>
      <c r="H1845" s="98">
        <v>0.17974999999999999</v>
      </c>
      <c r="I1845" s="20">
        <f t="shared" si="170"/>
        <v>1</v>
      </c>
      <c r="J1845" s="102">
        <f t="shared" si="171"/>
        <v>7.1350914236937863E-4</v>
      </c>
      <c r="K1845" s="102">
        <f t="shared" si="172"/>
        <v>3.9694528087308965E-3</v>
      </c>
      <c r="L1845" s="96">
        <f t="shared" si="173"/>
        <v>1.5882E-2</v>
      </c>
    </row>
    <row r="1846" spans="1:12" ht="13.95" customHeight="1" x14ac:dyDescent="0.3">
      <c r="A1846" s="94">
        <v>43830</v>
      </c>
      <c r="B1846" s="57" t="s">
        <v>363</v>
      </c>
      <c r="C1846" s="57" t="s">
        <v>113</v>
      </c>
      <c r="D1846" s="19" t="str">
        <f t="shared" si="168"/>
        <v>Defensives</v>
      </c>
      <c r="E1846" s="19" t="str">
        <f t="shared" si="169"/>
        <v>Defensives</v>
      </c>
      <c r="F1846" s="100">
        <v>1.439E-2</v>
      </c>
      <c r="G1846" s="101">
        <v>19.600000000000001</v>
      </c>
      <c r="H1846" s="98">
        <v>0.21057999999999999</v>
      </c>
      <c r="I1846" s="20">
        <f t="shared" si="170"/>
        <v>1</v>
      </c>
      <c r="J1846" s="102">
        <f t="shared" si="171"/>
        <v>7.3418367346938769E-4</v>
      </c>
      <c r="K1846" s="102">
        <f t="shared" si="172"/>
        <v>3.4864833957136848E-3</v>
      </c>
      <c r="L1846" s="96">
        <f t="shared" si="173"/>
        <v>1.439E-2</v>
      </c>
    </row>
    <row r="1847" spans="1:12" ht="13.95" customHeight="1" x14ac:dyDescent="0.3">
      <c r="A1847" s="94">
        <v>43861</v>
      </c>
      <c r="B1847" s="57" t="s">
        <v>363</v>
      </c>
      <c r="C1847" s="57" t="s">
        <v>113</v>
      </c>
      <c r="D1847" s="19" t="str">
        <f t="shared" si="168"/>
        <v>Defensives</v>
      </c>
      <c r="E1847" s="19" t="str">
        <f t="shared" si="169"/>
        <v>Defensives</v>
      </c>
      <c r="F1847" s="100">
        <v>1.2338E-2</v>
      </c>
      <c r="G1847" s="101">
        <v>20.172000000000001</v>
      </c>
      <c r="H1847" s="98">
        <v>0.16742000000000001</v>
      </c>
      <c r="I1847" s="20">
        <f t="shared" si="170"/>
        <v>1</v>
      </c>
      <c r="J1847" s="102">
        <f t="shared" si="171"/>
        <v>6.116398968867737E-4</v>
      </c>
      <c r="K1847" s="102">
        <f t="shared" si="172"/>
        <v>3.6533263462356566E-3</v>
      </c>
      <c r="L1847" s="96">
        <f t="shared" si="173"/>
        <v>1.2338E-2</v>
      </c>
    </row>
    <row r="1848" spans="1:12" ht="13.95" customHeight="1" x14ac:dyDescent="0.3">
      <c r="A1848" s="94">
        <v>43890</v>
      </c>
      <c r="B1848" s="57" t="s">
        <v>363</v>
      </c>
      <c r="C1848" s="57" t="s">
        <v>113</v>
      </c>
      <c r="D1848" s="19" t="str">
        <f t="shared" si="168"/>
        <v>Defensives</v>
      </c>
      <c r="E1848" s="19" t="str">
        <f t="shared" si="169"/>
        <v>Defensives</v>
      </c>
      <c r="F1848" s="100">
        <v>1.1956E-2</v>
      </c>
      <c r="G1848" s="101">
        <v>17.452999999999999</v>
      </c>
      <c r="H1848" s="98">
        <v>0.16946</v>
      </c>
      <c r="I1848" s="20">
        <f t="shared" si="170"/>
        <v>1</v>
      </c>
      <c r="J1848" s="102">
        <f t="shared" si="171"/>
        <v>6.8503982123417173E-4</v>
      </c>
      <c r="K1848" s="102">
        <f t="shared" si="172"/>
        <v>4.0424868478353103E-3</v>
      </c>
      <c r="L1848" s="96">
        <f t="shared" si="173"/>
        <v>1.1956E-2</v>
      </c>
    </row>
    <row r="1849" spans="1:12" ht="13.95" customHeight="1" x14ac:dyDescent="0.3">
      <c r="A1849" s="94">
        <v>43921</v>
      </c>
      <c r="B1849" s="57" t="s">
        <v>363</v>
      </c>
      <c r="C1849" s="57" t="s">
        <v>113</v>
      </c>
      <c r="D1849" s="19" t="str">
        <f t="shared" si="168"/>
        <v>Defensives</v>
      </c>
      <c r="E1849" s="19" t="str">
        <f t="shared" si="169"/>
        <v>Defensives</v>
      </c>
      <c r="F1849" s="100">
        <v>9.5409999999999991E-3</v>
      </c>
      <c r="G1849" s="101">
        <v>22.047999999999998</v>
      </c>
      <c r="H1849" s="98">
        <v>2.3130000000000001E-2</v>
      </c>
      <c r="I1849" s="20">
        <f t="shared" si="170"/>
        <v>1</v>
      </c>
      <c r="J1849" s="102">
        <f t="shared" si="171"/>
        <v>4.3273766328011609E-4</v>
      </c>
      <c r="K1849" s="102">
        <f t="shared" si="172"/>
        <v>1.8708934858630181E-2</v>
      </c>
      <c r="L1849" s="96">
        <f t="shared" si="173"/>
        <v>9.5409999999999991E-3</v>
      </c>
    </row>
    <row r="1850" spans="1:12" ht="13.95" customHeight="1" x14ac:dyDescent="0.3">
      <c r="A1850" s="94">
        <v>43951</v>
      </c>
      <c r="B1850" s="57" t="s">
        <v>363</v>
      </c>
      <c r="C1850" s="57" t="s">
        <v>113</v>
      </c>
      <c r="D1850" s="19" t="str">
        <f t="shared" si="168"/>
        <v>Defensives</v>
      </c>
      <c r="E1850" s="19" t="str">
        <f t="shared" si="169"/>
        <v>Defensives</v>
      </c>
      <c r="F1850" s="100">
        <v>1.0819E-2</v>
      </c>
      <c r="G1850" s="101">
        <v>35.039000000000001</v>
      </c>
      <c r="H1850" s="98">
        <v>-3.3779999999999998E-2</v>
      </c>
      <c r="I1850" s="20">
        <f t="shared" si="170"/>
        <v>0</v>
      </c>
      <c r="J1850" s="102">
        <f t="shared" si="171"/>
        <v>0</v>
      </c>
      <c r="K1850" s="102">
        <f t="shared" si="172"/>
        <v>0</v>
      </c>
      <c r="L1850" s="96">
        <f t="shared" si="173"/>
        <v>0</v>
      </c>
    </row>
    <row r="1851" spans="1:12" ht="13.95" customHeight="1" x14ac:dyDescent="0.3">
      <c r="A1851" s="94">
        <v>43982</v>
      </c>
      <c r="B1851" s="57" t="s">
        <v>363</v>
      </c>
      <c r="C1851" s="57" t="s">
        <v>113</v>
      </c>
      <c r="D1851" s="19" t="str">
        <f t="shared" si="168"/>
        <v>Defensives</v>
      </c>
      <c r="E1851" s="19" t="str">
        <f t="shared" si="169"/>
        <v>Defensives</v>
      </c>
      <c r="F1851" s="100">
        <v>1.1886000000000001E-2</v>
      </c>
      <c r="G1851" s="101">
        <v>28.956</v>
      </c>
      <c r="H1851" s="98">
        <v>2.8549999999999999E-2</v>
      </c>
      <c r="I1851" s="20">
        <f t="shared" si="170"/>
        <v>1</v>
      </c>
      <c r="J1851" s="102">
        <f t="shared" si="171"/>
        <v>4.1048487360132618E-4</v>
      </c>
      <c r="K1851" s="102">
        <f t="shared" si="172"/>
        <v>1.4377753891465015E-2</v>
      </c>
      <c r="L1851" s="96">
        <f t="shared" si="173"/>
        <v>1.1886000000000001E-2</v>
      </c>
    </row>
    <row r="1852" spans="1:12" ht="13.95" customHeight="1" x14ac:dyDescent="0.3">
      <c r="A1852" s="94">
        <v>44012</v>
      </c>
      <c r="B1852" s="57" t="s">
        <v>363</v>
      </c>
      <c r="C1852" s="57" t="s">
        <v>113</v>
      </c>
      <c r="D1852" s="19" t="str">
        <f t="shared" si="168"/>
        <v>Defensives</v>
      </c>
      <c r="E1852" s="19" t="str">
        <f t="shared" si="169"/>
        <v>Defensives</v>
      </c>
      <c r="F1852" s="100">
        <v>1.0026999999999999E-2</v>
      </c>
      <c r="G1852" s="101">
        <v>29.890999999999998</v>
      </c>
      <c r="H1852" s="98">
        <v>2.7810000000000001E-2</v>
      </c>
      <c r="I1852" s="20">
        <f t="shared" si="170"/>
        <v>1</v>
      </c>
      <c r="J1852" s="102">
        <f t="shared" si="171"/>
        <v>3.3545214278545384E-4</v>
      </c>
      <c r="K1852" s="102">
        <f t="shared" si="172"/>
        <v>1.2062284889804166E-2</v>
      </c>
      <c r="L1852" s="96">
        <f t="shared" si="173"/>
        <v>1.0026999999999999E-2</v>
      </c>
    </row>
    <row r="1853" spans="1:12" ht="13.95" customHeight="1" x14ac:dyDescent="0.3">
      <c r="A1853" s="94">
        <v>44043</v>
      </c>
      <c r="B1853" s="57" t="s">
        <v>363</v>
      </c>
      <c r="C1853" s="57" t="s">
        <v>113</v>
      </c>
      <c r="D1853" s="19" t="str">
        <f t="shared" si="168"/>
        <v>Defensives</v>
      </c>
      <c r="E1853" s="19" t="str">
        <f t="shared" si="169"/>
        <v>Defensives</v>
      </c>
      <c r="F1853" s="100">
        <v>8.9779999999999999E-3</v>
      </c>
      <c r="G1853" s="101">
        <v>33.167000000000002</v>
      </c>
      <c r="H1853" s="98">
        <v>3.322E-2</v>
      </c>
      <c r="I1853" s="20">
        <f t="shared" si="170"/>
        <v>1</v>
      </c>
      <c r="J1853" s="102">
        <f t="shared" si="171"/>
        <v>2.7069074682666504E-4</v>
      </c>
      <c r="K1853" s="102">
        <f t="shared" si="172"/>
        <v>8.1484270567930474E-3</v>
      </c>
      <c r="L1853" s="96">
        <f t="shared" si="173"/>
        <v>8.9779999999999999E-3</v>
      </c>
    </row>
    <row r="1854" spans="1:12" ht="13.95" customHeight="1" x14ac:dyDescent="0.3">
      <c r="A1854" s="94">
        <v>44074</v>
      </c>
      <c r="B1854" s="57" t="s">
        <v>363</v>
      </c>
      <c r="C1854" s="57" t="s">
        <v>113</v>
      </c>
      <c r="D1854" s="19" t="str">
        <f t="shared" si="168"/>
        <v>Defensives</v>
      </c>
      <c r="E1854" s="19" t="str">
        <f t="shared" si="169"/>
        <v>Defensives</v>
      </c>
      <c r="F1854" s="100">
        <v>8.8109999999999994E-3</v>
      </c>
      <c r="G1854" s="101">
        <v>19.550999999999998</v>
      </c>
      <c r="H1854" s="98">
        <v>9.7899999999999987E-2</v>
      </c>
      <c r="I1854" s="20">
        <f t="shared" si="170"/>
        <v>1</v>
      </c>
      <c r="J1854" s="102">
        <f t="shared" si="171"/>
        <v>4.5066748503912846E-4</v>
      </c>
      <c r="K1854" s="102">
        <f t="shared" si="172"/>
        <v>4.6033450974374722E-3</v>
      </c>
      <c r="L1854" s="96">
        <f t="shared" si="173"/>
        <v>8.8109999999999994E-3</v>
      </c>
    </row>
    <row r="1855" spans="1:12" ht="13.95" customHeight="1" x14ac:dyDescent="0.3">
      <c r="A1855" s="94">
        <v>44104</v>
      </c>
      <c r="B1855" s="57" t="s">
        <v>363</v>
      </c>
      <c r="C1855" s="57" t="s">
        <v>113</v>
      </c>
      <c r="D1855" s="19" t="str">
        <f t="shared" si="168"/>
        <v>Defensives</v>
      </c>
      <c r="E1855" s="19" t="str">
        <f t="shared" si="169"/>
        <v>Defensives</v>
      </c>
      <c r="F1855" s="100">
        <v>8.6229999999999987E-3</v>
      </c>
      <c r="G1855" s="101">
        <v>17.725999999999999</v>
      </c>
      <c r="H1855" s="98">
        <v>9.2899999999999996E-2</v>
      </c>
      <c r="I1855" s="20">
        <f t="shared" si="170"/>
        <v>1</v>
      </c>
      <c r="J1855" s="102">
        <f t="shared" si="171"/>
        <v>4.8646056639963892E-4</v>
      </c>
      <c r="K1855" s="102">
        <f t="shared" si="172"/>
        <v>5.2363893046247466E-3</v>
      </c>
      <c r="L1855" s="96">
        <f t="shared" si="173"/>
        <v>8.6229999999999987E-3</v>
      </c>
    </row>
    <row r="1856" spans="1:12" ht="13.95" customHeight="1" x14ac:dyDescent="0.3">
      <c r="A1856" s="94">
        <v>44135</v>
      </c>
      <c r="B1856" s="57" t="s">
        <v>363</v>
      </c>
      <c r="C1856" s="57" t="s">
        <v>113</v>
      </c>
      <c r="D1856" s="19" t="str">
        <f t="shared" si="168"/>
        <v>Defensives</v>
      </c>
      <c r="E1856" s="19" t="str">
        <f t="shared" si="169"/>
        <v>Defensives</v>
      </c>
      <c r="F1856" s="100">
        <v>7.9050000000000006E-3</v>
      </c>
      <c r="G1856" s="101">
        <v>13.848000000000001</v>
      </c>
      <c r="H1856" s="98">
        <v>0.16167000000000001</v>
      </c>
      <c r="I1856" s="20">
        <f t="shared" si="170"/>
        <v>1</v>
      </c>
      <c r="J1856" s="102">
        <f t="shared" si="171"/>
        <v>5.7084055459272101E-4</v>
      </c>
      <c r="K1856" s="102">
        <f t="shared" si="172"/>
        <v>3.5308997005797055E-3</v>
      </c>
      <c r="L1856" s="96">
        <f t="shared" si="173"/>
        <v>7.9050000000000006E-3</v>
      </c>
    </row>
    <row r="1857" spans="1:12" ht="13.95" customHeight="1" x14ac:dyDescent="0.3">
      <c r="A1857" s="94">
        <v>44165</v>
      </c>
      <c r="B1857" s="57" t="s">
        <v>363</v>
      </c>
      <c r="C1857" s="57" t="s">
        <v>113</v>
      </c>
      <c r="D1857" s="19" t="str">
        <f t="shared" si="168"/>
        <v>Defensives</v>
      </c>
      <c r="E1857" s="19" t="str">
        <f t="shared" si="169"/>
        <v>Defensives</v>
      </c>
      <c r="F1857" s="100">
        <v>8.9630000000000005E-3</v>
      </c>
      <c r="G1857" s="101">
        <v>19.257000000000001</v>
      </c>
      <c r="H1857" s="98">
        <v>0.14441000000000001</v>
      </c>
      <c r="I1857" s="20">
        <f t="shared" si="170"/>
        <v>1</v>
      </c>
      <c r="J1857" s="102">
        <f t="shared" si="171"/>
        <v>4.6544113828737599E-4</v>
      </c>
      <c r="K1857" s="102">
        <f t="shared" si="172"/>
        <v>3.2230533777950002E-3</v>
      </c>
      <c r="L1857" s="96">
        <f t="shared" si="173"/>
        <v>8.9630000000000005E-3</v>
      </c>
    </row>
    <row r="1858" spans="1:12" ht="13.95" customHeight="1" x14ac:dyDescent="0.3">
      <c r="A1858" s="94">
        <v>44196</v>
      </c>
      <c r="B1858" s="57" t="s">
        <v>363</v>
      </c>
      <c r="C1858" s="57" t="s">
        <v>113</v>
      </c>
      <c r="D1858" s="19" t="str">
        <f t="shared" si="168"/>
        <v>Defensives</v>
      </c>
      <c r="E1858" s="19" t="str">
        <f t="shared" si="169"/>
        <v>Defensives</v>
      </c>
      <c r="F1858" s="100">
        <v>8.3730000000000002E-3</v>
      </c>
      <c r="G1858" s="101">
        <v>18.43</v>
      </c>
      <c r="H1858" s="98">
        <v>0.12725</v>
      </c>
      <c r="I1858" s="20">
        <f t="shared" si="170"/>
        <v>1</v>
      </c>
      <c r="J1858" s="102">
        <f t="shared" si="171"/>
        <v>4.5431361909929464E-4</v>
      </c>
      <c r="K1858" s="102">
        <f t="shared" si="172"/>
        <v>3.5702445508785435E-3</v>
      </c>
      <c r="L1858" s="96">
        <f t="shared" si="173"/>
        <v>8.3730000000000002E-3</v>
      </c>
    </row>
    <row r="1859" spans="1:12" ht="13.95" customHeight="1" x14ac:dyDescent="0.3">
      <c r="A1859" s="94">
        <v>44227</v>
      </c>
      <c r="B1859" s="57" t="s">
        <v>363</v>
      </c>
      <c r="C1859" s="57" t="s">
        <v>113</v>
      </c>
      <c r="D1859" s="19" t="str">
        <f t="shared" si="168"/>
        <v>Defensives</v>
      </c>
      <c r="E1859" s="19" t="str">
        <f t="shared" si="169"/>
        <v>Defensives</v>
      </c>
      <c r="F1859" s="100">
        <v>8.1399999999999997E-3</v>
      </c>
      <c r="G1859" s="101">
        <v>18.452000000000002</v>
      </c>
      <c r="H1859" s="98">
        <v>0.11915000000000001</v>
      </c>
      <c r="I1859" s="20">
        <f t="shared" si="170"/>
        <v>1</v>
      </c>
      <c r="J1859" s="102">
        <f t="shared" si="171"/>
        <v>4.4114459137220894E-4</v>
      </c>
      <c r="K1859" s="102">
        <f t="shared" si="172"/>
        <v>3.702430477316063E-3</v>
      </c>
      <c r="L1859" s="96">
        <f t="shared" si="173"/>
        <v>8.1399999999999997E-3</v>
      </c>
    </row>
    <row r="1860" spans="1:12" ht="13.95" customHeight="1" x14ac:dyDescent="0.3">
      <c r="A1860" s="94">
        <v>44255</v>
      </c>
      <c r="B1860" s="57" t="s">
        <v>363</v>
      </c>
      <c r="C1860" s="57" t="s">
        <v>113</v>
      </c>
      <c r="D1860" s="19" t="str">
        <f t="shared" si="168"/>
        <v>Defensives</v>
      </c>
      <c r="E1860" s="19" t="str">
        <f t="shared" si="169"/>
        <v>Defensives</v>
      </c>
      <c r="F1860" s="100">
        <v>8.6700000000000006E-3</v>
      </c>
      <c r="G1860" s="101">
        <v>19.006</v>
      </c>
      <c r="H1860" s="98">
        <v>0.12922</v>
      </c>
      <c r="I1860" s="20">
        <f t="shared" si="170"/>
        <v>1</v>
      </c>
      <c r="J1860" s="102">
        <f t="shared" si="171"/>
        <v>4.5617173524150272E-4</v>
      </c>
      <c r="K1860" s="102">
        <f t="shared" si="172"/>
        <v>3.5301945151021722E-3</v>
      </c>
      <c r="L1860" s="96">
        <f t="shared" si="173"/>
        <v>8.6700000000000006E-3</v>
      </c>
    </row>
    <row r="1861" spans="1:12" ht="13.95" customHeight="1" x14ac:dyDescent="0.3">
      <c r="A1861" s="94">
        <v>44286</v>
      </c>
      <c r="B1861" s="57" t="s">
        <v>363</v>
      </c>
      <c r="C1861" s="57" t="s">
        <v>113</v>
      </c>
      <c r="D1861" s="19" t="str">
        <f t="shared" ref="D1861:D1924" si="174">VLOOKUP(C1861,GicsMap,2,FALSE)</f>
        <v>Defensives</v>
      </c>
      <c r="E1861" s="19" t="str">
        <f t="shared" ref="E1861:E1924" si="175">IF(D1861="Cyclicals",IF(COUNTIF(GlobalList,B1861)&gt;0,"WEG &amp; Embraer","Cyclicals ex-WEG &amp; Embraer"),D1861)</f>
        <v>Defensives</v>
      </c>
      <c r="F1861" s="100">
        <v>9.5999999999999992E-3</v>
      </c>
      <c r="G1861" s="101">
        <v>18.033999999999999</v>
      </c>
      <c r="H1861" s="98">
        <v>0.13295999999999999</v>
      </c>
      <c r="I1861" s="20">
        <f t="shared" ref="I1861:I1924" si="176">IF(AND(ISNUMBER(G1861),ISNUMBER(H1861),G1861&gt;=PEmin,G1861&lt;=PEmax,H1861&gt;=ROEmin,H1861&lt;=ROEmax),1,0)</f>
        <v>1</v>
      </c>
      <c r="J1861" s="102">
        <f t="shared" ref="J1861:J1924" si="177">IF(I1861=1,F1861/G1861,0)</f>
        <v>5.3232782521903067E-4</v>
      </c>
      <c r="K1861" s="102">
        <f t="shared" ref="K1861:K1924" si="178">IF(I1861=1,J1861/H1861,0)</f>
        <v>4.0036689622369934E-3</v>
      </c>
      <c r="L1861" s="96">
        <f t="shared" ref="L1861:L1924" si="179">I1861*F1861</f>
        <v>9.5999999999999992E-3</v>
      </c>
    </row>
    <row r="1862" spans="1:12" ht="13.95" customHeight="1" x14ac:dyDescent="0.3">
      <c r="A1862" s="94">
        <v>44316</v>
      </c>
      <c r="B1862" s="57" t="s">
        <v>363</v>
      </c>
      <c r="C1862" s="57" t="s">
        <v>113</v>
      </c>
      <c r="D1862" s="19" t="str">
        <f t="shared" si="174"/>
        <v>Defensives</v>
      </c>
      <c r="E1862" s="19" t="str">
        <f t="shared" si="175"/>
        <v>Defensives</v>
      </c>
      <c r="F1862" s="100">
        <v>7.8399999999999997E-3</v>
      </c>
      <c r="G1862" s="101">
        <v>15.454000000000001</v>
      </c>
      <c r="H1862" s="98">
        <v>0.12908</v>
      </c>
      <c r="I1862" s="20">
        <f t="shared" si="176"/>
        <v>1</v>
      </c>
      <c r="J1862" s="102">
        <f t="shared" si="177"/>
        <v>5.0731202277727442E-4</v>
      </c>
      <c r="K1862" s="102">
        <f t="shared" si="178"/>
        <v>3.9302139973448596E-3</v>
      </c>
      <c r="L1862" s="96">
        <f t="shared" si="179"/>
        <v>7.8399999999999997E-3</v>
      </c>
    </row>
    <row r="1863" spans="1:12" ht="13.95" customHeight="1" x14ac:dyDescent="0.3">
      <c r="A1863" s="94">
        <v>44347</v>
      </c>
      <c r="B1863" s="57" t="s">
        <v>363</v>
      </c>
      <c r="C1863" s="57" t="s">
        <v>113</v>
      </c>
      <c r="D1863" s="19" t="str">
        <f t="shared" si="174"/>
        <v>Defensives</v>
      </c>
      <c r="E1863" s="19" t="str">
        <f t="shared" si="175"/>
        <v>Defensives</v>
      </c>
      <c r="F1863" s="100">
        <v>9.1500000000000001E-3</v>
      </c>
      <c r="G1863" s="101">
        <v>18.364000000000001</v>
      </c>
      <c r="H1863" s="98">
        <v>0.15</v>
      </c>
      <c r="I1863" s="20">
        <f t="shared" si="176"/>
        <v>1</v>
      </c>
      <c r="J1863" s="102">
        <f t="shared" si="177"/>
        <v>4.982574602483119E-4</v>
      </c>
      <c r="K1863" s="102">
        <f t="shared" si="178"/>
        <v>3.3217164016554127E-3</v>
      </c>
      <c r="L1863" s="96">
        <f t="shared" si="179"/>
        <v>9.1500000000000001E-3</v>
      </c>
    </row>
    <row r="1864" spans="1:12" ht="13.95" customHeight="1" x14ac:dyDescent="0.3">
      <c r="A1864" s="94">
        <v>44377</v>
      </c>
      <c r="B1864" s="57" t="s">
        <v>363</v>
      </c>
      <c r="C1864" s="57" t="s">
        <v>113</v>
      </c>
      <c r="D1864" s="19" t="str">
        <f t="shared" si="174"/>
        <v>Defensives</v>
      </c>
      <c r="E1864" s="19" t="str">
        <f t="shared" si="175"/>
        <v>Defensives</v>
      </c>
      <c r="F1864" s="100">
        <v>9.6699999999999998E-3</v>
      </c>
      <c r="G1864" s="101">
        <v>21.3</v>
      </c>
      <c r="H1864" s="98">
        <v>0.15684999999999999</v>
      </c>
      <c r="I1864" s="20">
        <f t="shared" si="176"/>
        <v>1</v>
      </c>
      <c r="J1864" s="102">
        <f t="shared" si="177"/>
        <v>4.5399061032863847E-4</v>
      </c>
      <c r="K1864" s="102">
        <f t="shared" si="178"/>
        <v>2.8944253129017435E-3</v>
      </c>
      <c r="L1864" s="96">
        <f t="shared" si="179"/>
        <v>9.6699999999999998E-3</v>
      </c>
    </row>
    <row r="1865" spans="1:12" ht="13.95" customHeight="1" x14ac:dyDescent="0.3">
      <c r="A1865" s="94">
        <v>44408</v>
      </c>
      <c r="B1865" s="57" t="s">
        <v>363</v>
      </c>
      <c r="C1865" s="57" t="s">
        <v>113</v>
      </c>
      <c r="D1865" s="19" t="str">
        <f t="shared" si="174"/>
        <v>Defensives</v>
      </c>
      <c r="E1865" s="19" t="str">
        <f t="shared" si="175"/>
        <v>Defensives</v>
      </c>
      <c r="F1865" s="100">
        <v>9.4199999999999996E-3</v>
      </c>
      <c r="G1865" s="101">
        <v>24.390999999999998</v>
      </c>
      <c r="H1865" s="98">
        <v>0.20748</v>
      </c>
      <c r="I1865" s="20">
        <f t="shared" si="176"/>
        <v>1</v>
      </c>
      <c r="J1865" s="102">
        <f t="shared" si="177"/>
        <v>3.8620802755114591E-4</v>
      </c>
      <c r="K1865" s="102">
        <f t="shared" si="178"/>
        <v>1.861422920527983E-3</v>
      </c>
      <c r="L1865" s="96">
        <f t="shared" si="179"/>
        <v>9.4199999999999996E-3</v>
      </c>
    </row>
    <row r="1866" spans="1:12" ht="13.95" customHeight="1" x14ac:dyDescent="0.3">
      <c r="A1866" s="94">
        <v>44439</v>
      </c>
      <c r="B1866" s="57" t="s">
        <v>363</v>
      </c>
      <c r="C1866" s="57" t="s">
        <v>113</v>
      </c>
      <c r="D1866" s="19" t="str">
        <f t="shared" si="174"/>
        <v>Defensives</v>
      </c>
      <c r="E1866" s="19" t="str">
        <f t="shared" si="175"/>
        <v>Defensives</v>
      </c>
      <c r="F1866" s="100">
        <v>8.8999999999999999E-3</v>
      </c>
      <c r="G1866" s="101">
        <v>22.591000000000001</v>
      </c>
      <c r="H1866" s="98">
        <v>4.8329999999999998E-2</v>
      </c>
      <c r="I1866" s="20">
        <f t="shared" si="176"/>
        <v>1</v>
      </c>
      <c r="J1866" s="102">
        <f t="shared" si="177"/>
        <v>3.9396219733522198E-4</v>
      </c>
      <c r="K1866" s="102">
        <f t="shared" si="178"/>
        <v>8.1515041865346995E-3</v>
      </c>
      <c r="L1866" s="96">
        <f t="shared" si="179"/>
        <v>8.8999999999999999E-3</v>
      </c>
    </row>
    <row r="1867" spans="1:12" ht="13.95" customHeight="1" x14ac:dyDescent="0.3">
      <c r="A1867" s="94">
        <v>44469</v>
      </c>
      <c r="B1867" s="57" t="s">
        <v>363</v>
      </c>
      <c r="C1867" s="57" t="s">
        <v>113</v>
      </c>
      <c r="D1867" s="19" t="str">
        <f t="shared" si="174"/>
        <v>Defensives</v>
      </c>
      <c r="E1867" s="19" t="str">
        <f t="shared" si="175"/>
        <v>Defensives</v>
      </c>
      <c r="F1867" s="100">
        <v>1.0200000000000001E-2</v>
      </c>
      <c r="G1867" s="101">
        <v>27.68</v>
      </c>
      <c r="H1867" s="98">
        <v>8.159000000000001E-2</v>
      </c>
      <c r="I1867" s="20">
        <f t="shared" si="176"/>
        <v>1</v>
      </c>
      <c r="J1867" s="102">
        <f t="shared" si="177"/>
        <v>3.6849710982658963E-4</v>
      </c>
      <c r="K1867" s="102">
        <f t="shared" si="178"/>
        <v>4.5164494402082315E-3</v>
      </c>
      <c r="L1867" s="96">
        <f t="shared" si="179"/>
        <v>1.0200000000000001E-2</v>
      </c>
    </row>
    <row r="1868" spans="1:12" ht="13.95" customHeight="1" x14ac:dyDescent="0.3">
      <c r="A1868" s="94">
        <v>44500</v>
      </c>
      <c r="B1868" s="57" t="s">
        <v>363</v>
      </c>
      <c r="C1868" s="57" t="s">
        <v>113</v>
      </c>
      <c r="D1868" s="19" t="str">
        <f t="shared" si="174"/>
        <v>Defensives</v>
      </c>
      <c r="E1868" s="19" t="str">
        <f t="shared" si="175"/>
        <v>Defensives</v>
      </c>
      <c r="F1868" s="100">
        <v>9.4799999999999988E-3</v>
      </c>
      <c r="G1868" s="101">
        <v>20.904</v>
      </c>
      <c r="H1868" s="98">
        <v>8.0890000000000004E-2</v>
      </c>
      <c r="I1868" s="20">
        <f t="shared" si="176"/>
        <v>1</v>
      </c>
      <c r="J1868" s="102">
        <f t="shared" si="177"/>
        <v>4.535017221584385E-4</v>
      </c>
      <c r="K1868" s="102">
        <f t="shared" si="178"/>
        <v>5.6064003233828466E-3</v>
      </c>
      <c r="L1868" s="96">
        <f t="shared" si="179"/>
        <v>9.4799999999999988E-3</v>
      </c>
    </row>
    <row r="1869" spans="1:12" ht="13.95" customHeight="1" x14ac:dyDescent="0.3">
      <c r="A1869" s="94">
        <v>44530</v>
      </c>
      <c r="B1869" s="57" t="s">
        <v>363</v>
      </c>
      <c r="C1869" s="57" t="s">
        <v>113</v>
      </c>
      <c r="D1869" s="19" t="str">
        <f t="shared" si="174"/>
        <v>Defensives</v>
      </c>
      <c r="E1869" s="19" t="str">
        <f t="shared" si="175"/>
        <v>Defensives</v>
      </c>
      <c r="F1869" s="100">
        <v>8.2199999999999999E-3</v>
      </c>
      <c r="G1869" s="101">
        <v>16.327999999999999</v>
      </c>
      <c r="H1869" s="98">
        <v>8.7660000000000002E-2</v>
      </c>
      <c r="I1869" s="20">
        <f t="shared" si="176"/>
        <v>1</v>
      </c>
      <c r="J1869" s="102">
        <f t="shared" si="177"/>
        <v>5.0342969132778051E-4</v>
      </c>
      <c r="K1869" s="102">
        <f t="shared" si="178"/>
        <v>5.742980736114311E-3</v>
      </c>
      <c r="L1869" s="96">
        <f t="shared" si="179"/>
        <v>8.2199999999999999E-3</v>
      </c>
    </row>
    <row r="1870" spans="1:12" ht="13.95" customHeight="1" x14ac:dyDescent="0.3">
      <c r="A1870" s="94">
        <v>44561</v>
      </c>
      <c r="B1870" s="57" t="s">
        <v>363</v>
      </c>
      <c r="C1870" s="57" t="s">
        <v>113</v>
      </c>
      <c r="D1870" s="19" t="str">
        <f t="shared" si="174"/>
        <v>Defensives</v>
      </c>
      <c r="E1870" s="19" t="str">
        <f t="shared" si="175"/>
        <v>Defensives</v>
      </c>
      <c r="F1870" s="100">
        <v>9.1599999999999997E-3</v>
      </c>
      <c r="G1870" s="101">
        <v>19.152000000000001</v>
      </c>
      <c r="H1870" s="98">
        <v>0.11204</v>
      </c>
      <c r="I1870" s="20">
        <f t="shared" si="176"/>
        <v>1</v>
      </c>
      <c r="J1870" s="102">
        <f t="shared" si="177"/>
        <v>4.7827903091060981E-4</v>
      </c>
      <c r="K1870" s="102">
        <f t="shared" si="178"/>
        <v>4.268823910305336E-3</v>
      </c>
      <c r="L1870" s="96">
        <f t="shared" si="179"/>
        <v>9.1599999999999997E-3</v>
      </c>
    </row>
    <row r="1871" spans="1:12" ht="13.95" customHeight="1" x14ac:dyDescent="0.3">
      <c r="A1871" s="94">
        <v>44592</v>
      </c>
      <c r="B1871" s="57" t="s">
        <v>363</v>
      </c>
      <c r="C1871" s="57" t="s">
        <v>113</v>
      </c>
      <c r="D1871" s="19" t="str">
        <f t="shared" si="174"/>
        <v>Defensives</v>
      </c>
      <c r="E1871" s="19" t="str">
        <f t="shared" si="175"/>
        <v>Defensives</v>
      </c>
      <c r="F1871" s="100">
        <v>8.5000000000000006E-3</v>
      </c>
      <c r="G1871" s="101">
        <v>19.448</v>
      </c>
      <c r="H1871" s="98">
        <v>0.11118</v>
      </c>
      <c r="I1871" s="20">
        <f t="shared" si="176"/>
        <v>1</v>
      </c>
      <c r="J1871" s="102">
        <f t="shared" si="177"/>
        <v>4.3706293706293706E-4</v>
      </c>
      <c r="K1871" s="102">
        <f t="shared" si="178"/>
        <v>3.9311291335036615E-3</v>
      </c>
      <c r="L1871" s="96">
        <f t="shared" si="179"/>
        <v>8.5000000000000006E-3</v>
      </c>
    </row>
    <row r="1872" spans="1:12" ht="13.95" customHeight="1" x14ac:dyDescent="0.3">
      <c r="A1872" s="94">
        <v>44620</v>
      </c>
      <c r="B1872" s="57" t="s">
        <v>363</v>
      </c>
      <c r="C1872" s="57" t="s">
        <v>113</v>
      </c>
      <c r="D1872" s="19" t="str">
        <f t="shared" si="174"/>
        <v>Defensives</v>
      </c>
      <c r="E1872" s="19" t="str">
        <f t="shared" si="175"/>
        <v>Defensives</v>
      </c>
      <c r="F1872" s="100">
        <v>8.3899999999999999E-3</v>
      </c>
      <c r="G1872" s="101">
        <v>13.925000000000001</v>
      </c>
      <c r="H1872" s="98">
        <v>0.1182</v>
      </c>
      <c r="I1872" s="20">
        <f t="shared" si="176"/>
        <v>1</v>
      </c>
      <c r="J1872" s="102">
        <f t="shared" si="177"/>
        <v>6.0251346499102328E-4</v>
      </c>
      <c r="K1872" s="102">
        <f t="shared" si="178"/>
        <v>5.0974066412100109E-3</v>
      </c>
      <c r="L1872" s="96">
        <f t="shared" si="179"/>
        <v>8.3899999999999999E-3</v>
      </c>
    </row>
    <row r="1873" spans="1:12" ht="13.95" customHeight="1" x14ac:dyDescent="0.3">
      <c r="A1873" s="94">
        <v>44651</v>
      </c>
      <c r="B1873" s="57" t="s">
        <v>363</v>
      </c>
      <c r="C1873" s="57" t="s">
        <v>113</v>
      </c>
      <c r="D1873" s="19" t="str">
        <f t="shared" si="174"/>
        <v>Defensives</v>
      </c>
      <c r="E1873" s="19" t="str">
        <f t="shared" si="175"/>
        <v>Defensives</v>
      </c>
      <c r="F1873" s="100">
        <v>8.8699999999999994E-3</v>
      </c>
      <c r="G1873" s="101">
        <v>17.46</v>
      </c>
      <c r="H1873" s="98">
        <v>9.7669999999999993E-2</v>
      </c>
      <c r="I1873" s="20">
        <f t="shared" si="176"/>
        <v>1</v>
      </c>
      <c r="J1873" s="102">
        <f t="shared" si="177"/>
        <v>5.0801832760595641E-4</v>
      </c>
      <c r="K1873" s="102">
        <f t="shared" si="178"/>
        <v>5.2013753210397914E-3</v>
      </c>
      <c r="L1873" s="96">
        <f t="shared" si="179"/>
        <v>8.8699999999999994E-3</v>
      </c>
    </row>
    <row r="1874" spans="1:12" ht="13.95" customHeight="1" x14ac:dyDescent="0.3">
      <c r="A1874" s="94">
        <v>44681</v>
      </c>
      <c r="B1874" s="57" t="s">
        <v>363</v>
      </c>
      <c r="C1874" s="57" t="s">
        <v>113</v>
      </c>
      <c r="D1874" s="19" t="str">
        <f t="shared" si="174"/>
        <v>Defensives</v>
      </c>
      <c r="E1874" s="19" t="str">
        <f t="shared" si="175"/>
        <v>Defensives</v>
      </c>
      <c r="F1874" s="100">
        <v>7.2500000000000004E-3</v>
      </c>
      <c r="G1874" s="101">
        <v>16.120999999999999</v>
      </c>
      <c r="H1874" s="98">
        <v>6.2460000000000002E-2</v>
      </c>
      <c r="I1874" s="20">
        <f t="shared" si="176"/>
        <v>1</v>
      </c>
      <c r="J1874" s="102">
        <f t="shared" si="177"/>
        <v>4.4972396253334168E-4</v>
      </c>
      <c r="K1874" s="102">
        <f t="shared" si="178"/>
        <v>7.2001915231082562E-3</v>
      </c>
      <c r="L1874" s="96">
        <f t="shared" si="179"/>
        <v>7.2500000000000004E-3</v>
      </c>
    </row>
    <row r="1875" spans="1:12" ht="13.95" customHeight="1" x14ac:dyDescent="0.3">
      <c r="A1875" s="94">
        <v>44712</v>
      </c>
      <c r="B1875" s="57" t="s">
        <v>363</v>
      </c>
      <c r="C1875" s="57" t="s">
        <v>113</v>
      </c>
      <c r="D1875" s="19" t="str">
        <f t="shared" si="174"/>
        <v>Defensives</v>
      </c>
      <c r="E1875" s="19" t="str">
        <f t="shared" si="175"/>
        <v>Defensives</v>
      </c>
      <c r="F1875" s="100">
        <v>8.2299999999999995E-3</v>
      </c>
      <c r="G1875" s="101">
        <v>5307.0590000000002</v>
      </c>
      <c r="H1875" s="98">
        <v>-4.5749999999999999E-2</v>
      </c>
      <c r="I1875" s="20">
        <f t="shared" si="176"/>
        <v>0</v>
      </c>
      <c r="J1875" s="102">
        <f t="shared" si="177"/>
        <v>0</v>
      </c>
      <c r="K1875" s="102">
        <f t="shared" si="178"/>
        <v>0</v>
      </c>
      <c r="L1875" s="96">
        <f t="shared" si="179"/>
        <v>0</v>
      </c>
    </row>
    <row r="1876" spans="1:12" ht="13.95" customHeight="1" x14ac:dyDescent="0.3">
      <c r="A1876" s="94">
        <v>44742</v>
      </c>
      <c r="B1876" s="57" t="s">
        <v>363</v>
      </c>
      <c r="C1876" s="57" t="s">
        <v>113</v>
      </c>
      <c r="D1876" s="19" t="str">
        <f t="shared" si="174"/>
        <v>Defensives</v>
      </c>
      <c r="E1876" s="19" t="str">
        <f t="shared" si="175"/>
        <v>Defensives</v>
      </c>
      <c r="F1876" s="100">
        <v>7.9900000000000006E-3</v>
      </c>
      <c r="G1876" s="101">
        <v>5307.0590000000002</v>
      </c>
      <c r="H1876" s="98">
        <v>-3.3709999999999997E-2</v>
      </c>
      <c r="I1876" s="20">
        <f t="shared" si="176"/>
        <v>0</v>
      </c>
      <c r="J1876" s="102">
        <f t="shared" si="177"/>
        <v>0</v>
      </c>
      <c r="K1876" s="102">
        <f t="shared" si="178"/>
        <v>0</v>
      </c>
      <c r="L1876" s="96">
        <f t="shared" si="179"/>
        <v>0</v>
      </c>
    </row>
    <row r="1877" spans="1:12" ht="13.95" customHeight="1" x14ac:dyDescent="0.3">
      <c r="A1877" s="94">
        <v>44773</v>
      </c>
      <c r="B1877" s="57" t="s">
        <v>363</v>
      </c>
      <c r="C1877" s="57" t="s">
        <v>113</v>
      </c>
      <c r="D1877" s="19" t="str">
        <f t="shared" si="174"/>
        <v>Defensives</v>
      </c>
      <c r="E1877" s="19" t="str">
        <f t="shared" si="175"/>
        <v>Defensives</v>
      </c>
      <c r="F1877" s="100">
        <v>8.9499999999999996E-3</v>
      </c>
      <c r="G1877" s="101">
        <v>58.543999999999997</v>
      </c>
      <c r="H1877" s="98">
        <v>6.0200000000000002E-3</v>
      </c>
      <c r="I1877" s="20">
        <f t="shared" si="176"/>
        <v>0</v>
      </c>
      <c r="J1877" s="102">
        <f t="shared" si="177"/>
        <v>0</v>
      </c>
      <c r="K1877" s="102">
        <f t="shared" si="178"/>
        <v>0</v>
      </c>
      <c r="L1877" s="96">
        <f t="shared" si="179"/>
        <v>0</v>
      </c>
    </row>
    <row r="1878" spans="1:12" ht="13.95" customHeight="1" x14ac:dyDescent="0.3">
      <c r="A1878" s="94">
        <v>44804</v>
      </c>
      <c r="B1878" s="57" t="s">
        <v>363</v>
      </c>
      <c r="C1878" s="57" t="s">
        <v>113</v>
      </c>
      <c r="D1878" s="19" t="str">
        <f t="shared" si="174"/>
        <v>Defensives</v>
      </c>
      <c r="E1878" s="19" t="str">
        <f t="shared" si="175"/>
        <v>Defensives</v>
      </c>
      <c r="F1878" s="100">
        <v>8.6599999999999993E-3</v>
      </c>
      <c r="G1878" s="101">
        <v>52.195</v>
      </c>
      <c r="H1878" s="98">
        <v>1.299E-2</v>
      </c>
      <c r="I1878" s="20">
        <f t="shared" si="176"/>
        <v>1</v>
      </c>
      <c r="J1878" s="102">
        <f t="shared" si="177"/>
        <v>1.6591627550531659E-4</v>
      </c>
      <c r="K1878" s="102">
        <f t="shared" si="178"/>
        <v>1.2772615512341538E-2</v>
      </c>
      <c r="L1878" s="96">
        <f t="shared" si="179"/>
        <v>8.6599999999999993E-3</v>
      </c>
    </row>
    <row r="1879" spans="1:12" ht="13.95" customHeight="1" x14ac:dyDescent="0.3">
      <c r="A1879" s="94">
        <v>44834</v>
      </c>
      <c r="B1879" s="57" t="s">
        <v>363</v>
      </c>
      <c r="C1879" s="57" t="s">
        <v>113</v>
      </c>
      <c r="D1879" s="19" t="str">
        <f t="shared" si="174"/>
        <v>Defensives</v>
      </c>
      <c r="E1879" s="19" t="str">
        <f t="shared" si="175"/>
        <v>Defensives</v>
      </c>
      <c r="F1879" s="100">
        <v>6.6900000000000006E-3</v>
      </c>
      <c r="G1879" s="101">
        <v>34.119</v>
      </c>
      <c r="H1879" s="98">
        <v>2.58E-2</v>
      </c>
      <c r="I1879" s="20">
        <f t="shared" si="176"/>
        <v>1</v>
      </c>
      <c r="J1879" s="102">
        <f t="shared" si="177"/>
        <v>1.9607843137254904E-4</v>
      </c>
      <c r="K1879" s="102">
        <f t="shared" si="178"/>
        <v>7.5999392004863966E-3</v>
      </c>
      <c r="L1879" s="96">
        <f t="shared" si="179"/>
        <v>6.6900000000000006E-3</v>
      </c>
    </row>
    <row r="1880" spans="1:12" ht="13.95" customHeight="1" x14ac:dyDescent="0.3">
      <c r="A1880" s="94">
        <v>44865</v>
      </c>
      <c r="B1880" s="57" t="s">
        <v>363</v>
      </c>
      <c r="C1880" s="57" t="s">
        <v>113</v>
      </c>
      <c r="D1880" s="19" t="str">
        <f t="shared" si="174"/>
        <v>Defensives</v>
      </c>
      <c r="E1880" s="19" t="str">
        <f t="shared" si="175"/>
        <v>Defensives</v>
      </c>
      <c r="F1880" s="100">
        <v>6.1799999999999997E-3</v>
      </c>
      <c r="G1880" s="101">
        <v>31.65</v>
      </c>
      <c r="H1880" s="98">
        <v>2.3609999999999999E-2</v>
      </c>
      <c r="I1880" s="20">
        <f t="shared" si="176"/>
        <v>1</v>
      </c>
      <c r="J1880" s="102">
        <f t="shared" si="177"/>
        <v>1.9526066350710901E-4</v>
      </c>
      <c r="K1880" s="102">
        <f t="shared" si="178"/>
        <v>8.2702525839520973E-3</v>
      </c>
      <c r="L1880" s="96">
        <f t="shared" si="179"/>
        <v>6.1799999999999997E-3</v>
      </c>
    </row>
    <row r="1881" spans="1:12" ht="13.95" customHeight="1" x14ac:dyDescent="0.3">
      <c r="A1881" s="94">
        <v>44895</v>
      </c>
      <c r="B1881" s="57" t="s">
        <v>363</v>
      </c>
      <c r="C1881" s="57" t="s">
        <v>113</v>
      </c>
      <c r="D1881" s="19" t="str">
        <f t="shared" si="174"/>
        <v>Defensives</v>
      </c>
      <c r="E1881" s="19" t="str">
        <f t="shared" si="175"/>
        <v>Defensives</v>
      </c>
      <c r="F1881" s="100">
        <v>4.8599999999999997E-3</v>
      </c>
      <c r="G1881" s="101">
        <v>19.434999999999999</v>
      </c>
      <c r="H1881" s="98">
        <v>4.8030000000000003E-2</v>
      </c>
      <c r="I1881" s="20">
        <f t="shared" si="176"/>
        <v>1</v>
      </c>
      <c r="J1881" s="102">
        <f t="shared" si="177"/>
        <v>2.5006431695394907E-4</v>
      </c>
      <c r="K1881" s="102">
        <f t="shared" si="178"/>
        <v>5.2064192578377896E-3</v>
      </c>
      <c r="L1881" s="96">
        <f t="shared" si="179"/>
        <v>4.8599999999999997E-3</v>
      </c>
    </row>
    <row r="1882" spans="1:12" ht="13.95" customHeight="1" x14ac:dyDescent="0.3">
      <c r="A1882" s="94">
        <v>44926</v>
      </c>
      <c r="B1882" s="57" t="s">
        <v>363</v>
      </c>
      <c r="C1882" s="57" t="s">
        <v>113</v>
      </c>
      <c r="D1882" s="19" t="str">
        <f t="shared" si="174"/>
        <v>Defensives</v>
      </c>
      <c r="E1882" s="19" t="str">
        <f t="shared" si="175"/>
        <v>Defensives</v>
      </c>
      <c r="F1882" s="100">
        <v>4.5799999999999999E-3</v>
      </c>
      <c r="G1882" s="101">
        <v>17.664999999999999</v>
      </c>
      <c r="H1882" s="98">
        <v>5.5019999999999999E-2</v>
      </c>
      <c r="I1882" s="20">
        <f t="shared" si="176"/>
        <v>1</v>
      </c>
      <c r="J1882" s="102">
        <f t="shared" si="177"/>
        <v>2.5926974242853099E-4</v>
      </c>
      <c r="K1882" s="102">
        <f t="shared" si="178"/>
        <v>4.7122817598787897E-3</v>
      </c>
      <c r="L1882" s="96">
        <f t="shared" si="179"/>
        <v>4.5799999999999999E-3</v>
      </c>
    </row>
    <row r="1883" spans="1:12" ht="13.95" customHeight="1" x14ac:dyDescent="0.3">
      <c r="A1883" s="94">
        <v>44957</v>
      </c>
      <c r="B1883" s="57" t="s">
        <v>363</v>
      </c>
      <c r="C1883" s="57" t="s">
        <v>113</v>
      </c>
      <c r="D1883" s="19" t="str">
        <f t="shared" si="174"/>
        <v>Defensives</v>
      </c>
      <c r="E1883" s="19" t="str">
        <f t="shared" si="175"/>
        <v>Defensives</v>
      </c>
      <c r="F1883" s="100">
        <v>4.28E-3</v>
      </c>
      <c r="G1883" s="101">
        <v>18.823</v>
      </c>
      <c r="H1883" s="98">
        <v>5.2140000000000013E-2</v>
      </c>
      <c r="I1883" s="20">
        <f t="shared" si="176"/>
        <v>1</v>
      </c>
      <c r="J1883" s="102">
        <f t="shared" si="177"/>
        <v>2.2738139510173724E-4</v>
      </c>
      <c r="K1883" s="102">
        <f t="shared" si="178"/>
        <v>4.3609780418438276E-3</v>
      </c>
      <c r="L1883" s="96">
        <f t="shared" si="179"/>
        <v>4.28E-3</v>
      </c>
    </row>
    <row r="1884" spans="1:12" ht="13.95" customHeight="1" x14ac:dyDescent="0.3">
      <c r="A1884" s="94">
        <v>44985</v>
      </c>
      <c r="B1884" s="57" t="s">
        <v>363</v>
      </c>
      <c r="C1884" s="57" t="s">
        <v>113</v>
      </c>
      <c r="D1884" s="19" t="str">
        <f t="shared" si="174"/>
        <v>Defensives</v>
      </c>
      <c r="E1884" s="19" t="str">
        <f t="shared" si="175"/>
        <v>Defensives</v>
      </c>
      <c r="F1884" s="100">
        <v>3.5799999999999998E-3</v>
      </c>
      <c r="G1884" s="101">
        <v>439.04199999999997</v>
      </c>
      <c r="H1884" s="98">
        <v>1.882E-2</v>
      </c>
      <c r="I1884" s="20">
        <f t="shared" si="176"/>
        <v>0</v>
      </c>
      <c r="J1884" s="102">
        <f t="shared" si="177"/>
        <v>0</v>
      </c>
      <c r="K1884" s="102">
        <f t="shared" si="178"/>
        <v>0</v>
      </c>
      <c r="L1884" s="96">
        <f t="shared" si="179"/>
        <v>0</v>
      </c>
    </row>
    <row r="1885" spans="1:12" ht="13.95" customHeight="1" x14ac:dyDescent="0.3">
      <c r="A1885" s="94">
        <v>45016</v>
      </c>
      <c r="B1885" s="57" t="s">
        <v>363</v>
      </c>
      <c r="C1885" s="57" t="s">
        <v>113</v>
      </c>
      <c r="D1885" s="19" t="str">
        <f t="shared" si="174"/>
        <v>Defensives</v>
      </c>
      <c r="E1885" s="19" t="str">
        <f t="shared" si="175"/>
        <v>Defensives</v>
      </c>
      <c r="F1885" s="100">
        <v>3.7299999999999998E-3</v>
      </c>
      <c r="G1885" s="101">
        <v>85.067999999999998</v>
      </c>
      <c r="H1885" s="98">
        <v>5.6599999999999992E-3</v>
      </c>
      <c r="I1885" s="20">
        <f t="shared" si="176"/>
        <v>0</v>
      </c>
      <c r="J1885" s="102">
        <f t="shared" si="177"/>
        <v>0</v>
      </c>
      <c r="K1885" s="102">
        <f t="shared" si="178"/>
        <v>0</v>
      </c>
      <c r="L1885" s="96">
        <f t="shared" si="179"/>
        <v>0</v>
      </c>
    </row>
    <row r="1886" spans="1:12" ht="13.95" customHeight="1" x14ac:dyDescent="0.3">
      <c r="A1886" s="94">
        <v>45046</v>
      </c>
      <c r="B1886" s="57" t="s">
        <v>363</v>
      </c>
      <c r="C1886" s="57" t="s">
        <v>113</v>
      </c>
      <c r="D1886" s="19" t="str">
        <f t="shared" si="174"/>
        <v>Defensives</v>
      </c>
      <c r="E1886" s="19" t="str">
        <f t="shared" si="175"/>
        <v>Defensives</v>
      </c>
      <c r="F1886" s="100">
        <v>3.7100000000000002E-3</v>
      </c>
      <c r="G1886" s="101">
        <v>85.067999999999998</v>
      </c>
      <c r="H1886" s="98">
        <v>-7.3400000000000002E-3</v>
      </c>
      <c r="I1886" s="20">
        <f t="shared" si="176"/>
        <v>0</v>
      </c>
      <c r="J1886" s="102">
        <f t="shared" si="177"/>
        <v>0</v>
      </c>
      <c r="K1886" s="102">
        <f t="shared" si="178"/>
        <v>0</v>
      </c>
      <c r="L1886" s="96">
        <f t="shared" si="179"/>
        <v>0</v>
      </c>
    </row>
    <row r="1887" spans="1:12" ht="13.95" customHeight="1" x14ac:dyDescent="0.3">
      <c r="A1887" s="94">
        <v>45077</v>
      </c>
      <c r="B1887" s="57" t="s">
        <v>363</v>
      </c>
      <c r="C1887" s="57" t="s">
        <v>113</v>
      </c>
      <c r="D1887" s="19" t="str">
        <f t="shared" si="174"/>
        <v>Defensives</v>
      </c>
      <c r="E1887" s="19" t="str">
        <f t="shared" si="175"/>
        <v>Defensives</v>
      </c>
      <c r="F1887" s="100">
        <v>4.5999999999999999E-3</v>
      </c>
      <c r="G1887" s="101">
        <v>85.067999999999998</v>
      </c>
      <c r="H1887" s="98">
        <v>-1.137E-2</v>
      </c>
      <c r="I1887" s="20">
        <f t="shared" si="176"/>
        <v>0</v>
      </c>
      <c r="J1887" s="102">
        <f t="shared" si="177"/>
        <v>0</v>
      </c>
      <c r="K1887" s="102">
        <f t="shared" si="178"/>
        <v>0</v>
      </c>
      <c r="L1887" s="96">
        <f t="shared" si="179"/>
        <v>0</v>
      </c>
    </row>
    <row r="1888" spans="1:12" ht="13.95" customHeight="1" x14ac:dyDescent="0.3">
      <c r="A1888" s="94">
        <v>45107</v>
      </c>
      <c r="B1888" s="57" t="s">
        <v>363</v>
      </c>
      <c r="C1888" s="57" t="s">
        <v>113</v>
      </c>
      <c r="D1888" s="19" t="str">
        <f t="shared" si="174"/>
        <v>Defensives</v>
      </c>
      <c r="E1888" s="19" t="str">
        <f t="shared" si="175"/>
        <v>Defensives</v>
      </c>
      <c r="F1888" s="100">
        <v>4.6700000000000014E-3</v>
      </c>
      <c r="G1888" s="101">
        <v>85.067999999999998</v>
      </c>
      <c r="H1888" s="98">
        <v>-6.7300000000000007E-3</v>
      </c>
      <c r="I1888" s="20">
        <f t="shared" si="176"/>
        <v>0</v>
      </c>
      <c r="J1888" s="102">
        <f t="shared" si="177"/>
        <v>0</v>
      </c>
      <c r="K1888" s="102">
        <f t="shared" si="178"/>
        <v>0</v>
      </c>
      <c r="L1888" s="96">
        <f t="shared" si="179"/>
        <v>0</v>
      </c>
    </row>
    <row r="1889" spans="1:12" ht="13.95" customHeight="1" x14ac:dyDescent="0.3">
      <c r="A1889" s="94">
        <v>45138</v>
      </c>
      <c r="B1889" s="57" t="s">
        <v>363</v>
      </c>
      <c r="C1889" s="57" t="s">
        <v>113</v>
      </c>
      <c r="D1889" s="19" t="str">
        <f t="shared" si="174"/>
        <v>Defensives</v>
      </c>
      <c r="E1889" s="19" t="str">
        <f t="shared" si="175"/>
        <v>Defensives</v>
      </c>
      <c r="F1889" s="100">
        <v>7.7000000000000002E-3</v>
      </c>
      <c r="G1889" s="101">
        <v>85.067999999999998</v>
      </c>
      <c r="H1889" s="98">
        <v>2.64E-3</v>
      </c>
      <c r="I1889" s="20">
        <f t="shared" si="176"/>
        <v>0</v>
      </c>
      <c r="J1889" s="102">
        <f t="shared" si="177"/>
        <v>0</v>
      </c>
      <c r="K1889" s="102">
        <f t="shared" si="178"/>
        <v>0</v>
      </c>
      <c r="L1889" s="96">
        <f t="shared" si="179"/>
        <v>0</v>
      </c>
    </row>
    <row r="1890" spans="1:12" ht="13.95" customHeight="1" x14ac:dyDescent="0.3">
      <c r="A1890" s="94">
        <v>45169</v>
      </c>
      <c r="B1890" s="57" t="s">
        <v>363</v>
      </c>
      <c r="C1890" s="57" t="s">
        <v>113</v>
      </c>
      <c r="D1890" s="19" t="str">
        <f t="shared" si="174"/>
        <v>Defensives</v>
      </c>
      <c r="E1890" s="19" t="str">
        <f t="shared" si="175"/>
        <v>Defensives</v>
      </c>
      <c r="F1890" s="100">
        <v>7.5900000000000004E-3</v>
      </c>
      <c r="G1890" s="101">
        <v>85.067999999999998</v>
      </c>
      <c r="H1890" s="98">
        <v>3.3700000000000002E-3</v>
      </c>
      <c r="I1890" s="20">
        <f t="shared" si="176"/>
        <v>0</v>
      </c>
      <c r="J1890" s="102">
        <f t="shared" si="177"/>
        <v>0</v>
      </c>
      <c r="K1890" s="102">
        <f t="shared" si="178"/>
        <v>0</v>
      </c>
      <c r="L1890" s="96">
        <f t="shared" si="179"/>
        <v>0</v>
      </c>
    </row>
    <row r="1891" spans="1:12" ht="13.95" customHeight="1" x14ac:dyDescent="0.3">
      <c r="A1891" s="94">
        <v>45199</v>
      </c>
      <c r="B1891" s="57" t="s">
        <v>363</v>
      </c>
      <c r="C1891" s="57" t="s">
        <v>113</v>
      </c>
      <c r="D1891" s="19" t="str">
        <f t="shared" si="174"/>
        <v>Defensives</v>
      </c>
      <c r="E1891" s="19" t="str">
        <f t="shared" si="175"/>
        <v>Defensives</v>
      </c>
      <c r="F1891" s="100">
        <v>8.3899999999999999E-3</v>
      </c>
      <c r="G1891" s="101">
        <v>85.067999999999998</v>
      </c>
      <c r="H1891" s="98">
        <v>-8.1300000000000001E-3</v>
      </c>
      <c r="I1891" s="20">
        <f t="shared" si="176"/>
        <v>0</v>
      </c>
      <c r="J1891" s="102">
        <f t="shared" si="177"/>
        <v>0</v>
      </c>
      <c r="K1891" s="102">
        <f t="shared" si="178"/>
        <v>0</v>
      </c>
      <c r="L1891" s="96">
        <f t="shared" si="179"/>
        <v>0</v>
      </c>
    </row>
    <row r="1892" spans="1:12" ht="13.95" customHeight="1" x14ac:dyDescent="0.3">
      <c r="A1892" s="94">
        <v>45230</v>
      </c>
      <c r="B1892" s="57" t="s">
        <v>363</v>
      </c>
      <c r="C1892" s="57" t="s">
        <v>113</v>
      </c>
      <c r="D1892" s="19" t="str">
        <f t="shared" si="174"/>
        <v>Defensives</v>
      </c>
      <c r="E1892" s="19" t="str">
        <f t="shared" si="175"/>
        <v>Defensives</v>
      </c>
      <c r="F1892" s="100">
        <v>9.0500000000000008E-3</v>
      </c>
      <c r="G1892" s="101">
        <v>1912.134</v>
      </c>
      <c r="H1892" s="98">
        <v>2.043E-2</v>
      </c>
      <c r="I1892" s="20">
        <f t="shared" si="176"/>
        <v>0</v>
      </c>
      <c r="J1892" s="102">
        <f t="shared" si="177"/>
        <v>0</v>
      </c>
      <c r="K1892" s="102">
        <f t="shared" si="178"/>
        <v>0</v>
      </c>
      <c r="L1892" s="96">
        <f t="shared" si="179"/>
        <v>0</v>
      </c>
    </row>
    <row r="1893" spans="1:12" ht="13.95" customHeight="1" x14ac:dyDescent="0.3">
      <c r="A1893" s="94">
        <v>45260</v>
      </c>
      <c r="B1893" s="57" t="s">
        <v>363</v>
      </c>
      <c r="C1893" s="57" t="s">
        <v>113</v>
      </c>
      <c r="D1893" s="19" t="str">
        <f t="shared" si="174"/>
        <v>Defensives</v>
      </c>
      <c r="E1893" s="19" t="str">
        <f t="shared" si="175"/>
        <v>Defensives</v>
      </c>
      <c r="F1893" s="100">
        <v>1.1169999999999999E-2</v>
      </c>
      <c r="G1893" s="101">
        <v>81.102999999999994</v>
      </c>
      <c r="H1893" s="98">
        <v>2.163E-2</v>
      </c>
      <c r="I1893" s="20">
        <f t="shared" si="176"/>
        <v>1</v>
      </c>
      <c r="J1893" s="102">
        <f t="shared" si="177"/>
        <v>1.3772610137726101E-4</v>
      </c>
      <c r="K1893" s="102">
        <f t="shared" si="178"/>
        <v>6.3673648348248268E-3</v>
      </c>
      <c r="L1893" s="96">
        <f t="shared" si="179"/>
        <v>1.1169999999999999E-2</v>
      </c>
    </row>
    <row r="1894" spans="1:12" ht="13.95" customHeight="1" x14ac:dyDescent="0.3">
      <c r="A1894" s="94">
        <v>45291</v>
      </c>
      <c r="B1894" s="57" t="s">
        <v>363</v>
      </c>
      <c r="C1894" s="57" t="s">
        <v>113</v>
      </c>
      <c r="D1894" s="19" t="str">
        <f t="shared" si="174"/>
        <v>Defensives</v>
      </c>
      <c r="E1894" s="19" t="str">
        <f t="shared" si="175"/>
        <v>Defensives</v>
      </c>
      <c r="F1894" s="100">
        <v>1.0120000000000001E-2</v>
      </c>
      <c r="G1894" s="101">
        <v>47.82</v>
      </c>
      <c r="H1894" s="98">
        <v>2.7480000000000001E-2</v>
      </c>
      <c r="I1894" s="20">
        <f t="shared" si="176"/>
        <v>1</v>
      </c>
      <c r="J1894" s="102">
        <f t="shared" si="177"/>
        <v>2.1162693433709746E-4</v>
      </c>
      <c r="K1894" s="102">
        <f t="shared" si="178"/>
        <v>7.7011257036789463E-3</v>
      </c>
      <c r="L1894" s="96">
        <f t="shared" si="179"/>
        <v>1.0120000000000001E-2</v>
      </c>
    </row>
    <row r="1895" spans="1:12" ht="13.95" customHeight="1" x14ac:dyDescent="0.3">
      <c r="A1895" s="94">
        <v>45322</v>
      </c>
      <c r="B1895" s="57" t="s">
        <v>363</v>
      </c>
      <c r="C1895" s="57" t="s">
        <v>113</v>
      </c>
      <c r="D1895" s="19" t="str">
        <f t="shared" si="174"/>
        <v>Defensives</v>
      </c>
      <c r="E1895" s="19" t="str">
        <f t="shared" si="175"/>
        <v>Defensives</v>
      </c>
      <c r="F1895" s="100">
        <v>1.0749999999999999E-2</v>
      </c>
      <c r="G1895" s="101">
        <v>45.503999999999998</v>
      </c>
      <c r="H1895" s="98">
        <v>3.7260000000000001E-2</v>
      </c>
      <c r="I1895" s="20">
        <f t="shared" si="176"/>
        <v>1</v>
      </c>
      <c r="J1895" s="102">
        <f t="shared" si="177"/>
        <v>2.3624296765119551E-4</v>
      </c>
      <c r="K1895" s="102">
        <f t="shared" si="178"/>
        <v>6.3403909729252686E-3</v>
      </c>
      <c r="L1895" s="96">
        <f t="shared" si="179"/>
        <v>1.0749999999999999E-2</v>
      </c>
    </row>
    <row r="1896" spans="1:12" ht="13.95" customHeight="1" x14ac:dyDescent="0.3">
      <c r="A1896" s="94">
        <v>45351</v>
      </c>
      <c r="B1896" s="57" t="s">
        <v>363</v>
      </c>
      <c r="C1896" s="57" t="s">
        <v>113</v>
      </c>
      <c r="D1896" s="19" t="str">
        <f t="shared" si="174"/>
        <v>Defensives</v>
      </c>
      <c r="E1896" s="19" t="str">
        <f t="shared" si="175"/>
        <v>Defensives</v>
      </c>
      <c r="F1896" s="100">
        <v>1.1560000000000001E-2</v>
      </c>
      <c r="G1896" s="101">
        <v>34.244</v>
      </c>
      <c r="H1896" s="98">
        <v>4.0660000000000002E-2</v>
      </c>
      <c r="I1896" s="20">
        <f t="shared" si="176"/>
        <v>1</v>
      </c>
      <c r="J1896" s="102">
        <f t="shared" si="177"/>
        <v>3.3757738581941367E-4</v>
      </c>
      <c r="K1896" s="102">
        <f t="shared" si="178"/>
        <v>8.3024443142994016E-3</v>
      </c>
      <c r="L1896" s="96">
        <f t="shared" si="179"/>
        <v>1.1560000000000001E-2</v>
      </c>
    </row>
    <row r="1897" spans="1:12" ht="13.95" customHeight="1" x14ac:dyDescent="0.3">
      <c r="A1897" s="94">
        <v>45382</v>
      </c>
      <c r="B1897" s="57" t="s">
        <v>363</v>
      </c>
      <c r="C1897" s="57" t="s">
        <v>113</v>
      </c>
      <c r="D1897" s="19" t="str">
        <f t="shared" si="174"/>
        <v>Defensives</v>
      </c>
      <c r="E1897" s="19" t="str">
        <f t="shared" si="175"/>
        <v>Defensives</v>
      </c>
      <c r="F1897" s="100">
        <v>1.2670000000000001E-2</v>
      </c>
      <c r="G1897" s="101">
        <v>22.893000000000001</v>
      </c>
      <c r="H1897" s="98">
        <v>5.2769999999999997E-2</v>
      </c>
      <c r="I1897" s="20">
        <f t="shared" si="176"/>
        <v>1</v>
      </c>
      <c r="J1897" s="102">
        <f t="shared" si="177"/>
        <v>5.5344428427903732E-4</v>
      </c>
      <c r="K1897" s="102">
        <f t="shared" si="178"/>
        <v>1.0487858333883595E-2</v>
      </c>
      <c r="L1897" s="96">
        <f t="shared" si="179"/>
        <v>1.2670000000000001E-2</v>
      </c>
    </row>
    <row r="1898" spans="1:12" ht="13.95" customHeight="1" x14ac:dyDescent="0.3">
      <c r="A1898" s="94">
        <v>45412</v>
      </c>
      <c r="B1898" s="57" t="s">
        <v>363</v>
      </c>
      <c r="C1898" s="57" t="s">
        <v>113</v>
      </c>
      <c r="D1898" s="19" t="str">
        <f t="shared" si="174"/>
        <v>Defensives</v>
      </c>
      <c r="E1898" s="19" t="str">
        <f t="shared" si="175"/>
        <v>Defensives</v>
      </c>
      <c r="F1898" s="100">
        <v>1.3429999999999999E-2</v>
      </c>
      <c r="G1898" s="101">
        <v>21.827999999999999</v>
      </c>
      <c r="H1898" s="98">
        <v>6.0089999999999998E-2</v>
      </c>
      <c r="I1898" s="20">
        <f t="shared" si="176"/>
        <v>1</v>
      </c>
      <c r="J1898" s="102">
        <f t="shared" si="177"/>
        <v>6.1526479750778813E-4</v>
      </c>
      <c r="K1898" s="102">
        <f t="shared" si="178"/>
        <v>1.0239054709731871E-2</v>
      </c>
      <c r="L1898" s="96">
        <f t="shared" si="179"/>
        <v>1.3429999999999999E-2</v>
      </c>
    </row>
    <row r="1899" spans="1:12" ht="13.95" customHeight="1" x14ac:dyDescent="0.3">
      <c r="A1899" s="94">
        <v>45443</v>
      </c>
      <c r="B1899" s="57" t="s">
        <v>363</v>
      </c>
      <c r="C1899" s="57" t="s">
        <v>113</v>
      </c>
      <c r="D1899" s="19" t="str">
        <f t="shared" si="174"/>
        <v>Defensives</v>
      </c>
      <c r="E1899" s="19" t="str">
        <f t="shared" si="175"/>
        <v>Defensives</v>
      </c>
      <c r="F1899" s="100">
        <v>7.6800000000000002E-3</v>
      </c>
      <c r="G1899" s="101">
        <v>19.922999999999998</v>
      </c>
      <c r="H1899" s="98">
        <v>0.11286</v>
      </c>
      <c r="I1899" s="20">
        <f t="shared" si="176"/>
        <v>1</v>
      </c>
      <c r="J1899" s="102">
        <f t="shared" si="177"/>
        <v>3.8548411383827741E-4</v>
      </c>
      <c r="K1899" s="102">
        <f t="shared" si="178"/>
        <v>3.4155955505783928E-3</v>
      </c>
      <c r="L1899" s="96">
        <f t="shared" si="179"/>
        <v>7.6800000000000002E-3</v>
      </c>
    </row>
    <row r="1900" spans="1:12" ht="13.95" customHeight="1" x14ac:dyDescent="0.3">
      <c r="A1900" s="94">
        <v>45473</v>
      </c>
      <c r="B1900" s="57" t="s">
        <v>363</v>
      </c>
      <c r="C1900" s="57" t="s">
        <v>113</v>
      </c>
      <c r="D1900" s="19" t="str">
        <f t="shared" si="174"/>
        <v>Defensives</v>
      </c>
      <c r="E1900" s="19" t="str">
        <f t="shared" si="175"/>
        <v>Defensives</v>
      </c>
      <c r="F1900" s="100">
        <v>9.300000000000001E-3</v>
      </c>
      <c r="G1900" s="101">
        <v>21.254000000000001</v>
      </c>
      <c r="H1900" s="98">
        <v>0.11617</v>
      </c>
      <c r="I1900" s="20">
        <f t="shared" si="176"/>
        <v>1</v>
      </c>
      <c r="J1900" s="102">
        <f t="shared" si="177"/>
        <v>4.3756469370471443E-4</v>
      </c>
      <c r="K1900" s="102">
        <f t="shared" si="178"/>
        <v>3.7665894267428289E-3</v>
      </c>
      <c r="L1900" s="96">
        <f t="shared" si="179"/>
        <v>9.300000000000001E-3</v>
      </c>
    </row>
    <row r="1901" spans="1:12" ht="13.95" customHeight="1" x14ac:dyDescent="0.3">
      <c r="A1901" s="94">
        <v>45504</v>
      </c>
      <c r="B1901" s="57" t="s">
        <v>363</v>
      </c>
      <c r="C1901" s="57" t="s">
        <v>113</v>
      </c>
      <c r="D1901" s="19" t="str">
        <f t="shared" si="174"/>
        <v>Defensives</v>
      </c>
      <c r="E1901" s="19" t="str">
        <f t="shared" si="175"/>
        <v>Defensives</v>
      </c>
      <c r="F1901" s="100">
        <v>8.3199999999999993E-3</v>
      </c>
      <c r="G1901" s="101">
        <v>18.524999999999999</v>
      </c>
      <c r="H1901" s="98">
        <v>0.12181</v>
      </c>
      <c r="I1901" s="20">
        <f t="shared" si="176"/>
        <v>1</v>
      </c>
      <c r="J1901" s="102">
        <f t="shared" si="177"/>
        <v>4.4912280701754387E-4</v>
      </c>
      <c r="K1901" s="102">
        <f t="shared" si="178"/>
        <v>3.6870766523072313E-3</v>
      </c>
      <c r="L1901" s="96">
        <f t="shared" si="179"/>
        <v>8.3199999999999993E-3</v>
      </c>
    </row>
    <row r="1902" spans="1:12" ht="13.95" customHeight="1" x14ac:dyDescent="0.3">
      <c r="A1902" s="94">
        <v>45535</v>
      </c>
      <c r="B1902" s="57" t="s">
        <v>363</v>
      </c>
      <c r="C1902" s="57" t="s">
        <v>113</v>
      </c>
      <c r="D1902" s="19" t="str">
        <f t="shared" si="174"/>
        <v>Defensives</v>
      </c>
      <c r="E1902" s="19" t="str">
        <f t="shared" si="175"/>
        <v>Defensives</v>
      </c>
      <c r="F1902" s="100">
        <v>9.5199999999999989E-3</v>
      </c>
      <c r="G1902" s="101">
        <v>13.737</v>
      </c>
      <c r="H1902" s="98">
        <v>0.17796999999999999</v>
      </c>
      <c r="I1902" s="20">
        <f t="shared" si="176"/>
        <v>1</v>
      </c>
      <c r="J1902" s="102">
        <f t="shared" si="177"/>
        <v>6.9301885418941538E-4</v>
      </c>
      <c r="K1902" s="102">
        <f t="shared" si="178"/>
        <v>3.8940206449930631E-3</v>
      </c>
      <c r="L1902" s="96">
        <f t="shared" si="179"/>
        <v>9.5199999999999989E-3</v>
      </c>
    </row>
    <row r="1903" spans="1:12" ht="13.95" customHeight="1" x14ac:dyDescent="0.3">
      <c r="A1903" s="94">
        <v>45565</v>
      </c>
      <c r="B1903" s="57" t="s">
        <v>363</v>
      </c>
      <c r="C1903" s="57" t="s">
        <v>113</v>
      </c>
      <c r="D1903" s="19" t="str">
        <f t="shared" si="174"/>
        <v>Defensives</v>
      </c>
      <c r="E1903" s="19" t="str">
        <f t="shared" si="175"/>
        <v>Defensives</v>
      </c>
      <c r="F1903" s="100">
        <v>8.8699999999999994E-3</v>
      </c>
      <c r="G1903" s="101">
        <v>11.837</v>
      </c>
      <c r="H1903" s="98">
        <v>0.18595999999999999</v>
      </c>
      <c r="I1903" s="20">
        <f t="shared" si="176"/>
        <v>1</v>
      </c>
      <c r="J1903" s="102">
        <f t="shared" si="177"/>
        <v>7.493452732955985E-4</v>
      </c>
      <c r="K1903" s="102">
        <f t="shared" si="178"/>
        <v>4.0296046101075426E-3</v>
      </c>
      <c r="L1903" s="96">
        <f t="shared" si="179"/>
        <v>8.8699999999999994E-3</v>
      </c>
    </row>
    <row r="1904" spans="1:12" ht="13.95" customHeight="1" x14ac:dyDescent="0.3">
      <c r="A1904" s="94">
        <v>45596</v>
      </c>
      <c r="B1904" s="57" t="s">
        <v>363</v>
      </c>
      <c r="C1904" s="57" t="s">
        <v>113</v>
      </c>
      <c r="D1904" s="19" t="str">
        <f t="shared" si="174"/>
        <v>Defensives</v>
      </c>
      <c r="E1904" s="19" t="str">
        <f t="shared" si="175"/>
        <v>Defensives</v>
      </c>
      <c r="F1904" s="100">
        <v>0.01</v>
      </c>
      <c r="G1904" s="101">
        <v>12.558999999999999</v>
      </c>
      <c r="H1904" s="98">
        <v>0.18436</v>
      </c>
      <c r="I1904" s="20">
        <f t="shared" si="176"/>
        <v>1</v>
      </c>
      <c r="J1904" s="102">
        <f t="shared" si="177"/>
        <v>7.9624173899195806E-4</v>
      </c>
      <c r="K1904" s="102">
        <f t="shared" si="178"/>
        <v>4.3189506345842812E-3</v>
      </c>
      <c r="L1904" s="96">
        <f t="shared" si="179"/>
        <v>0.01</v>
      </c>
    </row>
    <row r="1905" spans="1:12" ht="13.95" customHeight="1" x14ac:dyDescent="0.3">
      <c r="A1905" s="94">
        <v>45626</v>
      </c>
      <c r="B1905" s="57" t="s">
        <v>363</v>
      </c>
      <c r="C1905" s="57" t="s">
        <v>113</v>
      </c>
      <c r="D1905" s="19" t="str">
        <f t="shared" si="174"/>
        <v>Defensives</v>
      </c>
      <c r="E1905" s="19" t="str">
        <f t="shared" si="175"/>
        <v>Defensives</v>
      </c>
      <c r="F1905" s="100">
        <v>9.7900000000000001E-3</v>
      </c>
      <c r="G1905" s="101">
        <v>12.233000000000001</v>
      </c>
      <c r="H1905" s="98">
        <v>0.17615</v>
      </c>
      <c r="I1905" s="20">
        <f t="shared" si="176"/>
        <v>1</v>
      </c>
      <c r="J1905" s="102">
        <f t="shared" si="177"/>
        <v>8.0029428594784592E-4</v>
      </c>
      <c r="K1905" s="102">
        <f t="shared" si="178"/>
        <v>4.5432545327723298E-3</v>
      </c>
      <c r="L1905" s="96">
        <f t="shared" si="179"/>
        <v>9.7900000000000001E-3</v>
      </c>
    </row>
    <row r="1906" spans="1:12" ht="13.95" customHeight="1" x14ac:dyDescent="0.3">
      <c r="A1906" s="94">
        <v>45657</v>
      </c>
      <c r="B1906" s="57" t="s">
        <v>363</v>
      </c>
      <c r="C1906" s="57" t="s">
        <v>113</v>
      </c>
      <c r="D1906" s="19" t="str">
        <f t="shared" si="174"/>
        <v>Defensives</v>
      </c>
      <c r="E1906" s="19" t="str">
        <f t="shared" si="175"/>
        <v>Defensives</v>
      </c>
      <c r="F1906" s="100">
        <v>1.0630000000000001E-2</v>
      </c>
      <c r="G1906" s="101">
        <v>11.826000000000001</v>
      </c>
      <c r="H1906" s="98">
        <v>0.18437000000000001</v>
      </c>
      <c r="I1906" s="20">
        <f t="shared" si="176"/>
        <v>1</v>
      </c>
      <c r="J1906" s="102">
        <f t="shared" si="177"/>
        <v>8.9886690343311349E-4</v>
      </c>
      <c r="K1906" s="102">
        <f t="shared" si="178"/>
        <v>4.875342536383975E-3</v>
      </c>
      <c r="L1906" s="96">
        <f t="shared" si="179"/>
        <v>1.0630000000000001E-2</v>
      </c>
    </row>
    <row r="1907" spans="1:12" ht="13.95" customHeight="1" x14ac:dyDescent="0.3">
      <c r="A1907" s="94">
        <v>45688</v>
      </c>
      <c r="B1907" s="57" t="s">
        <v>363</v>
      </c>
      <c r="C1907" s="57" t="s">
        <v>113</v>
      </c>
      <c r="D1907" s="19" t="str">
        <f t="shared" si="174"/>
        <v>Defensives</v>
      </c>
      <c r="E1907" s="19" t="str">
        <f t="shared" si="175"/>
        <v>Defensives</v>
      </c>
      <c r="F1907" s="100">
        <v>8.6899999999999998E-3</v>
      </c>
      <c r="G1907" s="101">
        <v>10.48</v>
      </c>
      <c r="H1907" s="98">
        <v>0.19259000000000001</v>
      </c>
      <c r="I1907" s="20">
        <f t="shared" si="176"/>
        <v>1</v>
      </c>
      <c r="J1907" s="102">
        <f t="shared" si="177"/>
        <v>8.2919847328244271E-4</v>
      </c>
      <c r="K1907" s="102">
        <f t="shared" si="178"/>
        <v>4.3055115700838184E-3</v>
      </c>
      <c r="L1907" s="96">
        <f t="shared" si="179"/>
        <v>8.6899999999999998E-3</v>
      </c>
    </row>
    <row r="1908" spans="1:12" ht="13.95" customHeight="1" x14ac:dyDescent="0.3">
      <c r="A1908" s="94">
        <v>45716</v>
      </c>
      <c r="B1908" s="57" t="s">
        <v>363</v>
      </c>
      <c r="C1908" s="57" t="s">
        <v>113</v>
      </c>
      <c r="D1908" s="19" t="str">
        <f t="shared" si="174"/>
        <v>Defensives</v>
      </c>
      <c r="E1908" s="19" t="str">
        <f t="shared" si="175"/>
        <v>Defensives</v>
      </c>
      <c r="F1908" s="100">
        <v>7.3600000000000002E-3</v>
      </c>
      <c r="G1908" s="101">
        <v>8.9909999999999997</v>
      </c>
      <c r="H1908" s="98">
        <v>0.17863999999999999</v>
      </c>
      <c r="I1908" s="20">
        <f t="shared" si="176"/>
        <v>1</v>
      </c>
      <c r="J1908" s="102">
        <f t="shared" si="177"/>
        <v>8.1859637415192981E-4</v>
      </c>
      <c r="K1908" s="102">
        <f t="shared" si="178"/>
        <v>4.5823800613072653E-3</v>
      </c>
      <c r="L1908" s="96">
        <f t="shared" si="179"/>
        <v>7.3600000000000002E-3</v>
      </c>
    </row>
    <row r="1909" spans="1:12" ht="13.95" customHeight="1" x14ac:dyDescent="0.3">
      <c r="A1909" s="94">
        <v>45747</v>
      </c>
      <c r="B1909" s="57" t="s">
        <v>363</v>
      </c>
      <c r="C1909" s="57" t="s">
        <v>113</v>
      </c>
      <c r="D1909" s="19" t="str">
        <f t="shared" si="174"/>
        <v>Defensives</v>
      </c>
      <c r="E1909" s="19" t="str">
        <f t="shared" si="175"/>
        <v>Defensives</v>
      </c>
      <c r="F1909" s="100">
        <v>7.6800000000000002E-3</v>
      </c>
      <c r="G1909" s="101">
        <v>10.180999999999999</v>
      </c>
      <c r="H1909" s="98">
        <v>0.17460999999999999</v>
      </c>
      <c r="I1909" s="20">
        <f t="shared" si="176"/>
        <v>1</v>
      </c>
      <c r="J1909" s="102">
        <f t="shared" si="177"/>
        <v>7.5434633140163056E-4</v>
      </c>
      <c r="K1909" s="102">
        <f t="shared" si="178"/>
        <v>4.3201782910579616E-3</v>
      </c>
      <c r="L1909" s="96">
        <f t="shared" si="179"/>
        <v>7.6800000000000002E-3</v>
      </c>
    </row>
    <row r="1910" spans="1:12" ht="13.95" customHeight="1" x14ac:dyDescent="0.3">
      <c r="A1910" s="94">
        <v>45777</v>
      </c>
      <c r="B1910" s="57" t="s">
        <v>363</v>
      </c>
      <c r="C1910" s="57" t="s">
        <v>113</v>
      </c>
      <c r="D1910" s="19" t="str">
        <f t="shared" si="174"/>
        <v>Defensives</v>
      </c>
      <c r="E1910" s="19" t="str">
        <f t="shared" si="175"/>
        <v>Defensives</v>
      </c>
      <c r="F1910" s="100">
        <v>8.6E-3</v>
      </c>
      <c r="G1910" s="101">
        <v>13.195</v>
      </c>
      <c r="H1910" s="98">
        <v>0.16467000000000001</v>
      </c>
      <c r="I1910" s="20">
        <f t="shared" si="176"/>
        <v>1</v>
      </c>
      <c r="J1910" s="102">
        <f t="shared" si="177"/>
        <v>6.5176203107237586E-4</v>
      </c>
      <c r="K1910" s="102">
        <f t="shared" si="178"/>
        <v>3.9579888933769106E-3</v>
      </c>
      <c r="L1910" s="96">
        <f t="shared" si="179"/>
        <v>8.6E-3</v>
      </c>
    </row>
    <row r="1911" spans="1:12" ht="13.95" customHeight="1" x14ac:dyDescent="0.3">
      <c r="A1911" s="94">
        <v>45808</v>
      </c>
      <c r="B1911" s="57" t="s">
        <v>363</v>
      </c>
      <c r="C1911" s="57" t="s">
        <v>113</v>
      </c>
      <c r="D1911" s="19" t="str">
        <f t="shared" si="174"/>
        <v>Defensives</v>
      </c>
      <c r="E1911" s="19" t="str">
        <f t="shared" si="175"/>
        <v>Defensives</v>
      </c>
      <c r="F1911" s="100">
        <v>7.77E-3</v>
      </c>
      <c r="G1911" s="101">
        <v>12.134</v>
      </c>
      <c r="H1911" s="98">
        <v>0.16681000000000001</v>
      </c>
      <c r="I1911" s="20">
        <f t="shared" si="176"/>
        <v>1</v>
      </c>
      <c r="J1911" s="102">
        <f t="shared" si="177"/>
        <v>6.4034943134992585E-4</v>
      </c>
      <c r="K1911" s="102">
        <f t="shared" si="178"/>
        <v>3.8387952242067368E-3</v>
      </c>
      <c r="L1911" s="96">
        <f t="shared" si="179"/>
        <v>7.77E-3</v>
      </c>
    </row>
    <row r="1912" spans="1:12" ht="13.95" customHeight="1" x14ac:dyDescent="0.3">
      <c r="A1912" s="94">
        <v>45838</v>
      </c>
      <c r="B1912" s="57" t="s">
        <v>363</v>
      </c>
      <c r="C1912" s="57" t="s">
        <v>113</v>
      </c>
      <c r="D1912" s="19" t="str">
        <f t="shared" si="174"/>
        <v>Defensives</v>
      </c>
      <c r="E1912" s="19" t="str">
        <f t="shared" si="175"/>
        <v>Defensives</v>
      </c>
      <c r="F1912" s="100">
        <v>7.8200000000000006E-3</v>
      </c>
      <c r="G1912" s="101">
        <v>11.948</v>
      </c>
      <c r="H1912" s="98">
        <v>0.16425000000000001</v>
      </c>
      <c r="I1912" s="20">
        <f t="shared" si="176"/>
        <v>1</v>
      </c>
      <c r="J1912" s="102">
        <f t="shared" si="177"/>
        <v>6.5450284566454637E-4</v>
      </c>
      <c r="K1912" s="102">
        <f t="shared" si="178"/>
        <v>3.9847966250505101E-3</v>
      </c>
      <c r="L1912" s="96">
        <f t="shared" si="179"/>
        <v>7.8200000000000006E-3</v>
      </c>
    </row>
    <row r="1913" spans="1:12" ht="13.95" customHeight="1" x14ac:dyDescent="0.3">
      <c r="A1913" s="94">
        <v>45869</v>
      </c>
      <c r="B1913" s="57" t="s">
        <v>363</v>
      </c>
      <c r="C1913" s="57" t="s">
        <v>113</v>
      </c>
      <c r="D1913" s="19" t="str">
        <f t="shared" si="174"/>
        <v>Defensives</v>
      </c>
      <c r="E1913" s="19" t="str">
        <f t="shared" si="175"/>
        <v>Defensives</v>
      </c>
      <c r="F1913" s="100">
        <v>8.1300000000000001E-3</v>
      </c>
      <c r="G1913" s="101">
        <v>12.993</v>
      </c>
      <c r="H1913" s="98">
        <v>0.14953</v>
      </c>
      <c r="I1913" s="20">
        <f t="shared" si="176"/>
        <v>1</v>
      </c>
      <c r="J1913" s="102">
        <f t="shared" si="177"/>
        <v>6.2572154236896786E-4</v>
      </c>
      <c r="K1913" s="102">
        <f t="shared" si="178"/>
        <v>4.1845886602619401E-3</v>
      </c>
      <c r="L1913" s="96">
        <f t="shared" si="179"/>
        <v>8.1300000000000001E-3</v>
      </c>
    </row>
    <row r="1914" spans="1:12" ht="13.95" customHeight="1" x14ac:dyDescent="0.3">
      <c r="A1914" s="94">
        <v>45900</v>
      </c>
      <c r="B1914" s="57" t="s">
        <v>363</v>
      </c>
      <c r="C1914" s="57" t="s">
        <v>113</v>
      </c>
      <c r="D1914" s="19" t="str">
        <f t="shared" si="174"/>
        <v>Defensives</v>
      </c>
      <c r="E1914" s="19" t="str">
        <f t="shared" si="175"/>
        <v>Defensives</v>
      </c>
      <c r="F1914" s="100">
        <v>5.8899999999999994E-3</v>
      </c>
      <c r="G1914" s="101">
        <v>12.398</v>
      </c>
      <c r="H1914" s="98">
        <v>0.14641999999999999</v>
      </c>
      <c r="I1914" s="20">
        <f t="shared" si="176"/>
        <v>1</v>
      </c>
      <c r="J1914" s="102">
        <f t="shared" si="177"/>
        <v>4.75076625262139E-4</v>
      </c>
      <c r="K1914" s="102">
        <f t="shared" si="178"/>
        <v>3.2446156622192258E-3</v>
      </c>
      <c r="L1914" s="96">
        <f t="shared" si="179"/>
        <v>5.8899999999999994E-3</v>
      </c>
    </row>
    <row r="1915" spans="1:12" ht="13.95" customHeight="1" x14ac:dyDescent="0.3">
      <c r="A1915" s="94">
        <v>42674</v>
      </c>
      <c r="B1915" s="57" t="s">
        <v>364</v>
      </c>
      <c r="C1915" s="57" t="s">
        <v>122</v>
      </c>
      <c r="D1915" s="19" t="str">
        <f t="shared" si="174"/>
        <v>Commodities</v>
      </c>
      <c r="E1915" s="19" t="str">
        <f t="shared" si="175"/>
        <v>Commodities</v>
      </c>
      <c r="F1915" s="100">
        <v>7.2199999999999999E-3</v>
      </c>
      <c r="G1915" s="101">
        <v>7.5780000000000003</v>
      </c>
      <c r="H1915" s="98">
        <v>0.50631999999999999</v>
      </c>
      <c r="I1915" s="20">
        <f t="shared" si="176"/>
        <v>1</v>
      </c>
      <c r="J1915" s="102">
        <f t="shared" si="177"/>
        <v>9.5275798363684346E-4</v>
      </c>
      <c r="K1915" s="102">
        <f t="shared" si="178"/>
        <v>1.881730888838765E-3</v>
      </c>
      <c r="L1915" s="96">
        <f t="shared" si="179"/>
        <v>7.2199999999999999E-3</v>
      </c>
    </row>
    <row r="1916" spans="1:12" ht="13.95" customHeight="1" x14ac:dyDescent="0.3">
      <c r="A1916" s="94">
        <v>42704</v>
      </c>
      <c r="B1916" s="57" t="s">
        <v>364</v>
      </c>
      <c r="C1916" s="57" t="s">
        <v>122</v>
      </c>
      <c r="D1916" s="19" t="str">
        <f t="shared" si="174"/>
        <v>Commodities</v>
      </c>
      <c r="E1916" s="19" t="str">
        <f t="shared" si="175"/>
        <v>Commodities</v>
      </c>
      <c r="F1916" s="100">
        <v>7.28E-3</v>
      </c>
      <c r="G1916" s="101">
        <v>7.5789999999999997</v>
      </c>
      <c r="H1916" s="98">
        <v>0.60416999999999998</v>
      </c>
      <c r="I1916" s="20">
        <f t="shared" si="176"/>
        <v>1</v>
      </c>
      <c r="J1916" s="102">
        <f t="shared" si="177"/>
        <v>9.6054888507718698E-4</v>
      </c>
      <c r="K1916" s="102">
        <f t="shared" si="178"/>
        <v>1.5898652450091646E-3</v>
      </c>
      <c r="L1916" s="96">
        <f t="shared" si="179"/>
        <v>7.28E-3</v>
      </c>
    </row>
    <row r="1917" spans="1:12" ht="13.95" customHeight="1" x14ac:dyDescent="0.3">
      <c r="A1917" s="94">
        <v>42735</v>
      </c>
      <c r="B1917" s="57" t="s">
        <v>364</v>
      </c>
      <c r="C1917" s="57" t="s">
        <v>122</v>
      </c>
      <c r="D1917" s="19" t="str">
        <f t="shared" si="174"/>
        <v>Commodities</v>
      </c>
      <c r="E1917" s="19" t="str">
        <f t="shared" si="175"/>
        <v>Commodities</v>
      </c>
      <c r="F1917" s="100">
        <v>9.1000000000000004E-3</v>
      </c>
      <c r="G1917" s="101">
        <v>8.8030000000000008</v>
      </c>
      <c r="H1917" s="98">
        <v>0.39733000000000002</v>
      </c>
      <c r="I1917" s="20">
        <f t="shared" si="176"/>
        <v>1</v>
      </c>
      <c r="J1917" s="102">
        <f t="shared" si="177"/>
        <v>1.0337384982392365E-3</v>
      </c>
      <c r="K1917" s="102">
        <f t="shared" si="178"/>
        <v>2.6017126777218846E-3</v>
      </c>
      <c r="L1917" s="96">
        <f t="shared" si="179"/>
        <v>9.1000000000000004E-3</v>
      </c>
    </row>
    <row r="1918" spans="1:12" ht="13.95" customHeight="1" x14ac:dyDescent="0.3">
      <c r="A1918" s="94">
        <v>42766</v>
      </c>
      <c r="B1918" s="57" t="s">
        <v>364</v>
      </c>
      <c r="C1918" s="57" t="s">
        <v>122</v>
      </c>
      <c r="D1918" s="19" t="str">
        <f t="shared" si="174"/>
        <v>Commodities</v>
      </c>
      <c r="E1918" s="19" t="str">
        <f t="shared" si="175"/>
        <v>Commodities</v>
      </c>
      <c r="F1918" s="100">
        <v>7.9299999999999995E-3</v>
      </c>
      <c r="G1918" s="101">
        <v>8.6370000000000005</v>
      </c>
      <c r="H1918" s="98">
        <v>0.40743000000000001</v>
      </c>
      <c r="I1918" s="20">
        <f t="shared" si="176"/>
        <v>1</v>
      </c>
      <c r="J1918" s="102">
        <f t="shared" si="177"/>
        <v>9.1814287368299167E-4</v>
      </c>
      <c r="K1918" s="102">
        <f t="shared" si="178"/>
        <v>2.2534984504896339E-3</v>
      </c>
      <c r="L1918" s="96">
        <f t="shared" si="179"/>
        <v>7.9299999999999995E-3</v>
      </c>
    </row>
    <row r="1919" spans="1:12" ht="13.95" customHeight="1" x14ac:dyDescent="0.3">
      <c r="A1919" s="94">
        <v>42794</v>
      </c>
      <c r="B1919" s="57" t="s">
        <v>364</v>
      </c>
      <c r="C1919" s="57" t="s">
        <v>122</v>
      </c>
      <c r="D1919" s="19" t="str">
        <f t="shared" si="174"/>
        <v>Commodities</v>
      </c>
      <c r="E1919" s="19" t="str">
        <f t="shared" si="175"/>
        <v>Commodities</v>
      </c>
      <c r="F1919" s="100">
        <v>7.7799999999999996E-3</v>
      </c>
      <c r="G1919" s="101">
        <v>8.9649999999999999</v>
      </c>
      <c r="H1919" s="98">
        <v>0.74463999999999997</v>
      </c>
      <c r="I1919" s="20">
        <f t="shared" si="176"/>
        <v>1</v>
      </c>
      <c r="J1919" s="102">
        <f t="shared" si="177"/>
        <v>8.6781929726714995E-4</v>
      </c>
      <c r="K1919" s="102">
        <f t="shared" si="178"/>
        <v>1.16542127372576E-3</v>
      </c>
      <c r="L1919" s="96">
        <f t="shared" si="179"/>
        <v>7.7799999999999996E-3</v>
      </c>
    </row>
    <row r="1920" spans="1:12" ht="13.95" customHeight="1" x14ac:dyDescent="0.3">
      <c r="A1920" s="94">
        <v>42825</v>
      </c>
      <c r="B1920" s="57" t="s">
        <v>364</v>
      </c>
      <c r="C1920" s="57" t="s">
        <v>122</v>
      </c>
      <c r="D1920" s="19" t="str">
        <f t="shared" si="174"/>
        <v>Commodities</v>
      </c>
      <c r="E1920" s="19" t="str">
        <f t="shared" si="175"/>
        <v>Commodities</v>
      </c>
      <c r="F1920" s="100">
        <v>7.8500000000000011E-3</v>
      </c>
      <c r="G1920" s="101">
        <v>9.2579999999999991</v>
      </c>
      <c r="H1920" s="98">
        <v>0.45540000000000003</v>
      </c>
      <c r="I1920" s="20">
        <f t="shared" si="176"/>
        <v>1</v>
      </c>
      <c r="J1920" s="102">
        <f t="shared" si="177"/>
        <v>8.479153164830419E-4</v>
      </c>
      <c r="K1920" s="102">
        <f t="shared" si="178"/>
        <v>1.8619132992600831E-3</v>
      </c>
      <c r="L1920" s="96">
        <f t="shared" si="179"/>
        <v>7.8500000000000011E-3</v>
      </c>
    </row>
    <row r="1921" spans="1:12" ht="13.95" customHeight="1" x14ac:dyDescent="0.3">
      <c r="A1921" s="94">
        <v>42855</v>
      </c>
      <c r="B1921" s="57" t="s">
        <v>364</v>
      </c>
      <c r="C1921" s="57" t="s">
        <v>122</v>
      </c>
      <c r="D1921" s="19" t="str">
        <f t="shared" si="174"/>
        <v>Commodities</v>
      </c>
      <c r="E1921" s="19" t="str">
        <f t="shared" si="175"/>
        <v>Commodities</v>
      </c>
      <c r="F1921" s="100">
        <v>8.26E-3</v>
      </c>
      <c r="G1921" s="101">
        <v>9.8940000000000001</v>
      </c>
      <c r="H1921" s="98">
        <v>0.68233999999999995</v>
      </c>
      <c r="I1921" s="20">
        <f t="shared" si="176"/>
        <v>1</v>
      </c>
      <c r="J1921" s="102">
        <f t="shared" si="177"/>
        <v>8.3484940367899738E-4</v>
      </c>
      <c r="K1921" s="102">
        <f t="shared" si="178"/>
        <v>1.2235093995354184E-3</v>
      </c>
      <c r="L1921" s="96">
        <f t="shared" si="179"/>
        <v>8.26E-3</v>
      </c>
    </row>
    <row r="1922" spans="1:12" ht="13.95" customHeight="1" x14ac:dyDescent="0.3">
      <c r="A1922" s="94">
        <v>42886</v>
      </c>
      <c r="B1922" s="57" t="s">
        <v>364</v>
      </c>
      <c r="C1922" s="57" t="s">
        <v>122</v>
      </c>
      <c r="D1922" s="19" t="str">
        <f t="shared" si="174"/>
        <v>Commodities</v>
      </c>
      <c r="E1922" s="19" t="str">
        <f t="shared" si="175"/>
        <v>Commodities</v>
      </c>
      <c r="F1922" s="100">
        <v>8.6199999999999992E-3</v>
      </c>
      <c r="G1922" s="101">
        <v>8.7070000000000007</v>
      </c>
      <c r="H1922" s="98">
        <v>0.72742000000000007</v>
      </c>
      <c r="I1922" s="20">
        <f t="shared" si="176"/>
        <v>1</v>
      </c>
      <c r="J1922" s="102">
        <f t="shared" si="177"/>
        <v>9.9000803950844134E-4</v>
      </c>
      <c r="K1922" s="102">
        <f t="shared" si="178"/>
        <v>1.360985454769516E-3</v>
      </c>
      <c r="L1922" s="96">
        <f t="shared" si="179"/>
        <v>8.6199999999999992E-3</v>
      </c>
    </row>
    <row r="1923" spans="1:12" ht="13.95" customHeight="1" x14ac:dyDescent="0.3">
      <c r="A1923" s="94">
        <v>42916</v>
      </c>
      <c r="B1923" s="57" t="s">
        <v>364</v>
      </c>
      <c r="C1923" s="57" t="s">
        <v>122</v>
      </c>
      <c r="D1923" s="19" t="str">
        <f t="shared" si="174"/>
        <v>Commodities</v>
      </c>
      <c r="E1923" s="19" t="str">
        <f t="shared" si="175"/>
        <v>Commodities</v>
      </c>
      <c r="F1923" s="100">
        <v>8.6400000000000001E-3</v>
      </c>
      <c r="G1923" s="101">
        <v>9.0370000000000008</v>
      </c>
      <c r="H1923" s="98">
        <v>0.70959000000000005</v>
      </c>
      <c r="I1923" s="20">
        <f t="shared" si="176"/>
        <v>1</v>
      </c>
      <c r="J1923" s="102">
        <f t="shared" si="177"/>
        <v>9.5606949208808223E-4</v>
      </c>
      <c r="K1923" s="102">
        <f t="shared" si="178"/>
        <v>1.3473547993744024E-3</v>
      </c>
      <c r="L1923" s="96">
        <f t="shared" si="179"/>
        <v>8.6400000000000001E-3</v>
      </c>
    </row>
    <row r="1924" spans="1:12" ht="13.95" customHeight="1" x14ac:dyDescent="0.3">
      <c r="A1924" s="94">
        <v>42947</v>
      </c>
      <c r="B1924" s="57" t="s">
        <v>364</v>
      </c>
      <c r="C1924" s="57" t="s">
        <v>122</v>
      </c>
      <c r="D1924" s="19" t="str">
        <f t="shared" si="174"/>
        <v>Commodities</v>
      </c>
      <c r="E1924" s="19" t="str">
        <f t="shared" si="175"/>
        <v>Commodities</v>
      </c>
      <c r="F1924" s="100">
        <v>9.0200000000000002E-3</v>
      </c>
      <c r="G1924" s="101">
        <v>9.9049999999999994</v>
      </c>
      <c r="H1924" s="98">
        <v>0.66091999999999995</v>
      </c>
      <c r="I1924" s="20">
        <f t="shared" si="176"/>
        <v>1</v>
      </c>
      <c r="J1924" s="102">
        <f t="shared" si="177"/>
        <v>9.1065118626956093E-4</v>
      </c>
      <c r="K1924" s="102">
        <f t="shared" si="178"/>
        <v>1.3778538798486367E-3</v>
      </c>
      <c r="L1924" s="96">
        <f t="shared" si="179"/>
        <v>9.0200000000000002E-3</v>
      </c>
    </row>
    <row r="1925" spans="1:12" ht="13.95" customHeight="1" x14ac:dyDescent="0.3">
      <c r="A1925" s="94">
        <v>42978</v>
      </c>
      <c r="B1925" s="57" t="s">
        <v>364</v>
      </c>
      <c r="C1925" s="57" t="s">
        <v>122</v>
      </c>
      <c r="D1925" s="19" t="str">
        <f t="shared" ref="D1925:D1988" si="180">VLOOKUP(C1925,GicsMap,2,FALSE)</f>
        <v>Commodities</v>
      </c>
      <c r="E1925" s="19" t="str">
        <f t="shared" ref="E1925:E1988" si="181">IF(D1925="Cyclicals",IF(COUNTIF(GlobalList,B1925)&gt;0,"WEG &amp; Embraer","Cyclicals ex-WEG &amp; Embraer"),D1925)</f>
        <v>Commodities</v>
      </c>
      <c r="F1925" s="100">
        <v>8.5699999999999995E-3</v>
      </c>
      <c r="G1925" s="101">
        <v>10.275</v>
      </c>
      <c r="H1925" s="98">
        <v>0.67105000000000004</v>
      </c>
      <c r="I1925" s="20">
        <f t="shared" ref="I1925:I1988" si="182">IF(AND(ISNUMBER(G1925),ISNUMBER(H1925),G1925&gt;=PEmin,G1925&lt;=PEmax,H1925&gt;=ROEmin,H1925&lt;=ROEmax),1,0)</f>
        <v>1</v>
      </c>
      <c r="J1925" s="102">
        <f t="shared" ref="J1925:J1988" si="183">IF(I1925=1,F1925/G1925,0)</f>
        <v>8.3406326034063253E-4</v>
      </c>
      <c r="K1925" s="102">
        <f t="shared" ref="K1925:K1988" si="184">IF(I1925=1,J1925/H1925,0)</f>
        <v>1.2429226739298599E-3</v>
      </c>
      <c r="L1925" s="96">
        <f t="shared" ref="L1925:L1988" si="185">I1925*F1925</f>
        <v>8.5699999999999995E-3</v>
      </c>
    </row>
    <row r="1926" spans="1:12" ht="13.95" customHeight="1" x14ac:dyDescent="0.3">
      <c r="A1926" s="94">
        <v>43008</v>
      </c>
      <c r="B1926" s="57" t="s">
        <v>364</v>
      </c>
      <c r="C1926" s="57" t="s">
        <v>122</v>
      </c>
      <c r="D1926" s="19" t="str">
        <f t="shared" si="180"/>
        <v>Commodities</v>
      </c>
      <c r="E1926" s="19" t="str">
        <f t="shared" si="181"/>
        <v>Commodities</v>
      </c>
      <c r="F1926" s="100">
        <v>9.2399999999999999E-3</v>
      </c>
      <c r="G1926" s="101">
        <v>11.454000000000001</v>
      </c>
      <c r="H1926" s="98">
        <v>0.64084999999999992</v>
      </c>
      <c r="I1926" s="20">
        <f t="shared" si="182"/>
        <v>1</v>
      </c>
      <c r="J1926" s="102">
        <f t="shared" si="183"/>
        <v>8.0670508119434249E-4</v>
      </c>
      <c r="K1926" s="102">
        <f t="shared" si="184"/>
        <v>1.2588048391891122E-3</v>
      </c>
      <c r="L1926" s="96">
        <f t="shared" si="185"/>
        <v>9.2399999999999999E-3</v>
      </c>
    </row>
    <row r="1927" spans="1:12" ht="13.95" customHeight="1" x14ac:dyDescent="0.3">
      <c r="A1927" s="94">
        <v>43039</v>
      </c>
      <c r="B1927" s="57" t="s">
        <v>364</v>
      </c>
      <c r="C1927" s="57" t="s">
        <v>122</v>
      </c>
      <c r="D1927" s="19" t="str">
        <f t="shared" si="180"/>
        <v>Commodities</v>
      </c>
      <c r="E1927" s="19" t="str">
        <f t="shared" si="181"/>
        <v>Commodities</v>
      </c>
      <c r="F1927" s="100">
        <v>1.098E-2</v>
      </c>
      <c r="G1927" s="101">
        <v>13.459</v>
      </c>
      <c r="H1927" s="98">
        <v>0.65501000000000009</v>
      </c>
      <c r="I1927" s="20">
        <f t="shared" si="182"/>
        <v>1</v>
      </c>
      <c r="J1927" s="102">
        <f t="shared" si="183"/>
        <v>8.1581098149936847E-4</v>
      </c>
      <c r="K1927" s="102">
        <f t="shared" si="184"/>
        <v>1.2454939336794374E-3</v>
      </c>
      <c r="L1927" s="96">
        <f t="shared" si="185"/>
        <v>1.098E-2</v>
      </c>
    </row>
    <row r="1928" spans="1:12" ht="13.95" customHeight="1" x14ac:dyDescent="0.3">
      <c r="A1928" s="94">
        <v>43069</v>
      </c>
      <c r="B1928" s="57" t="s">
        <v>364</v>
      </c>
      <c r="C1928" s="57" t="s">
        <v>122</v>
      </c>
      <c r="D1928" s="19" t="str">
        <f t="shared" si="180"/>
        <v>Commodities</v>
      </c>
      <c r="E1928" s="19" t="str">
        <f t="shared" si="181"/>
        <v>Commodities</v>
      </c>
      <c r="F1928" s="100">
        <v>1.014E-2</v>
      </c>
      <c r="G1928" s="101">
        <v>11.055999999999999</v>
      </c>
      <c r="H1928" s="98">
        <v>0.64134000000000002</v>
      </c>
      <c r="I1928" s="20">
        <f t="shared" si="182"/>
        <v>1</v>
      </c>
      <c r="J1928" s="102">
        <f t="shared" si="183"/>
        <v>9.1714905933429813E-4</v>
      </c>
      <c r="K1928" s="102">
        <f t="shared" si="184"/>
        <v>1.4300512354356474E-3</v>
      </c>
      <c r="L1928" s="96">
        <f t="shared" si="185"/>
        <v>1.014E-2</v>
      </c>
    </row>
    <row r="1929" spans="1:12" ht="13.95" customHeight="1" x14ac:dyDescent="0.3">
      <c r="A1929" s="94">
        <v>43100</v>
      </c>
      <c r="B1929" s="57" t="s">
        <v>364</v>
      </c>
      <c r="C1929" s="57" t="s">
        <v>122</v>
      </c>
      <c r="D1929" s="19" t="str">
        <f t="shared" si="180"/>
        <v>Commodities</v>
      </c>
      <c r="E1929" s="19" t="str">
        <f t="shared" si="181"/>
        <v>Commodities</v>
      </c>
      <c r="F1929" s="100">
        <v>8.9700000000000005E-3</v>
      </c>
      <c r="G1929" s="101">
        <v>12.201000000000001</v>
      </c>
      <c r="H1929" s="98">
        <v>0.63570000000000004</v>
      </c>
      <c r="I1929" s="20">
        <f t="shared" si="182"/>
        <v>1</v>
      </c>
      <c r="J1929" s="102">
        <f t="shared" si="183"/>
        <v>7.351856405212688E-4</v>
      </c>
      <c r="K1929" s="102">
        <f t="shared" si="184"/>
        <v>1.1564977827926203E-3</v>
      </c>
      <c r="L1929" s="96">
        <f t="shared" si="185"/>
        <v>8.9700000000000005E-3</v>
      </c>
    </row>
    <row r="1930" spans="1:12" ht="13.95" customHeight="1" x14ac:dyDescent="0.3">
      <c r="A1930" s="94">
        <v>43131</v>
      </c>
      <c r="B1930" s="57" t="s">
        <v>364</v>
      </c>
      <c r="C1930" s="57" t="s">
        <v>122</v>
      </c>
      <c r="D1930" s="19" t="str">
        <f t="shared" si="180"/>
        <v>Commodities</v>
      </c>
      <c r="E1930" s="19" t="str">
        <f t="shared" si="181"/>
        <v>Commodities</v>
      </c>
      <c r="F1930" s="100">
        <v>9.1199999999999996E-3</v>
      </c>
      <c r="G1930" s="101">
        <v>13.481</v>
      </c>
      <c r="H1930" s="98">
        <v>0.70233999999999996</v>
      </c>
      <c r="I1930" s="20">
        <f t="shared" si="182"/>
        <v>1</v>
      </c>
      <c r="J1930" s="102">
        <f t="shared" si="183"/>
        <v>6.7650767747199757E-4</v>
      </c>
      <c r="K1930" s="102">
        <f t="shared" si="184"/>
        <v>9.6321963361334622E-4</v>
      </c>
      <c r="L1930" s="96">
        <f t="shared" si="185"/>
        <v>9.1199999999999996E-3</v>
      </c>
    </row>
    <row r="1931" spans="1:12" ht="13.95" customHeight="1" x14ac:dyDescent="0.3">
      <c r="A1931" s="94">
        <v>43159</v>
      </c>
      <c r="B1931" s="57" t="s">
        <v>364</v>
      </c>
      <c r="C1931" s="57" t="s">
        <v>122</v>
      </c>
      <c r="D1931" s="19" t="str">
        <f t="shared" si="180"/>
        <v>Commodities</v>
      </c>
      <c r="E1931" s="19" t="str">
        <f t="shared" si="181"/>
        <v>Commodities</v>
      </c>
      <c r="F1931" s="100">
        <v>8.6400000000000001E-3</v>
      </c>
      <c r="G1931" s="101">
        <v>12.864000000000001</v>
      </c>
      <c r="H1931" s="98">
        <v>0.56337000000000004</v>
      </c>
      <c r="I1931" s="20">
        <f t="shared" si="182"/>
        <v>1</v>
      </c>
      <c r="J1931" s="102">
        <f t="shared" si="183"/>
        <v>6.7164179104477607E-4</v>
      </c>
      <c r="K1931" s="102">
        <f t="shared" si="184"/>
        <v>1.1921859364978184E-3</v>
      </c>
      <c r="L1931" s="96">
        <f t="shared" si="185"/>
        <v>8.6400000000000001E-3</v>
      </c>
    </row>
    <row r="1932" spans="1:12" ht="13.95" customHeight="1" x14ac:dyDescent="0.3">
      <c r="A1932" s="94">
        <v>43190</v>
      </c>
      <c r="B1932" s="57" t="s">
        <v>364</v>
      </c>
      <c r="C1932" s="57" t="s">
        <v>122</v>
      </c>
      <c r="D1932" s="19" t="str">
        <f t="shared" si="180"/>
        <v>Commodities</v>
      </c>
      <c r="E1932" s="19" t="str">
        <f t="shared" si="181"/>
        <v>Commodities</v>
      </c>
      <c r="F1932" s="100">
        <v>8.8500000000000002E-3</v>
      </c>
      <c r="G1932" s="101">
        <v>13.507</v>
      </c>
      <c r="H1932" s="98">
        <v>0.55325000000000002</v>
      </c>
      <c r="I1932" s="20">
        <f t="shared" si="182"/>
        <v>1</v>
      </c>
      <c r="J1932" s="102">
        <f t="shared" si="183"/>
        <v>6.5521581402235886E-4</v>
      </c>
      <c r="K1932" s="102">
        <f t="shared" si="184"/>
        <v>1.1843033240349912E-3</v>
      </c>
      <c r="L1932" s="96">
        <f t="shared" si="185"/>
        <v>8.8500000000000002E-3</v>
      </c>
    </row>
    <row r="1933" spans="1:12" ht="13.95" customHeight="1" x14ac:dyDescent="0.3">
      <c r="A1933" s="94">
        <v>43220</v>
      </c>
      <c r="B1933" s="57" t="s">
        <v>364</v>
      </c>
      <c r="C1933" s="57" t="s">
        <v>122</v>
      </c>
      <c r="D1933" s="19" t="str">
        <f t="shared" si="180"/>
        <v>Commodities</v>
      </c>
      <c r="E1933" s="19" t="str">
        <f t="shared" si="181"/>
        <v>Commodities</v>
      </c>
      <c r="F1933" s="100">
        <v>8.3400000000000002E-3</v>
      </c>
      <c r="G1933" s="101">
        <v>10.760999999999999</v>
      </c>
      <c r="H1933" s="98">
        <v>0.40132000000000001</v>
      </c>
      <c r="I1933" s="20">
        <f t="shared" si="182"/>
        <v>1</v>
      </c>
      <c r="J1933" s="102">
        <f t="shared" si="183"/>
        <v>7.7502090883746868E-4</v>
      </c>
      <c r="K1933" s="102">
        <f t="shared" si="184"/>
        <v>1.9311793801392123E-3</v>
      </c>
      <c r="L1933" s="96">
        <f t="shared" si="185"/>
        <v>8.3400000000000002E-3</v>
      </c>
    </row>
    <row r="1934" spans="1:12" ht="13.95" customHeight="1" x14ac:dyDescent="0.3">
      <c r="A1934" s="94">
        <v>43251</v>
      </c>
      <c r="B1934" s="57" t="s">
        <v>364</v>
      </c>
      <c r="C1934" s="57" t="s">
        <v>122</v>
      </c>
      <c r="D1934" s="19" t="str">
        <f t="shared" si="180"/>
        <v>Commodities</v>
      </c>
      <c r="E1934" s="19" t="str">
        <f t="shared" si="181"/>
        <v>Commodities</v>
      </c>
      <c r="F1934" s="100">
        <v>9.2399999999999999E-3</v>
      </c>
      <c r="G1934" s="101">
        <v>11.448</v>
      </c>
      <c r="H1934" s="98">
        <v>0.40899999999999997</v>
      </c>
      <c r="I1934" s="20">
        <f t="shared" si="182"/>
        <v>1</v>
      </c>
      <c r="J1934" s="102">
        <f t="shared" si="183"/>
        <v>8.071278825995807E-4</v>
      </c>
      <c r="K1934" s="102">
        <f t="shared" si="184"/>
        <v>1.9734178058669455E-3</v>
      </c>
      <c r="L1934" s="96">
        <f t="shared" si="185"/>
        <v>9.2399999999999999E-3</v>
      </c>
    </row>
    <row r="1935" spans="1:12" ht="13.95" customHeight="1" x14ac:dyDescent="0.3">
      <c r="A1935" s="94">
        <v>43281</v>
      </c>
      <c r="B1935" s="57" t="s">
        <v>364</v>
      </c>
      <c r="C1935" s="57" t="s">
        <v>122</v>
      </c>
      <c r="D1935" s="19" t="str">
        <f t="shared" si="180"/>
        <v>Commodities</v>
      </c>
      <c r="E1935" s="19" t="str">
        <f t="shared" si="181"/>
        <v>Commodities</v>
      </c>
      <c r="F1935" s="100">
        <v>1.12E-2</v>
      </c>
      <c r="G1935" s="101">
        <v>14.239000000000001</v>
      </c>
      <c r="H1935" s="98">
        <v>0.35742000000000002</v>
      </c>
      <c r="I1935" s="20">
        <f t="shared" si="182"/>
        <v>1</v>
      </c>
      <c r="J1935" s="102">
        <f t="shared" si="183"/>
        <v>7.8657209073670898E-4</v>
      </c>
      <c r="K1935" s="102">
        <f t="shared" si="184"/>
        <v>2.2006941154292118E-3</v>
      </c>
      <c r="L1935" s="96">
        <f t="shared" si="185"/>
        <v>1.12E-2</v>
      </c>
    </row>
    <row r="1936" spans="1:12" ht="13.95" customHeight="1" x14ac:dyDescent="0.3">
      <c r="A1936" s="94">
        <v>43312</v>
      </c>
      <c r="B1936" s="57" t="s">
        <v>364</v>
      </c>
      <c r="C1936" s="57" t="s">
        <v>122</v>
      </c>
      <c r="D1936" s="19" t="str">
        <f t="shared" si="180"/>
        <v>Commodities</v>
      </c>
      <c r="E1936" s="19" t="str">
        <f t="shared" si="181"/>
        <v>Commodities</v>
      </c>
      <c r="F1936" s="100">
        <v>1.1041E-2</v>
      </c>
      <c r="G1936" s="101">
        <v>16.635999999999999</v>
      </c>
      <c r="H1936" s="98">
        <v>0.34093000000000001</v>
      </c>
      <c r="I1936" s="20">
        <f t="shared" si="182"/>
        <v>1</v>
      </c>
      <c r="J1936" s="102">
        <f t="shared" si="183"/>
        <v>6.6368117335898055E-4</v>
      </c>
      <c r="K1936" s="102">
        <f t="shared" si="184"/>
        <v>1.9466787122253263E-3</v>
      </c>
      <c r="L1936" s="96">
        <f t="shared" si="185"/>
        <v>1.1041E-2</v>
      </c>
    </row>
    <row r="1937" spans="1:12" ht="13.95" customHeight="1" x14ac:dyDescent="0.3">
      <c r="A1937" s="94">
        <v>43343</v>
      </c>
      <c r="B1937" s="57" t="s">
        <v>364</v>
      </c>
      <c r="C1937" s="57" t="s">
        <v>122</v>
      </c>
      <c r="D1937" s="19" t="str">
        <f t="shared" si="180"/>
        <v>Commodities</v>
      </c>
      <c r="E1937" s="19" t="str">
        <f t="shared" si="181"/>
        <v>Commodities</v>
      </c>
      <c r="F1937" s="100">
        <v>1.2272E-2</v>
      </c>
      <c r="G1937" s="101">
        <v>18.382000000000001</v>
      </c>
      <c r="H1937" s="98">
        <v>0.30514999999999998</v>
      </c>
      <c r="I1937" s="20">
        <f t="shared" si="182"/>
        <v>1</v>
      </c>
      <c r="J1937" s="102">
        <f t="shared" si="183"/>
        <v>6.676096181046676E-4</v>
      </c>
      <c r="K1937" s="102">
        <f t="shared" si="184"/>
        <v>2.1878080226271266E-3</v>
      </c>
      <c r="L1937" s="96">
        <f t="shared" si="185"/>
        <v>1.2272E-2</v>
      </c>
    </row>
    <row r="1938" spans="1:12" ht="13.95" customHeight="1" x14ac:dyDescent="0.3">
      <c r="A1938" s="94">
        <v>43373</v>
      </c>
      <c r="B1938" s="57" t="s">
        <v>364</v>
      </c>
      <c r="C1938" s="57" t="s">
        <v>122</v>
      </c>
      <c r="D1938" s="19" t="str">
        <f t="shared" si="180"/>
        <v>Commodities</v>
      </c>
      <c r="E1938" s="19" t="str">
        <f t="shared" si="181"/>
        <v>Commodities</v>
      </c>
      <c r="F1938" s="100">
        <v>1.1723000000000001E-2</v>
      </c>
      <c r="G1938" s="101">
        <v>17.619</v>
      </c>
      <c r="H1938" s="98">
        <v>0.29797000000000001</v>
      </c>
      <c r="I1938" s="20">
        <f t="shared" si="182"/>
        <v>1</v>
      </c>
      <c r="J1938" s="102">
        <f t="shared" si="183"/>
        <v>6.6536125773312906E-4</v>
      </c>
      <c r="K1938" s="102">
        <f t="shared" si="184"/>
        <v>2.2329806951475956E-3</v>
      </c>
      <c r="L1938" s="96">
        <f t="shared" si="185"/>
        <v>1.1723000000000001E-2</v>
      </c>
    </row>
    <row r="1939" spans="1:12" ht="13.95" customHeight="1" x14ac:dyDescent="0.3">
      <c r="A1939" s="94">
        <v>43404</v>
      </c>
      <c r="B1939" s="57" t="s">
        <v>364</v>
      </c>
      <c r="C1939" s="57" t="s">
        <v>122</v>
      </c>
      <c r="D1939" s="19" t="str">
        <f t="shared" si="180"/>
        <v>Commodities</v>
      </c>
      <c r="E1939" s="19" t="str">
        <f t="shared" si="181"/>
        <v>Commodities</v>
      </c>
      <c r="F1939" s="100">
        <v>9.4990000000000005E-3</v>
      </c>
      <c r="G1939" s="101">
        <v>14.648999999999999</v>
      </c>
      <c r="H1939" s="98">
        <v>0.31990000000000002</v>
      </c>
      <c r="I1939" s="20">
        <f t="shared" si="182"/>
        <v>1</v>
      </c>
      <c r="J1939" s="102">
        <f t="shared" si="183"/>
        <v>6.4844016656427064E-4</v>
      </c>
      <c r="K1939" s="102">
        <f t="shared" si="184"/>
        <v>2.0270089608136E-3</v>
      </c>
      <c r="L1939" s="96">
        <f t="shared" si="185"/>
        <v>9.4990000000000005E-3</v>
      </c>
    </row>
    <row r="1940" spans="1:12" ht="13.95" customHeight="1" x14ac:dyDescent="0.3">
      <c r="A1940" s="94">
        <v>43434</v>
      </c>
      <c r="B1940" s="57" t="s">
        <v>364</v>
      </c>
      <c r="C1940" s="57" t="s">
        <v>122</v>
      </c>
      <c r="D1940" s="19" t="str">
        <f t="shared" si="180"/>
        <v>Commodities</v>
      </c>
      <c r="E1940" s="19" t="str">
        <f t="shared" si="181"/>
        <v>Commodities</v>
      </c>
      <c r="F1940" s="100">
        <v>9.6579999999999999E-3</v>
      </c>
      <c r="G1940" s="101">
        <v>15.374000000000001</v>
      </c>
      <c r="H1940" s="98">
        <v>0.29807</v>
      </c>
      <c r="I1940" s="20">
        <f t="shared" si="182"/>
        <v>1</v>
      </c>
      <c r="J1940" s="102">
        <f t="shared" si="183"/>
        <v>6.2820346038766747E-4</v>
      </c>
      <c r="K1940" s="102">
        <f t="shared" si="184"/>
        <v>2.1075702364802477E-3</v>
      </c>
      <c r="L1940" s="96">
        <f t="shared" si="185"/>
        <v>9.6579999999999999E-3</v>
      </c>
    </row>
    <row r="1941" spans="1:12" ht="13.95" customHeight="1" x14ac:dyDescent="0.3">
      <c r="A1941" s="94">
        <v>43465</v>
      </c>
      <c r="B1941" s="57" t="s">
        <v>364</v>
      </c>
      <c r="C1941" s="57" t="s">
        <v>122</v>
      </c>
      <c r="D1941" s="19" t="str">
        <f t="shared" si="180"/>
        <v>Commodities</v>
      </c>
      <c r="E1941" s="19" t="str">
        <f t="shared" si="181"/>
        <v>Commodities</v>
      </c>
      <c r="F1941" s="100">
        <v>8.6680000000000004E-3</v>
      </c>
      <c r="G1941" s="101">
        <v>13.614000000000001</v>
      </c>
      <c r="H1941" s="98">
        <v>0.28129999999999999</v>
      </c>
      <c r="I1941" s="20">
        <f t="shared" si="182"/>
        <v>1</v>
      </c>
      <c r="J1941" s="102">
        <f t="shared" si="183"/>
        <v>6.3669751726164246E-4</v>
      </c>
      <c r="K1941" s="102">
        <f t="shared" si="184"/>
        <v>2.2634110105284127E-3</v>
      </c>
      <c r="L1941" s="96">
        <f t="shared" si="185"/>
        <v>8.6680000000000004E-3</v>
      </c>
    </row>
    <row r="1942" spans="1:12" ht="13.95" customHeight="1" x14ac:dyDescent="0.3">
      <c r="A1942" s="94">
        <v>43496</v>
      </c>
      <c r="B1942" s="57" t="s">
        <v>364</v>
      </c>
      <c r="C1942" s="57" t="s">
        <v>122</v>
      </c>
      <c r="D1942" s="19" t="str">
        <f t="shared" si="180"/>
        <v>Commodities</v>
      </c>
      <c r="E1942" s="19" t="str">
        <f t="shared" si="181"/>
        <v>Commodities</v>
      </c>
      <c r="F1942" s="100">
        <v>8.7810000000000006E-3</v>
      </c>
      <c r="G1942" s="101">
        <v>16.015999999999998</v>
      </c>
      <c r="H1942" s="98">
        <v>0.24379000000000001</v>
      </c>
      <c r="I1942" s="20">
        <f t="shared" si="182"/>
        <v>1</v>
      </c>
      <c r="J1942" s="102">
        <f t="shared" si="183"/>
        <v>5.4826423576423585E-4</v>
      </c>
      <c r="K1942" s="102">
        <f t="shared" si="184"/>
        <v>2.2489201188081375E-3</v>
      </c>
      <c r="L1942" s="96">
        <f t="shared" si="185"/>
        <v>8.7810000000000006E-3</v>
      </c>
    </row>
    <row r="1943" spans="1:12" ht="13.95" customHeight="1" x14ac:dyDescent="0.3">
      <c r="A1943" s="94">
        <v>43524</v>
      </c>
      <c r="B1943" s="57" t="s">
        <v>364</v>
      </c>
      <c r="C1943" s="57" t="s">
        <v>122</v>
      </c>
      <c r="D1943" s="19" t="str">
        <f t="shared" si="180"/>
        <v>Commodities</v>
      </c>
      <c r="E1943" s="19" t="str">
        <f t="shared" si="181"/>
        <v>Commodities</v>
      </c>
      <c r="F1943" s="100">
        <v>9.3790000000000002E-3</v>
      </c>
      <c r="G1943" s="101">
        <v>15.371</v>
      </c>
      <c r="H1943" s="98">
        <v>0.30751000000000001</v>
      </c>
      <c r="I1943" s="20">
        <f t="shared" si="182"/>
        <v>1</v>
      </c>
      <c r="J1943" s="102">
        <f t="shared" si="183"/>
        <v>6.1017500487931821E-4</v>
      </c>
      <c r="K1943" s="102">
        <f t="shared" si="184"/>
        <v>1.9842444306829637E-3</v>
      </c>
      <c r="L1943" s="96">
        <f t="shared" si="185"/>
        <v>9.3790000000000002E-3</v>
      </c>
    </row>
    <row r="1944" spans="1:12" ht="13.95" customHeight="1" x14ac:dyDescent="0.3">
      <c r="A1944" s="94">
        <v>43555</v>
      </c>
      <c r="B1944" s="57" t="s">
        <v>364</v>
      </c>
      <c r="C1944" s="57" t="s">
        <v>122</v>
      </c>
      <c r="D1944" s="19" t="str">
        <f t="shared" si="180"/>
        <v>Commodities</v>
      </c>
      <c r="E1944" s="19" t="str">
        <f t="shared" si="181"/>
        <v>Commodities</v>
      </c>
      <c r="F1944" s="100">
        <v>8.7989999999999995E-3</v>
      </c>
      <c r="G1944" s="101">
        <v>14.676</v>
      </c>
      <c r="H1944" s="98">
        <v>0.29548000000000002</v>
      </c>
      <c r="I1944" s="20">
        <f t="shared" si="182"/>
        <v>1</v>
      </c>
      <c r="J1944" s="102">
        <f t="shared" si="183"/>
        <v>5.9955028618152077E-4</v>
      </c>
      <c r="K1944" s="102">
        <f t="shared" si="184"/>
        <v>2.0290723100768941E-3</v>
      </c>
      <c r="L1944" s="96">
        <f t="shared" si="185"/>
        <v>8.7989999999999995E-3</v>
      </c>
    </row>
    <row r="1945" spans="1:12" ht="13.95" customHeight="1" x14ac:dyDescent="0.3">
      <c r="A1945" s="94">
        <v>43585</v>
      </c>
      <c r="B1945" s="57" t="s">
        <v>364</v>
      </c>
      <c r="C1945" s="57" t="s">
        <v>122</v>
      </c>
      <c r="D1945" s="19" t="str">
        <f t="shared" si="180"/>
        <v>Commodities</v>
      </c>
      <c r="E1945" s="19" t="str">
        <f t="shared" si="181"/>
        <v>Commodities</v>
      </c>
      <c r="F1945" s="100">
        <v>8.201E-3</v>
      </c>
      <c r="G1945" s="101">
        <v>18.614000000000001</v>
      </c>
      <c r="H1945" s="98">
        <v>0.26027</v>
      </c>
      <c r="I1945" s="20">
        <f t="shared" si="182"/>
        <v>1</v>
      </c>
      <c r="J1945" s="102">
        <f t="shared" si="183"/>
        <v>4.4058235736542384E-4</v>
      </c>
      <c r="K1945" s="102">
        <f t="shared" si="184"/>
        <v>1.6927896314036341E-3</v>
      </c>
      <c r="L1945" s="96">
        <f t="shared" si="185"/>
        <v>8.201E-3</v>
      </c>
    </row>
    <row r="1946" spans="1:12" ht="13.95" customHeight="1" x14ac:dyDescent="0.3">
      <c r="A1946" s="94">
        <v>43616</v>
      </c>
      <c r="B1946" s="57" t="s">
        <v>364</v>
      </c>
      <c r="C1946" s="57" t="s">
        <v>122</v>
      </c>
      <c r="D1946" s="19" t="str">
        <f t="shared" si="180"/>
        <v>Commodities</v>
      </c>
      <c r="E1946" s="19" t="str">
        <f t="shared" si="181"/>
        <v>Commodities</v>
      </c>
      <c r="F1946" s="100">
        <v>7.0479999999999996E-3</v>
      </c>
      <c r="G1946" s="101">
        <v>19.329999999999998</v>
      </c>
      <c r="H1946" s="98">
        <v>0.16381999999999999</v>
      </c>
      <c r="I1946" s="20">
        <f t="shared" si="182"/>
        <v>1</v>
      </c>
      <c r="J1946" s="102">
        <f t="shared" si="183"/>
        <v>3.6461458872219348E-4</v>
      </c>
      <c r="K1946" s="102">
        <f t="shared" si="184"/>
        <v>2.225702531572418E-3</v>
      </c>
      <c r="L1946" s="96">
        <f t="shared" si="185"/>
        <v>7.0479999999999996E-3</v>
      </c>
    </row>
    <row r="1947" spans="1:12" ht="13.95" customHeight="1" x14ac:dyDescent="0.3">
      <c r="A1947" s="94">
        <v>43646</v>
      </c>
      <c r="B1947" s="57" t="s">
        <v>364</v>
      </c>
      <c r="C1947" s="57" t="s">
        <v>122</v>
      </c>
      <c r="D1947" s="19" t="str">
        <f t="shared" si="180"/>
        <v>Commodities</v>
      </c>
      <c r="E1947" s="19" t="str">
        <f t="shared" si="181"/>
        <v>Commodities</v>
      </c>
      <c r="F1947" s="100">
        <v>5.5529999999999998E-3</v>
      </c>
      <c r="G1947" s="101">
        <v>16.158000000000001</v>
      </c>
      <c r="H1947" s="98">
        <v>0.16553000000000001</v>
      </c>
      <c r="I1947" s="20">
        <f t="shared" si="182"/>
        <v>1</v>
      </c>
      <c r="J1947" s="102">
        <f t="shared" si="183"/>
        <v>3.4366877088748605E-4</v>
      </c>
      <c r="K1947" s="102">
        <f t="shared" si="184"/>
        <v>2.0761721191777083E-3</v>
      </c>
      <c r="L1947" s="96">
        <f t="shared" si="185"/>
        <v>5.5529999999999998E-3</v>
      </c>
    </row>
    <row r="1948" spans="1:12" ht="13.95" customHeight="1" x14ac:dyDescent="0.3">
      <c r="A1948" s="94">
        <v>43677</v>
      </c>
      <c r="B1948" s="57" t="s">
        <v>364</v>
      </c>
      <c r="C1948" s="57" t="s">
        <v>122</v>
      </c>
      <c r="D1948" s="19" t="str">
        <f t="shared" si="180"/>
        <v>Commodities</v>
      </c>
      <c r="E1948" s="19" t="str">
        <f t="shared" si="181"/>
        <v>Commodities</v>
      </c>
      <c r="F1948" s="100">
        <v>5.3290000000000004E-3</v>
      </c>
      <c r="G1948" s="101">
        <v>48.127000000000002</v>
      </c>
      <c r="H1948" s="98">
        <v>7.5940000000000007E-2</v>
      </c>
      <c r="I1948" s="20">
        <f t="shared" si="182"/>
        <v>1</v>
      </c>
      <c r="J1948" s="102">
        <f t="shared" si="183"/>
        <v>1.1072786585492552E-4</v>
      </c>
      <c r="K1948" s="102">
        <f t="shared" si="184"/>
        <v>1.4580967323535095E-3</v>
      </c>
      <c r="L1948" s="96">
        <f t="shared" si="185"/>
        <v>5.3290000000000004E-3</v>
      </c>
    </row>
    <row r="1949" spans="1:12" ht="13.95" customHeight="1" x14ac:dyDescent="0.3">
      <c r="A1949" s="94">
        <v>43708</v>
      </c>
      <c r="B1949" s="57" t="s">
        <v>364</v>
      </c>
      <c r="C1949" s="57" t="s">
        <v>122</v>
      </c>
      <c r="D1949" s="19" t="str">
        <f t="shared" si="180"/>
        <v>Commodities</v>
      </c>
      <c r="E1949" s="19" t="str">
        <f t="shared" si="181"/>
        <v>Commodities</v>
      </c>
      <c r="F1949" s="100">
        <v>4.2709999999999996E-3</v>
      </c>
      <c r="G1949" s="101">
        <v>28.503</v>
      </c>
      <c r="H1949" s="98">
        <v>6.5229999999999996E-2</v>
      </c>
      <c r="I1949" s="20">
        <f t="shared" si="182"/>
        <v>1</v>
      </c>
      <c r="J1949" s="102">
        <f t="shared" si="183"/>
        <v>1.498438760832193E-4</v>
      </c>
      <c r="K1949" s="102">
        <f t="shared" si="184"/>
        <v>2.297161981959517E-3</v>
      </c>
      <c r="L1949" s="96">
        <f t="shared" si="185"/>
        <v>4.2709999999999996E-3</v>
      </c>
    </row>
    <row r="1950" spans="1:12" ht="13.95" customHeight="1" x14ac:dyDescent="0.3">
      <c r="A1950" s="94">
        <v>43738</v>
      </c>
      <c r="B1950" s="57" t="s">
        <v>364</v>
      </c>
      <c r="C1950" s="57" t="s">
        <v>122</v>
      </c>
      <c r="D1950" s="19" t="str">
        <f t="shared" si="180"/>
        <v>Commodities</v>
      </c>
      <c r="E1950" s="19" t="str">
        <f t="shared" si="181"/>
        <v>Commodities</v>
      </c>
      <c r="F1950" s="100">
        <v>4.7559999999999998E-3</v>
      </c>
      <c r="G1950" s="101">
        <v>36.14</v>
      </c>
      <c r="H1950" s="98">
        <v>5.7840000000000003E-2</v>
      </c>
      <c r="I1950" s="20">
        <f t="shared" si="182"/>
        <v>1</v>
      </c>
      <c r="J1950" s="102">
        <f t="shared" si="183"/>
        <v>1.3159933591588266E-4</v>
      </c>
      <c r="K1950" s="102">
        <f t="shared" si="184"/>
        <v>2.2752305656272933E-3</v>
      </c>
      <c r="L1950" s="96">
        <f t="shared" si="185"/>
        <v>4.7559999999999998E-3</v>
      </c>
    </row>
    <row r="1951" spans="1:12" ht="13.95" customHeight="1" x14ac:dyDescent="0.3">
      <c r="A1951" s="94">
        <v>43769</v>
      </c>
      <c r="B1951" s="57" t="s">
        <v>364</v>
      </c>
      <c r="C1951" s="57" t="s">
        <v>122</v>
      </c>
      <c r="D1951" s="19" t="str">
        <f t="shared" si="180"/>
        <v>Commodities</v>
      </c>
      <c r="E1951" s="19" t="str">
        <f t="shared" si="181"/>
        <v>Commodities</v>
      </c>
      <c r="F1951" s="100">
        <v>3.9659999999999999E-3</v>
      </c>
      <c r="G1951" s="101">
        <v>44.558</v>
      </c>
      <c r="H1951" s="98">
        <v>-8.5299999999999994E-3</v>
      </c>
      <c r="I1951" s="20">
        <f t="shared" si="182"/>
        <v>0</v>
      </c>
      <c r="J1951" s="102">
        <f t="shared" si="183"/>
        <v>0</v>
      </c>
      <c r="K1951" s="102">
        <f t="shared" si="184"/>
        <v>0</v>
      </c>
      <c r="L1951" s="96">
        <f t="shared" si="185"/>
        <v>0</v>
      </c>
    </row>
    <row r="1952" spans="1:12" ht="13.95" customHeight="1" x14ac:dyDescent="0.3">
      <c r="A1952" s="94">
        <v>43799</v>
      </c>
      <c r="B1952" s="57" t="s">
        <v>364</v>
      </c>
      <c r="C1952" s="57" t="s">
        <v>122</v>
      </c>
      <c r="D1952" s="19" t="str">
        <f t="shared" si="180"/>
        <v>Commodities</v>
      </c>
      <c r="E1952" s="19" t="str">
        <f t="shared" si="181"/>
        <v>Commodities</v>
      </c>
      <c r="F1952" s="100">
        <v>3.9610000000000001E-3</v>
      </c>
      <c r="G1952" s="101">
        <v>48.44</v>
      </c>
      <c r="H1952" s="98">
        <v>-1.6899999999999998E-2</v>
      </c>
      <c r="I1952" s="20">
        <f t="shared" si="182"/>
        <v>0</v>
      </c>
      <c r="J1952" s="102">
        <f t="shared" si="183"/>
        <v>0</v>
      </c>
      <c r="K1952" s="102">
        <f t="shared" si="184"/>
        <v>0</v>
      </c>
      <c r="L1952" s="96">
        <f t="shared" si="185"/>
        <v>0</v>
      </c>
    </row>
    <row r="1953" spans="1:12" ht="13.95" customHeight="1" x14ac:dyDescent="0.3">
      <c r="A1953" s="94">
        <v>43830</v>
      </c>
      <c r="B1953" s="57" t="s">
        <v>364</v>
      </c>
      <c r="C1953" s="57" t="s">
        <v>122</v>
      </c>
      <c r="D1953" s="19" t="str">
        <f t="shared" si="180"/>
        <v>Commodities</v>
      </c>
      <c r="E1953" s="19" t="str">
        <f t="shared" si="181"/>
        <v>Commodities</v>
      </c>
      <c r="F1953" s="100">
        <v>3.9789999999999999E-3</v>
      </c>
      <c r="G1953" s="101">
        <v>48.44</v>
      </c>
      <c r="H1953" s="98">
        <v>-4.7260000000000003E-2</v>
      </c>
      <c r="I1953" s="20">
        <f t="shared" si="182"/>
        <v>0</v>
      </c>
      <c r="J1953" s="102">
        <f t="shared" si="183"/>
        <v>0</v>
      </c>
      <c r="K1953" s="102">
        <f t="shared" si="184"/>
        <v>0</v>
      </c>
      <c r="L1953" s="96">
        <f t="shared" si="185"/>
        <v>0</v>
      </c>
    </row>
    <row r="1954" spans="1:12" ht="13.95" customHeight="1" x14ac:dyDescent="0.3">
      <c r="A1954" s="94">
        <v>43861</v>
      </c>
      <c r="B1954" s="57" t="s">
        <v>364</v>
      </c>
      <c r="C1954" s="57" t="s">
        <v>122</v>
      </c>
      <c r="D1954" s="19" t="str">
        <f t="shared" si="180"/>
        <v>Commodities</v>
      </c>
      <c r="E1954" s="19" t="str">
        <f t="shared" si="181"/>
        <v>Commodities</v>
      </c>
      <c r="F1954" s="100">
        <v>4.1549999999999998E-3</v>
      </c>
      <c r="G1954" s="101">
        <v>48.44</v>
      </c>
      <c r="H1954" s="98">
        <v>-0.16555</v>
      </c>
      <c r="I1954" s="20">
        <f t="shared" si="182"/>
        <v>0</v>
      </c>
      <c r="J1954" s="102">
        <f t="shared" si="183"/>
        <v>0</v>
      </c>
      <c r="K1954" s="102">
        <f t="shared" si="184"/>
        <v>0</v>
      </c>
      <c r="L1954" s="96">
        <f t="shared" si="185"/>
        <v>0</v>
      </c>
    </row>
    <row r="1955" spans="1:12" ht="13.95" customHeight="1" x14ac:dyDescent="0.3">
      <c r="A1955" s="94">
        <v>43890</v>
      </c>
      <c r="B1955" s="57" t="s">
        <v>364</v>
      </c>
      <c r="C1955" s="57" t="s">
        <v>122</v>
      </c>
      <c r="D1955" s="19" t="str">
        <f t="shared" si="180"/>
        <v>Commodities</v>
      </c>
      <c r="E1955" s="19" t="str">
        <f t="shared" si="181"/>
        <v>Commodities</v>
      </c>
      <c r="F1955" s="100">
        <v>3.8769999999999998E-3</v>
      </c>
      <c r="G1955" s="101">
        <v>48.44</v>
      </c>
      <c r="H1955" s="98">
        <v>-0.16700999999999999</v>
      </c>
      <c r="I1955" s="20">
        <f t="shared" si="182"/>
        <v>0</v>
      </c>
      <c r="J1955" s="102">
        <f t="shared" si="183"/>
        <v>0</v>
      </c>
      <c r="K1955" s="102">
        <f t="shared" si="184"/>
        <v>0</v>
      </c>
      <c r="L1955" s="96">
        <f t="shared" si="185"/>
        <v>0</v>
      </c>
    </row>
    <row r="1956" spans="1:12" ht="13.95" customHeight="1" x14ac:dyDescent="0.3">
      <c r="A1956" s="94">
        <v>43921</v>
      </c>
      <c r="B1956" s="57" t="s">
        <v>364</v>
      </c>
      <c r="C1956" s="57" t="s">
        <v>122</v>
      </c>
      <c r="D1956" s="19" t="str">
        <f t="shared" si="180"/>
        <v>Commodities</v>
      </c>
      <c r="E1956" s="19" t="str">
        <f t="shared" si="181"/>
        <v>Commodities</v>
      </c>
      <c r="F1956" s="100">
        <v>3.5509999999999999E-3</v>
      </c>
      <c r="G1956" s="101">
        <v>48.44</v>
      </c>
      <c r="H1956" s="98">
        <v>-0.16109000000000001</v>
      </c>
      <c r="I1956" s="20">
        <f t="shared" si="182"/>
        <v>0</v>
      </c>
      <c r="J1956" s="102">
        <f t="shared" si="183"/>
        <v>0</v>
      </c>
      <c r="K1956" s="102">
        <f t="shared" si="184"/>
        <v>0</v>
      </c>
      <c r="L1956" s="96">
        <f t="shared" si="185"/>
        <v>0</v>
      </c>
    </row>
    <row r="1957" spans="1:12" ht="13.95" customHeight="1" x14ac:dyDescent="0.3">
      <c r="A1957" s="94">
        <v>43951</v>
      </c>
      <c r="B1957" s="57" t="s">
        <v>364</v>
      </c>
      <c r="C1957" s="57" t="s">
        <v>122</v>
      </c>
      <c r="D1957" s="19" t="str">
        <f t="shared" si="180"/>
        <v>Commodities</v>
      </c>
      <c r="E1957" s="19" t="str">
        <f t="shared" si="181"/>
        <v>Commodities</v>
      </c>
      <c r="F1957" s="100">
        <v>3.8470000000000002E-3</v>
      </c>
      <c r="G1957" s="101">
        <v>48.44</v>
      </c>
      <c r="H1957" s="98">
        <v>-0.63234000000000001</v>
      </c>
      <c r="I1957" s="20">
        <f t="shared" si="182"/>
        <v>0</v>
      </c>
      <c r="J1957" s="102">
        <f t="shared" si="183"/>
        <v>0</v>
      </c>
      <c r="K1957" s="102">
        <f t="shared" si="184"/>
        <v>0</v>
      </c>
      <c r="L1957" s="96">
        <f t="shared" si="185"/>
        <v>0</v>
      </c>
    </row>
    <row r="1958" spans="1:12" ht="13.95" customHeight="1" x14ac:dyDescent="0.3">
      <c r="A1958" s="94">
        <v>43982</v>
      </c>
      <c r="B1958" s="57" t="s">
        <v>364</v>
      </c>
      <c r="C1958" s="57" t="s">
        <v>122</v>
      </c>
      <c r="D1958" s="19" t="str">
        <f t="shared" si="180"/>
        <v>Commodities</v>
      </c>
      <c r="E1958" s="19" t="str">
        <f t="shared" si="181"/>
        <v>Commodities</v>
      </c>
      <c r="F1958" s="100">
        <v>4.6489999999999986E-3</v>
      </c>
      <c r="G1958" s="101">
        <v>48.44</v>
      </c>
      <c r="H1958" s="98">
        <v>-1.7554799999999999</v>
      </c>
      <c r="I1958" s="20">
        <f t="shared" si="182"/>
        <v>0</v>
      </c>
      <c r="J1958" s="102">
        <f t="shared" si="183"/>
        <v>0</v>
      </c>
      <c r="K1958" s="102">
        <f t="shared" si="184"/>
        <v>0</v>
      </c>
      <c r="L1958" s="96">
        <f t="shared" si="185"/>
        <v>0</v>
      </c>
    </row>
    <row r="1959" spans="1:12" ht="13.95" customHeight="1" x14ac:dyDescent="0.3">
      <c r="A1959" s="94">
        <v>44012</v>
      </c>
      <c r="B1959" s="57" t="s">
        <v>364</v>
      </c>
      <c r="C1959" s="57" t="s">
        <v>122</v>
      </c>
      <c r="D1959" s="19" t="str">
        <f t="shared" si="180"/>
        <v>Commodities</v>
      </c>
      <c r="E1959" s="19" t="str">
        <f t="shared" si="181"/>
        <v>Commodities</v>
      </c>
      <c r="F1959" s="100">
        <v>3.5720000000000001E-3</v>
      </c>
      <c r="G1959" s="101">
        <v>48.44</v>
      </c>
      <c r="H1959" s="98">
        <v>-0.92813999999999997</v>
      </c>
      <c r="I1959" s="20">
        <f t="shared" si="182"/>
        <v>0</v>
      </c>
      <c r="J1959" s="102">
        <f t="shared" si="183"/>
        <v>0</v>
      </c>
      <c r="K1959" s="102">
        <f t="shared" si="184"/>
        <v>0</v>
      </c>
      <c r="L1959" s="96">
        <f t="shared" si="185"/>
        <v>0</v>
      </c>
    </row>
    <row r="1960" spans="1:12" ht="13.95" customHeight="1" x14ac:dyDescent="0.3">
      <c r="A1960" s="94">
        <v>44043</v>
      </c>
      <c r="B1960" s="57" t="s">
        <v>364</v>
      </c>
      <c r="C1960" s="57" t="s">
        <v>122</v>
      </c>
      <c r="D1960" s="19" t="str">
        <f t="shared" si="180"/>
        <v>Commodities</v>
      </c>
      <c r="E1960" s="19" t="str">
        <f t="shared" si="181"/>
        <v>Commodities</v>
      </c>
      <c r="F1960" s="100">
        <v>3.225E-3</v>
      </c>
      <c r="G1960" s="101">
        <v>48.44</v>
      </c>
      <c r="H1960" s="98">
        <v>-0.83168000000000009</v>
      </c>
      <c r="I1960" s="20">
        <f t="shared" si="182"/>
        <v>0</v>
      </c>
      <c r="J1960" s="102">
        <f t="shared" si="183"/>
        <v>0</v>
      </c>
      <c r="K1960" s="102">
        <f t="shared" si="184"/>
        <v>0</v>
      </c>
      <c r="L1960" s="96">
        <f t="shared" si="185"/>
        <v>0</v>
      </c>
    </row>
    <row r="1961" spans="1:12" ht="13.95" customHeight="1" x14ac:dyDescent="0.3">
      <c r="A1961" s="94">
        <v>44074</v>
      </c>
      <c r="B1961" s="57" t="s">
        <v>364</v>
      </c>
      <c r="C1961" s="57" t="s">
        <v>122</v>
      </c>
      <c r="D1961" s="19" t="str">
        <f t="shared" si="180"/>
        <v>Commodities</v>
      </c>
      <c r="E1961" s="19" t="str">
        <f t="shared" si="181"/>
        <v>Commodities</v>
      </c>
      <c r="F1961" s="100">
        <v>3.1229999999999999E-3</v>
      </c>
      <c r="G1961" s="101">
        <v>48.44</v>
      </c>
      <c r="H1961" s="98">
        <v>-0.29549999999999998</v>
      </c>
      <c r="I1961" s="20">
        <f t="shared" si="182"/>
        <v>0</v>
      </c>
      <c r="J1961" s="102">
        <f t="shared" si="183"/>
        <v>0</v>
      </c>
      <c r="K1961" s="102">
        <f t="shared" si="184"/>
        <v>0</v>
      </c>
      <c r="L1961" s="96">
        <f t="shared" si="185"/>
        <v>0</v>
      </c>
    </row>
    <row r="1962" spans="1:12" ht="13.95" customHeight="1" x14ac:dyDescent="0.3">
      <c r="A1962" s="94">
        <v>44104</v>
      </c>
      <c r="B1962" s="57" t="s">
        <v>364</v>
      </c>
      <c r="C1962" s="57" t="s">
        <v>122</v>
      </c>
      <c r="D1962" s="19" t="str">
        <f t="shared" si="180"/>
        <v>Commodities</v>
      </c>
      <c r="E1962" s="19" t="str">
        <f t="shared" si="181"/>
        <v>Commodities</v>
      </c>
      <c r="F1962" s="100">
        <v>3.1800000000000001E-3</v>
      </c>
      <c r="G1962" s="101">
        <v>48.44</v>
      </c>
      <c r="H1962" s="98">
        <v>6.3869999999999996E-2</v>
      </c>
      <c r="I1962" s="20">
        <f t="shared" si="182"/>
        <v>1</v>
      </c>
      <c r="J1962" s="102">
        <f t="shared" si="183"/>
        <v>6.5648224607762191E-5</v>
      </c>
      <c r="K1962" s="102">
        <f t="shared" si="184"/>
        <v>1.0278413121616126E-3</v>
      </c>
      <c r="L1962" s="96">
        <f t="shared" si="185"/>
        <v>3.1800000000000001E-3</v>
      </c>
    </row>
    <row r="1963" spans="1:12" ht="13.95" customHeight="1" x14ac:dyDescent="0.3">
      <c r="A1963" s="94">
        <v>44135</v>
      </c>
      <c r="B1963" s="57" t="s">
        <v>364</v>
      </c>
      <c r="C1963" s="57" t="s">
        <v>122</v>
      </c>
      <c r="D1963" s="19" t="str">
        <f t="shared" si="180"/>
        <v>Commodities</v>
      </c>
      <c r="E1963" s="19" t="str">
        <f t="shared" si="181"/>
        <v>Commodities</v>
      </c>
      <c r="F1963" s="100">
        <v>3.5079999999999998E-3</v>
      </c>
      <c r="G1963" s="101">
        <v>110.857</v>
      </c>
      <c r="H1963" s="98">
        <v>0.17224</v>
      </c>
      <c r="I1963" s="20">
        <f t="shared" si="182"/>
        <v>0</v>
      </c>
      <c r="J1963" s="102">
        <f t="shared" si="183"/>
        <v>0</v>
      </c>
      <c r="K1963" s="102">
        <f t="shared" si="184"/>
        <v>0</v>
      </c>
      <c r="L1963" s="96">
        <f t="shared" si="185"/>
        <v>0</v>
      </c>
    </row>
    <row r="1964" spans="1:12" ht="13.95" customHeight="1" x14ac:dyDescent="0.3">
      <c r="A1964" s="94">
        <v>44165</v>
      </c>
      <c r="B1964" s="57" t="s">
        <v>364</v>
      </c>
      <c r="C1964" s="57" t="s">
        <v>122</v>
      </c>
      <c r="D1964" s="19" t="str">
        <f t="shared" si="180"/>
        <v>Commodities</v>
      </c>
      <c r="E1964" s="19" t="str">
        <f t="shared" si="181"/>
        <v>Commodities</v>
      </c>
      <c r="F1964" s="100">
        <v>2.9970000000000001E-3</v>
      </c>
      <c r="G1964" s="101">
        <v>56.082999999999998</v>
      </c>
      <c r="H1964" s="98">
        <v>0.82596000000000003</v>
      </c>
      <c r="I1964" s="20">
        <f t="shared" si="182"/>
        <v>1</v>
      </c>
      <c r="J1964" s="102">
        <f t="shared" si="183"/>
        <v>5.3438653424388855E-5</v>
      </c>
      <c r="K1964" s="102">
        <f t="shared" si="184"/>
        <v>6.4698839440637386E-5</v>
      </c>
      <c r="L1964" s="96">
        <f t="shared" si="185"/>
        <v>2.9970000000000001E-3</v>
      </c>
    </row>
    <row r="1965" spans="1:12" ht="13.95" customHeight="1" x14ac:dyDescent="0.3">
      <c r="A1965" s="94">
        <v>44196</v>
      </c>
      <c r="B1965" s="57" t="s">
        <v>364</v>
      </c>
      <c r="C1965" s="57" t="s">
        <v>122</v>
      </c>
      <c r="D1965" s="19" t="str">
        <f t="shared" si="180"/>
        <v>Commodities</v>
      </c>
      <c r="E1965" s="19" t="str">
        <f t="shared" si="181"/>
        <v>Commodities</v>
      </c>
      <c r="F1965" s="100">
        <v>2.8379999999999998E-3</v>
      </c>
      <c r="G1965" s="101">
        <v>13.598000000000001</v>
      </c>
      <c r="H1965" s="98">
        <v>-1.0015700000000001</v>
      </c>
      <c r="I1965" s="20">
        <f t="shared" si="182"/>
        <v>0</v>
      </c>
      <c r="J1965" s="102">
        <f t="shared" si="183"/>
        <v>0</v>
      </c>
      <c r="K1965" s="102">
        <f t="shared" si="184"/>
        <v>0</v>
      </c>
      <c r="L1965" s="96">
        <f t="shared" si="185"/>
        <v>0</v>
      </c>
    </row>
    <row r="1966" spans="1:12" ht="13.95" customHeight="1" x14ac:dyDescent="0.3">
      <c r="A1966" s="94">
        <v>44227</v>
      </c>
      <c r="B1966" s="57" t="s">
        <v>364</v>
      </c>
      <c r="C1966" s="57" t="s">
        <v>122</v>
      </c>
      <c r="D1966" s="19" t="str">
        <f t="shared" si="180"/>
        <v>Commodities</v>
      </c>
      <c r="E1966" s="19" t="str">
        <f t="shared" si="181"/>
        <v>Commodities</v>
      </c>
      <c r="F1966" s="100">
        <v>3.0300000000000001E-3</v>
      </c>
      <c r="G1966" s="101">
        <v>13.28</v>
      </c>
      <c r="H1966" s="98">
        <v>-0.68984999999999996</v>
      </c>
      <c r="I1966" s="20">
        <f t="shared" si="182"/>
        <v>0</v>
      </c>
      <c r="J1966" s="102">
        <f t="shared" si="183"/>
        <v>0</v>
      </c>
      <c r="K1966" s="102">
        <f t="shared" si="184"/>
        <v>0</v>
      </c>
      <c r="L1966" s="96">
        <f t="shared" si="185"/>
        <v>0</v>
      </c>
    </row>
    <row r="1967" spans="1:12" ht="13.95" customHeight="1" x14ac:dyDescent="0.3">
      <c r="A1967" s="94">
        <v>44255</v>
      </c>
      <c r="B1967" s="57" t="s">
        <v>364</v>
      </c>
      <c r="C1967" s="57" t="s">
        <v>122</v>
      </c>
      <c r="D1967" s="19" t="str">
        <f t="shared" si="180"/>
        <v>Commodities</v>
      </c>
      <c r="E1967" s="19" t="str">
        <f t="shared" si="181"/>
        <v>Commodities</v>
      </c>
      <c r="F1967" s="100">
        <v>4.0799999999999994E-3</v>
      </c>
      <c r="G1967" s="101">
        <v>13.55</v>
      </c>
      <c r="H1967" s="98">
        <v>0.57616999999999996</v>
      </c>
      <c r="I1967" s="20">
        <f t="shared" si="182"/>
        <v>1</v>
      </c>
      <c r="J1967" s="102">
        <f t="shared" si="183"/>
        <v>3.0110701107011065E-4</v>
      </c>
      <c r="K1967" s="102">
        <f t="shared" si="184"/>
        <v>5.2260098767744007E-4</v>
      </c>
      <c r="L1967" s="96">
        <f t="shared" si="185"/>
        <v>4.0799999999999994E-3</v>
      </c>
    </row>
    <row r="1968" spans="1:12" ht="13.95" customHeight="1" x14ac:dyDescent="0.3">
      <c r="A1968" s="94">
        <v>44286</v>
      </c>
      <c r="B1968" s="57" t="s">
        <v>364</v>
      </c>
      <c r="C1968" s="57" t="s">
        <v>122</v>
      </c>
      <c r="D1968" s="19" t="str">
        <f t="shared" si="180"/>
        <v>Commodities</v>
      </c>
      <c r="E1968" s="19" t="str">
        <f t="shared" si="181"/>
        <v>Commodities</v>
      </c>
      <c r="F1968" s="100">
        <v>4.9300000000000004E-3</v>
      </c>
      <c r="G1968" s="101">
        <v>8.7940000000000005</v>
      </c>
      <c r="H1968" s="98">
        <v>1.22133</v>
      </c>
      <c r="I1968" s="20">
        <f t="shared" si="182"/>
        <v>0</v>
      </c>
      <c r="J1968" s="102">
        <f t="shared" si="183"/>
        <v>0</v>
      </c>
      <c r="K1968" s="102">
        <f t="shared" si="184"/>
        <v>0</v>
      </c>
      <c r="L1968" s="96">
        <f t="shared" si="185"/>
        <v>0</v>
      </c>
    </row>
    <row r="1969" spans="1:12" ht="13.95" customHeight="1" x14ac:dyDescent="0.3">
      <c r="A1969" s="94">
        <v>44316</v>
      </c>
      <c r="B1969" s="57" t="s">
        <v>364</v>
      </c>
      <c r="C1969" s="57" t="s">
        <v>122</v>
      </c>
      <c r="D1969" s="19" t="str">
        <f t="shared" si="180"/>
        <v>Commodities</v>
      </c>
      <c r="E1969" s="19" t="str">
        <f t="shared" si="181"/>
        <v>Commodities</v>
      </c>
      <c r="F1969" s="100">
        <v>6.45E-3</v>
      </c>
      <c r="G1969" s="101">
        <v>6.343</v>
      </c>
      <c r="H1969" s="98">
        <v>3.80261</v>
      </c>
      <c r="I1969" s="20">
        <f t="shared" si="182"/>
        <v>0</v>
      </c>
      <c r="J1969" s="102">
        <f t="shared" si="183"/>
        <v>0</v>
      </c>
      <c r="K1969" s="102">
        <f t="shared" si="184"/>
        <v>0</v>
      </c>
      <c r="L1969" s="96">
        <f t="shared" si="185"/>
        <v>0</v>
      </c>
    </row>
    <row r="1970" spans="1:12" ht="13.95" customHeight="1" x14ac:dyDescent="0.3">
      <c r="A1970" s="94">
        <v>44347</v>
      </c>
      <c r="B1970" s="57" t="s">
        <v>364</v>
      </c>
      <c r="C1970" s="57" t="s">
        <v>122</v>
      </c>
      <c r="D1970" s="19" t="str">
        <f t="shared" si="180"/>
        <v>Commodities</v>
      </c>
      <c r="E1970" s="19" t="str">
        <f t="shared" si="181"/>
        <v>Commodities</v>
      </c>
      <c r="F1970" s="100">
        <v>5.7999999999999996E-3</v>
      </c>
      <c r="G1970" s="101">
        <v>7.1509999999999998</v>
      </c>
      <c r="H1970" s="98">
        <v>3.2820900000000002</v>
      </c>
      <c r="I1970" s="20">
        <f t="shared" si="182"/>
        <v>0</v>
      </c>
      <c r="J1970" s="102">
        <f t="shared" si="183"/>
        <v>0</v>
      </c>
      <c r="K1970" s="102">
        <f t="shared" si="184"/>
        <v>0</v>
      </c>
      <c r="L1970" s="96">
        <f t="shared" si="185"/>
        <v>0</v>
      </c>
    </row>
    <row r="1971" spans="1:12" ht="13.95" customHeight="1" x14ac:dyDescent="0.3">
      <c r="A1971" s="94">
        <v>44377</v>
      </c>
      <c r="B1971" s="57" t="s">
        <v>364</v>
      </c>
      <c r="C1971" s="57" t="s">
        <v>122</v>
      </c>
      <c r="D1971" s="19" t="str">
        <f t="shared" si="180"/>
        <v>Commodities</v>
      </c>
      <c r="E1971" s="19" t="str">
        <f t="shared" si="181"/>
        <v>Commodities</v>
      </c>
      <c r="F1971" s="100">
        <v>6.8700000000000002E-3</v>
      </c>
      <c r="G1971" s="101">
        <v>6.375</v>
      </c>
      <c r="H1971" s="98">
        <v>2.1131199999999999</v>
      </c>
      <c r="I1971" s="20">
        <f t="shared" si="182"/>
        <v>0</v>
      </c>
      <c r="J1971" s="102">
        <f t="shared" si="183"/>
        <v>0</v>
      </c>
      <c r="K1971" s="102">
        <f t="shared" si="184"/>
        <v>0</v>
      </c>
      <c r="L1971" s="96">
        <f t="shared" si="185"/>
        <v>0</v>
      </c>
    </row>
    <row r="1972" spans="1:12" ht="13.95" customHeight="1" x14ac:dyDescent="0.3">
      <c r="A1972" s="94">
        <v>44408</v>
      </c>
      <c r="B1972" s="57" t="s">
        <v>364</v>
      </c>
      <c r="C1972" s="57" t="s">
        <v>122</v>
      </c>
      <c r="D1972" s="19" t="str">
        <f t="shared" si="180"/>
        <v>Commodities</v>
      </c>
      <c r="E1972" s="19" t="str">
        <f t="shared" si="181"/>
        <v>Commodities</v>
      </c>
      <c r="F1972" s="100">
        <v>6.9300000000000004E-3</v>
      </c>
      <c r="G1972" s="101">
        <v>5.0019999999999998</v>
      </c>
      <c r="H1972" s="98">
        <v>1.81569</v>
      </c>
      <c r="I1972" s="20">
        <f t="shared" si="182"/>
        <v>0</v>
      </c>
      <c r="J1972" s="102">
        <f t="shared" si="183"/>
        <v>0</v>
      </c>
      <c r="K1972" s="102">
        <f t="shared" si="184"/>
        <v>0</v>
      </c>
      <c r="L1972" s="96">
        <f t="shared" si="185"/>
        <v>0</v>
      </c>
    </row>
    <row r="1973" spans="1:12" ht="13.95" customHeight="1" x14ac:dyDescent="0.3">
      <c r="A1973" s="94">
        <v>44439</v>
      </c>
      <c r="B1973" s="57" t="s">
        <v>364</v>
      </c>
      <c r="C1973" s="57" t="s">
        <v>122</v>
      </c>
      <c r="D1973" s="19" t="str">
        <f t="shared" si="180"/>
        <v>Commodities</v>
      </c>
      <c r="E1973" s="19" t="str">
        <f t="shared" si="181"/>
        <v>Commodities</v>
      </c>
      <c r="F1973" s="100">
        <v>8.1700000000000002E-3</v>
      </c>
      <c r="G1973" s="101">
        <v>5.3330000000000002</v>
      </c>
      <c r="H1973" s="98">
        <v>1.9688699999999999</v>
      </c>
      <c r="I1973" s="20">
        <f t="shared" si="182"/>
        <v>0</v>
      </c>
      <c r="J1973" s="102">
        <f t="shared" si="183"/>
        <v>0</v>
      </c>
      <c r="K1973" s="102">
        <f t="shared" si="184"/>
        <v>0</v>
      </c>
      <c r="L1973" s="96">
        <f t="shared" si="185"/>
        <v>0</v>
      </c>
    </row>
    <row r="1974" spans="1:12" ht="13.95" customHeight="1" x14ac:dyDescent="0.3">
      <c r="A1974" s="94">
        <v>44469</v>
      </c>
      <c r="B1974" s="57" t="s">
        <v>364</v>
      </c>
      <c r="C1974" s="57" t="s">
        <v>122</v>
      </c>
      <c r="D1974" s="19" t="str">
        <f t="shared" si="180"/>
        <v>Commodities</v>
      </c>
      <c r="E1974" s="19" t="str">
        <f t="shared" si="181"/>
        <v>Commodities</v>
      </c>
      <c r="F1974" s="100">
        <v>7.28E-3</v>
      </c>
      <c r="G1974" s="101">
        <v>5.3890000000000002</v>
      </c>
      <c r="H1974" s="98">
        <v>1.6850099999999999</v>
      </c>
      <c r="I1974" s="20">
        <f t="shared" si="182"/>
        <v>0</v>
      </c>
      <c r="J1974" s="102">
        <f t="shared" si="183"/>
        <v>0</v>
      </c>
      <c r="K1974" s="102">
        <f t="shared" si="184"/>
        <v>0</v>
      </c>
      <c r="L1974" s="96">
        <f t="shared" si="185"/>
        <v>0</v>
      </c>
    </row>
    <row r="1975" spans="1:12" ht="13.95" customHeight="1" x14ac:dyDescent="0.3">
      <c r="A1975" s="94">
        <v>44500</v>
      </c>
      <c r="B1975" s="57" t="s">
        <v>364</v>
      </c>
      <c r="C1975" s="57" t="s">
        <v>122</v>
      </c>
      <c r="D1975" s="19" t="str">
        <f t="shared" si="180"/>
        <v>Commodities</v>
      </c>
      <c r="E1975" s="19" t="str">
        <f t="shared" si="181"/>
        <v>Commodities</v>
      </c>
      <c r="F1975" s="100">
        <v>7.2500000000000004E-3</v>
      </c>
      <c r="G1975" s="101">
        <v>4.4889999999999999</v>
      </c>
      <c r="H1975" s="98">
        <v>1.19137</v>
      </c>
      <c r="I1975" s="20">
        <f t="shared" si="182"/>
        <v>0</v>
      </c>
      <c r="J1975" s="102">
        <f t="shared" si="183"/>
        <v>0</v>
      </c>
      <c r="K1975" s="102">
        <f t="shared" si="184"/>
        <v>0</v>
      </c>
      <c r="L1975" s="96">
        <f t="shared" si="185"/>
        <v>0</v>
      </c>
    </row>
    <row r="1976" spans="1:12" ht="13.95" customHeight="1" x14ac:dyDescent="0.3">
      <c r="A1976" s="94">
        <v>44530</v>
      </c>
      <c r="B1976" s="57" t="s">
        <v>364</v>
      </c>
      <c r="C1976" s="57" t="s">
        <v>122</v>
      </c>
      <c r="D1976" s="19" t="str">
        <f t="shared" si="180"/>
        <v>Commodities</v>
      </c>
      <c r="E1976" s="19" t="str">
        <f t="shared" si="181"/>
        <v>Commodities</v>
      </c>
      <c r="F1976" s="100">
        <v>6.7900000000000009E-3</v>
      </c>
      <c r="G1976" s="101">
        <v>4</v>
      </c>
      <c r="H1976" s="98">
        <v>1.1395200000000001</v>
      </c>
      <c r="I1976" s="20">
        <f t="shared" si="182"/>
        <v>0</v>
      </c>
      <c r="J1976" s="102">
        <f t="shared" si="183"/>
        <v>0</v>
      </c>
      <c r="K1976" s="102">
        <f t="shared" si="184"/>
        <v>0</v>
      </c>
      <c r="L1976" s="96">
        <f t="shared" si="185"/>
        <v>0</v>
      </c>
    </row>
    <row r="1977" spans="1:12" ht="13.95" customHeight="1" x14ac:dyDescent="0.3">
      <c r="A1977" s="94">
        <v>44561</v>
      </c>
      <c r="B1977" s="57" t="s">
        <v>364</v>
      </c>
      <c r="C1977" s="57" t="s">
        <v>122</v>
      </c>
      <c r="D1977" s="19" t="str">
        <f t="shared" si="180"/>
        <v>Commodities</v>
      </c>
      <c r="E1977" s="19" t="str">
        <f t="shared" si="181"/>
        <v>Commodities</v>
      </c>
      <c r="F1977" s="100">
        <v>7.6400000000000001E-3</v>
      </c>
      <c r="G1977" s="101">
        <v>5.6580000000000004</v>
      </c>
      <c r="H1977" s="98">
        <v>0.74675000000000002</v>
      </c>
      <c r="I1977" s="20">
        <f t="shared" si="182"/>
        <v>1</v>
      </c>
      <c r="J1977" s="102">
        <f t="shared" si="183"/>
        <v>1.3503004595263343E-3</v>
      </c>
      <c r="K1977" s="102">
        <f t="shared" si="184"/>
        <v>1.8082363033496275E-3</v>
      </c>
      <c r="L1977" s="96">
        <f t="shared" si="185"/>
        <v>7.6400000000000001E-3</v>
      </c>
    </row>
    <row r="1978" spans="1:12" ht="13.95" customHeight="1" x14ac:dyDescent="0.3">
      <c r="A1978" s="94">
        <v>44592</v>
      </c>
      <c r="B1978" s="57" t="s">
        <v>364</v>
      </c>
      <c r="C1978" s="57" t="s">
        <v>122</v>
      </c>
      <c r="D1978" s="19" t="str">
        <f t="shared" si="180"/>
        <v>Commodities</v>
      </c>
      <c r="E1978" s="19" t="str">
        <f t="shared" si="181"/>
        <v>Commodities</v>
      </c>
      <c r="F1978" s="100">
        <v>6.1000000000000004E-3</v>
      </c>
      <c r="G1978" s="101">
        <v>4.6749999999999998</v>
      </c>
      <c r="H1978" s="98">
        <v>0.76462000000000008</v>
      </c>
      <c r="I1978" s="20">
        <f t="shared" si="182"/>
        <v>1</v>
      </c>
      <c r="J1978" s="102">
        <f t="shared" si="183"/>
        <v>1.3048128342245992E-3</v>
      </c>
      <c r="K1978" s="102">
        <f t="shared" si="184"/>
        <v>1.7064853577261896E-3</v>
      </c>
      <c r="L1978" s="96">
        <f t="shared" si="185"/>
        <v>6.1000000000000004E-3</v>
      </c>
    </row>
    <row r="1979" spans="1:12" ht="13.95" customHeight="1" x14ac:dyDescent="0.3">
      <c r="A1979" s="94">
        <v>44620</v>
      </c>
      <c r="B1979" s="57" t="s">
        <v>364</v>
      </c>
      <c r="C1979" s="57" t="s">
        <v>122</v>
      </c>
      <c r="D1979" s="19" t="str">
        <f t="shared" si="180"/>
        <v>Commodities</v>
      </c>
      <c r="E1979" s="19" t="str">
        <f t="shared" si="181"/>
        <v>Commodities</v>
      </c>
      <c r="F1979" s="100">
        <v>5.8599999999999998E-3</v>
      </c>
      <c r="G1979" s="101">
        <v>4.7480000000000002</v>
      </c>
      <c r="H1979" s="98">
        <v>0.74698999999999993</v>
      </c>
      <c r="I1979" s="20">
        <f t="shared" si="182"/>
        <v>1</v>
      </c>
      <c r="J1979" s="102">
        <f t="shared" si="183"/>
        <v>1.2342038753159223E-3</v>
      </c>
      <c r="K1979" s="102">
        <f t="shared" si="184"/>
        <v>1.6522361414689922E-3</v>
      </c>
      <c r="L1979" s="96">
        <f t="shared" si="185"/>
        <v>5.8599999999999998E-3</v>
      </c>
    </row>
    <row r="1980" spans="1:12" ht="13.95" customHeight="1" x14ac:dyDescent="0.3">
      <c r="A1980" s="94">
        <v>44651</v>
      </c>
      <c r="B1980" s="57" t="s">
        <v>364</v>
      </c>
      <c r="C1980" s="57" t="s">
        <v>122</v>
      </c>
      <c r="D1980" s="19" t="str">
        <f t="shared" si="180"/>
        <v>Commodities</v>
      </c>
      <c r="E1980" s="19" t="str">
        <f t="shared" si="181"/>
        <v>Commodities</v>
      </c>
      <c r="F1980" s="100">
        <v>5.1700000000000001E-3</v>
      </c>
      <c r="G1980" s="101">
        <v>5.234</v>
      </c>
      <c r="H1980" s="98">
        <v>0.57242999999999999</v>
      </c>
      <c r="I1980" s="20">
        <f t="shared" si="182"/>
        <v>1</v>
      </c>
      <c r="J1980" s="102">
        <f t="shared" si="183"/>
        <v>9.8777225831104317E-4</v>
      </c>
      <c r="K1980" s="102">
        <f t="shared" si="184"/>
        <v>1.7255773776899239E-3</v>
      </c>
      <c r="L1980" s="96">
        <f t="shared" si="185"/>
        <v>5.1700000000000001E-3</v>
      </c>
    </row>
    <row r="1981" spans="1:12" ht="13.95" customHeight="1" x14ac:dyDescent="0.3">
      <c r="A1981" s="94">
        <v>44681</v>
      </c>
      <c r="B1981" s="57" t="s">
        <v>364</v>
      </c>
      <c r="C1981" s="57" t="s">
        <v>122</v>
      </c>
      <c r="D1981" s="19" t="str">
        <f t="shared" si="180"/>
        <v>Commodities</v>
      </c>
      <c r="E1981" s="19" t="str">
        <f t="shared" si="181"/>
        <v>Commodities</v>
      </c>
      <c r="F1981" s="100">
        <v>5.2900000000000004E-3</v>
      </c>
      <c r="G1981" s="101">
        <v>5.5010000000000003</v>
      </c>
      <c r="H1981" s="98">
        <v>0.50324000000000002</v>
      </c>
      <c r="I1981" s="20">
        <f t="shared" si="182"/>
        <v>1</v>
      </c>
      <c r="J1981" s="102">
        <f t="shared" si="183"/>
        <v>9.6164333757498639E-4</v>
      </c>
      <c r="K1981" s="102">
        <f t="shared" si="184"/>
        <v>1.9109040171190414E-3</v>
      </c>
      <c r="L1981" s="96">
        <f t="shared" si="185"/>
        <v>5.2900000000000004E-3</v>
      </c>
    </row>
    <row r="1982" spans="1:12" ht="13.95" customHeight="1" x14ac:dyDescent="0.3">
      <c r="A1982" s="94">
        <v>44712</v>
      </c>
      <c r="B1982" s="57" t="s">
        <v>364</v>
      </c>
      <c r="C1982" s="57" t="s">
        <v>122</v>
      </c>
      <c r="D1982" s="19" t="str">
        <f t="shared" si="180"/>
        <v>Commodities</v>
      </c>
      <c r="E1982" s="19" t="str">
        <f t="shared" si="181"/>
        <v>Commodities</v>
      </c>
      <c r="F1982" s="100">
        <v>5.7599999999999986E-3</v>
      </c>
      <c r="G1982" s="101">
        <v>7.0179999999999998</v>
      </c>
      <c r="H1982" s="98">
        <v>0.50187999999999999</v>
      </c>
      <c r="I1982" s="20">
        <f t="shared" si="182"/>
        <v>1</v>
      </c>
      <c r="J1982" s="102">
        <f t="shared" si="183"/>
        <v>8.2074665146765447E-4</v>
      </c>
      <c r="K1982" s="102">
        <f t="shared" si="184"/>
        <v>1.6353444079613743E-3</v>
      </c>
      <c r="L1982" s="96">
        <f t="shared" si="185"/>
        <v>5.7599999999999986E-3</v>
      </c>
    </row>
    <row r="1983" spans="1:12" ht="13.95" customHeight="1" x14ac:dyDescent="0.3">
      <c r="A1983" s="94">
        <v>44742</v>
      </c>
      <c r="B1983" s="57" t="s">
        <v>364</v>
      </c>
      <c r="C1983" s="57" t="s">
        <v>122</v>
      </c>
      <c r="D1983" s="19" t="str">
        <f t="shared" si="180"/>
        <v>Commodities</v>
      </c>
      <c r="E1983" s="19" t="str">
        <f t="shared" si="181"/>
        <v>Commodities</v>
      </c>
      <c r="F1983" s="100">
        <v>5.3900000000000007E-3</v>
      </c>
      <c r="G1983" s="101">
        <v>5.5949999999999998</v>
      </c>
      <c r="H1983" s="98">
        <v>0.53414000000000006</v>
      </c>
      <c r="I1983" s="20">
        <f t="shared" si="182"/>
        <v>1</v>
      </c>
      <c r="J1983" s="102">
        <f t="shared" si="183"/>
        <v>9.6336014298480804E-4</v>
      </c>
      <c r="K1983" s="102">
        <f t="shared" si="184"/>
        <v>1.8035723648946117E-3</v>
      </c>
      <c r="L1983" s="96">
        <f t="shared" si="185"/>
        <v>5.3900000000000007E-3</v>
      </c>
    </row>
    <row r="1984" spans="1:12" ht="13.95" customHeight="1" x14ac:dyDescent="0.3">
      <c r="A1984" s="94">
        <v>44773</v>
      </c>
      <c r="B1984" s="57" t="s">
        <v>364</v>
      </c>
      <c r="C1984" s="57" t="s">
        <v>122</v>
      </c>
      <c r="D1984" s="19" t="str">
        <f t="shared" si="180"/>
        <v>Commodities</v>
      </c>
      <c r="E1984" s="19" t="str">
        <f t="shared" si="181"/>
        <v>Commodities</v>
      </c>
      <c r="F1984" s="100">
        <v>5.0600000000000003E-3</v>
      </c>
      <c r="G1984" s="101">
        <v>6.2389999999999999</v>
      </c>
      <c r="H1984" s="98">
        <v>0.59894000000000003</v>
      </c>
      <c r="I1984" s="20">
        <f t="shared" si="182"/>
        <v>1</v>
      </c>
      <c r="J1984" s="102">
        <f t="shared" si="183"/>
        <v>8.1102740823849983E-4</v>
      </c>
      <c r="K1984" s="102">
        <f t="shared" si="184"/>
        <v>1.3541045985215544E-3</v>
      </c>
      <c r="L1984" s="96">
        <f t="shared" si="185"/>
        <v>5.0600000000000003E-3</v>
      </c>
    </row>
    <row r="1985" spans="1:12" ht="13.95" customHeight="1" x14ac:dyDescent="0.3">
      <c r="A1985" s="94">
        <v>44804</v>
      </c>
      <c r="B1985" s="57" t="s">
        <v>364</v>
      </c>
      <c r="C1985" s="57" t="s">
        <v>122</v>
      </c>
      <c r="D1985" s="19" t="str">
        <f t="shared" si="180"/>
        <v>Commodities</v>
      </c>
      <c r="E1985" s="19" t="str">
        <f t="shared" si="181"/>
        <v>Commodities</v>
      </c>
      <c r="F1985" s="100">
        <v>4.0899999999999999E-3</v>
      </c>
      <c r="G1985" s="101">
        <v>4.9640000000000004</v>
      </c>
      <c r="H1985" s="98">
        <v>0.46239999999999998</v>
      </c>
      <c r="I1985" s="20">
        <f t="shared" si="182"/>
        <v>1</v>
      </c>
      <c r="J1985" s="102">
        <f t="shared" si="183"/>
        <v>8.2393231265108773E-4</v>
      </c>
      <c r="K1985" s="102">
        <f t="shared" si="184"/>
        <v>1.7818605377402418E-3</v>
      </c>
      <c r="L1985" s="96">
        <f t="shared" si="185"/>
        <v>4.0899999999999999E-3</v>
      </c>
    </row>
    <row r="1986" spans="1:12" ht="13.95" customHeight="1" x14ac:dyDescent="0.3">
      <c r="A1986" s="94">
        <v>44834</v>
      </c>
      <c r="B1986" s="57" t="s">
        <v>364</v>
      </c>
      <c r="C1986" s="57" t="s">
        <v>122</v>
      </c>
      <c r="D1986" s="19" t="str">
        <f t="shared" si="180"/>
        <v>Commodities</v>
      </c>
      <c r="E1986" s="19" t="str">
        <f t="shared" si="181"/>
        <v>Commodities</v>
      </c>
      <c r="F1986" s="100">
        <v>3.3600000000000001E-3</v>
      </c>
      <c r="G1986" s="101">
        <v>5.1420000000000003</v>
      </c>
      <c r="H1986" s="98">
        <v>0.41513</v>
      </c>
      <c r="I1986" s="20">
        <f t="shared" si="182"/>
        <v>1</v>
      </c>
      <c r="J1986" s="102">
        <f t="shared" si="183"/>
        <v>6.5344224037339551E-4</v>
      </c>
      <c r="K1986" s="102">
        <f t="shared" si="184"/>
        <v>1.5740665342745537E-3</v>
      </c>
      <c r="L1986" s="96">
        <f t="shared" si="185"/>
        <v>3.3600000000000001E-3</v>
      </c>
    </row>
    <row r="1987" spans="1:12" ht="13.95" customHeight="1" x14ac:dyDescent="0.3">
      <c r="A1987" s="94">
        <v>44865</v>
      </c>
      <c r="B1987" s="57" t="s">
        <v>364</v>
      </c>
      <c r="C1987" s="57" t="s">
        <v>122</v>
      </c>
      <c r="D1987" s="19" t="str">
        <f t="shared" si="180"/>
        <v>Commodities</v>
      </c>
      <c r="E1987" s="19" t="str">
        <f t="shared" si="181"/>
        <v>Commodities</v>
      </c>
      <c r="F1987" s="100">
        <v>4.0899999999999999E-3</v>
      </c>
      <c r="G1987" s="101">
        <v>8.1660000000000004</v>
      </c>
      <c r="H1987" s="98">
        <v>0.33706999999999998</v>
      </c>
      <c r="I1987" s="20">
        <f t="shared" si="182"/>
        <v>1</v>
      </c>
      <c r="J1987" s="102">
        <f t="shared" si="183"/>
        <v>5.008572128337007E-4</v>
      </c>
      <c r="K1987" s="102">
        <f t="shared" si="184"/>
        <v>1.485914536546417E-3</v>
      </c>
      <c r="L1987" s="96">
        <f t="shared" si="185"/>
        <v>4.0899999999999999E-3</v>
      </c>
    </row>
    <row r="1988" spans="1:12" ht="13.95" customHeight="1" x14ac:dyDescent="0.3">
      <c r="A1988" s="94">
        <v>44895</v>
      </c>
      <c r="B1988" s="57" t="s">
        <v>364</v>
      </c>
      <c r="C1988" s="57" t="s">
        <v>122</v>
      </c>
      <c r="D1988" s="19" t="str">
        <f t="shared" si="180"/>
        <v>Commodities</v>
      </c>
      <c r="E1988" s="19" t="str">
        <f t="shared" si="181"/>
        <v>Commodities</v>
      </c>
      <c r="F1988" s="100">
        <v>3.5799999999999998E-3</v>
      </c>
      <c r="G1988" s="101">
        <v>6.907</v>
      </c>
      <c r="H1988" s="98">
        <v>0.31106</v>
      </c>
      <c r="I1988" s="20">
        <f t="shared" si="182"/>
        <v>1</v>
      </c>
      <c r="J1988" s="102">
        <f t="shared" si="183"/>
        <v>5.1831475314897924E-4</v>
      </c>
      <c r="K1988" s="102">
        <f t="shared" si="184"/>
        <v>1.6662854534462137E-3</v>
      </c>
      <c r="L1988" s="96">
        <f t="shared" si="185"/>
        <v>3.5799999999999998E-3</v>
      </c>
    </row>
    <row r="1989" spans="1:12" ht="13.95" customHeight="1" x14ac:dyDescent="0.3">
      <c r="A1989" s="94">
        <v>44926</v>
      </c>
      <c r="B1989" s="57" t="s">
        <v>364</v>
      </c>
      <c r="C1989" s="57" t="s">
        <v>122</v>
      </c>
      <c r="D1989" s="19" t="str">
        <f t="shared" ref="D1989:D2052" si="186">VLOOKUP(C1989,GicsMap,2,FALSE)</f>
        <v>Commodities</v>
      </c>
      <c r="E1989" s="19" t="str">
        <f t="shared" ref="E1989:E2052" si="187">IF(D1989="Cyclicals",IF(COUNTIF(GlobalList,B1989)&gt;0,"WEG &amp; Embraer","Cyclicals ex-WEG &amp; Embraer"),D1989)</f>
        <v>Commodities</v>
      </c>
      <c r="F1989" s="100">
        <v>3.2399999999999998E-3</v>
      </c>
      <c r="G1989" s="101">
        <v>7.36</v>
      </c>
      <c r="H1989" s="98">
        <v>0.27912999999999999</v>
      </c>
      <c r="I1989" s="20">
        <f t="shared" ref="I1989:I2052" si="188">IF(AND(ISNUMBER(G1989),ISNUMBER(H1989),G1989&gt;=PEmin,G1989&lt;=PEmax,H1989&gt;=ROEmin,H1989&lt;=ROEmax),1,0)</f>
        <v>1</v>
      </c>
      <c r="J1989" s="102">
        <f t="shared" ref="J1989:J2052" si="189">IF(I1989=1,F1989/G1989,0)</f>
        <v>4.4021739130434777E-4</v>
      </c>
      <c r="K1989" s="102">
        <f t="shared" ref="K1989:K2052" si="190">IF(I1989=1,J1989/H1989,0)</f>
        <v>1.5771052602885673E-3</v>
      </c>
      <c r="L1989" s="96">
        <f t="shared" ref="L1989:L2052" si="191">I1989*F1989</f>
        <v>3.2399999999999998E-3</v>
      </c>
    </row>
    <row r="1990" spans="1:12" ht="13.95" customHeight="1" x14ac:dyDescent="0.3">
      <c r="A1990" s="94">
        <v>44957</v>
      </c>
      <c r="B1990" s="57" t="s">
        <v>364</v>
      </c>
      <c r="C1990" s="57" t="s">
        <v>122</v>
      </c>
      <c r="D1990" s="19" t="str">
        <f t="shared" si="186"/>
        <v>Commodities</v>
      </c>
      <c r="E1990" s="19" t="str">
        <f t="shared" si="187"/>
        <v>Commodities</v>
      </c>
      <c r="F1990" s="100">
        <v>3.0899999999999999E-3</v>
      </c>
      <c r="G1990" s="101">
        <v>8.2889999999999997</v>
      </c>
      <c r="H1990" s="98">
        <v>0.19717000000000001</v>
      </c>
      <c r="I1990" s="20">
        <f t="shared" si="188"/>
        <v>1</v>
      </c>
      <c r="J1990" s="102">
        <f t="shared" si="189"/>
        <v>3.7278320665942813E-4</v>
      </c>
      <c r="K1990" s="102">
        <f t="shared" si="190"/>
        <v>1.890668999642076E-3</v>
      </c>
      <c r="L1990" s="96">
        <f t="shared" si="191"/>
        <v>3.0899999999999999E-3</v>
      </c>
    </row>
    <row r="1991" spans="1:12" ht="13.95" customHeight="1" x14ac:dyDescent="0.3">
      <c r="A1991" s="94">
        <v>44985</v>
      </c>
      <c r="B1991" s="57" t="s">
        <v>364</v>
      </c>
      <c r="C1991" s="57" t="s">
        <v>122</v>
      </c>
      <c r="D1991" s="19" t="str">
        <f t="shared" si="186"/>
        <v>Commodities</v>
      </c>
      <c r="E1991" s="19" t="str">
        <f t="shared" si="187"/>
        <v>Commodities</v>
      </c>
      <c r="F1991" s="100">
        <v>2.8800000000000002E-3</v>
      </c>
      <c r="G1991" s="101">
        <v>7.9269999999999996</v>
      </c>
      <c r="H1991" s="98">
        <v>0.18537999999999999</v>
      </c>
      <c r="I1991" s="20">
        <f t="shared" si="188"/>
        <v>1</v>
      </c>
      <c r="J1991" s="102">
        <f t="shared" si="189"/>
        <v>3.633152516715025E-4</v>
      </c>
      <c r="K1991" s="102">
        <f t="shared" si="190"/>
        <v>1.9598406067078572E-3</v>
      </c>
      <c r="L1991" s="96">
        <f t="shared" si="191"/>
        <v>2.8800000000000002E-3</v>
      </c>
    </row>
    <row r="1992" spans="1:12" ht="13.95" customHeight="1" x14ac:dyDescent="0.3">
      <c r="A1992" s="94">
        <v>45016</v>
      </c>
      <c r="B1992" s="57" t="s">
        <v>364</v>
      </c>
      <c r="C1992" s="57" t="s">
        <v>122</v>
      </c>
      <c r="D1992" s="19" t="str">
        <f t="shared" si="186"/>
        <v>Commodities</v>
      </c>
      <c r="E1992" s="19" t="str">
        <f t="shared" si="187"/>
        <v>Commodities</v>
      </c>
      <c r="F1992" s="100">
        <v>2.8700000000000002E-3</v>
      </c>
      <c r="G1992" s="101">
        <v>31.289000000000001</v>
      </c>
      <c r="H1992" s="98">
        <v>-1.84E-2</v>
      </c>
      <c r="I1992" s="20">
        <f t="shared" si="188"/>
        <v>0</v>
      </c>
      <c r="J1992" s="102">
        <f t="shared" si="189"/>
        <v>0</v>
      </c>
      <c r="K1992" s="102">
        <f t="shared" si="190"/>
        <v>0</v>
      </c>
      <c r="L1992" s="96">
        <f t="shared" si="191"/>
        <v>0</v>
      </c>
    </row>
    <row r="1993" spans="1:12" ht="13.95" customHeight="1" x14ac:dyDescent="0.3">
      <c r="A1993" s="94">
        <v>45046</v>
      </c>
      <c r="B1993" s="57" t="s">
        <v>364</v>
      </c>
      <c r="C1993" s="57" t="s">
        <v>122</v>
      </c>
      <c r="D1993" s="19" t="str">
        <f t="shared" si="186"/>
        <v>Commodities</v>
      </c>
      <c r="E1993" s="19" t="str">
        <f t="shared" si="187"/>
        <v>Commodities</v>
      </c>
      <c r="F1993" s="100">
        <v>2.8600000000000001E-3</v>
      </c>
      <c r="G1993" s="101">
        <v>124.19499999999999</v>
      </c>
      <c r="H1993" s="98">
        <v>1.16E-3</v>
      </c>
      <c r="I1993" s="20">
        <f t="shared" si="188"/>
        <v>0</v>
      </c>
      <c r="J1993" s="102">
        <f t="shared" si="189"/>
        <v>0</v>
      </c>
      <c r="K1993" s="102">
        <f t="shared" si="190"/>
        <v>0</v>
      </c>
      <c r="L1993" s="96">
        <f t="shared" si="191"/>
        <v>0</v>
      </c>
    </row>
    <row r="1994" spans="1:12" ht="13.95" customHeight="1" x14ac:dyDescent="0.3">
      <c r="A1994" s="94">
        <v>45077</v>
      </c>
      <c r="B1994" s="57" t="s">
        <v>364</v>
      </c>
      <c r="C1994" s="57" t="s">
        <v>122</v>
      </c>
      <c r="D1994" s="19" t="str">
        <f t="shared" si="186"/>
        <v>Commodities</v>
      </c>
      <c r="E1994" s="19" t="str">
        <f t="shared" si="187"/>
        <v>Commodities</v>
      </c>
      <c r="F1994" s="100">
        <v>3.13E-3</v>
      </c>
      <c r="G1994" s="101">
        <v>107.511</v>
      </c>
      <c r="H1994" s="98">
        <v>2.622E-2</v>
      </c>
      <c r="I1994" s="20">
        <f t="shared" si="188"/>
        <v>0</v>
      </c>
      <c r="J1994" s="102">
        <f t="shared" si="189"/>
        <v>0</v>
      </c>
      <c r="K1994" s="102">
        <f t="shared" si="190"/>
        <v>0</v>
      </c>
      <c r="L1994" s="96">
        <f t="shared" si="191"/>
        <v>0</v>
      </c>
    </row>
    <row r="1995" spans="1:12" ht="13.95" customHeight="1" x14ac:dyDescent="0.3">
      <c r="A1995" s="94">
        <v>45107</v>
      </c>
      <c r="B1995" s="57" t="s">
        <v>364</v>
      </c>
      <c r="C1995" s="57" t="s">
        <v>122</v>
      </c>
      <c r="D1995" s="19" t="str">
        <f t="shared" si="186"/>
        <v>Commodities</v>
      </c>
      <c r="E1995" s="19" t="str">
        <f t="shared" si="187"/>
        <v>Commodities</v>
      </c>
      <c r="F1995" s="100">
        <v>3.5999999999999999E-3</v>
      </c>
      <c r="G1995" s="101">
        <v>76.12</v>
      </c>
      <c r="H1995" s="98">
        <v>5.1700000000000003E-2</v>
      </c>
      <c r="I1995" s="20">
        <f t="shared" si="188"/>
        <v>1</v>
      </c>
      <c r="J1995" s="102">
        <f t="shared" si="189"/>
        <v>4.7293746715712032E-5</v>
      </c>
      <c r="K1995" s="102">
        <f t="shared" si="190"/>
        <v>9.1477266374684774E-4</v>
      </c>
      <c r="L1995" s="96">
        <f t="shared" si="191"/>
        <v>3.5999999999999999E-3</v>
      </c>
    </row>
    <row r="1996" spans="1:12" ht="13.95" customHeight="1" x14ac:dyDescent="0.3">
      <c r="A1996" s="94">
        <v>45138</v>
      </c>
      <c r="B1996" s="57" t="s">
        <v>364</v>
      </c>
      <c r="C1996" s="57" t="s">
        <v>122</v>
      </c>
      <c r="D1996" s="19" t="str">
        <f t="shared" si="186"/>
        <v>Commodities</v>
      </c>
      <c r="E1996" s="19" t="str">
        <f t="shared" si="187"/>
        <v>Commodities</v>
      </c>
      <c r="F1996" s="100">
        <v>3.1700000000000001E-3</v>
      </c>
      <c r="G1996" s="101">
        <v>177.529</v>
      </c>
      <c r="H1996" s="98">
        <v>-4.4600000000000004E-3</v>
      </c>
      <c r="I1996" s="20">
        <f t="shared" si="188"/>
        <v>0</v>
      </c>
      <c r="J1996" s="102">
        <f t="shared" si="189"/>
        <v>0</v>
      </c>
      <c r="K1996" s="102">
        <f t="shared" si="190"/>
        <v>0</v>
      </c>
      <c r="L1996" s="96">
        <f t="shared" si="191"/>
        <v>0</v>
      </c>
    </row>
    <row r="1997" spans="1:12" ht="13.95" customHeight="1" x14ac:dyDescent="0.3">
      <c r="A1997" s="94">
        <v>45169</v>
      </c>
      <c r="B1997" s="57" t="s">
        <v>364</v>
      </c>
      <c r="C1997" s="57" t="s">
        <v>122</v>
      </c>
      <c r="D1997" s="19" t="str">
        <f t="shared" si="186"/>
        <v>Commodities</v>
      </c>
      <c r="E1997" s="19" t="str">
        <f t="shared" si="187"/>
        <v>Commodities</v>
      </c>
      <c r="F1997" s="100">
        <v>2.9499999999999999E-3</v>
      </c>
      <c r="G1997" s="101">
        <v>177.529</v>
      </c>
      <c r="H1997" s="98">
        <v>-0.11454</v>
      </c>
      <c r="I1997" s="20">
        <f t="shared" si="188"/>
        <v>0</v>
      </c>
      <c r="J1997" s="102">
        <f t="shared" si="189"/>
        <v>0</v>
      </c>
      <c r="K1997" s="102">
        <f t="shared" si="190"/>
        <v>0</v>
      </c>
      <c r="L1997" s="96">
        <f t="shared" si="191"/>
        <v>0</v>
      </c>
    </row>
    <row r="1998" spans="1:12" ht="13.95" customHeight="1" x14ac:dyDescent="0.3">
      <c r="A1998" s="94">
        <v>45199</v>
      </c>
      <c r="B1998" s="57" t="s">
        <v>364</v>
      </c>
      <c r="C1998" s="57" t="s">
        <v>122</v>
      </c>
      <c r="D1998" s="19" t="str">
        <f t="shared" si="186"/>
        <v>Commodities</v>
      </c>
      <c r="E1998" s="19" t="str">
        <f t="shared" si="187"/>
        <v>Commodities</v>
      </c>
      <c r="F1998" s="100">
        <v>2.6700000000000001E-3</v>
      </c>
      <c r="G1998" s="101">
        <v>177.529</v>
      </c>
      <c r="H1998" s="98">
        <v>-0.35621999999999998</v>
      </c>
      <c r="I1998" s="20">
        <f t="shared" si="188"/>
        <v>0</v>
      </c>
      <c r="J1998" s="102">
        <f t="shared" si="189"/>
        <v>0</v>
      </c>
      <c r="K1998" s="102">
        <f t="shared" si="190"/>
        <v>0</v>
      </c>
      <c r="L1998" s="96">
        <f t="shared" si="191"/>
        <v>0</v>
      </c>
    </row>
    <row r="1999" spans="1:12" ht="13.95" customHeight="1" x14ac:dyDescent="0.3">
      <c r="A1999" s="94">
        <v>45230</v>
      </c>
      <c r="B1999" s="57" t="s">
        <v>364</v>
      </c>
      <c r="C1999" s="57" t="s">
        <v>122</v>
      </c>
      <c r="D1999" s="19" t="str">
        <f t="shared" si="186"/>
        <v>Commodities</v>
      </c>
      <c r="E1999" s="19" t="str">
        <f t="shared" si="187"/>
        <v>Commodities</v>
      </c>
      <c r="F1999" s="100">
        <v>2.16E-3</v>
      </c>
      <c r="G1999" s="101">
        <v>177.529</v>
      </c>
      <c r="H1999" s="98">
        <v>-0.41226000000000002</v>
      </c>
      <c r="I1999" s="20">
        <f t="shared" si="188"/>
        <v>0</v>
      </c>
      <c r="J1999" s="102">
        <f t="shared" si="189"/>
        <v>0</v>
      </c>
      <c r="K1999" s="102">
        <f t="shared" si="190"/>
        <v>0</v>
      </c>
      <c r="L1999" s="96">
        <f t="shared" si="191"/>
        <v>0</v>
      </c>
    </row>
    <row r="2000" spans="1:12" ht="13.95" customHeight="1" x14ac:dyDescent="0.3">
      <c r="A2000" s="94">
        <v>45260</v>
      </c>
      <c r="B2000" s="57" t="s">
        <v>364</v>
      </c>
      <c r="C2000" s="57" t="s">
        <v>122</v>
      </c>
      <c r="D2000" s="19" t="str">
        <f t="shared" si="186"/>
        <v>Commodities</v>
      </c>
      <c r="E2000" s="19" t="str">
        <f t="shared" si="187"/>
        <v>Commodities</v>
      </c>
      <c r="F2000" s="100">
        <v>2.31E-3</v>
      </c>
      <c r="G2000" s="101">
        <v>177.529</v>
      </c>
      <c r="H2000" s="98">
        <v>-0.65049999999999997</v>
      </c>
      <c r="I2000" s="20">
        <f t="shared" si="188"/>
        <v>0</v>
      </c>
      <c r="J2000" s="102">
        <f t="shared" si="189"/>
        <v>0</v>
      </c>
      <c r="K2000" s="102">
        <f t="shared" si="190"/>
        <v>0</v>
      </c>
      <c r="L2000" s="96">
        <f t="shared" si="191"/>
        <v>0</v>
      </c>
    </row>
    <row r="2001" spans="1:12" ht="13.95" customHeight="1" x14ac:dyDescent="0.3">
      <c r="A2001" s="94">
        <v>45291</v>
      </c>
      <c r="B2001" s="57" t="s">
        <v>364</v>
      </c>
      <c r="C2001" s="57" t="s">
        <v>122</v>
      </c>
      <c r="D2001" s="19" t="str">
        <f t="shared" si="186"/>
        <v>Commodities</v>
      </c>
      <c r="E2001" s="19" t="str">
        <f t="shared" si="187"/>
        <v>Commodities</v>
      </c>
      <c r="F2001" s="100">
        <v>2.5400000000000002E-3</v>
      </c>
      <c r="G2001" s="101">
        <v>177.529</v>
      </c>
      <c r="H2001" s="98">
        <v>-0.65439999999999998</v>
      </c>
      <c r="I2001" s="20">
        <f t="shared" si="188"/>
        <v>0</v>
      </c>
      <c r="J2001" s="102">
        <f t="shared" si="189"/>
        <v>0</v>
      </c>
      <c r="K2001" s="102">
        <f t="shared" si="190"/>
        <v>0</v>
      </c>
      <c r="L2001" s="96">
        <f t="shared" si="191"/>
        <v>0</v>
      </c>
    </row>
    <row r="2002" spans="1:12" ht="13.95" customHeight="1" x14ac:dyDescent="0.3">
      <c r="A2002" s="94">
        <v>45322</v>
      </c>
      <c r="B2002" s="57" t="s">
        <v>364</v>
      </c>
      <c r="C2002" s="57" t="s">
        <v>122</v>
      </c>
      <c r="D2002" s="19" t="str">
        <f t="shared" si="186"/>
        <v>Commodities</v>
      </c>
      <c r="E2002" s="19" t="str">
        <f t="shared" si="187"/>
        <v>Commodities</v>
      </c>
      <c r="F2002" s="100">
        <v>2.1700000000000001E-3</v>
      </c>
      <c r="G2002" s="101">
        <v>177.529</v>
      </c>
      <c r="H2002" s="98">
        <v>-0.57669999999999999</v>
      </c>
      <c r="I2002" s="20">
        <f t="shared" si="188"/>
        <v>0</v>
      </c>
      <c r="J2002" s="102">
        <f t="shared" si="189"/>
        <v>0</v>
      </c>
      <c r="K2002" s="102">
        <f t="shared" si="190"/>
        <v>0</v>
      </c>
      <c r="L2002" s="96">
        <f t="shared" si="191"/>
        <v>0</v>
      </c>
    </row>
    <row r="2003" spans="1:12" ht="13.95" customHeight="1" x14ac:dyDescent="0.3">
      <c r="A2003" s="94">
        <v>45351</v>
      </c>
      <c r="B2003" s="57" t="s">
        <v>364</v>
      </c>
      <c r="C2003" s="57" t="s">
        <v>122</v>
      </c>
      <c r="D2003" s="19" t="str">
        <f t="shared" si="186"/>
        <v>Commodities</v>
      </c>
      <c r="E2003" s="19" t="str">
        <f t="shared" si="187"/>
        <v>Commodities</v>
      </c>
      <c r="F2003" s="100">
        <v>2.5500000000000002E-3</v>
      </c>
      <c r="G2003" s="101">
        <v>177.529</v>
      </c>
      <c r="H2003" s="98">
        <v>-0.42199999999999999</v>
      </c>
      <c r="I2003" s="20">
        <f t="shared" si="188"/>
        <v>0</v>
      </c>
      <c r="J2003" s="102">
        <f t="shared" si="189"/>
        <v>0</v>
      </c>
      <c r="K2003" s="102">
        <f t="shared" si="190"/>
        <v>0</v>
      </c>
      <c r="L2003" s="96">
        <f t="shared" si="191"/>
        <v>0</v>
      </c>
    </row>
    <row r="2004" spans="1:12" ht="13.95" customHeight="1" x14ac:dyDescent="0.3">
      <c r="A2004" s="94">
        <v>45382</v>
      </c>
      <c r="B2004" s="57" t="s">
        <v>364</v>
      </c>
      <c r="C2004" s="57" t="s">
        <v>122</v>
      </c>
      <c r="D2004" s="19" t="str">
        <f t="shared" si="186"/>
        <v>Commodities</v>
      </c>
      <c r="E2004" s="19" t="str">
        <f t="shared" si="187"/>
        <v>Commodities</v>
      </c>
      <c r="F2004" s="100">
        <v>3.2499999999999999E-3</v>
      </c>
      <c r="G2004" s="101">
        <v>177.529</v>
      </c>
      <c r="H2004" s="98">
        <v>-0.37868000000000002</v>
      </c>
      <c r="I2004" s="20">
        <f t="shared" si="188"/>
        <v>0</v>
      </c>
      <c r="J2004" s="102">
        <f t="shared" si="189"/>
        <v>0</v>
      </c>
      <c r="K2004" s="102">
        <f t="shared" si="190"/>
        <v>0</v>
      </c>
      <c r="L2004" s="96">
        <f t="shared" si="191"/>
        <v>0</v>
      </c>
    </row>
    <row r="2005" spans="1:12" ht="13.95" customHeight="1" x14ac:dyDescent="0.3">
      <c r="A2005" s="94">
        <v>45412</v>
      </c>
      <c r="B2005" s="57" t="s">
        <v>364</v>
      </c>
      <c r="C2005" s="57" t="s">
        <v>122</v>
      </c>
      <c r="D2005" s="19" t="str">
        <f t="shared" si="186"/>
        <v>Commodities</v>
      </c>
      <c r="E2005" s="19" t="str">
        <f t="shared" si="187"/>
        <v>Commodities</v>
      </c>
      <c r="F2005" s="100">
        <v>2.6900000000000001E-3</v>
      </c>
      <c r="G2005" s="101">
        <v>177.529</v>
      </c>
      <c r="H2005" s="98">
        <v>-0.70343999999999995</v>
      </c>
      <c r="I2005" s="20">
        <f t="shared" si="188"/>
        <v>0</v>
      </c>
      <c r="J2005" s="102">
        <f t="shared" si="189"/>
        <v>0</v>
      </c>
      <c r="K2005" s="102">
        <f t="shared" si="190"/>
        <v>0</v>
      </c>
      <c r="L2005" s="96">
        <f t="shared" si="191"/>
        <v>0</v>
      </c>
    </row>
    <row r="2006" spans="1:12" ht="13.95" customHeight="1" x14ac:dyDescent="0.3">
      <c r="A2006" s="94">
        <v>45443</v>
      </c>
      <c r="B2006" s="57" t="s">
        <v>364</v>
      </c>
      <c r="C2006" s="57" t="s">
        <v>122</v>
      </c>
      <c r="D2006" s="19" t="str">
        <f t="shared" si="186"/>
        <v>Commodities</v>
      </c>
      <c r="E2006" s="19" t="str">
        <f t="shared" si="187"/>
        <v>Commodities</v>
      </c>
      <c r="F2006" s="100">
        <v>2.49E-3</v>
      </c>
      <c r="G2006" s="101">
        <v>177.529</v>
      </c>
      <c r="H2006" s="98">
        <v>-0.58479999999999999</v>
      </c>
      <c r="I2006" s="20">
        <f t="shared" si="188"/>
        <v>0</v>
      </c>
      <c r="J2006" s="102">
        <f t="shared" si="189"/>
        <v>0</v>
      </c>
      <c r="K2006" s="102">
        <f t="shared" si="190"/>
        <v>0</v>
      </c>
      <c r="L2006" s="96">
        <f t="shared" si="191"/>
        <v>0</v>
      </c>
    </row>
    <row r="2007" spans="1:12" ht="13.95" customHeight="1" x14ac:dyDescent="0.3">
      <c r="A2007" s="94">
        <v>45473</v>
      </c>
      <c r="B2007" s="57" t="s">
        <v>364</v>
      </c>
      <c r="C2007" s="57" t="s">
        <v>122</v>
      </c>
      <c r="D2007" s="19" t="str">
        <f t="shared" si="186"/>
        <v>Commodities</v>
      </c>
      <c r="E2007" s="19" t="str">
        <f t="shared" si="187"/>
        <v>Commodities</v>
      </c>
      <c r="F2007" s="100">
        <v>2.33E-3</v>
      </c>
      <c r="G2007" s="101">
        <v>177.529</v>
      </c>
      <c r="H2007" s="98">
        <v>-0.48515999999999998</v>
      </c>
      <c r="I2007" s="20">
        <f t="shared" si="188"/>
        <v>0</v>
      </c>
      <c r="J2007" s="102">
        <f t="shared" si="189"/>
        <v>0</v>
      </c>
      <c r="K2007" s="102">
        <f t="shared" si="190"/>
        <v>0</v>
      </c>
      <c r="L2007" s="96">
        <f t="shared" si="191"/>
        <v>0</v>
      </c>
    </row>
    <row r="2008" spans="1:12" ht="13.95" customHeight="1" x14ac:dyDescent="0.3">
      <c r="A2008" s="94">
        <v>45504</v>
      </c>
      <c r="B2008" s="57" t="s">
        <v>364</v>
      </c>
      <c r="C2008" s="57" t="s">
        <v>122</v>
      </c>
      <c r="D2008" s="19" t="str">
        <f t="shared" si="186"/>
        <v>Commodities</v>
      </c>
      <c r="E2008" s="19" t="str">
        <f t="shared" si="187"/>
        <v>Commodities</v>
      </c>
      <c r="F2008" s="100">
        <v>2.2100000000000002E-3</v>
      </c>
      <c r="G2008" s="101">
        <v>177.529</v>
      </c>
      <c r="H2008" s="98">
        <v>-0.52088999999999996</v>
      </c>
      <c r="I2008" s="20">
        <f t="shared" si="188"/>
        <v>0</v>
      </c>
      <c r="J2008" s="102">
        <f t="shared" si="189"/>
        <v>0</v>
      </c>
      <c r="K2008" s="102">
        <f t="shared" si="190"/>
        <v>0</v>
      </c>
      <c r="L2008" s="96">
        <f t="shared" si="191"/>
        <v>0</v>
      </c>
    </row>
    <row r="2009" spans="1:12" ht="13.95" customHeight="1" x14ac:dyDescent="0.3">
      <c r="A2009" s="94">
        <v>45535</v>
      </c>
      <c r="B2009" s="57" t="s">
        <v>364</v>
      </c>
      <c r="C2009" s="57" t="s">
        <v>122</v>
      </c>
      <c r="D2009" s="19" t="str">
        <f t="shared" si="186"/>
        <v>Commodities</v>
      </c>
      <c r="E2009" s="19" t="str">
        <f t="shared" si="187"/>
        <v>Commodities</v>
      </c>
      <c r="F2009" s="100">
        <v>2.1299999999999999E-3</v>
      </c>
      <c r="G2009" s="101">
        <v>177.529</v>
      </c>
      <c r="H2009" s="98">
        <v>-0.44806000000000001</v>
      </c>
      <c r="I2009" s="20">
        <f t="shared" si="188"/>
        <v>0</v>
      </c>
      <c r="J2009" s="102">
        <f t="shared" si="189"/>
        <v>0</v>
      </c>
      <c r="K2009" s="102">
        <f t="shared" si="190"/>
        <v>0</v>
      </c>
      <c r="L2009" s="96">
        <f t="shared" si="191"/>
        <v>0</v>
      </c>
    </row>
    <row r="2010" spans="1:12" ht="13.95" customHeight="1" x14ac:dyDescent="0.3">
      <c r="A2010" s="94">
        <v>45565</v>
      </c>
      <c r="B2010" s="57" t="s">
        <v>364</v>
      </c>
      <c r="C2010" s="57" t="s">
        <v>122</v>
      </c>
      <c r="D2010" s="19" t="str">
        <f t="shared" si="186"/>
        <v>Commodities</v>
      </c>
      <c r="E2010" s="19" t="str">
        <f t="shared" si="187"/>
        <v>Commodities</v>
      </c>
      <c r="F2010" s="100">
        <v>2.4299999999999999E-3</v>
      </c>
      <c r="G2010" s="101">
        <v>177.529</v>
      </c>
      <c r="H2010" s="98">
        <v>-2.7699999999999999E-2</v>
      </c>
      <c r="I2010" s="20">
        <f t="shared" si="188"/>
        <v>0</v>
      </c>
      <c r="J2010" s="102">
        <f t="shared" si="189"/>
        <v>0</v>
      </c>
      <c r="K2010" s="102">
        <f t="shared" si="190"/>
        <v>0</v>
      </c>
      <c r="L2010" s="96">
        <f t="shared" si="191"/>
        <v>0</v>
      </c>
    </row>
    <row r="2011" spans="1:12" ht="13.95" customHeight="1" x14ac:dyDescent="0.3">
      <c r="A2011" s="94">
        <v>45596</v>
      </c>
      <c r="B2011" s="57" t="s">
        <v>364</v>
      </c>
      <c r="C2011" s="57" t="s">
        <v>122</v>
      </c>
      <c r="D2011" s="19" t="str">
        <f t="shared" si="186"/>
        <v>Commodities</v>
      </c>
      <c r="E2011" s="19" t="str">
        <f t="shared" si="187"/>
        <v>Commodities</v>
      </c>
      <c r="F2011" s="100">
        <v>2.1800000000000001E-3</v>
      </c>
      <c r="G2011" s="101">
        <v>177.529</v>
      </c>
      <c r="H2011" s="98">
        <v>0.20748</v>
      </c>
      <c r="I2011" s="20">
        <f t="shared" si="188"/>
        <v>0</v>
      </c>
      <c r="J2011" s="102">
        <f t="shared" si="189"/>
        <v>0</v>
      </c>
      <c r="K2011" s="102">
        <f t="shared" si="190"/>
        <v>0</v>
      </c>
      <c r="L2011" s="96">
        <f t="shared" si="191"/>
        <v>0</v>
      </c>
    </row>
    <row r="2012" spans="1:12" ht="13.95" customHeight="1" x14ac:dyDescent="0.3">
      <c r="A2012" s="94">
        <v>45626</v>
      </c>
      <c r="B2012" s="57" t="s">
        <v>364</v>
      </c>
      <c r="C2012" s="57" t="s">
        <v>122</v>
      </c>
      <c r="D2012" s="19" t="str">
        <f t="shared" si="186"/>
        <v>Commodities</v>
      </c>
      <c r="E2012" s="19" t="str">
        <f t="shared" si="187"/>
        <v>Commodities</v>
      </c>
      <c r="F2012" s="100">
        <v>1.9300000000000001E-3</v>
      </c>
      <c r="G2012" s="101">
        <v>177.529</v>
      </c>
      <c r="H2012" s="98">
        <v>0.18897</v>
      </c>
      <c r="I2012" s="20">
        <f t="shared" si="188"/>
        <v>0</v>
      </c>
      <c r="J2012" s="102">
        <f t="shared" si="189"/>
        <v>0</v>
      </c>
      <c r="K2012" s="102">
        <f t="shared" si="190"/>
        <v>0</v>
      </c>
      <c r="L2012" s="96">
        <f t="shared" si="191"/>
        <v>0</v>
      </c>
    </row>
    <row r="2013" spans="1:12" ht="13.95" customHeight="1" x14ac:dyDescent="0.3">
      <c r="A2013" s="94">
        <v>45657</v>
      </c>
      <c r="B2013" s="57" t="s">
        <v>364</v>
      </c>
      <c r="C2013" s="57" t="s">
        <v>122</v>
      </c>
      <c r="D2013" s="19" t="str">
        <f t="shared" si="186"/>
        <v>Commodities</v>
      </c>
      <c r="E2013" s="19" t="str">
        <f t="shared" si="187"/>
        <v>Commodities</v>
      </c>
      <c r="F2013" s="100">
        <v>1.58E-3</v>
      </c>
      <c r="G2013" s="101">
        <v>177.529</v>
      </c>
      <c r="H2013" s="98">
        <v>0.56152000000000002</v>
      </c>
      <c r="I2013" s="20">
        <f t="shared" si="188"/>
        <v>0</v>
      </c>
      <c r="J2013" s="102">
        <f t="shared" si="189"/>
        <v>0</v>
      </c>
      <c r="K2013" s="102">
        <f t="shared" si="190"/>
        <v>0</v>
      </c>
      <c r="L2013" s="96">
        <f t="shared" si="191"/>
        <v>0</v>
      </c>
    </row>
    <row r="2014" spans="1:12" ht="13.95" customHeight="1" x14ac:dyDescent="0.3">
      <c r="A2014" s="94">
        <v>45688</v>
      </c>
      <c r="B2014" s="57" t="s">
        <v>364</v>
      </c>
      <c r="C2014" s="57" t="s">
        <v>122</v>
      </c>
      <c r="D2014" s="19" t="str">
        <f t="shared" si="186"/>
        <v>Commodities</v>
      </c>
      <c r="E2014" s="19" t="str">
        <f t="shared" si="187"/>
        <v>Commodities</v>
      </c>
      <c r="F2014" s="100">
        <v>1.7899999999999999E-3</v>
      </c>
      <c r="G2014" s="101">
        <v>293.45</v>
      </c>
      <c r="H2014" s="98">
        <v>0.78230999999999995</v>
      </c>
      <c r="I2014" s="20">
        <f t="shared" si="188"/>
        <v>0</v>
      </c>
      <c r="J2014" s="102">
        <f t="shared" si="189"/>
        <v>0</v>
      </c>
      <c r="K2014" s="102">
        <f t="shared" si="190"/>
        <v>0</v>
      </c>
      <c r="L2014" s="96">
        <f t="shared" si="191"/>
        <v>0</v>
      </c>
    </row>
    <row r="2015" spans="1:12" ht="13.95" customHeight="1" x14ac:dyDescent="0.3">
      <c r="A2015" s="94">
        <v>45716</v>
      </c>
      <c r="B2015" s="57" t="s">
        <v>364</v>
      </c>
      <c r="C2015" s="57" t="s">
        <v>122</v>
      </c>
      <c r="D2015" s="19" t="str">
        <f t="shared" si="186"/>
        <v>Commodities</v>
      </c>
      <c r="E2015" s="19" t="str">
        <f t="shared" si="187"/>
        <v>Commodities</v>
      </c>
      <c r="F2015" s="100">
        <v>1.4599999999999999E-3</v>
      </c>
      <c r="G2015" s="101">
        <v>217.72499999999999</v>
      </c>
      <c r="H2015" s="98">
        <v>0.8992</v>
      </c>
      <c r="I2015" s="20">
        <f t="shared" si="188"/>
        <v>0</v>
      </c>
      <c r="J2015" s="102">
        <f t="shared" si="189"/>
        <v>0</v>
      </c>
      <c r="K2015" s="102">
        <f t="shared" si="190"/>
        <v>0</v>
      </c>
      <c r="L2015" s="96">
        <f t="shared" si="191"/>
        <v>0</v>
      </c>
    </row>
    <row r="2016" spans="1:12" ht="13.95" customHeight="1" x14ac:dyDescent="0.3">
      <c r="A2016" s="94">
        <v>45747</v>
      </c>
      <c r="B2016" s="57" t="s">
        <v>364</v>
      </c>
      <c r="C2016" s="57" t="s">
        <v>122</v>
      </c>
      <c r="D2016" s="19" t="str">
        <f t="shared" si="186"/>
        <v>Commodities</v>
      </c>
      <c r="E2016" s="19" t="str">
        <f t="shared" si="187"/>
        <v>Commodities</v>
      </c>
      <c r="F2016" s="100">
        <v>1.4E-3</v>
      </c>
      <c r="G2016" s="101">
        <v>217.72499999999999</v>
      </c>
      <c r="H2016" s="98">
        <v>0.94569999999999999</v>
      </c>
      <c r="I2016" s="20">
        <f t="shared" si="188"/>
        <v>0</v>
      </c>
      <c r="J2016" s="102">
        <f t="shared" si="189"/>
        <v>0</v>
      </c>
      <c r="K2016" s="102">
        <f t="shared" si="190"/>
        <v>0</v>
      </c>
      <c r="L2016" s="96">
        <f t="shared" si="191"/>
        <v>0</v>
      </c>
    </row>
    <row r="2017" spans="1:12" ht="13.95" customHeight="1" x14ac:dyDescent="0.3">
      <c r="A2017" s="94">
        <v>45777</v>
      </c>
      <c r="B2017" s="57" t="s">
        <v>364</v>
      </c>
      <c r="C2017" s="57" t="s">
        <v>122</v>
      </c>
      <c r="D2017" s="19" t="str">
        <f t="shared" si="186"/>
        <v>Commodities</v>
      </c>
      <c r="E2017" s="19" t="str">
        <f t="shared" si="187"/>
        <v>Commodities</v>
      </c>
      <c r="F2017" s="100">
        <v>1.32E-3</v>
      </c>
      <c r="G2017" s="101">
        <v>217.72499999999999</v>
      </c>
      <c r="H2017" s="98">
        <v>0.32172000000000001</v>
      </c>
      <c r="I2017" s="20">
        <f t="shared" si="188"/>
        <v>0</v>
      </c>
      <c r="J2017" s="102">
        <f t="shared" si="189"/>
        <v>0</v>
      </c>
      <c r="K2017" s="102">
        <f t="shared" si="190"/>
        <v>0</v>
      </c>
      <c r="L2017" s="96">
        <f t="shared" si="191"/>
        <v>0</v>
      </c>
    </row>
    <row r="2018" spans="1:12" ht="13.95" customHeight="1" x14ac:dyDescent="0.3">
      <c r="A2018" s="94">
        <v>45808</v>
      </c>
      <c r="B2018" s="57" t="s">
        <v>364</v>
      </c>
      <c r="C2018" s="57" t="s">
        <v>122</v>
      </c>
      <c r="D2018" s="19" t="str">
        <f t="shared" si="186"/>
        <v>Commodities</v>
      </c>
      <c r="E2018" s="19" t="str">
        <f t="shared" si="187"/>
        <v>Commodities</v>
      </c>
      <c r="F2018" s="100">
        <v>1.34E-3</v>
      </c>
      <c r="G2018" s="101">
        <v>217.72499999999999</v>
      </c>
      <c r="H2018" s="98">
        <v>0.21374000000000001</v>
      </c>
      <c r="I2018" s="20">
        <f t="shared" si="188"/>
        <v>0</v>
      </c>
      <c r="J2018" s="102">
        <f t="shared" si="189"/>
        <v>0</v>
      </c>
      <c r="K2018" s="102">
        <f t="shared" si="190"/>
        <v>0</v>
      </c>
      <c r="L2018" s="96">
        <f t="shared" si="191"/>
        <v>0</v>
      </c>
    </row>
    <row r="2019" spans="1:12" ht="13.95" customHeight="1" x14ac:dyDescent="0.3">
      <c r="A2019" s="94">
        <v>45838</v>
      </c>
      <c r="B2019" s="57" t="s">
        <v>364</v>
      </c>
      <c r="C2019" s="57" t="s">
        <v>122</v>
      </c>
      <c r="D2019" s="19" t="str">
        <f t="shared" si="186"/>
        <v>Commodities</v>
      </c>
      <c r="E2019" s="19" t="str">
        <f t="shared" si="187"/>
        <v>Commodities</v>
      </c>
      <c r="F2019" s="100">
        <v>1.1199999999999999E-3</v>
      </c>
      <c r="G2019" s="101">
        <v>217.72499999999999</v>
      </c>
      <c r="H2019" s="98">
        <v>0.23335</v>
      </c>
      <c r="I2019" s="20">
        <f t="shared" si="188"/>
        <v>0</v>
      </c>
      <c r="J2019" s="102">
        <f t="shared" si="189"/>
        <v>0</v>
      </c>
      <c r="K2019" s="102">
        <f t="shared" si="190"/>
        <v>0</v>
      </c>
      <c r="L2019" s="96">
        <f t="shared" si="191"/>
        <v>0</v>
      </c>
    </row>
    <row r="2020" spans="1:12" ht="13.95" customHeight="1" x14ac:dyDescent="0.3">
      <c r="A2020" s="94">
        <v>45869</v>
      </c>
      <c r="B2020" s="57" t="s">
        <v>364</v>
      </c>
      <c r="C2020" s="57" t="s">
        <v>122</v>
      </c>
      <c r="D2020" s="19" t="str">
        <f t="shared" si="186"/>
        <v>Commodities</v>
      </c>
      <c r="E2020" s="19" t="str">
        <f t="shared" si="187"/>
        <v>Commodities</v>
      </c>
      <c r="F2020" s="100">
        <v>1.1299999999999999E-3</v>
      </c>
      <c r="G2020" s="101">
        <v>217.72499999999999</v>
      </c>
      <c r="H2020" s="98">
        <v>0.26647999999999999</v>
      </c>
      <c r="I2020" s="20">
        <f t="shared" si="188"/>
        <v>0</v>
      </c>
      <c r="J2020" s="102">
        <f t="shared" si="189"/>
        <v>0</v>
      </c>
      <c r="K2020" s="102">
        <f t="shared" si="190"/>
        <v>0</v>
      </c>
      <c r="L2020" s="96">
        <f t="shared" si="191"/>
        <v>0</v>
      </c>
    </row>
    <row r="2021" spans="1:12" ht="13.95" customHeight="1" x14ac:dyDescent="0.3">
      <c r="A2021" s="94">
        <v>45900</v>
      </c>
      <c r="B2021" s="57" t="s">
        <v>364</v>
      </c>
      <c r="C2021" s="57" t="s">
        <v>122</v>
      </c>
      <c r="D2021" s="19" t="str">
        <f t="shared" si="186"/>
        <v>Commodities</v>
      </c>
      <c r="E2021" s="19" t="str">
        <f t="shared" si="187"/>
        <v>Commodities</v>
      </c>
      <c r="F2021" s="100">
        <v>1.17E-3</v>
      </c>
      <c r="G2021" s="101">
        <v>217.72499999999999</v>
      </c>
      <c r="H2021" s="98">
        <v>0.19983999999999999</v>
      </c>
      <c r="I2021" s="20">
        <f t="shared" si="188"/>
        <v>0</v>
      </c>
      <c r="J2021" s="102">
        <f t="shared" si="189"/>
        <v>0</v>
      </c>
      <c r="K2021" s="102">
        <f t="shared" si="190"/>
        <v>0</v>
      </c>
      <c r="L2021" s="96">
        <f t="shared" si="191"/>
        <v>0</v>
      </c>
    </row>
    <row r="2022" spans="1:12" ht="13.95" customHeight="1" x14ac:dyDescent="0.3">
      <c r="A2022" s="94">
        <v>45930</v>
      </c>
      <c r="B2022" s="57" t="s">
        <v>364</v>
      </c>
      <c r="C2022" s="57" t="s">
        <v>122</v>
      </c>
      <c r="D2022" s="19" t="str">
        <f t="shared" si="186"/>
        <v>Commodities</v>
      </c>
      <c r="E2022" s="19" t="str">
        <f t="shared" si="187"/>
        <v>Commodities</v>
      </c>
      <c r="F2022" s="100">
        <v>8.0000000000000004E-4</v>
      </c>
      <c r="G2022" s="101">
        <v>217.72499999999999</v>
      </c>
      <c r="H2022" s="98">
        <v>0.18687999999999999</v>
      </c>
      <c r="I2022" s="20">
        <f t="shared" si="188"/>
        <v>0</v>
      </c>
      <c r="J2022" s="102">
        <f t="shared" si="189"/>
        <v>0</v>
      </c>
      <c r="K2022" s="102">
        <f t="shared" si="190"/>
        <v>0</v>
      </c>
      <c r="L2022" s="96">
        <f t="shared" si="191"/>
        <v>0</v>
      </c>
    </row>
    <row r="2023" spans="1:12" ht="13.95" customHeight="1" x14ac:dyDescent="0.3">
      <c r="A2023" s="94">
        <v>45961</v>
      </c>
      <c r="B2023" s="57" t="s">
        <v>364</v>
      </c>
      <c r="C2023" s="57" t="s">
        <v>122</v>
      </c>
      <c r="D2023" s="19" t="str">
        <f t="shared" si="186"/>
        <v>Commodities</v>
      </c>
      <c r="E2023" s="19" t="str">
        <f t="shared" si="187"/>
        <v>Commodities</v>
      </c>
      <c r="F2023" s="100">
        <v>8.0000000000000004E-4</v>
      </c>
      <c r="G2023" s="101">
        <v>217.72499999999999</v>
      </c>
      <c r="H2023" s="98">
        <v>0.25552000000000002</v>
      </c>
      <c r="I2023" s="20">
        <f t="shared" si="188"/>
        <v>0</v>
      </c>
      <c r="J2023" s="102">
        <f t="shared" si="189"/>
        <v>0</v>
      </c>
      <c r="K2023" s="102">
        <f t="shared" si="190"/>
        <v>0</v>
      </c>
      <c r="L2023" s="96">
        <f t="shared" si="191"/>
        <v>0</v>
      </c>
    </row>
    <row r="2024" spans="1:12" ht="13.95" customHeight="1" x14ac:dyDescent="0.3">
      <c r="A2024" s="94">
        <v>45991</v>
      </c>
      <c r="B2024" s="57" t="s">
        <v>364</v>
      </c>
      <c r="C2024" s="57" t="s">
        <v>122</v>
      </c>
      <c r="D2024" s="19" t="str">
        <f t="shared" si="186"/>
        <v>Commodities</v>
      </c>
      <c r="E2024" s="19" t="str">
        <f t="shared" si="187"/>
        <v>Commodities</v>
      </c>
      <c r="F2024" s="100">
        <v>8.4000000000000003E-4</v>
      </c>
      <c r="G2024" s="101">
        <v>217.72499999999999</v>
      </c>
      <c r="H2024" s="98">
        <v>0.25458999999999998</v>
      </c>
      <c r="I2024" s="20">
        <f t="shared" si="188"/>
        <v>0</v>
      </c>
      <c r="J2024" s="102">
        <f t="shared" si="189"/>
        <v>0</v>
      </c>
      <c r="K2024" s="102">
        <f t="shared" si="190"/>
        <v>0</v>
      </c>
      <c r="L2024" s="96">
        <f t="shared" si="191"/>
        <v>0</v>
      </c>
    </row>
    <row r="2025" spans="1:12" ht="13.95" customHeight="1" x14ac:dyDescent="0.3">
      <c r="A2025" s="94">
        <v>46022</v>
      </c>
      <c r="B2025" s="57" t="s">
        <v>364</v>
      </c>
      <c r="C2025" s="57" t="s">
        <v>122</v>
      </c>
      <c r="D2025" s="19" t="str">
        <f t="shared" si="186"/>
        <v>Commodities</v>
      </c>
      <c r="E2025" s="19" t="str">
        <f t="shared" si="187"/>
        <v>Commodities</v>
      </c>
      <c r="F2025" s="100">
        <v>8.8999999999999995E-4</v>
      </c>
      <c r="G2025" s="101">
        <v>217.72499999999999</v>
      </c>
      <c r="H2025" s="98">
        <v>0.29207</v>
      </c>
      <c r="I2025" s="20">
        <f t="shared" si="188"/>
        <v>0</v>
      </c>
      <c r="J2025" s="102">
        <f t="shared" si="189"/>
        <v>0</v>
      </c>
      <c r="K2025" s="102">
        <f t="shared" si="190"/>
        <v>0</v>
      </c>
      <c r="L2025" s="96">
        <f t="shared" si="191"/>
        <v>0</v>
      </c>
    </row>
    <row r="2026" spans="1:12" ht="13.95" customHeight="1" x14ac:dyDescent="0.3">
      <c r="A2026" s="94">
        <v>46053</v>
      </c>
      <c r="B2026" s="57" t="s">
        <v>364</v>
      </c>
      <c r="C2026" s="57" t="s">
        <v>122</v>
      </c>
      <c r="D2026" s="19" t="str">
        <f t="shared" si="186"/>
        <v>Commodities</v>
      </c>
      <c r="E2026" s="19" t="str">
        <f t="shared" si="187"/>
        <v>Commodities</v>
      </c>
      <c r="F2026" s="100">
        <v>9.2999999999999995E-4</v>
      </c>
      <c r="G2026" s="101">
        <v>217.72499999999999</v>
      </c>
      <c r="H2026" s="98">
        <v>0.15808</v>
      </c>
      <c r="I2026" s="20">
        <f t="shared" si="188"/>
        <v>0</v>
      </c>
      <c r="J2026" s="102">
        <f t="shared" si="189"/>
        <v>0</v>
      </c>
      <c r="K2026" s="102">
        <f t="shared" si="190"/>
        <v>0</v>
      </c>
      <c r="L2026" s="96">
        <f t="shared" si="191"/>
        <v>0</v>
      </c>
    </row>
    <row r="2027" spans="1:12" ht="13.95" customHeight="1" x14ac:dyDescent="0.3">
      <c r="A2027" s="94">
        <v>46081</v>
      </c>
      <c r="B2027" s="57" t="s">
        <v>364</v>
      </c>
      <c r="C2027" s="57" t="s">
        <v>122</v>
      </c>
      <c r="D2027" s="19" t="str">
        <f t="shared" si="186"/>
        <v>Commodities</v>
      </c>
      <c r="E2027" s="19" t="str">
        <f t="shared" si="187"/>
        <v>Commodities</v>
      </c>
      <c r="F2027" s="100">
        <v>9.2999999999999995E-4</v>
      </c>
      <c r="G2027" s="101">
        <v>217.72499999999999</v>
      </c>
      <c r="H2027" s="98">
        <v>0.22311</v>
      </c>
      <c r="I2027" s="20">
        <f t="shared" si="188"/>
        <v>0</v>
      </c>
      <c r="J2027" s="102">
        <f t="shared" si="189"/>
        <v>0</v>
      </c>
      <c r="K2027" s="102">
        <f t="shared" si="190"/>
        <v>0</v>
      </c>
      <c r="L2027" s="96">
        <f t="shared" si="191"/>
        <v>0</v>
      </c>
    </row>
    <row r="2028" spans="1:12" ht="13.95" customHeight="1" x14ac:dyDescent="0.3">
      <c r="A2028" s="94">
        <v>46112</v>
      </c>
      <c r="B2028" s="57" t="s">
        <v>364</v>
      </c>
      <c r="C2028" s="57" t="s">
        <v>122</v>
      </c>
      <c r="D2028" s="19" t="str">
        <f t="shared" si="186"/>
        <v>Commodities</v>
      </c>
      <c r="E2028" s="19" t="str">
        <f t="shared" si="187"/>
        <v>Commodities</v>
      </c>
      <c r="F2028" s="100">
        <v>9.2000000000000003E-4</v>
      </c>
      <c r="G2028" s="101">
        <v>217.72499999999999</v>
      </c>
      <c r="H2028" s="98">
        <v>0.28882999999999998</v>
      </c>
      <c r="I2028" s="20">
        <f t="shared" si="188"/>
        <v>0</v>
      </c>
      <c r="J2028" s="102">
        <f t="shared" si="189"/>
        <v>0</v>
      </c>
      <c r="K2028" s="102">
        <f t="shared" si="190"/>
        <v>0</v>
      </c>
      <c r="L2028" s="96">
        <f t="shared" si="191"/>
        <v>0</v>
      </c>
    </row>
    <row r="2029" spans="1:12" ht="13.95" customHeight="1" x14ac:dyDescent="0.3">
      <c r="A2029" s="94">
        <v>46142</v>
      </c>
      <c r="B2029" s="57" t="s">
        <v>364</v>
      </c>
      <c r="C2029" s="57" t="s">
        <v>122</v>
      </c>
      <c r="D2029" s="19" t="str">
        <f t="shared" si="186"/>
        <v>Commodities</v>
      </c>
      <c r="E2029" s="19" t="str">
        <f t="shared" si="187"/>
        <v>Commodities</v>
      </c>
      <c r="F2029" s="100">
        <v>9.2999999999999995E-4</v>
      </c>
      <c r="G2029" s="101">
        <v>217.72499999999999</v>
      </c>
      <c r="H2029" s="98">
        <v>0.15914</v>
      </c>
      <c r="I2029" s="20">
        <f t="shared" si="188"/>
        <v>0</v>
      </c>
      <c r="J2029" s="102">
        <f t="shared" si="189"/>
        <v>0</v>
      </c>
      <c r="K2029" s="102">
        <f t="shared" si="190"/>
        <v>0</v>
      </c>
      <c r="L2029" s="96">
        <f t="shared" si="191"/>
        <v>0</v>
      </c>
    </row>
    <row r="2030" spans="1:12" ht="13.95" customHeight="1" x14ac:dyDescent="0.3">
      <c r="A2030" s="94">
        <v>46173</v>
      </c>
      <c r="B2030" s="57" t="s">
        <v>364</v>
      </c>
      <c r="C2030" s="57" t="s">
        <v>122</v>
      </c>
      <c r="D2030" s="19" t="str">
        <f t="shared" si="186"/>
        <v>Commodities</v>
      </c>
      <c r="E2030" s="19" t="str">
        <f t="shared" si="187"/>
        <v>Commodities</v>
      </c>
      <c r="F2030" s="100">
        <v>1.15E-3</v>
      </c>
      <c r="G2030" s="101">
        <v>217.72499999999999</v>
      </c>
      <c r="H2030" s="98">
        <v>3.8E-3</v>
      </c>
      <c r="I2030" s="20">
        <f t="shared" si="188"/>
        <v>0</v>
      </c>
      <c r="J2030" s="102">
        <f t="shared" si="189"/>
        <v>0</v>
      </c>
      <c r="K2030" s="102">
        <f t="shared" si="190"/>
        <v>0</v>
      </c>
      <c r="L2030" s="96">
        <f t="shared" si="191"/>
        <v>0</v>
      </c>
    </row>
    <row r="2031" spans="1:12" ht="13.95" customHeight="1" x14ac:dyDescent="0.3">
      <c r="A2031" s="94">
        <v>46203</v>
      </c>
      <c r="B2031" s="57" t="s">
        <v>364</v>
      </c>
      <c r="C2031" s="57" t="s">
        <v>122</v>
      </c>
      <c r="D2031" s="19" t="str">
        <f t="shared" si="186"/>
        <v>Commodities</v>
      </c>
      <c r="E2031" s="19" t="str">
        <f t="shared" si="187"/>
        <v>Commodities</v>
      </c>
      <c r="F2031" s="100">
        <v>7.0999999999999991E-4</v>
      </c>
      <c r="G2031" s="101">
        <v>23.35</v>
      </c>
      <c r="H2031" s="98">
        <v>-0.11592</v>
      </c>
      <c r="I2031" s="20">
        <f t="shared" si="188"/>
        <v>0</v>
      </c>
      <c r="J2031" s="102">
        <f t="shared" si="189"/>
        <v>0</v>
      </c>
      <c r="K2031" s="102">
        <f t="shared" si="190"/>
        <v>0</v>
      </c>
      <c r="L2031" s="96">
        <f t="shared" si="191"/>
        <v>0</v>
      </c>
    </row>
    <row r="2032" spans="1:12" ht="13.95" customHeight="1" x14ac:dyDescent="0.3">
      <c r="A2032" s="94">
        <v>46234</v>
      </c>
      <c r="B2032" s="57" t="s">
        <v>364</v>
      </c>
      <c r="C2032" s="57" t="s">
        <v>122</v>
      </c>
      <c r="D2032" s="19" t="str">
        <f t="shared" si="186"/>
        <v>Commodities</v>
      </c>
      <c r="E2032" s="19" t="str">
        <f t="shared" si="187"/>
        <v>Commodities</v>
      </c>
      <c r="F2032" s="100">
        <v>6.4000000000000005E-4</v>
      </c>
      <c r="G2032" s="101">
        <v>23.35</v>
      </c>
      <c r="H2032" s="98">
        <v>-0.10184</v>
      </c>
      <c r="I2032" s="20">
        <f t="shared" si="188"/>
        <v>0</v>
      </c>
      <c r="J2032" s="102">
        <f t="shared" si="189"/>
        <v>0</v>
      </c>
      <c r="K2032" s="102">
        <f t="shared" si="190"/>
        <v>0</v>
      </c>
      <c r="L2032" s="96">
        <f t="shared" si="191"/>
        <v>0</v>
      </c>
    </row>
    <row r="2033" spans="1:12" ht="13.95" customHeight="1" x14ac:dyDescent="0.3">
      <c r="A2033" s="94">
        <v>42674</v>
      </c>
      <c r="B2033" s="57" t="s">
        <v>365</v>
      </c>
      <c r="C2033" s="57" t="s">
        <v>120</v>
      </c>
      <c r="D2033" s="19" t="str">
        <f t="shared" si="186"/>
        <v>Cyclicals</v>
      </c>
      <c r="E2033" s="19" t="str">
        <f t="shared" si="187"/>
        <v>Cyclicals ex-WEG &amp; Embraer</v>
      </c>
      <c r="F2033" s="100">
        <v>7.1500000000000001E-3</v>
      </c>
      <c r="G2033" s="101">
        <v>21.853000000000002</v>
      </c>
      <c r="H2033" s="98">
        <v>3.279E-2</v>
      </c>
      <c r="I2033" s="20">
        <f t="shared" si="188"/>
        <v>1</v>
      </c>
      <c r="J2033" s="102">
        <f t="shared" si="189"/>
        <v>3.2718619869125516E-4</v>
      </c>
      <c r="K2033" s="102">
        <f t="shared" si="190"/>
        <v>9.978231128126111E-3</v>
      </c>
      <c r="L2033" s="96">
        <f t="shared" si="191"/>
        <v>7.1500000000000001E-3</v>
      </c>
    </row>
    <row r="2034" spans="1:12" ht="13.95" customHeight="1" x14ac:dyDescent="0.3">
      <c r="A2034" s="94">
        <v>42704</v>
      </c>
      <c r="B2034" s="57" t="s">
        <v>365</v>
      </c>
      <c r="C2034" s="57" t="s">
        <v>120</v>
      </c>
      <c r="D2034" s="19" t="str">
        <f t="shared" si="186"/>
        <v>Cyclicals</v>
      </c>
      <c r="E2034" s="19" t="str">
        <f t="shared" si="187"/>
        <v>Cyclicals ex-WEG &amp; Embraer</v>
      </c>
      <c r="F2034" s="100">
        <v>6.3600000000000002E-3</v>
      </c>
      <c r="G2034" s="101">
        <v>17.864000000000001</v>
      </c>
      <c r="H2034" s="98">
        <v>3.4020000000000002E-2</v>
      </c>
      <c r="I2034" s="20">
        <f t="shared" si="188"/>
        <v>1</v>
      </c>
      <c r="J2034" s="102">
        <f t="shared" si="189"/>
        <v>3.5602328705776982E-4</v>
      </c>
      <c r="K2034" s="102">
        <f t="shared" si="190"/>
        <v>1.0465117197465309E-2</v>
      </c>
      <c r="L2034" s="96">
        <f t="shared" si="191"/>
        <v>6.3600000000000002E-3</v>
      </c>
    </row>
    <row r="2035" spans="1:12" ht="13.95" customHeight="1" x14ac:dyDescent="0.3">
      <c r="A2035" s="94">
        <v>42735</v>
      </c>
      <c r="B2035" s="57" t="s">
        <v>365</v>
      </c>
      <c r="C2035" s="57" t="s">
        <v>120</v>
      </c>
      <c r="D2035" s="19" t="str">
        <f t="shared" si="186"/>
        <v>Cyclicals</v>
      </c>
      <c r="E2035" s="19" t="str">
        <f t="shared" si="187"/>
        <v>Cyclicals ex-WEG &amp; Embraer</v>
      </c>
      <c r="F2035" s="100">
        <v>7.0599999999999986E-3</v>
      </c>
      <c r="G2035" s="101">
        <v>20.221</v>
      </c>
      <c r="H2035" s="98">
        <v>3.4119999999999998E-2</v>
      </c>
      <c r="I2035" s="20">
        <f t="shared" si="188"/>
        <v>1</v>
      </c>
      <c r="J2035" s="102">
        <f t="shared" si="189"/>
        <v>3.4914198110874825E-4</v>
      </c>
      <c r="K2035" s="102">
        <f t="shared" si="190"/>
        <v>1.0232766152073513E-2</v>
      </c>
      <c r="L2035" s="96">
        <f t="shared" si="191"/>
        <v>7.0599999999999986E-3</v>
      </c>
    </row>
    <row r="2036" spans="1:12" ht="13.95" customHeight="1" x14ac:dyDescent="0.3">
      <c r="A2036" s="94">
        <v>42766</v>
      </c>
      <c r="B2036" s="57" t="s">
        <v>365</v>
      </c>
      <c r="C2036" s="57" t="s">
        <v>120</v>
      </c>
      <c r="D2036" s="19" t="str">
        <f t="shared" si="186"/>
        <v>Cyclicals</v>
      </c>
      <c r="E2036" s="19" t="str">
        <f t="shared" si="187"/>
        <v>Cyclicals ex-WEG &amp; Embraer</v>
      </c>
      <c r="F2036" s="100">
        <v>8.0600000000000012E-3</v>
      </c>
      <c r="G2036" s="101">
        <v>23.631</v>
      </c>
      <c r="H2036" s="98">
        <v>3.6040000000000003E-2</v>
      </c>
      <c r="I2036" s="20">
        <f t="shared" si="188"/>
        <v>1</v>
      </c>
      <c r="J2036" s="102">
        <f t="shared" si="189"/>
        <v>3.410773983326986E-4</v>
      </c>
      <c r="K2036" s="102">
        <f t="shared" si="190"/>
        <v>9.4638567794866416E-3</v>
      </c>
      <c r="L2036" s="96">
        <f t="shared" si="191"/>
        <v>8.0600000000000012E-3</v>
      </c>
    </row>
    <row r="2037" spans="1:12" ht="13.95" customHeight="1" x14ac:dyDescent="0.3">
      <c r="A2037" s="94">
        <v>42794</v>
      </c>
      <c r="B2037" s="57" t="s">
        <v>365</v>
      </c>
      <c r="C2037" s="57" t="s">
        <v>120</v>
      </c>
      <c r="D2037" s="19" t="str">
        <f t="shared" si="186"/>
        <v>Cyclicals</v>
      </c>
      <c r="E2037" s="19" t="str">
        <f t="shared" si="187"/>
        <v>Cyclicals ex-WEG &amp; Embraer</v>
      </c>
      <c r="F2037" s="100">
        <v>7.8900000000000012E-3</v>
      </c>
      <c r="G2037" s="101">
        <v>22.623999999999999</v>
      </c>
      <c r="H2037" s="98">
        <v>3.9600000000000003E-2</v>
      </c>
      <c r="I2037" s="20">
        <f t="shared" si="188"/>
        <v>1</v>
      </c>
      <c r="J2037" s="102">
        <f t="shared" si="189"/>
        <v>3.4874469589816131E-4</v>
      </c>
      <c r="K2037" s="102">
        <f t="shared" si="190"/>
        <v>8.8066842398525583E-3</v>
      </c>
      <c r="L2037" s="96">
        <f t="shared" si="191"/>
        <v>7.8900000000000012E-3</v>
      </c>
    </row>
    <row r="2038" spans="1:12" ht="13.95" customHeight="1" x14ac:dyDescent="0.3">
      <c r="A2038" s="94">
        <v>42825</v>
      </c>
      <c r="B2038" s="57" t="s">
        <v>365</v>
      </c>
      <c r="C2038" s="57" t="s">
        <v>120</v>
      </c>
      <c r="D2038" s="19" t="str">
        <f t="shared" si="186"/>
        <v>Cyclicals</v>
      </c>
      <c r="E2038" s="19" t="str">
        <f t="shared" si="187"/>
        <v>Cyclicals ex-WEG &amp; Embraer</v>
      </c>
      <c r="F2038" s="100">
        <v>7.7600000000000004E-3</v>
      </c>
      <c r="G2038" s="101">
        <v>20.774999999999999</v>
      </c>
      <c r="H2038" s="98">
        <v>4.0519999999999987E-2</v>
      </c>
      <c r="I2038" s="20">
        <f t="shared" si="188"/>
        <v>1</v>
      </c>
      <c r="J2038" s="102">
        <f t="shared" si="189"/>
        <v>3.7352587244284002E-4</v>
      </c>
      <c r="K2038" s="102">
        <f t="shared" si="190"/>
        <v>9.218308796713726E-3</v>
      </c>
      <c r="L2038" s="96">
        <f t="shared" si="191"/>
        <v>7.7600000000000004E-3</v>
      </c>
    </row>
    <row r="2039" spans="1:12" ht="13.95" customHeight="1" x14ac:dyDescent="0.3">
      <c r="A2039" s="94">
        <v>42855</v>
      </c>
      <c r="B2039" s="57" t="s">
        <v>365</v>
      </c>
      <c r="C2039" s="57" t="s">
        <v>120</v>
      </c>
      <c r="D2039" s="19" t="str">
        <f t="shared" si="186"/>
        <v>Cyclicals</v>
      </c>
      <c r="E2039" s="19" t="str">
        <f t="shared" si="187"/>
        <v>Cyclicals ex-WEG &amp; Embraer</v>
      </c>
      <c r="F2039" s="100">
        <v>7.8600000000000007E-3</v>
      </c>
      <c r="G2039" s="101">
        <v>20.298999999999999</v>
      </c>
      <c r="H2039" s="98">
        <v>4.0960000000000003E-2</v>
      </c>
      <c r="I2039" s="20">
        <f t="shared" si="188"/>
        <v>1</v>
      </c>
      <c r="J2039" s="102">
        <f t="shared" si="189"/>
        <v>3.8721119266958969E-4</v>
      </c>
      <c r="K2039" s="102">
        <f t="shared" si="190"/>
        <v>9.4533982585349036E-3</v>
      </c>
      <c r="L2039" s="96">
        <f t="shared" si="191"/>
        <v>7.8600000000000007E-3</v>
      </c>
    </row>
    <row r="2040" spans="1:12" ht="13.95" customHeight="1" x14ac:dyDescent="0.3">
      <c r="A2040" s="94">
        <v>42886</v>
      </c>
      <c r="B2040" s="57" t="s">
        <v>365</v>
      </c>
      <c r="C2040" s="57" t="s">
        <v>120</v>
      </c>
      <c r="D2040" s="19" t="str">
        <f t="shared" si="186"/>
        <v>Cyclicals</v>
      </c>
      <c r="E2040" s="19" t="str">
        <f t="shared" si="187"/>
        <v>Cyclicals ex-WEG &amp; Embraer</v>
      </c>
      <c r="F2040" s="100">
        <v>9.6399999999999993E-3</v>
      </c>
      <c r="G2040" s="101">
        <v>18.978000000000002</v>
      </c>
      <c r="H2040" s="98">
        <v>4.2029999999999998E-2</v>
      </c>
      <c r="I2040" s="20">
        <f t="shared" si="188"/>
        <v>1</v>
      </c>
      <c r="J2040" s="102">
        <f t="shared" si="189"/>
        <v>5.0795658130466852E-4</v>
      </c>
      <c r="K2040" s="102">
        <f t="shared" si="190"/>
        <v>1.2085571765516738E-2</v>
      </c>
      <c r="L2040" s="96">
        <f t="shared" si="191"/>
        <v>9.6399999999999993E-3</v>
      </c>
    </row>
    <row r="2041" spans="1:12" ht="13.95" customHeight="1" x14ac:dyDescent="0.3">
      <c r="A2041" s="94">
        <v>42916</v>
      </c>
      <c r="B2041" s="57" t="s">
        <v>365</v>
      </c>
      <c r="C2041" s="57" t="s">
        <v>120</v>
      </c>
      <c r="D2041" s="19" t="str">
        <f t="shared" si="186"/>
        <v>Cyclicals</v>
      </c>
      <c r="E2041" s="19" t="str">
        <f t="shared" si="187"/>
        <v>Cyclicals ex-WEG &amp; Embraer</v>
      </c>
      <c r="F2041" s="100">
        <v>9.6399999999999993E-3</v>
      </c>
      <c r="G2041" s="101">
        <v>18.893000000000001</v>
      </c>
      <c r="H2041" s="98">
        <v>4.4429999999999997E-2</v>
      </c>
      <c r="I2041" s="20">
        <f t="shared" si="188"/>
        <v>1</v>
      </c>
      <c r="J2041" s="102">
        <f t="shared" si="189"/>
        <v>5.1024188853014338E-4</v>
      </c>
      <c r="K2041" s="102">
        <f t="shared" si="190"/>
        <v>1.1484174848754072E-2</v>
      </c>
      <c r="L2041" s="96">
        <f t="shared" si="191"/>
        <v>9.6399999999999993E-3</v>
      </c>
    </row>
    <row r="2042" spans="1:12" ht="13.95" customHeight="1" x14ac:dyDescent="0.3">
      <c r="A2042" s="94">
        <v>42947</v>
      </c>
      <c r="B2042" s="57" t="s">
        <v>365</v>
      </c>
      <c r="C2042" s="57" t="s">
        <v>120</v>
      </c>
      <c r="D2042" s="19" t="str">
        <f t="shared" si="186"/>
        <v>Cyclicals</v>
      </c>
      <c r="E2042" s="19" t="str">
        <f t="shared" si="187"/>
        <v>Cyclicals ex-WEG &amp; Embraer</v>
      </c>
      <c r="F2042" s="100">
        <v>1.01E-2</v>
      </c>
      <c r="G2042" s="101">
        <v>20.553999999999998</v>
      </c>
      <c r="H2042" s="98">
        <v>4.5359999999999998E-2</v>
      </c>
      <c r="I2042" s="20">
        <f t="shared" si="188"/>
        <v>1</v>
      </c>
      <c r="J2042" s="102">
        <f t="shared" si="189"/>
        <v>4.9138853751094682E-4</v>
      </c>
      <c r="K2042" s="102">
        <f t="shared" si="190"/>
        <v>1.0833080632957383E-2</v>
      </c>
      <c r="L2042" s="96">
        <f t="shared" si="191"/>
        <v>1.01E-2</v>
      </c>
    </row>
    <row r="2043" spans="1:12" ht="13.95" customHeight="1" x14ac:dyDescent="0.3">
      <c r="A2043" s="94">
        <v>42978</v>
      </c>
      <c r="B2043" s="57" t="s">
        <v>365</v>
      </c>
      <c r="C2043" s="57" t="s">
        <v>120</v>
      </c>
      <c r="D2043" s="19" t="str">
        <f t="shared" si="186"/>
        <v>Cyclicals</v>
      </c>
      <c r="E2043" s="19" t="str">
        <f t="shared" si="187"/>
        <v>Cyclicals ex-WEG &amp; Embraer</v>
      </c>
      <c r="F2043" s="100">
        <v>9.5399999999999999E-3</v>
      </c>
      <c r="G2043" s="101">
        <v>20.9</v>
      </c>
      <c r="H2043" s="98">
        <v>4.4050000000000013E-2</v>
      </c>
      <c r="I2043" s="20">
        <f t="shared" si="188"/>
        <v>1</v>
      </c>
      <c r="J2043" s="102">
        <f t="shared" si="189"/>
        <v>4.5645933014354069E-4</v>
      </c>
      <c r="K2043" s="102">
        <f t="shared" si="190"/>
        <v>1.0362300343780717E-2</v>
      </c>
      <c r="L2043" s="96">
        <f t="shared" si="191"/>
        <v>9.5399999999999999E-3</v>
      </c>
    </row>
    <row r="2044" spans="1:12" ht="13.95" customHeight="1" x14ac:dyDescent="0.3">
      <c r="A2044" s="94">
        <v>43008</v>
      </c>
      <c r="B2044" s="57" t="s">
        <v>365</v>
      </c>
      <c r="C2044" s="57" t="s">
        <v>120</v>
      </c>
      <c r="D2044" s="19" t="str">
        <f t="shared" si="186"/>
        <v>Cyclicals</v>
      </c>
      <c r="E2044" s="19" t="str">
        <f t="shared" si="187"/>
        <v>Cyclicals ex-WEG &amp; Embraer</v>
      </c>
      <c r="F2044" s="100">
        <v>9.6499999999999989E-3</v>
      </c>
      <c r="G2044" s="101">
        <v>22.547999999999998</v>
      </c>
      <c r="H2044" s="98">
        <v>4.3739999999999987E-2</v>
      </c>
      <c r="I2044" s="20">
        <f t="shared" si="188"/>
        <v>1</v>
      </c>
      <c r="J2044" s="102">
        <f t="shared" si="189"/>
        <v>4.2797587369167997E-4</v>
      </c>
      <c r="K2044" s="102">
        <f t="shared" si="190"/>
        <v>9.7845421511586674E-3</v>
      </c>
      <c r="L2044" s="96">
        <f t="shared" si="191"/>
        <v>9.6499999999999989E-3</v>
      </c>
    </row>
    <row r="2045" spans="1:12" ht="13.95" customHeight="1" x14ac:dyDescent="0.3">
      <c r="A2045" s="94">
        <v>43039</v>
      </c>
      <c r="B2045" s="57" t="s">
        <v>365</v>
      </c>
      <c r="C2045" s="57" t="s">
        <v>120</v>
      </c>
      <c r="D2045" s="19" t="str">
        <f t="shared" si="186"/>
        <v>Cyclicals</v>
      </c>
      <c r="E2045" s="19" t="str">
        <f t="shared" si="187"/>
        <v>Cyclicals ex-WEG &amp; Embraer</v>
      </c>
      <c r="F2045" s="100">
        <v>8.8599999999999998E-3</v>
      </c>
      <c r="G2045" s="101">
        <v>19.207999999999998</v>
      </c>
      <c r="H2045" s="98">
        <v>4.4260000000000001E-2</v>
      </c>
      <c r="I2045" s="20">
        <f t="shared" si="188"/>
        <v>1</v>
      </c>
      <c r="J2045" s="102">
        <f t="shared" si="189"/>
        <v>4.6126613910870475E-4</v>
      </c>
      <c r="K2045" s="102">
        <f t="shared" si="190"/>
        <v>1.0421738344073762E-2</v>
      </c>
      <c r="L2045" s="96">
        <f t="shared" si="191"/>
        <v>8.8599999999999998E-3</v>
      </c>
    </row>
    <row r="2046" spans="1:12" ht="13.95" customHeight="1" x14ac:dyDescent="0.3">
      <c r="A2046" s="94">
        <v>43069</v>
      </c>
      <c r="B2046" s="57" t="s">
        <v>365</v>
      </c>
      <c r="C2046" s="57" t="s">
        <v>120</v>
      </c>
      <c r="D2046" s="19" t="str">
        <f t="shared" si="186"/>
        <v>Cyclicals</v>
      </c>
      <c r="E2046" s="19" t="str">
        <f t="shared" si="187"/>
        <v>Cyclicals ex-WEG &amp; Embraer</v>
      </c>
      <c r="F2046" s="100">
        <v>8.8500000000000002E-3</v>
      </c>
      <c r="G2046" s="101">
        <v>17.521999999999998</v>
      </c>
      <c r="H2046" s="98">
        <v>4.6690000000000002E-2</v>
      </c>
      <c r="I2046" s="20">
        <f t="shared" si="188"/>
        <v>1</v>
      </c>
      <c r="J2046" s="102">
        <f t="shared" si="189"/>
        <v>5.0507932884373931E-4</v>
      </c>
      <c r="K2046" s="102">
        <f t="shared" si="190"/>
        <v>1.0817719615415278E-2</v>
      </c>
      <c r="L2046" s="96">
        <f t="shared" si="191"/>
        <v>8.8500000000000002E-3</v>
      </c>
    </row>
    <row r="2047" spans="1:12" ht="13.95" customHeight="1" x14ac:dyDescent="0.3">
      <c r="A2047" s="94">
        <v>43100</v>
      </c>
      <c r="B2047" s="57" t="s">
        <v>365</v>
      </c>
      <c r="C2047" s="57" t="s">
        <v>120</v>
      </c>
      <c r="D2047" s="19" t="str">
        <f t="shared" si="186"/>
        <v>Cyclicals</v>
      </c>
      <c r="E2047" s="19" t="str">
        <f t="shared" si="187"/>
        <v>Cyclicals ex-WEG &amp; Embraer</v>
      </c>
      <c r="F2047" s="100">
        <v>8.0400000000000003E-3</v>
      </c>
      <c r="G2047" s="101">
        <v>17.786000000000001</v>
      </c>
      <c r="H2047" s="98">
        <v>4.7729999999999988E-2</v>
      </c>
      <c r="I2047" s="20">
        <f t="shared" si="188"/>
        <v>1</v>
      </c>
      <c r="J2047" s="102">
        <f t="shared" si="189"/>
        <v>4.5204093106938041E-4</v>
      </c>
      <c r="K2047" s="102">
        <f t="shared" si="190"/>
        <v>9.4707926056857433E-3</v>
      </c>
      <c r="L2047" s="96">
        <f t="shared" si="191"/>
        <v>8.0400000000000003E-3</v>
      </c>
    </row>
    <row r="2048" spans="1:12" ht="13.95" customHeight="1" x14ac:dyDescent="0.3">
      <c r="A2048" s="94">
        <v>43131</v>
      </c>
      <c r="B2048" s="57" t="s">
        <v>365</v>
      </c>
      <c r="C2048" s="57" t="s">
        <v>120</v>
      </c>
      <c r="D2048" s="19" t="str">
        <f t="shared" si="186"/>
        <v>Cyclicals</v>
      </c>
      <c r="E2048" s="19" t="str">
        <f t="shared" si="187"/>
        <v>Cyclicals ex-WEG &amp; Embraer</v>
      </c>
      <c r="F2048" s="100">
        <v>7.8600000000000007E-3</v>
      </c>
      <c r="G2048" s="101">
        <v>17.992999999999999</v>
      </c>
      <c r="H2048" s="98">
        <v>4.7600000000000003E-2</v>
      </c>
      <c r="I2048" s="20">
        <f t="shared" si="188"/>
        <v>1</v>
      </c>
      <c r="J2048" s="102">
        <f t="shared" si="189"/>
        <v>4.3683654754626805E-4</v>
      </c>
      <c r="K2048" s="102">
        <f t="shared" si="190"/>
        <v>9.1772383938291593E-3</v>
      </c>
      <c r="L2048" s="96">
        <f t="shared" si="191"/>
        <v>7.8600000000000007E-3</v>
      </c>
    </row>
    <row r="2049" spans="1:12" ht="13.95" customHeight="1" x14ac:dyDescent="0.3">
      <c r="A2049" s="94">
        <v>43159</v>
      </c>
      <c r="B2049" s="57" t="s">
        <v>365</v>
      </c>
      <c r="C2049" s="57" t="s">
        <v>120</v>
      </c>
      <c r="D2049" s="19" t="str">
        <f t="shared" si="186"/>
        <v>Cyclicals</v>
      </c>
      <c r="E2049" s="19" t="str">
        <f t="shared" si="187"/>
        <v>Cyclicals ex-WEG &amp; Embraer</v>
      </c>
      <c r="F2049" s="100">
        <v>6.9899999999999997E-3</v>
      </c>
      <c r="G2049" s="101">
        <v>17.234000000000002</v>
      </c>
      <c r="H2049" s="98">
        <v>4.5839999999999999E-2</v>
      </c>
      <c r="I2049" s="20">
        <f t="shared" si="188"/>
        <v>1</v>
      </c>
      <c r="J2049" s="102">
        <f t="shared" si="189"/>
        <v>4.055935940582569E-4</v>
      </c>
      <c r="K2049" s="102">
        <f t="shared" si="190"/>
        <v>8.8480277935919921E-3</v>
      </c>
      <c r="L2049" s="96">
        <f t="shared" si="191"/>
        <v>6.9899999999999997E-3</v>
      </c>
    </row>
    <row r="2050" spans="1:12" ht="13.95" customHeight="1" x14ac:dyDescent="0.3">
      <c r="A2050" s="94">
        <v>43190</v>
      </c>
      <c r="B2050" s="57" t="s">
        <v>365</v>
      </c>
      <c r="C2050" s="57" t="s">
        <v>120</v>
      </c>
      <c r="D2050" s="19" t="str">
        <f t="shared" si="186"/>
        <v>Cyclicals</v>
      </c>
      <c r="E2050" s="19" t="str">
        <f t="shared" si="187"/>
        <v>Cyclicals ex-WEG &amp; Embraer</v>
      </c>
      <c r="F2050" s="100">
        <v>6.8899999999999994E-3</v>
      </c>
      <c r="G2050" s="101">
        <v>16.760000000000002</v>
      </c>
      <c r="H2050" s="98">
        <v>4.7669999999999997E-2</v>
      </c>
      <c r="I2050" s="20">
        <f t="shared" si="188"/>
        <v>1</v>
      </c>
      <c r="J2050" s="102">
        <f t="shared" si="189"/>
        <v>4.1109785202863956E-4</v>
      </c>
      <c r="K2050" s="102">
        <f t="shared" si="190"/>
        <v>8.6238273972863346E-3</v>
      </c>
      <c r="L2050" s="96">
        <f t="shared" si="191"/>
        <v>6.8899999999999994E-3</v>
      </c>
    </row>
    <row r="2051" spans="1:12" ht="13.95" customHeight="1" x14ac:dyDescent="0.3">
      <c r="A2051" s="94">
        <v>43220</v>
      </c>
      <c r="B2051" s="57" t="s">
        <v>365</v>
      </c>
      <c r="C2051" s="57" t="s">
        <v>120</v>
      </c>
      <c r="D2051" s="19" t="str">
        <f t="shared" si="186"/>
        <v>Cyclicals</v>
      </c>
      <c r="E2051" s="19" t="str">
        <f t="shared" si="187"/>
        <v>Cyclicals ex-WEG &amp; Embraer</v>
      </c>
      <c r="F2051" s="100">
        <v>6.4400000000000004E-3</v>
      </c>
      <c r="G2051" s="101">
        <v>15.286</v>
      </c>
      <c r="H2051" s="98">
        <v>4.9680000000000002E-2</v>
      </c>
      <c r="I2051" s="20">
        <f t="shared" si="188"/>
        <v>1</v>
      </c>
      <c r="J2051" s="102">
        <f t="shared" si="189"/>
        <v>4.2130053643857129E-4</v>
      </c>
      <c r="K2051" s="102">
        <f t="shared" si="190"/>
        <v>8.4802845498907261E-3</v>
      </c>
      <c r="L2051" s="96">
        <f t="shared" si="191"/>
        <v>6.4400000000000004E-3</v>
      </c>
    </row>
    <row r="2052" spans="1:12" ht="13.95" customHeight="1" x14ac:dyDescent="0.3">
      <c r="A2052" s="94">
        <v>43251</v>
      </c>
      <c r="B2052" s="57" t="s">
        <v>365</v>
      </c>
      <c r="C2052" s="57" t="s">
        <v>120</v>
      </c>
      <c r="D2052" s="19" t="str">
        <f t="shared" si="186"/>
        <v>Cyclicals</v>
      </c>
      <c r="E2052" s="19" t="str">
        <f t="shared" si="187"/>
        <v>Cyclicals ex-WEG &amp; Embraer</v>
      </c>
      <c r="F2052" s="100">
        <v>6.7799999999999996E-3</v>
      </c>
      <c r="G2052" s="101">
        <v>14.09</v>
      </c>
      <c r="H2052" s="98">
        <v>5.2830000000000002E-2</v>
      </c>
      <c r="I2052" s="20">
        <f t="shared" si="188"/>
        <v>1</v>
      </c>
      <c r="J2052" s="102">
        <f t="shared" si="189"/>
        <v>4.8119233498935415E-4</v>
      </c>
      <c r="K2052" s="102">
        <f t="shared" si="190"/>
        <v>9.1083160134271084E-3</v>
      </c>
      <c r="L2052" s="96">
        <f t="shared" si="191"/>
        <v>6.7799999999999996E-3</v>
      </c>
    </row>
    <row r="2053" spans="1:12" ht="13.95" customHeight="1" x14ac:dyDescent="0.3">
      <c r="A2053" s="94">
        <v>43281</v>
      </c>
      <c r="B2053" s="57" t="s">
        <v>365</v>
      </c>
      <c r="C2053" s="57" t="s">
        <v>120</v>
      </c>
      <c r="D2053" s="19" t="str">
        <f t="shared" ref="D2053:D2116" si="192">VLOOKUP(C2053,GicsMap,2,FALSE)</f>
        <v>Cyclicals</v>
      </c>
      <c r="E2053" s="19" t="str">
        <f t="shared" ref="E2053:E2116" si="193">IF(D2053="Cyclicals",IF(COUNTIF(GlobalList,B2053)&gt;0,"WEG &amp; Embraer","Cyclicals ex-WEG &amp; Embraer"),D2053)</f>
        <v>Cyclicals ex-WEG &amp; Embraer</v>
      </c>
      <c r="F2053" s="100">
        <v>6.7900000000000009E-3</v>
      </c>
      <c r="G2053" s="101">
        <v>13.159000000000001</v>
      </c>
      <c r="H2053" s="98">
        <v>5.5620000000000003E-2</v>
      </c>
      <c r="I2053" s="20">
        <f t="shared" ref="I2053:I2116" si="194">IF(AND(ISNUMBER(G2053),ISNUMBER(H2053),G2053&gt;=PEmin,G2053&lt;=PEmax,H2053&gt;=ROEmin,H2053&lt;=ROEmax),1,0)</f>
        <v>1</v>
      </c>
      <c r="J2053" s="102">
        <f t="shared" ref="J2053:J2116" si="195">IF(I2053=1,F2053/G2053,0)</f>
        <v>5.1599665628087243E-4</v>
      </c>
      <c r="K2053" s="102">
        <f t="shared" ref="K2053:K2116" si="196">IF(I2053=1,J2053/H2053,0)</f>
        <v>9.2771782862436612E-3</v>
      </c>
      <c r="L2053" s="96">
        <f t="shared" ref="L2053:L2116" si="197">I2053*F2053</f>
        <v>6.7900000000000009E-3</v>
      </c>
    </row>
    <row r="2054" spans="1:12" ht="13.95" customHeight="1" x14ac:dyDescent="0.3">
      <c r="A2054" s="94">
        <v>43312</v>
      </c>
      <c r="B2054" s="57" t="s">
        <v>365</v>
      </c>
      <c r="C2054" s="57" t="s">
        <v>120</v>
      </c>
      <c r="D2054" s="19" t="str">
        <f t="shared" si="192"/>
        <v>Cyclicals</v>
      </c>
      <c r="E2054" s="19" t="str">
        <f t="shared" si="193"/>
        <v>Cyclicals ex-WEG &amp; Embraer</v>
      </c>
      <c r="F2054" s="100">
        <v>6.3699999999999998E-3</v>
      </c>
      <c r="G2054" s="101">
        <v>13.467000000000001</v>
      </c>
      <c r="H2054" s="98">
        <v>5.6210000000000003E-2</v>
      </c>
      <c r="I2054" s="20">
        <f t="shared" si="194"/>
        <v>1</v>
      </c>
      <c r="J2054" s="102">
        <f t="shared" si="195"/>
        <v>4.7300809385906285E-4</v>
      </c>
      <c r="K2054" s="102">
        <f t="shared" si="196"/>
        <v>8.4150167916574072E-3</v>
      </c>
      <c r="L2054" s="96">
        <f t="shared" si="197"/>
        <v>6.3699999999999998E-3</v>
      </c>
    </row>
    <row r="2055" spans="1:12" ht="13.95" customHeight="1" x14ac:dyDescent="0.3">
      <c r="A2055" s="94">
        <v>43343</v>
      </c>
      <c r="B2055" s="57" t="s">
        <v>365</v>
      </c>
      <c r="C2055" s="57" t="s">
        <v>120</v>
      </c>
      <c r="D2055" s="19" t="str">
        <f t="shared" si="192"/>
        <v>Cyclicals</v>
      </c>
      <c r="E2055" s="19" t="str">
        <f t="shared" si="193"/>
        <v>Cyclicals ex-WEG &amp; Embraer</v>
      </c>
      <c r="F2055" s="100">
        <v>6.0790000000000002E-3</v>
      </c>
      <c r="G2055" s="101">
        <v>12.406000000000001</v>
      </c>
      <c r="H2055" s="98">
        <v>5.7020000000000001E-2</v>
      </c>
      <c r="I2055" s="20">
        <f t="shared" si="194"/>
        <v>1</v>
      </c>
      <c r="J2055" s="102">
        <f t="shared" si="195"/>
        <v>4.9000483636949866E-4</v>
      </c>
      <c r="K2055" s="102">
        <f t="shared" si="196"/>
        <v>8.5935607921693909E-3</v>
      </c>
      <c r="L2055" s="96">
        <f t="shared" si="197"/>
        <v>6.0790000000000002E-3</v>
      </c>
    </row>
    <row r="2056" spans="1:12" ht="13.95" customHeight="1" x14ac:dyDescent="0.3">
      <c r="A2056" s="94">
        <v>43373</v>
      </c>
      <c r="B2056" s="57" t="s">
        <v>365</v>
      </c>
      <c r="C2056" s="57" t="s">
        <v>120</v>
      </c>
      <c r="D2056" s="19" t="str">
        <f t="shared" si="192"/>
        <v>Cyclicals</v>
      </c>
      <c r="E2056" s="19" t="str">
        <f t="shared" si="193"/>
        <v>Cyclicals ex-WEG &amp; Embraer</v>
      </c>
      <c r="F2056" s="100">
        <v>6.1860000000000014E-3</v>
      </c>
      <c r="G2056" s="101">
        <v>13.047000000000001</v>
      </c>
      <c r="H2056" s="98">
        <v>5.7089999999999988E-2</v>
      </c>
      <c r="I2056" s="20">
        <f t="shared" si="194"/>
        <v>1</v>
      </c>
      <c r="J2056" s="102">
        <f t="shared" si="195"/>
        <v>4.7413198436422173E-4</v>
      </c>
      <c r="K2056" s="102">
        <f t="shared" si="196"/>
        <v>8.3049918438294242E-3</v>
      </c>
      <c r="L2056" s="96">
        <f t="shared" si="197"/>
        <v>6.1860000000000014E-3</v>
      </c>
    </row>
    <row r="2057" spans="1:12" ht="13.95" customHeight="1" x14ac:dyDescent="0.3">
      <c r="A2057" s="94">
        <v>43404</v>
      </c>
      <c r="B2057" s="57" t="s">
        <v>365</v>
      </c>
      <c r="C2057" s="57" t="s">
        <v>120</v>
      </c>
      <c r="D2057" s="19" t="str">
        <f t="shared" si="192"/>
        <v>Cyclicals</v>
      </c>
      <c r="E2057" s="19" t="str">
        <f t="shared" si="193"/>
        <v>Cyclicals ex-WEG &amp; Embraer</v>
      </c>
      <c r="F2057" s="100">
        <v>7.4150000000000006E-3</v>
      </c>
      <c r="G2057" s="101">
        <v>17.152999999999999</v>
      </c>
      <c r="H2057" s="98">
        <v>5.6929999999999988E-2</v>
      </c>
      <c r="I2057" s="20">
        <f t="shared" si="194"/>
        <v>1</v>
      </c>
      <c r="J2057" s="102">
        <f t="shared" si="195"/>
        <v>4.3228589751063962E-4</v>
      </c>
      <c r="K2057" s="102">
        <f t="shared" si="196"/>
        <v>7.5932882049998193E-3</v>
      </c>
      <c r="L2057" s="96">
        <f t="shared" si="197"/>
        <v>7.4150000000000006E-3</v>
      </c>
    </row>
    <row r="2058" spans="1:12" ht="13.95" customHeight="1" x14ac:dyDescent="0.3">
      <c r="A2058" s="94">
        <v>43434</v>
      </c>
      <c r="B2058" s="57" t="s">
        <v>365</v>
      </c>
      <c r="C2058" s="57" t="s">
        <v>120</v>
      </c>
      <c r="D2058" s="19" t="str">
        <f t="shared" si="192"/>
        <v>Cyclicals</v>
      </c>
      <c r="E2058" s="19" t="str">
        <f t="shared" si="193"/>
        <v>Cyclicals ex-WEG &amp; Embraer</v>
      </c>
      <c r="F2058" s="100">
        <v>7.4330000000000004E-3</v>
      </c>
      <c r="G2058" s="101">
        <v>17.263000000000002</v>
      </c>
      <c r="H2058" s="98">
        <v>5.833E-2</v>
      </c>
      <c r="I2058" s="20">
        <f t="shared" si="194"/>
        <v>1</v>
      </c>
      <c r="J2058" s="102">
        <f t="shared" si="195"/>
        <v>4.3057406012859874E-4</v>
      </c>
      <c r="K2058" s="102">
        <f t="shared" si="196"/>
        <v>7.381691413142444E-3</v>
      </c>
      <c r="L2058" s="96">
        <f t="shared" si="197"/>
        <v>7.4330000000000004E-3</v>
      </c>
    </row>
    <row r="2059" spans="1:12" ht="13.95" customHeight="1" x14ac:dyDescent="0.3">
      <c r="A2059" s="94">
        <v>43465</v>
      </c>
      <c r="B2059" s="57" t="s">
        <v>365</v>
      </c>
      <c r="C2059" s="57" t="s">
        <v>120</v>
      </c>
      <c r="D2059" s="19" t="str">
        <f t="shared" si="192"/>
        <v>Cyclicals</v>
      </c>
      <c r="E2059" s="19" t="str">
        <f t="shared" si="193"/>
        <v>Cyclicals ex-WEG &amp; Embraer</v>
      </c>
      <c r="F2059" s="100">
        <v>7.6649999999999999E-3</v>
      </c>
      <c r="G2059" s="101">
        <v>17.254999999999999</v>
      </c>
      <c r="H2059" s="98">
        <v>5.808E-2</v>
      </c>
      <c r="I2059" s="20">
        <f t="shared" si="194"/>
        <v>1</v>
      </c>
      <c r="J2059" s="102">
        <f t="shared" si="195"/>
        <v>4.4421906693711968E-4</v>
      </c>
      <c r="K2059" s="102">
        <f t="shared" si="196"/>
        <v>7.6483999128291952E-3</v>
      </c>
      <c r="L2059" s="96">
        <f t="shared" si="197"/>
        <v>7.6649999999999999E-3</v>
      </c>
    </row>
    <row r="2060" spans="1:12" ht="13.95" customHeight="1" x14ac:dyDescent="0.3">
      <c r="A2060" s="94">
        <v>43496</v>
      </c>
      <c r="B2060" s="57" t="s">
        <v>365</v>
      </c>
      <c r="C2060" s="57" t="s">
        <v>120</v>
      </c>
      <c r="D2060" s="19" t="str">
        <f t="shared" si="192"/>
        <v>Cyclicals</v>
      </c>
      <c r="E2060" s="19" t="str">
        <f t="shared" si="193"/>
        <v>Cyclicals ex-WEG &amp; Embraer</v>
      </c>
      <c r="F2060" s="100">
        <v>7.8329999999999997E-3</v>
      </c>
      <c r="G2060" s="101">
        <v>19.224</v>
      </c>
      <c r="H2060" s="98">
        <v>6.0319999999999999E-2</v>
      </c>
      <c r="I2060" s="20">
        <f t="shared" si="194"/>
        <v>1</v>
      </c>
      <c r="J2060" s="102">
        <f t="shared" si="195"/>
        <v>4.0745942571785267E-4</v>
      </c>
      <c r="K2060" s="102">
        <f t="shared" si="196"/>
        <v>6.7549639542084329E-3</v>
      </c>
      <c r="L2060" s="96">
        <f t="shared" si="197"/>
        <v>7.8329999999999997E-3</v>
      </c>
    </row>
    <row r="2061" spans="1:12" ht="13.95" customHeight="1" x14ac:dyDescent="0.3">
      <c r="A2061" s="94">
        <v>43524</v>
      </c>
      <c r="B2061" s="57" t="s">
        <v>365</v>
      </c>
      <c r="C2061" s="57" t="s">
        <v>120</v>
      </c>
      <c r="D2061" s="19" t="str">
        <f t="shared" si="192"/>
        <v>Cyclicals</v>
      </c>
      <c r="E2061" s="19" t="str">
        <f t="shared" si="193"/>
        <v>Cyclicals ex-WEG &amp; Embraer</v>
      </c>
      <c r="F2061" s="100">
        <v>7.3969999999999999E-3</v>
      </c>
      <c r="G2061" s="101">
        <v>17.693999999999999</v>
      </c>
      <c r="H2061" s="98">
        <v>6.0949999999999997E-2</v>
      </c>
      <c r="I2061" s="20">
        <f t="shared" si="194"/>
        <v>1</v>
      </c>
      <c r="J2061" s="102">
        <f t="shared" si="195"/>
        <v>4.1805131683056408E-4</v>
      </c>
      <c r="K2061" s="102">
        <f t="shared" si="196"/>
        <v>6.8589223434054811E-3</v>
      </c>
      <c r="L2061" s="96">
        <f t="shared" si="197"/>
        <v>7.3969999999999999E-3</v>
      </c>
    </row>
    <row r="2062" spans="1:12" ht="13.95" customHeight="1" x14ac:dyDescent="0.3">
      <c r="A2062" s="94">
        <v>43555</v>
      </c>
      <c r="B2062" s="57" t="s">
        <v>365</v>
      </c>
      <c r="C2062" s="57" t="s">
        <v>120</v>
      </c>
      <c r="D2062" s="19" t="str">
        <f t="shared" si="192"/>
        <v>Cyclicals</v>
      </c>
      <c r="E2062" s="19" t="str">
        <f t="shared" si="193"/>
        <v>Cyclicals ex-WEG &amp; Embraer</v>
      </c>
      <c r="F2062" s="100">
        <v>6.9620000000000003E-3</v>
      </c>
      <c r="G2062" s="101">
        <v>16.5</v>
      </c>
      <c r="H2062" s="98">
        <v>5.9480000000000012E-2</v>
      </c>
      <c r="I2062" s="20">
        <f t="shared" si="194"/>
        <v>1</v>
      </c>
      <c r="J2062" s="102">
        <f t="shared" si="195"/>
        <v>4.2193939393939394E-4</v>
      </c>
      <c r="K2062" s="102">
        <f t="shared" si="196"/>
        <v>7.0938028570846313E-3</v>
      </c>
      <c r="L2062" s="96">
        <f t="shared" si="197"/>
        <v>6.9620000000000003E-3</v>
      </c>
    </row>
    <row r="2063" spans="1:12" ht="13.95" customHeight="1" x14ac:dyDescent="0.3">
      <c r="A2063" s="94">
        <v>43585</v>
      </c>
      <c r="B2063" s="57" t="s">
        <v>365</v>
      </c>
      <c r="C2063" s="57" t="s">
        <v>120</v>
      </c>
      <c r="D2063" s="19" t="str">
        <f t="shared" si="192"/>
        <v>Cyclicals</v>
      </c>
      <c r="E2063" s="19" t="str">
        <f t="shared" si="193"/>
        <v>Cyclicals ex-WEG &amp; Embraer</v>
      </c>
      <c r="F2063" s="100">
        <v>6.7190000000000001E-3</v>
      </c>
      <c r="G2063" s="101">
        <v>16.193999999999999</v>
      </c>
      <c r="H2063" s="98">
        <v>5.8639999999999998E-2</v>
      </c>
      <c r="I2063" s="20">
        <f t="shared" si="194"/>
        <v>1</v>
      </c>
      <c r="J2063" s="102">
        <f t="shared" si="195"/>
        <v>4.149067555884896E-4</v>
      </c>
      <c r="K2063" s="102">
        <f t="shared" si="196"/>
        <v>7.0754903749742429E-3</v>
      </c>
      <c r="L2063" s="96">
        <f t="shared" si="197"/>
        <v>6.7190000000000001E-3</v>
      </c>
    </row>
    <row r="2064" spans="1:12" ht="13.95" customHeight="1" x14ac:dyDescent="0.3">
      <c r="A2064" s="94">
        <v>43616</v>
      </c>
      <c r="B2064" s="57" t="s">
        <v>365</v>
      </c>
      <c r="C2064" s="57" t="s">
        <v>120</v>
      </c>
      <c r="D2064" s="19" t="str">
        <f t="shared" si="192"/>
        <v>Cyclicals</v>
      </c>
      <c r="E2064" s="19" t="str">
        <f t="shared" si="193"/>
        <v>Cyclicals ex-WEG &amp; Embraer</v>
      </c>
      <c r="F2064" s="100">
        <v>6.6990000000000001E-3</v>
      </c>
      <c r="G2064" s="101">
        <v>17.148</v>
      </c>
      <c r="H2064" s="98">
        <v>5.6840000000000002E-2</v>
      </c>
      <c r="I2064" s="20">
        <f t="shared" si="194"/>
        <v>1</v>
      </c>
      <c r="J2064" s="102">
        <f t="shared" si="195"/>
        <v>3.9065780265920227E-4</v>
      </c>
      <c r="K2064" s="102">
        <f t="shared" si="196"/>
        <v>6.8729381185644312E-3</v>
      </c>
      <c r="L2064" s="96">
        <f t="shared" si="197"/>
        <v>6.6990000000000001E-3</v>
      </c>
    </row>
    <row r="2065" spans="1:12" ht="13.95" customHeight="1" x14ac:dyDescent="0.3">
      <c r="A2065" s="94">
        <v>43646</v>
      </c>
      <c r="B2065" s="57" t="s">
        <v>365</v>
      </c>
      <c r="C2065" s="57" t="s">
        <v>120</v>
      </c>
      <c r="D2065" s="19" t="str">
        <f t="shared" si="192"/>
        <v>Cyclicals</v>
      </c>
      <c r="E2065" s="19" t="str">
        <f t="shared" si="193"/>
        <v>Cyclicals ex-WEG &amp; Embraer</v>
      </c>
      <c r="F2065" s="100">
        <v>7.2110000000000004E-3</v>
      </c>
      <c r="G2065" s="101">
        <v>18.928999999999998</v>
      </c>
      <c r="H2065" s="98">
        <v>5.7029999999999997E-2</v>
      </c>
      <c r="I2065" s="20">
        <f t="shared" si="194"/>
        <v>1</v>
      </c>
      <c r="J2065" s="102">
        <f t="shared" si="195"/>
        <v>3.8094986528606903E-4</v>
      </c>
      <c r="K2065" s="102">
        <f t="shared" si="196"/>
        <v>6.6798152776796254E-3</v>
      </c>
      <c r="L2065" s="96">
        <f t="shared" si="197"/>
        <v>7.2110000000000004E-3</v>
      </c>
    </row>
    <row r="2066" spans="1:12" ht="13.95" customHeight="1" x14ac:dyDescent="0.3">
      <c r="A2066" s="94">
        <v>43677</v>
      </c>
      <c r="B2066" s="57" t="s">
        <v>365</v>
      </c>
      <c r="C2066" s="57" t="s">
        <v>120</v>
      </c>
      <c r="D2066" s="19" t="str">
        <f t="shared" si="192"/>
        <v>Cyclicals</v>
      </c>
      <c r="E2066" s="19" t="str">
        <f t="shared" si="193"/>
        <v>Cyclicals ex-WEG &amp; Embraer</v>
      </c>
      <c r="F2066" s="100">
        <v>7.4590000000000004E-3</v>
      </c>
      <c r="G2066" s="101">
        <v>19.53</v>
      </c>
      <c r="H2066" s="98">
        <v>5.8979999999999998E-2</v>
      </c>
      <c r="I2066" s="20">
        <f t="shared" si="194"/>
        <v>1</v>
      </c>
      <c r="J2066" s="102">
        <f t="shared" si="195"/>
        <v>3.8192524321556577E-4</v>
      </c>
      <c r="K2066" s="102">
        <f t="shared" si="196"/>
        <v>6.4755042932445874E-3</v>
      </c>
      <c r="L2066" s="96">
        <f t="shared" si="197"/>
        <v>7.4590000000000004E-3</v>
      </c>
    </row>
    <row r="2067" spans="1:12" ht="13.95" customHeight="1" x14ac:dyDescent="0.3">
      <c r="A2067" s="94">
        <v>43708</v>
      </c>
      <c r="B2067" s="57" t="s">
        <v>365</v>
      </c>
      <c r="C2067" s="57" t="s">
        <v>120</v>
      </c>
      <c r="D2067" s="19" t="str">
        <f t="shared" si="192"/>
        <v>Cyclicals</v>
      </c>
      <c r="E2067" s="19" t="str">
        <f t="shared" si="193"/>
        <v>Cyclicals ex-WEG &amp; Embraer</v>
      </c>
      <c r="F2067" s="100">
        <v>6.4759999999999991E-3</v>
      </c>
      <c r="G2067" s="101">
        <v>17.006</v>
      </c>
      <c r="H2067" s="98">
        <v>6.0609999999999997E-2</v>
      </c>
      <c r="I2067" s="20">
        <f t="shared" si="194"/>
        <v>1</v>
      </c>
      <c r="J2067" s="102">
        <f t="shared" si="195"/>
        <v>3.8080677407973648E-4</v>
      </c>
      <c r="K2067" s="102">
        <f t="shared" si="196"/>
        <v>6.2829033835957188E-3</v>
      </c>
      <c r="L2067" s="96">
        <f t="shared" si="197"/>
        <v>6.4759999999999991E-3</v>
      </c>
    </row>
    <row r="2068" spans="1:12" ht="13.95" customHeight="1" x14ac:dyDescent="0.3">
      <c r="A2068" s="94">
        <v>43738</v>
      </c>
      <c r="B2068" s="57" t="s">
        <v>365</v>
      </c>
      <c r="C2068" s="57" t="s">
        <v>120</v>
      </c>
      <c r="D2068" s="19" t="str">
        <f t="shared" si="192"/>
        <v>Cyclicals</v>
      </c>
      <c r="E2068" s="19" t="str">
        <f t="shared" si="193"/>
        <v>Cyclicals ex-WEG &amp; Embraer</v>
      </c>
      <c r="F2068" s="100">
        <v>6.6900000000000006E-3</v>
      </c>
      <c r="G2068" s="101">
        <v>18.166</v>
      </c>
      <c r="H2068" s="98">
        <v>6.0040000000000003E-2</v>
      </c>
      <c r="I2068" s="20">
        <f t="shared" si="194"/>
        <v>1</v>
      </c>
      <c r="J2068" s="102">
        <f t="shared" si="195"/>
        <v>3.6827039524386218E-4</v>
      </c>
      <c r="K2068" s="102">
        <f t="shared" si="196"/>
        <v>6.1337507535619944E-3</v>
      </c>
      <c r="L2068" s="96">
        <f t="shared" si="197"/>
        <v>6.6900000000000006E-3</v>
      </c>
    </row>
    <row r="2069" spans="1:12" ht="13.95" customHeight="1" x14ac:dyDescent="0.3">
      <c r="A2069" s="94">
        <v>43769</v>
      </c>
      <c r="B2069" s="57" t="s">
        <v>365</v>
      </c>
      <c r="C2069" s="57" t="s">
        <v>120</v>
      </c>
      <c r="D2069" s="19" t="str">
        <f t="shared" si="192"/>
        <v>Cyclicals</v>
      </c>
      <c r="E2069" s="19" t="str">
        <f t="shared" si="193"/>
        <v>Cyclicals ex-WEG &amp; Embraer</v>
      </c>
      <c r="F2069" s="100">
        <v>6.9769999999999997E-3</v>
      </c>
      <c r="G2069" s="101">
        <v>19.271000000000001</v>
      </c>
      <c r="H2069" s="98">
        <v>6.0319999999999999E-2</v>
      </c>
      <c r="I2069" s="20">
        <f t="shared" si="194"/>
        <v>1</v>
      </c>
      <c r="J2069" s="102">
        <f t="shared" si="195"/>
        <v>3.6204659851590468E-4</v>
      </c>
      <c r="K2069" s="102">
        <f t="shared" si="196"/>
        <v>6.0020987817623458E-3</v>
      </c>
      <c r="L2069" s="96">
        <f t="shared" si="197"/>
        <v>6.9769999999999997E-3</v>
      </c>
    </row>
    <row r="2070" spans="1:12" ht="13.95" customHeight="1" x14ac:dyDescent="0.3">
      <c r="A2070" s="94">
        <v>43799</v>
      </c>
      <c r="B2070" s="57" t="s">
        <v>365</v>
      </c>
      <c r="C2070" s="57" t="s">
        <v>120</v>
      </c>
      <c r="D2070" s="19" t="str">
        <f t="shared" si="192"/>
        <v>Cyclicals</v>
      </c>
      <c r="E2070" s="19" t="str">
        <f t="shared" si="193"/>
        <v>Cyclicals ex-WEG &amp; Embraer</v>
      </c>
      <c r="F2070" s="100">
        <v>6.9950000000000003E-3</v>
      </c>
      <c r="G2070" s="101">
        <v>19.343</v>
      </c>
      <c r="H2070" s="98">
        <v>6.0589999999999998E-2</v>
      </c>
      <c r="I2070" s="20">
        <f t="shared" si="194"/>
        <v>1</v>
      </c>
      <c r="J2070" s="102">
        <f t="shared" si="195"/>
        <v>3.6162953006255497E-4</v>
      </c>
      <c r="K2070" s="102">
        <f t="shared" si="196"/>
        <v>5.9684688902880839E-3</v>
      </c>
      <c r="L2070" s="96">
        <f t="shared" si="197"/>
        <v>6.9950000000000003E-3</v>
      </c>
    </row>
    <row r="2071" spans="1:12" ht="13.95" customHeight="1" x14ac:dyDescent="0.3">
      <c r="A2071" s="94">
        <v>43830</v>
      </c>
      <c r="B2071" s="57" t="s">
        <v>365</v>
      </c>
      <c r="C2071" s="57" t="s">
        <v>120</v>
      </c>
      <c r="D2071" s="19" t="str">
        <f t="shared" si="192"/>
        <v>Cyclicals</v>
      </c>
      <c r="E2071" s="19" t="str">
        <f t="shared" si="193"/>
        <v>Cyclicals ex-WEG &amp; Embraer</v>
      </c>
      <c r="F2071" s="100">
        <v>7.6429999999999996E-3</v>
      </c>
      <c r="G2071" s="101">
        <v>22.562000000000001</v>
      </c>
      <c r="H2071" s="98">
        <v>5.9299999999999999E-2</v>
      </c>
      <c r="I2071" s="20">
        <f t="shared" si="194"/>
        <v>1</v>
      </c>
      <c r="J2071" s="102">
        <f t="shared" si="195"/>
        <v>3.3875542948320182E-4</v>
      </c>
      <c r="K2071" s="102">
        <f t="shared" si="196"/>
        <v>5.7125704803238078E-3</v>
      </c>
      <c r="L2071" s="96">
        <f t="shared" si="197"/>
        <v>7.6429999999999996E-3</v>
      </c>
    </row>
    <row r="2072" spans="1:12" ht="13.95" customHeight="1" x14ac:dyDescent="0.3">
      <c r="A2072" s="94">
        <v>43861</v>
      </c>
      <c r="B2072" s="57" t="s">
        <v>365</v>
      </c>
      <c r="C2072" s="57" t="s">
        <v>120</v>
      </c>
      <c r="D2072" s="19" t="str">
        <f t="shared" si="192"/>
        <v>Cyclicals</v>
      </c>
      <c r="E2072" s="19" t="str">
        <f t="shared" si="193"/>
        <v>Cyclicals ex-WEG &amp; Embraer</v>
      </c>
      <c r="F2072" s="100">
        <v>7.6970000000000007E-3</v>
      </c>
      <c r="G2072" s="101">
        <v>22.285</v>
      </c>
      <c r="H2072" s="98">
        <v>6.4009999999999997E-2</v>
      </c>
      <c r="I2072" s="20">
        <f t="shared" si="194"/>
        <v>1</v>
      </c>
      <c r="J2072" s="102">
        <f t="shared" si="195"/>
        <v>3.4538927529728522E-4</v>
      </c>
      <c r="K2072" s="102">
        <f t="shared" si="196"/>
        <v>5.3958643227196568E-3</v>
      </c>
      <c r="L2072" s="96">
        <f t="shared" si="197"/>
        <v>7.6970000000000007E-3</v>
      </c>
    </row>
    <row r="2073" spans="1:12" ht="13.95" customHeight="1" x14ac:dyDescent="0.3">
      <c r="A2073" s="94">
        <v>43890</v>
      </c>
      <c r="B2073" s="57" t="s">
        <v>365</v>
      </c>
      <c r="C2073" s="57" t="s">
        <v>120</v>
      </c>
      <c r="D2073" s="19" t="str">
        <f t="shared" si="192"/>
        <v>Cyclicals</v>
      </c>
      <c r="E2073" s="19" t="str">
        <f t="shared" si="193"/>
        <v>Cyclicals ex-WEG &amp; Embraer</v>
      </c>
      <c r="F2073" s="100">
        <v>7.4839999999999993E-3</v>
      </c>
      <c r="G2073" s="101">
        <v>18.753</v>
      </c>
      <c r="H2073" s="98">
        <v>6.9109999999999991E-2</v>
      </c>
      <c r="I2073" s="20">
        <f t="shared" si="194"/>
        <v>1</v>
      </c>
      <c r="J2073" s="102">
        <f t="shared" si="195"/>
        <v>3.9908281341652E-4</v>
      </c>
      <c r="K2073" s="102">
        <f t="shared" si="196"/>
        <v>5.7746030012519184E-3</v>
      </c>
      <c r="L2073" s="96">
        <f t="shared" si="197"/>
        <v>7.4839999999999993E-3</v>
      </c>
    </row>
    <row r="2074" spans="1:12" ht="13.95" customHeight="1" x14ac:dyDescent="0.3">
      <c r="A2074" s="94">
        <v>43921</v>
      </c>
      <c r="B2074" s="57" t="s">
        <v>365</v>
      </c>
      <c r="C2074" s="57" t="s">
        <v>120</v>
      </c>
      <c r="D2074" s="19" t="str">
        <f t="shared" si="192"/>
        <v>Cyclicals</v>
      </c>
      <c r="E2074" s="19" t="str">
        <f t="shared" si="193"/>
        <v>Cyclicals ex-WEG &amp; Embraer</v>
      </c>
      <c r="F2074" s="100">
        <v>6.5359999999999993E-3</v>
      </c>
      <c r="G2074" s="101">
        <v>16.991</v>
      </c>
      <c r="H2074" s="98">
        <v>4.1110000000000001E-2</v>
      </c>
      <c r="I2074" s="20">
        <f t="shared" si="194"/>
        <v>1</v>
      </c>
      <c r="J2074" s="102">
        <f t="shared" si="195"/>
        <v>3.8467423930316045E-4</v>
      </c>
      <c r="K2074" s="102">
        <f t="shared" si="196"/>
        <v>9.3571938531539882E-3</v>
      </c>
      <c r="L2074" s="96">
        <f t="shared" si="197"/>
        <v>6.5359999999999993E-3</v>
      </c>
    </row>
    <row r="2075" spans="1:12" ht="13.95" customHeight="1" x14ac:dyDescent="0.3">
      <c r="A2075" s="94">
        <v>43951</v>
      </c>
      <c r="B2075" s="57" t="s">
        <v>365</v>
      </c>
      <c r="C2075" s="57" t="s">
        <v>120</v>
      </c>
      <c r="D2075" s="19" t="str">
        <f t="shared" si="192"/>
        <v>Cyclicals</v>
      </c>
      <c r="E2075" s="19" t="str">
        <f t="shared" si="193"/>
        <v>Cyclicals ex-WEG &amp; Embraer</v>
      </c>
      <c r="F2075" s="100">
        <v>5.8220000000000008E-3</v>
      </c>
      <c r="G2075" s="101">
        <v>20.873000000000001</v>
      </c>
      <c r="H2075" s="98">
        <v>3.4169999999999999E-2</v>
      </c>
      <c r="I2075" s="20">
        <f t="shared" si="194"/>
        <v>1</v>
      </c>
      <c r="J2075" s="102">
        <f t="shared" si="195"/>
        <v>2.7892492693910794E-4</v>
      </c>
      <c r="K2075" s="102">
        <f t="shared" si="196"/>
        <v>8.1628600216303165E-3</v>
      </c>
      <c r="L2075" s="96">
        <f t="shared" si="197"/>
        <v>5.8220000000000008E-3</v>
      </c>
    </row>
    <row r="2076" spans="1:12" ht="13.95" customHeight="1" x14ac:dyDescent="0.3">
      <c r="A2076" s="94">
        <v>43982</v>
      </c>
      <c r="B2076" s="57" t="s">
        <v>365</v>
      </c>
      <c r="C2076" s="57" t="s">
        <v>120</v>
      </c>
      <c r="D2076" s="19" t="str">
        <f t="shared" si="192"/>
        <v>Cyclicals</v>
      </c>
      <c r="E2076" s="19" t="str">
        <f t="shared" si="193"/>
        <v>Cyclicals ex-WEG &amp; Embraer</v>
      </c>
      <c r="F2076" s="100">
        <v>5.2390000000000006E-3</v>
      </c>
      <c r="G2076" s="101">
        <v>19.574000000000002</v>
      </c>
      <c r="H2076" s="98">
        <v>3.603E-2</v>
      </c>
      <c r="I2076" s="20">
        <f t="shared" si="194"/>
        <v>1</v>
      </c>
      <c r="J2076" s="102">
        <f t="shared" si="195"/>
        <v>2.6765096556656792E-4</v>
      </c>
      <c r="K2076" s="102">
        <f t="shared" si="196"/>
        <v>7.4285585780340807E-3</v>
      </c>
      <c r="L2076" s="96">
        <f t="shared" si="197"/>
        <v>5.2390000000000006E-3</v>
      </c>
    </row>
    <row r="2077" spans="1:12" ht="13.95" customHeight="1" x14ac:dyDescent="0.3">
      <c r="A2077" s="94">
        <v>44012</v>
      </c>
      <c r="B2077" s="57" t="s">
        <v>365</v>
      </c>
      <c r="C2077" s="57" t="s">
        <v>120</v>
      </c>
      <c r="D2077" s="19" t="str">
        <f t="shared" si="192"/>
        <v>Cyclicals</v>
      </c>
      <c r="E2077" s="19" t="str">
        <f t="shared" si="193"/>
        <v>Cyclicals ex-WEG &amp; Embraer</v>
      </c>
      <c r="F2077" s="100">
        <v>4.9410000000000001E-3</v>
      </c>
      <c r="G2077" s="101">
        <v>19.524000000000001</v>
      </c>
      <c r="H2077" s="98">
        <v>3.9019999999999999E-2</v>
      </c>
      <c r="I2077" s="20">
        <f t="shared" si="194"/>
        <v>1</v>
      </c>
      <c r="J2077" s="102">
        <f t="shared" si="195"/>
        <v>2.5307314074984633E-4</v>
      </c>
      <c r="K2077" s="102">
        <f t="shared" si="196"/>
        <v>6.4857288762133862E-3</v>
      </c>
      <c r="L2077" s="96">
        <f t="shared" si="197"/>
        <v>4.9410000000000001E-3</v>
      </c>
    </row>
    <row r="2078" spans="1:12" ht="13.95" customHeight="1" x14ac:dyDescent="0.3">
      <c r="A2078" s="94">
        <v>44043</v>
      </c>
      <c r="B2078" s="57" t="s">
        <v>365</v>
      </c>
      <c r="C2078" s="57" t="s">
        <v>120</v>
      </c>
      <c r="D2078" s="19" t="str">
        <f t="shared" si="192"/>
        <v>Cyclicals</v>
      </c>
      <c r="E2078" s="19" t="str">
        <f t="shared" si="193"/>
        <v>Cyclicals ex-WEG &amp; Embraer</v>
      </c>
      <c r="F2078" s="100">
        <v>4.463E-3</v>
      </c>
      <c r="G2078" s="101">
        <v>18.751000000000001</v>
      </c>
      <c r="H2078" s="98">
        <v>4.2270000000000002E-2</v>
      </c>
      <c r="I2078" s="20">
        <f t="shared" si="194"/>
        <v>1</v>
      </c>
      <c r="J2078" s="102">
        <f t="shared" si="195"/>
        <v>2.380139725881286E-4</v>
      </c>
      <c r="K2078" s="102">
        <f t="shared" si="196"/>
        <v>5.6308013387302716E-3</v>
      </c>
      <c r="L2078" s="96">
        <f t="shared" si="197"/>
        <v>4.463E-3</v>
      </c>
    </row>
    <row r="2079" spans="1:12" ht="13.95" customHeight="1" x14ac:dyDescent="0.3">
      <c r="A2079" s="94">
        <v>44074</v>
      </c>
      <c r="B2079" s="57" t="s">
        <v>365</v>
      </c>
      <c r="C2079" s="57" t="s">
        <v>120</v>
      </c>
      <c r="D2079" s="19" t="str">
        <f t="shared" si="192"/>
        <v>Cyclicals</v>
      </c>
      <c r="E2079" s="19" t="str">
        <f t="shared" si="193"/>
        <v>Cyclicals ex-WEG &amp; Embraer</v>
      </c>
      <c r="F2079" s="100">
        <v>4.3379999999999998E-3</v>
      </c>
      <c r="G2079" s="101">
        <v>16.125</v>
      </c>
      <c r="H2079" s="98">
        <v>4.4669999999999987E-2</v>
      </c>
      <c r="I2079" s="20">
        <f t="shared" si="194"/>
        <v>1</v>
      </c>
      <c r="J2079" s="102">
        <f t="shared" si="195"/>
        <v>2.6902325581395348E-4</v>
      </c>
      <c r="K2079" s="102">
        <f t="shared" si="196"/>
        <v>6.022459274993364E-3</v>
      </c>
      <c r="L2079" s="96">
        <f t="shared" si="197"/>
        <v>4.3379999999999998E-3</v>
      </c>
    </row>
    <row r="2080" spans="1:12" ht="13.95" customHeight="1" x14ac:dyDescent="0.3">
      <c r="A2080" s="94">
        <v>44104</v>
      </c>
      <c r="B2080" s="57" t="s">
        <v>365</v>
      </c>
      <c r="C2080" s="57" t="s">
        <v>120</v>
      </c>
      <c r="D2080" s="19" t="str">
        <f t="shared" si="192"/>
        <v>Cyclicals</v>
      </c>
      <c r="E2080" s="19" t="str">
        <f t="shared" si="193"/>
        <v>Cyclicals ex-WEG &amp; Embraer</v>
      </c>
      <c r="F2080" s="100">
        <v>4.0860000000000002E-3</v>
      </c>
      <c r="G2080" s="101">
        <v>15.455</v>
      </c>
      <c r="H2080" s="98">
        <v>4.4769999999999997E-2</v>
      </c>
      <c r="I2080" s="20">
        <f t="shared" si="194"/>
        <v>1</v>
      </c>
      <c r="J2080" s="102">
        <f t="shared" si="195"/>
        <v>2.6438045939825299E-4</v>
      </c>
      <c r="K2080" s="102">
        <f t="shared" si="196"/>
        <v>5.9053039847722357E-3</v>
      </c>
      <c r="L2080" s="96">
        <f t="shared" si="197"/>
        <v>4.0860000000000002E-3</v>
      </c>
    </row>
    <row r="2081" spans="1:12" ht="13.95" customHeight="1" x14ac:dyDescent="0.3">
      <c r="A2081" s="94">
        <v>44135</v>
      </c>
      <c r="B2081" s="57" t="s">
        <v>365</v>
      </c>
      <c r="C2081" s="57" t="s">
        <v>120</v>
      </c>
      <c r="D2081" s="19" t="str">
        <f t="shared" si="192"/>
        <v>Cyclicals</v>
      </c>
      <c r="E2081" s="19" t="str">
        <f t="shared" si="193"/>
        <v>Cyclicals ex-WEG &amp; Embraer</v>
      </c>
      <c r="F2081" s="100">
        <v>3.9950000000000003E-3</v>
      </c>
      <c r="G2081" s="101">
        <v>13.045999999999999</v>
      </c>
      <c r="H2081" s="98">
        <v>4.8579999999999998E-2</v>
      </c>
      <c r="I2081" s="20">
        <f t="shared" si="194"/>
        <v>1</v>
      </c>
      <c r="J2081" s="102">
        <f t="shared" si="195"/>
        <v>3.062241300015331E-4</v>
      </c>
      <c r="K2081" s="102">
        <f t="shared" si="196"/>
        <v>6.3035020584918302E-3</v>
      </c>
      <c r="L2081" s="96">
        <f t="shared" si="197"/>
        <v>3.9950000000000003E-3</v>
      </c>
    </row>
    <row r="2082" spans="1:12" ht="13.95" customHeight="1" x14ac:dyDescent="0.3">
      <c r="A2082" s="94">
        <v>44165</v>
      </c>
      <c r="B2082" s="57" t="s">
        <v>365</v>
      </c>
      <c r="C2082" s="57" t="s">
        <v>120</v>
      </c>
      <c r="D2082" s="19" t="str">
        <f t="shared" si="192"/>
        <v>Cyclicals</v>
      </c>
      <c r="E2082" s="19" t="str">
        <f t="shared" si="193"/>
        <v>Cyclicals ex-WEG &amp; Embraer</v>
      </c>
      <c r="F2082" s="100">
        <v>4.1399999999999996E-3</v>
      </c>
      <c r="G2082" s="101">
        <v>14.9</v>
      </c>
      <c r="H2082" s="98">
        <v>4.9709999999999997E-2</v>
      </c>
      <c r="I2082" s="20">
        <f t="shared" si="194"/>
        <v>1</v>
      </c>
      <c r="J2082" s="102">
        <f t="shared" si="195"/>
        <v>2.7785234899328857E-4</v>
      </c>
      <c r="K2082" s="102">
        <f t="shared" si="196"/>
        <v>5.5894658819812633E-3</v>
      </c>
      <c r="L2082" s="96">
        <f t="shared" si="197"/>
        <v>4.1399999999999996E-3</v>
      </c>
    </row>
    <row r="2083" spans="1:12" ht="13.95" customHeight="1" x14ac:dyDescent="0.3">
      <c r="A2083" s="94">
        <v>44196</v>
      </c>
      <c r="B2083" s="57" t="s">
        <v>365</v>
      </c>
      <c r="C2083" s="57" t="s">
        <v>120</v>
      </c>
      <c r="D2083" s="19" t="str">
        <f t="shared" si="192"/>
        <v>Cyclicals</v>
      </c>
      <c r="E2083" s="19" t="str">
        <f t="shared" si="193"/>
        <v>Cyclicals ex-WEG &amp; Embraer</v>
      </c>
      <c r="F2083" s="100">
        <v>3.8909999999999999E-3</v>
      </c>
      <c r="G2083" s="101">
        <v>15.15</v>
      </c>
      <c r="H2083" s="98">
        <v>5.1100000000000013E-2</v>
      </c>
      <c r="I2083" s="20">
        <f t="shared" si="194"/>
        <v>1</v>
      </c>
      <c r="J2083" s="102">
        <f t="shared" si="195"/>
        <v>2.5683168316831685E-4</v>
      </c>
      <c r="K2083" s="102">
        <f t="shared" si="196"/>
        <v>5.0260603359748883E-3</v>
      </c>
      <c r="L2083" s="96">
        <f t="shared" si="197"/>
        <v>3.8909999999999999E-3</v>
      </c>
    </row>
    <row r="2084" spans="1:12" ht="13.95" customHeight="1" x14ac:dyDescent="0.3">
      <c r="A2084" s="94">
        <v>44227</v>
      </c>
      <c r="B2084" s="57" t="s">
        <v>365</v>
      </c>
      <c r="C2084" s="57" t="s">
        <v>120</v>
      </c>
      <c r="D2084" s="19" t="str">
        <f t="shared" si="192"/>
        <v>Cyclicals</v>
      </c>
      <c r="E2084" s="19" t="str">
        <f t="shared" si="193"/>
        <v>Cyclicals ex-WEG &amp; Embraer</v>
      </c>
      <c r="F2084" s="100">
        <v>3.81E-3</v>
      </c>
      <c r="G2084" s="101">
        <v>15.118</v>
      </c>
      <c r="H2084" s="98">
        <v>5.1310000000000001E-2</v>
      </c>
      <c r="I2084" s="20">
        <f t="shared" si="194"/>
        <v>1</v>
      </c>
      <c r="J2084" s="102">
        <f t="shared" si="195"/>
        <v>2.5201746262733168E-4</v>
      </c>
      <c r="K2084" s="102">
        <f t="shared" si="196"/>
        <v>4.9116636645357955E-3</v>
      </c>
      <c r="L2084" s="96">
        <f t="shared" si="197"/>
        <v>3.81E-3</v>
      </c>
    </row>
    <row r="2085" spans="1:12" ht="13.95" customHeight="1" x14ac:dyDescent="0.3">
      <c r="A2085" s="94">
        <v>44255</v>
      </c>
      <c r="B2085" s="57" t="s">
        <v>365</v>
      </c>
      <c r="C2085" s="57" t="s">
        <v>120</v>
      </c>
      <c r="D2085" s="19" t="str">
        <f t="shared" si="192"/>
        <v>Cyclicals</v>
      </c>
      <c r="E2085" s="19" t="str">
        <f t="shared" si="193"/>
        <v>Cyclicals ex-WEG &amp; Embraer</v>
      </c>
      <c r="F2085" s="100">
        <v>3.48E-3</v>
      </c>
      <c r="G2085" s="101">
        <v>13.849</v>
      </c>
      <c r="H2085" s="98">
        <v>5.1990000000000001E-2</v>
      </c>
      <c r="I2085" s="20">
        <f t="shared" si="194"/>
        <v>1</v>
      </c>
      <c r="J2085" s="102">
        <f t="shared" si="195"/>
        <v>2.5128168098779698E-4</v>
      </c>
      <c r="K2085" s="102">
        <f t="shared" si="196"/>
        <v>4.8332694938987685E-3</v>
      </c>
      <c r="L2085" s="96">
        <f t="shared" si="197"/>
        <v>3.48E-3</v>
      </c>
    </row>
    <row r="2086" spans="1:12" ht="13.95" customHeight="1" x14ac:dyDescent="0.3">
      <c r="A2086" s="94">
        <v>44286</v>
      </c>
      <c r="B2086" s="57" t="s">
        <v>365</v>
      </c>
      <c r="C2086" s="57" t="s">
        <v>120</v>
      </c>
      <c r="D2086" s="19" t="str">
        <f t="shared" si="192"/>
        <v>Cyclicals</v>
      </c>
      <c r="E2086" s="19" t="str">
        <f t="shared" si="193"/>
        <v>Cyclicals ex-WEG &amp; Embraer</v>
      </c>
      <c r="F2086" s="100">
        <v>4.0000000000000001E-3</v>
      </c>
      <c r="G2086" s="101">
        <v>17.664999999999999</v>
      </c>
      <c r="H2086" s="98">
        <v>4.548E-2</v>
      </c>
      <c r="I2086" s="20">
        <f t="shared" si="194"/>
        <v>1</v>
      </c>
      <c r="J2086" s="102">
        <f t="shared" si="195"/>
        <v>2.2643645626945939E-4</v>
      </c>
      <c r="K2086" s="102">
        <f t="shared" si="196"/>
        <v>4.9788139021429067E-3</v>
      </c>
      <c r="L2086" s="96">
        <f t="shared" si="197"/>
        <v>4.0000000000000001E-3</v>
      </c>
    </row>
    <row r="2087" spans="1:12" ht="13.95" customHeight="1" x14ac:dyDescent="0.3">
      <c r="A2087" s="94">
        <v>44316</v>
      </c>
      <c r="B2087" s="57" t="s">
        <v>365</v>
      </c>
      <c r="C2087" s="57" t="s">
        <v>120</v>
      </c>
      <c r="D2087" s="19" t="str">
        <f t="shared" si="192"/>
        <v>Cyclicals</v>
      </c>
      <c r="E2087" s="19" t="str">
        <f t="shared" si="193"/>
        <v>Cyclicals ex-WEG &amp; Embraer</v>
      </c>
      <c r="F2087" s="100">
        <v>3.7299999999999998E-3</v>
      </c>
      <c r="G2087" s="101">
        <v>17.893999999999998</v>
      </c>
      <c r="H2087" s="98">
        <v>4.0899999999999999E-2</v>
      </c>
      <c r="I2087" s="20">
        <f t="shared" si="194"/>
        <v>1</v>
      </c>
      <c r="J2087" s="102">
        <f t="shared" si="195"/>
        <v>2.084497596959875E-4</v>
      </c>
      <c r="K2087" s="102">
        <f t="shared" si="196"/>
        <v>5.0965711417111856E-3</v>
      </c>
      <c r="L2087" s="96">
        <f t="shared" si="197"/>
        <v>3.7299999999999998E-3</v>
      </c>
    </row>
    <row r="2088" spans="1:12" ht="13.95" customHeight="1" x14ac:dyDescent="0.3">
      <c r="A2088" s="94">
        <v>44347</v>
      </c>
      <c r="B2088" s="57" t="s">
        <v>365</v>
      </c>
      <c r="C2088" s="57" t="s">
        <v>120</v>
      </c>
      <c r="D2088" s="19" t="str">
        <f t="shared" si="192"/>
        <v>Cyclicals</v>
      </c>
      <c r="E2088" s="19" t="str">
        <f t="shared" si="193"/>
        <v>Cyclicals ex-WEG &amp; Embraer</v>
      </c>
      <c r="F2088" s="100">
        <v>4.13E-3</v>
      </c>
      <c r="G2088" s="101">
        <v>20.041</v>
      </c>
      <c r="H2088" s="98">
        <v>3.6519999999999997E-2</v>
      </c>
      <c r="I2088" s="20">
        <f t="shared" si="194"/>
        <v>1</v>
      </c>
      <c r="J2088" s="102">
        <f t="shared" si="195"/>
        <v>2.0607754104086623E-4</v>
      </c>
      <c r="K2088" s="102">
        <f t="shared" si="196"/>
        <v>5.6428680460259102E-3</v>
      </c>
      <c r="L2088" s="96">
        <f t="shared" si="197"/>
        <v>4.13E-3</v>
      </c>
    </row>
    <row r="2089" spans="1:12" ht="13.95" customHeight="1" x14ac:dyDescent="0.3">
      <c r="A2089" s="94">
        <v>44377</v>
      </c>
      <c r="B2089" s="57" t="s">
        <v>365</v>
      </c>
      <c r="C2089" s="57" t="s">
        <v>120</v>
      </c>
      <c r="D2089" s="19" t="str">
        <f t="shared" si="192"/>
        <v>Cyclicals</v>
      </c>
      <c r="E2089" s="19" t="str">
        <f t="shared" si="193"/>
        <v>Cyclicals ex-WEG &amp; Embraer</v>
      </c>
      <c r="F2089" s="100">
        <v>3.7299999999999998E-3</v>
      </c>
      <c r="G2089" s="101">
        <v>17.391999999999999</v>
      </c>
      <c r="H2089" s="98">
        <v>3.9750000000000001E-2</v>
      </c>
      <c r="I2089" s="20">
        <f t="shared" si="194"/>
        <v>1</v>
      </c>
      <c r="J2089" s="102">
        <f t="shared" si="195"/>
        <v>2.1446642134314626E-4</v>
      </c>
      <c r="K2089" s="102">
        <f t="shared" si="196"/>
        <v>5.3953816690099684E-3</v>
      </c>
      <c r="L2089" s="96">
        <f t="shared" si="197"/>
        <v>3.7299999999999998E-3</v>
      </c>
    </row>
    <row r="2090" spans="1:12" ht="13.95" customHeight="1" x14ac:dyDescent="0.3">
      <c r="A2090" s="94">
        <v>44408</v>
      </c>
      <c r="B2090" s="57" t="s">
        <v>365</v>
      </c>
      <c r="C2090" s="57" t="s">
        <v>120</v>
      </c>
      <c r="D2090" s="19" t="str">
        <f t="shared" si="192"/>
        <v>Cyclicals</v>
      </c>
      <c r="E2090" s="19" t="str">
        <f t="shared" si="193"/>
        <v>Cyclicals ex-WEG &amp; Embraer</v>
      </c>
      <c r="F2090" s="100">
        <v>3.8400000000000001E-3</v>
      </c>
      <c r="G2090" s="101">
        <v>16.959</v>
      </c>
      <c r="H2090" s="98">
        <v>4.0800000000000003E-2</v>
      </c>
      <c r="I2090" s="20">
        <f t="shared" si="194"/>
        <v>1</v>
      </c>
      <c r="J2090" s="102">
        <f t="shared" si="195"/>
        <v>2.2642844507341235E-4</v>
      </c>
      <c r="K2090" s="102">
        <f t="shared" si="196"/>
        <v>5.5497167910150084E-3</v>
      </c>
      <c r="L2090" s="96">
        <f t="shared" si="197"/>
        <v>3.8400000000000001E-3</v>
      </c>
    </row>
    <row r="2091" spans="1:12" ht="13.95" customHeight="1" x14ac:dyDescent="0.3">
      <c r="A2091" s="94">
        <v>44439</v>
      </c>
      <c r="B2091" s="57" t="s">
        <v>365</v>
      </c>
      <c r="C2091" s="57" t="s">
        <v>120</v>
      </c>
      <c r="D2091" s="19" t="str">
        <f t="shared" si="192"/>
        <v>Cyclicals</v>
      </c>
      <c r="E2091" s="19" t="str">
        <f t="shared" si="193"/>
        <v>Cyclicals ex-WEG &amp; Embraer</v>
      </c>
      <c r="F2091" s="100">
        <v>3.5699999999999998E-3</v>
      </c>
      <c r="G2091" s="101">
        <v>15.135999999999999</v>
      </c>
      <c r="H2091" s="98">
        <v>4.0750000000000001E-2</v>
      </c>
      <c r="I2091" s="20">
        <f t="shared" si="194"/>
        <v>1</v>
      </c>
      <c r="J2091" s="102">
        <f t="shared" si="195"/>
        <v>2.3586152219873149E-4</v>
      </c>
      <c r="K2091" s="102">
        <f t="shared" si="196"/>
        <v>5.7880128146927971E-3</v>
      </c>
      <c r="L2091" s="96">
        <f t="shared" si="197"/>
        <v>3.5699999999999998E-3</v>
      </c>
    </row>
    <row r="2092" spans="1:12" ht="13.95" customHeight="1" x14ac:dyDescent="0.3">
      <c r="A2092" s="94">
        <v>44469</v>
      </c>
      <c r="B2092" s="57" t="s">
        <v>365</v>
      </c>
      <c r="C2092" s="57" t="s">
        <v>120</v>
      </c>
      <c r="D2092" s="19" t="str">
        <f t="shared" si="192"/>
        <v>Cyclicals</v>
      </c>
      <c r="E2092" s="19" t="str">
        <f t="shared" si="193"/>
        <v>Cyclicals ex-WEG &amp; Embraer</v>
      </c>
      <c r="F2092" s="100">
        <v>3.16E-3</v>
      </c>
      <c r="G2092" s="101">
        <v>14.195</v>
      </c>
      <c r="H2092" s="98">
        <v>4.1369999999999997E-2</v>
      </c>
      <c r="I2092" s="20">
        <f t="shared" si="194"/>
        <v>1</v>
      </c>
      <c r="J2092" s="102">
        <f t="shared" si="195"/>
        <v>2.226135963367383E-4</v>
      </c>
      <c r="K2092" s="102">
        <f t="shared" si="196"/>
        <v>5.381039311983039E-3</v>
      </c>
      <c r="L2092" s="96">
        <f t="shared" si="197"/>
        <v>3.16E-3</v>
      </c>
    </row>
    <row r="2093" spans="1:12" ht="13.95" customHeight="1" x14ac:dyDescent="0.3">
      <c r="A2093" s="94">
        <v>44500</v>
      </c>
      <c r="B2093" s="57" t="s">
        <v>365</v>
      </c>
      <c r="C2093" s="57" t="s">
        <v>120</v>
      </c>
      <c r="D2093" s="19" t="str">
        <f t="shared" si="192"/>
        <v>Cyclicals</v>
      </c>
      <c r="E2093" s="19" t="str">
        <f t="shared" si="193"/>
        <v>Cyclicals ex-WEG &amp; Embraer</v>
      </c>
      <c r="F2093" s="100">
        <v>3.0400000000000002E-3</v>
      </c>
      <c r="G2093" s="101">
        <v>12.510999999999999</v>
      </c>
      <c r="H2093" s="98">
        <v>4.4040000000000003E-2</v>
      </c>
      <c r="I2093" s="20">
        <f t="shared" si="194"/>
        <v>1</v>
      </c>
      <c r="J2093" s="102">
        <f t="shared" si="195"/>
        <v>2.4298617216849175E-4</v>
      </c>
      <c r="K2093" s="102">
        <f t="shared" si="196"/>
        <v>5.5173971882037176E-3</v>
      </c>
      <c r="L2093" s="96">
        <f t="shared" si="197"/>
        <v>3.0400000000000002E-3</v>
      </c>
    </row>
    <row r="2094" spans="1:12" ht="13.95" customHeight="1" x14ac:dyDescent="0.3">
      <c r="A2094" s="94">
        <v>44530</v>
      </c>
      <c r="B2094" s="57" t="s">
        <v>365</v>
      </c>
      <c r="C2094" s="57" t="s">
        <v>120</v>
      </c>
      <c r="D2094" s="19" t="str">
        <f t="shared" si="192"/>
        <v>Cyclicals</v>
      </c>
      <c r="E2094" s="19" t="str">
        <f t="shared" si="193"/>
        <v>Cyclicals ex-WEG &amp; Embraer</v>
      </c>
      <c r="F2094" s="100">
        <v>3.4199999999999999E-3</v>
      </c>
      <c r="G2094" s="101">
        <v>13.198</v>
      </c>
      <c r="H2094" s="98">
        <v>4.6269999999999999E-2</v>
      </c>
      <c r="I2094" s="20">
        <f t="shared" si="194"/>
        <v>1</v>
      </c>
      <c r="J2094" s="102">
        <f t="shared" si="195"/>
        <v>2.5913017123806636E-4</v>
      </c>
      <c r="K2094" s="102">
        <f t="shared" si="196"/>
        <v>5.6003927218082209E-3</v>
      </c>
      <c r="L2094" s="96">
        <f t="shared" si="197"/>
        <v>3.4199999999999999E-3</v>
      </c>
    </row>
    <row r="2095" spans="1:12" ht="13.95" customHeight="1" x14ac:dyDescent="0.3">
      <c r="A2095" s="94">
        <v>44561</v>
      </c>
      <c r="B2095" s="57" t="s">
        <v>365</v>
      </c>
      <c r="C2095" s="57" t="s">
        <v>120</v>
      </c>
      <c r="D2095" s="19" t="str">
        <f t="shared" si="192"/>
        <v>Cyclicals</v>
      </c>
      <c r="E2095" s="19" t="str">
        <f t="shared" si="193"/>
        <v>Cyclicals ex-WEG &amp; Embraer</v>
      </c>
      <c r="F2095" s="100">
        <v>3.47E-3</v>
      </c>
      <c r="G2095" s="101">
        <v>13.555</v>
      </c>
      <c r="H2095" s="98">
        <v>4.8630000000000007E-2</v>
      </c>
      <c r="I2095" s="20">
        <f t="shared" si="194"/>
        <v>1</v>
      </c>
      <c r="J2095" s="102">
        <f t="shared" si="195"/>
        <v>2.5599409811877537E-4</v>
      </c>
      <c r="K2095" s="102">
        <f t="shared" si="196"/>
        <v>5.2641188179883888E-3</v>
      </c>
      <c r="L2095" s="96">
        <f t="shared" si="197"/>
        <v>3.47E-3</v>
      </c>
    </row>
    <row r="2096" spans="1:12" ht="13.95" customHeight="1" x14ac:dyDescent="0.3">
      <c r="A2096" s="94">
        <v>44592</v>
      </c>
      <c r="B2096" s="57" t="s">
        <v>365</v>
      </c>
      <c r="C2096" s="57" t="s">
        <v>120</v>
      </c>
      <c r="D2096" s="19" t="str">
        <f t="shared" si="192"/>
        <v>Cyclicals</v>
      </c>
      <c r="E2096" s="19" t="str">
        <f t="shared" si="193"/>
        <v>Cyclicals ex-WEG &amp; Embraer</v>
      </c>
      <c r="F2096" s="100">
        <v>3.7699999999999999E-3</v>
      </c>
      <c r="G2096" s="101">
        <v>15.925000000000001</v>
      </c>
      <c r="H2096" s="98">
        <v>4.6390000000000001E-2</v>
      </c>
      <c r="I2096" s="20">
        <f t="shared" si="194"/>
        <v>1</v>
      </c>
      <c r="J2096" s="102">
        <f t="shared" si="195"/>
        <v>2.3673469387755101E-4</v>
      </c>
      <c r="K2096" s="102">
        <f t="shared" si="196"/>
        <v>5.1031406311177196E-3</v>
      </c>
      <c r="L2096" s="96">
        <f t="shared" si="197"/>
        <v>3.7699999999999999E-3</v>
      </c>
    </row>
    <row r="2097" spans="1:12" ht="13.95" customHeight="1" x14ac:dyDescent="0.3">
      <c r="A2097" s="94">
        <v>44620</v>
      </c>
      <c r="B2097" s="57" t="s">
        <v>365</v>
      </c>
      <c r="C2097" s="57" t="s">
        <v>120</v>
      </c>
      <c r="D2097" s="19" t="str">
        <f t="shared" si="192"/>
        <v>Cyclicals</v>
      </c>
      <c r="E2097" s="19" t="str">
        <f t="shared" si="193"/>
        <v>Cyclicals ex-WEG &amp; Embraer</v>
      </c>
      <c r="F2097" s="100">
        <v>3.64E-3</v>
      </c>
      <c r="G2097" s="101">
        <v>15.337</v>
      </c>
      <c r="H2097" s="98">
        <v>4.7160000000000001E-2</v>
      </c>
      <c r="I2097" s="20">
        <f t="shared" si="194"/>
        <v>1</v>
      </c>
      <c r="J2097" s="102">
        <f t="shared" si="195"/>
        <v>2.3733455043359198E-4</v>
      </c>
      <c r="K2097" s="102">
        <f t="shared" si="196"/>
        <v>5.0325392373535196E-3</v>
      </c>
      <c r="L2097" s="96">
        <f t="shared" si="197"/>
        <v>3.64E-3</v>
      </c>
    </row>
    <row r="2098" spans="1:12" ht="13.95" customHeight="1" x14ac:dyDescent="0.3">
      <c r="A2098" s="94">
        <v>44651</v>
      </c>
      <c r="B2098" s="57" t="s">
        <v>365</v>
      </c>
      <c r="C2098" s="57" t="s">
        <v>120</v>
      </c>
      <c r="D2098" s="19" t="str">
        <f t="shared" si="192"/>
        <v>Cyclicals</v>
      </c>
      <c r="E2098" s="19" t="str">
        <f t="shared" si="193"/>
        <v>Cyclicals ex-WEG &amp; Embraer</v>
      </c>
      <c r="F2098" s="100">
        <v>3.4199999999999999E-3</v>
      </c>
      <c r="G2098" s="101">
        <v>16.059999999999999</v>
      </c>
      <c r="H2098" s="98">
        <v>4.7509999999999997E-2</v>
      </c>
      <c r="I2098" s="20">
        <f t="shared" si="194"/>
        <v>1</v>
      </c>
      <c r="J2098" s="102">
        <f t="shared" si="195"/>
        <v>2.1295143212951434E-4</v>
      </c>
      <c r="K2098" s="102">
        <f t="shared" si="196"/>
        <v>4.4822444144288435E-3</v>
      </c>
      <c r="L2098" s="96">
        <f t="shared" si="197"/>
        <v>3.4199999999999999E-3</v>
      </c>
    </row>
    <row r="2099" spans="1:12" ht="13.95" customHeight="1" x14ac:dyDescent="0.3">
      <c r="A2099" s="94">
        <v>44681</v>
      </c>
      <c r="B2099" s="57" t="s">
        <v>365</v>
      </c>
      <c r="C2099" s="57" t="s">
        <v>120</v>
      </c>
      <c r="D2099" s="19" t="str">
        <f t="shared" si="192"/>
        <v>Cyclicals</v>
      </c>
      <c r="E2099" s="19" t="str">
        <f t="shared" si="193"/>
        <v>Cyclicals ex-WEG &amp; Embraer</v>
      </c>
      <c r="F2099" s="100">
        <v>3.8800000000000002E-3</v>
      </c>
      <c r="G2099" s="101">
        <v>15.038</v>
      </c>
      <c r="H2099" s="98">
        <v>4.6449999999999998E-2</v>
      </c>
      <c r="I2099" s="20">
        <f t="shared" si="194"/>
        <v>1</v>
      </c>
      <c r="J2099" s="102">
        <f t="shared" si="195"/>
        <v>2.580130336480915E-4</v>
      </c>
      <c r="K2099" s="102">
        <f t="shared" si="196"/>
        <v>5.5546401215950808E-3</v>
      </c>
      <c r="L2099" s="96">
        <f t="shared" si="197"/>
        <v>3.8800000000000002E-3</v>
      </c>
    </row>
    <row r="2100" spans="1:12" ht="13.95" customHeight="1" x14ac:dyDescent="0.3">
      <c r="A2100" s="94">
        <v>44712</v>
      </c>
      <c r="B2100" s="57" t="s">
        <v>365</v>
      </c>
      <c r="C2100" s="57" t="s">
        <v>120</v>
      </c>
      <c r="D2100" s="19" t="str">
        <f t="shared" si="192"/>
        <v>Cyclicals</v>
      </c>
      <c r="E2100" s="19" t="str">
        <f t="shared" si="193"/>
        <v>Cyclicals ex-WEG &amp; Embraer</v>
      </c>
      <c r="F2100" s="100">
        <v>3.4199999999999999E-3</v>
      </c>
      <c r="G2100" s="101">
        <v>13.163</v>
      </c>
      <c r="H2100" s="98">
        <v>4.8059999999999999E-2</v>
      </c>
      <c r="I2100" s="20">
        <f t="shared" si="194"/>
        <v>1</v>
      </c>
      <c r="J2100" s="102">
        <f t="shared" si="195"/>
        <v>2.5981919015422017E-4</v>
      </c>
      <c r="K2100" s="102">
        <f t="shared" si="196"/>
        <v>5.4061421172330454E-3</v>
      </c>
      <c r="L2100" s="96">
        <f t="shared" si="197"/>
        <v>3.4199999999999999E-3</v>
      </c>
    </row>
    <row r="2101" spans="1:12" ht="13.95" customHeight="1" x14ac:dyDescent="0.3">
      <c r="A2101" s="94">
        <v>44742</v>
      </c>
      <c r="B2101" s="57" t="s">
        <v>365</v>
      </c>
      <c r="C2101" s="57" t="s">
        <v>120</v>
      </c>
      <c r="D2101" s="19" t="str">
        <f t="shared" si="192"/>
        <v>Cyclicals</v>
      </c>
      <c r="E2101" s="19" t="str">
        <f t="shared" si="193"/>
        <v>Cyclicals ex-WEG &amp; Embraer</v>
      </c>
      <c r="F2101" s="100">
        <v>3.3999999999999998E-3</v>
      </c>
      <c r="G2101" s="101">
        <v>11.471</v>
      </c>
      <c r="H2101" s="98">
        <v>4.8910000000000002E-2</v>
      </c>
      <c r="I2101" s="20">
        <f t="shared" si="194"/>
        <v>1</v>
      </c>
      <c r="J2101" s="102">
        <f t="shared" si="195"/>
        <v>2.9639961642402579E-4</v>
      </c>
      <c r="K2101" s="102">
        <f t="shared" si="196"/>
        <v>6.0601025643840884E-3</v>
      </c>
      <c r="L2101" s="96">
        <f t="shared" si="197"/>
        <v>3.3999999999999998E-3</v>
      </c>
    </row>
    <row r="2102" spans="1:12" ht="13.95" customHeight="1" x14ac:dyDescent="0.3">
      <c r="A2102" s="94">
        <v>44773</v>
      </c>
      <c r="B2102" s="57" t="s">
        <v>365</v>
      </c>
      <c r="C2102" s="57" t="s">
        <v>120</v>
      </c>
      <c r="D2102" s="19" t="str">
        <f t="shared" si="192"/>
        <v>Cyclicals</v>
      </c>
      <c r="E2102" s="19" t="str">
        <f t="shared" si="193"/>
        <v>Cyclicals ex-WEG &amp; Embraer</v>
      </c>
      <c r="F2102" s="100">
        <v>3.4199999999999999E-3</v>
      </c>
      <c r="G2102" s="101">
        <v>12.064</v>
      </c>
      <c r="H2102" s="98">
        <v>5.0620000000000012E-2</v>
      </c>
      <c r="I2102" s="20">
        <f t="shared" si="194"/>
        <v>1</v>
      </c>
      <c r="J2102" s="102">
        <f t="shared" si="195"/>
        <v>2.8348806366047742E-4</v>
      </c>
      <c r="K2102" s="102">
        <f t="shared" si="196"/>
        <v>5.600317338215673E-3</v>
      </c>
      <c r="L2102" s="96">
        <f t="shared" si="197"/>
        <v>3.4199999999999999E-3</v>
      </c>
    </row>
    <row r="2103" spans="1:12" ht="13.95" customHeight="1" x14ac:dyDescent="0.3">
      <c r="A2103" s="94">
        <v>44804</v>
      </c>
      <c r="B2103" s="57" t="s">
        <v>365</v>
      </c>
      <c r="C2103" s="57" t="s">
        <v>120</v>
      </c>
      <c r="D2103" s="19" t="str">
        <f t="shared" si="192"/>
        <v>Cyclicals</v>
      </c>
      <c r="E2103" s="19" t="str">
        <f t="shared" si="193"/>
        <v>Cyclicals ex-WEG &amp; Embraer</v>
      </c>
      <c r="F2103" s="100">
        <v>3.47E-3</v>
      </c>
      <c r="G2103" s="101">
        <v>12.252000000000001</v>
      </c>
      <c r="H2103" s="98">
        <v>4.9939999999999998E-2</v>
      </c>
      <c r="I2103" s="20">
        <f t="shared" si="194"/>
        <v>1</v>
      </c>
      <c r="J2103" s="102">
        <f t="shared" si="195"/>
        <v>2.8321906627489386E-4</v>
      </c>
      <c r="K2103" s="102">
        <f t="shared" si="196"/>
        <v>5.6711867495973945E-3</v>
      </c>
      <c r="L2103" s="96">
        <f t="shared" si="197"/>
        <v>3.47E-3</v>
      </c>
    </row>
    <row r="2104" spans="1:12" ht="13.95" customHeight="1" x14ac:dyDescent="0.3">
      <c r="A2104" s="94">
        <v>44834</v>
      </c>
      <c r="B2104" s="57" t="s">
        <v>365</v>
      </c>
      <c r="C2104" s="57" t="s">
        <v>120</v>
      </c>
      <c r="D2104" s="19" t="str">
        <f t="shared" si="192"/>
        <v>Cyclicals</v>
      </c>
      <c r="E2104" s="19" t="str">
        <f t="shared" si="193"/>
        <v>Cyclicals ex-WEG &amp; Embraer</v>
      </c>
      <c r="F2104" s="100">
        <v>3.7699999999999999E-3</v>
      </c>
      <c r="G2104" s="101">
        <v>12.896000000000001</v>
      </c>
      <c r="H2104" s="98">
        <v>5.3129999999999997E-2</v>
      </c>
      <c r="I2104" s="20">
        <f t="shared" si="194"/>
        <v>1</v>
      </c>
      <c r="J2104" s="102">
        <f t="shared" si="195"/>
        <v>2.9233870967741932E-4</v>
      </c>
      <c r="K2104" s="102">
        <f t="shared" si="196"/>
        <v>5.502328433604731E-3</v>
      </c>
      <c r="L2104" s="96">
        <f t="shared" si="197"/>
        <v>3.7699999999999999E-3</v>
      </c>
    </row>
    <row r="2105" spans="1:12" ht="13.95" customHeight="1" x14ac:dyDescent="0.3">
      <c r="A2105" s="94">
        <v>44865</v>
      </c>
      <c r="B2105" s="57" t="s">
        <v>365</v>
      </c>
      <c r="C2105" s="57" t="s">
        <v>120</v>
      </c>
      <c r="D2105" s="19" t="str">
        <f t="shared" si="192"/>
        <v>Cyclicals</v>
      </c>
      <c r="E2105" s="19" t="str">
        <f t="shared" si="193"/>
        <v>Cyclicals ex-WEG &amp; Embraer</v>
      </c>
      <c r="F2105" s="100">
        <v>3.8400000000000001E-3</v>
      </c>
      <c r="G2105" s="101">
        <v>14.061</v>
      </c>
      <c r="H2105" s="98">
        <v>5.3190000000000001E-2</v>
      </c>
      <c r="I2105" s="20">
        <f t="shared" si="194"/>
        <v>1</v>
      </c>
      <c r="J2105" s="102">
        <f t="shared" si="195"/>
        <v>2.7309579688500107E-4</v>
      </c>
      <c r="K2105" s="102">
        <f t="shared" si="196"/>
        <v>5.1343447430908266E-3</v>
      </c>
      <c r="L2105" s="96">
        <f t="shared" si="197"/>
        <v>3.8400000000000001E-3</v>
      </c>
    </row>
    <row r="2106" spans="1:12" ht="13.95" customHeight="1" x14ac:dyDescent="0.3">
      <c r="A2106" s="94">
        <v>44895</v>
      </c>
      <c r="B2106" s="57" t="s">
        <v>365</v>
      </c>
      <c r="C2106" s="57" t="s">
        <v>120</v>
      </c>
      <c r="D2106" s="19" t="str">
        <f t="shared" si="192"/>
        <v>Cyclicals</v>
      </c>
      <c r="E2106" s="19" t="str">
        <f t="shared" si="193"/>
        <v>Cyclicals ex-WEG &amp; Embraer</v>
      </c>
      <c r="F2106" s="100">
        <v>3.47E-3</v>
      </c>
      <c r="G2106" s="101">
        <v>11.782999999999999</v>
      </c>
      <c r="H2106" s="98">
        <v>5.3800000000000001E-2</v>
      </c>
      <c r="I2106" s="20">
        <f t="shared" si="194"/>
        <v>1</v>
      </c>
      <c r="J2106" s="102">
        <f t="shared" si="195"/>
        <v>2.9449206483917508E-4</v>
      </c>
      <c r="K2106" s="102">
        <f t="shared" si="196"/>
        <v>5.473830201471656E-3</v>
      </c>
      <c r="L2106" s="96">
        <f t="shared" si="197"/>
        <v>3.47E-3</v>
      </c>
    </row>
    <row r="2107" spans="1:12" ht="13.95" customHeight="1" x14ac:dyDescent="0.3">
      <c r="A2107" s="94">
        <v>44926</v>
      </c>
      <c r="B2107" s="57" t="s">
        <v>365</v>
      </c>
      <c r="C2107" s="57" t="s">
        <v>120</v>
      </c>
      <c r="D2107" s="19" t="str">
        <f t="shared" si="192"/>
        <v>Cyclicals</v>
      </c>
      <c r="E2107" s="19" t="str">
        <f t="shared" si="193"/>
        <v>Cyclicals ex-WEG &amp; Embraer</v>
      </c>
      <c r="F2107" s="100">
        <v>3.5300000000000002E-3</v>
      </c>
      <c r="G2107" s="101">
        <v>10.407999999999999</v>
      </c>
      <c r="H2107" s="98">
        <v>5.0799999999999998E-2</v>
      </c>
      <c r="I2107" s="20">
        <f t="shared" si="194"/>
        <v>1</v>
      </c>
      <c r="J2107" s="102">
        <f t="shared" si="195"/>
        <v>3.3916218293620297E-4</v>
      </c>
      <c r="K2107" s="102">
        <f t="shared" si="196"/>
        <v>6.6764209239410033E-3</v>
      </c>
      <c r="L2107" s="96">
        <f t="shared" si="197"/>
        <v>3.5300000000000002E-3</v>
      </c>
    </row>
    <row r="2108" spans="1:12" ht="13.95" customHeight="1" x14ac:dyDescent="0.3">
      <c r="A2108" s="94">
        <v>44469</v>
      </c>
      <c r="B2108" s="57" t="s">
        <v>366</v>
      </c>
      <c r="C2108" s="57" t="s">
        <v>99</v>
      </c>
      <c r="D2108" s="19" t="str">
        <f t="shared" si="192"/>
        <v>Financials</v>
      </c>
      <c r="E2108" s="19" t="str">
        <f t="shared" si="193"/>
        <v>Financials</v>
      </c>
      <c r="F2108" s="100">
        <v>1.5100000000000001E-3</v>
      </c>
      <c r="G2108" s="101">
        <v>261.94600000000003</v>
      </c>
      <c r="H2108" s="98">
        <v>4.0430000000000001E-2</v>
      </c>
      <c r="I2108" s="20">
        <f t="shared" si="194"/>
        <v>0</v>
      </c>
      <c r="J2108" s="102">
        <f t="shared" si="195"/>
        <v>0</v>
      </c>
      <c r="K2108" s="102">
        <f t="shared" si="196"/>
        <v>0</v>
      </c>
      <c r="L2108" s="96">
        <f t="shared" si="197"/>
        <v>0</v>
      </c>
    </row>
    <row r="2109" spans="1:12" ht="13.95" customHeight="1" x14ac:dyDescent="0.3">
      <c r="A2109" s="94">
        <v>44500</v>
      </c>
      <c r="B2109" s="57" t="s">
        <v>366</v>
      </c>
      <c r="C2109" s="57" t="s">
        <v>99</v>
      </c>
      <c r="D2109" s="19" t="str">
        <f t="shared" si="192"/>
        <v>Financials</v>
      </c>
      <c r="E2109" s="19" t="str">
        <f t="shared" si="193"/>
        <v>Financials</v>
      </c>
      <c r="F2109" s="100">
        <v>8.9999999999999998E-4</v>
      </c>
      <c r="G2109" s="101">
        <v>159.32599999999999</v>
      </c>
      <c r="H2109" s="98">
        <v>1.8939999999999999E-2</v>
      </c>
      <c r="I2109" s="20">
        <f t="shared" si="194"/>
        <v>0</v>
      </c>
      <c r="J2109" s="102">
        <f t="shared" si="195"/>
        <v>0</v>
      </c>
      <c r="K2109" s="102">
        <f t="shared" si="196"/>
        <v>0</v>
      </c>
      <c r="L2109" s="96">
        <f t="shared" si="197"/>
        <v>0</v>
      </c>
    </row>
    <row r="2110" spans="1:12" ht="13.95" customHeight="1" x14ac:dyDescent="0.3">
      <c r="A2110" s="94">
        <v>44530</v>
      </c>
      <c r="B2110" s="57" t="s">
        <v>366</v>
      </c>
      <c r="C2110" s="57" t="s">
        <v>99</v>
      </c>
      <c r="D2110" s="19" t="str">
        <f t="shared" si="192"/>
        <v>Financials</v>
      </c>
      <c r="E2110" s="19" t="str">
        <f t="shared" si="193"/>
        <v>Financials</v>
      </c>
      <c r="F2110" s="100">
        <v>8.3000000000000001E-4</v>
      </c>
      <c r="G2110" s="101">
        <v>184.74700000000001</v>
      </c>
      <c r="H2110" s="98">
        <v>2.2519999999999998E-2</v>
      </c>
      <c r="I2110" s="20">
        <f t="shared" si="194"/>
        <v>0</v>
      </c>
      <c r="J2110" s="102">
        <f t="shared" si="195"/>
        <v>0</v>
      </c>
      <c r="K2110" s="102">
        <f t="shared" si="196"/>
        <v>0</v>
      </c>
      <c r="L2110" s="96">
        <f t="shared" si="197"/>
        <v>0</v>
      </c>
    </row>
    <row r="2111" spans="1:12" ht="13.95" customHeight="1" x14ac:dyDescent="0.3">
      <c r="A2111" s="94">
        <v>44561</v>
      </c>
      <c r="B2111" s="57" t="s">
        <v>366</v>
      </c>
      <c r="C2111" s="57" t="s">
        <v>99</v>
      </c>
      <c r="D2111" s="19" t="str">
        <f t="shared" si="192"/>
        <v>Financials</v>
      </c>
      <c r="E2111" s="19" t="str">
        <f t="shared" si="193"/>
        <v>Financials</v>
      </c>
      <c r="F2111" s="100">
        <v>8.8999999999999995E-4</v>
      </c>
      <c r="G2111" s="101">
        <v>492.02300000000002</v>
      </c>
      <c r="H2111" s="98">
        <v>5.1000000000000004E-3</v>
      </c>
      <c r="I2111" s="20">
        <f t="shared" si="194"/>
        <v>0</v>
      </c>
      <c r="J2111" s="102">
        <f t="shared" si="195"/>
        <v>0</v>
      </c>
      <c r="K2111" s="102">
        <f t="shared" si="196"/>
        <v>0</v>
      </c>
      <c r="L2111" s="96">
        <f t="shared" si="197"/>
        <v>0</v>
      </c>
    </row>
    <row r="2112" spans="1:12" ht="13.95" customHeight="1" x14ac:dyDescent="0.3">
      <c r="A2112" s="94">
        <v>44592</v>
      </c>
      <c r="B2112" s="57" t="s">
        <v>366</v>
      </c>
      <c r="C2112" s="57" t="s">
        <v>99</v>
      </c>
      <c r="D2112" s="19" t="str">
        <f t="shared" si="192"/>
        <v>Financials</v>
      </c>
      <c r="E2112" s="19" t="str">
        <f t="shared" si="193"/>
        <v>Financials</v>
      </c>
      <c r="F2112" s="100">
        <v>7.5000000000000002E-4</v>
      </c>
      <c r="G2112" s="101">
        <v>181.22399999999999</v>
      </c>
      <c r="H2112" s="98">
        <v>2.0990000000000002E-2</v>
      </c>
      <c r="I2112" s="20">
        <f t="shared" si="194"/>
        <v>0</v>
      </c>
      <c r="J2112" s="102">
        <f t="shared" si="195"/>
        <v>0</v>
      </c>
      <c r="K2112" s="102">
        <f t="shared" si="196"/>
        <v>0</v>
      </c>
      <c r="L2112" s="96">
        <f t="shared" si="197"/>
        <v>0</v>
      </c>
    </row>
    <row r="2113" spans="1:12" ht="13.95" customHeight="1" x14ac:dyDescent="0.3">
      <c r="A2113" s="94">
        <v>44620</v>
      </c>
      <c r="B2113" s="57" t="s">
        <v>366</v>
      </c>
      <c r="C2113" s="57" t="s">
        <v>99</v>
      </c>
      <c r="D2113" s="19" t="str">
        <f t="shared" si="192"/>
        <v>Financials</v>
      </c>
      <c r="E2113" s="19" t="str">
        <f t="shared" si="193"/>
        <v>Financials</v>
      </c>
      <c r="F2113" s="100">
        <v>5.9999999999999995E-4</v>
      </c>
      <c r="G2113" s="101">
        <v>116.654</v>
      </c>
      <c r="H2113" s="98">
        <v>2.5610000000000001E-2</v>
      </c>
      <c r="I2113" s="20">
        <f t="shared" si="194"/>
        <v>0</v>
      </c>
      <c r="J2113" s="102">
        <f t="shared" si="195"/>
        <v>0</v>
      </c>
      <c r="K2113" s="102">
        <f t="shared" si="196"/>
        <v>0</v>
      </c>
      <c r="L2113" s="96">
        <f t="shared" si="197"/>
        <v>0</v>
      </c>
    </row>
    <row r="2114" spans="1:12" ht="13.95" customHeight="1" x14ac:dyDescent="0.3">
      <c r="A2114" s="94">
        <v>44651</v>
      </c>
      <c r="B2114" s="57" t="s">
        <v>366</v>
      </c>
      <c r="C2114" s="57" t="s">
        <v>99</v>
      </c>
      <c r="D2114" s="19" t="str">
        <f t="shared" si="192"/>
        <v>Financials</v>
      </c>
      <c r="E2114" s="19" t="str">
        <f t="shared" si="193"/>
        <v>Financials</v>
      </c>
      <c r="F2114" s="100">
        <v>6.2E-4</v>
      </c>
      <c r="G2114" s="101">
        <v>210.047</v>
      </c>
      <c r="H2114" s="98">
        <v>3.0929999999999999E-2</v>
      </c>
      <c r="I2114" s="20">
        <f t="shared" si="194"/>
        <v>0</v>
      </c>
      <c r="J2114" s="102">
        <f t="shared" si="195"/>
        <v>0</v>
      </c>
      <c r="K2114" s="102">
        <f t="shared" si="196"/>
        <v>0</v>
      </c>
      <c r="L2114" s="96">
        <f t="shared" si="197"/>
        <v>0</v>
      </c>
    </row>
    <row r="2115" spans="1:12" ht="13.95" customHeight="1" x14ac:dyDescent="0.3">
      <c r="A2115" s="94">
        <v>44681</v>
      </c>
      <c r="B2115" s="57" t="s">
        <v>366</v>
      </c>
      <c r="C2115" s="57" t="s">
        <v>99</v>
      </c>
      <c r="D2115" s="19" t="str">
        <f t="shared" si="192"/>
        <v>Financials</v>
      </c>
      <c r="E2115" s="19" t="str">
        <f t="shared" si="193"/>
        <v>Financials</v>
      </c>
      <c r="F2115" s="100">
        <v>5.0999999999999993E-4</v>
      </c>
      <c r="G2115" s="101">
        <v>337.68599999999998</v>
      </c>
      <c r="H2115" s="98">
        <v>6.0299999999999998E-3</v>
      </c>
      <c r="I2115" s="20">
        <f t="shared" si="194"/>
        <v>0</v>
      </c>
      <c r="J2115" s="102">
        <f t="shared" si="195"/>
        <v>0</v>
      </c>
      <c r="K2115" s="102">
        <f t="shared" si="196"/>
        <v>0</v>
      </c>
      <c r="L2115" s="96">
        <f t="shared" si="197"/>
        <v>0</v>
      </c>
    </row>
    <row r="2116" spans="1:12" ht="13.95" customHeight="1" x14ac:dyDescent="0.3">
      <c r="A2116" s="94">
        <v>44712</v>
      </c>
      <c r="B2116" s="57" t="s">
        <v>366</v>
      </c>
      <c r="C2116" s="57" t="s">
        <v>99</v>
      </c>
      <c r="D2116" s="19" t="str">
        <f t="shared" si="192"/>
        <v>Financials</v>
      </c>
      <c r="E2116" s="19" t="str">
        <f t="shared" si="193"/>
        <v>Financials</v>
      </c>
      <c r="F2116" s="100">
        <v>5.0999999999999993E-4</v>
      </c>
      <c r="G2116" s="101">
        <v>263.76299999999998</v>
      </c>
      <c r="H2116" s="98">
        <v>-1.6299999999999999E-3</v>
      </c>
      <c r="I2116" s="20">
        <f t="shared" si="194"/>
        <v>0</v>
      </c>
      <c r="J2116" s="102">
        <f t="shared" si="195"/>
        <v>0</v>
      </c>
      <c r="K2116" s="102">
        <f t="shared" si="196"/>
        <v>0</v>
      </c>
      <c r="L2116" s="96">
        <f t="shared" si="197"/>
        <v>0</v>
      </c>
    </row>
    <row r="2117" spans="1:12" ht="13.95" customHeight="1" x14ac:dyDescent="0.3">
      <c r="A2117" s="94">
        <v>44742</v>
      </c>
      <c r="B2117" s="57" t="s">
        <v>366</v>
      </c>
      <c r="C2117" s="57" t="s">
        <v>99</v>
      </c>
      <c r="D2117" s="19" t="str">
        <f t="shared" ref="D2117:D2180" si="198">VLOOKUP(C2117,GicsMap,2,FALSE)</f>
        <v>Financials</v>
      </c>
      <c r="E2117" s="19" t="str">
        <f t="shared" ref="E2117:E2180" si="199">IF(D2117="Cyclicals",IF(COUNTIF(GlobalList,B2117)&gt;0,"WEG &amp; Embraer","Cyclicals ex-WEG &amp; Embraer"),D2117)</f>
        <v>Financials</v>
      </c>
      <c r="F2117" s="100">
        <v>3.2000000000000003E-4</v>
      </c>
      <c r="G2117" s="101">
        <v>104.08</v>
      </c>
      <c r="H2117" s="98">
        <v>2.7720000000000002E-2</v>
      </c>
      <c r="I2117" s="20">
        <f t="shared" ref="I2117:I2180" si="200">IF(AND(ISNUMBER(G2117),ISNUMBER(H2117),G2117&gt;=PEmin,G2117&lt;=PEmax,H2117&gt;=ROEmin,H2117&lt;=ROEmax),1,0)</f>
        <v>0</v>
      </c>
      <c r="J2117" s="102">
        <f t="shared" ref="J2117:J2180" si="201">IF(I2117=1,F2117/G2117,0)</f>
        <v>0</v>
      </c>
      <c r="K2117" s="102">
        <f t="shared" ref="K2117:K2180" si="202">IF(I2117=1,J2117/H2117,0)</f>
        <v>0</v>
      </c>
      <c r="L2117" s="96">
        <f t="shared" ref="L2117:L2180" si="203">I2117*F2117</f>
        <v>0</v>
      </c>
    </row>
    <row r="2118" spans="1:12" ht="13.95" customHeight="1" x14ac:dyDescent="0.3">
      <c r="A2118" s="94">
        <v>44773</v>
      </c>
      <c r="B2118" s="57" t="s">
        <v>366</v>
      </c>
      <c r="C2118" s="57" t="s">
        <v>99</v>
      </c>
      <c r="D2118" s="19" t="str">
        <f t="shared" si="198"/>
        <v>Financials</v>
      </c>
      <c r="E2118" s="19" t="str">
        <f t="shared" si="199"/>
        <v>Financials</v>
      </c>
      <c r="F2118" s="100">
        <v>2.9999999999999997E-4</v>
      </c>
      <c r="G2118" s="101">
        <v>67.944000000000003</v>
      </c>
      <c r="H2118" s="98">
        <v>3.1669999999999997E-2</v>
      </c>
      <c r="I2118" s="20">
        <f t="shared" si="200"/>
        <v>1</v>
      </c>
      <c r="J2118" s="102">
        <f t="shared" si="201"/>
        <v>4.4154009184033904E-6</v>
      </c>
      <c r="K2118" s="102">
        <f t="shared" si="202"/>
        <v>1.3941903752457817E-4</v>
      </c>
      <c r="L2118" s="96">
        <f t="shared" si="203"/>
        <v>2.9999999999999997E-4</v>
      </c>
    </row>
    <row r="2119" spans="1:12" ht="13.95" customHeight="1" x14ac:dyDescent="0.3">
      <c r="A2119" s="94">
        <v>44804</v>
      </c>
      <c r="B2119" s="57" t="s">
        <v>366</v>
      </c>
      <c r="C2119" s="57" t="s">
        <v>99</v>
      </c>
      <c r="D2119" s="19" t="str">
        <f t="shared" si="198"/>
        <v>Financials</v>
      </c>
      <c r="E2119" s="19" t="str">
        <f t="shared" si="199"/>
        <v>Financials</v>
      </c>
      <c r="F2119" s="100">
        <v>3.6999999999999999E-4</v>
      </c>
      <c r="G2119" s="101">
        <v>66.66</v>
      </c>
      <c r="H2119" s="98">
        <v>-9.3999999999999997E-4</v>
      </c>
      <c r="I2119" s="20">
        <f t="shared" si="200"/>
        <v>0</v>
      </c>
      <c r="J2119" s="102">
        <f t="shared" si="201"/>
        <v>0</v>
      </c>
      <c r="K2119" s="102">
        <f t="shared" si="202"/>
        <v>0</v>
      </c>
      <c r="L2119" s="96">
        <f t="shared" si="203"/>
        <v>0</v>
      </c>
    </row>
    <row r="2120" spans="1:12" ht="13.95" customHeight="1" x14ac:dyDescent="0.3">
      <c r="A2120" s="94">
        <v>44834</v>
      </c>
      <c r="B2120" s="57" t="s">
        <v>366</v>
      </c>
      <c r="C2120" s="57" t="s">
        <v>99</v>
      </c>
      <c r="D2120" s="19" t="str">
        <f t="shared" si="198"/>
        <v>Financials</v>
      </c>
      <c r="E2120" s="19" t="str">
        <f t="shared" si="199"/>
        <v>Financials</v>
      </c>
      <c r="F2120" s="100">
        <v>3.6000000000000002E-4</v>
      </c>
      <c r="G2120" s="101">
        <v>66.66</v>
      </c>
      <c r="H2120" s="98">
        <v>-1.49E-2</v>
      </c>
      <c r="I2120" s="20">
        <f t="shared" si="200"/>
        <v>0</v>
      </c>
      <c r="J2120" s="102">
        <f t="shared" si="201"/>
        <v>0</v>
      </c>
      <c r="K2120" s="102">
        <f t="shared" si="202"/>
        <v>0</v>
      </c>
      <c r="L2120" s="96">
        <f t="shared" si="203"/>
        <v>0</v>
      </c>
    </row>
    <row r="2121" spans="1:12" ht="13.95" customHeight="1" x14ac:dyDescent="0.3">
      <c r="A2121" s="94">
        <v>44865</v>
      </c>
      <c r="B2121" s="57" t="s">
        <v>366</v>
      </c>
      <c r="C2121" s="57" t="s">
        <v>99</v>
      </c>
      <c r="D2121" s="19" t="str">
        <f t="shared" si="198"/>
        <v>Financials</v>
      </c>
      <c r="E2121" s="19" t="str">
        <f t="shared" si="199"/>
        <v>Financials</v>
      </c>
      <c r="F2121" s="100">
        <v>3.6000000000000002E-4</v>
      </c>
      <c r="G2121" s="101">
        <v>66.66</v>
      </c>
      <c r="H2121" s="98">
        <v>-1.6709999999999999E-2</v>
      </c>
      <c r="I2121" s="20">
        <f t="shared" si="200"/>
        <v>0</v>
      </c>
      <c r="J2121" s="102">
        <f t="shared" si="201"/>
        <v>0</v>
      </c>
      <c r="K2121" s="102">
        <f t="shared" si="202"/>
        <v>0</v>
      </c>
      <c r="L2121" s="96">
        <f t="shared" si="203"/>
        <v>0</v>
      </c>
    </row>
    <row r="2122" spans="1:12" ht="13.95" customHeight="1" x14ac:dyDescent="0.3">
      <c r="A2122" s="94">
        <v>44895</v>
      </c>
      <c r="B2122" s="57" t="s">
        <v>366</v>
      </c>
      <c r="C2122" s="57" t="s">
        <v>99</v>
      </c>
      <c r="D2122" s="19" t="str">
        <f t="shared" si="198"/>
        <v>Financials</v>
      </c>
      <c r="E2122" s="19" t="str">
        <f t="shared" si="199"/>
        <v>Financials</v>
      </c>
      <c r="F2122" s="100">
        <v>3.500000000000001E-4</v>
      </c>
      <c r="G2122" s="101">
        <v>66.66</v>
      </c>
      <c r="H2122" s="98">
        <v>-1.1379999999999999E-2</v>
      </c>
      <c r="I2122" s="20">
        <f t="shared" si="200"/>
        <v>0</v>
      </c>
      <c r="J2122" s="102">
        <f t="shared" si="201"/>
        <v>0</v>
      </c>
      <c r="K2122" s="102">
        <f t="shared" si="202"/>
        <v>0</v>
      </c>
      <c r="L2122" s="96">
        <f t="shared" si="203"/>
        <v>0</v>
      </c>
    </row>
    <row r="2123" spans="1:12" ht="13.95" customHeight="1" x14ac:dyDescent="0.3">
      <c r="A2123" s="94">
        <v>44926</v>
      </c>
      <c r="B2123" s="57" t="s">
        <v>366</v>
      </c>
      <c r="C2123" s="57" t="s">
        <v>99</v>
      </c>
      <c r="D2123" s="19" t="str">
        <f t="shared" si="198"/>
        <v>Financials</v>
      </c>
      <c r="E2123" s="19" t="str">
        <f t="shared" si="199"/>
        <v>Financials</v>
      </c>
      <c r="F2123" s="100">
        <v>4.0000000000000002E-4</v>
      </c>
      <c r="G2123" s="101">
        <v>66.66</v>
      </c>
      <c r="H2123" s="98">
        <v>-1.6E-2</v>
      </c>
      <c r="I2123" s="20">
        <f t="shared" si="200"/>
        <v>0</v>
      </c>
      <c r="J2123" s="102">
        <f t="shared" si="201"/>
        <v>0</v>
      </c>
      <c r="K2123" s="102">
        <f t="shared" si="202"/>
        <v>0</v>
      </c>
      <c r="L2123" s="96">
        <f t="shared" si="203"/>
        <v>0</v>
      </c>
    </row>
    <row r="2124" spans="1:12" ht="13.95" customHeight="1" x14ac:dyDescent="0.3">
      <c r="A2124" s="94">
        <v>44957</v>
      </c>
      <c r="B2124" s="57" t="s">
        <v>366</v>
      </c>
      <c r="C2124" s="57" t="s">
        <v>99</v>
      </c>
      <c r="D2124" s="19" t="str">
        <f t="shared" si="198"/>
        <v>Financials</v>
      </c>
      <c r="E2124" s="19" t="str">
        <f t="shared" si="199"/>
        <v>Financials</v>
      </c>
      <c r="F2124" s="100">
        <v>3.6000000000000002E-4</v>
      </c>
      <c r="G2124" s="101">
        <v>66.66</v>
      </c>
      <c r="H2124" s="98">
        <v>-2.6099999999999999E-3</v>
      </c>
      <c r="I2124" s="20">
        <f t="shared" si="200"/>
        <v>0</v>
      </c>
      <c r="J2124" s="102">
        <f t="shared" si="201"/>
        <v>0</v>
      </c>
      <c r="K2124" s="102">
        <f t="shared" si="202"/>
        <v>0</v>
      </c>
      <c r="L2124" s="96">
        <f t="shared" si="203"/>
        <v>0</v>
      </c>
    </row>
    <row r="2125" spans="1:12" ht="13.95" customHeight="1" x14ac:dyDescent="0.3">
      <c r="A2125" s="94">
        <v>44985</v>
      </c>
      <c r="B2125" s="57" t="s">
        <v>366</v>
      </c>
      <c r="C2125" s="57" t="s">
        <v>99</v>
      </c>
      <c r="D2125" s="19" t="str">
        <f t="shared" si="198"/>
        <v>Financials</v>
      </c>
      <c r="E2125" s="19" t="str">
        <f t="shared" si="199"/>
        <v>Financials</v>
      </c>
      <c r="F2125" s="100">
        <v>3.1E-4</v>
      </c>
      <c r="G2125" s="101">
        <v>66.66</v>
      </c>
      <c r="H2125" s="98">
        <v>2.7299999999999998E-3</v>
      </c>
      <c r="I2125" s="20">
        <f t="shared" si="200"/>
        <v>0</v>
      </c>
      <c r="J2125" s="102">
        <f t="shared" si="201"/>
        <v>0</v>
      </c>
      <c r="K2125" s="102">
        <f t="shared" si="202"/>
        <v>0</v>
      </c>
      <c r="L2125" s="96">
        <f t="shared" si="203"/>
        <v>0</v>
      </c>
    </row>
    <row r="2126" spans="1:12" ht="13.95" customHeight="1" x14ac:dyDescent="0.3">
      <c r="A2126" s="94">
        <v>45016</v>
      </c>
      <c r="B2126" s="57" t="s">
        <v>366</v>
      </c>
      <c r="C2126" s="57" t="s">
        <v>99</v>
      </c>
      <c r="D2126" s="19" t="str">
        <f t="shared" si="198"/>
        <v>Financials</v>
      </c>
      <c r="E2126" s="19" t="str">
        <f t="shared" si="199"/>
        <v>Financials</v>
      </c>
      <c r="F2126" s="100">
        <v>3.8000000000000002E-4</v>
      </c>
      <c r="G2126" s="101">
        <v>205.07599999999999</v>
      </c>
      <c r="H2126" s="98">
        <v>8.2100000000000003E-3</v>
      </c>
      <c r="I2126" s="20">
        <f t="shared" si="200"/>
        <v>0</v>
      </c>
      <c r="J2126" s="102">
        <f t="shared" si="201"/>
        <v>0</v>
      </c>
      <c r="K2126" s="102">
        <f t="shared" si="202"/>
        <v>0</v>
      </c>
      <c r="L2126" s="96">
        <f t="shared" si="203"/>
        <v>0</v>
      </c>
    </row>
    <row r="2127" spans="1:12" ht="13.95" customHeight="1" x14ac:dyDescent="0.3">
      <c r="A2127" s="94">
        <v>45046</v>
      </c>
      <c r="B2127" s="57" t="s">
        <v>366</v>
      </c>
      <c r="C2127" s="57" t="s">
        <v>99</v>
      </c>
      <c r="D2127" s="19" t="str">
        <f t="shared" si="198"/>
        <v>Financials</v>
      </c>
      <c r="E2127" s="19" t="str">
        <f t="shared" si="199"/>
        <v>Financials</v>
      </c>
      <c r="F2127" s="100">
        <v>3.2000000000000003E-4</v>
      </c>
      <c r="G2127" s="101">
        <v>111.66</v>
      </c>
      <c r="H2127" s="98">
        <v>1.37E-2</v>
      </c>
      <c r="I2127" s="20">
        <f t="shared" si="200"/>
        <v>0</v>
      </c>
      <c r="J2127" s="102">
        <f t="shared" si="201"/>
        <v>0</v>
      </c>
      <c r="K2127" s="102">
        <f t="shared" si="202"/>
        <v>0</v>
      </c>
      <c r="L2127" s="96">
        <f t="shared" si="203"/>
        <v>0</v>
      </c>
    </row>
    <row r="2128" spans="1:12" ht="13.95" customHeight="1" x14ac:dyDescent="0.3">
      <c r="A2128" s="94">
        <v>45077</v>
      </c>
      <c r="B2128" s="57" t="s">
        <v>366</v>
      </c>
      <c r="C2128" s="57" t="s">
        <v>99</v>
      </c>
      <c r="D2128" s="19" t="str">
        <f t="shared" si="198"/>
        <v>Financials</v>
      </c>
      <c r="E2128" s="19" t="str">
        <f t="shared" si="199"/>
        <v>Financials</v>
      </c>
      <c r="F2128" s="100">
        <v>3.2000000000000003E-4</v>
      </c>
      <c r="G2128" s="101">
        <v>33.859000000000002</v>
      </c>
      <c r="H2128" s="98">
        <v>2.5430000000000001E-2</v>
      </c>
      <c r="I2128" s="20">
        <f t="shared" si="200"/>
        <v>1</v>
      </c>
      <c r="J2128" s="102">
        <f t="shared" si="201"/>
        <v>9.4509583862488552E-6</v>
      </c>
      <c r="K2128" s="102">
        <f t="shared" si="202"/>
        <v>3.7164602383990775E-4</v>
      </c>
      <c r="L2128" s="96">
        <f t="shared" si="203"/>
        <v>3.2000000000000003E-4</v>
      </c>
    </row>
    <row r="2129" spans="1:12" ht="13.95" customHeight="1" x14ac:dyDescent="0.3">
      <c r="A2129" s="94">
        <v>45107</v>
      </c>
      <c r="B2129" s="57" t="s">
        <v>366</v>
      </c>
      <c r="C2129" s="57" t="s">
        <v>99</v>
      </c>
      <c r="D2129" s="19" t="str">
        <f t="shared" si="198"/>
        <v>Financials</v>
      </c>
      <c r="E2129" s="19" t="str">
        <f t="shared" si="199"/>
        <v>Financials</v>
      </c>
      <c r="F2129" s="100">
        <v>2.5999999999999998E-4</v>
      </c>
      <c r="G2129" s="101">
        <v>32.14</v>
      </c>
      <c r="H2129" s="98">
        <v>2.3259999999999999E-2</v>
      </c>
      <c r="I2129" s="20">
        <f t="shared" si="200"/>
        <v>1</v>
      </c>
      <c r="J2129" s="102">
        <f t="shared" si="201"/>
        <v>8.0896079651524579E-6</v>
      </c>
      <c r="K2129" s="102">
        <f t="shared" si="202"/>
        <v>3.4779054020431894E-4</v>
      </c>
      <c r="L2129" s="96">
        <f t="shared" si="203"/>
        <v>2.5999999999999998E-4</v>
      </c>
    </row>
    <row r="2130" spans="1:12" ht="13.95" customHeight="1" x14ac:dyDescent="0.3">
      <c r="A2130" s="94">
        <v>45138</v>
      </c>
      <c r="B2130" s="57" t="s">
        <v>366</v>
      </c>
      <c r="C2130" s="57" t="s">
        <v>99</v>
      </c>
      <c r="D2130" s="19" t="str">
        <f t="shared" si="198"/>
        <v>Financials</v>
      </c>
      <c r="E2130" s="19" t="str">
        <f t="shared" si="199"/>
        <v>Financials</v>
      </c>
      <c r="F2130" s="100">
        <v>3.2000000000000003E-4</v>
      </c>
      <c r="G2130" s="101">
        <v>34.844000000000001</v>
      </c>
      <c r="H2130" s="98">
        <v>2.7380000000000002E-2</v>
      </c>
      <c r="I2130" s="20">
        <f t="shared" si="200"/>
        <v>1</v>
      </c>
      <c r="J2130" s="102">
        <f t="shared" si="201"/>
        <v>9.1837906095741022E-6</v>
      </c>
      <c r="K2130" s="102">
        <f t="shared" si="202"/>
        <v>3.3541967164258952E-4</v>
      </c>
      <c r="L2130" s="96">
        <f t="shared" si="203"/>
        <v>3.2000000000000003E-4</v>
      </c>
    </row>
    <row r="2131" spans="1:12" ht="13.95" customHeight="1" x14ac:dyDescent="0.3">
      <c r="A2131" s="94">
        <v>45169</v>
      </c>
      <c r="B2131" s="57" t="s">
        <v>366</v>
      </c>
      <c r="C2131" s="57" t="s">
        <v>99</v>
      </c>
      <c r="D2131" s="19" t="str">
        <f t="shared" si="198"/>
        <v>Financials</v>
      </c>
      <c r="E2131" s="19" t="str">
        <f t="shared" si="199"/>
        <v>Financials</v>
      </c>
      <c r="F2131" s="100">
        <v>2.3000000000000001E-4</v>
      </c>
      <c r="G2131" s="101">
        <v>20.472000000000001</v>
      </c>
      <c r="H2131" s="98">
        <v>3.1629999999999998E-2</v>
      </c>
      <c r="I2131" s="20">
        <f t="shared" si="200"/>
        <v>1</v>
      </c>
      <c r="J2131" s="102">
        <f t="shared" si="201"/>
        <v>1.1234857366158656E-5</v>
      </c>
      <c r="K2131" s="102">
        <f t="shared" si="202"/>
        <v>3.5519624932528156E-4</v>
      </c>
      <c r="L2131" s="96">
        <f t="shared" si="203"/>
        <v>2.3000000000000001E-4</v>
      </c>
    </row>
    <row r="2132" spans="1:12" ht="13.95" customHeight="1" x14ac:dyDescent="0.3">
      <c r="A2132" s="94">
        <v>45900</v>
      </c>
      <c r="B2132" s="57" t="s">
        <v>270</v>
      </c>
      <c r="C2132" s="57" t="s">
        <v>117</v>
      </c>
      <c r="D2132" s="19" t="str">
        <f t="shared" si="198"/>
        <v>Cyclicals</v>
      </c>
      <c r="E2132" s="19" t="str">
        <f t="shared" si="199"/>
        <v>Cyclicals ex-WEG &amp; Embraer</v>
      </c>
      <c r="F2132" s="100">
        <v>1.09E-3</v>
      </c>
      <c r="G2132" s="101">
        <v>9.7370000000000001</v>
      </c>
      <c r="H2132" s="98">
        <v>0.14079</v>
      </c>
      <c r="I2132" s="20">
        <f t="shared" si="200"/>
        <v>1</v>
      </c>
      <c r="J2132" s="102">
        <f t="shared" si="201"/>
        <v>1.1194413063571943E-4</v>
      </c>
      <c r="K2132" s="102">
        <f t="shared" si="202"/>
        <v>7.9511421717252246E-4</v>
      </c>
      <c r="L2132" s="96">
        <f t="shared" si="203"/>
        <v>1.09E-3</v>
      </c>
    </row>
    <row r="2133" spans="1:12" ht="13.95" customHeight="1" x14ac:dyDescent="0.3">
      <c r="A2133" s="94">
        <v>45930</v>
      </c>
      <c r="B2133" s="57" t="s">
        <v>270</v>
      </c>
      <c r="C2133" s="57" t="s">
        <v>117</v>
      </c>
      <c r="D2133" s="19" t="str">
        <f t="shared" si="198"/>
        <v>Cyclicals</v>
      </c>
      <c r="E2133" s="19" t="str">
        <f t="shared" si="199"/>
        <v>Cyclicals ex-WEG &amp; Embraer</v>
      </c>
      <c r="F2133" s="100">
        <v>1.0300000000000001E-3</v>
      </c>
      <c r="G2133" s="101">
        <v>9.4749999999999996</v>
      </c>
      <c r="H2133" s="98">
        <v>0.13796</v>
      </c>
      <c r="I2133" s="20">
        <f t="shared" si="200"/>
        <v>1</v>
      </c>
      <c r="J2133" s="102">
        <f t="shared" si="201"/>
        <v>1.0870712401055411E-4</v>
      </c>
      <c r="K2133" s="102">
        <f t="shared" si="202"/>
        <v>7.8796117722929916E-4</v>
      </c>
      <c r="L2133" s="96">
        <f t="shared" si="203"/>
        <v>1.0300000000000001E-3</v>
      </c>
    </row>
    <row r="2134" spans="1:12" ht="13.95" customHeight="1" x14ac:dyDescent="0.3">
      <c r="A2134" s="94">
        <v>45961</v>
      </c>
      <c r="B2134" s="57" t="s">
        <v>270</v>
      </c>
      <c r="C2134" s="57" t="s">
        <v>117</v>
      </c>
      <c r="D2134" s="19" t="str">
        <f t="shared" si="198"/>
        <v>Cyclicals</v>
      </c>
      <c r="E2134" s="19" t="str">
        <f t="shared" si="199"/>
        <v>Cyclicals ex-WEG &amp; Embraer</v>
      </c>
      <c r="F2134" s="100">
        <v>1E-3</v>
      </c>
      <c r="G2134" s="101">
        <v>9.2590000000000003</v>
      </c>
      <c r="H2134" s="98">
        <v>0.14137</v>
      </c>
      <c r="I2134" s="20">
        <f t="shared" si="200"/>
        <v>1</v>
      </c>
      <c r="J2134" s="102">
        <f t="shared" si="201"/>
        <v>1.0800302408467438E-4</v>
      </c>
      <c r="K2134" s="102">
        <f t="shared" si="202"/>
        <v>7.6397413938370505E-4</v>
      </c>
      <c r="L2134" s="96">
        <f t="shared" si="203"/>
        <v>1E-3</v>
      </c>
    </row>
    <row r="2135" spans="1:12" ht="13.95" customHeight="1" x14ac:dyDescent="0.3">
      <c r="A2135" s="94">
        <v>45991</v>
      </c>
      <c r="B2135" s="57" t="s">
        <v>270</v>
      </c>
      <c r="C2135" s="57" t="s">
        <v>117</v>
      </c>
      <c r="D2135" s="19" t="str">
        <f t="shared" si="198"/>
        <v>Cyclicals</v>
      </c>
      <c r="E2135" s="19" t="str">
        <f t="shared" si="199"/>
        <v>Cyclicals ex-WEG &amp; Embraer</v>
      </c>
      <c r="F2135" s="100">
        <v>1.0300000000000001E-3</v>
      </c>
      <c r="G2135" s="101">
        <v>9.5660000000000007</v>
      </c>
      <c r="H2135" s="98">
        <v>0.14477000000000001</v>
      </c>
      <c r="I2135" s="20">
        <f t="shared" si="200"/>
        <v>1</v>
      </c>
      <c r="J2135" s="102">
        <f t="shared" si="201"/>
        <v>1.0767300857202593E-4</v>
      </c>
      <c r="K2135" s="102">
        <f t="shared" si="202"/>
        <v>7.437522178077358E-4</v>
      </c>
      <c r="L2135" s="96">
        <f t="shared" si="203"/>
        <v>1.0300000000000001E-3</v>
      </c>
    </row>
    <row r="2136" spans="1:12" ht="13.95" customHeight="1" x14ac:dyDescent="0.3">
      <c r="A2136" s="94">
        <v>46022</v>
      </c>
      <c r="B2136" s="57" t="s">
        <v>270</v>
      </c>
      <c r="C2136" s="57" t="s">
        <v>117</v>
      </c>
      <c r="D2136" s="19" t="str">
        <f t="shared" si="198"/>
        <v>Cyclicals</v>
      </c>
      <c r="E2136" s="19" t="str">
        <f t="shared" si="199"/>
        <v>Cyclicals ex-WEG &amp; Embraer</v>
      </c>
      <c r="F2136" s="100">
        <v>7.5000000000000002E-4</v>
      </c>
      <c r="G2136" s="101">
        <v>6.851</v>
      </c>
      <c r="H2136" s="98">
        <v>0.14208000000000001</v>
      </c>
      <c r="I2136" s="20">
        <f t="shared" si="200"/>
        <v>1</v>
      </c>
      <c r="J2136" s="102">
        <f t="shared" si="201"/>
        <v>1.0947306962487229E-4</v>
      </c>
      <c r="K2136" s="102">
        <f t="shared" si="202"/>
        <v>7.7050302382370697E-4</v>
      </c>
      <c r="L2136" s="96">
        <f t="shared" si="203"/>
        <v>7.5000000000000002E-4</v>
      </c>
    </row>
    <row r="2137" spans="1:12" ht="13.95" customHeight="1" x14ac:dyDescent="0.3">
      <c r="A2137" s="94">
        <v>46053</v>
      </c>
      <c r="B2137" s="57" t="s">
        <v>270</v>
      </c>
      <c r="C2137" s="57" t="s">
        <v>117</v>
      </c>
      <c r="D2137" s="19" t="str">
        <f t="shared" si="198"/>
        <v>Cyclicals</v>
      </c>
      <c r="E2137" s="19" t="str">
        <f t="shared" si="199"/>
        <v>Cyclicals ex-WEG &amp; Embraer</v>
      </c>
      <c r="F2137" s="100">
        <v>9.2999999999999995E-4</v>
      </c>
      <c r="G2137" s="101">
        <v>6.8079999999999998</v>
      </c>
      <c r="H2137" s="98">
        <v>0.13302</v>
      </c>
      <c r="I2137" s="20">
        <f t="shared" si="200"/>
        <v>1</v>
      </c>
      <c r="J2137" s="102">
        <f t="shared" si="201"/>
        <v>1.3660399529964747E-4</v>
      </c>
      <c r="K2137" s="102">
        <f t="shared" si="202"/>
        <v>1.0269432814587842E-3</v>
      </c>
      <c r="L2137" s="96">
        <f t="shared" si="203"/>
        <v>9.2999999999999995E-4</v>
      </c>
    </row>
    <row r="2138" spans="1:12" ht="13.95" customHeight="1" x14ac:dyDescent="0.3">
      <c r="A2138" s="94">
        <v>46081</v>
      </c>
      <c r="B2138" s="57" t="s">
        <v>270</v>
      </c>
      <c r="C2138" s="57" t="s">
        <v>117</v>
      </c>
      <c r="D2138" s="19" t="str">
        <f t="shared" si="198"/>
        <v>Cyclicals</v>
      </c>
      <c r="E2138" s="19" t="str">
        <f t="shared" si="199"/>
        <v>Cyclicals ex-WEG &amp; Embraer</v>
      </c>
      <c r="F2138" s="100">
        <v>9.7000000000000005E-4</v>
      </c>
      <c r="G2138" s="101">
        <v>7.407</v>
      </c>
      <c r="H2138" s="98">
        <v>0.13320000000000001</v>
      </c>
      <c r="I2138" s="20">
        <f t="shared" si="200"/>
        <v>1</v>
      </c>
      <c r="J2138" s="102">
        <f t="shared" si="201"/>
        <v>1.3095720264614554E-4</v>
      </c>
      <c r="K2138" s="102">
        <f t="shared" si="202"/>
        <v>9.8316218202811946E-4</v>
      </c>
      <c r="L2138" s="96">
        <f t="shared" si="203"/>
        <v>9.7000000000000005E-4</v>
      </c>
    </row>
    <row r="2139" spans="1:12" ht="13.95" customHeight="1" x14ac:dyDescent="0.3">
      <c r="A2139" s="94">
        <v>46112</v>
      </c>
      <c r="B2139" s="57" t="s">
        <v>270</v>
      </c>
      <c r="C2139" s="57" t="s">
        <v>117</v>
      </c>
      <c r="D2139" s="19" t="str">
        <f t="shared" si="198"/>
        <v>Cyclicals</v>
      </c>
      <c r="E2139" s="19" t="str">
        <f t="shared" si="199"/>
        <v>Cyclicals ex-WEG &amp; Embraer</v>
      </c>
      <c r="F2139" s="100">
        <v>9.1E-4</v>
      </c>
      <c r="G2139" s="101">
        <v>6.8410000000000002</v>
      </c>
      <c r="H2139" s="98">
        <v>0.13385</v>
      </c>
      <c r="I2139" s="20">
        <f t="shared" si="200"/>
        <v>1</v>
      </c>
      <c r="J2139" s="102">
        <f t="shared" si="201"/>
        <v>1.3302148808653705E-4</v>
      </c>
      <c r="K2139" s="102">
        <f t="shared" si="202"/>
        <v>9.9381014633199137E-4</v>
      </c>
      <c r="L2139" s="96">
        <f t="shared" si="203"/>
        <v>9.1E-4</v>
      </c>
    </row>
    <row r="2140" spans="1:12" ht="13.95" customHeight="1" x14ac:dyDescent="0.3">
      <c r="A2140" s="94">
        <v>46142</v>
      </c>
      <c r="B2140" s="57" t="s">
        <v>270</v>
      </c>
      <c r="C2140" s="57" t="s">
        <v>117</v>
      </c>
      <c r="D2140" s="19" t="str">
        <f t="shared" si="198"/>
        <v>Cyclicals</v>
      </c>
      <c r="E2140" s="19" t="str">
        <f t="shared" si="199"/>
        <v>Cyclicals ex-WEG &amp; Embraer</v>
      </c>
      <c r="F2140" s="100">
        <v>8.8999999999999995E-4</v>
      </c>
      <c r="G2140" s="101">
        <v>6.3049999999999997</v>
      </c>
      <c r="H2140" s="98">
        <v>0.13381999999999999</v>
      </c>
      <c r="I2140" s="20">
        <f t="shared" si="200"/>
        <v>1</v>
      </c>
      <c r="J2140" s="102">
        <f t="shared" si="201"/>
        <v>1.4115781126090404E-4</v>
      </c>
      <c r="K2140" s="102">
        <f t="shared" si="202"/>
        <v>1.0548334423920495E-3</v>
      </c>
      <c r="L2140" s="96">
        <f t="shared" si="203"/>
        <v>8.8999999999999995E-4</v>
      </c>
    </row>
    <row r="2141" spans="1:12" ht="13.95" customHeight="1" x14ac:dyDescent="0.3">
      <c r="A2141" s="94">
        <v>46173</v>
      </c>
      <c r="B2141" s="57" t="s">
        <v>270</v>
      </c>
      <c r="C2141" s="57" t="s">
        <v>117</v>
      </c>
      <c r="D2141" s="19" t="str">
        <f t="shared" si="198"/>
        <v>Cyclicals</v>
      </c>
      <c r="E2141" s="19" t="str">
        <f t="shared" si="199"/>
        <v>Cyclicals ex-WEG &amp; Embraer</v>
      </c>
      <c r="F2141" s="100">
        <v>9.7999999999999997E-4</v>
      </c>
      <c r="G2141" s="101">
        <v>6.4909999999999997</v>
      </c>
      <c r="H2141" s="98">
        <v>0.13297999999999999</v>
      </c>
      <c r="I2141" s="20">
        <f t="shared" si="200"/>
        <v>1</v>
      </c>
      <c r="J2141" s="102">
        <f t="shared" si="201"/>
        <v>1.5097827761515945E-4</v>
      </c>
      <c r="K2141" s="102">
        <f t="shared" si="202"/>
        <v>1.1353457483468151E-3</v>
      </c>
      <c r="L2141" s="96">
        <f t="shared" si="203"/>
        <v>9.7999999999999997E-4</v>
      </c>
    </row>
    <row r="2142" spans="1:12" ht="13.95" customHeight="1" x14ac:dyDescent="0.3">
      <c r="A2142" s="94">
        <v>46203</v>
      </c>
      <c r="B2142" s="57" t="s">
        <v>270</v>
      </c>
      <c r="C2142" s="57" t="s">
        <v>117</v>
      </c>
      <c r="D2142" s="19" t="str">
        <f t="shared" si="198"/>
        <v>Cyclicals</v>
      </c>
      <c r="E2142" s="19" t="str">
        <f t="shared" si="199"/>
        <v>Cyclicals ex-WEG &amp; Embraer</v>
      </c>
      <c r="F2142" s="100">
        <v>9.2000000000000003E-4</v>
      </c>
      <c r="G2142" s="101">
        <v>5.9660000000000002</v>
      </c>
      <c r="H2142" s="98">
        <v>0.13469</v>
      </c>
      <c r="I2142" s="20">
        <f t="shared" si="200"/>
        <v>1</v>
      </c>
      <c r="J2142" s="102">
        <f t="shared" si="201"/>
        <v>1.5420717398592022E-4</v>
      </c>
      <c r="K2142" s="102">
        <f t="shared" si="202"/>
        <v>1.1449044025979673E-3</v>
      </c>
      <c r="L2142" s="96">
        <f t="shared" si="203"/>
        <v>9.2000000000000003E-4</v>
      </c>
    </row>
    <row r="2143" spans="1:12" ht="13.95" customHeight="1" x14ac:dyDescent="0.3">
      <c r="A2143" s="94">
        <v>46234</v>
      </c>
      <c r="B2143" s="57" t="s">
        <v>270</v>
      </c>
      <c r="C2143" s="57" t="s">
        <v>117</v>
      </c>
      <c r="D2143" s="19" t="str">
        <f t="shared" si="198"/>
        <v>Cyclicals</v>
      </c>
      <c r="E2143" s="19" t="str">
        <f t="shared" si="199"/>
        <v>Cyclicals ex-WEG &amp; Embraer</v>
      </c>
      <c r="F2143" s="100">
        <v>7.7999999999999999E-4</v>
      </c>
      <c r="G2143" s="101">
        <v>5.367</v>
      </c>
      <c r="H2143" s="98">
        <v>0.13197</v>
      </c>
      <c r="I2143" s="20">
        <f t="shared" si="200"/>
        <v>1</v>
      </c>
      <c r="J2143" s="102">
        <f t="shared" si="201"/>
        <v>1.4533258803801005E-4</v>
      </c>
      <c r="K2143" s="102">
        <f t="shared" si="202"/>
        <v>1.1012547400015915E-3</v>
      </c>
      <c r="L2143" s="96">
        <f t="shared" si="203"/>
        <v>7.7999999999999999E-4</v>
      </c>
    </row>
    <row r="2144" spans="1:12" ht="13.95" customHeight="1" x14ac:dyDescent="0.3">
      <c r="A2144" s="94">
        <v>46265</v>
      </c>
      <c r="B2144" s="57" t="s">
        <v>270</v>
      </c>
      <c r="C2144" s="57" t="s">
        <v>117</v>
      </c>
      <c r="D2144" s="19" t="str">
        <f t="shared" si="198"/>
        <v>Cyclicals</v>
      </c>
      <c r="E2144" s="19" t="str">
        <f t="shared" si="199"/>
        <v>Cyclicals ex-WEG &amp; Embraer</v>
      </c>
      <c r="F2144" s="100">
        <v>7.000000000000001E-4</v>
      </c>
      <c r="G2144" s="101">
        <v>4.6319999999999997</v>
      </c>
      <c r="H2144" s="98">
        <v>0.13061</v>
      </c>
      <c r="I2144" s="20">
        <f t="shared" si="200"/>
        <v>1</v>
      </c>
      <c r="J2144" s="102">
        <f t="shared" si="201"/>
        <v>1.5112262521588948E-4</v>
      </c>
      <c r="K2144" s="102">
        <f t="shared" si="202"/>
        <v>1.1570524861487595E-3</v>
      </c>
      <c r="L2144" s="96">
        <f t="shared" si="203"/>
        <v>7.000000000000001E-4</v>
      </c>
    </row>
    <row r="2145" spans="1:12" ht="13.95" customHeight="1" x14ac:dyDescent="0.3">
      <c r="A2145" s="94">
        <v>46295</v>
      </c>
      <c r="B2145" s="57" t="s">
        <v>270</v>
      </c>
      <c r="C2145" s="57" t="s">
        <v>117</v>
      </c>
      <c r="D2145" s="19" t="str">
        <f t="shared" si="198"/>
        <v>Cyclicals</v>
      </c>
      <c r="E2145" s="19" t="str">
        <f t="shared" si="199"/>
        <v>Cyclicals ex-WEG &amp; Embraer</v>
      </c>
      <c r="F2145" s="100">
        <v>7.7999999999999999E-4</v>
      </c>
      <c r="G2145" s="101">
        <v>5.657</v>
      </c>
      <c r="H2145" s="98">
        <v>0.12955</v>
      </c>
      <c r="I2145" s="20">
        <f t="shared" si="200"/>
        <v>1</v>
      </c>
      <c r="J2145" s="102">
        <f t="shared" si="201"/>
        <v>1.3788226975428673E-4</v>
      </c>
      <c r="K2145" s="102">
        <f t="shared" si="202"/>
        <v>1.0643170185587552E-3</v>
      </c>
      <c r="L2145" s="96">
        <f t="shared" si="203"/>
        <v>7.7999999999999999E-4</v>
      </c>
    </row>
    <row r="2146" spans="1:12" ht="13.95" customHeight="1" x14ac:dyDescent="0.3">
      <c r="A2146" s="94">
        <v>42674</v>
      </c>
      <c r="B2146" s="57" t="s">
        <v>367</v>
      </c>
      <c r="C2146" s="57" t="s">
        <v>119</v>
      </c>
      <c r="D2146" s="19" t="str">
        <f t="shared" si="198"/>
        <v>Cyclicals</v>
      </c>
      <c r="E2146" s="19" t="str">
        <f t="shared" si="199"/>
        <v>Cyclicals ex-WEG &amp; Embraer</v>
      </c>
      <c r="F2146" s="100">
        <v>2.8729999999999999E-2</v>
      </c>
      <c r="G2146" s="101">
        <v>16.382999999999999</v>
      </c>
      <c r="H2146" s="98">
        <v>0.38517000000000001</v>
      </c>
      <c r="I2146" s="20">
        <f t="shared" si="200"/>
        <v>1</v>
      </c>
      <c r="J2146" s="102">
        <f t="shared" si="201"/>
        <v>1.7536470731856193E-3</v>
      </c>
      <c r="K2146" s="102">
        <f t="shared" si="202"/>
        <v>4.5529170838477014E-3</v>
      </c>
      <c r="L2146" s="96">
        <f t="shared" si="203"/>
        <v>2.8729999999999999E-2</v>
      </c>
    </row>
    <row r="2147" spans="1:12" ht="13.95" customHeight="1" x14ac:dyDescent="0.3">
      <c r="A2147" s="94">
        <v>42704</v>
      </c>
      <c r="B2147" s="57" t="s">
        <v>367</v>
      </c>
      <c r="C2147" s="57" t="s">
        <v>119</v>
      </c>
      <c r="D2147" s="19" t="str">
        <f t="shared" si="198"/>
        <v>Cyclicals</v>
      </c>
      <c r="E2147" s="19" t="str">
        <f t="shared" si="199"/>
        <v>Cyclicals ex-WEG &amp; Embraer</v>
      </c>
      <c r="F2147" s="100">
        <v>2.724E-2</v>
      </c>
      <c r="G2147" s="101">
        <v>14.755000000000001</v>
      </c>
      <c r="H2147" s="98">
        <v>0.31822</v>
      </c>
      <c r="I2147" s="20">
        <f t="shared" si="200"/>
        <v>1</v>
      </c>
      <c r="J2147" s="102">
        <f t="shared" si="201"/>
        <v>1.8461538461538461E-3</v>
      </c>
      <c r="K2147" s="102">
        <f t="shared" si="202"/>
        <v>5.8015016220031614E-3</v>
      </c>
      <c r="L2147" s="96">
        <f t="shared" si="203"/>
        <v>2.724E-2</v>
      </c>
    </row>
    <row r="2148" spans="1:12" ht="13.95" customHeight="1" x14ac:dyDescent="0.3">
      <c r="A2148" s="94">
        <v>42735</v>
      </c>
      <c r="B2148" s="57" t="s">
        <v>367</v>
      </c>
      <c r="C2148" s="57" t="s">
        <v>119</v>
      </c>
      <c r="D2148" s="19" t="str">
        <f t="shared" si="198"/>
        <v>Cyclicals</v>
      </c>
      <c r="E2148" s="19" t="str">
        <f t="shared" si="199"/>
        <v>Cyclicals ex-WEG &amp; Embraer</v>
      </c>
      <c r="F2148" s="100">
        <v>2.5600000000000001E-2</v>
      </c>
      <c r="G2148" s="101">
        <v>13.855</v>
      </c>
      <c r="H2148" s="98">
        <v>0.32464999999999999</v>
      </c>
      <c r="I2148" s="20">
        <f t="shared" si="200"/>
        <v>1</v>
      </c>
      <c r="J2148" s="102">
        <f t="shared" si="201"/>
        <v>1.8477084085167809E-3</v>
      </c>
      <c r="K2148" s="102">
        <f t="shared" si="202"/>
        <v>5.6913858263261388E-3</v>
      </c>
      <c r="L2148" s="96">
        <f t="shared" si="203"/>
        <v>2.5600000000000001E-2</v>
      </c>
    </row>
    <row r="2149" spans="1:12" ht="13.95" customHeight="1" x14ac:dyDescent="0.3">
      <c r="A2149" s="94">
        <v>42766</v>
      </c>
      <c r="B2149" s="57" t="s">
        <v>367</v>
      </c>
      <c r="C2149" s="57" t="s">
        <v>119</v>
      </c>
      <c r="D2149" s="19" t="str">
        <f t="shared" si="198"/>
        <v>Cyclicals</v>
      </c>
      <c r="E2149" s="19" t="str">
        <f t="shared" si="199"/>
        <v>Cyclicals ex-WEG &amp; Embraer</v>
      </c>
      <c r="F2149" s="100">
        <v>2.2759999999999999E-2</v>
      </c>
      <c r="G2149" s="101">
        <v>13.04</v>
      </c>
      <c r="H2149" s="98">
        <v>0.39956999999999998</v>
      </c>
      <c r="I2149" s="20">
        <f t="shared" si="200"/>
        <v>1</v>
      </c>
      <c r="J2149" s="102">
        <f t="shared" si="201"/>
        <v>1.745398773006135E-3</v>
      </c>
      <c r="K2149" s="102">
        <f t="shared" si="202"/>
        <v>4.3681927397105262E-3</v>
      </c>
      <c r="L2149" s="96">
        <f t="shared" si="203"/>
        <v>2.2759999999999999E-2</v>
      </c>
    </row>
    <row r="2150" spans="1:12" ht="13.95" customHeight="1" x14ac:dyDescent="0.3">
      <c r="A2150" s="94">
        <v>42794</v>
      </c>
      <c r="B2150" s="57" t="s">
        <v>367</v>
      </c>
      <c r="C2150" s="57" t="s">
        <v>119</v>
      </c>
      <c r="D2150" s="19" t="str">
        <f t="shared" si="198"/>
        <v>Cyclicals</v>
      </c>
      <c r="E2150" s="19" t="str">
        <f t="shared" si="199"/>
        <v>Cyclicals ex-WEG &amp; Embraer</v>
      </c>
      <c r="F2150" s="100">
        <v>2.308E-2</v>
      </c>
      <c r="G2150" s="101">
        <v>13.641999999999999</v>
      </c>
      <c r="H2150" s="98">
        <v>0.39648000000000011</v>
      </c>
      <c r="I2150" s="20">
        <f t="shared" si="200"/>
        <v>1</v>
      </c>
      <c r="J2150" s="102">
        <f t="shared" si="201"/>
        <v>1.691834041929336E-3</v>
      </c>
      <c r="K2150" s="102">
        <f t="shared" si="202"/>
        <v>4.2671359007499382E-3</v>
      </c>
      <c r="L2150" s="96">
        <f t="shared" si="203"/>
        <v>2.308E-2</v>
      </c>
    </row>
    <row r="2151" spans="1:12" ht="13.95" customHeight="1" x14ac:dyDescent="0.3">
      <c r="A2151" s="94">
        <v>42825</v>
      </c>
      <c r="B2151" s="57" t="s">
        <v>367</v>
      </c>
      <c r="C2151" s="57" t="s">
        <v>119</v>
      </c>
      <c r="D2151" s="19" t="str">
        <f t="shared" si="198"/>
        <v>Cyclicals</v>
      </c>
      <c r="E2151" s="19" t="str">
        <f t="shared" si="199"/>
        <v>Cyclicals ex-WEG &amp; Embraer</v>
      </c>
      <c r="F2151" s="100">
        <v>2.5139999999999999E-2</v>
      </c>
      <c r="G2151" s="101">
        <v>14.097</v>
      </c>
      <c r="H2151" s="98">
        <v>0.36530000000000001</v>
      </c>
      <c r="I2151" s="20">
        <f t="shared" si="200"/>
        <v>1</v>
      </c>
      <c r="J2151" s="102">
        <f t="shared" si="201"/>
        <v>1.7833581613109172E-3</v>
      </c>
      <c r="K2151" s="102">
        <f t="shared" si="202"/>
        <v>4.881900249961448E-3</v>
      </c>
      <c r="L2151" s="96">
        <f t="shared" si="203"/>
        <v>2.5139999999999999E-2</v>
      </c>
    </row>
    <row r="2152" spans="1:12" ht="13.95" customHeight="1" x14ac:dyDescent="0.3">
      <c r="A2152" s="94">
        <v>42855</v>
      </c>
      <c r="B2152" s="57" t="s">
        <v>367</v>
      </c>
      <c r="C2152" s="57" t="s">
        <v>119</v>
      </c>
      <c r="D2152" s="19" t="str">
        <f t="shared" si="198"/>
        <v>Cyclicals</v>
      </c>
      <c r="E2152" s="19" t="str">
        <f t="shared" si="199"/>
        <v>Cyclicals ex-WEG &amp; Embraer</v>
      </c>
      <c r="F2152" s="100">
        <v>2.462E-2</v>
      </c>
      <c r="G2152" s="101">
        <v>14.627000000000001</v>
      </c>
      <c r="H2152" s="98">
        <v>0.35220000000000001</v>
      </c>
      <c r="I2152" s="20">
        <f t="shared" si="200"/>
        <v>1</v>
      </c>
      <c r="J2152" s="102">
        <f t="shared" si="201"/>
        <v>1.6831886237779448E-3</v>
      </c>
      <c r="K2152" s="102">
        <f t="shared" si="202"/>
        <v>4.7790704820498148E-3</v>
      </c>
      <c r="L2152" s="96">
        <f t="shared" si="203"/>
        <v>2.462E-2</v>
      </c>
    </row>
    <row r="2153" spans="1:12" ht="13.95" customHeight="1" x14ac:dyDescent="0.3">
      <c r="A2153" s="94">
        <v>42886</v>
      </c>
      <c r="B2153" s="57" t="s">
        <v>367</v>
      </c>
      <c r="C2153" s="57" t="s">
        <v>119</v>
      </c>
      <c r="D2153" s="19" t="str">
        <f t="shared" si="198"/>
        <v>Cyclicals</v>
      </c>
      <c r="E2153" s="19" t="str">
        <f t="shared" si="199"/>
        <v>Cyclicals ex-WEG &amp; Embraer</v>
      </c>
      <c r="F2153" s="100">
        <v>2.444E-2</v>
      </c>
      <c r="G2153" s="101">
        <v>13.909000000000001</v>
      </c>
      <c r="H2153" s="98">
        <v>0.36658000000000002</v>
      </c>
      <c r="I2153" s="20">
        <f t="shared" si="200"/>
        <v>1</v>
      </c>
      <c r="J2153" s="102">
        <f t="shared" si="201"/>
        <v>1.7571356675533825E-3</v>
      </c>
      <c r="K2153" s="102">
        <f t="shared" si="202"/>
        <v>4.7933211510540197E-3</v>
      </c>
      <c r="L2153" s="96">
        <f t="shared" si="203"/>
        <v>2.444E-2</v>
      </c>
    </row>
    <row r="2154" spans="1:12" ht="13.95" customHeight="1" x14ac:dyDescent="0.3">
      <c r="A2154" s="94">
        <v>42916</v>
      </c>
      <c r="B2154" s="57" t="s">
        <v>367</v>
      </c>
      <c r="C2154" s="57" t="s">
        <v>119</v>
      </c>
      <c r="D2154" s="19" t="str">
        <f t="shared" si="198"/>
        <v>Cyclicals</v>
      </c>
      <c r="E2154" s="19" t="str">
        <f t="shared" si="199"/>
        <v>Cyclicals ex-WEG &amp; Embraer</v>
      </c>
      <c r="F2154" s="100">
        <v>2.6249999999999999E-2</v>
      </c>
      <c r="G2154" s="101">
        <v>14.909000000000001</v>
      </c>
      <c r="H2154" s="98">
        <v>0.34125</v>
      </c>
      <c r="I2154" s="20">
        <f t="shared" si="200"/>
        <v>1</v>
      </c>
      <c r="J2154" s="102">
        <f t="shared" si="201"/>
        <v>1.760681467569924E-3</v>
      </c>
      <c r="K2154" s="102">
        <f t="shared" si="202"/>
        <v>5.1595061320730377E-3</v>
      </c>
      <c r="L2154" s="96">
        <f t="shared" si="203"/>
        <v>2.6249999999999999E-2</v>
      </c>
    </row>
    <row r="2155" spans="1:12" ht="13.95" customHeight="1" x14ac:dyDescent="0.3">
      <c r="A2155" s="94">
        <v>42947</v>
      </c>
      <c r="B2155" s="57" t="s">
        <v>367</v>
      </c>
      <c r="C2155" s="57" t="s">
        <v>119</v>
      </c>
      <c r="D2155" s="19" t="str">
        <f t="shared" si="198"/>
        <v>Cyclicals</v>
      </c>
      <c r="E2155" s="19" t="str">
        <f t="shared" si="199"/>
        <v>Cyclicals ex-WEG &amp; Embraer</v>
      </c>
      <c r="F2155" s="100">
        <v>2.6530000000000001E-2</v>
      </c>
      <c r="G2155" s="101">
        <v>15.515000000000001</v>
      </c>
      <c r="H2155" s="98">
        <v>0.36324000000000001</v>
      </c>
      <c r="I2155" s="20">
        <f t="shared" si="200"/>
        <v>1</v>
      </c>
      <c r="J2155" s="102">
        <f t="shared" si="201"/>
        <v>1.7099581050596198E-3</v>
      </c>
      <c r="K2155" s="102">
        <f t="shared" si="202"/>
        <v>4.7075159813336079E-3</v>
      </c>
      <c r="L2155" s="96">
        <f t="shared" si="203"/>
        <v>2.6530000000000001E-2</v>
      </c>
    </row>
    <row r="2156" spans="1:12" ht="13.95" customHeight="1" x14ac:dyDescent="0.3">
      <c r="A2156" s="94">
        <v>42978</v>
      </c>
      <c r="B2156" s="57" t="s">
        <v>367</v>
      </c>
      <c r="C2156" s="57" t="s">
        <v>119</v>
      </c>
      <c r="D2156" s="19" t="str">
        <f t="shared" si="198"/>
        <v>Cyclicals</v>
      </c>
      <c r="E2156" s="19" t="str">
        <f t="shared" si="199"/>
        <v>Cyclicals ex-WEG &amp; Embraer</v>
      </c>
      <c r="F2156" s="100">
        <v>2.1090000000000001E-2</v>
      </c>
      <c r="G2156" s="101">
        <v>14.193</v>
      </c>
      <c r="H2156" s="98">
        <v>0.32390999999999998</v>
      </c>
      <c r="I2156" s="20">
        <f t="shared" si="200"/>
        <v>1</v>
      </c>
      <c r="J2156" s="102">
        <f t="shared" si="201"/>
        <v>1.4859437751004018E-3</v>
      </c>
      <c r="K2156" s="102">
        <f t="shared" si="202"/>
        <v>4.5875205307042135E-3</v>
      </c>
      <c r="L2156" s="96">
        <f t="shared" si="203"/>
        <v>2.1090000000000001E-2</v>
      </c>
    </row>
    <row r="2157" spans="1:12" ht="13.95" customHeight="1" x14ac:dyDescent="0.3">
      <c r="A2157" s="94">
        <v>43008</v>
      </c>
      <c r="B2157" s="57" t="s">
        <v>367</v>
      </c>
      <c r="C2157" s="57" t="s">
        <v>119</v>
      </c>
      <c r="D2157" s="19" t="str">
        <f t="shared" si="198"/>
        <v>Cyclicals</v>
      </c>
      <c r="E2157" s="19" t="str">
        <f t="shared" si="199"/>
        <v>Cyclicals ex-WEG &amp; Embraer</v>
      </c>
      <c r="F2157" s="100">
        <v>1.9630000000000002E-2</v>
      </c>
      <c r="G2157" s="101">
        <v>13.916</v>
      </c>
      <c r="H2157" s="98">
        <v>0.32328000000000001</v>
      </c>
      <c r="I2157" s="20">
        <f t="shared" si="200"/>
        <v>1</v>
      </c>
      <c r="J2157" s="102">
        <f t="shared" si="201"/>
        <v>1.4106064961195747E-3</v>
      </c>
      <c r="K2157" s="102">
        <f t="shared" si="202"/>
        <v>4.3634202428841085E-3</v>
      </c>
      <c r="L2157" s="96">
        <f t="shared" si="203"/>
        <v>1.9630000000000002E-2</v>
      </c>
    </row>
    <row r="2158" spans="1:12" ht="13.95" customHeight="1" x14ac:dyDescent="0.3">
      <c r="A2158" s="94">
        <v>43039</v>
      </c>
      <c r="B2158" s="57" t="s">
        <v>367</v>
      </c>
      <c r="C2158" s="57" t="s">
        <v>119</v>
      </c>
      <c r="D2158" s="19" t="str">
        <f t="shared" si="198"/>
        <v>Cyclicals</v>
      </c>
      <c r="E2158" s="19" t="str">
        <f t="shared" si="199"/>
        <v>Cyclicals ex-WEG &amp; Embraer</v>
      </c>
      <c r="F2158" s="100">
        <v>2.112E-2</v>
      </c>
      <c r="G2158" s="101">
        <v>14.193</v>
      </c>
      <c r="H2158" s="98">
        <v>0.33056000000000002</v>
      </c>
      <c r="I2158" s="20">
        <f t="shared" si="200"/>
        <v>1</v>
      </c>
      <c r="J2158" s="102">
        <f t="shared" si="201"/>
        <v>1.4880574931304164E-3</v>
      </c>
      <c r="K2158" s="102">
        <f t="shared" si="202"/>
        <v>4.5016260077759447E-3</v>
      </c>
      <c r="L2158" s="96">
        <f t="shared" si="203"/>
        <v>2.112E-2</v>
      </c>
    </row>
    <row r="2159" spans="1:12" ht="13.95" customHeight="1" x14ac:dyDescent="0.3">
      <c r="A2159" s="94">
        <v>43069</v>
      </c>
      <c r="B2159" s="57" t="s">
        <v>367</v>
      </c>
      <c r="C2159" s="57" t="s">
        <v>119</v>
      </c>
      <c r="D2159" s="19" t="str">
        <f t="shared" si="198"/>
        <v>Cyclicals</v>
      </c>
      <c r="E2159" s="19" t="str">
        <f t="shared" si="199"/>
        <v>Cyclicals ex-WEG &amp; Embraer</v>
      </c>
      <c r="F2159" s="100">
        <v>2.189E-2</v>
      </c>
      <c r="G2159" s="101">
        <v>14.335000000000001</v>
      </c>
      <c r="H2159" s="98">
        <v>0.35438999999999998</v>
      </c>
      <c r="I2159" s="20">
        <f t="shared" si="200"/>
        <v>1</v>
      </c>
      <c r="J2159" s="102">
        <f t="shared" si="201"/>
        <v>1.527031740495291E-3</v>
      </c>
      <c r="K2159" s="102">
        <f t="shared" si="202"/>
        <v>4.3089018891483708E-3</v>
      </c>
      <c r="L2159" s="96">
        <f t="shared" si="203"/>
        <v>2.189E-2</v>
      </c>
    </row>
    <row r="2160" spans="1:12" ht="13.95" customHeight="1" x14ac:dyDescent="0.3">
      <c r="A2160" s="94">
        <v>43100</v>
      </c>
      <c r="B2160" s="57" t="s">
        <v>367</v>
      </c>
      <c r="C2160" s="57" t="s">
        <v>119</v>
      </c>
      <c r="D2160" s="19" t="str">
        <f t="shared" si="198"/>
        <v>Cyclicals</v>
      </c>
      <c r="E2160" s="19" t="str">
        <f t="shared" si="199"/>
        <v>Cyclicals ex-WEG &amp; Embraer</v>
      </c>
      <c r="F2160" s="100">
        <v>2.0840000000000001E-2</v>
      </c>
      <c r="G2160" s="101">
        <v>14.647</v>
      </c>
      <c r="H2160" s="98">
        <v>0.35339999999999999</v>
      </c>
      <c r="I2160" s="20">
        <f t="shared" si="200"/>
        <v>1</v>
      </c>
      <c r="J2160" s="102">
        <f t="shared" si="201"/>
        <v>1.4228169591042534E-3</v>
      </c>
      <c r="K2160" s="102">
        <f t="shared" si="202"/>
        <v>4.0260808124059234E-3</v>
      </c>
      <c r="L2160" s="96">
        <f t="shared" si="203"/>
        <v>2.0840000000000001E-2</v>
      </c>
    </row>
    <row r="2161" spans="1:12" ht="13.95" customHeight="1" x14ac:dyDescent="0.3">
      <c r="A2161" s="94">
        <v>43131</v>
      </c>
      <c r="B2161" s="57" t="s">
        <v>367</v>
      </c>
      <c r="C2161" s="57" t="s">
        <v>119</v>
      </c>
      <c r="D2161" s="19" t="str">
        <f t="shared" si="198"/>
        <v>Cyclicals</v>
      </c>
      <c r="E2161" s="19" t="str">
        <f t="shared" si="199"/>
        <v>Cyclicals ex-WEG &amp; Embraer</v>
      </c>
      <c r="F2161" s="100">
        <v>2.1270000000000001E-2</v>
      </c>
      <c r="G2161" s="101">
        <v>16.661999999999999</v>
      </c>
      <c r="H2161" s="98">
        <v>0.35104000000000002</v>
      </c>
      <c r="I2161" s="20">
        <f t="shared" si="200"/>
        <v>1</v>
      </c>
      <c r="J2161" s="102">
        <f t="shared" si="201"/>
        <v>1.2765574360821031E-3</v>
      </c>
      <c r="K2161" s="102">
        <f t="shared" si="202"/>
        <v>3.6365013562047149E-3</v>
      </c>
      <c r="L2161" s="96">
        <f t="shared" si="203"/>
        <v>2.1270000000000001E-2</v>
      </c>
    </row>
    <row r="2162" spans="1:12" ht="13.95" customHeight="1" x14ac:dyDescent="0.3">
      <c r="A2162" s="94">
        <v>43159</v>
      </c>
      <c r="B2162" s="57" t="s">
        <v>367</v>
      </c>
      <c r="C2162" s="57" t="s">
        <v>119</v>
      </c>
      <c r="D2162" s="19" t="str">
        <f t="shared" si="198"/>
        <v>Cyclicals</v>
      </c>
      <c r="E2162" s="19" t="str">
        <f t="shared" si="199"/>
        <v>Cyclicals ex-WEG &amp; Embraer</v>
      </c>
      <c r="F2162" s="100">
        <v>1.9230000000000001E-2</v>
      </c>
      <c r="G2162" s="101">
        <v>15.199</v>
      </c>
      <c r="H2162" s="98">
        <v>0.30371999999999999</v>
      </c>
      <c r="I2162" s="20">
        <f t="shared" si="200"/>
        <v>1</v>
      </c>
      <c r="J2162" s="102">
        <f t="shared" si="201"/>
        <v>1.2652148167642608E-3</v>
      </c>
      <c r="K2162" s="102">
        <f t="shared" si="202"/>
        <v>4.1657276990789572E-3</v>
      </c>
      <c r="L2162" s="96">
        <f t="shared" si="203"/>
        <v>1.9230000000000001E-2</v>
      </c>
    </row>
    <row r="2163" spans="1:12" ht="13.95" customHeight="1" x14ac:dyDescent="0.3">
      <c r="A2163" s="94">
        <v>43190</v>
      </c>
      <c r="B2163" s="57" t="s">
        <v>367</v>
      </c>
      <c r="C2163" s="57" t="s">
        <v>119</v>
      </c>
      <c r="D2163" s="19" t="str">
        <f t="shared" si="198"/>
        <v>Cyclicals</v>
      </c>
      <c r="E2163" s="19" t="str">
        <f t="shared" si="199"/>
        <v>Cyclicals ex-WEG &amp; Embraer</v>
      </c>
      <c r="F2163" s="100">
        <v>1.643E-2</v>
      </c>
      <c r="G2163" s="101">
        <v>12.958</v>
      </c>
      <c r="H2163" s="98">
        <v>0.29960999999999999</v>
      </c>
      <c r="I2163" s="20">
        <f t="shared" si="200"/>
        <v>1</v>
      </c>
      <c r="J2163" s="102">
        <f t="shared" si="201"/>
        <v>1.2679425837320575E-3</v>
      </c>
      <c r="K2163" s="102">
        <f t="shared" si="202"/>
        <v>4.2319768490105721E-3</v>
      </c>
      <c r="L2163" s="96">
        <f t="shared" si="203"/>
        <v>1.643E-2</v>
      </c>
    </row>
    <row r="2164" spans="1:12" ht="13.95" customHeight="1" x14ac:dyDescent="0.3">
      <c r="A2164" s="94">
        <v>43220</v>
      </c>
      <c r="B2164" s="57" t="s">
        <v>367</v>
      </c>
      <c r="C2164" s="57" t="s">
        <v>119</v>
      </c>
      <c r="D2164" s="19" t="str">
        <f t="shared" si="198"/>
        <v>Cyclicals</v>
      </c>
      <c r="E2164" s="19" t="str">
        <f t="shared" si="199"/>
        <v>Cyclicals ex-WEG &amp; Embraer</v>
      </c>
      <c r="F2164" s="100">
        <v>1.5469999999999999E-2</v>
      </c>
      <c r="G2164" s="101">
        <v>12.036</v>
      </c>
      <c r="H2164" s="98">
        <v>0.29809999999999998</v>
      </c>
      <c r="I2164" s="20">
        <f t="shared" si="200"/>
        <v>1</v>
      </c>
      <c r="J2164" s="102">
        <f t="shared" si="201"/>
        <v>1.2853107344632769E-3</v>
      </c>
      <c r="K2164" s="102">
        <f t="shared" si="202"/>
        <v>4.3116763987362527E-3</v>
      </c>
      <c r="L2164" s="96">
        <f t="shared" si="203"/>
        <v>1.5469999999999999E-2</v>
      </c>
    </row>
    <row r="2165" spans="1:12" ht="13.95" customHeight="1" x14ac:dyDescent="0.3">
      <c r="A2165" s="94">
        <v>43251</v>
      </c>
      <c r="B2165" s="57" t="s">
        <v>367</v>
      </c>
      <c r="C2165" s="57" t="s">
        <v>119</v>
      </c>
      <c r="D2165" s="19" t="str">
        <f t="shared" si="198"/>
        <v>Cyclicals</v>
      </c>
      <c r="E2165" s="19" t="str">
        <f t="shared" si="199"/>
        <v>Cyclicals ex-WEG &amp; Embraer</v>
      </c>
      <c r="F2165" s="100">
        <v>1.5089999999999999E-2</v>
      </c>
      <c r="G2165" s="101">
        <v>10.986000000000001</v>
      </c>
      <c r="H2165" s="98">
        <v>0.29941000000000001</v>
      </c>
      <c r="I2165" s="20">
        <f t="shared" si="200"/>
        <v>1</v>
      </c>
      <c r="J2165" s="102">
        <f t="shared" si="201"/>
        <v>1.3735663571818677E-3</v>
      </c>
      <c r="K2165" s="102">
        <f t="shared" si="202"/>
        <v>4.5875767582307459E-3</v>
      </c>
      <c r="L2165" s="96">
        <f t="shared" si="203"/>
        <v>1.5089999999999999E-2</v>
      </c>
    </row>
    <row r="2166" spans="1:12" ht="13.95" customHeight="1" x14ac:dyDescent="0.3">
      <c r="A2166" s="94">
        <v>43281</v>
      </c>
      <c r="B2166" s="57" t="s">
        <v>367</v>
      </c>
      <c r="C2166" s="57" t="s">
        <v>119</v>
      </c>
      <c r="D2166" s="19" t="str">
        <f t="shared" si="198"/>
        <v>Cyclicals</v>
      </c>
      <c r="E2166" s="19" t="str">
        <f t="shared" si="199"/>
        <v>Cyclicals ex-WEG &amp; Embraer</v>
      </c>
      <c r="F2166" s="100">
        <v>1.503E-2</v>
      </c>
      <c r="G2166" s="101">
        <v>10.824</v>
      </c>
      <c r="H2166" s="98">
        <v>0.29985000000000001</v>
      </c>
      <c r="I2166" s="20">
        <f t="shared" si="200"/>
        <v>1</v>
      </c>
      <c r="J2166" s="102">
        <f t="shared" si="201"/>
        <v>1.3885809312638581E-3</v>
      </c>
      <c r="K2166" s="102">
        <f t="shared" si="202"/>
        <v>4.6309185634946072E-3</v>
      </c>
      <c r="L2166" s="96">
        <f t="shared" si="203"/>
        <v>1.503E-2</v>
      </c>
    </row>
    <row r="2167" spans="1:12" ht="13.95" customHeight="1" x14ac:dyDescent="0.3">
      <c r="A2167" s="94">
        <v>43312</v>
      </c>
      <c r="B2167" s="57" t="s">
        <v>367</v>
      </c>
      <c r="C2167" s="57" t="s">
        <v>119</v>
      </c>
      <c r="D2167" s="19" t="str">
        <f t="shared" si="198"/>
        <v>Cyclicals</v>
      </c>
      <c r="E2167" s="19" t="str">
        <f t="shared" si="199"/>
        <v>Cyclicals ex-WEG &amp; Embraer</v>
      </c>
      <c r="F2167" s="100">
        <v>1.2241999999999999E-2</v>
      </c>
      <c r="G2167" s="101">
        <v>9.5180000000000007</v>
      </c>
      <c r="H2167" s="98">
        <v>0.28605000000000003</v>
      </c>
      <c r="I2167" s="20">
        <f t="shared" si="200"/>
        <v>1</v>
      </c>
      <c r="J2167" s="102">
        <f t="shared" si="201"/>
        <v>1.2861945786930026E-3</v>
      </c>
      <c r="K2167" s="102">
        <f t="shared" si="202"/>
        <v>4.4963977580597886E-3</v>
      </c>
      <c r="L2167" s="96">
        <f t="shared" si="203"/>
        <v>1.2241999999999999E-2</v>
      </c>
    </row>
    <row r="2168" spans="1:12" ht="13.95" customHeight="1" x14ac:dyDescent="0.3">
      <c r="A2168" s="94">
        <v>43343</v>
      </c>
      <c r="B2168" s="57" t="s">
        <v>367</v>
      </c>
      <c r="C2168" s="57" t="s">
        <v>119</v>
      </c>
      <c r="D2168" s="19" t="str">
        <f t="shared" si="198"/>
        <v>Cyclicals</v>
      </c>
      <c r="E2168" s="19" t="str">
        <f t="shared" si="199"/>
        <v>Cyclicals ex-WEG &amp; Embraer</v>
      </c>
      <c r="F2168" s="100">
        <v>1.3243E-2</v>
      </c>
      <c r="G2168" s="101">
        <v>10.718</v>
      </c>
      <c r="H2168" s="98">
        <v>0.28593000000000002</v>
      </c>
      <c r="I2168" s="20">
        <f t="shared" si="200"/>
        <v>1</v>
      </c>
      <c r="J2168" s="102">
        <f t="shared" si="201"/>
        <v>1.2355849972009703E-3</v>
      </c>
      <c r="K2168" s="102">
        <f t="shared" si="202"/>
        <v>4.3212849200887291E-3</v>
      </c>
      <c r="L2168" s="96">
        <f t="shared" si="203"/>
        <v>1.3243E-2</v>
      </c>
    </row>
    <row r="2169" spans="1:12" ht="13.95" customHeight="1" x14ac:dyDescent="0.3">
      <c r="A2169" s="94">
        <v>43373</v>
      </c>
      <c r="B2169" s="57" t="s">
        <v>367</v>
      </c>
      <c r="C2169" s="57" t="s">
        <v>119</v>
      </c>
      <c r="D2169" s="19" t="str">
        <f t="shared" si="198"/>
        <v>Cyclicals</v>
      </c>
      <c r="E2169" s="19" t="str">
        <f t="shared" si="199"/>
        <v>Cyclicals ex-WEG &amp; Embraer</v>
      </c>
      <c r="F2169" s="100">
        <v>1.0397999999999999E-2</v>
      </c>
      <c r="G2169" s="101">
        <v>8.7870000000000008</v>
      </c>
      <c r="H2169" s="98">
        <v>0.27482000000000001</v>
      </c>
      <c r="I2169" s="20">
        <f t="shared" si="200"/>
        <v>1</v>
      </c>
      <c r="J2169" s="102">
        <f t="shared" si="201"/>
        <v>1.1833390235575279E-3</v>
      </c>
      <c r="K2169" s="102">
        <f t="shared" si="202"/>
        <v>4.3058693819864923E-3</v>
      </c>
      <c r="L2169" s="96">
        <f t="shared" si="203"/>
        <v>1.0397999999999999E-2</v>
      </c>
    </row>
    <row r="2170" spans="1:12" ht="13.95" customHeight="1" x14ac:dyDescent="0.3">
      <c r="A2170" s="94">
        <v>43404</v>
      </c>
      <c r="B2170" s="57" t="s">
        <v>367</v>
      </c>
      <c r="C2170" s="57" t="s">
        <v>119</v>
      </c>
      <c r="D2170" s="19" t="str">
        <f t="shared" si="198"/>
        <v>Cyclicals</v>
      </c>
      <c r="E2170" s="19" t="str">
        <f t="shared" si="199"/>
        <v>Cyclicals ex-WEG &amp; Embraer</v>
      </c>
      <c r="F2170" s="100">
        <v>1.0174000000000001E-2</v>
      </c>
      <c r="G2170" s="101">
        <v>9.9489999999999998</v>
      </c>
      <c r="H2170" s="98">
        <v>0.26401000000000002</v>
      </c>
      <c r="I2170" s="20">
        <f t="shared" si="200"/>
        <v>1</v>
      </c>
      <c r="J2170" s="102">
        <f t="shared" si="201"/>
        <v>1.0226153382249473E-3</v>
      </c>
      <c r="K2170" s="102">
        <f t="shared" si="202"/>
        <v>3.873396228267669E-3</v>
      </c>
      <c r="L2170" s="96">
        <f t="shared" si="203"/>
        <v>1.0174000000000001E-2</v>
      </c>
    </row>
    <row r="2171" spans="1:12" ht="13.95" customHeight="1" x14ac:dyDescent="0.3">
      <c r="A2171" s="94">
        <v>43434</v>
      </c>
      <c r="B2171" s="57" t="s">
        <v>367</v>
      </c>
      <c r="C2171" s="57" t="s">
        <v>119</v>
      </c>
      <c r="D2171" s="19" t="str">
        <f t="shared" si="198"/>
        <v>Cyclicals</v>
      </c>
      <c r="E2171" s="19" t="str">
        <f t="shared" si="199"/>
        <v>Cyclicals ex-WEG &amp; Embraer</v>
      </c>
      <c r="F2171" s="100">
        <v>7.1799999999999998E-3</v>
      </c>
      <c r="G2171" s="101">
        <v>8.2579999999999991</v>
      </c>
      <c r="H2171" s="98">
        <v>0.24553</v>
      </c>
      <c r="I2171" s="20">
        <f t="shared" si="200"/>
        <v>1</v>
      </c>
      <c r="J2171" s="102">
        <f t="shared" si="201"/>
        <v>8.6945991765560672E-4</v>
      </c>
      <c r="K2171" s="102">
        <f t="shared" si="202"/>
        <v>3.5411555315261137E-3</v>
      </c>
      <c r="L2171" s="96">
        <f t="shared" si="203"/>
        <v>7.1799999999999998E-3</v>
      </c>
    </row>
    <row r="2172" spans="1:12" ht="13.95" customHeight="1" x14ac:dyDescent="0.3">
      <c r="A2172" s="94">
        <v>43465</v>
      </c>
      <c r="B2172" s="57" t="s">
        <v>367</v>
      </c>
      <c r="C2172" s="57" t="s">
        <v>119</v>
      </c>
      <c r="D2172" s="19" t="str">
        <f t="shared" si="198"/>
        <v>Cyclicals</v>
      </c>
      <c r="E2172" s="19" t="str">
        <f t="shared" si="199"/>
        <v>Cyclicals ex-WEG &amp; Embraer</v>
      </c>
      <c r="F2172" s="100">
        <v>6.8820000000000001E-3</v>
      </c>
      <c r="G2172" s="101">
        <v>7.9749999999999996</v>
      </c>
      <c r="H2172" s="98">
        <v>0.2495</v>
      </c>
      <c r="I2172" s="20">
        <f t="shared" si="200"/>
        <v>1</v>
      </c>
      <c r="J2172" s="102">
        <f t="shared" si="201"/>
        <v>8.629467084639499E-4</v>
      </c>
      <c r="K2172" s="102">
        <f t="shared" si="202"/>
        <v>3.4587042423404805E-3</v>
      </c>
      <c r="L2172" s="96">
        <f t="shared" si="203"/>
        <v>6.8820000000000001E-3</v>
      </c>
    </row>
    <row r="2173" spans="1:12" ht="13.95" customHeight="1" x14ac:dyDescent="0.3">
      <c r="A2173" s="94">
        <v>43496</v>
      </c>
      <c r="B2173" s="57" t="s">
        <v>367</v>
      </c>
      <c r="C2173" s="57" t="s">
        <v>119</v>
      </c>
      <c r="D2173" s="19" t="str">
        <f t="shared" si="198"/>
        <v>Cyclicals</v>
      </c>
      <c r="E2173" s="19" t="str">
        <f t="shared" si="199"/>
        <v>Cyclicals ex-WEG &amp; Embraer</v>
      </c>
      <c r="F2173" s="100">
        <v>8.4849999999999995E-3</v>
      </c>
      <c r="G2173" s="101">
        <v>11.94</v>
      </c>
      <c r="H2173" s="98">
        <v>0.21792</v>
      </c>
      <c r="I2173" s="20">
        <f t="shared" si="200"/>
        <v>1</v>
      </c>
      <c r="J2173" s="102">
        <f t="shared" si="201"/>
        <v>7.1063651591289786E-4</v>
      </c>
      <c r="K2173" s="102">
        <f t="shared" si="202"/>
        <v>3.2609972279409776E-3</v>
      </c>
      <c r="L2173" s="96">
        <f t="shared" si="203"/>
        <v>8.4849999999999995E-3</v>
      </c>
    </row>
    <row r="2174" spans="1:12" ht="13.95" customHeight="1" x14ac:dyDescent="0.3">
      <c r="A2174" s="94">
        <v>43524</v>
      </c>
      <c r="B2174" s="57" t="s">
        <v>367</v>
      </c>
      <c r="C2174" s="57" t="s">
        <v>119</v>
      </c>
      <c r="D2174" s="19" t="str">
        <f t="shared" si="198"/>
        <v>Cyclicals</v>
      </c>
      <c r="E2174" s="19" t="str">
        <f t="shared" si="199"/>
        <v>Cyclicals ex-WEG &amp; Embraer</v>
      </c>
      <c r="F2174" s="100">
        <v>7.927E-3</v>
      </c>
      <c r="G2174" s="101">
        <v>10.958</v>
      </c>
      <c r="H2174" s="98">
        <v>0.21587000000000001</v>
      </c>
      <c r="I2174" s="20">
        <f t="shared" si="200"/>
        <v>1</v>
      </c>
      <c r="J2174" s="102">
        <f t="shared" si="201"/>
        <v>7.2339843037050561E-4</v>
      </c>
      <c r="K2174" s="102">
        <f t="shared" si="202"/>
        <v>3.3510836631792541E-3</v>
      </c>
      <c r="L2174" s="96">
        <f t="shared" si="203"/>
        <v>7.927E-3</v>
      </c>
    </row>
    <row r="2175" spans="1:12" ht="13.95" customHeight="1" x14ac:dyDescent="0.3">
      <c r="A2175" s="94">
        <v>43555</v>
      </c>
      <c r="B2175" s="57" t="s">
        <v>367</v>
      </c>
      <c r="C2175" s="57" t="s">
        <v>119</v>
      </c>
      <c r="D2175" s="19" t="str">
        <f t="shared" si="198"/>
        <v>Cyclicals</v>
      </c>
      <c r="E2175" s="19" t="str">
        <f t="shared" si="199"/>
        <v>Cyclicals ex-WEG &amp; Embraer</v>
      </c>
      <c r="F2175" s="100">
        <v>6.9389999999999999E-3</v>
      </c>
      <c r="G2175" s="101">
        <v>9.5489999999999995</v>
      </c>
      <c r="H2175" s="98">
        <v>0.21654999999999999</v>
      </c>
      <c r="I2175" s="20">
        <f t="shared" si="200"/>
        <v>1</v>
      </c>
      <c r="J2175" s="102">
        <f t="shared" si="201"/>
        <v>7.2667295004712543E-4</v>
      </c>
      <c r="K2175" s="102">
        <f t="shared" si="202"/>
        <v>3.3556820597881571E-3</v>
      </c>
      <c r="L2175" s="96">
        <f t="shared" si="203"/>
        <v>6.9389999999999999E-3</v>
      </c>
    </row>
    <row r="2176" spans="1:12" ht="13.95" customHeight="1" x14ac:dyDescent="0.3">
      <c r="A2176" s="94">
        <v>43585</v>
      </c>
      <c r="B2176" s="57" t="s">
        <v>367</v>
      </c>
      <c r="C2176" s="57" t="s">
        <v>119</v>
      </c>
      <c r="D2176" s="19" t="str">
        <f t="shared" si="198"/>
        <v>Cyclicals</v>
      </c>
      <c r="E2176" s="19" t="str">
        <f t="shared" si="199"/>
        <v>Cyclicals ex-WEG &amp; Embraer</v>
      </c>
      <c r="F2176" s="100">
        <v>5.5760000000000002E-3</v>
      </c>
      <c r="G2176" s="101">
        <v>8.4990000000000006</v>
      </c>
      <c r="H2176" s="98">
        <v>0.20385</v>
      </c>
      <c r="I2176" s="20">
        <f t="shared" si="200"/>
        <v>1</v>
      </c>
      <c r="J2176" s="102">
        <f t="shared" si="201"/>
        <v>6.5607718555124128E-4</v>
      </c>
      <c r="K2176" s="102">
        <f t="shared" si="202"/>
        <v>3.2184311285319662E-3</v>
      </c>
      <c r="L2176" s="96">
        <f t="shared" si="203"/>
        <v>5.5760000000000002E-3</v>
      </c>
    </row>
    <row r="2177" spans="1:12" ht="13.95" customHeight="1" x14ac:dyDescent="0.3">
      <c r="A2177" s="94">
        <v>43616</v>
      </c>
      <c r="B2177" s="57" t="s">
        <v>367</v>
      </c>
      <c r="C2177" s="57" t="s">
        <v>119</v>
      </c>
      <c r="D2177" s="19" t="str">
        <f t="shared" si="198"/>
        <v>Cyclicals</v>
      </c>
      <c r="E2177" s="19" t="str">
        <f t="shared" si="199"/>
        <v>Cyclicals ex-WEG &amp; Embraer</v>
      </c>
      <c r="F2177" s="100">
        <v>4.6649999999999999E-3</v>
      </c>
      <c r="G2177" s="101">
        <v>8.3260000000000005</v>
      </c>
      <c r="H2177" s="98">
        <v>0.18608</v>
      </c>
      <c r="I2177" s="20">
        <f t="shared" si="200"/>
        <v>1</v>
      </c>
      <c r="J2177" s="102">
        <f t="shared" si="201"/>
        <v>5.60293057890944E-4</v>
      </c>
      <c r="K2177" s="102">
        <f t="shared" si="202"/>
        <v>3.0110332001877902E-3</v>
      </c>
      <c r="L2177" s="96">
        <f t="shared" si="203"/>
        <v>4.6649999999999999E-3</v>
      </c>
    </row>
    <row r="2178" spans="1:12" ht="13.95" customHeight="1" x14ac:dyDescent="0.3">
      <c r="A2178" s="94">
        <v>43646</v>
      </c>
      <c r="B2178" s="57" t="s">
        <v>367</v>
      </c>
      <c r="C2178" s="57" t="s">
        <v>119</v>
      </c>
      <c r="D2178" s="19" t="str">
        <f t="shared" si="198"/>
        <v>Cyclicals</v>
      </c>
      <c r="E2178" s="19" t="str">
        <f t="shared" si="199"/>
        <v>Cyclicals ex-WEG &amp; Embraer</v>
      </c>
      <c r="F2178" s="100">
        <v>4.5019999999999999E-3</v>
      </c>
      <c r="G2178" s="101">
        <v>8.6120000000000001</v>
      </c>
      <c r="H2178" s="98">
        <v>0.19470999999999999</v>
      </c>
      <c r="I2178" s="20">
        <f t="shared" si="200"/>
        <v>1</v>
      </c>
      <c r="J2178" s="102">
        <f t="shared" si="201"/>
        <v>5.2275894101254058E-4</v>
      </c>
      <c r="K2178" s="102">
        <f t="shared" si="202"/>
        <v>2.6848078733118E-3</v>
      </c>
      <c r="L2178" s="96">
        <f t="shared" si="203"/>
        <v>4.5019999999999999E-3</v>
      </c>
    </row>
    <row r="2179" spans="1:12" ht="13.95" customHeight="1" x14ac:dyDescent="0.3">
      <c r="A2179" s="94">
        <v>43677</v>
      </c>
      <c r="B2179" s="57" t="s">
        <v>367</v>
      </c>
      <c r="C2179" s="57" t="s">
        <v>119</v>
      </c>
      <c r="D2179" s="19" t="str">
        <f t="shared" si="198"/>
        <v>Cyclicals</v>
      </c>
      <c r="E2179" s="19" t="str">
        <f t="shared" si="199"/>
        <v>Cyclicals ex-WEG &amp; Embraer</v>
      </c>
      <c r="F2179" s="100">
        <v>4.79E-3</v>
      </c>
      <c r="G2179" s="101">
        <v>10.631</v>
      </c>
      <c r="H2179" s="98">
        <v>0.16797000000000001</v>
      </c>
      <c r="I2179" s="20">
        <f t="shared" si="200"/>
        <v>1</v>
      </c>
      <c r="J2179" s="102">
        <f t="shared" si="201"/>
        <v>4.5056909039601164E-4</v>
      </c>
      <c r="K2179" s="102">
        <f t="shared" si="202"/>
        <v>2.6824378781687896E-3</v>
      </c>
      <c r="L2179" s="96">
        <f t="shared" si="203"/>
        <v>4.79E-3</v>
      </c>
    </row>
    <row r="2180" spans="1:12" ht="13.95" customHeight="1" x14ac:dyDescent="0.3">
      <c r="A2180" s="94">
        <v>43708</v>
      </c>
      <c r="B2180" s="57" t="s">
        <v>367</v>
      </c>
      <c r="C2180" s="57" t="s">
        <v>119</v>
      </c>
      <c r="D2180" s="19" t="str">
        <f t="shared" si="198"/>
        <v>Cyclicals</v>
      </c>
      <c r="E2180" s="19" t="str">
        <f t="shared" si="199"/>
        <v>Cyclicals ex-WEG &amp; Embraer</v>
      </c>
      <c r="F2180" s="100">
        <v>4.9569999999999996E-3</v>
      </c>
      <c r="G2180" s="101">
        <v>11.811999999999999</v>
      </c>
      <c r="H2180" s="98">
        <v>0.16408</v>
      </c>
      <c r="I2180" s="20">
        <f t="shared" si="200"/>
        <v>1</v>
      </c>
      <c r="J2180" s="102">
        <f t="shared" si="201"/>
        <v>4.196579749407382E-4</v>
      </c>
      <c r="K2180" s="102">
        <f t="shared" si="202"/>
        <v>2.5576424606334604E-3</v>
      </c>
      <c r="L2180" s="96">
        <f t="shared" si="203"/>
        <v>4.9569999999999996E-3</v>
      </c>
    </row>
    <row r="2181" spans="1:12" ht="13.95" customHeight="1" x14ac:dyDescent="0.3">
      <c r="A2181" s="94">
        <v>43738</v>
      </c>
      <c r="B2181" s="57" t="s">
        <v>367</v>
      </c>
      <c r="C2181" s="57" t="s">
        <v>119</v>
      </c>
      <c r="D2181" s="19" t="str">
        <f t="shared" ref="D2181:D2244" si="204">VLOOKUP(C2181,GicsMap,2,FALSE)</f>
        <v>Cyclicals</v>
      </c>
      <c r="E2181" s="19" t="str">
        <f t="shared" ref="E2181:E2244" si="205">IF(D2181="Cyclicals",IF(COUNTIF(GlobalList,B2181)&gt;0,"WEG &amp; Embraer","Cyclicals ex-WEG &amp; Embraer"),D2181)</f>
        <v>Cyclicals ex-WEG &amp; Embraer</v>
      </c>
      <c r="F2181" s="100">
        <v>4.9439999999999996E-3</v>
      </c>
      <c r="G2181" s="101">
        <v>12.272</v>
      </c>
      <c r="H2181" s="98">
        <v>0.16167999999999999</v>
      </c>
      <c r="I2181" s="20">
        <f t="shared" ref="I2181:I2244" si="206">IF(AND(ISNUMBER(G2181),ISNUMBER(H2181),G2181&gt;=PEmin,G2181&lt;=PEmax,H2181&gt;=ROEmin,H2181&lt;=ROEmax),1,0)</f>
        <v>1</v>
      </c>
      <c r="J2181" s="102">
        <f t="shared" ref="J2181:J2244" si="207">IF(I2181=1,F2181/G2181,0)</f>
        <v>4.0286831812255539E-4</v>
      </c>
      <c r="K2181" s="102">
        <f t="shared" ref="K2181:K2244" si="208">IF(I2181=1,J2181/H2181,0)</f>
        <v>2.491763471811946E-3</v>
      </c>
      <c r="L2181" s="96">
        <f t="shared" ref="L2181:L2244" si="209">I2181*F2181</f>
        <v>4.9439999999999996E-3</v>
      </c>
    </row>
    <row r="2182" spans="1:12" ht="13.95" customHeight="1" x14ac:dyDescent="0.3">
      <c r="A2182" s="94">
        <v>43769</v>
      </c>
      <c r="B2182" s="57" t="s">
        <v>367</v>
      </c>
      <c r="C2182" s="57" t="s">
        <v>119</v>
      </c>
      <c r="D2182" s="19" t="str">
        <f t="shared" si="204"/>
        <v>Cyclicals</v>
      </c>
      <c r="E2182" s="19" t="str">
        <f t="shared" si="205"/>
        <v>Cyclicals ex-WEG &amp; Embraer</v>
      </c>
      <c r="F2182" s="100">
        <v>4.5750000000000001E-3</v>
      </c>
      <c r="G2182" s="101">
        <v>11.305</v>
      </c>
      <c r="H2182" s="98">
        <v>0.16239999999999999</v>
      </c>
      <c r="I2182" s="20">
        <f t="shared" si="206"/>
        <v>1</v>
      </c>
      <c r="J2182" s="102">
        <f t="shared" si="207"/>
        <v>4.0468819106590008E-4</v>
      </c>
      <c r="K2182" s="102">
        <f t="shared" si="208"/>
        <v>2.4919223587801733E-3</v>
      </c>
      <c r="L2182" s="96">
        <f t="shared" si="209"/>
        <v>4.5750000000000001E-3</v>
      </c>
    </row>
    <row r="2183" spans="1:12" ht="13.95" customHeight="1" x14ac:dyDescent="0.3">
      <c r="A2183" s="94">
        <v>43799</v>
      </c>
      <c r="B2183" s="57" t="s">
        <v>367</v>
      </c>
      <c r="C2183" s="57" t="s">
        <v>119</v>
      </c>
      <c r="D2183" s="19" t="str">
        <f t="shared" si="204"/>
        <v>Cyclicals</v>
      </c>
      <c r="E2183" s="19" t="str">
        <f t="shared" si="205"/>
        <v>Cyclicals ex-WEG &amp; Embraer</v>
      </c>
      <c r="F2183" s="100">
        <v>4.6649999999999999E-3</v>
      </c>
      <c r="G2183" s="101">
        <v>12.02</v>
      </c>
      <c r="H2183" s="98">
        <v>0.16039999999999999</v>
      </c>
      <c r="I2183" s="20">
        <f t="shared" si="206"/>
        <v>1</v>
      </c>
      <c r="J2183" s="102">
        <f t="shared" si="207"/>
        <v>3.8810316139767056E-4</v>
      </c>
      <c r="K2183" s="102">
        <f t="shared" si="208"/>
        <v>2.4195957693121609E-3</v>
      </c>
      <c r="L2183" s="96">
        <f t="shared" si="209"/>
        <v>4.6649999999999999E-3</v>
      </c>
    </row>
    <row r="2184" spans="1:12" ht="13.95" customHeight="1" x14ac:dyDescent="0.3">
      <c r="A2184" s="94">
        <v>43830</v>
      </c>
      <c r="B2184" s="57" t="s">
        <v>367</v>
      </c>
      <c r="C2184" s="57" t="s">
        <v>119</v>
      </c>
      <c r="D2184" s="19" t="str">
        <f t="shared" si="204"/>
        <v>Cyclicals</v>
      </c>
      <c r="E2184" s="19" t="str">
        <f t="shared" si="205"/>
        <v>Cyclicals ex-WEG &amp; Embraer</v>
      </c>
      <c r="F2184" s="100">
        <v>4.7060000000000001E-3</v>
      </c>
      <c r="G2184" s="101">
        <v>13.538</v>
      </c>
      <c r="H2184" s="98">
        <v>0.14921999999999999</v>
      </c>
      <c r="I2184" s="20">
        <f t="shared" si="206"/>
        <v>1</v>
      </c>
      <c r="J2184" s="102">
        <f t="shared" si="207"/>
        <v>3.4761412320874577E-4</v>
      </c>
      <c r="K2184" s="102">
        <f t="shared" si="208"/>
        <v>2.329541101787601E-3</v>
      </c>
      <c r="L2184" s="96">
        <f t="shared" si="209"/>
        <v>4.7060000000000001E-3</v>
      </c>
    </row>
    <row r="2185" spans="1:12" ht="13.95" customHeight="1" x14ac:dyDescent="0.3">
      <c r="A2185" s="94">
        <v>43861</v>
      </c>
      <c r="B2185" s="57" t="s">
        <v>367</v>
      </c>
      <c r="C2185" s="57" t="s">
        <v>119</v>
      </c>
      <c r="D2185" s="19" t="str">
        <f t="shared" si="204"/>
        <v>Cyclicals</v>
      </c>
      <c r="E2185" s="19" t="str">
        <f t="shared" si="205"/>
        <v>Cyclicals ex-WEG &amp; Embraer</v>
      </c>
      <c r="F2185" s="100">
        <v>3.9350000000000001E-3</v>
      </c>
      <c r="G2185" s="101">
        <v>12.329000000000001</v>
      </c>
      <c r="H2185" s="98">
        <v>0.13644999999999999</v>
      </c>
      <c r="I2185" s="20">
        <f t="shared" si="206"/>
        <v>1</v>
      </c>
      <c r="J2185" s="102">
        <f t="shared" si="207"/>
        <v>3.1916619352745558E-4</v>
      </c>
      <c r="K2185" s="102">
        <f t="shared" si="208"/>
        <v>2.3390706744408621E-3</v>
      </c>
      <c r="L2185" s="96">
        <f t="shared" si="209"/>
        <v>3.9350000000000001E-3</v>
      </c>
    </row>
    <row r="2186" spans="1:12" ht="13.95" customHeight="1" x14ac:dyDescent="0.3">
      <c r="A2186" s="94">
        <v>43890</v>
      </c>
      <c r="B2186" s="57" t="s">
        <v>367</v>
      </c>
      <c r="C2186" s="57" t="s">
        <v>119</v>
      </c>
      <c r="D2186" s="19" t="str">
        <f t="shared" si="204"/>
        <v>Cyclicals</v>
      </c>
      <c r="E2186" s="19" t="str">
        <f t="shared" si="205"/>
        <v>Cyclicals ex-WEG &amp; Embraer</v>
      </c>
      <c r="F2186" s="100">
        <v>4.1739999999999998E-3</v>
      </c>
      <c r="G2186" s="101">
        <v>14.237</v>
      </c>
      <c r="H2186" s="98">
        <v>0.12994</v>
      </c>
      <c r="I2186" s="20">
        <f t="shared" si="206"/>
        <v>1</v>
      </c>
      <c r="J2186" s="102">
        <f t="shared" si="207"/>
        <v>2.9317974292336868E-4</v>
      </c>
      <c r="K2186" s="102">
        <f t="shared" si="208"/>
        <v>2.2562701471707611E-3</v>
      </c>
      <c r="L2186" s="96">
        <f t="shared" si="209"/>
        <v>4.1739999999999998E-3</v>
      </c>
    </row>
    <row r="2187" spans="1:12" ht="13.95" customHeight="1" x14ac:dyDescent="0.3">
      <c r="A2187" s="94">
        <v>43921</v>
      </c>
      <c r="B2187" s="57" t="s">
        <v>367</v>
      </c>
      <c r="C2187" s="57" t="s">
        <v>119</v>
      </c>
      <c r="D2187" s="19" t="str">
        <f t="shared" si="204"/>
        <v>Cyclicals</v>
      </c>
      <c r="E2187" s="19" t="str">
        <f t="shared" si="205"/>
        <v>Cyclicals ex-WEG &amp; Embraer</v>
      </c>
      <c r="F2187" s="100">
        <v>3.869E-3</v>
      </c>
      <c r="G2187" s="101">
        <v>10.108000000000001</v>
      </c>
      <c r="H2187" s="98">
        <v>0.1191</v>
      </c>
      <c r="I2187" s="20">
        <f t="shared" si="206"/>
        <v>1</v>
      </c>
      <c r="J2187" s="102">
        <f t="shared" si="207"/>
        <v>3.8276612584091808E-4</v>
      </c>
      <c r="K2187" s="102">
        <f t="shared" si="208"/>
        <v>3.2138213756584223E-3</v>
      </c>
      <c r="L2187" s="96">
        <f t="shared" si="209"/>
        <v>3.869E-3</v>
      </c>
    </row>
    <row r="2188" spans="1:12" ht="13.95" customHeight="1" x14ac:dyDescent="0.3">
      <c r="A2188" s="94">
        <v>43951</v>
      </c>
      <c r="B2188" s="57" t="s">
        <v>367</v>
      </c>
      <c r="C2188" s="57" t="s">
        <v>119</v>
      </c>
      <c r="D2188" s="19" t="str">
        <f t="shared" si="204"/>
        <v>Cyclicals</v>
      </c>
      <c r="E2188" s="19" t="str">
        <f t="shared" si="205"/>
        <v>Cyclicals ex-WEG &amp; Embraer</v>
      </c>
      <c r="F2188" s="100">
        <v>3.1220000000000002E-3</v>
      </c>
      <c r="G2188" s="101">
        <v>11.962</v>
      </c>
      <c r="H2188" s="98">
        <v>8.8510000000000005E-2</v>
      </c>
      <c r="I2188" s="20">
        <f t="shared" si="206"/>
        <v>1</v>
      </c>
      <c r="J2188" s="102">
        <f t="shared" si="207"/>
        <v>2.6099314495903696E-4</v>
      </c>
      <c r="K2188" s="102">
        <f t="shared" si="208"/>
        <v>2.9487418931085406E-3</v>
      </c>
      <c r="L2188" s="96">
        <f t="shared" si="209"/>
        <v>3.1220000000000002E-3</v>
      </c>
    </row>
    <row r="2189" spans="1:12" ht="13.95" customHeight="1" x14ac:dyDescent="0.3">
      <c r="A2189" s="94">
        <v>43982</v>
      </c>
      <c r="B2189" s="57" t="s">
        <v>367</v>
      </c>
      <c r="C2189" s="57" t="s">
        <v>119</v>
      </c>
      <c r="D2189" s="19" t="str">
        <f t="shared" si="204"/>
        <v>Cyclicals</v>
      </c>
      <c r="E2189" s="19" t="str">
        <f t="shared" si="205"/>
        <v>Cyclicals ex-WEG &amp; Embraer</v>
      </c>
      <c r="F2189" s="100">
        <v>2.8969999999999998E-3</v>
      </c>
      <c r="G2189" s="101">
        <v>12.452999999999999</v>
      </c>
      <c r="H2189" s="98">
        <v>8.4849999999999995E-2</v>
      </c>
      <c r="I2189" s="20">
        <f t="shared" si="206"/>
        <v>1</v>
      </c>
      <c r="J2189" s="102">
        <f t="shared" si="207"/>
        <v>2.3263470649642656E-4</v>
      </c>
      <c r="K2189" s="102">
        <f t="shared" si="208"/>
        <v>2.7417172244717332E-3</v>
      </c>
      <c r="L2189" s="96">
        <f t="shared" si="209"/>
        <v>2.8969999999999998E-3</v>
      </c>
    </row>
    <row r="2190" spans="1:12" ht="13.95" customHeight="1" x14ac:dyDescent="0.3">
      <c r="A2190" s="94">
        <v>44012</v>
      </c>
      <c r="B2190" s="57" t="s">
        <v>367</v>
      </c>
      <c r="C2190" s="57" t="s">
        <v>119</v>
      </c>
      <c r="D2190" s="19" t="str">
        <f t="shared" si="204"/>
        <v>Cyclicals</v>
      </c>
      <c r="E2190" s="19" t="str">
        <f t="shared" si="205"/>
        <v>Cyclicals ex-WEG &amp; Embraer</v>
      </c>
      <c r="F2190" s="100">
        <v>3.003E-3</v>
      </c>
      <c r="G2190" s="101">
        <v>15.249000000000001</v>
      </c>
      <c r="H2190" s="98">
        <v>8.4540000000000004E-2</v>
      </c>
      <c r="I2190" s="20">
        <f t="shared" si="206"/>
        <v>1</v>
      </c>
      <c r="J2190" s="102">
        <f t="shared" si="207"/>
        <v>1.9693094629156009E-4</v>
      </c>
      <c r="K2190" s="102">
        <f t="shared" si="208"/>
        <v>2.3294410491076422E-3</v>
      </c>
      <c r="L2190" s="96">
        <f t="shared" si="209"/>
        <v>3.003E-3</v>
      </c>
    </row>
    <row r="2191" spans="1:12" ht="13.95" customHeight="1" x14ac:dyDescent="0.3">
      <c r="A2191" s="94">
        <v>44043</v>
      </c>
      <c r="B2191" s="57" t="s">
        <v>367</v>
      </c>
      <c r="C2191" s="57" t="s">
        <v>119</v>
      </c>
      <c r="D2191" s="19" t="str">
        <f t="shared" si="204"/>
        <v>Cyclicals</v>
      </c>
      <c r="E2191" s="19" t="str">
        <f t="shared" si="205"/>
        <v>Cyclicals ex-WEG &amp; Embraer</v>
      </c>
      <c r="F2191" s="100">
        <v>3.2100000000000002E-3</v>
      </c>
      <c r="G2191" s="101">
        <v>18.140999999999998</v>
      </c>
      <c r="H2191" s="98">
        <v>8.3539999999999989E-2</v>
      </c>
      <c r="I2191" s="20">
        <f t="shared" si="206"/>
        <v>1</v>
      </c>
      <c r="J2191" s="102">
        <f t="shared" si="207"/>
        <v>1.7694724656854642E-4</v>
      </c>
      <c r="K2191" s="102">
        <f t="shared" si="208"/>
        <v>2.1181140360132444E-3</v>
      </c>
      <c r="L2191" s="96">
        <f t="shared" si="209"/>
        <v>3.2100000000000002E-3</v>
      </c>
    </row>
    <row r="2192" spans="1:12" ht="13.95" customHeight="1" x14ac:dyDescent="0.3">
      <c r="A2192" s="94">
        <v>44074</v>
      </c>
      <c r="B2192" s="57" t="s">
        <v>367</v>
      </c>
      <c r="C2192" s="57" t="s">
        <v>119</v>
      </c>
      <c r="D2192" s="19" t="str">
        <f t="shared" si="204"/>
        <v>Cyclicals</v>
      </c>
      <c r="E2192" s="19" t="str">
        <f t="shared" si="205"/>
        <v>Cyclicals ex-WEG &amp; Embraer</v>
      </c>
      <c r="F2192" s="100">
        <v>2.8270000000000001E-3</v>
      </c>
      <c r="G2192" s="101">
        <v>14.77</v>
      </c>
      <c r="H2192" s="98">
        <v>8.6620000000000003E-2</v>
      </c>
      <c r="I2192" s="20">
        <f t="shared" si="206"/>
        <v>1</v>
      </c>
      <c r="J2192" s="102">
        <f t="shared" si="207"/>
        <v>1.9140148950575492E-4</v>
      </c>
      <c r="K2192" s="102">
        <f t="shared" si="208"/>
        <v>2.2096685465914905E-3</v>
      </c>
      <c r="L2192" s="96">
        <f t="shared" si="209"/>
        <v>2.8270000000000001E-3</v>
      </c>
    </row>
    <row r="2193" spans="1:12" ht="13.95" customHeight="1" x14ac:dyDescent="0.3">
      <c r="A2193" s="94">
        <v>44104</v>
      </c>
      <c r="B2193" s="57" t="s">
        <v>367</v>
      </c>
      <c r="C2193" s="57" t="s">
        <v>119</v>
      </c>
      <c r="D2193" s="19" t="str">
        <f t="shared" si="204"/>
        <v>Cyclicals</v>
      </c>
      <c r="E2193" s="19" t="str">
        <f t="shared" si="205"/>
        <v>Cyclicals ex-WEG &amp; Embraer</v>
      </c>
      <c r="F2193" s="100">
        <v>2.526E-3</v>
      </c>
      <c r="G2193" s="101">
        <v>12.260999999999999</v>
      </c>
      <c r="H2193" s="98">
        <v>8.8759999999999992E-2</v>
      </c>
      <c r="I2193" s="20">
        <f t="shared" si="206"/>
        <v>1</v>
      </c>
      <c r="J2193" s="102">
        <f t="shared" si="207"/>
        <v>2.0601908490335211E-4</v>
      </c>
      <c r="K2193" s="102">
        <f t="shared" si="208"/>
        <v>2.3210802715564684E-3</v>
      </c>
      <c r="L2193" s="96">
        <f t="shared" si="209"/>
        <v>2.526E-3</v>
      </c>
    </row>
    <row r="2194" spans="1:12" ht="13.95" customHeight="1" x14ac:dyDescent="0.3">
      <c r="A2194" s="94">
        <v>44135</v>
      </c>
      <c r="B2194" s="57" t="s">
        <v>367</v>
      </c>
      <c r="C2194" s="57" t="s">
        <v>119</v>
      </c>
      <c r="D2194" s="19" t="str">
        <f t="shared" si="204"/>
        <v>Cyclicals</v>
      </c>
      <c r="E2194" s="19" t="str">
        <f t="shared" si="205"/>
        <v>Cyclicals ex-WEG &amp; Embraer</v>
      </c>
      <c r="F2194" s="100">
        <v>2.1749999999999999E-3</v>
      </c>
      <c r="G2194" s="101">
        <v>11.362</v>
      </c>
      <c r="H2194" s="98">
        <v>7.9930000000000001E-2</v>
      </c>
      <c r="I2194" s="20">
        <f t="shared" si="206"/>
        <v>1</v>
      </c>
      <c r="J2194" s="102">
        <f t="shared" si="207"/>
        <v>1.9142756556944198E-4</v>
      </c>
      <c r="K2194" s="102">
        <f t="shared" si="208"/>
        <v>2.3949401422424868E-3</v>
      </c>
      <c r="L2194" s="96">
        <f t="shared" si="209"/>
        <v>2.1749999999999999E-3</v>
      </c>
    </row>
    <row r="2195" spans="1:12" ht="13.95" customHeight="1" x14ac:dyDescent="0.3">
      <c r="A2195" s="94">
        <v>44165</v>
      </c>
      <c r="B2195" s="57" t="s">
        <v>367</v>
      </c>
      <c r="C2195" s="57" t="s">
        <v>119</v>
      </c>
      <c r="D2195" s="19" t="str">
        <f t="shared" si="204"/>
        <v>Cyclicals</v>
      </c>
      <c r="E2195" s="19" t="str">
        <f t="shared" si="205"/>
        <v>Cyclicals ex-WEG &amp; Embraer</v>
      </c>
      <c r="F2195" s="100">
        <v>1.9789999999999999E-3</v>
      </c>
      <c r="G2195" s="101">
        <v>11.137</v>
      </c>
      <c r="H2195" s="98">
        <v>8.9949999999999988E-2</v>
      </c>
      <c r="I2195" s="20">
        <f t="shared" si="206"/>
        <v>1</v>
      </c>
      <c r="J2195" s="102">
        <f t="shared" si="207"/>
        <v>1.7769596839364279E-4</v>
      </c>
      <c r="K2195" s="102">
        <f t="shared" si="208"/>
        <v>1.9754971472333831E-3</v>
      </c>
      <c r="L2195" s="96">
        <f t="shared" si="209"/>
        <v>1.9789999999999999E-3</v>
      </c>
    </row>
    <row r="2196" spans="1:12" ht="13.95" customHeight="1" x14ac:dyDescent="0.3">
      <c r="A2196" s="94">
        <v>44196</v>
      </c>
      <c r="B2196" s="57" t="s">
        <v>367</v>
      </c>
      <c r="C2196" s="57" t="s">
        <v>119</v>
      </c>
      <c r="D2196" s="19" t="str">
        <f t="shared" si="204"/>
        <v>Cyclicals</v>
      </c>
      <c r="E2196" s="19" t="str">
        <f t="shared" si="205"/>
        <v>Cyclicals ex-WEG &amp; Embraer</v>
      </c>
      <c r="F2196" s="100">
        <v>1.9289999999999999E-3</v>
      </c>
      <c r="G2196" s="101">
        <v>12.722</v>
      </c>
      <c r="H2196" s="98">
        <v>8.7379999999999999E-2</v>
      </c>
      <c r="I2196" s="20">
        <f t="shared" si="206"/>
        <v>1</v>
      </c>
      <c r="J2196" s="102">
        <f t="shared" si="207"/>
        <v>1.5162710265681498E-4</v>
      </c>
      <c r="K2196" s="102">
        <f t="shared" si="208"/>
        <v>1.7352609596797319E-3</v>
      </c>
      <c r="L2196" s="96">
        <f t="shared" si="209"/>
        <v>1.9289999999999999E-3</v>
      </c>
    </row>
    <row r="2197" spans="1:12" ht="13.95" customHeight="1" x14ac:dyDescent="0.3">
      <c r="A2197" s="94">
        <v>44227</v>
      </c>
      <c r="B2197" s="57" t="s">
        <v>367</v>
      </c>
      <c r="C2197" s="57" t="s">
        <v>119</v>
      </c>
      <c r="D2197" s="19" t="str">
        <f t="shared" si="204"/>
        <v>Cyclicals</v>
      </c>
      <c r="E2197" s="19" t="str">
        <f t="shared" si="205"/>
        <v>Cyclicals ex-WEG &amp; Embraer</v>
      </c>
      <c r="F2197" s="100">
        <v>2.16E-3</v>
      </c>
      <c r="G2197" s="101">
        <v>12.4</v>
      </c>
      <c r="H2197" s="98">
        <v>8.6969999999999992E-2</v>
      </c>
      <c r="I2197" s="20">
        <f t="shared" si="206"/>
        <v>1</v>
      </c>
      <c r="J2197" s="102">
        <f t="shared" si="207"/>
        <v>1.7419354838709678E-4</v>
      </c>
      <c r="K2197" s="102">
        <f t="shared" si="208"/>
        <v>2.0029153545716547E-3</v>
      </c>
      <c r="L2197" s="96">
        <f t="shared" si="209"/>
        <v>2.16E-3</v>
      </c>
    </row>
    <row r="2198" spans="1:12" ht="13.95" customHeight="1" x14ac:dyDescent="0.3">
      <c r="A2198" s="94">
        <v>44255</v>
      </c>
      <c r="B2198" s="57" t="s">
        <v>367</v>
      </c>
      <c r="C2198" s="57" t="s">
        <v>119</v>
      </c>
      <c r="D2198" s="19" t="str">
        <f t="shared" si="204"/>
        <v>Cyclicals</v>
      </c>
      <c r="E2198" s="19" t="str">
        <f t="shared" si="205"/>
        <v>Cyclicals ex-WEG &amp; Embraer</v>
      </c>
      <c r="F2198" s="100">
        <v>1.98E-3</v>
      </c>
      <c r="G2198" s="101">
        <v>10.795999999999999</v>
      </c>
      <c r="H2198" s="98">
        <v>8.7469999999999992E-2</v>
      </c>
      <c r="I2198" s="20">
        <f t="shared" si="206"/>
        <v>1</v>
      </c>
      <c r="J2198" s="102">
        <f t="shared" si="207"/>
        <v>1.834012597258244E-4</v>
      </c>
      <c r="K2198" s="102">
        <f t="shared" si="208"/>
        <v>2.0967332768471979E-3</v>
      </c>
      <c r="L2198" s="96">
        <f t="shared" si="209"/>
        <v>1.98E-3</v>
      </c>
    </row>
    <row r="2199" spans="1:12" ht="13.95" customHeight="1" x14ac:dyDescent="0.3">
      <c r="A2199" s="94">
        <v>44286</v>
      </c>
      <c r="B2199" s="57" t="s">
        <v>367</v>
      </c>
      <c r="C2199" s="57" t="s">
        <v>119</v>
      </c>
      <c r="D2199" s="19" t="str">
        <f t="shared" si="204"/>
        <v>Cyclicals</v>
      </c>
      <c r="E2199" s="19" t="str">
        <f t="shared" si="205"/>
        <v>Cyclicals ex-WEG &amp; Embraer</v>
      </c>
      <c r="F2199" s="100">
        <v>1.9400000000000001E-3</v>
      </c>
      <c r="G2199" s="101">
        <v>10.955</v>
      </c>
      <c r="H2199" s="98">
        <v>8.548E-2</v>
      </c>
      <c r="I2199" s="20">
        <f t="shared" si="206"/>
        <v>1</v>
      </c>
      <c r="J2199" s="102">
        <f t="shared" si="207"/>
        <v>1.7708808763121863E-4</v>
      </c>
      <c r="K2199" s="102">
        <f t="shared" si="208"/>
        <v>2.0716903092093896E-3</v>
      </c>
      <c r="L2199" s="96">
        <f t="shared" si="209"/>
        <v>1.9400000000000001E-3</v>
      </c>
    </row>
    <row r="2200" spans="1:12" ht="13.95" customHeight="1" x14ac:dyDescent="0.3">
      <c r="A2200" s="94">
        <v>44316</v>
      </c>
      <c r="B2200" s="57" t="s">
        <v>367</v>
      </c>
      <c r="C2200" s="57" t="s">
        <v>119</v>
      </c>
      <c r="D2200" s="19" t="str">
        <f t="shared" si="204"/>
        <v>Cyclicals</v>
      </c>
      <c r="E2200" s="19" t="str">
        <f t="shared" si="205"/>
        <v>Cyclicals ex-WEG &amp; Embraer</v>
      </c>
      <c r="F2200" s="100">
        <v>1.7700000000000001E-3</v>
      </c>
      <c r="G2200" s="101">
        <v>9.8819999999999997</v>
      </c>
      <c r="H2200" s="98">
        <v>8.4199999999999997E-2</v>
      </c>
      <c r="I2200" s="20">
        <f t="shared" si="206"/>
        <v>1</v>
      </c>
      <c r="J2200" s="102">
        <f t="shared" si="207"/>
        <v>1.7911353976927748E-4</v>
      </c>
      <c r="K2200" s="102">
        <f t="shared" si="208"/>
        <v>2.1272391896588775E-3</v>
      </c>
      <c r="L2200" s="96">
        <f t="shared" si="209"/>
        <v>1.7700000000000001E-3</v>
      </c>
    </row>
    <row r="2201" spans="1:12" ht="13.95" customHeight="1" x14ac:dyDescent="0.3">
      <c r="A2201" s="94">
        <v>44347</v>
      </c>
      <c r="B2201" s="57" t="s">
        <v>367</v>
      </c>
      <c r="C2201" s="57" t="s">
        <v>119</v>
      </c>
      <c r="D2201" s="19" t="str">
        <f t="shared" si="204"/>
        <v>Cyclicals</v>
      </c>
      <c r="E2201" s="19" t="str">
        <f t="shared" si="205"/>
        <v>Cyclicals ex-WEG &amp; Embraer</v>
      </c>
      <c r="F2201" s="100">
        <v>2.0500000000000002E-3</v>
      </c>
      <c r="G2201" s="101">
        <v>13.244</v>
      </c>
      <c r="H2201" s="98">
        <v>7.986E-2</v>
      </c>
      <c r="I2201" s="20">
        <f t="shared" si="206"/>
        <v>1</v>
      </c>
      <c r="J2201" s="102">
        <f t="shared" si="207"/>
        <v>1.5478707339172456E-4</v>
      </c>
      <c r="K2201" s="102">
        <f t="shared" si="208"/>
        <v>1.9382303204573575E-3</v>
      </c>
      <c r="L2201" s="96">
        <f t="shared" si="209"/>
        <v>2.0500000000000002E-3</v>
      </c>
    </row>
    <row r="2202" spans="1:12" ht="13.95" customHeight="1" x14ac:dyDescent="0.3">
      <c r="A2202" s="94">
        <v>44377</v>
      </c>
      <c r="B2202" s="57" t="s">
        <v>367</v>
      </c>
      <c r="C2202" s="57" t="s">
        <v>119</v>
      </c>
      <c r="D2202" s="19" t="str">
        <f t="shared" si="204"/>
        <v>Cyclicals</v>
      </c>
      <c r="E2202" s="19" t="str">
        <f t="shared" si="205"/>
        <v>Cyclicals ex-WEG &amp; Embraer</v>
      </c>
      <c r="F2202" s="100">
        <v>1.7600000000000001E-3</v>
      </c>
      <c r="G2202" s="101">
        <v>11.327</v>
      </c>
      <c r="H2202" s="98">
        <v>7.936E-2</v>
      </c>
      <c r="I2202" s="20">
        <f t="shared" si="206"/>
        <v>1</v>
      </c>
      <c r="J2202" s="102">
        <f t="shared" si="207"/>
        <v>1.5538094817692241E-4</v>
      </c>
      <c r="K2202" s="102">
        <f t="shared" si="208"/>
        <v>1.9579252542454941E-3</v>
      </c>
      <c r="L2202" s="96">
        <f t="shared" si="209"/>
        <v>1.7600000000000001E-3</v>
      </c>
    </row>
    <row r="2203" spans="1:12" ht="13.95" customHeight="1" x14ac:dyDescent="0.3">
      <c r="A2203" s="94">
        <v>44408</v>
      </c>
      <c r="B2203" s="57" t="s">
        <v>367</v>
      </c>
      <c r="C2203" s="57" t="s">
        <v>119</v>
      </c>
      <c r="D2203" s="19" t="str">
        <f t="shared" si="204"/>
        <v>Cyclicals</v>
      </c>
      <c r="E2203" s="19" t="str">
        <f t="shared" si="205"/>
        <v>Cyclicals ex-WEG &amp; Embraer</v>
      </c>
      <c r="F2203" s="100">
        <v>1.6999999999999999E-3</v>
      </c>
      <c r="G2203" s="101">
        <v>10.242000000000001</v>
      </c>
      <c r="H2203" s="98">
        <v>7.868E-2</v>
      </c>
      <c r="I2203" s="20">
        <f t="shared" si="206"/>
        <v>1</v>
      </c>
      <c r="J2203" s="102">
        <f t="shared" si="207"/>
        <v>1.6598320640499899E-4</v>
      </c>
      <c r="K2203" s="102">
        <f t="shared" si="208"/>
        <v>2.1095984545627731E-3</v>
      </c>
      <c r="L2203" s="96">
        <f t="shared" si="209"/>
        <v>1.6999999999999999E-3</v>
      </c>
    </row>
    <row r="2204" spans="1:12" ht="13.95" customHeight="1" x14ac:dyDescent="0.3">
      <c r="A2204" s="94">
        <v>44439</v>
      </c>
      <c r="B2204" s="57" t="s">
        <v>367</v>
      </c>
      <c r="C2204" s="57" t="s">
        <v>119</v>
      </c>
      <c r="D2204" s="19" t="str">
        <f t="shared" si="204"/>
        <v>Cyclicals</v>
      </c>
      <c r="E2204" s="19" t="str">
        <f t="shared" si="205"/>
        <v>Cyclicals ex-WEG &amp; Embraer</v>
      </c>
      <c r="F2204" s="100">
        <v>1.49E-3</v>
      </c>
      <c r="G2204" s="101">
        <v>8.5370000000000008</v>
      </c>
      <c r="H2204" s="98">
        <v>9.2929999999999999E-2</v>
      </c>
      <c r="I2204" s="20">
        <f t="shared" si="206"/>
        <v>1</v>
      </c>
      <c r="J2204" s="102">
        <f t="shared" si="207"/>
        <v>1.7453437975869742E-4</v>
      </c>
      <c r="K2204" s="102">
        <f t="shared" si="208"/>
        <v>1.8781274051296397E-3</v>
      </c>
      <c r="L2204" s="96">
        <f t="shared" si="209"/>
        <v>1.49E-3</v>
      </c>
    </row>
    <row r="2205" spans="1:12" ht="13.95" customHeight="1" x14ac:dyDescent="0.3">
      <c r="A2205" s="94">
        <v>44469</v>
      </c>
      <c r="B2205" s="57" t="s">
        <v>367</v>
      </c>
      <c r="C2205" s="57" t="s">
        <v>119</v>
      </c>
      <c r="D2205" s="19" t="str">
        <f t="shared" si="204"/>
        <v>Cyclicals</v>
      </c>
      <c r="E2205" s="19" t="str">
        <f t="shared" si="205"/>
        <v>Cyclicals ex-WEG &amp; Embraer</v>
      </c>
      <c r="F2205" s="100">
        <v>1.2199999999999999E-3</v>
      </c>
      <c r="G2205" s="101">
        <v>6.7220000000000004</v>
      </c>
      <c r="H2205" s="98">
        <v>8.5459999999999994E-2</v>
      </c>
      <c r="I2205" s="20">
        <f t="shared" si="206"/>
        <v>1</v>
      </c>
      <c r="J2205" s="102">
        <f t="shared" si="207"/>
        <v>1.8149360309431715E-4</v>
      </c>
      <c r="K2205" s="102">
        <f t="shared" si="208"/>
        <v>2.1237257558427004E-3</v>
      </c>
      <c r="L2205" s="96">
        <f t="shared" si="209"/>
        <v>1.2199999999999999E-3</v>
      </c>
    </row>
    <row r="2206" spans="1:12" ht="13.95" customHeight="1" x14ac:dyDescent="0.3">
      <c r="A2206" s="94">
        <v>44500</v>
      </c>
      <c r="B2206" s="57" t="s">
        <v>367</v>
      </c>
      <c r="C2206" s="57" t="s">
        <v>119</v>
      </c>
      <c r="D2206" s="19" t="str">
        <f t="shared" si="204"/>
        <v>Cyclicals</v>
      </c>
      <c r="E2206" s="19" t="str">
        <f t="shared" si="205"/>
        <v>Cyclicals ex-WEG &amp; Embraer</v>
      </c>
      <c r="F2206" s="100">
        <v>1.2600000000000001E-3</v>
      </c>
      <c r="G2206" s="101">
        <v>6.6520000000000001</v>
      </c>
      <c r="H2206" s="98">
        <v>8.2150000000000001E-2</v>
      </c>
      <c r="I2206" s="20">
        <f t="shared" si="206"/>
        <v>1</v>
      </c>
      <c r="J2206" s="102">
        <f t="shared" si="207"/>
        <v>1.8941671677690921E-4</v>
      </c>
      <c r="K2206" s="102">
        <f t="shared" si="208"/>
        <v>2.3057421397067461E-3</v>
      </c>
      <c r="L2206" s="96">
        <f t="shared" si="209"/>
        <v>1.2600000000000001E-3</v>
      </c>
    </row>
    <row r="2207" spans="1:12" ht="13.95" customHeight="1" x14ac:dyDescent="0.3">
      <c r="A2207" s="94">
        <v>44530</v>
      </c>
      <c r="B2207" s="57" t="s">
        <v>367</v>
      </c>
      <c r="C2207" s="57" t="s">
        <v>119</v>
      </c>
      <c r="D2207" s="19" t="str">
        <f t="shared" si="204"/>
        <v>Cyclicals</v>
      </c>
      <c r="E2207" s="19" t="str">
        <f t="shared" si="205"/>
        <v>Cyclicals ex-WEG &amp; Embraer</v>
      </c>
      <c r="F2207" s="100">
        <v>1.2099999999999999E-3</v>
      </c>
      <c r="G2207" s="101">
        <v>6.3150000000000004</v>
      </c>
      <c r="H2207" s="98">
        <v>7.8039999999999998E-2</v>
      </c>
      <c r="I2207" s="20">
        <f t="shared" si="206"/>
        <v>1</v>
      </c>
      <c r="J2207" s="102">
        <f t="shared" si="207"/>
        <v>1.9160728424386379E-4</v>
      </c>
      <c r="K2207" s="102">
        <f t="shared" si="208"/>
        <v>2.4552445443857484E-3</v>
      </c>
      <c r="L2207" s="96">
        <f t="shared" si="209"/>
        <v>1.2099999999999999E-3</v>
      </c>
    </row>
    <row r="2208" spans="1:12" ht="13.95" customHeight="1" x14ac:dyDescent="0.3">
      <c r="A2208" s="94">
        <v>44561</v>
      </c>
      <c r="B2208" s="57" t="s">
        <v>367</v>
      </c>
      <c r="C2208" s="57" t="s">
        <v>119</v>
      </c>
      <c r="D2208" s="19" t="str">
        <f t="shared" si="204"/>
        <v>Cyclicals</v>
      </c>
      <c r="E2208" s="19" t="str">
        <f t="shared" si="205"/>
        <v>Cyclicals ex-WEG &amp; Embraer</v>
      </c>
      <c r="F2208" s="100">
        <v>1.31E-3</v>
      </c>
      <c r="G2208" s="101">
        <v>7.2389999999999999</v>
      </c>
      <c r="H2208" s="98">
        <v>7.7259999999999995E-2</v>
      </c>
      <c r="I2208" s="20">
        <f t="shared" si="206"/>
        <v>1</v>
      </c>
      <c r="J2208" s="102">
        <f t="shared" si="207"/>
        <v>1.8096422157756596E-4</v>
      </c>
      <c r="K2208" s="102">
        <f t="shared" si="208"/>
        <v>2.3422757128859174E-3</v>
      </c>
      <c r="L2208" s="96">
        <f t="shared" si="209"/>
        <v>1.31E-3</v>
      </c>
    </row>
    <row r="2209" spans="1:12" ht="13.95" customHeight="1" x14ac:dyDescent="0.3">
      <c r="A2209" s="94">
        <v>44592</v>
      </c>
      <c r="B2209" s="57" t="s">
        <v>367</v>
      </c>
      <c r="C2209" s="57" t="s">
        <v>119</v>
      </c>
      <c r="D2209" s="19" t="str">
        <f t="shared" si="204"/>
        <v>Cyclicals</v>
      </c>
      <c r="E2209" s="19" t="str">
        <f t="shared" si="205"/>
        <v>Cyclicals ex-WEG &amp; Embraer</v>
      </c>
      <c r="F2209" s="100">
        <v>1.23E-3</v>
      </c>
      <c r="G2209" s="101">
        <v>7.4770000000000003</v>
      </c>
      <c r="H2209" s="98">
        <v>7.7670000000000003E-2</v>
      </c>
      <c r="I2209" s="20">
        <f t="shared" si="206"/>
        <v>1</v>
      </c>
      <c r="J2209" s="102">
        <f t="shared" si="207"/>
        <v>1.6450448040658018E-4</v>
      </c>
      <c r="K2209" s="102">
        <f t="shared" si="208"/>
        <v>2.1179925377440476E-3</v>
      </c>
      <c r="L2209" s="96">
        <f t="shared" si="209"/>
        <v>1.23E-3</v>
      </c>
    </row>
    <row r="2210" spans="1:12" ht="13.95" customHeight="1" x14ac:dyDescent="0.3">
      <c r="A2210" s="94">
        <v>44620</v>
      </c>
      <c r="B2210" s="57" t="s">
        <v>367</v>
      </c>
      <c r="C2210" s="57" t="s">
        <v>119</v>
      </c>
      <c r="D2210" s="19" t="str">
        <f t="shared" si="204"/>
        <v>Cyclicals</v>
      </c>
      <c r="E2210" s="19" t="str">
        <f t="shared" si="205"/>
        <v>Cyclicals ex-WEG &amp; Embraer</v>
      </c>
      <c r="F2210" s="100">
        <v>1.3699999999999999E-3</v>
      </c>
      <c r="G2210" s="101">
        <v>7.81</v>
      </c>
      <c r="H2210" s="98">
        <v>8.1010000000000013E-2</v>
      </c>
      <c r="I2210" s="20">
        <f t="shared" si="206"/>
        <v>1</v>
      </c>
      <c r="J2210" s="102">
        <f t="shared" si="207"/>
        <v>1.7541613316261203E-4</v>
      </c>
      <c r="K2210" s="102">
        <f t="shared" si="208"/>
        <v>2.1653639447304284E-3</v>
      </c>
      <c r="L2210" s="96">
        <f t="shared" si="209"/>
        <v>1.3699999999999999E-3</v>
      </c>
    </row>
    <row r="2211" spans="1:12" ht="13.95" customHeight="1" x14ac:dyDescent="0.3">
      <c r="A2211" s="94">
        <v>44651</v>
      </c>
      <c r="B2211" s="57" t="s">
        <v>367</v>
      </c>
      <c r="C2211" s="57" t="s">
        <v>119</v>
      </c>
      <c r="D2211" s="19" t="str">
        <f t="shared" si="204"/>
        <v>Cyclicals</v>
      </c>
      <c r="E2211" s="19" t="str">
        <f t="shared" si="205"/>
        <v>Cyclicals ex-WEG &amp; Embraer</v>
      </c>
      <c r="F2211" s="100">
        <v>1.57E-3</v>
      </c>
      <c r="G2211" s="101">
        <v>9.3539999999999992</v>
      </c>
      <c r="H2211" s="98">
        <v>8.1470000000000001E-2</v>
      </c>
      <c r="I2211" s="20">
        <f t="shared" si="206"/>
        <v>1</v>
      </c>
      <c r="J2211" s="102">
        <f t="shared" si="207"/>
        <v>1.678426341672012E-4</v>
      </c>
      <c r="K2211" s="102">
        <f t="shared" si="208"/>
        <v>2.0601771715625531E-3</v>
      </c>
      <c r="L2211" s="96">
        <f t="shared" si="209"/>
        <v>1.57E-3</v>
      </c>
    </row>
    <row r="2212" spans="1:12" ht="13.95" customHeight="1" x14ac:dyDescent="0.3">
      <c r="A2212" s="94">
        <v>44681</v>
      </c>
      <c r="B2212" s="57" t="s">
        <v>367</v>
      </c>
      <c r="C2212" s="57" t="s">
        <v>119</v>
      </c>
      <c r="D2212" s="19" t="str">
        <f t="shared" si="204"/>
        <v>Cyclicals</v>
      </c>
      <c r="E2212" s="19" t="str">
        <f t="shared" si="205"/>
        <v>Cyclicals ex-WEG &amp; Embraer</v>
      </c>
      <c r="F2212" s="100">
        <v>1.9300000000000001E-3</v>
      </c>
      <c r="G2212" s="101">
        <v>9.7650000000000006</v>
      </c>
      <c r="H2212" s="98">
        <v>8.6379999999999998E-2</v>
      </c>
      <c r="I2212" s="20">
        <f t="shared" si="206"/>
        <v>1</v>
      </c>
      <c r="J2212" s="102">
        <f t="shared" si="207"/>
        <v>1.9764464925755247E-4</v>
      </c>
      <c r="K2212" s="102">
        <f t="shared" si="208"/>
        <v>2.2880834598003295E-3</v>
      </c>
      <c r="L2212" s="96">
        <f t="shared" si="209"/>
        <v>1.9300000000000001E-3</v>
      </c>
    </row>
    <row r="2213" spans="1:12" ht="13.95" customHeight="1" x14ac:dyDescent="0.3">
      <c r="A2213" s="94">
        <v>44712</v>
      </c>
      <c r="B2213" s="57" t="s">
        <v>367</v>
      </c>
      <c r="C2213" s="57" t="s">
        <v>119</v>
      </c>
      <c r="D2213" s="19" t="str">
        <f t="shared" si="204"/>
        <v>Cyclicals</v>
      </c>
      <c r="E2213" s="19" t="str">
        <f t="shared" si="205"/>
        <v>Cyclicals ex-WEG &amp; Embraer</v>
      </c>
      <c r="F2213" s="100">
        <v>2.2100000000000002E-3</v>
      </c>
      <c r="G2213" s="101">
        <v>10.864000000000001</v>
      </c>
      <c r="H2213" s="98">
        <v>8.2949999999999996E-2</v>
      </c>
      <c r="I2213" s="20">
        <f t="shared" si="206"/>
        <v>1</v>
      </c>
      <c r="J2213" s="102">
        <f t="shared" si="207"/>
        <v>2.0342415316642121E-4</v>
      </c>
      <c r="K2213" s="102">
        <f t="shared" si="208"/>
        <v>2.4523707434167719E-3</v>
      </c>
      <c r="L2213" s="96">
        <f t="shared" si="209"/>
        <v>2.2100000000000002E-3</v>
      </c>
    </row>
    <row r="2214" spans="1:12" ht="13.95" customHeight="1" x14ac:dyDescent="0.3">
      <c r="A2214" s="94">
        <v>44742</v>
      </c>
      <c r="B2214" s="57" t="s">
        <v>367</v>
      </c>
      <c r="C2214" s="57" t="s">
        <v>119</v>
      </c>
      <c r="D2214" s="19" t="str">
        <f t="shared" si="204"/>
        <v>Cyclicals</v>
      </c>
      <c r="E2214" s="19" t="str">
        <f t="shared" si="205"/>
        <v>Cyclicals ex-WEG &amp; Embraer</v>
      </c>
      <c r="F2214" s="100">
        <v>2.3500000000000001E-3</v>
      </c>
      <c r="G2214" s="101">
        <v>9.4239999999999995</v>
      </c>
      <c r="H2214" s="98">
        <v>8.6679999999999993E-2</v>
      </c>
      <c r="I2214" s="20">
        <f t="shared" si="206"/>
        <v>1</v>
      </c>
      <c r="J2214" s="102">
        <f t="shared" si="207"/>
        <v>2.4936332767402377E-4</v>
      </c>
      <c r="K2214" s="102">
        <f t="shared" si="208"/>
        <v>2.8768265767653875E-3</v>
      </c>
      <c r="L2214" s="96">
        <f t="shared" si="209"/>
        <v>2.3500000000000001E-3</v>
      </c>
    </row>
    <row r="2215" spans="1:12" ht="13.95" customHeight="1" x14ac:dyDescent="0.3">
      <c r="A2215" s="94">
        <v>44773</v>
      </c>
      <c r="B2215" s="57" t="s">
        <v>367</v>
      </c>
      <c r="C2215" s="57" t="s">
        <v>119</v>
      </c>
      <c r="D2215" s="19" t="str">
        <f t="shared" si="204"/>
        <v>Cyclicals</v>
      </c>
      <c r="E2215" s="19" t="str">
        <f t="shared" si="205"/>
        <v>Cyclicals ex-WEG &amp; Embraer</v>
      </c>
      <c r="F2215" s="100">
        <v>2.64E-3</v>
      </c>
      <c r="G2215" s="101">
        <v>10.641999999999999</v>
      </c>
      <c r="H2215" s="98">
        <v>9.1020000000000004E-2</v>
      </c>
      <c r="I2215" s="20">
        <f t="shared" si="206"/>
        <v>1</v>
      </c>
      <c r="J2215" s="102">
        <f t="shared" si="207"/>
        <v>2.4807367036271377E-4</v>
      </c>
      <c r="K2215" s="102">
        <f t="shared" si="208"/>
        <v>2.7254852819458774E-3</v>
      </c>
      <c r="L2215" s="96">
        <f t="shared" si="209"/>
        <v>2.64E-3</v>
      </c>
    </row>
    <row r="2216" spans="1:12" ht="13.95" customHeight="1" x14ac:dyDescent="0.3">
      <c r="A2216" s="94">
        <v>44804</v>
      </c>
      <c r="B2216" s="57" t="s">
        <v>367</v>
      </c>
      <c r="C2216" s="57" t="s">
        <v>119</v>
      </c>
      <c r="D2216" s="19" t="str">
        <f t="shared" si="204"/>
        <v>Cyclicals</v>
      </c>
      <c r="E2216" s="19" t="str">
        <f t="shared" si="205"/>
        <v>Cyclicals ex-WEG &amp; Embraer</v>
      </c>
      <c r="F2216" s="100">
        <v>3.1900000000000001E-3</v>
      </c>
      <c r="G2216" s="101">
        <v>9.5990000000000002</v>
      </c>
      <c r="H2216" s="98">
        <v>0.11108</v>
      </c>
      <c r="I2216" s="20">
        <f t="shared" si="206"/>
        <v>1</v>
      </c>
      <c r="J2216" s="102">
        <f t="shared" si="207"/>
        <v>3.3232628398791541E-4</v>
      </c>
      <c r="K2216" s="102">
        <f t="shared" si="208"/>
        <v>2.9917742526819895E-3</v>
      </c>
      <c r="L2216" s="96">
        <f t="shared" si="209"/>
        <v>3.1900000000000001E-3</v>
      </c>
    </row>
    <row r="2217" spans="1:12" ht="13.95" customHeight="1" x14ac:dyDescent="0.3">
      <c r="A2217" s="94">
        <v>44834</v>
      </c>
      <c r="B2217" s="57" t="s">
        <v>367</v>
      </c>
      <c r="C2217" s="57" t="s">
        <v>119</v>
      </c>
      <c r="D2217" s="19" t="str">
        <f t="shared" si="204"/>
        <v>Cyclicals</v>
      </c>
      <c r="E2217" s="19" t="str">
        <f t="shared" si="205"/>
        <v>Cyclicals ex-WEG &amp; Embraer</v>
      </c>
      <c r="F2217" s="100">
        <v>2.8500000000000001E-3</v>
      </c>
      <c r="G2217" s="101">
        <v>10.179</v>
      </c>
      <c r="H2217" s="98">
        <v>0.11117</v>
      </c>
      <c r="I2217" s="20">
        <f t="shared" si="206"/>
        <v>1</v>
      </c>
      <c r="J2217" s="102">
        <f t="shared" si="207"/>
        <v>2.7998821102269379E-4</v>
      </c>
      <c r="K2217" s="102">
        <f t="shared" si="208"/>
        <v>2.5185590629009063E-3</v>
      </c>
      <c r="L2217" s="96">
        <f t="shared" si="209"/>
        <v>2.8500000000000001E-3</v>
      </c>
    </row>
    <row r="2218" spans="1:12" ht="13.95" customHeight="1" x14ac:dyDescent="0.3">
      <c r="A2218" s="94">
        <v>44865</v>
      </c>
      <c r="B2218" s="57" t="s">
        <v>367</v>
      </c>
      <c r="C2218" s="57" t="s">
        <v>119</v>
      </c>
      <c r="D2218" s="19" t="str">
        <f t="shared" si="204"/>
        <v>Cyclicals</v>
      </c>
      <c r="E2218" s="19" t="str">
        <f t="shared" si="205"/>
        <v>Cyclicals ex-WEG &amp; Embraer</v>
      </c>
      <c r="F2218" s="100">
        <v>2.98E-3</v>
      </c>
      <c r="G2218" s="101">
        <v>10.493</v>
      </c>
      <c r="H2218" s="98">
        <v>0.11806</v>
      </c>
      <c r="I2218" s="20">
        <f t="shared" si="206"/>
        <v>1</v>
      </c>
      <c r="J2218" s="102">
        <f t="shared" si="207"/>
        <v>2.8399885638044408E-4</v>
      </c>
      <c r="K2218" s="102">
        <f t="shared" si="208"/>
        <v>2.4055468099309172E-3</v>
      </c>
      <c r="L2218" s="96">
        <f t="shared" si="209"/>
        <v>2.98E-3</v>
      </c>
    </row>
    <row r="2219" spans="1:12" ht="13.95" customHeight="1" x14ac:dyDescent="0.3">
      <c r="A2219" s="94">
        <v>44895</v>
      </c>
      <c r="B2219" s="57" t="s">
        <v>367</v>
      </c>
      <c r="C2219" s="57" t="s">
        <v>119</v>
      </c>
      <c r="D2219" s="19" t="str">
        <f t="shared" si="204"/>
        <v>Cyclicals</v>
      </c>
      <c r="E2219" s="19" t="str">
        <f t="shared" si="205"/>
        <v>Cyclicals ex-WEG &amp; Embraer</v>
      </c>
      <c r="F2219" s="100">
        <v>2.5100000000000001E-3</v>
      </c>
      <c r="G2219" s="101">
        <v>7.8739999999999997</v>
      </c>
      <c r="H2219" s="98">
        <v>0.11858</v>
      </c>
      <c r="I2219" s="20">
        <f t="shared" si="206"/>
        <v>1</v>
      </c>
      <c r="J2219" s="102">
        <f t="shared" si="207"/>
        <v>3.187706375412751E-4</v>
      </c>
      <c r="K2219" s="102">
        <f t="shared" si="208"/>
        <v>2.6882327335239929E-3</v>
      </c>
      <c r="L2219" s="96">
        <f t="shared" si="209"/>
        <v>2.5100000000000001E-3</v>
      </c>
    </row>
    <row r="2220" spans="1:12" ht="13.95" customHeight="1" x14ac:dyDescent="0.3">
      <c r="A2220" s="94">
        <v>44926</v>
      </c>
      <c r="B2220" s="57" t="s">
        <v>367</v>
      </c>
      <c r="C2220" s="57" t="s">
        <v>119</v>
      </c>
      <c r="D2220" s="19" t="str">
        <f t="shared" si="204"/>
        <v>Cyclicals</v>
      </c>
      <c r="E2220" s="19" t="str">
        <f t="shared" si="205"/>
        <v>Cyclicals ex-WEG &amp; Embraer</v>
      </c>
      <c r="F2220" s="100">
        <v>2.9499999999999999E-3</v>
      </c>
      <c r="G2220" s="101">
        <v>8.1920000000000002</v>
      </c>
      <c r="H2220" s="98">
        <v>0.12295</v>
      </c>
      <c r="I2220" s="20">
        <f t="shared" si="206"/>
        <v>1</v>
      </c>
      <c r="J2220" s="102">
        <f t="shared" si="207"/>
        <v>3.6010742187499997E-4</v>
      </c>
      <c r="K2220" s="102">
        <f t="shared" si="208"/>
        <v>2.9288932238714922E-3</v>
      </c>
      <c r="L2220" s="96">
        <f t="shared" si="209"/>
        <v>2.9499999999999999E-3</v>
      </c>
    </row>
    <row r="2221" spans="1:12" ht="13.95" customHeight="1" x14ac:dyDescent="0.3">
      <c r="A2221" s="94">
        <v>44957</v>
      </c>
      <c r="B2221" s="57" t="s">
        <v>367</v>
      </c>
      <c r="C2221" s="57" t="s">
        <v>119</v>
      </c>
      <c r="D2221" s="19" t="str">
        <f t="shared" si="204"/>
        <v>Cyclicals</v>
      </c>
      <c r="E2221" s="19" t="str">
        <f t="shared" si="205"/>
        <v>Cyclicals ex-WEG &amp; Embraer</v>
      </c>
      <c r="F2221" s="100">
        <v>2.7399999999999998E-3</v>
      </c>
      <c r="G2221" s="101">
        <v>7.6029999999999998</v>
      </c>
      <c r="H2221" s="98">
        <v>0.12608</v>
      </c>
      <c r="I2221" s="20">
        <f t="shared" si="206"/>
        <v>1</v>
      </c>
      <c r="J2221" s="102">
        <f t="shared" si="207"/>
        <v>3.6038405892410892E-4</v>
      </c>
      <c r="K2221" s="102">
        <f t="shared" si="208"/>
        <v>2.8583761018726914E-3</v>
      </c>
      <c r="L2221" s="96">
        <f t="shared" si="209"/>
        <v>2.7399999999999998E-3</v>
      </c>
    </row>
    <row r="2222" spans="1:12" ht="13.95" customHeight="1" x14ac:dyDescent="0.3">
      <c r="A2222" s="94">
        <v>44985</v>
      </c>
      <c r="B2222" s="57" t="s">
        <v>367</v>
      </c>
      <c r="C2222" s="57" t="s">
        <v>119</v>
      </c>
      <c r="D2222" s="19" t="str">
        <f t="shared" si="204"/>
        <v>Cyclicals</v>
      </c>
      <c r="E2222" s="19" t="str">
        <f t="shared" si="205"/>
        <v>Cyclicals ex-WEG &amp; Embraer</v>
      </c>
      <c r="F2222" s="100">
        <v>2.8400000000000001E-3</v>
      </c>
      <c r="G2222" s="101">
        <v>6.8730000000000002</v>
      </c>
      <c r="H2222" s="98">
        <v>0.13272</v>
      </c>
      <c r="I2222" s="20">
        <f t="shared" si="206"/>
        <v>1</v>
      </c>
      <c r="J2222" s="102">
        <f t="shared" si="207"/>
        <v>4.1321111596100683E-4</v>
      </c>
      <c r="K2222" s="102">
        <f t="shared" si="208"/>
        <v>3.1134050328587011E-3</v>
      </c>
      <c r="L2222" s="96">
        <f t="shared" si="209"/>
        <v>2.8400000000000001E-3</v>
      </c>
    </row>
    <row r="2223" spans="1:12" ht="13.95" customHeight="1" x14ac:dyDescent="0.3">
      <c r="A2223" s="94">
        <v>45016</v>
      </c>
      <c r="B2223" s="57" t="s">
        <v>367</v>
      </c>
      <c r="C2223" s="57" t="s">
        <v>119</v>
      </c>
      <c r="D2223" s="19" t="str">
        <f t="shared" si="204"/>
        <v>Cyclicals</v>
      </c>
      <c r="E2223" s="19" t="str">
        <f t="shared" si="205"/>
        <v>Cyclicals ex-WEG &amp; Embraer</v>
      </c>
      <c r="F2223" s="100">
        <v>2.96E-3</v>
      </c>
      <c r="G2223" s="101">
        <v>6.8789999999999996</v>
      </c>
      <c r="H2223" s="98">
        <v>0.12927</v>
      </c>
      <c r="I2223" s="20">
        <f t="shared" si="206"/>
        <v>1</v>
      </c>
      <c r="J2223" s="102">
        <f t="shared" si="207"/>
        <v>4.3029510103212681E-4</v>
      </c>
      <c r="K2223" s="102">
        <f t="shared" si="208"/>
        <v>3.3286539880260451E-3</v>
      </c>
      <c r="L2223" s="96">
        <f t="shared" si="209"/>
        <v>2.96E-3</v>
      </c>
    </row>
    <row r="2224" spans="1:12" ht="13.95" customHeight="1" x14ac:dyDescent="0.3">
      <c r="A2224" s="94">
        <v>45046</v>
      </c>
      <c r="B2224" s="57" t="s">
        <v>367</v>
      </c>
      <c r="C2224" s="57" t="s">
        <v>119</v>
      </c>
      <c r="D2224" s="19" t="str">
        <f t="shared" si="204"/>
        <v>Cyclicals</v>
      </c>
      <c r="E2224" s="19" t="str">
        <f t="shared" si="205"/>
        <v>Cyclicals ex-WEG &amp; Embraer</v>
      </c>
      <c r="F2224" s="100">
        <v>3.2599999999999999E-3</v>
      </c>
      <c r="G2224" s="101">
        <v>7.6390000000000002</v>
      </c>
      <c r="H2224" s="98">
        <v>0.13511000000000001</v>
      </c>
      <c r="I2224" s="20">
        <f t="shared" si="206"/>
        <v>1</v>
      </c>
      <c r="J2224" s="102">
        <f t="shared" si="207"/>
        <v>4.2675742898285113E-4</v>
      </c>
      <c r="K2224" s="102">
        <f t="shared" si="208"/>
        <v>3.1585924726730153E-3</v>
      </c>
      <c r="L2224" s="96">
        <f t="shared" si="209"/>
        <v>3.2599999999999999E-3</v>
      </c>
    </row>
    <row r="2225" spans="1:12" ht="13.95" customHeight="1" x14ac:dyDescent="0.3">
      <c r="A2225" s="94">
        <v>45077</v>
      </c>
      <c r="B2225" s="57" t="s">
        <v>367</v>
      </c>
      <c r="C2225" s="57" t="s">
        <v>119</v>
      </c>
      <c r="D2225" s="19" t="str">
        <f t="shared" si="204"/>
        <v>Cyclicals</v>
      </c>
      <c r="E2225" s="19" t="str">
        <f t="shared" si="205"/>
        <v>Cyclicals ex-WEG &amp; Embraer</v>
      </c>
      <c r="F2225" s="100">
        <v>2.6900000000000001E-3</v>
      </c>
      <c r="G2225" s="101">
        <v>6.1440000000000001</v>
      </c>
      <c r="H2225" s="98">
        <v>0.15926999999999999</v>
      </c>
      <c r="I2225" s="20">
        <f t="shared" si="206"/>
        <v>1</v>
      </c>
      <c r="J2225" s="102">
        <f t="shared" si="207"/>
        <v>4.3782552083333336E-4</v>
      </c>
      <c r="K2225" s="102">
        <f t="shared" si="208"/>
        <v>2.7489515968690485E-3</v>
      </c>
      <c r="L2225" s="96">
        <f t="shared" si="209"/>
        <v>2.6900000000000001E-3</v>
      </c>
    </row>
    <row r="2226" spans="1:12" ht="13.95" customHeight="1" x14ac:dyDescent="0.3">
      <c r="A2226" s="94">
        <v>45107</v>
      </c>
      <c r="B2226" s="57" t="s">
        <v>367</v>
      </c>
      <c r="C2226" s="57" t="s">
        <v>119</v>
      </c>
      <c r="D2226" s="19" t="str">
        <f t="shared" si="204"/>
        <v>Cyclicals</v>
      </c>
      <c r="E2226" s="19" t="str">
        <f t="shared" si="205"/>
        <v>Cyclicals ex-WEG &amp; Embraer</v>
      </c>
      <c r="F2226" s="100">
        <v>2.4499999999999999E-3</v>
      </c>
      <c r="G2226" s="101">
        <v>6.0750000000000002</v>
      </c>
      <c r="H2226" s="98">
        <v>0.15726000000000001</v>
      </c>
      <c r="I2226" s="20">
        <f t="shared" si="206"/>
        <v>1</v>
      </c>
      <c r="J2226" s="102">
        <f t="shared" si="207"/>
        <v>4.032921810699588E-4</v>
      </c>
      <c r="K2226" s="102">
        <f t="shared" si="208"/>
        <v>2.5644930756070126E-3</v>
      </c>
      <c r="L2226" s="96">
        <f t="shared" si="209"/>
        <v>2.4499999999999999E-3</v>
      </c>
    </row>
    <row r="2227" spans="1:12" ht="13.95" customHeight="1" x14ac:dyDescent="0.3">
      <c r="A2227" s="94">
        <v>45138</v>
      </c>
      <c r="B2227" s="57" t="s">
        <v>367</v>
      </c>
      <c r="C2227" s="57" t="s">
        <v>119</v>
      </c>
      <c r="D2227" s="19" t="str">
        <f t="shared" si="204"/>
        <v>Cyclicals</v>
      </c>
      <c r="E2227" s="19" t="str">
        <f t="shared" si="205"/>
        <v>Cyclicals ex-WEG &amp; Embraer</v>
      </c>
      <c r="F2227" s="100">
        <v>2.4299999999999999E-3</v>
      </c>
      <c r="G2227" s="101">
        <v>6.1950000000000003</v>
      </c>
      <c r="H2227" s="98">
        <v>0.15484000000000001</v>
      </c>
      <c r="I2227" s="20">
        <f t="shared" si="206"/>
        <v>1</v>
      </c>
      <c r="J2227" s="102">
        <f t="shared" si="207"/>
        <v>3.9225181598062951E-4</v>
      </c>
      <c r="K2227" s="102">
        <f t="shared" si="208"/>
        <v>2.5332718676093352E-3</v>
      </c>
      <c r="L2227" s="96">
        <f t="shared" si="209"/>
        <v>2.4299999999999999E-3</v>
      </c>
    </row>
    <row r="2228" spans="1:12" ht="13.95" customHeight="1" x14ac:dyDescent="0.3">
      <c r="A2228" s="94">
        <v>45169</v>
      </c>
      <c r="B2228" s="57" t="s">
        <v>367</v>
      </c>
      <c r="C2228" s="57" t="s">
        <v>119</v>
      </c>
      <c r="D2228" s="19" t="str">
        <f t="shared" si="204"/>
        <v>Cyclicals</v>
      </c>
      <c r="E2228" s="19" t="str">
        <f t="shared" si="205"/>
        <v>Cyclicals ex-WEG &amp; Embraer</v>
      </c>
      <c r="F2228" s="100">
        <v>2.0400000000000001E-3</v>
      </c>
      <c r="G2228" s="101">
        <v>5.0289999999999999</v>
      </c>
      <c r="H2228" s="98">
        <v>0.14987</v>
      </c>
      <c r="I2228" s="20">
        <f t="shared" si="206"/>
        <v>1</v>
      </c>
      <c r="J2228" s="102">
        <f t="shared" si="207"/>
        <v>4.0564724597335456E-4</v>
      </c>
      <c r="K2228" s="102">
        <f t="shared" si="208"/>
        <v>2.7066607458020586E-3</v>
      </c>
      <c r="L2228" s="96">
        <f t="shared" si="209"/>
        <v>2.0400000000000001E-3</v>
      </c>
    </row>
    <row r="2229" spans="1:12" ht="13.95" customHeight="1" x14ac:dyDescent="0.3">
      <c r="A2229" s="94">
        <v>45199</v>
      </c>
      <c r="B2229" s="57" t="s">
        <v>367</v>
      </c>
      <c r="C2229" s="57" t="s">
        <v>119</v>
      </c>
      <c r="D2229" s="19" t="str">
        <f t="shared" si="204"/>
        <v>Cyclicals</v>
      </c>
      <c r="E2229" s="19" t="str">
        <f t="shared" si="205"/>
        <v>Cyclicals ex-WEG &amp; Embraer</v>
      </c>
      <c r="F2229" s="100">
        <v>1.89E-3</v>
      </c>
      <c r="G2229" s="101">
        <v>4.6399999999999997</v>
      </c>
      <c r="H2229" s="98">
        <v>0.14957000000000001</v>
      </c>
      <c r="I2229" s="20">
        <f t="shared" si="206"/>
        <v>1</v>
      </c>
      <c r="J2229" s="102">
        <f t="shared" si="207"/>
        <v>4.0732758620689658E-4</v>
      </c>
      <c r="K2229" s="102">
        <f t="shared" si="208"/>
        <v>2.723324103810233E-3</v>
      </c>
      <c r="L2229" s="96">
        <f t="shared" si="209"/>
        <v>1.89E-3</v>
      </c>
    </row>
    <row r="2230" spans="1:12" ht="13.95" customHeight="1" x14ac:dyDescent="0.3">
      <c r="A2230" s="94">
        <v>45230</v>
      </c>
      <c r="B2230" s="57" t="s">
        <v>367</v>
      </c>
      <c r="C2230" s="57" t="s">
        <v>119</v>
      </c>
      <c r="D2230" s="19" t="str">
        <f t="shared" si="204"/>
        <v>Cyclicals</v>
      </c>
      <c r="E2230" s="19" t="str">
        <f t="shared" si="205"/>
        <v>Cyclicals ex-WEG &amp; Embraer</v>
      </c>
      <c r="F2230" s="100">
        <v>1.9499999999999999E-3</v>
      </c>
      <c r="G2230" s="101">
        <v>4.7629999999999999</v>
      </c>
      <c r="H2230" s="98">
        <v>0.14968000000000001</v>
      </c>
      <c r="I2230" s="20">
        <f t="shared" si="206"/>
        <v>1</v>
      </c>
      <c r="J2230" s="102">
        <f t="shared" si="207"/>
        <v>4.0940583665756875E-4</v>
      </c>
      <c r="K2230" s="102">
        <f t="shared" si="208"/>
        <v>2.7352073534043877E-3</v>
      </c>
      <c r="L2230" s="96">
        <f t="shared" si="209"/>
        <v>1.9499999999999999E-3</v>
      </c>
    </row>
    <row r="2231" spans="1:12" ht="13.95" customHeight="1" x14ac:dyDescent="0.3">
      <c r="A2231" s="94">
        <v>45260</v>
      </c>
      <c r="B2231" s="57" t="s">
        <v>367</v>
      </c>
      <c r="C2231" s="57" t="s">
        <v>119</v>
      </c>
      <c r="D2231" s="19" t="str">
        <f t="shared" si="204"/>
        <v>Cyclicals</v>
      </c>
      <c r="E2231" s="19" t="str">
        <f t="shared" si="205"/>
        <v>Cyclicals ex-WEG &amp; Embraer</v>
      </c>
      <c r="F2231" s="100">
        <v>2E-3</v>
      </c>
      <c r="G2231" s="101">
        <v>5.4820000000000002</v>
      </c>
      <c r="H2231" s="98">
        <v>0.14760000000000001</v>
      </c>
      <c r="I2231" s="20">
        <f t="shared" si="206"/>
        <v>1</v>
      </c>
      <c r="J2231" s="102">
        <f t="shared" si="207"/>
        <v>3.6483035388544326E-4</v>
      </c>
      <c r="K2231" s="102">
        <f t="shared" si="208"/>
        <v>2.4717503650775285E-3</v>
      </c>
      <c r="L2231" s="96">
        <f t="shared" si="209"/>
        <v>2E-3</v>
      </c>
    </row>
    <row r="2232" spans="1:12" ht="13.95" customHeight="1" x14ac:dyDescent="0.3">
      <c r="A2232" s="94">
        <v>45291</v>
      </c>
      <c r="B2232" s="57" t="s">
        <v>367</v>
      </c>
      <c r="C2232" s="57" t="s">
        <v>119</v>
      </c>
      <c r="D2232" s="19" t="str">
        <f t="shared" si="204"/>
        <v>Cyclicals</v>
      </c>
      <c r="E2232" s="19" t="str">
        <f t="shared" si="205"/>
        <v>Cyclicals ex-WEG &amp; Embraer</v>
      </c>
      <c r="F2232" s="100">
        <v>2.2200000000000002E-3</v>
      </c>
      <c r="G2232" s="101">
        <v>6.3810000000000002</v>
      </c>
      <c r="H2232" s="98">
        <v>0.14604</v>
      </c>
      <c r="I2232" s="20">
        <f t="shared" si="206"/>
        <v>1</v>
      </c>
      <c r="J2232" s="102">
        <f t="shared" si="207"/>
        <v>3.4790785143394456E-4</v>
      </c>
      <c r="K2232" s="102">
        <f t="shared" si="208"/>
        <v>2.3822778104214226E-3</v>
      </c>
      <c r="L2232" s="96">
        <f t="shared" si="209"/>
        <v>2.2200000000000002E-3</v>
      </c>
    </row>
    <row r="2233" spans="1:12" ht="13.95" customHeight="1" x14ac:dyDescent="0.3">
      <c r="A2233" s="94">
        <v>45322</v>
      </c>
      <c r="B2233" s="57" t="s">
        <v>367</v>
      </c>
      <c r="C2233" s="57" t="s">
        <v>119</v>
      </c>
      <c r="D2233" s="19" t="str">
        <f t="shared" si="204"/>
        <v>Cyclicals</v>
      </c>
      <c r="E2233" s="19" t="str">
        <f t="shared" si="205"/>
        <v>Cyclicals ex-WEG &amp; Embraer</v>
      </c>
      <c r="F2233" s="100">
        <v>2.5000000000000001E-3</v>
      </c>
      <c r="G2233" s="101">
        <v>6.907</v>
      </c>
      <c r="H2233" s="98">
        <v>0.13741</v>
      </c>
      <c r="I2233" s="20">
        <f t="shared" si="206"/>
        <v>1</v>
      </c>
      <c r="J2233" s="102">
        <f t="shared" si="207"/>
        <v>3.6195164326046042E-4</v>
      </c>
      <c r="K2233" s="102">
        <f t="shared" si="208"/>
        <v>2.634099725350851E-3</v>
      </c>
      <c r="L2233" s="96">
        <f t="shared" si="209"/>
        <v>2.5000000000000001E-3</v>
      </c>
    </row>
    <row r="2234" spans="1:12" ht="13.95" customHeight="1" x14ac:dyDescent="0.3">
      <c r="A2234" s="94">
        <v>45351</v>
      </c>
      <c r="B2234" s="57" t="s">
        <v>367</v>
      </c>
      <c r="C2234" s="57" t="s">
        <v>119</v>
      </c>
      <c r="D2234" s="19" t="str">
        <f t="shared" si="204"/>
        <v>Cyclicals</v>
      </c>
      <c r="E2234" s="19" t="str">
        <f t="shared" si="205"/>
        <v>Cyclicals ex-WEG &amp; Embraer</v>
      </c>
      <c r="F2234" s="100">
        <v>2.6700000000000001E-3</v>
      </c>
      <c r="G2234" s="101">
        <v>7.4050000000000002</v>
      </c>
      <c r="H2234" s="98">
        <v>0.13855000000000001</v>
      </c>
      <c r="I2234" s="20">
        <f t="shared" si="206"/>
        <v>1</v>
      </c>
      <c r="J2234" s="102">
        <f t="shared" si="207"/>
        <v>3.6056718433490883E-4</v>
      </c>
      <c r="K2234" s="102">
        <f t="shared" si="208"/>
        <v>2.6024336653548094E-3</v>
      </c>
      <c r="L2234" s="96">
        <f t="shared" si="209"/>
        <v>2.6700000000000001E-3</v>
      </c>
    </row>
    <row r="2235" spans="1:12" ht="13.95" customHeight="1" x14ac:dyDescent="0.3">
      <c r="A2235" s="94">
        <v>45382</v>
      </c>
      <c r="B2235" s="57" t="s">
        <v>367</v>
      </c>
      <c r="C2235" s="57" t="s">
        <v>119</v>
      </c>
      <c r="D2235" s="19" t="str">
        <f t="shared" si="204"/>
        <v>Cyclicals</v>
      </c>
      <c r="E2235" s="19" t="str">
        <f t="shared" si="205"/>
        <v>Cyclicals ex-WEG &amp; Embraer</v>
      </c>
      <c r="F2235" s="100">
        <v>2.7399999999999998E-3</v>
      </c>
      <c r="G2235" s="101">
        <v>7.4580000000000002</v>
      </c>
      <c r="H2235" s="98">
        <v>0.13819000000000001</v>
      </c>
      <c r="I2235" s="20">
        <f t="shared" si="206"/>
        <v>1</v>
      </c>
      <c r="J2235" s="102">
        <f t="shared" si="207"/>
        <v>3.6739072137302223E-4</v>
      </c>
      <c r="K2235" s="102">
        <f t="shared" si="208"/>
        <v>2.6585912249296058E-3</v>
      </c>
      <c r="L2235" s="96">
        <f t="shared" si="209"/>
        <v>2.7399999999999998E-3</v>
      </c>
    </row>
    <row r="2236" spans="1:12" ht="13.95" customHeight="1" x14ac:dyDescent="0.3">
      <c r="A2236" s="94">
        <v>45412</v>
      </c>
      <c r="B2236" s="57" t="s">
        <v>367</v>
      </c>
      <c r="C2236" s="57" t="s">
        <v>119</v>
      </c>
      <c r="D2236" s="19" t="str">
        <f t="shared" si="204"/>
        <v>Cyclicals</v>
      </c>
      <c r="E2236" s="19" t="str">
        <f t="shared" si="205"/>
        <v>Cyclicals ex-WEG &amp; Embraer</v>
      </c>
      <c r="F2236" s="100">
        <v>2.8999999999999998E-3</v>
      </c>
      <c r="G2236" s="101">
        <v>7.69</v>
      </c>
      <c r="H2236" s="98">
        <v>0.13875000000000001</v>
      </c>
      <c r="I2236" s="20">
        <f t="shared" si="206"/>
        <v>1</v>
      </c>
      <c r="J2236" s="102">
        <f t="shared" si="207"/>
        <v>3.7711313394018202E-4</v>
      </c>
      <c r="K2236" s="102">
        <f t="shared" si="208"/>
        <v>2.7179324968661764E-3</v>
      </c>
      <c r="L2236" s="96">
        <f t="shared" si="209"/>
        <v>2.8999999999999998E-3</v>
      </c>
    </row>
    <row r="2237" spans="1:12" ht="13.95" customHeight="1" x14ac:dyDescent="0.3">
      <c r="A2237" s="94">
        <v>45443</v>
      </c>
      <c r="B2237" s="57" t="s">
        <v>367</v>
      </c>
      <c r="C2237" s="57" t="s">
        <v>119</v>
      </c>
      <c r="D2237" s="19" t="str">
        <f t="shared" si="204"/>
        <v>Cyclicals</v>
      </c>
      <c r="E2237" s="19" t="str">
        <f t="shared" si="205"/>
        <v>Cyclicals ex-WEG &amp; Embraer</v>
      </c>
      <c r="F2237" s="100">
        <v>3.0300000000000001E-3</v>
      </c>
      <c r="G2237" s="101">
        <v>7.7530000000000001</v>
      </c>
      <c r="H2237" s="98">
        <v>0.13768</v>
      </c>
      <c r="I2237" s="20">
        <f t="shared" si="206"/>
        <v>1</v>
      </c>
      <c r="J2237" s="102">
        <f t="shared" si="207"/>
        <v>3.9081645814523409E-4</v>
      </c>
      <c r="K2237" s="102">
        <f t="shared" si="208"/>
        <v>2.8385855472489404E-3</v>
      </c>
      <c r="L2237" s="96">
        <f t="shared" si="209"/>
        <v>3.0300000000000001E-3</v>
      </c>
    </row>
    <row r="2238" spans="1:12" ht="13.95" customHeight="1" x14ac:dyDescent="0.3">
      <c r="A2238" s="94">
        <v>45473</v>
      </c>
      <c r="B2238" s="57" t="s">
        <v>367</v>
      </c>
      <c r="C2238" s="57" t="s">
        <v>119</v>
      </c>
      <c r="D2238" s="19" t="str">
        <f t="shared" si="204"/>
        <v>Cyclicals</v>
      </c>
      <c r="E2238" s="19" t="str">
        <f t="shared" si="205"/>
        <v>Cyclicals ex-WEG &amp; Embraer</v>
      </c>
      <c r="F2238" s="100">
        <v>3.0300000000000001E-3</v>
      </c>
      <c r="G2238" s="101">
        <v>7.8090000000000002</v>
      </c>
      <c r="H2238" s="98">
        <v>0.13711000000000001</v>
      </c>
      <c r="I2238" s="20">
        <f t="shared" si="206"/>
        <v>1</v>
      </c>
      <c r="J2238" s="102">
        <f t="shared" si="207"/>
        <v>3.8801383019592778E-4</v>
      </c>
      <c r="K2238" s="102">
        <f t="shared" si="208"/>
        <v>2.8299455196260505E-3</v>
      </c>
      <c r="L2238" s="96">
        <f t="shared" si="209"/>
        <v>3.0300000000000001E-3</v>
      </c>
    </row>
    <row r="2239" spans="1:12" ht="13.95" customHeight="1" x14ac:dyDescent="0.3">
      <c r="A2239" s="94">
        <v>45504</v>
      </c>
      <c r="B2239" s="57" t="s">
        <v>367</v>
      </c>
      <c r="C2239" s="57" t="s">
        <v>119</v>
      </c>
      <c r="D2239" s="19" t="str">
        <f t="shared" si="204"/>
        <v>Cyclicals</v>
      </c>
      <c r="E2239" s="19" t="str">
        <f t="shared" si="205"/>
        <v>Cyclicals ex-WEG &amp; Embraer</v>
      </c>
      <c r="F2239" s="100">
        <v>2.99E-3</v>
      </c>
      <c r="G2239" s="101">
        <v>7.9429999999999996</v>
      </c>
      <c r="H2239" s="98">
        <v>0.13375000000000001</v>
      </c>
      <c r="I2239" s="20">
        <f t="shared" si="206"/>
        <v>1</v>
      </c>
      <c r="J2239" s="102">
        <f t="shared" si="207"/>
        <v>3.7643207855973815E-4</v>
      </c>
      <c r="K2239" s="102">
        <f t="shared" si="208"/>
        <v>2.8144454471756121E-3</v>
      </c>
      <c r="L2239" s="96">
        <f t="shared" si="209"/>
        <v>2.99E-3</v>
      </c>
    </row>
    <row r="2240" spans="1:12" ht="13.95" customHeight="1" x14ac:dyDescent="0.3">
      <c r="A2240" s="94">
        <v>42674</v>
      </c>
      <c r="B2240" s="57" t="s">
        <v>200</v>
      </c>
      <c r="C2240" s="57" t="s">
        <v>115</v>
      </c>
      <c r="D2240" s="19" t="str">
        <f t="shared" si="204"/>
        <v>Defensives</v>
      </c>
      <c r="E2240" s="19" t="str">
        <f t="shared" si="205"/>
        <v>Defensives</v>
      </c>
      <c r="F2240" s="100">
        <v>7.2500000000000004E-3</v>
      </c>
      <c r="G2240" s="101">
        <v>9.218</v>
      </c>
      <c r="H2240" s="98">
        <v>0.10038</v>
      </c>
      <c r="I2240" s="20">
        <f t="shared" si="206"/>
        <v>1</v>
      </c>
      <c r="J2240" s="102">
        <f t="shared" si="207"/>
        <v>7.8650466478628769E-4</v>
      </c>
      <c r="K2240" s="102">
        <f t="shared" si="208"/>
        <v>7.8352726119375153E-3</v>
      </c>
      <c r="L2240" s="96">
        <f t="shared" si="209"/>
        <v>7.2500000000000004E-3</v>
      </c>
    </row>
    <row r="2241" spans="1:12" ht="13.95" customHeight="1" x14ac:dyDescent="0.3">
      <c r="A2241" s="94">
        <v>42704</v>
      </c>
      <c r="B2241" s="57" t="s">
        <v>200</v>
      </c>
      <c r="C2241" s="57" t="s">
        <v>115</v>
      </c>
      <c r="D2241" s="19" t="str">
        <f t="shared" si="204"/>
        <v>Defensives</v>
      </c>
      <c r="E2241" s="19" t="str">
        <f t="shared" si="205"/>
        <v>Defensives</v>
      </c>
      <c r="F2241" s="100">
        <v>6.2300000000000003E-3</v>
      </c>
      <c r="G2241" s="101">
        <v>7.3620000000000001</v>
      </c>
      <c r="H2241" s="98">
        <v>0.10537000000000001</v>
      </c>
      <c r="I2241" s="20">
        <f t="shared" si="206"/>
        <v>1</v>
      </c>
      <c r="J2241" s="102">
        <f t="shared" si="207"/>
        <v>8.4623743547948928E-4</v>
      </c>
      <c r="K2241" s="102">
        <f t="shared" si="208"/>
        <v>8.0311040664277234E-3</v>
      </c>
      <c r="L2241" s="96">
        <f t="shared" si="209"/>
        <v>6.2300000000000003E-3</v>
      </c>
    </row>
    <row r="2242" spans="1:12" ht="13.95" customHeight="1" x14ac:dyDescent="0.3">
      <c r="A2242" s="94">
        <v>42735</v>
      </c>
      <c r="B2242" s="57" t="s">
        <v>200</v>
      </c>
      <c r="C2242" s="57" t="s">
        <v>115</v>
      </c>
      <c r="D2242" s="19" t="str">
        <f t="shared" si="204"/>
        <v>Defensives</v>
      </c>
      <c r="E2242" s="19" t="str">
        <f t="shared" si="205"/>
        <v>Defensives</v>
      </c>
      <c r="F2242" s="100">
        <v>6.4700000000000001E-3</v>
      </c>
      <c r="G2242" s="101">
        <v>6.9240000000000004</v>
      </c>
      <c r="H2242" s="98">
        <v>0.11246</v>
      </c>
      <c r="I2242" s="20">
        <f t="shared" si="206"/>
        <v>1</v>
      </c>
      <c r="J2242" s="102">
        <f t="shared" si="207"/>
        <v>9.344309647602542E-4</v>
      </c>
      <c r="K2242" s="102">
        <f t="shared" si="208"/>
        <v>8.3090073338098359E-3</v>
      </c>
      <c r="L2242" s="96">
        <f t="shared" si="209"/>
        <v>6.4700000000000001E-3</v>
      </c>
    </row>
    <row r="2243" spans="1:12" ht="13.95" customHeight="1" x14ac:dyDescent="0.3">
      <c r="A2243" s="94">
        <v>42766</v>
      </c>
      <c r="B2243" s="57" t="s">
        <v>200</v>
      </c>
      <c r="C2243" s="57" t="s">
        <v>115</v>
      </c>
      <c r="D2243" s="19" t="str">
        <f t="shared" si="204"/>
        <v>Defensives</v>
      </c>
      <c r="E2243" s="19" t="str">
        <f t="shared" si="205"/>
        <v>Defensives</v>
      </c>
      <c r="F2243" s="100">
        <v>6.9300000000000004E-3</v>
      </c>
      <c r="G2243" s="101">
        <v>8.9049999999999994</v>
      </c>
      <c r="H2243" s="98">
        <v>0.11211</v>
      </c>
      <c r="I2243" s="20">
        <f t="shared" si="206"/>
        <v>1</v>
      </c>
      <c r="J2243" s="102">
        <f t="shared" si="207"/>
        <v>7.7821448624368339E-4</v>
      </c>
      <c r="K2243" s="102">
        <f t="shared" si="208"/>
        <v>6.9415260569412485E-3</v>
      </c>
      <c r="L2243" s="96">
        <f t="shared" si="209"/>
        <v>6.9300000000000004E-3</v>
      </c>
    </row>
    <row r="2244" spans="1:12" ht="13.95" customHeight="1" x14ac:dyDescent="0.3">
      <c r="A2244" s="94">
        <v>42794</v>
      </c>
      <c r="B2244" s="57" t="s">
        <v>200</v>
      </c>
      <c r="C2244" s="57" t="s">
        <v>115</v>
      </c>
      <c r="D2244" s="19" t="str">
        <f t="shared" si="204"/>
        <v>Defensives</v>
      </c>
      <c r="E2244" s="19" t="str">
        <f t="shared" si="205"/>
        <v>Defensives</v>
      </c>
      <c r="F2244" s="100">
        <v>7.980000000000001E-3</v>
      </c>
      <c r="G2244" s="101">
        <v>10.109</v>
      </c>
      <c r="H2244" s="98">
        <v>9.8879999999999996E-2</v>
      </c>
      <c r="I2244" s="20">
        <f t="shared" si="206"/>
        <v>1</v>
      </c>
      <c r="J2244" s="102">
        <f t="shared" si="207"/>
        <v>7.8939558808982101E-4</v>
      </c>
      <c r="K2244" s="102">
        <f t="shared" si="208"/>
        <v>7.9833696206494855E-3</v>
      </c>
      <c r="L2244" s="96">
        <f t="shared" si="209"/>
        <v>7.980000000000001E-3</v>
      </c>
    </row>
    <row r="2245" spans="1:12" ht="13.95" customHeight="1" x14ac:dyDescent="0.3">
      <c r="A2245" s="94">
        <v>42825</v>
      </c>
      <c r="B2245" s="57" t="s">
        <v>200</v>
      </c>
      <c r="C2245" s="57" t="s">
        <v>115</v>
      </c>
      <c r="D2245" s="19" t="str">
        <f t="shared" ref="D2245:D2308" si="210">VLOOKUP(C2245,GicsMap,2,FALSE)</f>
        <v>Defensives</v>
      </c>
      <c r="E2245" s="19" t="str">
        <f t="shared" ref="E2245:E2308" si="211">IF(D2245="Cyclicals",IF(COUNTIF(GlobalList,B2245)&gt;0,"WEG &amp; Embraer","Cyclicals ex-WEG &amp; Embraer"),D2245)</f>
        <v>Defensives</v>
      </c>
      <c r="F2245" s="100">
        <v>7.9000000000000008E-3</v>
      </c>
      <c r="G2245" s="101">
        <v>8.1790000000000003</v>
      </c>
      <c r="H2245" s="98">
        <v>0.10134</v>
      </c>
      <c r="I2245" s="20">
        <f t="shared" ref="I2245:I2308" si="212">IF(AND(ISNUMBER(G2245),ISNUMBER(H2245),G2245&gt;=PEmin,G2245&lt;=PEmax,H2245&gt;=ROEmin,H2245&lt;=ROEmax),1,0)</f>
        <v>1</v>
      </c>
      <c r="J2245" s="102">
        <f t="shared" ref="J2245:J2308" si="213">IF(I2245=1,F2245/G2245,0)</f>
        <v>9.6588825039735913E-4</v>
      </c>
      <c r="K2245" s="102">
        <f t="shared" ref="K2245:K2308" si="214">IF(I2245=1,J2245/H2245,0)</f>
        <v>9.5311648943887817E-3</v>
      </c>
      <c r="L2245" s="96">
        <f t="shared" ref="L2245:L2308" si="215">I2245*F2245</f>
        <v>7.9000000000000008E-3</v>
      </c>
    </row>
    <row r="2246" spans="1:12" ht="13.95" customHeight="1" x14ac:dyDescent="0.3">
      <c r="A2246" s="94">
        <v>42855</v>
      </c>
      <c r="B2246" s="57" t="s">
        <v>200</v>
      </c>
      <c r="C2246" s="57" t="s">
        <v>115</v>
      </c>
      <c r="D2246" s="19" t="str">
        <f t="shared" si="210"/>
        <v>Defensives</v>
      </c>
      <c r="E2246" s="19" t="str">
        <f t="shared" si="211"/>
        <v>Defensives</v>
      </c>
      <c r="F2246" s="100">
        <v>6.9799999999999992E-3</v>
      </c>
      <c r="G2246" s="101">
        <v>7.3390000000000004</v>
      </c>
      <c r="H2246" s="98">
        <v>9.6370000000000011E-2</v>
      </c>
      <c r="I2246" s="20">
        <f t="shared" si="212"/>
        <v>1</v>
      </c>
      <c r="J2246" s="102">
        <f t="shared" si="213"/>
        <v>9.5108325384929816E-4</v>
      </c>
      <c r="K2246" s="102">
        <f t="shared" si="214"/>
        <v>9.8690801478603096E-3</v>
      </c>
      <c r="L2246" s="96">
        <f t="shared" si="215"/>
        <v>6.9799999999999992E-3</v>
      </c>
    </row>
    <row r="2247" spans="1:12" ht="13.95" customHeight="1" x14ac:dyDescent="0.3">
      <c r="A2247" s="94">
        <v>42886</v>
      </c>
      <c r="B2247" s="57" t="s">
        <v>200</v>
      </c>
      <c r="C2247" s="57" t="s">
        <v>115</v>
      </c>
      <c r="D2247" s="19" t="str">
        <f t="shared" si="210"/>
        <v>Defensives</v>
      </c>
      <c r="E2247" s="19" t="str">
        <f t="shared" si="211"/>
        <v>Defensives</v>
      </c>
      <c r="F2247" s="100">
        <v>6.0000000000000001E-3</v>
      </c>
      <c r="G2247" s="101">
        <v>6.7729999999999997</v>
      </c>
      <c r="H2247" s="98">
        <v>9.9559999999999996E-2</v>
      </c>
      <c r="I2247" s="20">
        <f t="shared" si="212"/>
        <v>1</v>
      </c>
      <c r="J2247" s="102">
        <f t="shared" si="213"/>
        <v>8.858703676362026E-4</v>
      </c>
      <c r="K2247" s="102">
        <f t="shared" si="214"/>
        <v>8.8978542349960089E-3</v>
      </c>
      <c r="L2247" s="96">
        <f t="shared" si="215"/>
        <v>6.0000000000000001E-3</v>
      </c>
    </row>
    <row r="2248" spans="1:12" ht="13.95" customHeight="1" x14ac:dyDescent="0.3">
      <c r="A2248" s="94">
        <v>42916</v>
      </c>
      <c r="B2248" s="57" t="s">
        <v>200</v>
      </c>
      <c r="C2248" s="57" t="s">
        <v>115</v>
      </c>
      <c r="D2248" s="19" t="str">
        <f t="shared" si="210"/>
        <v>Defensives</v>
      </c>
      <c r="E2248" s="19" t="str">
        <f t="shared" si="211"/>
        <v>Defensives</v>
      </c>
      <c r="F2248" s="100">
        <v>6.5000000000000006E-3</v>
      </c>
      <c r="G2248" s="101">
        <v>6.9020000000000001</v>
      </c>
      <c r="H2248" s="98">
        <v>0.10292999999999999</v>
      </c>
      <c r="I2248" s="20">
        <f t="shared" si="212"/>
        <v>1</v>
      </c>
      <c r="J2248" s="102">
        <f t="shared" si="213"/>
        <v>9.4175601274992761E-4</v>
      </c>
      <c r="K2248" s="102">
        <f t="shared" si="214"/>
        <v>9.1494803531519259E-3</v>
      </c>
      <c r="L2248" s="96">
        <f t="shared" si="215"/>
        <v>6.5000000000000006E-3</v>
      </c>
    </row>
    <row r="2249" spans="1:12" ht="13.95" customHeight="1" x14ac:dyDescent="0.3">
      <c r="A2249" s="94">
        <v>42947</v>
      </c>
      <c r="B2249" s="57" t="s">
        <v>200</v>
      </c>
      <c r="C2249" s="57" t="s">
        <v>115</v>
      </c>
      <c r="D2249" s="19" t="str">
        <f t="shared" si="210"/>
        <v>Defensives</v>
      </c>
      <c r="E2249" s="19" t="str">
        <f t="shared" si="211"/>
        <v>Defensives</v>
      </c>
      <c r="F2249" s="100">
        <v>6.4099999999999999E-3</v>
      </c>
      <c r="G2249" s="101">
        <v>7.218</v>
      </c>
      <c r="H2249" s="98">
        <v>0.10444000000000001</v>
      </c>
      <c r="I2249" s="20">
        <f t="shared" si="212"/>
        <v>1</v>
      </c>
      <c r="J2249" s="102">
        <f t="shared" si="213"/>
        <v>8.8805763369354386E-4</v>
      </c>
      <c r="K2249" s="102">
        <f t="shared" si="214"/>
        <v>8.503041303078742E-3</v>
      </c>
      <c r="L2249" s="96">
        <f t="shared" si="215"/>
        <v>6.4099999999999999E-3</v>
      </c>
    </row>
    <row r="2250" spans="1:12" ht="13.95" customHeight="1" x14ac:dyDescent="0.3">
      <c r="A2250" s="94">
        <v>42978</v>
      </c>
      <c r="B2250" s="57" t="s">
        <v>200</v>
      </c>
      <c r="C2250" s="57" t="s">
        <v>115</v>
      </c>
      <c r="D2250" s="19" t="str">
        <f t="shared" si="210"/>
        <v>Defensives</v>
      </c>
      <c r="E2250" s="19" t="str">
        <f t="shared" si="211"/>
        <v>Defensives</v>
      </c>
      <c r="F2250" s="100">
        <v>6.0099999999999997E-3</v>
      </c>
      <c r="G2250" s="101">
        <v>7.13</v>
      </c>
      <c r="H2250" s="98">
        <v>0.10339</v>
      </c>
      <c r="I2250" s="20">
        <f t="shared" si="212"/>
        <v>1</v>
      </c>
      <c r="J2250" s="102">
        <f t="shared" si="213"/>
        <v>8.4291725105189335E-4</v>
      </c>
      <c r="K2250" s="102">
        <f t="shared" si="214"/>
        <v>8.1527928334644874E-3</v>
      </c>
      <c r="L2250" s="96">
        <f t="shared" si="215"/>
        <v>6.0099999999999997E-3</v>
      </c>
    </row>
    <row r="2251" spans="1:12" ht="13.95" customHeight="1" x14ac:dyDescent="0.3">
      <c r="A2251" s="94">
        <v>43008</v>
      </c>
      <c r="B2251" s="57" t="s">
        <v>200</v>
      </c>
      <c r="C2251" s="57" t="s">
        <v>115</v>
      </c>
      <c r="D2251" s="19" t="str">
        <f t="shared" si="210"/>
        <v>Defensives</v>
      </c>
      <c r="E2251" s="19" t="str">
        <f t="shared" si="211"/>
        <v>Defensives</v>
      </c>
      <c r="F2251" s="100">
        <v>5.4200000000000003E-3</v>
      </c>
      <c r="G2251" s="101">
        <v>6.7149999999999999</v>
      </c>
      <c r="H2251" s="98">
        <v>0.10484</v>
      </c>
      <c r="I2251" s="20">
        <f t="shared" si="212"/>
        <v>1</v>
      </c>
      <c r="J2251" s="102">
        <f t="shared" si="213"/>
        <v>8.0714817572598665E-4</v>
      </c>
      <c r="K2251" s="102">
        <f t="shared" si="214"/>
        <v>7.698857074837721E-3</v>
      </c>
      <c r="L2251" s="96">
        <f t="shared" si="215"/>
        <v>5.4200000000000003E-3</v>
      </c>
    </row>
    <row r="2252" spans="1:12" ht="13.95" customHeight="1" x14ac:dyDescent="0.3">
      <c r="A2252" s="94">
        <v>43039</v>
      </c>
      <c r="B2252" s="57" t="s">
        <v>200</v>
      </c>
      <c r="C2252" s="57" t="s">
        <v>115</v>
      </c>
      <c r="D2252" s="19" t="str">
        <f t="shared" si="210"/>
        <v>Defensives</v>
      </c>
      <c r="E2252" s="19" t="str">
        <f t="shared" si="211"/>
        <v>Defensives</v>
      </c>
      <c r="F2252" s="100">
        <v>5.8699999999999994E-3</v>
      </c>
      <c r="G2252" s="101">
        <v>6.7039999999999997</v>
      </c>
      <c r="H2252" s="98">
        <v>0.1077</v>
      </c>
      <c r="I2252" s="20">
        <f t="shared" si="212"/>
        <v>1</v>
      </c>
      <c r="J2252" s="102">
        <f t="shared" si="213"/>
        <v>8.7559665871121716E-4</v>
      </c>
      <c r="K2252" s="102">
        <f t="shared" si="214"/>
        <v>8.1299596909119518E-3</v>
      </c>
      <c r="L2252" s="96">
        <f t="shared" si="215"/>
        <v>5.8699999999999994E-3</v>
      </c>
    </row>
    <row r="2253" spans="1:12" ht="13.95" customHeight="1" x14ac:dyDescent="0.3">
      <c r="A2253" s="94">
        <v>43069</v>
      </c>
      <c r="B2253" s="57" t="s">
        <v>200</v>
      </c>
      <c r="C2253" s="57" t="s">
        <v>115</v>
      </c>
      <c r="D2253" s="19" t="str">
        <f t="shared" si="210"/>
        <v>Defensives</v>
      </c>
      <c r="E2253" s="19" t="str">
        <f t="shared" si="211"/>
        <v>Defensives</v>
      </c>
      <c r="F2253" s="100">
        <v>5.5900000000000004E-3</v>
      </c>
      <c r="G2253" s="101">
        <v>5.5910000000000002</v>
      </c>
      <c r="H2253" s="98">
        <v>0.10970000000000001</v>
      </c>
      <c r="I2253" s="20">
        <f t="shared" si="212"/>
        <v>1</v>
      </c>
      <c r="J2253" s="102">
        <f t="shared" si="213"/>
        <v>9.9982114111965667E-4</v>
      </c>
      <c r="K2253" s="102">
        <f t="shared" si="214"/>
        <v>9.114139846122667E-3</v>
      </c>
      <c r="L2253" s="96">
        <f t="shared" si="215"/>
        <v>5.5900000000000004E-3</v>
      </c>
    </row>
    <row r="2254" spans="1:12" ht="13.95" customHeight="1" x14ac:dyDescent="0.3">
      <c r="A2254" s="94">
        <v>43100</v>
      </c>
      <c r="B2254" s="57" t="s">
        <v>200</v>
      </c>
      <c r="C2254" s="57" t="s">
        <v>115</v>
      </c>
      <c r="D2254" s="19" t="str">
        <f t="shared" si="210"/>
        <v>Defensives</v>
      </c>
      <c r="E2254" s="19" t="str">
        <f t="shared" si="211"/>
        <v>Defensives</v>
      </c>
      <c r="F2254" s="100">
        <v>5.1900000000000002E-3</v>
      </c>
      <c r="G2254" s="101">
        <v>5.4989999999999997</v>
      </c>
      <c r="H2254" s="98">
        <v>0.11434</v>
      </c>
      <c r="I2254" s="20">
        <f t="shared" si="212"/>
        <v>1</v>
      </c>
      <c r="J2254" s="102">
        <f t="shared" si="213"/>
        <v>9.4380796508456094E-4</v>
      </c>
      <c r="K2254" s="102">
        <f t="shared" si="214"/>
        <v>8.2543988550337673E-3</v>
      </c>
      <c r="L2254" s="96">
        <f t="shared" si="215"/>
        <v>5.1900000000000002E-3</v>
      </c>
    </row>
    <row r="2255" spans="1:12" ht="13.95" customHeight="1" x14ac:dyDescent="0.3">
      <c r="A2255" s="94">
        <v>43131</v>
      </c>
      <c r="B2255" s="57" t="s">
        <v>200</v>
      </c>
      <c r="C2255" s="57" t="s">
        <v>115</v>
      </c>
      <c r="D2255" s="19" t="str">
        <f t="shared" si="210"/>
        <v>Defensives</v>
      </c>
      <c r="E2255" s="19" t="str">
        <f t="shared" si="211"/>
        <v>Defensives</v>
      </c>
      <c r="F2255" s="100">
        <v>5.2100000000000002E-3</v>
      </c>
      <c r="G2255" s="101">
        <v>5.9489999999999998</v>
      </c>
      <c r="H2255" s="98">
        <v>0.11484</v>
      </c>
      <c r="I2255" s="20">
        <f t="shared" si="212"/>
        <v>1</v>
      </c>
      <c r="J2255" s="102">
        <f t="shared" si="213"/>
        <v>8.7577744158682136E-4</v>
      </c>
      <c r="K2255" s="102">
        <f t="shared" si="214"/>
        <v>7.6260661928493675E-3</v>
      </c>
      <c r="L2255" s="96">
        <f t="shared" si="215"/>
        <v>5.2100000000000002E-3</v>
      </c>
    </row>
    <row r="2256" spans="1:12" ht="13.95" customHeight="1" x14ac:dyDescent="0.3">
      <c r="A2256" s="94">
        <v>43159</v>
      </c>
      <c r="B2256" s="57" t="s">
        <v>200</v>
      </c>
      <c r="C2256" s="57" t="s">
        <v>115</v>
      </c>
      <c r="D2256" s="19" t="str">
        <f t="shared" si="210"/>
        <v>Defensives</v>
      </c>
      <c r="E2256" s="19" t="str">
        <f t="shared" si="211"/>
        <v>Defensives</v>
      </c>
      <c r="F2256" s="100">
        <v>5.5100000000000001E-3</v>
      </c>
      <c r="G2256" s="101">
        <v>6.452</v>
      </c>
      <c r="H2256" s="98">
        <v>0.11562</v>
      </c>
      <c r="I2256" s="20">
        <f t="shared" si="212"/>
        <v>1</v>
      </c>
      <c r="J2256" s="102">
        <f t="shared" si="213"/>
        <v>8.5399876007439559E-4</v>
      </c>
      <c r="K2256" s="102">
        <f t="shared" si="214"/>
        <v>7.3862546278705725E-3</v>
      </c>
      <c r="L2256" s="96">
        <f t="shared" si="215"/>
        <v>5.5100000000000001E-3</v>
      </c>
    </row>
    <row r="2257" spans="1:12" ht="13.95" customHeight="1" x14ac:dyDescent="0.3">
      <c r="A2257" s="94">
        <v>43190</v>
      </c>
      <c r="B2257" s="57" t="s">
        <v>200</v>
      </c>
      <c r="C2257" s="57" t="s">
        <v>115</v>
      </c>
      <c r="D2257" s="19" t="str">
        <f t="shared" si="210"/>
        <v>Defensives</v>
      </c>
      <c r="E2257" s="19" t="str">
        <f t="shared" si="211"/>
        <v>Defensives</v>
      </c>
      <c r="F2257" s="100">
        <v>5.7599999999999986E-3</v>
      </c>
      <c r="G2257" s="101">
        <v>6.3079999999999998</v>
      </c>
      <c r="H2257" s="98">
        <v>0.11645999999999999</v>
      </c>
      <c r="I2257" s="20">
        <f t="shared" si="212"/>
        <v>1</v>
      </c>
      <c r="J2257" s="102">
        <f t="shared" si="213"/>
        <v>9.1312618896639169E-4</v>
      </c>
      <c r="K2257" s="102">
        <f t="shared" si="214"/>
        <v>7.8406851190657035E-3</v>
      </c>
      <c r="L2257" s="96">
        <f t="shared" si="215"/>
        <v>5.7599999999999986E-3</v>
      </c>
    </row>
    <row r="2258" spans="1:12" ht="13.95" customHeight="1" x14ac:dyDescent="0.3">
      <c r="A2258" s="94">
        <v>43220</v>
      </c>
      <c r="B2258" s="57" t="s">
        <v>200</v>
      </c>
      <c r="C2258" s="57" t="s">
        <v>115</v>
      </c>
      <c r="D2258" s="19" t="str">
        <f t="shared" si="210"/>
        <v>Defensives</v>
      </c>
      <c r="E2258" s="19" t="str">
        <f t="shared" si="211"/>
        <v>Defensives</v>
      </c>
      <c r="F2258" s="100">
        <v>5.3800000000000002E-3</v>
      </c>
      <c r="G2258" s="101">
        <v>6.0810000000000004</v>
      </c>
      <c r="H2258" s="98">
        <v>0.11763</v>
      </c>
      <c r="I2258" s="20">
        <f t="shared" si="212"/>
        <v>1</v>
      </c>
      <c r="J2258" s="102">
        <f t="shared" si="213"/>
        <v>8.8472290741654328E-4</v>
      </c>
      <c r="K2258" s="102">
        <f t="shared" si="214"/>
        <v>7.5212352921579812E-3</v>
      </c>
      <c r="L2258" s="96">
        <f t="shared" si="215"/>
        <v>5.3800000000000002E-3</v>
      </c>
    </row>
    <row r="2259" spans="1:12" ht="13.95" customHeight="1" x14ac:dyDescent="0.3">
      <c r="A2259" s="94">
        <v>43251</v>
      </c>
      <c r="B2259" s="57" t="s">
        <v>200</v>
      </c>
      <c r="C2259" s="57" t="s">
        <v>115</v>
      </c>
      <c r="D2259" s="19" t="str">
        <f t="shared" si="210"/>
        <v>Defensives</v>
      </c>
      <c r="E2259" s="19" t="str">
        <f t="shared" si="211"/>
        <v>Defensives</v>
      </c>
      <c r="F2259" s="100">
        <v>4.9699999999999996E-3</v>
      </c>
      <c r="G2259" s="101">
        <v>5.8140000000000001</v>
      </c>
      <c r="H2259" s="98">
        <v>0.11357</v>
      </c>
      <c r="I2259" s="20">
        <f t="shared" si="212"/>
        <v>1</v>
      </c>
      <c r="J2259" s="102">
        <f t="shared" si="213"/>
        <v>8.548331613347092E-4</v>
      </c>
      <c r="K2259" s="102">
        <f t="shared" si="214"/>
        <v>7.5269275454319731E-3</v>
      </c>
      <c r="L2259" s="96">
        <f t="shared" si="215"/>
        <v>4.9699999999999996E-3</v>
      </c>
    </row>
    <row r="2260" spans="1:12" ht="13.95" customHeight="1" x14ac:dyDescent="0.3">
      <c r="A2260" s="94">
        <v>43281</v>
      </c>
      <c r="B2260" s="57" t="s">
        <v>200</v>
      </c>
      <c r="C2260" s="57" t="s">
        <v>115</v>
      </c>
      <c r="D2260" s="19" t="str">
        <f t="shared" si="210"/>
        <v>Defensives</v>
      </c>
      <c r="E2260" s="19" t="str">
        <f t="shared" si="211"/>
        <v>Defensives</v>
      </c>
      <c r="F2260" s="100">
        <v>5.1700000000000001E-3</v>
      </c>
      <c r="G2260" s="101">
        <v>5.4169999999999998</v>
      </c>
      <c r="H2260" s="98">
        <v>0.11521000000000001</v>
      </c>
      <c r="I2260" s="20">
        <f t="shared" si="212"/>
        <v>1</v>
      </c>
      <c r="J2260" s="102">
        <f t="shared" si="213"/>
        <v>9.544028059811704E-4</v>
      </c>
      <c r="K2260" s="102">
        <f t="shared" si="214"/>
        <v>8.2840274800900122E-3</v>
      </c>
      <c r="L2260" s="96">
        <f t="shared" si="215"/>
        <v>5.1700000000000001E-3</v>
      </c>
    </row>
    <row r="2261" spans="1:12" ht="13.95" customHeight="1" x14ac:dyDescent="0.3">
      <c r="A2261" s="94">
        <v>43312</v>
      </c>
      <c r="B2261" s="57" t="s">
        <v>200</v>
      </c>
      <c r="C2261" s="57" t="s">
        <v>115</v>
      </c>
      <c r="D2261" s="19" t="str">
        <f t="shared" si="210"/>
        <v>Defensives</v>
      </c>
      <c r="E2261" s="19" t="str">
        <f t="shared" si="211"/>
        <v>Defensives</v>
      </c>
      <c r="F2261" s="100">
        <v>5.2559999999999994E-3</v>
      </c>
      <c r="G2261" s="101">
        <v>6.22</v>
      </c>
      <c r="H2261" s="98">
        <v>0.11662</v>
      </c>
      <c r="I2261" s="20">
        <f t="shared" si="212"/>
        <v>1</v>
      </c>
      <c r="J2261" s="102">
        <f t="shared" si="213"/>
        <v>8.4501607717041793E-4</v>
      </c>
      <c r="K2261" s="102">
        <f t="shared" si="214"/>
        <v>7.2458933044968095E-3</v>
      </c>
      <c r="L2261" s="96">
        <f t="shared" si="215"/>
        <v>5.2559999999999994E-3</v>
      </c>
    </row>
    <row r="2262" spans="1:12" ht="13.95" customHeight="1" x14ac:dyDescent="0.3">
      <c r="A2262" s="94">
        <v>43343</v>
      </c>
      <c r="B2262" s="57" t="s">
        <v>200</v>
      </c>
      <c r="C2262" s="57" t="s">
        <v>115</v>
      </c>
      <c r="D2262" s="19" t="str">
        <f t="shared" si="210"/>
        <v>Defensives</v>
      </c>
      <c r="E2262" s="19" t="str">
        <f t="shared" si="211"/>
        <v>Defensives</v>
      </c>
      <c r="F2262" s="100">
        <v>5.6679999999999994E-3</v>
      </c>
      <c r="G2262" s="101">
        <v>5.8659999999999997</v>
      </c>
      <c r="H2262" s="98">
        <v>0.11253000000000001</v>
      </c>
      <c r="I2262" s="20">
        <f t="shared" si="212"/>
        <v>1</v>
      </c>
      <c r="J2262" s="102">
        <f t="shared" si="213"/>
        <v>9.6624616433685644E-4</v>
      </c>
      <c r="K2262" s="102">
        <f t="shared" si="214"/>
        <v>8.586565043427143E-3</v>
      </c>
      <c r="L2262" s="96">
        <f t="shared" si="215"/>
        <v>5.6679999999999994E-3</v>
      </c>
    </row>
    <row r="2263" spans="1:12" ht="13.95" customHeight="1" x14ac:dyDescent="0.3">
      <c r="A2263" s="94">
        <v>43373</v>
      </c>
      <c r="B2263" s="57" t="s">
        <v>200</v>
      </c>
      <c r="C2263" s="57" t="s">
        <v>115</v>
      </c>
      <c r="D2263" s="19" t="str">
        <f t="shared" si="210"/>
        <v>Defensives</v>
      </c>
      <c r="E2263" s="19" t="str">
        <f t="shared" si="211"/>
        <v>Defensives</v>
      </c>
      <c r="F2263" s="100">
        <v>5.2649999999999997E-3</v>
      </c>
      <c r="G2263" s="101">
        <v>5.4539999999999997</v>
      </c>
      <c r="H2263" s="98">
        <v>0.11421000000000001</v>
      </c>
      <c r="I2263" s="20">
        <f t="shared" si="212"/>
        <v>1</v>
      </c>
      <c r="J2263" s="102">
        <f t="shared" si="213"/>
        <v>9.6534653465346534E-4</v>
      </c>
      <c r="K2263" s="102">
        <f t="shared" si="214"/>
        <v>8.4523818812141261E-3</v>
      </c>
      <c r="L2263" s="96">
        <f t="shared" si="215"/>
        <v>5.2649999999999997E-3</v>
      </c>
    </row>
    <row r="2264" spans="1:12" ht="13.95" customHeight="1" x14ac:dyDescent="0.3">
      <c r="A2264" s="94">
        <v>43404</v>
      </c>
      <c r="B2264" s="57" t="s">
        <v>200</v>
      </c>
      <c r="C2264" s="57" t="s">
        <v>115</v>
      </c>
      <c r="D2264" s="19" t="str">
        <f t="shared" si="210"/>
        <v>Defensives</v>
      </c>
      <c r="E2264" s="19" t="str">
        <f t="shared" si="211"/>
        <v>Defensives</v>
      </c>
      <c r="F2264" s="100">
        <v>7.365E-3</v>
      </c>
      <c r="G2264" s="101">
        <v>8.641</v>
      </c>
      <c r="H2264" s="98">
        <v>0.11033</v>
      </c>
      <c r="I2264" s="20">
        <f t="shared" si="212"/>
        <v>1</v>
      </c>
      <c r="J2264" s="102">
        <f t="shared" si="213"/>
        <v>8.5233190602939475E-4</v>
      </c>
      <c r="K2264" s="102">
        <f t="shared" si="214"/>
        <v>7.72529598503938E-3</v>
      </c>
      <c r="L2264" s="96">
        <f t="shared" si="215"/>
        <v>7.365E-3</v>
      </c>
    </row>
    <row r="2265" spans="1:12" ht="13.95" customHeight="1" x14ac:dyDescent="0.3">
      <c r="A2265" s="94">
        <v>43434</v>
      </c>
      <c r="B2265" s="57" t="s">
        <v>200</v>
      </c>
      <c r="C2265" s="57" t="s">
        <v>115</v>
      </c>
      <c r="D2265" s="19" t="str">
        <f t="shared" si="210"/>
        <v>Defensives</v>
      </c>
      <c r="E2265" s="19" t="str">
        <f t="shared" si="211"/>
        <v>Defensives</v>
      </c>
      <c r="F2265" s="100">
        <v>8.3049999999999999E-3</v>
      </c>
      <c r="G2265" s="101">
        <v>9.6679999999999993</v>
      </c>
      <c r="H2265" s="98">
        <v>0.11224000000000001</v>
      </c>
      <c r="I2265" s="20">
        <f t="shared" si="212"/>
        <v>1</v>
      </c>
      <c r="J2265" s="102">
        <f t="shared" si="213"/>
        <v>8.5901944559371127E-4</v>
      </c>
      <c r="K2265" s="102">
        <f t="shared" si="214"/>
        <v>7.6534163007280047E-3</v>
      </c>
      <c r="L2265" s="96">
        <f t="shared" si="215"/>
        <v>8.3049999999999999E-3</v>
      </c>
    </row>
    <row r="2266" spans="1:12" ht="13.95" customHeight="1" x14ac:dyDescent="0.3">
      <c r="A2266" s="94">
        <v>43465</v>
      </c>
      <c r="B2266" s="57" t="s">
        <v>200</v>
      </c>
      <c r="C2266" s="57" t="s">
        <v>115</v>
      </c>
      <c r="D2266" s="19" t="str">
        <f t="shared" si="210"/>
        <v>Defensives</v>
      </c>
      <c r="E2266" s="19" t="str">
        <f t="shared" si="211"/>
        <v>Defensives</v>
      </c>
      <c r="F2266" s="100">
        <v>9.2949999999999994E-3</v>
      </c>
      <c r="G2266" s="101">
        <v>10.066000000000001</v>
      </c>
      <c r="H2266" s="98">
        <v>0.11554</v>
      </c>
      <c r="I2266" s="20">
        <f t="shared" si="212"/>
        <v>1</v>
      </c>
      <c r="J2266" s="102">
        <f t="shared" si="213"/>
        <v>9.2340552354460543E-4</v>
      </c>
      <c r="K2266" s="102">
        <f t="shared" si="214"/>
        <v>7.9920851959893145E-3</v>
      </c>
      <c r="L2266" s="96">
        <f t="shared" si="215"/>
        <v>9.2949999999999994E-3</v>
      </c>
    </row>
    <row r="2267" spans="1:12" ht="13.95" customHeight="1" x14ac:dyDescent="0.3">
      <c r="A2267" s="94">
        <v>43496</v>
      </c>
      <c r="B2267" s="57" t="s">
        <v>200</v>
      </c>
      <c r="C2267" s="57" t="s">
        <v>115</v>
      </c>
      <c r="D2267" s="19" t="str">
        <f t="shared" si="210"/>
        <v>Defensives</v>
      </c>
      <c r="E2267" s="19" t="str">
        <f t="shared" si="211"/>
        <v>Defensives</v>
      </c>
      <c r="F2267" s="100">
        <v>8.5269999999999999E-3</v>
      </c>
      <c r="G2267" s="101">
        <v>9.7829999999999995</v>
      </c>
      <c r="H2267" s="98">
        <v>0.12304</v>
      </c>
      <c r="I2267" s="20">
        <f t="shared" si="212"/>
        <v>1</v>
      </c>
      <c r="J2267" s="102">
        <f t="shared" si="213"/>
        <v>8.7161402432791581E-4</v>
      </c>
      <c r="K2267" s="102">
        <f t="shared" si="214"/>
        <v>7.0839891444076384E-3</v>
      </c>
      <c r="L2267" s="96">
        <f t="shared" si="215"/>
        <v>8.5269999999999999E-3</v>
      </c>
    </row>
    <row r="2268" spans="1:12" ht="13.95" customHeight="1" x14ac:dyDescent="0.3">
      <c r="A2268" s="94">
        <v>43524</v>
      </c>
      <c r="B2268" s="57" t="s">
        <v>200</v>
      </c>
      <c r="C2268" s="57" t="s">
        <v>115</v>
      </c>
      <c r="D2268" s="19" t="str">
        <f t="shared" si="210"/>
        <v>Defensives</v>
      </c>
      <c r="E2268" s="19" t="str">
        <f t="shared" si="211"/>
        <v>Defensives</v>
      </c>
      <c r="F2268" s="100">
        <v>9.0969999999999992E-3</v>
      </c>
      <c r="G2268" s="101">
        <v>10.161</v>
      </c>
      <c r="H2268" s="98">
        <v>0.13011</v>
      </c>
      <c r="I2268" s="20">
        <f t="shared" si="212"/>
        <v>1</v>
      </c>
      <c r="J2268" s="102">
        <f t="shared" si="213"/>
        <v>8.9528589705737619E-4</v>
      </c>
      <c r="K2268" s="102">
        <f t="shared" si="214"/>
        <v>6.8809922147212068E-3</v>
      </c>
      <c r="L2268" s="96">
        <f t="shared" si="215"/>
        <v>9.0969999999999992E-3</v>
      </c>
    </row>
    <row r="2269" spans="1:12" ht="13.95" customHeight="1" x14ac:dyDescent="0.3">
      <c r="A2269" s="94">
        <v>43555</v>
      </c>
      <c r="B2269" s="57" t="s">
        <v>200</v>
      </c>
      <c r="C2269" s="57" t="s">
        <v>115</v>
      </c>
      <c r="D2269" s="19" t="str">
        <f t="shared" si="210"/>
        <v>Defensives</v>
      </c>
      <c r="E2269" s="19" t="str">
        <f t="shared" si="211"/>
        <v>Defensives</v>
      </c>
      <c r="F2269" s="100">
        <v>8.8050000000000003E-3</v>
      </c>
      <c r="G2269" s="101">
        <v>9.8420000000000005</v>
      </c>
      <c r="H2269" s="98">
        <v>0.12606999999999999</v>
      </c>
      <c r="I2269" s="20">
        <f t="shared" si="212"/>
        <v>1</v>
      </c>
      <c r="J2269" s="102">
        <f t="shared" si="213"/>
        <v>8.9463523674049989E-4</v>
      </c>
      <c r="K2269" s="102">
        <f t="shared" si="214"/>
        <v>7.0963372470889191E-3</v>
      </c>
      <c r="L2269" s="96">
        <f t="shared" si="215"/>
        <v>8.8050000000000003E-3</v>
      </c>
    </row>
    <row r="2270" spans="1:12" ht="13.95" customHeight="1" x14ac:dyDescent="0.3">
      <c r="A2270" s="94">
        <v>43585</v>
      </c>
      <c r="B2270" s="57" t="s">
        <v>200</v>
      </c>
      <c r="C2270" s="57" t="s">
        <v>115</v>
      </c>
      <c r="D2270" s="19" t="str">
        <f t="shared" si="210"/>
        <v>Defensives</v>
      </c>
      <c r="E2270" s="19" t="str">
        <f t="shared" si="211"/>
        <v>Defensives</v>
      </c>
      <c r="F2270" s="100">
        <v>9.2709999999999997E-3</v>
      </c>
      <c r="G2270" s="101">
        <v>9.4570000000000007</v>
      </c>
      <c r="H2270" s="98">
        <v>0.13833999999999999</v>
      </c>
      <c r="I2270" s="20">
        <f t="shared" si="212"/>
        <v>1</v>
      </c>
      <c r="J2270" s="102">
        <f t="shared" si="213"/>
        <v>9.803320291847308E-4</v>
      </c>
      <c r="K2270" s="102">
        <f t="shared" si="214"/>
        <v>7.0863960473090274E-3</v>
      </c>
      <c r="L2270" s="96">
        <f t="shared" si="215"/>
        <v>9.2709999999999997E-3</v>
      </c>
    </row>
    <row r="2271" spans="1:12" ht="13.95" customHeight="1" x14ac:dyDescent="0.3">
      <c r="A2271" s="94">
        <v>43616</v>
      </c>
      <c r="B2271" s="57" t="s">
        <v>200</v>
      </c>
      <c r="C2271" s="57" t="s">
        <v>115</v>
      </c>
      <c r="D2271" s="19" t="str">
        <f t="shared" si="210"/>
        <v>Defensives</v>
      </c>
      <c r="E2271" s="19" t="str">
        <f t="shared" si="211"/>
        <v>Defensives</v>
      </c>
      <c r="F2271" s="100">
        <v>8.9110000000000005E-3</v>
      </c>
      <c r="G2271" s="101">
        <v>9.3290000000000006</v>
      </c>
      <c r="H2271" s="98">
        <v>0.13922000000000001</v>
      </c>
      <c r="I2271" s="20">
        <f t="shared" si="212"/>
        <v>1</v>
      </c>
      <c r="J2271" s="102">
        <f t="shared" si="213"/>
        <v>9.5519348268839101E-4</v>
      </c>
      <c r="K2271" s="102">
        <f t="shared" si="214"/>
        <v>6.8610363646630576E-3</v>
      </c>
      <c r="L2271" s="96">
        <f t="shared" si="215"/>
        <v>8.9110000000000005E-3</v>
      </c>
    </row>
    <row r="2272" spans="1:12" ht="13.95" customHeight="1" x14ac:dyDescent="0.3">
      <c r="A2272" s="94">
        <v>43646</v>
      </c>
      <c r="B2272" s="57" t="s">
        <v>200</v>
      </c>
      <c r="C2272" s="57" t="s">
        <v>115</v>
      </c>
      <c r="D2272" s="19" t="str">
        <f t="shared" si="210"/>
        <v>Defensives</v>
      </c>
      <c r="E2272" s="19" t="str">
        <f t="shared" si="211"/>
        <v>Defensives</v>
      </c>
      <c r="F2272" s="100">
        <v>8.627000000000001E-3</v>
      </c>
      <c r="G2272" s="101">
        <v>9.5449999999999999</v>
      </c>
      <c r="H2272" s="98">
        <v>0.14137</v>
      </c>
      <c r="I2272" s="20">
        <f t="shared" si="212"/>
        <v>1</v>
      </c>
      <c r="J2272" s="102">
        <f t="shared" si="213"/>
        <v>9.0382399161864863E-4</v>
      </c>
      <c r="K2272" s="102">
        <f t="shared" si="214"/>
        <v>6.3933224278039796E-3</v>
      </c>
      <c r="L2272" s="96">
        <f t="shared" si="215"/>
        <v>8.627000000000001E-3</v>
      </c>
    </row>
    <row r="2273" spans="1:12" ht="13.95" customHeight="1" x14ac:dyDescent="0.3">
      <c r="A2273" s="94">
        <v>43677</v>
      </c>
      <c r="B2273" s="57" t="s">
        <v>200</v>
      </c>
      <c r="C2273" s="57" t="s">
        <v>115</v>
      </c>
      <c r="D2273" s="19" t="str">
        <f t="shared" si="210"/>
        <v>Defensives</v>
      </c>
      <c r="E2273" s="19" t="str">
        <f t="shared" si="211"/>
        <v>Defensives</v>
      </c>
      <c r="F2273" s="100">
        <v>8.1130000000000004E-3</v>
      </c>
      <c r="G2273" s="101">
        <v>9.2289999999999992</v>
      </c>
      <c r="H2273" s="98">
        <v>0.13850000000000001</v>
      </c>
      <c r="I2273" s="20">
        <f t="shared" si="212"/>
        <v>1</v>
      </c>
      <c r="J2273" s="102">
        <f t="shared" si="213"/>
        <v>8.7907682305775282E-4</v>
      </c>
      <c r="K2273" s="102">
        <f t="shared" si="214"/>
        <v>6.347125076229262E-3</v>
      </c>
      <c r="L2273" s="96">
        <f t="shared" si="215"/>
        <v>8.1130000000000004E-3</v>
      </c>
    </row>
    <row r="2274" spans="1:12" ht="13.95" customHeight="1" x14ac:dyDescent="0.3">
      <c r="A2274" s="94">
        <v>43708</v>
      </c>
      <c r="B2274" s="57" t="s">
        <v>200</v>
      </c>
      <c r="C2274" s="57" t="s">
        <v>115</v>
      </c>
      <c r="D2274" s="19" t="str">
        <f t="shared" si="210"/>
        <v>Defensives</v>
      </c>
      <c r="E2274" s="19" t="str">
        <f t="shared" si="211"/>
        <v>Defensives</v>
      </c>
      <c r="F2274" s="100">
        <v>8.1860000000000006E-3</v>
      </c>
      <c r="G2274" s="101">
        <v>9.3279999999999994</v>
      </c>
      <c r="H2274" s="98">
        <v>0.14448</v>
      </c>
      <c r="I2274" s="20">
        <f t="shared" si="212"/>
        <v>1</v>
      </c>
      <c r="J2274" s="102">
        <f t="shared" si="213"/>
        <v>8.7757289879931402E-4</v>
      </c>
      <c r="K2274" s="102">
        <f t="shared" si="214"/>
        <v>6.0740095431846206E-3</v>
      </c>
      <c r="L2274" s="96">
        <f t="shared" si="215"/>
        <v>8.1860000000000006E-3</v>
      </c>
    </row>
    <row r="2275" spans="1:12" ht="13.95" customHeight="1" x14ac:dyDescent="0.3">
      <c r="A2275" s="94">
        <v>43738</v>
      </c>
      <c r="B2275" s="57" t="s">
        <v>200</v>
      </c>
      <c r="C2275" s="57" t="s">
        <v>115</v>
      </c>
      <c r="D2275" s="19" t="str">
        <f t="shared" si="210"/>
        <v>Defensives</v>
      </c>
      <c r="E2275" s="19" t="str">
        <f t="shared" si="211"/>
        <v>Defensives</v>
      </c>
      <c r="F2275" s="100">
        <v>7.6800000000000002E-3</v>
      </c>
      <c r="G2275" s="101">
        <v>8.2569999999999997</v>
      </c>
      <c r="H2275" s="98">
        <v>0.15179000000000001</v>
      </c>
      <c r="I2275" s="20">
        <f t="shared" si="212"/>
        <v>1</v>
      </c>
      <c r="J2275" s="102">
        <f t="shared" si="213"/>
        <v>9.3011989826813617E-4</v>
      </c>
      <c r="K2275" s="102">
        <f t="shared" si="214"/>
        <v>6.1276757248049027E-3</v>
      </c>
      <c r="L2275" s="96">
        <f t="shared" si="215"/>
        <v>7.6800000000000002E-3</v>
      </c>
    </row>
    <row r="2276" spans="1:12" ht="13.95" customHeight="1" x14ac:dyDescent="0.3">
      <c r="A2276" s="94">
        <v>43769</v>
      </c>
      <c r="B2276" s="57" t="s">
        <v>200</v>
      </c>
      <c r="C2276" s="57" t="s">
        <v>115</v>
      </c>
      <c r="D2276" s="19" t="str">
        <f t="shared" si="210"/>
        <v>Defensives</v>
      </c>
      <c r="E2276" s="19" t="str">
        <f t="shared" si="211"/>
        <v>Defensives</v>
      </c>
      <c r="F2276" s="100">
        <v>7.1619999999999991E-3</v>
      </c>
      <c r="G2276" s="101">
        <v>7.7060000000000004</v>
      </c>
      <c r="H2276" s="98">
        <v>0.15004000000000001</v>
      </c>
      <c r="I2276" s="20">
        <f t="shared" si="212"/>
        <v>1</v>
      </c>
      <c r="J2276" s="102">
        <f t="shared" si="213"/>
        <v>9.294056579288864E-4</v>
      </c>
      <c r="K2276" s="102">
        <f t="shared" si="214"/>
        <v>6.1943858832903646E-3</v>
      </c>
      <c r="L2276" s="96">
        <f t="shared" si="215"/>
        <v>7.1619999999999991E-3</v>
      </c>
    </row>
    <row r="2277" spans="1:12" ht="13.95" customHeight="1" x14ac:dyDescent="0.3">
      <c r="A2277" s="94">
        <v>43799</v>
      </c>
      <c r="B2277" s="57" t="s">
        <v>200</v>
      </c>
      <c r="C2277" s="57" t="s">
        <v>115</v>
      </c>
      <c r="D2277" s="19" t="str">
        <f t="shared" si="210"/>
        <v>Defensives</v>
      </c>
      <c r="E2277" s="19" t="str">
        <f t="shared" si="211"/>
        <v>Defensives</v>
      </c>
      <c r="F2277" s="100">
        <v>6.7669999999999996E-3</v>
      </c>
      <c r="G2277" s="101">
        <v>7.35</v>
      </c>
      <c r="H2277" s="98">
        <v>0.15087</v>
      </c>
      <c r="I2277" s="20">
        <f t="shared" si="212"/>
        <v>1</v>
      </c>
      <c r="J2277" s="102">
        <f t="shared" si="213"/>
        <v>9.2068027210884349E-4</v>
      </c>
      <c r="K2277" s="102">
        <f t="shared" si="214"/>
        <v>6.1024741307671732E-3</v>
      </c>
      <c r="L2277" s="96">
        <f t="shared" si="215"/>
        <v>6.7669999999999996E-3</v>
      </c>
    </row>
    <row r="2278" spans="1:12" ht="13.95" customHeight="1" x14ac:dyDescent="0.3">
      <c r="A2278" s="94">
        <v>43830</v>
      </c>
      <c r="B2278" s="57" t="s">
        <v>200</v>
      </c>
      <c r="C2278" s="57" t="s">
        <v>115</v>
      </c>
      <c r="D2278" s="19" t="str">
        <f t="shared" si="210"/>
        <v>Defensives</v>
      </c>
      <c r="E2278" s="19" t="str">
        <f t="shared" si="211"/>
        <v>Defensives</v>
      </c>
      <c r="F2278" s="100">
        <v>6.7369999999999999E-3</v>
      </c>
      <c r="G2278" s="101">
        <v>8.202</v>
      </c>
      <c r="H2278" s="98">
        <v>0.14430000000000001</v>
      </c>
      <c r="I2278" s="20">
        <f t="shared" si="212"/>
        <v>1</v>
      </c>
      <c r="J2278" s="102">
        <f t="shared" si="213"/>
        <v>8.2138502804194095E-4</v>
      </c>
      <c r="K2278" s="102">
        <f t="shared" si="214"/>
        <v>5.6922039365345867E-3</v>
      </c>
      <c r="L2278" s="96">
        <f t="shared" si="215"/>
        <v>6.7369999999999999E-3</v>
      </c>
    </row>
    <row r="2279" spans="1:12" ht="13.95" customHeight="1" x14ac:dyDescent="0.3">
      <c r="A2279" s="94">
        <v>43861</v>
      </c>
      <c r="B2279" s="57" t="s">
        <v>200</v>
      </c>
      <c r="C2279" s="57" t="s">
        <v>115</v>
      </c>
      <c r="D2279" s="19" t="str">
        <f t="shared" si="210"/>
        <v>Defensives</v>
      </c>
      <c r="E2279" s="19" t="str">
        <f t="shared" si="211"/>
        <v>Defensives</v>
      </c>
      <c r="F2279" s="100">
        <v>7.2160000000000002E-3</v>
      </c>
      <c r="G2279" s="101">
        <v>9.3640000000000008</v>
      </c>
      <c r="H2279" s="98">
        <v>0.13925000000000001</v>
      </c>
      <c r="I2279" s="20">
        <f t="shared" si="212"/>
        <v>1</v>
      </c>
      <c r="J2279" s="102">
        <f t="shared" si="213"/>
        <v>7.7061085006407514E-4</v>
      </c>
      <c r="K2279" s="102">
        <f t="shared" si="214"/>
        <v>5.5340096952536813E-3</v>
      </c>
      <c r="L2279" s="96">
        <f t="shared" si="215"/>
        <v>7.2160000000000002E-3</v>
      </c>
    </row>
    <row r="2280" spans="1:12" ht="13.95" customHeight="1" x14ac:dyDescent="0.3">
      <c r="A2280" s="94">
        <v>43890</v>
      </c>
      <c r="B2280" s="57" t="s">
        <v>200</v>
      </c>
      <c r="C2280" s="57" t="s">
        <v>115</v>
      </c>
      <c r="D2280" s="19" t="str">
        <f t="shared" si="210"/>
        <v>Defensives</v>
      </c>
      <c r="E2280" s="19" t="str">
        <f t="shared" si="211"/>
        <v>Defensives</v>
      </c>
      <c r="F2280" s="100">
        <v>7.3769999999999999E-3</v>
      </c>
      <c r="G2280" s="101">
        <v>8.5549999999999997</v>
      </c>
      <c r="H2280" s="98">
        <v>0.14116000000000001</v>
      </c>
      <c r="I2280" s="20">
        <f t="shared" si="212"/>
        <v>1</v>
      </c>
      <c r="J2280" s="102">
        <f t="shared" si="213"/>
        <v>8.62302746931619E-4</v>
      </c>
      <c r="K2280" s="102">
        <f t="shared" si="214"/>
        <v>6.1086904713206214E-3</v>
      </c>
      <c r="L2280" s="96">
        <f t="shared" si="215"/>
        <v>7.3769999999999999E-3</v>
      </c>
    </row>
    <row r="2281" spans="1:12" ht="13.95" customHeight="1" x14ac:dyDescent="0.3">
      <c r="A2281" s="94">
        <v>43921</v>
      </c>
      <c r="B2281" s="57" t="s">
        <v>200</v>
      </c>
      <c r="C2281" s="57" t="s">
        <v>115</v>
      </c>
      <c r="D2281" s="19" t="str">
        <f t="shared" si="210"/>
        <v>Defensives</v>
      </c>
      <c r="E2281" s="19" t="str">
        <f t="shared" si="211"/>
        <v>Defensives</v>
      </c>
      <c r="F2281" s="100">
        <v>6.7330000000000003E-3</v>
      </c>
      <c r="G2281" s="101">
        <v>5.5810000000000004</v>
      </c>
      <c r="H2281" s="98">
        <v>0.14135</v>
      </c>
      <c r="I2281" s="20">
        <f t="shared" si="212"/>
        <v>1</v>
      </c>
      <c r="J2281" s="102">
        <f t="shared" si="213"/>
        <v>1.2064146210356565E-3</v>
      </c>
      <c r="K2281" s="102">
        <f t="shared" si="214"/>
        <v>8.5349460278433421E-3</v>
      </c>
      <c r="L2281" s="96">
        <f t="shared" si="215"/>
        <v>6.7330000000000003E-3</v>
      </c>
    </row>
    <row r="2282" spans="1:12" ht="13.95" customHeight="1" x14ac:dyDescent="0.3">
      <c r="A2282" s="94">
        <v>43951</v>
      </c>
      <c r="B2282" s="57" t="s">
        <v>200</v>
      </c>
      <c r="C2282" s="57" t="s">
        <v>115</v>
      </c>
      <c r="D2282" s="19" t="str">
        <f t="shared" si="210"/>
        <v>Defensives</v>
      </c>
      <c r="E2282" s="19" t="str">
        <f t="shared" si="211"/>
        <v>Defensives</v>
      </c>
      <c r="F2282" s="100">
        <v>6.3239999999999998E-3</v>
      </c>
      <c r="G2282" s="101">
        <v>6.3840000000000003</v>
      </c>
      <c r="H2282" s="98">
        <v>0.12775</v>
      </c>
      <c r="I2282" s="20">
        <f t="shared" si="212"/>
        <v>1</v>
      </c>
      <c r="J2282" s="102">
        <f t="shared" si="213"/>
        <v>9.9060150375939837E-4</v>
      </c>
      <c r="K2282" s="102">
        <f t="shared" si="214"/>
        <v>7.7542192075099672E-3</v>
      </c>
      <c r="L2282" s="96">
        <f t="shared" si="215"/>
        <v>6.3239999999999998E-3</v>
      </c>
    </row>
    <row r="2283" spans="1:12" ht="13.95" customHeight="1" x14ac:dyDescent="0.3">
      <c r="A2283" s="94">
        <v>43982</v>
      </c>
      <c r="B2283" s="57" t="s">
        <v>200</v>
      </c>
      <c r="C2283" s="57" t="s">
        <v>115</v>
      </c>
      <c r="D2283" s="19" t="str">
        <f t="shared" si="210"/>
        <v>Defensives</v>
      </c>
      <c r="E2283" s="19" t="str">
        <f t="shared" si="211"/>
        <v>Defensives</v>
      </c>
      <c r="F2283" s="100">
        <v>6.6069999999999992E-3</v>
      </c>
      <c r="G2283" s="101">
        <v>6.8520000000000003</v>
      </c>
      <c r="H2283" s="98">
        <v>0.12963</v>
      </c>
      <c r="I2283" s="20">
        <f t="shared" si="212"/>
        <v>1</v>
      </c>
      <c r="J2283" s="102">
        <f t="shared" si="213"/>
        <v>9.6424401634559237E-4</v>
      </c>
      <c r="K2283" s="102">
        <f t="shared" si="214"/>
        <v>7.4384325877157476E-3</v>
      </c>
      <c r="L2283" s="96">
        <f t="shared" si="215"/>
        <v>6.6069999999999992E-3</v>
      </c>
    </row>
    <row r="2284" spans="1:12" ht="13.95" customHeight="1" x14ac:dyDescent="0.3">
      <c r="A2284" s="94">
        <v>44012</v>
      </c>
      <c r="B2284" s="57" t="s">
        <v>200</v>
      </c>
      <c r="C2284" s="57" t="s">
        <v>115</v>
      </c>
      <c r="D2284" s="19" t="str">
        <f t="shared" si="210"/>
        <v>Defensives</v>
      </c>
      <c r="E2284" s="19" t="str">
        <f t="shared" si="211"/>
        <v>Defensives</v>
      </c>
      <c r="F2284" s="100">
        <v>6.1879999999999999E-3</v>
      </c>
      <c r="G2284" s="101">
        <v>6.9550000000000001</v>
      </c>
      <c r="H2284" s="98">
        <v>0.12975</v>
      </c>
      <c r="I2284" s="20">
        <f t="shared" si="212"/>
        <v>1</v>
      </c>
      <c r="J2284" s="102">
        <f t="shared" si="213"/>
        <v>8.8971962616822423E-4</v>
      </c>
      <c r="K2284" s="102">
        <f t="shared" si="214"/>
        <v>6.8571840167107835E-3</v>
      </c>
      <c r="L2284" s="96">
        <f t="shared" si="215"/>
        <v>6.1879999999999999E-3</v>
      </c>
    </row>
    <row r="2285" spans="1:12" ht="13.95" customHeight="1" x14ac:dyDescent="0.3">
      <c r="A2285" s="94">
        <v>44043</v>
      </c>
      <c r="B2285" s="57" t="s">
        <v>200</v>
      </c>
      <c r="C2285" s="57" t="s">
        <v>115</v>
      </c>
      <c r="D2285" s="19" t="str">
        <f t="shared" si="210"/>
        <v>Defensives</v>
      </c>
      <c r="E2285" s="19" t="str">
        <f t="shared" si="211"/>
        <v>Defensives</v>
      </c>
      <c r="F2285" s="100">
        <v>6.0670000000000003E-3</v>
      </c>
      <c r="G2285" s="101">
        <v>7.383</v>
      </c>
      <c r="H2285" s="98">
        <v>0.13289999999999999</v>
      </c>
      <c r="I2285" s="20">
        <f t="shared" si="212"/>
        <v>1</v>
      </c>
      <c r="J2285" s="102">
        <f t="shared" si="213"/>
        <v>8.2175267506433703E-4</v>
      </c>
      <c r="K2285" s="102">
        <f t="shared" si="214"/>
        <v>6.1832405949160049E-3</v>
      </c>
      <c r="L2285" s="96">
        <f t="shared" si="215"/>
        <v>6.0670000000000003E-3</v>
      </c>
    </row>
    <row r="2286" spans="1:12" ht="13.95" customHeight="1" x14ac:dyDescent="0.3">
      <c r="A2286" s="94">
        <v>44074</v>
      </c>
      <c r="B2286" s="57" t="s">
        <v>200</v>
      </c>
      <c r="C2286" s="57" t="s">
        <v>115</v>
      </c>
      <c r="D2286" s="19" t="str">
        <f t="shared" si="210"/>
        <v>Defensives</v>
      </c>
      <c r="E2286" s="19" t="str">
        <f t="shared" si="211"/>
        <v>Defensives</v>
      </c>
      <c r="F2286" s="100">
        <v>5.8709999999999986E-3</v>
      </c>
      <c r="G2286" s="101">
        <v>6.6239999999999997</v>
      </c>
      <c r="H2286" s="98">
        <v>0.14408000000000001</v>
      </c>
      <c r="I2286" s="20">
        <f t="shared" si="212"/>
        <v>1</v>
      </c>
      <c r="J2286" s="102">
        <f t="shared" si="213"/>
        <v>8.8632246376811575E-4</v>
      </c>
      <c r="K2286" s="102">
        <f t="shared" si="214"/>
        <v>6.1515995541929179E-3</v>
      </c>
      <c r="L2286" s="96">
        <f t="shared" si="215"/>
        <v>5.8709999999999986E-3</v>
      </c>
    </row>
    <row r="2287" spans="1:12" ht="13.95" customHeight="1" x14ac:dyDescent="0.3">
      <c r="A2287" s="94">
        <v>44104</v>
      </c>
      <c r="B2287" s="57" t="s">
        <v>200</v>
      </c>
      <c r="C2287" s="57" t="s">
        <v>115</v>
      </c>
      <c r="D2287" s="19" t="str">
        <f t="shared" si="210"/>
        <v>Defensives</v>
      </c>
      <c r="E2287" s="19" t="str">
        <f t="shared" si="211"/>
        <v>Defensives</v>
      </c>
      <c r="F2287" s="100">
        <v>5.6599999999999992E-3</v>
      </c>
      <c r="G2287" s="101">
        <v>5.8920000000000003</v>
      </c>
      <c r="H2287" s="98">
        <v>0.15557000000000001</v>
      </c>
      <c r="I2287" s="20">
        <f t="shared" si="212"/>
        <v>1</v>
      </c>
      <c r="J2287" s="102">
        <f t="shared" si="213"/>
        <v>9.6062457569585859E-4</v>
      </c>
      <c r="K2287" s="102">
        <f t="shared" si="214"/>
        <v>6.174870320086511E-3</v>
      </c>
      <c r="L2287" s="96">
        <f t="shared" si="215"/>
        <v>5.6599999999999992E-3</v>
      </c>
    </row>
    <row r="2288" spans="1:12" ht="13.95" customHeight="1" x14ac:dyDescent="0.3">
      <c r="A2288" s="94">
        <v>44135</v>
      </c>
      <c r="B2288" s="57" t="s">
        <v>200</v>
      </c>
      <c r="C2288" s="57" t="s">
        <v>115</v>
      </c>
      <c r="D2288" s="19" t="str">
        <f t="shared" si="210"/>
        <v>Defensives</v>
      </c>
      <c r="E2288" s="19" t="str">
        <f t="shared" si="211"/>
        <v>Defensives</v>
      </c>
      <c r="F2288" s="100">
        <v>5.7679999999999997E-3</v>
      </c>
      <c r="G2288" s="101">
        <v>5.98</v>
      </c>
      <c r="H2288" s="98">
        <v>0.1585</v>
      </c>
      <c r="I2288" s="20">
        <f t="shared" si="212"/>
        <v>1</v>
      </c>
      <c r="J2288" s="102">
        <f t="shared" si="213"/>
        <v>9.6454849498327742E-4</v>
      </c>
      <c r="K2288" s="102">
        <f t="shared" si="214"/>
        <v>6.0854794636168918E-3</v>
      </c>
      <c r="L2288" s="96">
        <f t="shared" si="215"/>
        <v>5.7679999999999997E-3</v>
      </c>
    </row>
    <row r="2289" spans="1:12" ht="13.95" customHeight="1" x14ac:dyDescent="0.3">
      <c r="A2289" s="94">
        <v>44165</v>
      </c>
      <c r="B2289" s="57" t="s">
        <v>200</v>
      </c>
      <c r="C2289" s="57" t="s">
        <v>115</v>
      </c>
      <c r="D2289" s="19" t="str">
        <f t="shared" si="210"/>
        <v>Defensives</v>
      </c>
      <c r="E2289" s="19" t="str">
        <f t="shared" si="211"/>
        <v>Defensives</v>
      </c>
      <c r="F2289" s="100">
        <v>6.1380000000000002E-3</v>
      </c>
      <c r="G2289" s="101">
        <v>7.2569999999999997</v>
      </c>
      <c r="H2289" s="98">
        <v>0.17323</v>
      </c>
      <c r="I2289" s="20">
        <f t="shared" si="212"/>
        <v>1</v>
      </c>
      <c r="J2289" s="102">
        <f t="shared" si="213"/>
        <v>8.4580405126085171E-4</v>
      </c>
      <c r="K2289" s="102">
        <f t="shared" si="214"/>
        <v>4.8825495079423409E-3</v>
      </c>
      <c r="L2289" s="96">
        <f t="shared" si="215"/>
        <v>6.1380000000000002E-3</v>
      </c>
    </row>
    <row r="2290" spans="1:12" ht="13.95" customHeight="1" x14ac:dyDescent="0.3">
      <c r="A2290" s="94">
        <v>44196</v>
      </c>
      <c r="B2290" s="57" t="s">
        <v>200</v>
      </c>
      <c r="C2290" s="57" t="s">
        <v>115</v>
      </c>
      <c r="D2290" s="19" t="str">
        <f t="shared" si="210"/>
        <v>Defensives</v>
      </c>
      <c r="E2290" s="19" t="str">
        <f t="shared" si="211"/>
        <v>Defensives</v>
      </c>
      <c r="F2290" s="100">
        <v>6.4329999999999986E-3</v>
      </c>
      <c r="G2290" s="101">
        <v>8.2520000000000007</v>
      </c>
      <c r="H2290" s="98">
        <v>0.17927000000000001</v>
      </c>
      <c r="I2290" s="20">
        <f t="shared" si="212"/>
        <v>1</v>
      </c>
      <c r="J2290" s="102">
        <f t="shared" si="213"/>
        <v>7.7956858943286451E-4</v>
      </c>
      <c r="K2290" s="102">
        <f t="shared" si="214"/>
        <v>4.3485724852616973E-3</v>
      </c>
      <c r="L2290" s="96">
        <f t="shared" si="215"/>
        <v>6.4329999999999986E-3</v>
      </c>
    </row>
    <row r="2291" spans="1:12" ht="13.95" customHeight="1" x14ac:dyDescent="0.3">
      <c r="A2291" s="94">
        <v>44227</v>
      </c>
      <c r="B2291" s="57" t="s">
        <v>200</v>
      </c>
      <c r="C2291" s="57" t="s">
        <v>115</v>
      </c>
      <c r="D2291" s="19" t="str">
        <f t="shared" si="210"/>
        <v>Defensives</v>
      </c>
      <c r="E2291" s="19" t="str">
        <f t="shared" si="211"/>
        <v>Defensives</v>
      </c>
      <c r="F2291" s="100">
        <v>6.28E-3</v>
      </c>
      <c r="G2291" s="101">
        <v>7.7539999999999996</v>
      </c>
      <c r="H2291" s="98">
        <v>0.16355</v>
      </c>
      <c r="I2291" s="20">
        <f t="shared" si="212"/>
        <v>1</v>
      </c>
      <c r="J2291" s="102">
        <f t="shared" si="213"/>
        <v>8.0990456538560743E-4</v>
      </c>
      <c r="K2291" s="102">
        <f t="shared" si="214"/>
        <v>4.9520303600465148E-3</v>
      </c>
      <c r="L2291" s="96">
        <f t="shared" si="215"/>
        <v>6.28E-3</v>
      </c>
    </row>
    <row r="2292" spans="1:12" ht="13.95" customHeight="1" x14ac:dyDescent="0.3">
      <c r="A2292" s="94">
        <v>44255</v>
      </c>
      <c r="B2292" s="57" t="s">
        <v>200</v>
      </c>
      <c r="C2292" s="57" t="s">
        <v>115</v>
      </c>
      <c r="D2292" s="19" t="str">
        <f t="shared" si="210"/>
        <v>Defensives</v>
      </c>
      <c r="E2292" s="19" t="str">
        <f t="shared" si="211"/>
        <v>Defensives</v>
      </c>
      <c r="F2292" s="100">
        <v>5.7299999999999999E-3</v>
      </c>
      <c r="G2292" s="101">
        <v>6.5860000000000003</v>
      </c>
      <c r="H2292" s="98">
        <v>0.16913</v>
      </c>
      <c r="I2292" s="20">
        <f t="shared" si="212"/>
        <v>1</v>
      </c>
      <c r="J2292" s="102">
        <f t="shared" si="213"/>
        <v>8.7002733070148789E-4</v>
      </c>
      <c r="K2292" s="102">
        <f t="shared" si="214"/>
        <v>5.1441336882959137E-3</v>
      </c>
      <c r="L2292" s="96">
        <f t="shared" si="215"/>
        <v>5.7299999999999999E-3</v>
      </c>
    </row>
    <row r="2293" spans="1:12" ht="13.95" customHeight="1" x14ac:dyDescent="0.3">
      <c r="A2293" s="94">
        <v>44286</v>
      </c>
      <c r="B2293" s="57" t="s">
        <v>200</v>
      </c>
      <c r="C2293" s="57" t="s">
        <v>115</v>
      </c>
      <c r="D2293" s="19" t="str">
        <f t="shared" si="210"/>
        <v>Defensives</v>
      </c>
      <c r="E2293" s="19" t="str">
        <f t="shared" si="211"/>
        <v>Defensives</v>
      </c>
      <c r="F2293" s="100">
        <v>5.9300000000000004E-3</v>
      </c>
      <c r="G2293" s="101">
        <v>6.9089999999999998</v>
      </c>
      <c r="H2293" s="98">
        <v>0.15323000000000001</v>
      </c>
      <c r="I2293" s="20">
        <f t="shared" si="212"/>
        <v>1</v>
      </c>
      <c r="J2293" s="102">
        <f t="shared" si="213"/>
        <v>8.5830076711535691E-4</v>
      </c>
      <c r="K2293" s="102">
        <f t="shared" si="214"/>
        <v>5.6013885473820847E-3</v>
      </c>
      <c r="L2293" s="96">
        <f t="shared" si="215"/>
        <v>5.9300000000000004E-3</v>
      </c>
    </row>
    <row r="2294" spans="1:12" ht="13.95" customHeight="1" x14ac:dyDescent="0.3">
      <c r="A2294" s="94">
        <v>44316</v>
      </c>
      <c r="B2294" s="57" t="s">
        <v>200</v>
      </c>
      <c r="C2294" s="57" t="s">
        <v>115</v>
      </c>
      <c r="D2294" s="19" t="str">
        <f t="shared" si="210"/>
        <v>Defensives</v>
      </c>
      <c r="E2294" s="19" t="str">
        <f t="shared" si="211"/>
        <v>Defensives</v>
      </c>
      <c r="F2294" s="100">
        <v>5.96E-3</v>
      </c>
      <c r="G2294" s="101">
        <v>7.2779999999999996</v>
      </c>
      <c r="H2294" s="98">
        <v>0.15601000000000001</v>
      </c>
      <c r="I2294" s="20">
        <f t="shared" si="212"/>
        <v>1</v>
      </c>
      <c r="J2294" s="102">
        <f t="shared" si="213"/>
        <v>8.1890629293762023E-4</v>
      </c>
      <c r="K2294" s="102">
        <f t="shared" si="214"/>
        <v>5.2490628353158144E-3</v>
      </c>
      <c r="L2294" s="96">
        <f t="shared" si="215"/>
        <v>5.96E-3</v>
      </c>
    </row>
    <row r="2295" spans="1:12" ht="13.95" customHeight="1" x14ac:dyDescent="0.3">
      <c r="A2295" s="94">
        <v>44347</v>
      </c>
      <c r="B2295" s="57" t="s">
        <v>200</v>
      </c>
      <c r="C2295" s="57" t="s">
        <v>115</v>
      </c>
      <c r="D2295" s="19" t="str">
        <f t="shared" si="210"/>
        <v>Defensives</v>
      </c>
      <c r="E2295" s="19" t="str">
        <f t="shared" si="211"/>
        <v>Defensives</v>
      </c>
      <c r="F2295" s="100">
        <v>6.4200000000000004E-3</v>
      </c>
      <c r="G2295" s="101">
        <v>6.9740000000000002</v>
      </c>
      <c r="H2295" s="98">
        <v>0.16220999999999999</v>
      </c>
      <c r="I2295" s="20">
        <f t="shared" si="212"/>
        <v>1</v>
      </c>
      <c r="J2295" s="102">
        <f t="shared" si="213"/>
        <v>9.2056208775451686E-4</v>
      </c>
      <c r="K2295" s="102">
        <f t="shared" si="214"/>
        <v>5.6751253791660003E-3</v>
      </c>
      <c r="L2295" s="96">
        <f t="shared" si="215"/>
        <v>6.4200000000000004E-3</v>
      </c>
    </row>
    <row r="2296" spans="1:12" ht="13.95" customHeight="1" x14ac:dyDescent="0.3">
      <c r="A2296" s="94">
        <v>44377</v>
      </c>
      <c r="B2296" s="57" t="s">
        <v>200</v>
      </c>
      <c r="C2296" s="57" t="s">
        <v>115</v>
      </c>
      <c r="D2296" s="19" t="str">
        <f t="shared" si="210"/>
        <v>Defensives</v>
      </c>
      <c r="E2296" s="19" t="str">
        <f t="shared" si="211"/>
        <v>Defensives</v>
      </c>
      <c r="F2296" s="100">
        <v>5.7199999999999994E-3</v>
      </c>
      <c r="G2296" s="101">
        <v>5.7649999999999997</v>
      </c>
      <c r="H2296" s="98">
        <v>0.16889999999999999</v>
      </c>
      <c r="I2296" s="20">
        <f t="shared" si="212"/>
        <v>1</v>
      </c>
      <c r="J2296" s="102">
        <f t="shared" si="213"/>
        <v>9.9219427580225501E-4</v>
      </c>
      <c r="K2296" s="102">
        <f t="shared" si="214"/>
        <v>5.8744480509310545E-3</v>
      </c>
      <c r="L2296" s="96">
        <f t="shared" si="215"/>
        <v>5.7199999999999994E-3</v>
      </c>
    </row>
    <row r="2297" spans="1:12" ht="13.95" customHeight="1" x14ac:dyDescent="0.3">
      <c r="A2297" s="94">
        <v>44408</v>
      </c>
      <c r="B2297" s="57" t="s">
        <v>200</v>
      </c>
      <c r="C2297" s="57" t="s">
        <v>115</v>
      </c>
      <c r="D2297" s="19" t="str">
        <f t="shared" si="210"/>
        <v>Defensives</v>
      </c>
      <c r="E2297" s="19" t="str">
        <f t="shared" si="211"/>
        <v>Defensives</v>
      </c>
      <c r="F2297" s="100">
        <v>5.8499999999999993E-3</v>
      </c>
      <c r="G2297" s="101">
        <v>5.899</v>
      </c>
      <c r="H2297" s="98">
        <v>0.16775999999999999</v>
      </c>
      <c r="I2297" s="20">
        <f t="shared" si="212"/>
        <v>1</v>
      </c>
      <c r="J2297" s="102">
        <f t="shared" si="213"/>
        <v>9.9169350737413108E-4</v>
      </c>
      <c r="K2297" s="102">
        <f t="shared" si="214"/>
        <v>5.9113823758591508E-3</v>
      </c>
      <c r="L2297" s="96">
        <f t="shared" si="215"/>
        <v>5.8499999999999993E-3</v>
      </c>
    </row>
    <row r="2298" spans="1:12" ht="13.95" customHeight="1" x14ac:dyDescent="0.3">
      <c r="A2298" s="94">
        <v>44439</v>
      </c>
      <c r="B2298" s="57" t="s">
        <v>200</v>
      </c>
      <c r="C2298" s="57" t="s">
        <v>115</v>
      </c>
      <c r="D2298" s="19" t="str">
        <f t="shared" si="210"/>
        <v>Defensives</v>
      </c>
      <c r="E2298" s="19" t="str">
        <f t="shared" si="211"/>
        <v>Defensives</v>
      </c>
      <c r="F2298" s="100">
        <v>6.8400000000000006E-3</v>
      </c>
      <c r="G2298" s="101">
        <v>7.5519999999999996</v>
      </c>
      <c r="H2298" s="98">
        <v>0.16184999999999999</v>
      </c>
      <c r="I2298" s="20">
        <f t="shared" si="212"/>
        <v>1</v>
      </c>
      <c r="J2298" s="102">
        <f t="shared" si="213"/>
        <v>9.0572033898305099E-4</v>
      </c>
      <c r="K2298" s="102">
        <f t="shared" si="214"/>
        <v>5.5960478157741798E-3</v>
      </c>
      <c r="L2298" s="96">
        <f t="shared" si="215"/>
        <v>6.8400000000000006E-3</v>
      </c>
    </row>
    <row r="2299" spans="1:12" ht="13.95" customHeight="1" x14ac:dyDescent="0.3">
      <c r="A2299" s="94">
        <v>44469</v>
      </c>
      <c r="B2299" s="57" t="s">
        <v>200</v>
      </c>
      <c r="C2299" s="57" t="s">
        <v>115</v>
      </c>
      <c r="D2299" s="19" t="str">
        <f t="shared" si="210"/>
        <v>Defensives</v>
      </c>
      <c r="E2299" s="19" t="str">
        <f t="shared" si="211"/>
        <v>Defensives</v>
      </c>
      <c r="F2299" s="100">
        <v>7.2500000000000004E-3</v>
      </c>
      <c r="G2299" s="101">
        <v>7.8090000000000002</v>
      </c>
      <c r="H2299" s="98">
        <v>0.15961</v>
      </c>
      <c r="I2299" s="20">
        <f t="shared" si="212"/>
        <v>1</v>
      </c>
      <c r="J2299" s="102">
        <f t="shared" si="213"/>
        <v>9.2841593033679093E-4</v>
      </c>
      <c r="K2299" s="102">
        <f t="shared" si="214"/>
        <v>5.8167779608845997E-3</v>
      </c>
      <c r="L2299" s="96">
        <f t="shared" si="215"/>
        <v>7.2500000000000004E-3</v>
      </c>
    </row>
    <row r="2300" spans="1:12" ht="13.95" customHeight="1" x14ac:dyDescent="0.3">
      <c r="A2300" s="94">
        <v>44500</v>
      </c>
      <c r="B2300" s="57" t="s">
        <v>200</v>
      </c>
      <c r="C2300" s="57" t="s">
        <v>115</v>
      </c>
      <c r="D2300" s="19" t="str">
        <f t="shared" si="210"/>
        <v>Defensives</v>
      </c>
      <c r="E2300" s="19" t="str">
        <f t="shared" si="211"/>
        <v>Defensives</v>
      </c>
      <c r="F2300" s="100">
        <v>7.2199999999999999E-3</v>
      </c>
      <c r="G2300" s="101">
        <v>7.18</v>
      </c>
      <c r="H2300" s="98">
        <v>0.15715999999999999</v>
      </c>
      <c r="I2300" s="20">
        <f t="shared" si="212"/>
        <v>1</v>
      </c>
      <c r="J2300" s="102">
        <f t="shared" si="213"/>
        <v>1.0055710306406686E-3</v>
      </c>
      <c r="K2300" s="102">
        <f t="shared" si="214"/>
        <v>6.3983903705820099E-3</v>
      </c>
      <c r="L2300" s="96">
        <f t="shared" si="215"/>
        <v>7.2199999999999999E-3</v>
      </c>
    </row>
    <row r="2301" spans="1:12" ht="13.95" customHeight="1" x14ac:dyDescent="0.3">
      <c r="A2301" s="94">
        <v>44530</v>
      </c>
      <c r="B2301" s="57" t="s">
        <v>200</v>
      </c>
      <c r="C2301" s="57" t="s">
        <v>115</v>
      </c>
      <c r="D2301" s="19" t="str">
        <f t="shared" si="210"/>
        <v>Defensives</v>
      </c>
      <c r="E2301" s="19" t="str">
        <f t="shared" si="211"/>
        <v>Defensives</v>
      </c>
      <c r="F2301" s="100">
        <v>7.4999999999999997E-3</v>
      </c>
      <c r="G2301" s="101">
        <v>7.4089999999999998</v>
      </c>
      <c r="H2301" s="98">
        <v>0.15281</v>
      </c>
      <c r="I2301" s="20">
        <f t="shared" si="212"/>
        <v>1</v>
      </c>
      <c r="J2301" s="102">
        <f t="shared" si="213"/>
        <v>1.012282359292752E-3</v>
      </c>
      <c r="K2301" s="102">
        <f t="shared" si="214"/>
        <v>6.6244510129752762E-3</v>
      </c>
      <c r="L2301" s="96">
        <f t="shared" si="215"/>
        <v>7.4999999999999997E-3</v>
      </c>
    </row>
    <row r="2302" spans="1:12" ht="13.95" customHeight="1" x14ac:dyDescent="0.3">
      <c r="A2302" s="94">
        <v>44561</v>
      </c>
      <c r="B2302" s="57" t="s">
        <v>200</v>
      </c>
      <c r="C2302" s="57" t="s">
        <v>115</v>
      </c>
      <c r="D2302" s="19" t="str">
        <f t="shared" si="210"/>
        <v>Defensives</v>
      </c>
      <c r="E2302" s="19" t="str">
        <f t="shared" si="211"/>
        <v>Defensives</v>
      </c>
      <c r="F2302" s="100">
        <v>7.3200000000000001E-3</v>
      </c>
      <c r="G2302" s="101">
        <v>7.3470000000000004</v>
      </c>
      <c r="H2302" s="98">
        <v>0.15007999999999999</v>
      </c>
      <c r="I2302" s="20">
        <f t="shared" si="212"/>
        <v>1</v>
      </c>
      <c r="J2302" s="102">
        <f t="shared" si="213"/>
        <v>9.9632503062474466E-4</v>
      </c>
      <c r="K2302" s="102">
        <f t="shared" si="214"/>
        <v>6.6386262701542157E-3</v>
      </c>
      <c r="L2302" s="96">
        <f t="shared" si="215"/>
        <v>7.3200000000000001E-3</v>
      </c>
    </row>
    <row r="2303" spans="1:12" ht="13.95" customHeight="1" x14ac:dyDescent="0.3">
      <c r="A2303" s="94">
        <v>44592</v>
      </c>
      <c r="B2303" s="57" t="s">
        <v>200</v>
      </c>
      <c r="C2303" s="57" t="s">
        <v>115</v>
      </c>
      <c r="D2303" s="19" t="str">
        <f t="shared" si="210"/>
        <v>Defensives</v>
      </c>
      <c r="E2303" s="19" t="str">
        <f t="shared" si="211"/>
        <v>Defensives</v>
      </c>
      <c r="F2303" s="100">
        <v>6.8600000000000006E-3</v>
      </c>
      <c r="G2303" s="101">
        <v>7.53</v>
      </c>
      <c r="H2303" s="98">
        <v>0.14902000000000001</v>
      </c>
      <c r="I2303" s="20">
        <f t="shared" si="212"/>
        <v>1</v>
      </c>
      <c r="J2303" s="102">
        <f t="shared" si="213"/>
        <v>9.1102257636122182E-4</v>
      </c>
      <c r="K2303" s="102">
        <f t="shared" si="214"/>
        <v>6.1134248849900805E-3</v>
      </c>
      <c r="L2303" s="96">
        <f t="shared" si="215"/>
        <v>6.8600000000000006E-3</v>
      </c>
    </row>
    <row r="2304" spans="1:12" ht="13.95" customHeight="1" x14ac:dyDescent="0.3">
      <c r="A2304" s="94">
        <v>44620</v>
      </c>
      <c r="B2304" s="57" t="s">
        <v>200</v>
      </c>
      <c r="C2304" s="57" t="s">
        <v>115</v>
      </c>
      <c r="D2304" s="19" t="str">
        <f t="shared" si="210"/>
        <v>Defensives</v>
      </c>
      <c r="E2304" s="19" t="str">
        <f t="shared" si="211"/>
        <v>Defensives</v>
      </c>
      <c r="F2304" s="100">
        <v>6.62E-3</v>
      </c>
      <c r="G2304" s="101">
        <v>7.1109999999999998</v>
      </c>
      <c r="H2304" s="98">
        <v>0.14676</v>
      </c>
      <c r="I2304" s="20">
        <f t="shared" si="212"/>
        <v>1</v>
      </c>
      <c r="J2304" s="102">
        <f t="shared" si="213"/>
        <v>9.3095204612572073E-4</v>
      </c>
      <c r="K2304" s="102">
        <f t="shared" si="214"/>
        <v>6.3433636285481106E-3</v>
      </c>
      <c r="L2304" s="96">
        <f t="shared" si="215"/>
        <v>6.62E-3</v>
      </c>
    </row>
    <row r="2305" spans="1:12" ht="13.95" customHeight="1" x14ac:dyDescent="0.3">
      <c r="A2305" s="94">
        <v>44651</v>
      </c>
      <c r="B2305" s="57" t="s">
        <v>200</v>
      </c>
      <c r="C2305" s="57" t="s">
        <v>115</v>
      </c>
      <c r="D2305" s="19" t="str">
        <f t="shared" si="210"/>
        <v>Defensives</v>
      </c>
      <c r="E2305" s="19" t="str">
        <f t="shared" si="211"/>
        <v>Defensives</v>
      </c>
      <c r="F2305" s="100">
        <v>7.4799999999999997E-3</v>
      </c>
      <c r="G2305" s="101">
        <v>8.1199999999999992</v>
      </c>
      <c r="H2305" s="98">
        <v>0.15181</v>
      </c>
      <c r="I2305" s="20">
        <f t="shared" si="212"/>
        <v>1</v>
      </c>
      <c r="J2305" s="102">
        <f t="shared" si="213"/>
        <v>9.2118226600985227E-4</v>
      </c>
      <c r="K2305" s="102">
        <f t="shared" si="214"/>
        <v>6.0679946380992836E-3</v>
      </c>
      <c r="L2305" s="96">
        <f t="shared" si="215"/>
        <v>7.4799999999999997E-3</v>
      </c>
    </row>
    <row r="2306" spans="1:12" ht="13.95" customHeight="1" x14ac:dyDescent="0.3">
      <c r="A2306" s="94">
        <v>44681</v>
      </c>
      <c r="B2306" s="57" t="s">
        <v>200</v>
      </c>
      <c r="C2306" s="57" t="s">
        <v>115</v>
      </c>
      <c r="D2306" s="19" t="str">
        <f t="shared" si="210"/>
        <v>Defensives</v>
      </c>
      <c r="E2306" s="19" t="str">
        <f t="shared" si="211"/>
        <v>Defensives</v>
      </c>
      <c r="F2306" s="100">
        <v>7.7799999999999996E-3</v>
      </c>
      <c r="G2306" s="101">
        <v>7.4370000000000003</v>
      </c>
      <c r="H2306" s="98">
        <v>0.15417</v>
      </c>
      <c r="I2306" s="20">
        <f t="shared" si="212"/>
        <v>1</v>
      </c>
      <c r="J2306" s="102">
        <f t="shared" si="213"/>
        <v>1.0461207476132849E-3</v>
      </c>
      <c r="K2306" s="102">
        <f t="shared" si="214"/>
        <v>6.7855013790833812E-3</v>
      </c>
      <c r="L2306" s="96">
        <f t="shared" si="215"/>
        <v>7.7799999999999996E-3</v>
      </c>
    </row>
    <row r="2307" spans="1:12" ht="13.95" customHeight="1" x14ac:dyDescent="0.3">
      <c r="A2307" s="94">
        <v>44712</v>
      </c>
      <c r="B2307" s="57" t="s">
        <v>200</v>
      </c>
      <c r="C2307" s="57" t="s">
        <v>115</v>
      </c>
      <c r="D2307" s="19" t="str">
        <f t="shared" si="210"/>
        <v>Defensives</v>
      </c>
      <c r="E2307" s="19" t="str">
        <f t="shared" si="211"/>
        <v>Defensives</v>
      </c>
      <c r="F2307" s="100">
        <v>8.2399999999999991E-3</v>
      </c>
      <c r="G2307" s="101">
        <v>6.7759999999999998</v>
      </c>
      <c r="H2307" s="98">
        <v>0.17832000000000001</v>
      </c>
      <c r="I2307" s="20">
        <f t="shared" si="212"/>
        <v>1</v>
      </c>
      <c r="J2307" s="102">
        <f t="shared" si="213"/>
        <v>1.2160566706021251E-3</v>
      </c>
      <c r="K2307" s="102">
        <f t="shared" si="214"/>
        <v>6.8195192384596518E-3</v>
      </c>
      <c r="L2307" s="96">
        <f t="shared" si="215"/>
        <v>8.2399999999999991E-3</v>
      </c>
    </row>
    <row r="2308" spans="1:12" ht="13.95" customHeight="1" x14ac:dyDescent="0.3">
      <c r="A2308" s="94">
        <v>44742</v>
      </c>
      <c r="B2308" s="57" t="s">
        <v>200</v>
      </c>
      <c r="C2308" s="57" t="s">
        <v>115</v>
      </c>
      <c r="D2308" s="19" t="str">
        <f t="shared" si="210"/>
        <v>Defensives</v>
      </c>
      <c r="E2308" s="19" t="str">
        <f t="shared" si="211"/>
        <v>Defensives</v>
      </c>
      <c r="F2308" s="100">
        <v>8.2199999999999999E-3</v>
      </c>
      <c r="G2308" s="101">
        <v>5.8739999999999997</v>
      </c>
      <c r="H2308" s="98">
        <v>0.17433000000000001</v>
      </c>
      <c r="I2308" s="20">
        <f t="shared" si="212"/>
        <v>1</v>
      </c>
      <c r="J2308" s="102">
        <f t="shared" si="213"/>
        <v>1.3993871297242084E-3</v>
      </c>
      <c r="K2308" s="102">
        <f t="shared" si="214"/>
        <v>8.0272307102862862E-3</v>
      </c>
      <c r="L2308" s="96">
        <f t="shared" si="215"/>
        <v>8.2199999999999999E-3</v>
      </c>
    </row>
    <row r="2309" spans="1:12" ht="13.95" customHeight="1" x14ac:dyDescent="0.3">
      <c r="A2309" s="94">
        <v>44773</v>
      </c>
      <c r="B2309" s="57" t="s">
        <v>200</v>
      </c>
      <c r="C2309" s="57" t="s">
        <v>115</v>
      </c>
      <c r="D2309" s="19" t="str">
        <f t="shared" ref="D2309:D2372" si="216">VLOOKUP(C2309,GicsMap,2,FALSE)</f>
        <v>Defensives</v>
      </c>
      <c r="E2309" s="19" t="str">
        <f t="shared" ref="E2309:E2372" si="217">IF(D2309="Cyclicals",IF(COUNTIF(GlobalList,B2309)&gt;0,"WEG &amp; Embraer","Cyclicals ex-WEG &amp; Embraer"),D2309)</f>
        <v>Defensives</v>
      </c>
      <c r="F2309" s="100">
        <v>8.4799999999999997E-3</v>
      </c>
      <c r="G2309" s="101">
        <v>6.3090000000000002</v>
      </c>
      <c r="H2309" s="98">
        <v>0.17943000000000001</v>
      </c>
      <c r="I2309" s="20">
        <f t="shared" ref="I2309:I2372" si="218">IF(AND(ISNUMBER(G2309),ISNUMBER(H2309),G2309&gt;=PEmin,G2309&lt;=PEmax,H2309&gt;=ROEmin,H2309&lt;=ROEmax),1,0)</f>
        <v>1</v>
      </c>
      <c r="J2309" s="102">
        <f t="shared" ref="J2309:J2372" si="219">IF(I2309=1,F2309/G2309,0)</f>
        <v>1.3441115866222855E-3</v>
      </c>
      <c r="K2309" s="102">
        <f t="shared" ref="K2309:K2372" si="220">IF(I2309=1,J2309/H2309,0)</f>
        <v>7.4910081180531987E-3</v>
      </c>
      <c r="L2309" s="96">
        <f t="shared" ref="L2309:L2372" si="221">I2309*F2309</f>
        <v>8.4799999999999997E-3</v>
      </c>
    </row>
    <row r="2310" spans="1:12" ht="13.95" customHeight="1" x14ac:dyDescent="0.3">
      <c r="A2310" s="94">
        <v>44804</v>
      </c>
      <c r="B2310" s="57" t="s">
        <v>200</v>
      </c>
      <c r="C2310" s="57" t="s">
        <v>115</v>
      </c>
      <c r="D2310" s="19" t="str">
        <f t="shared" si="216"/>
        <v>Defensives</v>
      </c>
      <c r="E2310" s="19" t="str">
        <f t="shared" si="217"/>
        <v>Defensives</v>
      </c>
      <c r="F2310" s="100">
        <v>8.8900000000000003E-3</v>
      </c>
      <c r="G2310" s="101">
        <v>6.9669999999999996</v>
      </c>
      <c r="H2310" s="98">
        <v>0.16972999999999999</v>
      </c>
      <c r="I2310" s="20">
        <f t="shared" si="218"/>
        <v>1</v>
      </c>
      <c r="J2310" s="102">
        <f t="shared" si="219"/>
        <v>1.2760155016506389E-3</v>
      </c>
      <c r="K2310" s="102">
        <f t="shared" si="220"/>
        <v>7.5179137550853651E-3</v>
      </c>
      <c r="L2310" s="96">
        <f t="shared" si="221"/>
        <v>8.8900000000000003E-3</v>
      </c>
    </row>
    <row r="2311" spans="1:12" ht="13.95" customHeight="1" x14ac:dyDescent="0.3">
      <c r="A2311" s="94">
        <v>44834</v>
      </c>
      <c r="B2311" s="57" t="s">
        <v>200</v>
      </c>
      <c r="C2311" s="57" t="s">
        <v>115</v>
      </c>
      <c r="D2311" s="19" t="str">
        <f t="shared" si="216"/>
        <v>Defensives</v>
      </c>
      <c r="E2311" s="19" t="str">
        <f t="shared" si="217"/>
        <v>Defensives</v>
      </c>
      <c r="F2311" s="100">
        <v>7.4900000000000001E-3</v>
      </c>
      <c r="G2311" s="101">
        <v>5.9950000000000001</v>
      </c>
      <c r="H2311" s="98">
        <v>0.17549999999999999</v>
      </c>
      <c r="I2311" s="20">
        <f t="shared" si="218"/>
        <v>1</v>
      </c>
      <c r="J2311" s="102">
        <f t="shared" si="219"/>
        <v>1.2493744787322768E-3</v>
      </c>
      <c r="K2311" s="102">
        <f t="shared" si="220"/>
        <v>7.1189428987594129E-3</v>
      </c>
      <c r="L2311" s="96">
        <f t="shared" si="221"/>
        <v>7.4900000000000001E-3</v>
      </c>
    </row>
    <row r="2312" spans="1:12" ht="13.95" customHeight="1" x14ac:dyDescent="0.3">
      <c r="A2312" s="94">
        <v>44865</v>
      </c>
      <c r="B2312" s="57" t="s">
        <v>200</v>
      </c>
      <c r="C2312" s="57" t="s">
        <v>115</v>
      </c>
      <c r="D2312" s="19" t="str">
        <f t="shared" si="216"/>
        <v>Defensives</v>
      </c>
      <c r="E2312" s="19" t="str">
        <f t="shared" si="217"/>
        <v>Defensives</v>
      </c>
      <c r="F2312" s="100">
        <v>7.4999999999999997E-3</v>
      </c>
      <c r="G2312" s="101">
        <v>6.218</v>
      </c>
      <c r="H2312" s="98">
        <v>0.17519000000000001</v>
      </c>
      <c r="I2312" s="20">
        <f t="shared" si="218"/>
        <v>1</v>
      </c>
      <c r="J2312" s="102">
        <f t="shared" si="219"/>
        <v>1.2061756191701512E-3</v>
      </c>
      <c r="K2312" s="102">
        <f t="shared" si="220"/>
        <v>6.8849570133577894E-3</v>
      </c>
      <c r="L2312" s="96">
        <f t="shared" si="221"/>
        <v>7.4999999999999997E-3</v>
      </c>
    </row>
    <row r="2313" spans="1:12" ht="13.95" customHeight="1" x14ac:dyDescent="0.3">
      <c r="A2313" s="94">
        <v>44895</v>
      </c>
      <c r="B2313" s="57" t="s">
        <v>200</v>
      </c>
      <c r="C2313" s="57" t="s">
        <v>115</v>
      </c>
      <c r="D2313" s="19" t="str">
        <f t="shared" si="216"/>
        <v>Defensives</v>
      </c>
      <c r="E2313" s="19" t="str">
        <f t="shared" si="217"/>
        <v>Defensives</v>
      </c>
      <c r="F2313" s="100">
        <v>7.9299999999999995E-3</v>
      </c>
      <c r="G2313" s="101">
        <v>7.0170000000000003</v>
      </c>
      <c r="H2313" s="98">
        <v>0.16789999999999999</v>
      </c>
      <c r="I2313" s="20">
        <f t="shared" si="218"/>
        <v>1</v>
      </c>
      <c r="J2313" s="102">
        <f t="shared" si="219"/>
        <v>1.1301125837252387E-3</v>
      </c>
      <c r="K2313" s="102">
        <f t="shared" si="220"/>
        <v>6.7308670859156563E-3</v>
      </c>
      <c r="L2313" s="96">
        <f t="shared" si="221"/>
        <v>7.9299999999999995E-3</v>
      </c>
    </row>
    <row r="2314" spans="1:12" ht="13.95" customHeight="1" x14ac:dyDescent="0.3">
      <c r="A2314" s="94">
        <v>44926</v>
      </c>
      <c r="B2314" s="57" t="s">
        <v>200</v>
      </c>
      <c r="C2314" s="57" t="s">
        <v>115</v>
      </c>
      <c r="D2314" s="19" t="str">
        <f t="shared" si="216"/>
        <v>Defensives</v>
      </c>
      <c r="E2314" s="19" t="str">
        <f t="shared" si="217"/>
        <v>Defensives</v>
      </c>
      <c r="F2314" s="100">
        <v>8.26E-3</v>
      </c>
      <c r="G2314" s="101">
        <v>7.0419999999999998</v>
      </c>
      <c r="H2314" s="98">
        <v>0.16342000000000001</v>
      </c>
      <c r="I2314" s="20">
        <f t="shared" si="218"/>
        <v>1</v>
      </c>
      <c r="J2314" s="102">
        <f t="shared" si="219"/>
        <v>1.1729622266401592E-3</v>
      </c>
      <c r="K2314" s="102">
        <f t="shared" si="220"/>
        <v>7.1775928689276651E-3</v>
      </c>
      <c r="L2314" s="96">
        <f t="shared" si="221"/>
        <v>8.26E-3</v>
      </c>
    </row>
    <row r="2315" spans="1:12" ht="13.95" customHeight="1" x14ac:dyDescent="0.3">
      <c r="A2315" s="94">
        <v>44957</v>
      </c>
      <c r="B2315" s="57" t="s">
        <v>200</v>
      </c>
      <c r="C2315" s="57" t="s">
        <v>115</v>
      </c>
      <c r="D2315" s="19" t="str">
        <f t="shared" si="216"/>
        <v>Defensives</v>
      </c>
      <c r="E2315" s="19" t="str">
        <f t="shared" si="217"/>
        <v>Defensives</v>
      </c>
      <c r="F2315" s="100">
        <v>8.2500000000000004E-3</v>
      </c>
      <c r="G2315" s="101">
        <v>6.6379999999999999</v>
      </c>
      <c r="H2315" s="98">
        <v>0.17004</v>
      </c>
      <c r="I2315" s="20">
        <f t="shared" si="218"/>
        <v>1</v>
      </c>
      <c r="J2315" s="102">
        <f t="shared" si="219"/>
        <v>1.2428442301898163E-3</v>
      </c>
      <c r="K2315" s="102">
        <f t="shared" si="220"/>
        <v>7.3091286179123522E-3</v>
      </c>
      <c r="L2315" s="96">
        <f t="shared" si="221"/>
        <v>8.2500000000000004E-3</v>
      </c>
    </row>
    <row r="2316" spans="1:12" ht="13.95" customHeight="1" x14ac:dyDescent="0.3">
      <c r="A2316" s="94">
        <v>44985</v>
      </c>
      <c r="B2316" s="57" t="s">
        <v>200</v>
      </c>
      <c r="C2316" s="57" t="s">
        <v>115</v>
      </c>
      <c r="D2316" s="19" t="str">
        <f t="shared" si="216"/>
        <v>Defensives</v>
      </c>
      <c r="E2316" s="19" t="str">
        <f t="shared" si="217"/>
        <v>Defensives</v>
      </c>
      <c r="F2316" s="100">
        <v>8.1700000000000002E-3</v>
      </c>
      <c r="G2316" s="101">
        <v>5.9880000000000004</v>
      </c>
      <c r="H2316" s="98">
        <v>0.17097999999999999</v>
      </c>
      <c r="I2316" s="20">
        <f t="shared" si="218"/>
        <v>1</v>
      </c>
      <c r="J2316" s="102">
        <f t="shared" si="219"/>
        <v>1.3643954575818303E-3</v>
      </c>
      <c r="K2316" s="102">
        <f t="shared" si="220"/>
        <v>7.9798541208435502E-3</v>
      </c>
      <c r="L2316" s="96">
        <f t="shared" si="221"/>
        <v>8.1700000000000002E-3</v>
      </c>
    </row>
    <row r="2317" spans="1:12" ht="13.95" customHeight="1" x14ac:dyDescent="0.3">
      <c r="A2317" s="94">
        <v>45016</v>
      </c>
      <c r="B2317" s="57" t="s">
        <v>200</v>
      </c>
      <c r="C2317" s="57" t="s">
        <v>115</v>
      </c>
      <c r="D2317" s="19" t="str">
        <f t="shared" si="216"/>
        <v>Defensives</v>
      </c>
      <c r="E2317" s="19" t="str">
        <f t="shared" si="217"/>
        <v>Defensives</v>
      </c>
      <c r="F2317" s="100">
        <v>9.2100000000000012E-3</v>
      </c>
      <c r="G2317" s="101">
        <v>6.3150000000000004</v>
      </c>
      <c r="H2317" s="98">
        <v>0.17851</v>
      </c>
      <c r="I2317" s="20">
        <f t="shared" si="218"/>
        <v>1</v>
      </c>
      <c r="J2317" s="102">
        <f t="shared" si="219"/>
        <v>1.4584323040380048E-3</v>
      </c>
      <c r="K2317" s="102">
        <f t="shared" si="220"/>
        <v>8.17003139341216E-3</v>
      </c>
      <c r="L2317" s="96">
        <f t="shared" si="221"/>
        <v>9.2100000000000012E-3</v>
      </c>
    </row>
    <row r="2318" spans="1:12" ht="13.95" customHeight="1" x14ac:dyDescent="0.3">
      <c r="A2318" s="94">
        <v>45046</v>
      </c>
      <c r="B2318" s="57" t="s">
        <v>200</v>
      </c>
      <c r="C2318" s="57" t="s">
        <v>115</v>
      </c>
      <c r="D2318" s="19" t="str">
        <f t="shared" si="216"/>
        <v>Defensives</v>
      </c>
      <c r="E2318" s="19" t="str">
        <f t="shared" si="217"/>
        <v>Defensives</v>
      </c>
      <c r="F2318" s="100">
        <v>9.689999999999999E-3</v>
      </c>
      <c r="G2318" s="101">
        <v>6.4580000000000002</v>
      </c>
      <c r="H2318" s="98">
        <v>0.18138000000000001</v>
      </c>
      <c r="I2318" s="20">
        <f t="shared" si="218"/>
        <v>1</v>
      </c>
      <c r="J2318" s="102">
        <f t="shared" si="219"/>
        <v>1.5004645401052955E-3</v>
      </c>
      <c r="K2318" s="102">
        <f t="shared" si="220"/>
        <v>8.2724916755171213E-3</v>
      </c>
      <c r="L2318" s="96">
        <f t="shared" si="221"/>
        <v>9.689999999999999E-3</v>
      </c>
    </row>
    <row r="2319" spans="1:12" ht="13.95" customHeight="1" x14ac:dyDescent="0.3">
      <c r="A2319" s="94">
        <v>45077</v>
      </c>
      <c r="B2319" s="57" t="s">
        <v>200</v>
      </c>
      <c r="C2319" s="57" t="s">
        <v>115</v>
      </c>
      <c r="D2319" s="19" t="str">
        <f t="shared" si="216"/>
        <v>Defensives</v>
      </c>
      <c r="E2319" s="19" t="str">
        <f t="shared" si="217"/>
        <v>Defensives</v>
      </c>
      <c r="F2319" s="100">
        <v>8.8699999999999994E-3</v>
      </c>
      <c r="G2319" s="101">
        <v>5.9580000000000002</v>
      </c>
      <c r="H2319" s="98">
        <v>0.18027000000000001</v>
      </c>
      <c r="I2319" s="20">
        <f t="shared" si="218"/>
        <v>1</v>
      </c>
      <c r="J2319" s="102">
        <f t="shared" si="219"/>
        <v>1.4887546156428331E-3</v>
      </c>
      <c r="K2319" s="102">
        <f t="shared" si="220"/>
        <v>8.2584712688901808E-3</v>
      </c>
      <c r="L2319" s="96">
        <f t="shared" si="221"/>
        <v>8.8699999999999994E-3</v>
      </c>
    </row>
    <row r="2320" spans="1:12" ht="13.95" customHeight="1" x14ac:dyDescent="0.3">
      <c r="A2320" s="94">
        <v>45107</v>
      </c>
      <c r="B2320" s="57" t="s">
        <v>200</v>
      </c>
      <c r="C2320" s="57" t="s">
        <v>115</v>
      </c>
      <c r="D2320" s="19" t="str">
        <f t="shared" si="216"/>
        <v>Defensives</v>
      </c>
      <c r="E2320" s="19" t="str">
        <f t="shared" si="217"/>
        <v>Defensives</v>
      </c>
      <c r="F2320" s="100">
        <v>9.0299999999999998E-3</v>
      </c>
      <c r="G2320" s="101">
        <v>6.63</v>
      </c>
      <c r="H2320" s="98">
        <v>0.16894000000000001</v>
      </c>
      <c r="I2320" s="20">
        <f t="shared" si="218"/>
        <v>1</v>
      </c>
      <c r="J2320" s="102">
        <f t="shared" si="219"/>
        <v>1.3619909502262442E-3</v>
      </c>
      <c r="K2320" s="102">
        <f t="shared" si="220"/>
        <v>8.0619802901991493E-3</v>
      </c>
      <c r="L2320" s="96">
        <f t="shared" si="221"/>
        <v>9.0299999999999998E-3</v>
      </c>
    </row>
    <row r="2321" spans="1:12" ht="13.95" customHeight="1" x14ac:dyDescent="0.3">
      <c r="A2321" s="94">
        <v>45138</v>
      </c>
      <c r="B2321" s="57" t="s">
        <v>200</v>
      </c>
      <c r="C2321" s="57" t="s">
        <v>115</v>
      </c>
      <c r="D2321" s="19" t="str">
        <f t="shared" si="216"/>
        <v>Defensives</v>
      </c>
      <c r="E2321" s="19" t="str">
        <f t="shared" si="217"/>
        <v>Defensives</v>
      </c>
      <c r="F2321" s="100">
        <v>8.6E-3</v>
      </c>
      <c r="G2321" s="101">
        <v>6.86</v>
      </c>
      <c r="H2321" s="98">
        <v>0.16187000000000001</v>
      </c>
      <c r="I2321" s="20">
        <f t="shared" si="218"/>
        <v>1</v>
      </c>
      <c r="J2321" s="102">
        <f t="shared" si="219"/>
        <v>1.2536443148688046E-3</v>
      </c>
      <c r="K2321" s="102">
        <f t="shared" si="220"/>
        <v>7.7447600844430991E-3</v>
      </c>
      <c r="L2321" s="96">
        <f t="shared" si="221"/>
        <v>8.6E-3</v>
      </c>
    </row>
    <row r="2322" spans="1:12" ht="13.95" customHeight="1" x14ac:dyDescent="0.3">
      <c r="A2322" s="94">
        <v>45169</v>
      </c>
      <c r="B2322" s="57" t="s">
        <v>200</v>
      </c>
      <c r="C2322" s="57" t="s">
        <v>115</v>
      </c>
      <c r="D2322" s="19" t="str">
        <f t="shared" si="216"/>
        <v>Defensives</v>
      </c>
      <c r="E2322" s="19" t="str">
        <f t="shared" si="217"/>
        <v>Defensives</v>
      </c>
      <c r="F2322" s="100">
        <v>8.9099999999999995E-3</v>
      </c>
      <c r="G2322" s="101">
        <v>6.1859999999999999</v>
      </c>
      <c r="H2322" s="98">
        <v>0.17380999999999999</v>
      </c>
      <c r="I2322" s="20">
        <f t="shared" si="218"/>
        <v>1</v>
      </c>
      <c r="J2322" s="102">
        <f t="shared" si="219"/>
        <v>1.440349175557711E-3</v>
      </c>
      <c r="K2322" s="102">
        <f t="shared" si="220"/>
        <v>8.2869177582285888E-3</v>
      </c>
      <c r="L2322" s="96">
        <f t="shared" si="221"/>
        <v>8.9099999999999995E-3</v>
      </c>
    </row>
    <row r="2323" spans="1:12" ht="13.95" customHeight="1" x14ac:dyDescent="0.3">
      <c r="A2323" s="94">
        <v>45199</v>
      </c>
      <c r="B2323" s="57" t="s">
        <v>200</v>
      </c>
      <c r="C2323" s="57" t="s">
        <v>115</v>
      </c>
      <c r="D2323" s="19" t="str">
        <f t="shared" si="216"/>
        <v>Defensives</v>
      </c>
      <c r="E2323" s="19" t="str">
        <f t="shared" si="217"/>
        <v>Defensives</v>
      </c>
      <c r="F2323" s="100">
        <v>8.7500000000000008E-3</v>
      </c>
      <c r="G2323" s="101">
        <v>6.2060000000000004</v>
      </c>
      <c r="H2323" s="98">
        <v>0.18290000000000001</v>
      </c>
      <c r="I2323" s="20">
        <f t="shared" si="218"/>
        <v>1</v>
      </c>
      <c r="J2323" s="102">
        <f t="shared" si="219"/>
        <v>1.4099258781824042E-3</v>
      </c>
      <c r="K2323" s="102">
        <f t="shared" si="220"/>
        <v>7.708725413791165E-3</v>
      </c>
      <c r="L2323" s="96">
        <f t="shared" si="221"/>
        <v>8.7500000000000008E-3</v>
      </c>
    </row>
    <row r="2324" spans="1:12" ht="13.95" customHeight="1" x14ac:dyDescent="0.3">
      <c r="A2324" s="94">
        <v>45230</v>
      </c>
      <c r="B2324" s="57" t="s">
        <v>200</v>
      </c>
      <c r="C2324" s="57" t="s">
        <v>115</v>
      </c>
      <c r="D2324" s="19" t="str">
        <f t="shared" si="216"/>
        <v>Defensives</v>
      </c>
      <c r="E2324" s="19" t="str">
        <f t="shared" si="217"/>
        <v>Defensives</v>
      </c>
      <c r="F2324" s="100">
        <v>8.5299999999999994E-3</v>
      </c>
      <c r="G2324" s="101">
        <v>6.2770000000000001</v>
      </c>
      <c r="H2324" s="98">
        <v>0.17654</v>
      </c>
      <c r="I2324" s="20">
        <f t="shared" si="218"/>
        <v>1</v>
      </c>
      <c r="J2324" s="102">
        <f t="shared" si="219"/>
        <v>1.3589294248844989E-3</v>
      </c>
      <c r="K2324" s="102">
        <f t="shared" si="220"/>
        <v>7.6975723625495578E-3</v>
      </c>
      <c r="L2324" s="96">
        <f t="shared" si="221"/>
        <v>8.5299999999999994E-3</v>
      </c>
    </row>
    <row r="2325" spans="1:12" ht="13.95" customHeight="1" x14ac:dyDescent="0.3">
      <c r="A2325" s="94">
        <v>45260</v>
      </c>
      <c r="B2325" s="57" t="s">
        <v>200</v>
      </c>
      <c r="C2325" s="57" t="s">
        <v>115</v>
      </c>
      <c r="D2325" s="19" t="str">
        <f t="shared" si="216"/>
        <v>Defensives</v>
      </c>
      <c r="E2325" s="19" t="str">
        <f t="shared" si="217"/>
        <v>Defensives</v>
      </c>
      <c r="F2325" s="100">
        <v>7.2299999999999986E-3</v>
      </c>
      <c r="G2325" s="101">
        <v>5.9589999999999996</v>
      </c>
      <c r="H2325" s="98">
        <v>0.16697999999999999</v>
      </c>
      <c r="I2325" s="20">
        <f t="shared" si="218"/>
        <v>1</v>
      </c>
      <c r="J2325" s="102">
        <f t="shared" si="219"/>
        <v>1.2132908206074842E-3</v>
      </c>
      <c r="K2325" s="102">
        <f t="shared" si="220"/>
        <v>7.2660846844381623E-3</v>
      </c>
      <c r="L2325" s="96">
        <f t="shared" si="221"/>
        <v>7.2299999999999986E-3</v>
      </c>
    </row>
    <row r="2326" spans="1:12" ht="13.95" customHeight="1" x14ac:dyDescent="0.3">
      <c r="A2326" s="94">
        <v>45291</v>
      </c>
      <c r="B2326" s="57" t="s">
        <v>200</v>
      </c>
      <c r="C2326" s="57" t="s">
        <v>115</v>
      </c>
      <c r="D2326" s="19" t="str">
        <f t="shared" si="216"/>
        <v>Defensives</v>
      </c>
      <c r="E2326" s="19" t="str">
        <f t="shared" si="217"/>
        <v>Defensives</v>
      </c>
      <c r="F2326" s="100">
        <v>7.2099999999999994E-3</v>
      </c>
      <c r="G2326" s="101">
        <v>6.2549999999999999</v>
      </c>
      <c r="H2326" s="98">
        <v>0.16414000000000001</v>
      </c>
      <c r="I2326" s="20">
        <f t="shared" si="218"/>
        <v>1</v>
      </c>
      <c r="J2326" s="102">
        <f t="shared" si="219"/>
        <v>1.152677857713829E-3</v>
      </c>
      <c r="K2326" s="102">
        <f t="shared" si="220"/>
        <v>7.0225286810882718E-3</v>
      </c>
      <c r="L2326" s="96">
        <f t="shared" si="221"/>
        <v>7.2099999999999994E-3</v>
      </c>
    </row>
    <row r="2327" spans="1:12" ht="13.95" customHeight="1" x14ac:dyDescent="0.3">
      <c r="A2327" s="94">
        <v>45322</v>
      </c>
      <c r="B2327" s="57" t="s">
        <v>200</v>
      </c>
      <c r="C2327" s="57" t="s">
        <v>115</v>
      </c>
      <c r="D2327" s="19" t="str">
        <f t="shared" si="216"/>
        <v>Defensives</v>
      </c>
      <c r="E2327" s="19" t="str">
        <f t="shared" si="217"/>
        <v>Defensives</v>
      </c>
      <c r="F2327" s="100">
        <v>7.6E-3</v>
      </c>
      <c r="G2327" s="101">
        <v>6.1429999999999998</v>
      </c>
      <c r="H2327" s="98">
        <v>0.16633999999999999</v>
      </c>
      <c r="I2327" s="20">
        <f t="shared" si="218"/>
        <v>1</v>
      </c>
      <c r="J2327" s="102">
        <f t="shared" si="219"/>
        <v>1.237180530685333E-3</v>
      </c>
      <c r="K2327" s="102">
        <f t="shared" si="220"/>
        <v>7.437660999671354E-3</v>
      </c>
      <c r="L2327" s="96">
        <f t="shared" si="221"/>
        <v>7.6E-3</v>
      </c>
    </row>
    <row r="2328" spans="1:12" ht="13.95" customHeight="1" x14ac:dyDescent="0.3">
      <c r="A2328" s="94">
        <v>45351</v>
      </c>
      <c r="B2328" s="57" t="s">
        <v>200</v>
      </c>
      <c r="C2328" s="57" t="s">
        <v>115</v>
      </c>
      <c r="D2328" s="19" t="str">
        <f t="shared" si="216"/>
        <v>Defensives</v>
      </c>
      <c r="E2328" s="19" t="str">
        <f t="shared" si="217"/>
        <v>Defensives</v>
      </c>
      <c r="F2328" s="100">
        <v>7.8500000000000011E-3</v>
      </c>
      <c r="G2328" s="101">
        <v>6.548</v>
      </c>
      <c r="H2328" s="98">
        <v>0.16514999999999999</v>
      </c>
      <c r="I2328" s="20">
        <f t="shared" si="218"/>
        <v>1</v>
      </c>
      <c r="J2328" s="102">
        <f t="shared" si="219"/>
        <v>1.198839340256567E-3</v>
      </c>
      <c r="K2328" s="102">
        <f t="shared" si="220"/>
        <v>7.2590937950745811E-3</v>
      </c>
      <c r="L2328" s="96">
        <f t="shared" si="221"/>
        <v>7.8500000000000011E-3</v>
      </c>
    </row>
    <row r="2329" spans="1:12" ht="13.95" customHeight="1" x14ac:dyDescent="0.3">
      <c r="A2329" s="94">
        <v>45382</v>
      </c>
      <c r="B2329" s="57" t="s">
        <v>200</v>
      </c>
      <c r="C2329" s="57" t="s">
        <v>115</v>
      </c>
      <c r="D2329" s="19" t="str">
        <f t="shared" si="216"/>
        <v>Defensives</v>
      </c>
      <c r="E2329" s="19" t="str">
        <f t="shared" si="217"/>
        <v>Defensives</v>
      </c>
      <c r="F2329" s="100">
        <v>8.3599999999999994E-3</v>
      </c>
      <c r="G2329" s="101">
        <v>6.2539999999999996</v>
      </c>
      <c r="H2329" s="98">
        <v>0.16875999999999999</v>
      </c>
      <c r="I2329" s="20">
        <f t="shared" si="218"/>
        <v>1</v>
      </c>
      <c r="J2329" s="102">
        <f t="shared" si="219"/>
        <v>1.3367444835305404E-3</v>
      </c>
      <c r="K2329" s="102">
        <f t="shared" si="220"/>
        <v>7.9209793999202444E-3</v>
      </c>
      <c r="L2329" s="96">
        <f t="shared" si="221"/>
        <v>8.3599999999999994E-3</v>
      </c>
    </row>
    <row r="2330" spans="1:12" ht="13.95" customHeight="1" x14ac:dyDescent="0.3">
      <c r="A2330" s="94">
        <v>45412</v>
      </c>
      <c r="B2330" s="57" t="s">
        <v>200</v>
      </c>
      <c r="C2330" s="57" t="s">
        <v>115</v>
      </c>
      <c r="D2330" s="19" t="str">
        <f t="shared" si="216"/>
        <v>Defensives</v>
      </c>
      <c r="E2330" s="19" t="str">
        <f t="shared" si="217"/>
        <v>Defensives</v>
      </c>
      <c r="F2330" s="100">
        <v>8.6599999999999993E-3</v>
      </c>
      <c r="G2330" s="101">
        <v>5.8819999999999997</v>
      </c>
      <c r="H2330" s="98">
        <v>0.17827999999999999</v>
      </c>
      <c r="I2330" s="20">
        <f t="shared" si="218"/>
        <v>1</v>
      </c>
      <c r="J2330" s="102">
        <f t="shared" si="219"/>
        <v>1.4722883373002381E-3</v>
      </c>
      <c r="K2330" s="102">
        <f t="shared" si="220"/>
        <v>8.2582922217872903E-3</v>
      </c>
      <c r="L2330" s="96">
        <f t="shared" si="221"/>
        <v>8.6599999999999993E-3</v>
      </c>
    </row>
    <row r="2331" spans="1:12" ht="13.95" customHeight="1" x14ac:dyDescent="0.3">
      <c r="A2331" s="94">
        <v>45443</v>
      </c>
      <c r="B2331" s="57" t="s">
        <v>200</v>
      </c>
      <c r="C2331" s="57" t="s">
        <v>115</v>
      </c>
      <c r="D2331" s="19" t="str">
        <f t="shared" si="216"/>
        <v>Defensives</v>
      </c>
      <c r="E2331" s="19" t="str">
        <f t="shared" si="217"/>
        <v>Defensives</v>
      </c>
      <c r="F2331" s="100">
        <v>9.1999999999999998E-3</v>
      </c>
      <c r="G2331" s="101">
        <v>6.1310000000000002</v>
      </c>
      <c r="H2331" s="98">
        <v>0.17421</v>
      </c>
      <c r="I2331" s="20">
        <f t="shared" si="218"/>
        <v>1</v>
      </c>
      <c r="J2331" s="102">
        <f t="shared" si="219"/>
        <v>1.500570869352471E-3</v>
      </c>
      <c r="K2331" s="102">
        <f t="shared" si="220"/>
        <v>8.6135748197719471E-3</v>
      </c>
      <c r="L2331" s="96">
        <f t="shared" si="221"/>
        <v>9.1999999999999998E-3</v>
      </c>
    </row>
    <row r="2332" spans="1:12" ht="13.95" customHeight="1" x14ac:dyDescent="0.3">
      <c r="A2332" s="94">
        <v>45473</v>
      </c>
      <c r="B2332" s="57" t="s">
        <v>200</v>
      </c>
      <c r="C2332" s="57" t="s">
        <v>115</v>
      </c>
      <c r="D2332" s="19" t="str">
        <f t="shared" si="216"/>
        <v>Defensives</v>
      </c>
      <c r="E2332" s="19" t="str">
        <f t="shared" si="217"/>
        <v>Defensives</v>
      </c>
      <c r="F2332" s="100">
        <v>9.0699999999999999E-3</v>
      </c>
      <c r="G2332" s="101">
        <v>6.22</v>
      </c>
      <c r="H2332" s="98">
        <v>0.18737999999999999</v>
      </c>
      <c r="I2332" s="20">
        <f t="shared" si="218"/>
        <v>1</v>
      </c>
      <c r="J2332" s="102">
        <f t="shared" si="219"/>
        <v>1.4581993569131833E-3</v>
      </c>
      <c r="K2332" s="102">
        <f t="shared" si="220"/>
        <v>7.7820437448670263E-3</v>
      </c>
      <c r="L2332" s="96">
        <f t="shared" si="221"/>
        <v>9.0699999999999999E-3</v>
      </c>
    </row>
    <row r="2333" spans="1:12" ht="13.95" customHeight="1" x14ac:dyDescent="0.3">
      <c r="A2333" s="94">
        <v>45504</v>
      </c>
      <c r="B2333" s="57" t="s">
        <v>200</v>
      </c>
      <c r="C2333" s="57" t="s">
        <v>115</v>
      </c>
      <c r="D2333" s="19" t="str">
        <f t="shared" si="216"/>
        <v>Defensives</v>
      </c>
      <c r="E2333" s="19" t="str">
        <f t="shared" si="217"/>
        <v>Defensives</v>
      </c>
      <c r="F2333" s="100">
        <v>9.5999999999999992E-3</v>
      </c>
      <c r="G2333" s="101">
        <v>6.4560000000000004</v>
      </c>
      <c r="H2333" s="98">
        <v>0.18035000000000001</v>
      </c>
      <c r="I2333" s="20">
        <f t="shared" si="218"/>
        <v>1</v>
      </c>
      <c r="J2333" s="102">
        <f t="shared" si="219"/>
        <v>1.4869888475836429E-3</v>
      </c>
      <c r="K2333" s="102">
        <f t="shared" si="220"/>
        <v>8.2450171754014021E-3</v>
      </c>
      <c r="L2333" s="96">
        <f t="shared" si="221"/>
        <v>9.5999999999999992E-3</v>
      </c>
    </row>
    <row r="2334" spans="1:12" ht="13.95" customHeight="1" x14ac:dyDescent="0.3">
      <c r="A2334" s="94">
        <v>45535</v>
      </c>
      <c r="B2334" s="57" t="s">
        <v>200</v>
      </c>
      <c r="C2334" s="57" t="s">
        <v>115</v>
      </c>
      <c r="D2334" s="19" t="str">
        <f t="shared" si="216"/>
        <v>Defensives</v>
      </c>
      <c r="E2334" s="19" t="str">
        <f t="shared" si="217"/>
        <v>Defensives</v>
      </c>
      <c r="F2334" s="100">
        <v>9.6299999999999997E-3</v>
      </c>
      <c r="G2334" s="101">
        <v>6.8470000000000004</v>
      </c>
      <c r="H2334" s="98">
        <v>0.17721999999999999</v>
      </c>
      <c r="I2334" s="20">
        <f t="shared" si="218"/>
        <v>1</v>
      </c>
      <c r="J2334" s="102">
        <f t="shared" si="219"/>
        <v>1.4064553819190886E-3</v>
      </c>
      <c r="K2334" s="102">
        <f t="shared" si="220"/>
        <v>7.9362113865200801E-3</v>
      </c>
      <c r="L2334" s="96">
        <f t="shared" si="221"/>
        <v>9.6299999999999997E-3</v>
      </c>
    </row>
    <row r="2335" spans="1:12" ht="13.95" customHeight="1" x14ac:dyDescent="0.3">
      <c r="A2335" s="94">
        <v>45565</v>
      </c>
      <c r="B2335" s="57" t="s">
        <v>200</v>
      </c>
      <c r="C2335" s="57" t="s">
        <v>115</v>
      </c>
      <c r="D2335" s="19" t="str">
        <f t="shared" si="216"/>
        <v>Defensives</v>
      </c>
      <c r="E2335" s="19" t="str">
        <f t="shared" si="217"/>
        <v>Defensives</v>
      </c>
      <c r="F2335" s="100">
        <v>9.7599999999999996E-3</v>
      </c>
      <c r="G2335" s="101">
        <v>6.8220000000000001</v>
      </c>
      <c r="H2335" s="98">
        <v>0.17385999999999999</v>
      </c>
      <c r="I2335" s="20">
        <f t="shared" si="218"/>
        <v>1</v>
      </c>
      <c r="J2335" s="102">
        <f t="shared" si="219"/>
        <v>1.4306654939900323E-3</v>
      </c>
      <c r="K2335" s="102">
        <f t="shared" si="220"/>
        <v>8.2288363855402766E-3</v>
      </c>
      <c r="L2335" s="96">
        <f t="shared" si="221"/>
        <v>9.7599999999999996E-3</v>
      </c>
    </row>
    <row r="2336" spans="1:12" ht="13.95" customHeight="1" x14ac:dyDescent="0.3">
      <c r="A2336" s="94">
        <v>45596</v>
      </c>
      <c r="B2336" s="57" t="s">
        <v>200</v>
      </c>
      <c r="C2336" s="57" t="s">
        <v>115</v>
      </c>
      <c r="D2336" s="19" t="str">
        <f t="shared" si="216"/>
        <v>Defensives</v>
      </c>
      <c r="E2336" s="19" t="str">
        <f t="shared" si="217"/>
        <v>Defensives</v>
      </c>
      <c r="F2336" s="100">
        <v>9.8899999999999995E-3</v>
      </c>
      <c r="G2336" s="101">
        <v>7.1029999999999998</v>
      </c>
      <c r="H2336" s="98">
        <v>0.17430999999999999</v>
      </c>
      <c r="I2336" s="20">
        <f t="shared" si="218"/>
        <v>1</v>
      </c>
      <c r="J2336" s="102">
        <f t="shared" si="219"/>
        <v>1.3923694213712515E-3</v>
      </c>
      <c r="K2336" s="102">
        <f t="shared" si="220"/>
        <v>7.9878918098287618E-3</v>
      </c>
      <c r="L2336" s="96">
        <f t="shared" si="221"/>
        <v>9.8899999999999995E-3</v>
      </c>
    </row>
    <row r="2337" spans="1:12" ht="13.95" customHeight="1" x14ac:dyDescent="0.3">
      <c r="A2337" s="94">
        <v>45626</v>
      </c>
      <c r="B2337" s="57" t="s">
        <v>200</v>
      </c>
      <c r="C2337" s="57" t="s">
        <v>115</v>
      </c>
      <c r="D2337" s="19" t="str">
        <f t="shared" si="216"/>
        <v>Defensives</v>
      </c>
      <c r="E2337" s="19" t="str">
        <f t="shared" si="217"/>
        <v>Defensives</v>
      </c>
      <c r="F2337" s="100">
        <v>1.0710000000000001E-2</v>
      </c>
      <c r="G2337" s="101">
        <v>7.7</v>
      </c>
      <c r="H2337" s="98">
        <v>0.16361000000000001</v>
      </c>
      <c r="I2337" s="20">
        <f t="shared" si="218"/>
        <v>1</v>
      </c>
      <c r="J2337" s="102">
        <f t="shared" si="219"/>
        <v>1.3909090909090909E-3</v>
      </c>
      <c r="K2337" s="102">
        <f t="shared" si="220"/>
        <v>8.5013696651127114E-3</v>
      </c>
      <c r="L2337" s="96">
        <f t="shared" si="221"/>
        <v>1.0710000000000001E-2</v>
      </c>
    </row>
    <row r="2338" spans="1:12" ht="13.95" customHeight="1" x14ac:dyDescent="0.3">
      <c r="A2338" s="94">
        <v>45657</v>
      </c>
      <c r="B2338" s="57" t="s">
        <v>200</v>
      </c>
      <c r="C2338" s="57" t="s">
        <v>115</v>
      </c>
      <c r="D2338" s="19" t="str">
        <f t="shared" si="216"/>
        <v>Defensives</v>
      </c>
      <c r="E2338" s="19" t="str">
        <f t="shared" si="217"/>
        <v>Defensives</v>
      </c>
      <c r="F2338" s="100">
        <v>1.0630000000000001E-2</v>
      </c>
      <c r="G2338" s="101">
        <v>7.3289999999999997</v>
      </c>
      <c r="H2338" s="98">
        <v>0.15462999999999999</v>
      </c>
      <c r="I2338" s="20">
        <f t="shared" si="218"/>
        <v>1</v>
      </c>
      <c r="J2338" s="102">
        <f t="shared" si="219"/>
        <v>1.4504025105744305E-3</v>
      </c>
      <c r="K2338" s="102">
        <f t="shared" si="220"/>
        <v>9.3798261047301993E-3</v>
      </c>
      <c r="L2338" s="96">
        <f t="shared" si="221"/>
        <v>1.0630000000000001E-2</v>
      </c>
    </row>
    <row r="2339" spans="1:12" ht="13.95" customHeight="1" x14ac:dyDescent="0.3">
      <c r="A2339" s="94">
        <v>45688</v>
      </c>
      <c r="B2339" s="57" t="s">
        <v>200</v>
      </c>
      <c r="C2339" s="57" t="s">
        <v>115</v>
      </c>
      <c r="D2339" s="19" t="str">
        <f t="shared" si="216"/>
        <v>Defensives</v>
      </c>
      <c r="E2339" s="19" t="str">
        <f t="shared" si="217"/>
        <v>Defensives</v>
      </c>
      <c r="F2339" s="100">
        <v>9.92E-3</v>
      </c>
      <c r="G2339" s="101">
        <v>8.2309999999999999</v>
      </c>
      <c r="H2339" s="98">
        <v>0.14888999999999999</v>
      </c>
      <c r="I2339" s="20">
        <f t="shared" si="218"/>
        <v>1</v>
      </c>
      <c r="J2339" s="102">
        <f t="shared" si="219"/>
        <v>1.2051998542096951E-3</v>
      </c>
      <c r="K2339" s="102">
        <f t="shared" si="220"/>
        <v>8.0945654792779573E-3</v>
      </c>
      <c r="L2339" s="96">
        <f t="shared" si="221"/>
        <v>9.92E-3</v>
      </c>
    </row>
    <row r="2340" spans="1:12" ht="13.95" customHeight="1" x14ac:dyDescent="0.3">
      <c r="A2340" s="94">
        <v>45716</v>
      </c>
      <c r="B2340" s="57" t="s">
        <v>200</v>
      </c>
      <c r="C2340" s="57" t="s">
        <v>115</v>
      </c>
      <c r="D2340" s="19" t="str">
        <f t="shared" si="216"/>
        <v>Defensives</v>
      </c>
      <c r="E2340" s="19" t="str">
        <f t="shared" si="217"/>
        <v>Defensives</v>
      </c>
      <c r="F2340" s="100">
        <v>1.042E-2</v>
      </c>
      <c r="G2340" s="101">
        <v>8.3689999999999998</v>
      </c>
      <c r="H2340" s="98">
        <v>0.14369999999999999</v>
      </c>
      <c r="I2340" s="20">
        <f t="shared" si="218"/>
        <v>1</v>
      </c>
      <c r="J2340" s="102">
        <f t="shared" si="219"/>
        <v>1.2450710957103597E-3</v>
      </c>
      <c r="K2340" s="102">
        <f t="shared" si="220"/>
        <v>8.6643778407123149E-3</v>
      </c>
      <c r="L2340" s="96">
        <f t="shared" si="221"/>
        <v>1.042E-2</v>
      </c>
    </row>
    <row r="2341" spans="1:12" ht="13.95" customHeight="1" x14ac:dyDescent="0.3">
      <c r="A2341" s="94">
        <v>45747</v>
      </c>
      <c r="B2341" s="57" t="s">
        <v>200</v>
      </c>
      <c r="C2341" s="57" t="s">
        <v>115</v>
      </c>
      <c r="D2341" s="19" t="str">
        <f t="shared" si="216"/>
        <v>Defensives</v>
      </c>
      <c r="E2341" s="19" t="str">
        <f t="shared" si="217"/>
        <v>Defensives</v>
      </c>
      <c r="F2341" s="100">
        <v>9.130000000000001E-3</v>
      </c>
      <c r="G2341" s="101">
        <v>7.6040000000000001</v>
      </c>
      <c r="H2341" s="98">
        <v>0.14022000000000001</v>
      </c>
      <c r="I2341" s="20">
        <f t="shared" si="218"/>
        <v>1</v>
      </c>
      <c r="J2341" s="102">
        <f t="shared" si="219"/>
        <v>1.2006838506049449E-3</v>
      </c>
      <c r="K2341" s="102">
        <f t="shared" si="220"/>
        <v>8.5628572999924754E-3</v>
      </c>
      <c r="L2341" s="96">
        <f t="shared" si="221"/>
        <v>9.130000000000001E-3</v>
      </c>
    </row>
    <row r="2342" spans="1:12" ht="13.95" customHeight="1" x14ac:dyDescent="0.3">
      <c r="A2342" s="94">
        <v>45777</v>
      </c>
      <c r="B2342" s="57" t="s">
        <v>200</v>
      </c>
      <c r="C2342" s="57" t="s">
        <v>115</v>
      </c>
      <c r="D2342" s="19" t="str">
        <f t="shared" si="216"/>
        <v>Defensives</v>
      </c>
      <c r="E2342" s="19" t="str">
        <f t="shared" si="217"/>
        <v>Defensives</v>
      </c>
      <c r="F2342" s="100">
        <v>8.8999999999999999E-3</v>
      </c>
      <c r="G2342" s="101">
        <v>8.0980000000000008</v>
      </c>
      <c r="H2342" s="98">
        <v>0.13150999999999999</v>
      </c>
      <c r="I2342" s="20">
        <f t="shared" si="218"/>
        <v>1</v>
      </c>
      <c r="J2342" s="102">
        <f t="shared" si="219"/>
        <v>1.0990367992096814E-3</v>
      </c>
      <c r="K2342" s="102">
        <f t="shared" si="220"/>
        <v>8.3570587727905214E-3</v>
      </c>
      <c r="L2342" s="96">
        <f t="shared" si="221"/>
        <v>8.8999999999999999E-3</v>
      </c>
    </row>
    <row r="2343" spans="1:12" ht="13.95" customHeight="1" x14ac:dyDescent="0.3">
      <c r="A2343" s="94">
        <v>45808</v>
      </c>
      <c r="B2343" s="57" t="s">
        <v>200</v>
      </c>
      <c r="C2343" s="57" t="s">
        <v>115</v>
      </c>
      <c r="D2343" s="19" t="str">
        <f t="shared" si="216"/>
        <v>Defensives</v>
      </c>
      <c r="E2343" s="19" t="str">
        <f t="shared" si="217"/>
        <v>Defensives</v>
      </c>
      <c r="F2343" s="100">
        <v>9.2700000000000005E-3</v>
      </c>
      <c r="G2343" s="101">
        <v>9.2349999999999994</v>
      </c>
      <c r="H2343" s="98">
        <v>0.12551999999999999</v>
      </c>
      <c r="I2343" s="20">
        <f t="shared" si="218"/>
        <v>1</v>
      </c>
      <c r="J2343" s="102">
        <f t="shared" si="219"/>
        <v>1.003789929615593E-3</v>
      </c>
      <c r="K2343" s="102">
        <f t="shared" si="220"/>
        <v>7.9970517018450697E-3</v>
      </c>
      <c r="L2343" s="96">
        <f t="shared" si="221"/>
        <v>9.2700000000000005E-3</v>
      </c>
    </row>
    <row r="2344" spans="1:12" ht="13.95" customHeight="1" x14ac:dyDescent="0.3">
      <c r="A2344" s="94">
        <v>45838</v>
      </c>
      <c r="B2344" s="57" t="s">
        <v>200</v>
      </c>
      <c r="C2344" s="57" t="s">
        <v>115</v>
      </c>
      <c r="D2344" s="19" t="str">
        <f t="shared" si="216"/>
        <v>Defensives</v>
      </c>
      <c r="E2344" s="19" t="str">
        <f t="shared" si="217"/>
        <v>Defensives</v>
      </c>
      <c r="F2344" s="100">
        <v>9.3600000000000003E-3</v>
      </c>
      <c r="G2344" s="101">
        <v>8.58</v>
      </c>
      <c r="H2344" s="98">
        <v>0.12776000000000001</v>
      </c>
      <c r="I2344" s="20">
        <f t="shared" si="218"/>
        <v>1</v>
      </c>
      <c r="J2344" s="102">
        <f t="shared" si="219"/>
        <v>1.090909090909091E-3</v>
      </c>
      <c r="K2344" s="102">
        <f t="shared" si="220"/>
        <v>8.5387374053623264E-3</v>
      </c>
      <c r="L2344" s="96">
        <f t="shared" si="221"/>
        <v>9.3600000000000003E-3</v>
      </c>
    </row>
    <row r="2345" spans="1:12" ht="13.95" customHeight="1" x14ac:dyDescent="0.3">
      <c r="A2345" s="94">
        <v>45869</v>
      </c>
      <c r="B2345" s="57" t="s">
        <v>200</v>
      </c>
      <c r="C2345" s="57" t="s">
        <v>115</v>
      </c>
      <c r="D2345" s="19" t="str">
        <f t="shared" si="216"/>
        <v>Defensives</v>
      </c>
      <c r="E2345" s="19" t="str">
        <f t="shared" si="217"/>
        <v>Defensives</v>
      </c>
      <c r="F2345" s="100">
        <v>9.3500000000000007E-3</v>
      </c>
      <c r="G2345" s="101">
        <v>7.98</v>
      </c>
      <c r="H2345" s="98">
        <v>0.12615000000000001</v>
      </c>
      <c r="I2345" s="20">
        <f t="shared" si="218"/>
        <v>1</v>
      </c>
      <c r="J2345" s="102">
        <f t="shared" si="219"/>
        <v>1.1716791979949875E-3</v>
      </c>
      <c r="K2345" s="102">
        <f t="shared" si="220"/>
        <v>9.2879841299642277E-3</v>
      </c>
      <c r="L2345" s="96">
        <f t="shared" si="221"/>
        <v>9.3500000000000007E-3</v>
      </c>
    </row>
    <row r="2346" spans="1:12" ht="13.95" customHeight="1" x14ac:dyDescent="0.3">
      <c r="A2346" s="94">
        <v>45900</v>
      </c>
      <c r="B2346" s="57" t="s">
        <v>200</v>
      </c>
      <c r="C2346" s="57" t="s">
        <v>115</v>
      </c>
      <c r="D2346" s="19" t="str">
        <f t="shared" si="216"/>
        <v>Defensives</v>
      </c>
      <c r="E2346" s="19" t="str">
        <f t="shared" si="217"/>
        <v>Defensives</v>
      </c>
      <c r="F2346" s="100">
        <v>9.8999999999999991E-3</v>
      </c>
      <c r="G2346" s="101">
        <v>8.2360000000000007</v>
      </c>
      <c r="H2346" s="98">
        <v>0.13611000000000001</v>
      </c>
      <c r="I2346" s="20">
        <f t="shared" si="218"/>
        <v>1</v>
      </c>
      <c r="J2346" s="102">
        <f t="shared" si="219"/>
        <v>1.2020398251578433E-3</v>
      </c>
      <c r="K2346" s="102">
        <f t="shared" si="220"/>
        <v>8.8313850940992082E-3</v>
      </c>
      <c r="L2346" s="96">
        <f t="shared" si="221"/>
        <v>9.8999999999999991E-3</v>
      </c>
    </row>
    <row r="2347" spans="1:12" ht="13.95" customHeight="1" x14ac:dyDescent="0.3">
      <c r="A2347" s="94">
        <v>45930</v>
      </c>
      <c r="B2347" s="57" t="s">
        <v>200</v>
      </c>
      <c r="C2347" s="57" t="s">
        <v>115</v>
      </c>
      <c r="D2347" s="19" t="str">
        <f t="shared" si="216"/>
        <v>Defensives</v>
      </c>
      <c r="E2347" s="19" t="str">
        <f t="shared" si="217"/>
        <v>Defensives</v>
      </c>
      <c r="F2347" s="100">
        <v>9.6699999999999998E-3</v>
      </c>
      <c r="G2347" s="101">
        <v>7.9740000000000002</v>
      </c>
      <c r="H2347" s="98">
        <v>0.13907</v>
      </c>
      <c r="I2347" s="20">
        <f t="shared" si="218"/>
        <v>1</v>
      </c>
      <c r="J2347" s="102">
        <f t="shared" si="219"/>
        <v>1.2126912465512917E-3</v>
      </c>
      <c r="K2347" s="102">
        <f t="shared" si="220"/>
        <v>8.7200060872315507E-3</v>
      </c>
      <c r="L2347" s="96">
        <f t="shared" si="221"/>
        <v>9.6699999999999998E-3</v>
      </c>
    </row>
    <row r="2348" spans="1:12" ht="13.95" customHeight="1" x14ac:dyDescent="0.3">
      <c r="A2348" s="94">
        <v>45961</v>
      </c>
      <c r="B2348" s="57" t="s">
        <v>200</v>
      </c>
      <c r="C2348" s="57" t="s">
        <v>115</v>
      </c>
      <c r="D2348" s="19" t="str">
        <f t="shared" si="216"/>
        <v>Defensives</v>
      </c>
      <c r="E2348" s="19" t="str">
        <f t="shared" si="217"/>
        <v>Defensives</v>
      </c>
      <c r="F2348" s="100">
        <v>9.6200000000000001E-3</v>
      </c>
      <c r="G2348" s="101">
        <v>8.093</v>
      </c>
      <c r="H2348" s="98">
        <v>0.13886000000000001</v>
      </c>
      <c r="I2348" s="20">
        <f t="shared" si="218"/>
        <v>1</v>
      </c>
      <c r="J2348" s="102">
        <f t="shared" si="219"/>
        <v>1.1886815766711974E-3</v>
      </c>
      <c r="K2348" s="102">
        <f t="shared" si="220"/>
        <v>8.5602878919141378E-3</v>
      </c>
      <c r="L2348" s="96">
        <f t="shared" si="221"/>
        <v>9.6200000000000001E-3</v>
      </c>
    </row>
    <row r="2349" spans="1:12" ht="13.95" customHeight="1" x14ac:dyDescent="0.3">
      <c r="A2349" s="94">
        <v>45991</v>
      </c>
      <c r="B2349" s="57" t="s">
        <v>200</v>
      </c>
      <c r="C2349" s="57" t="s">
        <v>115</v>
      </c>
      <c r="D2349" s="19" t="str">
        <f t="shared" si="216"/>
        <v>Defensives</v>
      </c>
      <c r="E2349" s="19" t="str">
        <f t="shared" si="217"/>
        <v>Defensives</v>
      </c>
      <c r="F2349" s="100">
        <v>9.1500000000000001E-3</v>
      </c>
      <c r="G2349" s="101">
        <v>7.9489999999999998</v>
      </c>
      <c r="H2349" s="98">
        <v>0.13999</v>
      </c>
      <c r="I2349" s="20">
        <f t="shared" si="218"/>
        <v>1</v>
      </c>
      <c r="J2349" s="102">
        <f t="shared" si="219"/>
        <v>1.1510881871933578E-3</v>
      </c>
      <c r="K2349" s="102">
        <f t="shared" si="220"/>
        <v>8.2226458117962559E-3</v>
      </c>
      <c r="L2349" s="96">
        <f t="shared" si="221"/>
        <v>9.1500000000000001E-3</v>
      </c>
    </row>
    <row r="2350" spans="1:12" ht="13.95" customHeight="1" x14ac:dyDescent="0.3">
      <c r="A2350" s="94">
        <v>46022</v>
      </c>
      <c r="B2350" s="57" t="s">
        <v>200</v>
      </c>
      <c r="C2350" s="57" t="s">
        <v>115</v>
      </c>
      <c r="D2350" s="19" t="str">
        <f t="shared" si="216"/>
        <v>Defensives</v>
      </c>
      <c r="E2350" s="19" t="str">
        <f t="shared" si="217"/>
        <v>Defensives</v>
      </c>
      <c r="F2350" s="100">
        <v>9.0399999999999994E-3</v>
      </c>
      <c r="G2350" s="101">
        <v>7.8259999999999996</v>
      </c>
      <c r="H2350" s="98">
        <v>0.13689999999999999</v>
      </c>
      <c r="I2350" s="20">
        <f t="shared" si="218"/>
        <v>1</v>
      </c>
      <c r="J2350" s="102">
        <f t="shared" si="219"/>
        <v>1.1551239458216203E-3</v>
      </c>
      <c r="K2350" s="102">
        <f t="shared" si="220"/>
        <v>8.4377205684559569E-3</v>
      </c>
      <c r="L2350" s="96">
        <f t="shared" si="221"/>
        <v>9.0399999999999994E-3</v>
      </c>
    </row>
    <row r="2351" spans="1:12" ht="13.95" customHeight="1" x14ac:dyDescent="0.3">
      <c r="A2351" s="94">
        <v>46053</v>
      </c>
      <c r="B2351" s="57" t="s">
        <v>200</v>
      </c>
      <c r="C2351" s="57" t="s">
        <v>115</v>
      </c>
      <c r="D2351" s="19" t="str">
        <f t="shared" si="216"/>
        <v>Defensives</v>
      </c>
      <c r="E2351" s="19" t="str">
        <f t="shared" si="217"/>
        <v>Defensives</v>
      </c>
      <c r="F2351" s="100">
        <v>8.2799999999999992E-3</v>
      </c>
      <c r="G2351" s="101">
        <v>8.5109999999999992</v>
      </c>
      <c r="H2351" s="98">
        <v>0.13571</v>
      </c>
      <c r="I2351" s="20">
        <f t="shared" si="218"/>
        <v>1</v>
      </c>
      <c r="J2351" s="102">
        <f t="shared" si="219"/>
        <v>9.7285865350722593E-4</v>
      </c>
      <c r="K2351" s="102">
        <f t="shared" si="220"/>
        <v>7.1686585624288991E-3</v>
      </c>
      <c r="L2351" s="96">
        <f t="shared" si="221"/>
        <v>8.2799999999999992E-3</v>
      </c>
    </row>
    <row r="2352" spans="1:12" ht="13.95" customHeight="1" x14ac:dyDescent="0.3">
      <c r="A2352" s="94">
        <v>46081</v>
      </c>
      <c r="B2352" s="57" t="s">
        <v>200</v>
      </c>
      <c r="C2352" s="57" t="s">
        <v>115</v>
      </c>
      <c r="D2352" s="19" t="str">
        <f t="shared" si="216"/>
        <v>Defensives</v>
      </c>
      <c r="E2352" s="19" t="str">
        <f t="shared" si="217"/>
        <v>Defensives</v>
      </c>
      <c r="F2352" s="100">
        <v>8.369999999999999E-3</v>
      </c>
      <c r="G2352" s="101">
        <v>9.0259999999999998</v>
      </c>
      <c r="H2352" s="98">
        <v>0.13403999999999999</v>
      </c>
      <c r="I2352" s="20">
        <f t="shared" si="218"/>
        <v>1</v>
      </c>
      <c r="J2352" s="102">
        <f t="shared" si="219"/>
        <v>9.273210724573454E-4</v>
      </c>
      <c r="K2352" s="102">
        <f t="shared" si="220"/>
        <v>6.9182413641998321E-3</v>
      </c>
      <c r="L2352" s="96">
        <f t="shared" si="221"/>
        <v>8.369999999999999E-3</v>
      </c>
    </row>
    <row r="2353" spans="1:12" ht="13.95" customHeight="1" x14ac:dyDescent="0.3">
      <c r="A2353" s="94">
        <v>46112</v>
      </c>
      <c r="B2353" s="57" t="s">
        <v>200</v>
      </c>
      <c r="C2353" s="57" t="s">
        <v>115</v>
      </c>
      <c r="D2353" s="19" t="str">
        <f t="shared" si="216"/>
        <v>Defensives</v>
      </c>
      <c r="E2353" s="19" t="str">
        <f t="shared" si="217"/>
        <v>Defensives</v>
      </c>
      <c r="F2353" s="100">
        <v>8.8299999999999993E-3</v>
      </c>
      <c r="G2353" s="101">
        <v>9.6929999999999996</v>
      </c>
      <c r="H2353" s="98">
        <v>0.13421</v>
      </c>
      <c r="I2353" s="20">
        <f t="shared" si="218"/>
        <v>1</v>
      </c>
      <c r="J2353" s="102">
        <f t="shared" si="219"/>
        <v>9.1096667698339006E-4</v>
      </c>
      <c r="K2353" s="102">
        <f t="shared" si="220"/>
        <v>6.7876214662349306E-3</v>
      </c>
      <c r="L2353" s="96">
        <f t="shared" si="221"/>
        <v>8.8299999999999993E-3</v>
      </c>
    </row>
    <row r="2354" spans="1:12" ht="13.95" customHeight="1" x14ac:dyDescent="0.3">
      <c r="A2354" s="94">
        <v>46142</v>
      </c>
      <c r="B2354" s="57" t="s">
        <v>200</v>
      </c>
      <c r="C2354" s="57" t="s">
        <v>115</v>
      </c>
      <c r="D2354" s="19" t="str">
        <f t="shared" si="216"/>
        <v>Defensives</v>
      </c>
      <c r="E2354" s="19" t="str">
        <f t="shared" si="217"/>
        <v>Defensives</v>
      </c>
      <c r="F2354" s="100">
        <v>8.9899999999999997E-3</v>
      </c>
      <c r="G2354" s="101">
        <v>10.01</v>
      </c>
      <c r="H2354" s="98">
        <v>0.13247</v>
      </c>
      <c r="I2354" s="20">
        <f t="shared" si="218"/>
        <v>1</v>
      </c>
      <c r="J2354" s="102">
        <f t="shared" si="219"/>
        <v>8.9810189810189808E-4</v>
      </c>
      <c r="K2354" s="102">
        <f t="shared" si="220"/>
        <v>6.7796625507805398E-3</v>
      </c>
      <c r="L2354" s="96">
        <f t="shared" si="221"/>
        <v>8.9899999999999997E-3</v>
      </c>
    </row>
    <row r="2355" spans="1:12" ht="13.95" customHeight="1" x14ac:dyDescent="0.3">
      <c r="A2355" s="94">
        <v>46173</v>
      </c>
      <c r="B2355" s="57" t="s">
        <v>200</v>
      </c>
      <c r="C2355" s="57" t="s">
        <v>115</v>
      </c>
      <c r="D2355" s="19" t="str">
        <f t="shared" si="216"/>
        <v>Defensives</v>
      </c>
      <c r="E2355" s="19" t="str">
        <f t="shared" si="217"/>
        <v>Defensives</v>
      </c>
      <c r="F2355" s="100">
        <v>8.4799999999999997E-3</v>
      </c>
      <c r="G2355" s="101">
        <v>9.0220000000000002</v>
      </c>
      <c r="H2355" s="98">
        <v>0.11953</v>
      </c>
      <c r="I2355" s="20">
        <f t="shared" si="218"/>
        <v>1</v>
      </c>
      <c r="J2355" s="102">
        <f t="shared" si="219"/>
        <v>9.3992462868543549E-4</v>
      </c>
      <c r="K2355" s="102">
        <f t="shared" si="220"/>
        <v>7.863503962899988E-3</v>
      </c>
      <c r="L2355" s="96">
        <f t="shared" si="221"/>
        <v>8.4799999999999997E-3</v>
      </c>
    </row>
    <row r="2356" spans="1:12" ht="13.95" customHeight="1" x14ac:dyDescent="0.3">
      <c r="A2356" s="94">
        <v>46203</v>
      </c>
      <c r="B2356" s="57" t="s">
        <v>200</v>
      </c>
      <c r="C2356" s="57" t="s">
        <v>115</v>
      </c>
      <c r="D2356" s="19" t="str">
        <f t="shared" si="216"/>
        <v>Defensives</v>
      </c>
      <c r="E2356" s="19" t="str">
        <f t="shared" si="217"/>
        <v>Defensives</v>
      </c>
      <c r="F2356" s="100">
        <v>8.6599999999999993E-3</v>
      </c>
      <c r="G2356" s="101">
        <v>9.1359999999999992</v>
      </c>
      <c r="H2356" s="98">
        <v>0.11736000000000001</v>
      </c>
      <c r="I2356" s="20">
        <f t="shared" si="218"/>
        <v>1</v>
      </c>
      <c r="J2356" s="102">
        <f t="shared" si="219"/>
        <v>9.4789842381786337E-4</v>
      </c>
      <c r="K2356" s="102">
        <f t="shared" si="220"/>
        <v>8.0768441020608664E-3</v>
      </c>
      <c r="L2356" s="96">
        <f t="shared" si="221"/>
        <v>8.6599999999999993E-3</v>
      </c>
    </row>
    <row r="2357" spans="1:12" ht="13.95" customHeight="1" x14ac:dyDescent="0.3">
      <c r="A2357" s="94">
        <v>46234</v>
      </c>
      <c r="B2357" s="57" t="s">
        <v>200</v>
      </c>
      <c r="C2357" s="57" t="s">
        <v>115</v>
      </c>
      <c r="D2357" s="19" t="str">
        <f t="shared" si="216"/>
        <v>Defensives</v>
      </c>
      <c r="E2357" s="19" t="str">
        <f t="shared" si="217"/>
        <v>Defensives</v>
      </c>
      <c r="F2357" s="100">
        <v>8.7299999999999999E-3</v>
      </c>
      <c r="G2357" s="101">
        <v>9.75</v>
      </c>
      <c r="H2357" s="98">
        <v>0.11545</v>
      </c>
      <c r="I2357" s="20">
        <f t="shared" si="218"/>
        <v>1</v>
      </c>
      <c r="J2357" s="102">
        <f t="shared" si="219"/>
        <v>8.9538461538461538E-4</v>
      </c>
      <c r="K2357" s="102">
        <f t="shared" si="220"/>
        <v>7.7556051570776561E-3</v>
      </c>
      <c r="L2357" s="96">
        <f t="shared" si="221"/>
        <v>8.7299999999999999E-3</v>
      </c>
    </row>
    <row r="2358" spans="1:12" ht="13.95" customHeight="1" x14ac:dyDescent="0.3">
      <c r="A2358" s="94">
        <v>46265</v>
      </c>
      <c r="B2358" s="57" t="s">
        <v>200</v>
      </c>
      <c r="C2358" s="57" t="s">
        <v>115</v>
      </c>
      <c r="D2358" s="19" t="str">
        <f t="shared" si="216"/>
        <v>Defensives</v>
      </c>
      <c r="E2358" s="19" t="str">
        <f t="shared" si="217"/>
        <v>Defensives</v>
      </c>
      <c r="F2358" s="100">
        <v>8.3199999999999993E-3</v>
      </c>
      <c r="G2358" s="101">
        <v>8.8740000000000006</v>
      </c>
      <c r="H2358" s="98">
        <v>0.11332</v>
      </c>
      <c r="I2358" s="20">
        <f t="shared" si="218"/>
        <v>1</v>
      </c>
      <c r="J2358" s="102">
        <f t="shared" si="219"/>
        <v>9.375704304710389E-4</v>
      </c>
      <c r="K2358" s="102">
        <f t="shared" si="220"/>
        <v>8.2736536398785639E-3</v>
      </c>
      <c r="L2358" s="96">
        <f t="shared" si="221"/>
        <v>8.3199999999999993E-3</v>
      </c>
    </row>
    <row r="2359" spans="1:12" ht="13.95" customHeight="1" x14ac:dyDescent="0.3">
      <c r="A2359" s="94">
        <v>46295</v>
      </c>
      <c r="B2359" s="57" t="s">
        <v>200</v>
      </c>
      <c r="C2359" s="57" t="s">
        <v>115</v>
      </c>
      <c r="D2359" s="19" t="str">
        <f t="shared" si="216"/>
        <v>Defensives</v>
      </c>
      <c r="E2359" s="19" t="str">
        <f t="shared" si="217"/>
        <v>Defensives</v>
      </c>
      <c r="F2359" s="100">
        <v>7.79E-3</v>
      </c>
      <c r="G2359" s="101">
        <v>8.8109999999999999</v>
      </c>
      <c r="H2359" s="98">
        <v>0.11592</v>
      </c>
      <c r="I2359" s="20">
        <f t="shared" si="218"/>
        <v>1</v>
      </c>
      <c r="J2359" s="102">
        <f t="shared" si="219"/>
        <v>8.8412212007717627E-4</v>
      </c>
      <c r="K2359" s="102">
        <f t="shared" si="220"/>
        <v>7.6270024161247093E-3</v>
      </c>
      <c r="L2359" s="96">
        <f t="shared" si="221"/>
        <v>7.79E-3</v>
      </c>
    </row>
    <row r="2360" spans="1:12" ht="13.95" customHeight="1" x14ac:dyDescent="0.3">
      <c r="A2360" s="94">
        <v>44561</v>
      </c>
      <c r="B2360" s="57" t="s">
        <v>297</v>
      </c>
      <c r="C2360" s="57" t="s">
        <v>122</v>
      </c>
      <c r="D2360" s="19" t="str">
        <f t="shared" si="216"/>
        <v>Commodities</v>
      </c>
      <c r="E2360" s="19" t="str">
        <f t="shared" si="217"/>
        <v>Commodities</v>
      </c>
      <c r="F2360" s="100">
        <v>3.7799999999999999E-3</v>
      </c>
      <c r="G2360" s="101">
        <v>10.734</v>
      </c>
      <c r="H2360" s="98">
        <v>0.22498000000000001</v>
      </c>
      <c r="I2360" s="20">
        <f t="shared" si="218"/>
        <v>1</v>
      </c>
      <c r="J2360" s="102">
        <f t="shared" si="219"/>
        <v>3.5215204024594747E-4</v>
      </c>
      <c r="K2360" s="102">
        <f t="shared" si="220"/>
        <v>1.5652593130320359E-3</v>
      </c>
      <c r="L2360" s="96">
        <f t="shared" si="221"/>
        <v>3.7799999999999999E-3</v>
      </c>
    </row>
    <row r="2361" spans="1:12" ht="13.95" customHeight="1" x14ac:dyDescent="0.3">
      <c r="A2361" s="94">
        <v>44592</v>
      </c>
      <c r="B2361" s="57" t="s">
        <v>297</v>
      </c>
      <c r="C2361" s="57" t="s">
        <v>122</v>
      </c>
      <c r="D2361" s="19" t="str">
        <f t="shared" si="216"/>
        <v>Commodities</v>
      </c>
      <c r="E2361" s="19" t="str">
        <f t="shared" si="217"/>
        <v>Commodities</v>
      </c>
      <c r="F2361" s="100">
        <v>3.6700000000000001E-3</v>
      </c>
      <c r="G2361" s="101">
        <v>9.9890000000000008</v>
      </c>
      <c r="H2361" s="98">
        <v>0.24529999999999999</v>
      </c>
      <c r="I2361" s="20">
        <f t="shared" si="218"/>
        <v>1</v>
      </c>
      <c r="J2361" s="102">
        <f t="shared" si="219"/>
        <v>3.6740414455901487E-4</v>
      </c>
      <c r="K2361" s="102">
        <f t="shared" si="220"/>
        <v>1.4977747434122091E-3</v>
      </c>
      <c r="L2361" s="96">
        <f t="shared" si="221"/>
        <v>3.6700000000000001E-3</v>
      </c>
    </row>
    <row r="2362" spans="1:12" ht="13.95" customHeight="1" x14ac:dyDescent="0.3">
      <c r="A2362" s="94">
        <v>44620</v>
      </c>
      <c r="B2362" s="57" t="s">
        <v>297</v>
      </c>
      <c r="C2362" s="57" t="s">
        <v>122</v>
      </c>
      <c r="D2362" s="19" t="str">
        <f t="shared" si="216"/>
        <v>Commodities</v>
      </c>
      <c r="E2362" s="19" t="str">
        <f t="shared" si="217"/>
        <v>Commodities</v>
      </c>
      <c r="F2362" s="100">
        <v>3.2200000000000002E-3</v>
      </c>
      <c r="G2362" s="101">
        <v>6.5720000000000001</v>
      </c>
      <c r="H2362" s="98">
        <v>0.31835999999999998</v>
      </c>
      <c r="I2362" s="20">
        <f t="shared" si="218"/>
        <v>1</v>
      </c>
      <c r="J2362" s="102">
        <f t="shared" si="219"/>
        <v>4.8995739500912964E-4</v>
      </c>
      <c r="K2362" s="102">
        <f t="shared" si="220"/>
        <v>1.5390042562166404E-3</v>
      </c>
      <c r="L2362" s="96">
        <f t="shared" si="221"/>
        <v>3.2200000000000002E-3</v>
      </c>
    </row>
    <row r="2363" spans="1:12" ht="13.95" customHeight="1" x14ac:dyDescent="0.3">
      <c r="A2363" s="94">
        <v>44651</v>
      </c>
      <c r="B2363" s="57" t="s">
        <v>297</v>
      </c>
      <c r="C2363" s="57" t="s">
        <v>122</v>
      </c>
      <c r="D2363" s="19" t="str">
        <f t="shared" si="216"/>
        <v>Commodities</v>
      </c>
      <c r="E2363" s="19" t="str">
        <f t="shared" si="217"/>
        <v>Commodities</v>
      </c>
      <c r="F2363" s="100">
        <v>2.98E-3</v>
      </c>
      <c r="G2363" s="101">
        <v>5.8890000000000002</v>
      </c>
      <c r="H2363" s="98">
        <v>0.34659000000000001</v>
      </c>
      <c r="I2363" s="20">
        <f t="shared" si="218"/>
        <v>1</v>
      </c>
      <c r="J2363" s="102">
        <f t="shared" si="219"/>
        <v>5.0602818814739344E-4</v>
      </c>
      <c r="K2363" s="102">
        <f t="shared" si="220"/>
        <v>1.4600195855258185E-3</v>
      </c>
      <c r="L2363" s="96">
        <f t="shared" si="221"/>
        <v>2.98E-3</v>
      </c>
    </row>
    <row r="2364" spans="1:12" ht="13.95" customHeight="1" x14ac:dyDescent="0.3">
      <c r="A2364" s="94">
        <v>44681</v>
      </c>
      <c r="B2364" s="57" t="s">
        <v>297</v>
      </c>
      <c r="C2364" s="57" t="s">
        <v>122</v>
      </c>
      <c r="D2364" s="19" t="str">
        <f t="shared" si="216"/>
        <v>Commodities</v>
      </c>
      <c r="E2364" s="19" t="str">
        <f t="shared" si="217"/>
        <v>Commodities</v>
      </c>
      <c r="F2364" s="100">
        <v>2.64E-3</v>
      </c>
      <c r="G2364" s="101">
        <v>5.1689999999999996</v>
      </c>
      <c r="H2364" s="98">
        <v>0.37447999999999998</v>
      </c>
      <c r="I2364" s="20">
        <f t="shared" si="218"/>
        <v>1</v>
      </c>
      <c r="J2364" s="102">
        <f t="shared" si="219"/>
        <v>5.1073708647707489E-4</v>
      </c>
      <c r="K2364" s="102">
        <f t="shared" si="220"/>
        <v>1.3638567786719582E-3</v>
      </c>
      <c r="L2364" s="96">
        <f t="shared" si="221"/>
        <v>2.64E-3</v>
      </c>
    </row>
    <row r="2365" spans="1:12" ht="13.95" customHeight="1" x14ac:dyDescent="0.3">
      <c r="A2365" s="94">
        <v>44712</v>
      </c>
      <c r="B2365" s="57" t="s">
        <v>297</v>
      </c>
      <c r="C2365" s="57" t="s">
        <v>122</v>
      </c>
      <c r="D2365" s="19" t="str">
        <f t="shared" si="216"/>
        <v>Commodities</v>
      </c>
      <c r="E2365" s="19" t="str">
        <f t="shared" si="217"/>
        <v>Commodities</v>
      </c>
      <c r="F2365" s="100">
        <v>2.64E-3</v>
      </c>
      <c r="G2365" s="101">
        <v>5.34</v>
      </c>
      <c r="H2365" s="98">
        <v>0.34266999999999997</v>
      </c>
      <c r="I2365" s="20">
        <f t="shared" si="218"/>
        <v>1</v>
      </c>
      <c r="J2365" s="102">
        <f t="shared" si="219"/>
        <v>4.943820224719101E-4</v>
      </c>
      <c r="K2365" s="102">
        <f t="shared" si="220"/>
        <v>1.4427350584291306E-3</v>
      </c>
      <c r="L2365" s="96">
        <f t="shared" si="221"/>
        <v>2.64E-3</v>
      </c>
    </row>
    <row r="2366" spans="1:12" ht="13.95" customHeight="1" x14ac:dyDescent="0.3">
      <c r="A2366" s="94">
        <v>44742</v>
      </c>
      <c r="B2366" s="57" t="s">
        <v>297</v>
      </c>
      <c r="C2366" s="57" t="s">
        <v>122</v>
      </c>
      <c r="D2366" s="19" t="str">
        <f t="shared" si="216"/>
        <v>Commodities</v>
      </c>
      <c r="E2366" s="19" t="str">
        <f t="shared" si="217"/>
        <v>Commodities</v>
      </c>
      <c r="F2366" s="100">
        <v>2.3600000000000001E-3</v>
      </c>
      <c r="G2366" s="101">
        <v>4.8789999999999996</v>
      </c>
      <c r="H2366" s="98">
        <v>0.28200999999999998</v>
      </c>
      <c r="I2366" s="20">
        <f t="shared" si="218"/>
        <v>1</v>
      </c>
      <c r="J2366" s="102">
        <f t="shared" si="219"/>
        <v>4.8370567739290844E-4</v>
      </c>
      <c r="K2366" s="102">
        <f t="shared" si="220"/>
        <v>1.7152075365870305E-3</v>
      </c>
      <c r="L2366" s="96">
        <f t="shared" si="221"/>
        <v>2.3600000000000001E-3</v>
      </c>
    </row>
    <row r="2367" spans="1:12" ht="13.95" customHeight="1" x14ac:dyDescent="0.3">
      <c r="A2367" s="94">
        <v>44773</v>
      </c>
      <c r="B2367" s="57" t="s">
        <v>297</v>
      </c>
      <c r="C2367" s="57" t="s">
        <v>122</v>
      </c>
      <c r="D2367" s="19" t="str">
        <f t="shared" si="216"/>
        <v>Commodities</v>
      </c>
      <c r="E2367" s="19" t="str">
        <f t="shared" si="217"/>
        <v>Commodities</v>
      </c>
      <c r="F2367" s="100">
        <v>2.0400000000000001E-3</v>
      </c>
      <c r="G2367" s="101">
        <v>5.2690000000000001</v>
      </c>
      <c r="H2367" s="98">
        <v>0.25385000000000002</v>
      </c>
      <c r="I2367" s="20">
        <f t="shared" si="218"/>
        <v>1</v>
      </c>
      <c r="J2367" s="102">
        <f t="shared" si="219"/>
        <v>3.8717024103245397E-4</v>
      </c>
      <c r="K2367" s="102">
        <f t="shared" si="220"/>
        <v>1.5251929920522117E-3</v>
      </c>
      <c r="L2367" s="96">
        <f t="shared" si="221"/>
        <v>2.0400000000000001E-3</v>
      </c>
    </row>
    <row r="2368" spans="1:12" ht="13.95" customHeight="1" x14ac:dyDescent="0.3">
      <c r="A2368" s="94">
        <v>44804</v>
      </c>
      <c r="B2368" s="57" t="s">
        <v>297</v>
      </c>
      <c r="C2368" s="57" t="s">
        <v>122</v>
      </c>
      <c r="D2368" s="19" t="str">
        <f t="shared" si="216"/>
        <v>Commodities</v>
      </c>
      <c r="E2368" s="19" t="str">
        <f t="shared" si="217"/>
        <v>Commodities</v>
      </c>
      <c r="F2368" s="100">
        <v>2.0600000000000002E-3</v>
      </c>
      <c r="G2368" s="101">
        <v>5.8639999999999999</v>
      </c>
      <c r="H2368" s="98">
        <v>0.23845</v>
      </c>
      <c r="I2368" s="20">
        <f t="shared" si="218"/>
        <v>1</v>
      </c>
      <c r="J2368" s="102">
        <f t="shared" si="219"/>
        <v>3.5129604365620741E-4</v>
      </c>
      <c r="K2368" s="102">
        <f t="shared" si="220"/>
        <v>1.4732482434732959E-3</v>
      </c>
      <c r="L2368" s="96">
        <f t="shared" si="221"/>
        <v>2.0600000000000002E-3</v>
      </c>
    </row>
    <row r="2369" spans="1:12" ht="13.95" customHeight="1" x14ac:dyDescent="0.3">
      <c r="A2369" s="94">
        <v>44834</v>
      </c>
      <c r="B2369" s="57" t="s">
        <v>297</v>
      </c>
      <c r="C2369" s="57" t="s">
        <v>122</v>
      </c>
      <c r="D2369" s="19" t="str">
        <f t="shared" si="216"/>
        <v>Commodities</v>
      </c>
      <c r="E2369" s="19" t="str">
        <f t="shared" si="217"/>
        <v>Commodities</v>
      </c>
      <c r="F2369" s="100">
        <v>1.7700000000000001E-3</v>
      </c>
      <c r="G2369" s="101">
        <v>6.2569999999999997</v>
      </c>
      <c r="H2369" s="98">
        <v>0.21135000000000001</v>
      </c>
      <c r="I2369" s="20">
        <f t="shared" si="218"/>
        <v>1</v>
      </c>
      <c r="J2369" s="102">
        <f t="shared" si="219"/>
        <v>2.8288317084864957E-4</v>
      </c>
      <c r="K2369" s="102">
        <f t="shared" si="220"/>
        <v>1.3384583432630686E-3</v>
      </c>
      <c r="L2369" s="96">
        <f t="shared" si="221"/>
        <v>1.7700000000000001E-3</v>
      </c>
    </row>
    <row r="2370" spans="1:12" ht="13.95" customHeight="1" x14ac:dyDescent="0.3">
      <c r="A2370" s="94">
        <v>44865</v>
      </c>
      <c r="B2370" s="57" t="s">
        <v>297</v>
      </c>
      <c r="C2370" s="57" t="s">
        <v>122</v>
      </c>
      <c r="D2370" s="19" t="str">
        <f t="shared" si="216"/>
        <v>Commodities</v>
      </c>
      <c r="E2370" s="19" t="str">
        <f t="shared" si="217"/>
        <v>Commodities</v>
      </c>
      <c r="F2370" s="100">
        <v>1.6800000000000001E-3</v>
      </c>
      <c r="G2370" s="101">
        <v>6.6529999999999996</v>
      </c>
      <c r="H2370" s="98">
        <v>0.19991999999999999</v>
      </c>
      <c r="I2370" s="20">
        <f t="shared" si="218"/>
        <v>1</v>
      </c>
      <c r="J2370" s="102">
        <f t="shared" si="219"/>
        <v>2.5251766120547124E-4</v>
      </c>
      <c r="K2370" s="102">
        <f t="shared" si="220"/>
        <v>1.2630935434447342E-3</v>
      </c>
      <c r="L2370" s="96">
        <f t="shared" si="221"/>
        <v>1.6800000000000001E-3</v>
      </c>
    </row>
    <row r="2371" spans="1:12" ht="13.95" customHeight="1" x14ac:dyDescent="0.3">
      <c r="A2371" s="94">
        <v>44895</v>
      </c>
      <c r="B2371" s="57" t="s">
        <v>297</v>
      </c>
      <c r="C2371" s="57" t="s">
        <v>122</v>
      </c>
      <c r="D2371" s="19" t="str">
        <f t="shared" si="216"/>
        <v>Commodities</v>
      </c>
      <c r="E2371" s="19" t="str">
        <f t="shared" si="217"/>
        <v>Commodities</v>
      </c>
      <c r="F2371" s="100">
        <v>2.0600000000000002E-3</v>
      </c>
      <c r="G2371" s="101">
        <v>7.9119999999999999</v>
      </c>
      <c r="H2371" s="98">
        <v>0.19228000000000001</v>
      </c>
      <c r="I2371" s="20">
        <f t="shared" si="218"/>
        <v>1</v>
      </c>
      <c r="J2371" s="102">
        <f t="shared" si="219"/>
        <v>2.6036400404448942E-4</v>
      </c>
      <c r="K2371" s="102">
        <f t="shared" si="220"/>
        <v>1.3540878096759382E-3</v>
      </c>
      <c r="L2371" s="96">
        <f t="shared" si="221"/>
        <v>2.0600000000000002E-3</v>
      </c>
    </row>
    <row r="2372" spans="1:12" ht="13.95" customHeight="1" x14ac:dyDescent="0.3">
      <c r="A2372" s="94">
        <v>44926</v>
      </c>
      <c r="B2372" s="57" t="s">
        <v>297</v>
      </c>
      <c r="C2372" s="57" t="s">
        <v>122</v>
      </c>
      <c r="D2372" s="19" t="str">
        <f t="shared" si="216"/>
        <v>Commodities</v>
      </c>
      <c r="E2372" s="19" t="str">
        <f t="shared" si="217"/>
        <v>Commodities</v>
      </c>
      <c r="F2372" s="100">
        <v>2.33E-3</v>
      </c>
      <c r="G2372" s="101">
        <v>8.2420000000000009</v>
      </c>
      <c r="H2372" s="98">
        <v>0.19300999999999999</v>
      </c>
      <c r="I2372" s="20">
        <f t="shared" si="218"/>
        <v>1</v>
      </c>
      <c r="J2372" s="102">
        <f t="shared" si="219"/>
        <v>2.8269837418102401E-4</v>
      </c>
      <c r="K2372" s="102">
        <f t="shared" si="220"/>
        <v>1.4646825251594428E-3</v>
      </c>
      <c r="L2372" s="96">
        <f t="shared" si="221"/>
        <v>2.33E-3</v>
      </c>
    </row>
    <row r="2373" spans="1:12" ht="13.95" customHeight="1" x14ac:dyDescent="0.3">
      <c r="A2373" s="94">
        <v>44957</v>
      </c>
      <c r="B2373" s="57" t="s">
        <v>297</v>
      </c>
      <c r="C2373" s="57" t="s">
        <v>122</v>
      </c>
      <c r="D2373" s="19" t="str">
        <f t="shared" ref="D2373:D2436" si="222">VLOOKUP(C2373,GicsMap,2,FALSE)</f>
        <v>Commodities</v>
      </c>
      <c r="E2373" s="19" t="str">
        <f t="shared" ref="E2373:E2436" si="223">IF(D2373="Cyclicals",IF(COUNTIF(GlobalList,B2373)&gt;0,"WEG &amp; Embraer","Cyclicals ex-WEG &amp; Embraer"),D2373)</f>
        <v>Commodities</v>
      </c>
      <c r="F2373" s="100">
        <v>2.96E-3</v>
      </c>
      <c r="G2373" s="101">
        <v>9.7330000000000005</v>
      </c>
      <c r="H2373" s="98">
        <v>0.20352000000000001</v>
      </c>
      <c r="I2373" s="20">
        <f t="shared" ref="I2373:I2436" si="224">IF(AND(ISNUMBER(G2373),ISNUMBER(H2373),G2373&gt;=PEmin,G2373&lt;=PEmax,H2373&gt;=ROEmin,H2373&lt;=ROEmax),1,0)</f>
        <v>1</v>
      </c>
      <c r="J2373" s="102">
        <f t="shared" ref="J2373:J2436" si="225">IF(I2373=1,F2373/G2373,0)</f>
        <v>3.0412000410972976E-4</v>
      </c>
      <c r="K2373" s="102">
        <f t="shared" ref="K2373:K2436" si="226">IF(I2373=1,J2373/H2373,0)</f>
        <v>1.4943003346586563E-3</v>
      </c>
      <c r="L2373" s="96">
        <f t="shared" ref="L2373:L2436" si="227">I2373*F2373</f>
        <v>2.96E-3</v>
      </c>
    </row>
    <row r="2374" spans="1:12" ht="13.95" customHeight="1" x14ac:dyDescent="0.3">
      <c r="A2374" s="94">
        <v>44985</v>
      </c>
      <c r="B2374" s="57" t="s">
        <v>297</v>
      </c>
      <c r="C2374" s="57" t="s">
        <v>122</v>
      </c>
      <c r="D2374" s="19" t="str">
        <f t="shared" si="222"/>
        <v>Commodities</v>
      </c>
      <c r="E2374" s="19" t="str">
        <f t="shared" si="223"/>
        <v>Commodities</v>
      </c>
      <c r="F2374" s="100">
        <v>2.8E-3</v>
      </c>
      <c r="G2374" s="101">
        <v>7.8849999999999998</v>
      </c>
      <c r="H2374" s="98">
        <v>0.23161000000000001</v>
      </c>
      <c r="I2374" s="20">
        <f t="shared" si="224"/>
        <v>1</v>
      </c>
      <c r="J2374" s="102">
        <f t="shared" si="225"/>
        <v>3.5510462904248576E-4</v>
      </c>
      <c r="K2374" s="102">
        <f t="shared" si="226"/>
        <v>1.533200764399144E-3</v>
      </c>
      <c r="L2374" s="96">
        <f t="shared" si="227"/>
        <v>2.8E-3</v>
      </c>
    </row>
    <row r="2375" spans="1:12" ht="13.95" customHeight="1" x14ac:dyDescent="0.3">
      <c r="A2375" s="94">
        <v>45016</v>
      </c>
      <c r="B2375" s="57" t="s">
        <v>297</v>
      </c>
      <c r="C2375" s="57" t="s">
        <v>122</v>
      </c>
      <c r="D2375" s="19" t="str">
        <f t="shared" si="222"/>
        <v>Commodities</v>
      </c>
      <c r="E2375" s="19" t="str">
        <f t="shared" si="223"/>
        <v>Commodities</v>
      </c>
      <c r="F2375" s="100">
        <v>3.0000000000000001E-3</v>
      </c>
      <c r="G2375" s="101">
        <v>7.9770000000000003</v>
      </c>
      <c r="H2375" s="98">
        <v>0.24807999999999999</v>
      </c>
      <c r="I2375" s="20">
        <f t="shared" si="224"/>
        <v>1</v>
      </c>
      <c r="J2375" s="102">
        <f t="shared" si="225"/>
        <v>3.7608123354644602E-4</v>
      </c>
      <c r="K2375" s="102">
        <f t="shared" si="226"/>
        <v>1.5159675650856419E-3</v>
      </c>
      <c r="L2375" s="96">
        <f t="shared" si="227"/>
        <v>3.0000000000000001E-3</v>
      </c>
    </row>
    <row r="2376" spans="1:12" ht="13.95" customHeight="1" x14ac:dyDescent="0.3">
      <c r="A2376" s="94">
        <v>45046</v>
      </c>
      <c r="B2376" s="57" t="s">
        <v>297</v>
      </c>
      <c r="C2376" s="57" t="s">
        <v>122</v>
      </c>
      <c r="D2376" s="19" t="str">
        <f t="shared" si="222"/>
        <v>Commodities</v>
      </c>
      <c r="E2376" s="19" t="str">
        <f t="shared" si="223"/>
        <v>Commodities</v>
      </c>
      <c r="F2376" s="100">
        <v>2.7299999999999998E-3</v>
      </c>
      <c r="G2376" s="101">
        <v>7.16</v>
      </c>
      <c r="H2376" s="98">
        <v>0.26273000000000002</v>
      </c>
      <c r="I2376" s="20">
        <f t="shared" si="224"/>
        <v>1</v>
      </c>
      <c r="J2376" s="102">
        <f t="shared" si="225"/>
        <v>3.8128491620111727E-4</v>
      </c>
      <c r="K2376" s="102">
        <f t="shared" si="226"/>
        <v>1.451242401709425E-3</v>
      </c>
      <c r="L2376" s="96">
        <f t="shared" si="227"/>
        <v>2.7299999999999998E-3</v>
      </c>
    </row>
    <row r="2377" spans="1:12" ht="13.95" customHeight="1" x14ac:dyDescent="0.3">
      <c r="A2377" s="94">
        <v>45077</v>
      </c>
      <c r="B2377" s="57" t="s">
        <v>297</v>
      </c>
      <c r="C2377" s="57" t="s">
        <v>122</v>
      </c>
      <c r="D2377" s="19" t="str">
        <f t="shared" si="222"/>
        <v>Commodities</v>
      </c>
      <c r="E2377" s="19" t="str">
        <f t="shared" si="223"/>
        <v>Commodities</v>
      </c>
      <c r="F2377" s="100">
        <v>2.5699999999999998E-3</v>
      </c>
      <c r="G2377" s="101">
        <v>7.2830000000000004</v>
      </c>
      <c r="H2377" s="98">
        <v>0.25451000000000001</v>
      </c>
      <c r="I2377" s="20">
        <f t="shared" si="224"/>
        <v>1</v>
      </c>
      <c r="J2377" s="102">
        <f t="shared" si="225"/>
        <v>3.5287656185637784E-4</v>
      </c>
      <c r="K2377" s="102">
        <f t="shared" si="226"/>
        <v>1.3864938975143525E-3</v>
      </c>
      <c r="L2377" s="96">
        <f t="shared" si="227"/>
        <v>2.5699999999999998E-3</v>
      </c>
    </row>
    <row r="2378" spans="1:12" ht="13.95" customHeight="1" x14ac:dyDescent="0.3">
      <c r="A2378" s="94">
        <v>45107</v>
      </c>
      <c r="B2378" s="57" t="s">
        <v>297</v>
      </c>
      <c r="C2378" s="57" t="s">
        <v>122</v>
      </c>
      <c r="D2378" s="19" t="str">
        <f t="shared" si="222"/>
        <v>Commodities</v>
      </c>
      <c r="E2378" s="19" t="str">
        <f t="shared" si="223"/>
        <v>Commodities</v>
      </c>
      <c r="F2378" s="100">
        <v>2.2599999999999999E-3</v>
      </c>
      <c r="G2378" s="101">
        <v>11.176</v>
      </c>
      <c r="H2378" s="98">
        <v>0.19839000000000001</v>
      </c>
      <c r="I2378" s="20">
        <f t="shared" si="224"/>
        <v>1</v>
      </c>
      <c r="J2378" s="102">
        <f t="shared" si="225"/>
        <v>2.0221904080171794E-4</v>
      </c>
      <c r="K2378" s="102">
        <f t="shared" si="226"/>
        <v>1.0193005736262811E-3</v>
      </c>
      <c r="L2378" s="96">
        <f t="shared" si="227"/>
        <v>2.2599999999999999E-3</v>
      </c>
    </row>
    <row r="2379" spans="1:12" ht="13.95" customHeight="1" x14ac:dyDescent="0.3">
      <c r="A2379" s="94">
        <v>45138</v>
      </c>
      <c r="B2379" s="57" t="s">
        <v>297</v>
      </c>
      <c r="C2379" s="57" t="s">
        <v>122</v>
      </c>
      <c r="D2379" s="19" t="str">
        <f t="shared" si="222"/>
        <v>Commodities</v>
      </c>
      <c r="E2379" s="19" t="str">
        <f t="shared" si="223"/>
        <v>Commodities</v>
      </c>
      <c r="F2379" s="100">
        <v>2.33E-3</v>
      </c>
      <c r="G2379" s="101">
        <v>11.641</v>
      </c>
      <c r="H2379" s="98">
        <v>0.17952000000000001</v>
      </c>
      <c r="I2379" s="20">
        <f t="shared" si="224"/>
        <v>1</v>
      </c>
      <c r="J2379" s="102">
        <f t="shared" si="225"/>
        <v>2.0015462589124646E-4</v>
      </c>
      <c r="K2379" s="102">
        <f t="shared" si="226"/>
        <v>1.1149433260430395E-3</v>
      </c>
      <c r="L2379" s="96">
        <f t="shared" si="227"/>
        <v>2.33E-3</v>
      </c>
    </row>
    <row r="2380" spans="1:12" ht="13.95" customHeight="1" x14ac:dyDescent="0.3">
      <c r="A2380" s="94">
        <v>45169</v>
      </c>
      <c r="B2380" s="57" t="s">
        <v>297</v>
      </c>
      <c r="C2380" s="57" t="s">
        <v>122</v>
      </c>
      <c r="D2380" s="19" t="str">
        <f t="shared" si="222"/>
        <v>Commodities</v>
      </c>
      <c r="E2380" s="19" t="str">
        <f t="shared" si="223"/>
        <v>Commodities</v>
      </c>
      <c r="F2380" s="100">
        <v>2.3800000000000002E-3</v>
      </c>
      <c r="G2380" s="101">
        <v>11.483000000000001</v>
      </c>
      <c r="H2380" s="98">
        <v>0.17111999999999999</v>
      </c>
      <c r="I2380" s="20">
        <f t="shared" si="224"/>
        <v>1</v>
      </c>
      <c r="J2380" s="102">
        <f t="shared" si="225"/>
        <v>2.072629103892711E-4</v>
      </c>
      <c r="K2380" s="102">
        <f t="shared" si="226"/>
        <v>1.2112138288293075E-3</v>
      </c>
      <c r="L2380" s="96">
        <f t="shared" si="227"/>
        <v>2.3800000000000002E-3</v>
      </c>
    </row>
    <row r="2381" spans="1:12" ht="13.95" customHeight="1" x14ac:dyDescent="0.3">
      <c r="A2381" s="94">
        <v>45199</v>
      </c>
      <c r="B2381" s="57" t="s">
        <v>297</v>
      </c>
      <c r="C2381" s="57" t="s">
        <v>122</v>
      </c>
      <c r="D2381" s="19" t="str">
        <f t="shared" si="222"/>
        <v>Commodities</v>
      </c>
      <c r="E2381" s="19" t="str">
        <f t="shared" si="223"/>
        <v>Commodities</v>
      </c>
      <c r="F2381" s="100">
        <v>2.64E-3</v>
      </c>
      <c r="G2381" s="101">
        <v>10.689</v>
      </c>
      <c r="H2381" s="98">
        <v>0.22659000000000001</v>
      </c>
      <c r="I2381" s="20">
        <f t="shared" si="224"/>
        <v>1</v>
      </c>
      <c r="J2381" s="102">
        <f t="shared" si="225"/>
        <v>2.4698287959584622E-4</v>
      </c>
      <c r="K2381" s="102">
        <f t="shared" si="226"/>
        <v>1.0899990272997316E-3</v>
      </c>
      <c r="L2381" s="96">
        <f t="shared" si="227"/>
        <v>2.64E-3</v>
      </c>
    </row>
    <row r="2382" spans="1:12" ht="13.95" customHeight="1" x14ac:dyDescent="0.3">
      <c r="A2382" s="94">
        <v>45230</v>
      </c>
      <c r="B2382" s="57" t="s">
        <v>297</v>
      </c>
      <c r="C2382" s="57" t="s">
        <v>122</v>
      </c>
      <c r="D2382" s="19" t="str">
        <f t="shared" si="222"/>
        <v>Commodities</v>
      </c>
      <c r="E2382" s="19" t="str">
        <f t="shared" si="223"/>
        <v>Commodities</v>
      </c>
      <c r="F2382" s="100">
        <v>2.9099999999999998E-3</v>
      </c>
      <c r="G2382" s="101">
        <v>11.641</v>
      </c>
      <c r="H2382" s="98">
        <v>0.21473999999999999</v>
      </c>
      <c r="I2382" s="20">
        <f t="shared" si="224"/>
        <v>1</v>
      </c>
      <c r="J2382" s="102">
        <f t="shared" si="225"/>
        <v>2.4997852418177132E-4</v>
      </c>
      <c r="K2382" s="102">
        <f t="shared" si="226"/>
        <v>1.1640985572402502E-3</v>
      </c>
      <c r="L2382" s="96">
        <f t="shared" si="227"/>
        <v>2.9099999999999998E-3</v>
      </c>
    </row>
    <row r="2383" spans="1:12" ht="13.95" customHeight="1" x14ac:dyDescent="0.3">
      <c r="A2383" s="94">
        <v>45260</v>
      </c>
      <c r="B2383" s="57" t="s">
        <v>297</v>
      </c>
      <c r="C2383" s="57" t="s">
        <v>122</v>
      </c>
      <c r="D2383" s="19" t="str">
        <f t="shared" si="222"/>
        <v>Commodities</v>
      </c>
      <c r="E2383" s="19" t="str">
        <f t="shared" si="223"/>
        <v>Commodities</v>
      </c>
      <c r="F2383" s="100">
        <v>3.6099999999999999E-3</v>
      </c>
      <c r="G2383" s="101">
        <v>13.285</v>
      </c>
      <c r="H2383" s="98">
        <v>0.21393999999999999</v>
      </c>
      <c r="I2383" s="20">
        <f t="shared" si="224"/>
        <v>1</v>
      </c>
      <c r="J2383" s="102">
        <f t="shared" si="225"/>
        <v>2.7173503951825369E-4</v>
      </c>
      <c r="K2383" s="102">
        <f t="shared" si="226"/>
        <v>1.2701460199974464E-3</v>
      </c>
      <c r="L2383" s="96">
        <f t="shared" si="227"/>
        <v>3.6099999999999999E-3</v>
      </c>
    </row>
    <row r="2384" spans="1:12" ht="13.95" customHeight="1" x14ac:dyDescent="0.3">
      <c r="A2384" s="94">
        <v>45291</v>
      </c>
      <c r="B2384" s="57" t="s">
        <v>297</v>
      </c>
      <c r="C2384" s="57" t="s">
        <v>122</v>
      </c>
      <c r="D2384" s="19" t="str">
        <f t="shared" si="222"/>
        <v>Commodities</v>
      </c>
      <c r="E2384" s="19" t="str">
        <f t="shared" si="223"/>
        <v>Commodities</v>
      </c>
      <c r="F2384" s="100">
        <v>3.7699999999999999E-3</v>
      </c>
      <c r="G2384" s="101">
        <v>12.182</v>
      </c>
      <c r="H2384" s="98">
        <v>0.27192</v>
      </c>
      <c r="I2384" s="20">
        <f t="shared" si="224"/>
        <v>1</v>
      </c>
      <c r="J2384" s="102">
        <f t="shared" si="225"/>
        <v>3.0947299294040387E-4</v>
      </c>
      <c r="K2384" s="102">
        <f t="shared" si="226"/>
        <v>1.1381030926022502E-3</v>
      </c>
      <c r="L2384" s="96">
        <f t="shared" si="227"/>
        <v>3.7699999999999999E-3</v>
      </c>
    </row>
    <row r="2385" spans="1:12" ht="13.95" customHeight="1" x14ac:dyDescent="0.3">
      <c r="A2385" s="94">
        <v>45322</v>
      </c>
      <c r="B2385" s="57" t="s">
        <v>297</v>
      </c>
      <c r="C2385" s="57" t="s">
        <v>122</v>
      </c>
      <c r="D2385" s="19" t="str">
        <f t="shared" si="222"/>
        <v>Commodities</v>
      </c>
      <c r="E2385" s="19" t="str">
        <f t="shared" si="223"/>
        <v>Commodities</v>
      </c>
      <c r="F2385" s="100">
        <v>3.47E-3</v>
      </c>
      <c r="G2385" s="101">
        <v>9.7080000000000002</v>
      </c>
      <c r="H2385" s="98">
        <v>0.30421999999999999</v>
      </c>
      <c r="I2385" s="20">
        <f t="shared" si="224"/>
        <v>1</v>
      </c>
      <c r="J2385" s="102">
        <f t="shared" si="225"/>
        <v>3.5743716522455707E-4</v>
      </c>
      <c r="K2385" s="102">
        <f t="shared" si="226"/>
        <v>1.1749298705691837E-3</v>
      </c>
      <c r="L2385" s="96">
        <f t="shared" si="227"/>
        <v>3.47E-3</v>
      </c>
    </row>
    <row r="2386" spans="1:12" ht="13.95" customHeight="1" x14ac:dyDescent="0.3">
      <c r="A2386" s="94">
        <v>45351</v>
      </c>
      <c r="B2386" s="57" t="s">
        <v>297</v>
      </c>
      <c r="C2386" s="57" t="s">
        <v>122</v>
      </c>
      <c r="D2386" s="19" t="str">
        <f t="shared" si="222"/>
        <v>Commodities</v>
      </c>
      <c r="E2386" s="19" t="str">
        <f t="shared" si="223"/>
        <v>Commodities</v>
      </c>
      <c r="F2386" s="100">
        <v>3.0799999999999998E-3</v>
      </c>
      <c r="G2386" s="101">
        <v>9.3170000000000002</v>
      </c>
      <c r="H2386" s="98">
        <v>0.27807999999999999</v>
      </c>
      <c r="I2386" s="20">
        <f t="shared" si="224"/>
        <v>1</v>
      </c>
      <c r="J2386" s="102">
        <f t="shared" si="225"/>
        <v>3.3057851239669419E-4</v>
      </c>
      <c r="K2386" s="102">
        <f t="shared" si="226"/>
        <v>1.1887892419328761E-3</v>
      </c>
      <c r="L2386" s="96">
        <f t="shared" si="227"/>
        <v>3.0799999999999998E-3</v>
      </c>
    </row>
    <row r="2387" spans="1:12" ht="13.95" customHeight="1" x14ac:dyDescent="0.3">
      <c r="A2387" s="94">
        <v>45382</v>
      </c>
      <c r="B2387" s="57" t="s">
        <v>297</v>
      </c>
      <c r="C2387" s="57" t="s">
        <v>122</v>
      </c>
      <c r="D2387" s="19" t="str">
        <f t="shared" si="222"/>
        <v>Commodities</v>
      </c>
      <c r="E2387" s="19" t="str">
        <f t="shared" si="223"/>
        <v>Commodities</v>
      </c>
      <c r="F2387" s="100">
        <v>2.7200000000000002E-3</v>
      </c>
      <c r="G2387" s="101">
        <v>8.41</v>
      </c>
      <c r="H2387" s="98">
        <v>0.27679999999999999</v>
      </c>
      <c r="I2387" s="20">
        <f t="shared" si="224"/>
        <v>1</v>
      </c>
      <c r="J2387" s="102">
        <f t="shared" si="225"/>
        <v>3.2342449464922712E-4</v>
      </c>
      <c r="K2387" s="102">
        <f t="shared" si="226"/>
        <v>1.1684410933859362E-3</v>
      </c>
      <c r="L2387" s="96">
        <f t="shared" si="227"/>
        <v>2.7200000000000002E-3</v>
      </c>
    </row>
    <row r="2388" spans="1:12" ht="13.95" customHeight="1" x14ac:dyDescent="0.3">
      <c r="A2388" s="94">
        <v>45412</v>
      </c>
      <c r="B2388" s="57" t="s">
        <v>297</v>
      </c>
      <c r="C2388" s="57" t="s">
        <v>122</v>
      </c>
      <c r="D2388" s="19" t="str">
        <f t="shared" si="222"/>
        <v>Commodities</v>
      </c>
      <c r="E2388" s="19" t="str">
        <f t="shared" si="223"/>
        <v>Commodities</v>
      </c>
      <c r="F2388" s="100">
        <v>2.5999999999999999E-3</v>
      </c>
      <c r="G2388" s="101">
        <v>10.073</v>
      </c>
      <c r="H2388" s="98">
        <v>0.25536999999999999</v>
      </c>
      <c r="I2388" s="20">
        <f t="shared" si="224"/>
        <v>1</v>
      </c>
      <c r="J2388" s="102">
        <f t="shared" si="225"/>
        <v>2.5811575498858332E-4</v>
      </c>
      <c r="K2388" s="102">
        <f t="shared" si="226"/>
        <v>1.0107520655855556E-3</v>
      </c>
      <c r="L2388" s="96">
        <f t="shared" si="227"/>
        <v>2.5999999999999999E-3</v>
      </c>
    </row>
    <row r="2389" spans="1:12" ht="13.95" customHeight="1" x14ac:dyDescent="0.3">
      <c r="A2389" s="94">
        <v>45443</v>
      </c>
      <c r="B2389" s="57" t="s">
        <v>297</v>
      </c>
      <c r="C2389" s="57" t="s">
        <v>122</v>
      </c>
      <c r="D2389" s="19" t="str">
        <f t="shared" si="222"/>
        <v>Commodities</v>
      </c>
      <c r="E2389" s="19" t="str">
        <f t="shared" si="223"/>
        <v>Commodities</v>
      </c>
      <c r="F2389" s="100">
        <v>2.7100000000000002E-3</v>
      </c>
      <c r="G2389" s="101">
        <v>10.651999999999999</v>
      </c>
      <c r="H2389" s="98">
        <v>0.25345000000000001</v>
      </c>
      <c r="I2389" s="20">
        <f t="shared" si="224"/>
        <v>1</v>
      </c>
      <c r="J2389" s="102">
        <f t="shared" si="225"/>
        <v>2.5441231693578673E-4</v>
      </c>
      <c r="K2389" s="102">
        <f t="shared" si="226"/>
        <v>1.0037968709243903E-3</v>
      </c>
      <c r="L2389" s="96">
        <f t="shared" si="227"/>
        <v>2.7100000000000002E-3</v>
      </c>
    </row>
    <row r="2390" spans="1:12" ht="13.95" customHeight="1" x14ac:dyDescent="0.3">
      <c r="A2390" s="94">
        <v>45473</v>
      </c>
      <c r="B2390" s="57" t="s">
        <v>297</v>
      </c>
      <c r="C2390" s="57" t="s">
        <v>122</v>
      </c>
      <c r="D2390" s="19" t="str">
        <f t="shared" si="222"/>
        <v>Commodities</v>
      </c>
      <c r="E2390" s="19" t="str">
        <f t="shared" si="223"/>
        <v>Commodities</v>
      </c>
      <c r="F2390" s="100">
        <v>2.8300000000000001E-3</v>
      </c>
      <c r="G2390" s="101">
        <v>10.769</v>
      </c>
      <c r="H2390" s="98">
        <v>0.24592</v>
      </c>
      <c r="I2390" s="20">
        <f t="shared" si="224"/>
        <v>1</v>
      </c>
      <c r="J2390" s="102">
        <f t="shared" si="225"/>
        <v>2.6279134552883277E-4</v>
      </c>
      <c r="K2390" s="102">
        <f t="shared" si="226"/>
        <v>1.0686050159760604E-3</v>
      </c>
      <c r="L2390" s="96">
        <f t="shared" si="227"/>
        <v>2.8300000000000001E-3</v>
      </c>
    </row>
    <row r="2391" spans="1:12" ht="13.95" customHeight="1" x14ac:dyDescent="0.3">
      <c r="A2391" s="94">
        <v>45504</v>
      </c>
      <c r="B2391" s="57" t="s">
        <v>297</v>
      </c>
      <c r="C2391" s="57" t="s">
        <v>122</v>
      </c>
      <c r="D2391" s="19" t="str">
        <f t="shared" si="222"/>
        <v>Commodities</v>
      </c>
      <c r="E2391" s="19" t="str">
        <f t="shared" si="223"/>
        <v>Commodities</v>
      </c>
      <c r="F2391" s="100">
        <v>2.6900000000000001E-3</v>
      </c>
      <c r="G2391" s="101">
        <v>10.304</v>
      </c>
      <c r="H2391" s="98">
        <v>0.24277000000000001</v>
      </c>
      <c r="I2391" s="20">
        <f t="shared" si="224"/>
        <v>1</v>
      </c>
      <c r="J2391" s="102">
        <f t="shared" si="225"/>
        <v>2.6106366459627332E-4</v>
      </c>
      <c r="K2391" s="102">
        <f t="shared" si="226"/>
        <v>1.0753538929697793E-3</v>
      </c>
      <c r="L2391" s="96">
        <f t="shared" si="227"/>
        <v>2.6900000000000001E-3</v>
      </c>
    </row>
    <row r="2392" spans="1:12" ht="13.95" customHeight="1" x14ac:dyDescent="0.3">
      <c r="A2392" s="94">
        <v>45535</v>
      </c>
      <c r="B2392" s="57" t="s">
        <v>297</v>
      </c>
      <c r="C2392" s="57" t="s">
        <v>122</v>
      </c>
      <c r="D2392" s="19" t="str">
        <f t="shared" si="222"/>
        <v>Commodities</v>
      </c>
      <c r="E2392" s="19" t="str">
        <f t="shared" si="223"/>
        <v>Commodities</v>
      </c>
      <c r="F2392" s="100">
        <v>2.81E-3</v>
      </c>
      <c r="G2392" s="101">
        <v>12.131</v>
      </c>
      <c r="H2392" s="98">
        <v>0.22353000000000001</v>
      </c>
      <c r="I2392" s="20">
        <f t="shared" si="224"/>
        <v>1</v>
      </c>
      <c r="J2392" s="102">
        <f t="shared" si="225"/>
        <v>2.3163795235347457E-4</v>
      </c>
      <c r="K2392" s="102">
        <f t="shared" si="226"/>
        <v>1.0362723229699574E-3</v>
      </c>
      <c r="L2392" s="96">
        <f t="shared" si="227"/>
        <v>2.81E-3</v>
      </c>
    </row>
    <row r="2393" spans="1:12" ht="13.95" customHeight="1" x14ac:dyDescent="0.3">
      <c r="A2393" s="94">
        <v>45565</v>
      </c>
      <c r="B2393" s="57" t="s">
        <v>297</v>
      </c>
      <c r="C2393" s="57" t="s">
        <v>122</v>
      </c>
      <c r="D2393" s="19" t="str">
        <f t="shared" si="222"/>
        <v>Commodities</v>
      </c>
      <c r="E2393" s="19" t="str">
        <f t="shared" si="223"/>
        <v>Commodities</v>
      </c>
      <c r="F2393" s="100">
        <v>3.5300000000000002E-3</v>
      </c>
      <c r="G2393" s="101">
        <v>14.62</v>
      </c>
      <c r="H2393" s="98">
        <v>0.24</v>
      </c>
      <c r="I2393" s="20">
        <f t="shared" si="224"/>
        <v>1</v>
      </c>
      <c r="J2393" s="102">
        <f t="shared" si="225"/>
        <v>2.4145006839945284E-4</v>
      </c>
      <c r="K2393" s="102">
        <f t="shared" si="226"/>
        <v>1.0060419516643869E-3</v>
      </c>
      <c r="L2393" s="96">
        <f t="shared" si="227"/>
        <v>3.5300000000000002E-3</v>
      </c>
    </row>
    <row r="2394" spans="1:12" ht="13.95" customHeight="1" x14ac:dyDescent="0.3">
      <c r="A2394" s="94">
        <v>45596</v>
      </c>
      <c r="B2394" s="57" t="s">
        <v>297</v>
      </c>
      <c r="C2394" s="57" t="s">
        <v>122</v>
      </c>
      <c r="D2394" s="19" t="str">
        <f t="shared" si="222"/>
        <v>Commodities</v>
      </c>
      <c r="E2394" s="19" t="str">
        <f t="shared" si="223"/>
        <v>Commodities</v>
      </c>
      <c r="F2394" s="100">
        <v>3.2299999999999998E-3</v>
      </c>
      <c r="G2394" s="101">
        <v>14.364000000000001</v>
      </c>
      <c r="H2394" s="98">
        <v>0.24202000000000001</v>
      </c>
      <c r="I2394" s="20">
        <f t="shared" si="224"/>
        <v>1</v>
      </c>
      <c r="J2394" s="102">
        <f t="shared" si="225"/>
        <v>2.2486772486772483E-4</v>
      </c>
      <c r="K2394" s="102">
        <f t="shared" si="226"/>
        <v>9.2912868716521285E-4</v>
      </c>
      <c r="L2394" s="96">
        <f t="shared" si="227"/>
        <v>3.2299999999999998E-3</v>
      </c>
    </row>
    <row r="2395" spans="1:12" ht="13.95" customHeight="1" x14ac:dyDescent="0.3">
      <c r="A2395" s="94">
        <v>45626</v>
      </c>
      <c r="B2395" s="57" t="s">
        <v>297</v>
      </c>
      <c r="C2395" s="57" t="s">
        <v>122</v>
      </c>
      <c r="D2395" s="19" t="str">
        <f t="shared" si="222"/>
        <v>Commodities</v>
      </c>
      <c r="E2395" s="19" t="str">
        <f t="shared" si="223"/>
        <v>Commodities</v>
      </c>
      <c r="F2395" s="100">
        <v>2.8400000000000001E-3</v>
      </c>
      <c r="G2395" s="101">
        <v>12.263</v>
      </c>
      <c r="H2395" s="98">
        <v>0.23497000000000001</v>
      </c>
      <c r="I2395" s="20">
        <f t="shared" si="224"/>
        <v>1</v>
      </c>
      <c r="J2395" s="102">
        <f t="shared" si="225"/>
        <v>2.315909646905325E-4</v>
      </c>
      <c r="K2395" s="102">
        <f t="shared" si="226"/>
        <v>9.856192905074372E-4</v>
      </c>
      <c r="L2395" s="96">
        <f t="shared" si="227"/>
        <v>2.8400000000000001E-3</v>
      </c>
    </row>
    <row r="2396" spans="1:12" ht="13.95" customHeight="1" x14ac:dyDescent="0.3">
      <c r="A2396" s="94">
        <v>45657</v>
      </c>
      <c r="B2396" s="57" t="s">
        <v>297</v>
      </c>
      <c r="C2396" s="57" t="s">
        <v>122</v>
      </c>
      <c r="D2396" s="19" t="str">
        <f t="shared" si="222"/>
        <v>Commodities</v>
      </c>
      <c r="E2396" s="19" t="str">
        <f t="shared" si="223"/>
        <v>Commodities</v>
      </c>
      <c r="F2396" s="100">
        <v>2.9399999999999999E-3</v>
      </c>
      <c r="G2396" s="101">
        <v>11.164</v>
      </c>
      <c r="H2396" s="98">
        <v>0.31807000000000002</v>
      </c>
      <c r="I2396" s="20">
        <f t="shared" si="224"/>
        <v>1</v>
      </c>
      <c r="J2396" s="102">
        <f t="shared" si="225"/>
        <v>2.6334647079899676E-4</v>
      </c>
      <c r="K2396" s="102">
        <f t="shared" si="226"/>
        <v>8.2795130254031111E-4</v>
      </c>
      <c r="L2396" s="96">
        <f t="shared" si="227"/>
        <v>2.9399999999999999E-3</v>
      </c>
    </row>
    <row r="2397" spans="1:12" ht="13.95" customHeight="1" x14ac:dyDescent="0.3">
      <c r="A2397" s="94">
        <v>45688</v>
      </c>
      <c r="B2397" s="57" t="s">
        <v>297</v>
      </c>
      <c r="C2397" s="57" t="s">
        <v>122</v>
      </c>
      <c r="D2397" s="19" t="str">
        <f t="shared" si="222"/>
        <v>Commodities</v>
      </c>
      <c r="E2397" s="19" t="str">
        <f t="shared" si="223"/>
        <v>Commodities</v>
      </c>
      <c r="F2397" s="100">
        <v>4.3800000000000002E-3</v>
      </c>
      <c r="G2397" s="101">
        <v>12.75</v>
      </c>
      <c r="H2397" s="98">
        <v>0.35554999999999998</v>
      </c>
      <c r="I2397" s="20">
        <f t="shared" si="224"/>
        <v>1</v>
      </c>
      <c r="J2397" s="102">
        <f t="shared" si="225"/>
        <v>3.4352941176470591E-4</v>
      </c>
      <c r="K2397" s="102">
        <f t="shared" si="226"/>
        <v>9.6619156733147502E-4</v>
      </c>
      <c r="L2397" s="96">
        <f t="shared" si="227"/>
        <v>4.3800000000000002E-3</v>
      </c>
    </row>
    <row r="2398" spans="1:12" ht="13.95" customHeight="1" x14ac:dyDescent="0.3">
      <c r="A2398" s="94">
        <v>45716</v>
      </c>
      <c r="B2398" s="57" t="s">
        <v>297</v>
      </c>
      <c r="C2398" s="57" t="s">
        <v>122</v>
      </c>
      <c r="D2398" s="19" t="str">
        <f t="shared" si="222"/>
        <v>Commodities</v>
      </c>
      <c r="E2398" s="19" t="str">
        <f t="shared" si="223"/>
        <v>Commodities</v>
      </c>
      <c r="F2398" s="100">
        <v>4.2300000000000003E-3</v>
      </c>
      <c r="G2398" s="101">
        <v>12.465</v>
      </c>
      <c r="H2398" s="98">
        <v>0.37522</v>
      </c>
      <c r="I2398" s="20">
        <f t="shared" si="224"/>
        <v>1</v>
      </c>
      <c r="J2398" s="102">
        <f t="shared" si="225"/>
        <v>3.3935018050541518E-4</v>
      </c>
      <c r="K2398" s="102">
        <f t="shared" si="226"/>
        <v>9.0440323145198867E-4</v>
      </c>
      <c r="L2398" s="96">
        <f t="shared" si="227"/>
        <v>4.2300000000000003E-3</v>
      </c>
    </row>
    <row r="2399" spans="1:12" ht="13.95" customHeight="1" x14ac:dyDescent="0.3">
      <c r="A2399" s="94">
        <v>45747</v>
      </c>
      <c r="B2399" s="57" t="s">
        <v>297</v>
      </c>
      <c r="C2399" s="57" t="s">
        <v>122</v>
      </c>
      <c r="D2399" s="19" t="str">
        <f t="shared" si="222"/>
        <v>Commodities</v>
      </c>
      <c r="E2399" s="19" t="str">
        <f t="shared" si="223"/>
        <v>Commodities</v>
      </c>
      <c r="F2399" s="100">
        <v>4.8799999999999998E-3</v>
      </c>
      <c r="G2399" s="101">
        <v>16.181000000000001</v>
      </c>
      <c r="H2399" s="98">
        <v>0.33557999999999999</v>
      </c>
      <c r="I2399" s="20">
        <f t="shared" si="224"/>
        <v>1</v>
      </c>
      <c r="J2399" s="102">
        <f t="shared" si="225"/>
        <v>3.0158828255361222E-4</v>
      </c>
      <c r="K2399" s="102">
        <f t="shared" si="226"/>
        <v>8.9870755871509697E-4</v>
      </c>
      <c r="L2399" s="96">
        <f t="shared" si="227"/>
        <v>4.8799999999999998E-3</v>
      </c>
    </row>
    <row r="2400" spans="1:12" ht="13.95" customHeight="1" x14ac:dyDescent="0.3">
      <c r="A2400" s="94">
        <v>45777</v>
      </c>
      <c r="B2400" s="57" t="s">
        <v>297</v>
      </c>
      <c r="C2400" s="57" t="s">
        <v>122</v>
      </c>
      <c r="D2400" s="19" t="str">
        <f t="shared" si="222"/>
        <v>Commodities</v>
      </c>
      <c r="E2400" s="19" t="str">
        <f t="shared" si="223"/>
        <v>Commodities</v>
      </c>
      <c r="F2400" s="100">
        <v>4.6999999999999993E-3</v>
      </c>
      <c r="G2400" s="101">
        <v>15.63</v>
      </c>
      <c r="H2400" s="98">
        <v>0.33861999999999998</v>
      </c>
      <c r="I2400" s="20">
        <f t="shared" si="224"/>
        <v>1</v>
      </c>
      <c r="J2400" s="102">
        <f t="shared" si="225"/>
        <v>3.0070377479206648E-4</v>
      </c>
      <c r="K2400" s="102">
        <f t="shared" si="226"/>
        <v>8.8802721278148514E-4</v>
      </c>
      <c r="L2400" s="96">
        <f t="shared" si="227"/>
        <v>4.6999999999999993E-3</v>
      </c>
    </row>
    <row r="2401" spans="1:12" ht="13.95" customHeight="1" x14ac:dyDescent="0.3">
      <c r="A2401" s="94">
        <v>45808</v>
      </c>
      <c r="B2401" s="57" t="s">
        <v>297</v>
      </c>
      <c r="C2401" s="57" t="s">
        <v>122</v>
      </c>
      <c r="D2401" s="19" t="str">
        <f t="shared" si="222"/>
        <v>Commodities</v>
      </c>
      <c r="E2401" s="19" t="str">
        <f t="shared" si="223"/>
        <v>Commodities</v>
      </c>
      <c r="F2401" s="100">
        <v>3.82E-3</v>
      </c>
      <c r="G2401" s="101">
        <v>16.620999999999999</v>
      </c>
      <c r="H2401" s="98">
        <v>0.20502000000000001</v>
      </c>
      <c r="I2401" s="20">
        <f t="shared" si="224"/>
        <v>1</v>
      </c>
      <c r="J2401" s="102">
        <f t="shared" si="225"/>
        <v>2.2982973346970701E-4</v>
      </c>
      <c r="K2401" s="102">
        <f t="shared" si="226"/>
        <v>1.1210112841171934E-3</v>
      </c>
      <c r="L2401" s="96">
        <f t="shared" si="227"/>
        <v>3.82E-3</v>
      </c>
    </row>
    <row r="2402" spans="1:12" ht="13.95" customHeight="1" x14ac:dyDescent="0.3">
      <c r="A2402" s="94">
        <v>45838</v>
      </c>
      <c r="B2402" s="57" t="s">
        <v>297</v>
      </c>
      <c r="C2402" s="57" t="s">
        <v>122</v>
      </c>
      <c r="D2402" s="19" t="str">
        <f t="shared" si="222"/>
        <v>Commodities</v>
      </c>
      <c r="E2402" s="19" t="str">
        <f t="shared" si="223"/>
        <v>Commodities</v>
      </c>
      <c r="F2402" s="100">
        <v>3.81E-3</v>
      </c>
      <c r="G2402" s="101">
        <v>17.640999999999998</v>
      </c>
      <c r="H2402" s="98">
        <v>0.18078</v>
      </c>
      <c r="I2402" s="20">
        <f t="shared" si="224"/>
        <v>1</v>
      </c>
      <c r="J2402" s="102">
        <f t="shared" si="225"/>
        <v>2.1597415112521967E-4</v>
      </c>
      <c r="K2402" s="102">
        <f t="shared" si="226"/>
        <v>1.1946794508530792E-3</v>
      </c>
      <c r="L2402" s="96">
        <f t="shared" si="227"/>
        <v>3.81E-3</v>
      </c>
    </row>
    <row r="2403" spans="1:12" ht="13.95" customHeight="1" x14ac:dyDescent="0.3">
      <c r="A2403" s="94">
        <v>45869</v>
      </c>
      <c r="B2403" s="57" t="s">
        <v>297</v>
      </c>
      <c r="C2403" s="57" t="s">
        <v>122</v>
      </c>
      <c r="D2403" s="19" t="str">
        <f t="shared" si="222"/>
        <v>Commodities</v>
      </c>
      <c r="E2403" s="19" t="str">
        <f t="shared" si="223"/>
        <v>Commodities</v>
      </c>
      <c r="F2403" s="100">
        <v>4.0400000000000002E-3</v>
      </c>
      <c r="G2403" s="101">
        <v>19.484000000000002</v>
      </c>
      <c r="H2403" s="98">
        <v>0.17005000000000001</v>
      </c>
      <c r="I2403" s="20">
        <f t="shared" si="224"/>
        <v>1</v>
      </c>
      <c r="J2403" s="102">
        <f t="shared" si="225"/>
        <v>2.0734962020119071E-4</v>
      </c>
      <c r="K2403" s="102">
        <f t="shared" si="226"/>
        <v>1.219345017354841E-3</v>
      </c>
      <c r="L2403" s="96">
        <f t="shared" si="227"/>
        <v>4.0400000000000002E-3</v>
      </c>
    </row>
    <row r="2404" spans="1:12" ht="13.95" customHeight="1" x14ac:dyDescent="0.3">
      <c r="A2404" s="94">
        <v>45900</v>
      </c>
      <c r="B2404" s="57" t="s">
        <v>297</v>
      </c>
      <c r="C2404" s="57" t="s">
        <v>122</v>
      </c>
      <c r="D2404" s="19" t="str">
        <f t="shared" si="222"/>
        <v>Commodities</v>
      </c>
      <c r="E2404" s="19" t="str">
        <f t="shared" si="223"/>
        <v>Commodities</v>
      </c>
      <c r="F2404" s="100">
        <v>4.0100000000000014E-3</v>
      </c>
      <c r="G2404" s="101">
        <v>19.209</v>
      </c>
      <c r="H2404" s="98">
        <v>0.17499000000000001</v>
      </c>
      <c r="I2404" s="20">
        <f t="shared" si="224"/>
        <v>1</v>
      </c>
      <c r="J2404" s="102">
        <f t="shared" si="225"/>
        <v>2.0875631214534862E-4</v>
      </c>
      <c r="K2404" s="102">
        <f t="shared" si="226"/>
        <v>1.1929613814809338E-3</v>
      </c>
      <c r="L2404" s="96">
        <f t="shared" si="227"/>
        <v>4.0100000000000014E-3</v>
      </c>
    </row>
    <row r="2405" spans="1:12" ht="13.95" customHeight="1" x14ac:dyDescent="0.3">
      <c r="A2405" s="94">
        <v>45930</v>
      </c>
      <c r="B2405" s="57" t="s">
        <v>297</v>
      </c>
      <c r="C2405" s="57" t="s">
        <v>122</v>
      </c>
      <c r="D2405" s="19" t="str">
        <f t="shared" si="222"/>
        <v>Commodities</v>
      </c>
      <c r="E2405" s="19" t="str">
        <f t="shared" si="223"/>
        <v>Commodities</v>
      </c>
      <c r="F2405" s="100">
        <v>4.15E-3</v>
      </c>
      <c r="G2405" s="101">
        <v>20.055</v>
      </c>
      <c r="H2405" s="98">
        <v>0.17546</v>
      </c>
      <c r="I2405" s="20">
        <f t="shared" si="224"/>
        <v>1</v>
      </c>
      <c r="J2405" s="102">
        <f t="shared" si="225"/>
        <v>2.0693093991523313E-4</v>
      </c>
      <c r="K2405" s="102">
        <f t="shared" si="226"/>
        <v>1.1793624752948428E-3</v>
      </c>
      <c r="L2405" s="96">
        <f t="shared" si="227"/>
        <v>4.15E-3</v>
      </c>
    </row>
    <row r="2406" spans="1:12" ht="13.95" customHeight="1" x14ac:dyDescent="0.3">
      <c r="A2406" s="94">
        <v>45961</v>
      </c>
      <c r="B2406" s="57" t="s">
        <v>297</v>
      </c>
      <c r="C2406" s="57" t="s">
        <v>122</v>
      </c>
      <c r="D2406" s="19" t="str">
        <f t="shared" si="222"/>
        <v>Commodities</v>
      </c>
      <c r="E2406" s="19" t="str">
        <f t="shared" si="223"/>
        <v>Commodities</v>
      </c>
      <c r="F2406" s="100">
        <v>4.45E-3</v>
      </c>
      <c r="G2406" s="101">
        <v>20.79</v>
      </c>
      <c r="H2406" s="98">
        <v>0.19592999999999999</v>
      </c>
      <c r="I2406" s="20">
        <f t="shared" si="224"/>
        <v>1</v>
      </c>
      <c r="J2406" s="102">
        <f t="shared" si="225"/>
        <v>2.1404521404521406E-4</v>
      </c>
      <c r="K2406" s="102">
        <f t="shared" si="226"/>
        <v>1.092457582020181E-3</v>
      </c>
      <c r="L2406" s="96">
        <f t="shared" si="227"/>
        <v>4.45E-3</v>
      </c>
    </row>
    <row r="2407" spans="1:12" ht="13.95" customHeight="1" x14ac:dyDescent="0.3">
      <c r="A2407" s="94">
        <v>45991</v>
      </c>
      <c r="B2407" s="57" t="s">
        <v>297</v>
      </c>
      <c r="C2407" s="57" t="s">
        <v>122</v>
      </c>
      <c r="D2407" s="19" t="str">
        <f t="shared" si="222"/>
        <v>Commodities</v>
      </c>
      <c r="E2407" s="19" t="str">
        <f t="shared" si="223"/>
        <v>Commodities</v>
      </c>
      <c r="F2407" s="100">
        <v>3.7200000000000002E-3</v>
      </c>
      <c r="G2407" s="101">
        <v>17.056999999999999</v>
      </c>
      <c r="H2407" s="98">
        <v>0.18101</v>
      </c>
      <c r="I2407" s="20">
        <f t="shared" si="224"/>
        <v>1</v>
      </c>
      <c r="J2407" s="102">
        <f t="shared" si="225"/>
        <v>2.1809227882980598E-4</v>
      </c>
      <c r="K2407" s="102">
        <f t="shared" si="226"/>
        <v>1.2048631502668691E-3</v>
      </c>
      <c r="L2407" s="96">
        <f t="shared" si="227"/>
        <v>3.7200000000000002E-3</v>
      </c>
    </row>
    <row r="2408" spans="1:12" ht="13.95" customHeight="1" x14ac:dyDescent="0.3">
      <c r="A2408" s="94">
        <v>46022</v>
      </c>
      <c r="B2408" s="57" t="s">
        <v>297</v>
      </c>
      <c r="C2408" s="57" t="s">
        <v>122</v>
      </c>
      <c r="D2408" s="19" t="str">
        <f t="shared" si="222"/>
        <v>Commodities</v>
      </c>
      <c r="E2408" s="19" t="str">
        <f t="shared" si="223"/>
        <v>Commodities</v>
      </c>
      <c r="F2408" s="100">
        <v>3.8E-3</v>
      </c>
      <c r="G2408" s="101">
        <v>14.33</v>
      </c>
      <c r="H2408" s="98">
        <v>0.20444000000000001</v>
      </c>
      <c r="I2408" s="20">
        <f t="shared" si="224"/>
        <v>1</v>
      </c>
      <c r="J2408" s="102">
        <f t="shared" si="225"/>
        <v>2.6517794836008373E-4</v>
      </c>
      <c r="K2408" s="102">
        <f t="shared" si="226"/>
        <v>1.2970942494623544E-3</v>
      </c>
      <c r="L2408" s="96">
        <f t="shared" si="227"/>
        <v>3.8E-3</v>
      </c>
    </row>
    <row r="2409" spans="1:12" ht="13.95" customHeight="1" x14ac:dyDescent="0.3">
      <c r="A2409" s="94">
        <v>46053</v>
      </c>
      <c r="B2409" s="57" t="s">
        <v>297</v>
      </c>
      <c r="C2409" s="57" t="s">
        <v>122</v>
      </c>
      <c r="D2409" s="19" t="str">
        <f t="shared" si="222"/>
        <v>Commodities</v>
      </c>
      <c r="E2409" s="19" t="str">
        <f t="shared" si="223"/>
        <v>Commodities</v>
      </c>
      <c r="F2409" s="100">
        <v>3.6700000000000001E-3</v>
      </c>
      <c r="G2409" s="101">
        <v>14.077999999999999</v>
      </c>
      <c r="H2409" s="98">
        <v>0.22314999999999999</v>
      </c>
      <c r="I2409" s="20">
        <f t="shared" si="224"/>
        <v>1</v>
      </c>
      <c r="J2409" s="102">
        <f t="shared" si="225"/>
        <v>2.6069043898281006E-4</v>
      </c>
      <c r="K2409" s="102">
        <f t="shared" si="226"/>
        <v>1.1682296167726198E-3</v>
      </c>
      <c r="L2409" s="96">
        <f t="shared" si="227"/>
        <v>3.6700000000000001E-3</v>
      </c>
    </row>
    <row r="2410" spans="1:12" ht="13.95" customHeight="1" x14ac:dyDescent="0.3">
      <c r="A2410" s="94">
        <v>46081</v>
      </c>
      <c r="B2410" s="57" t="s">
        <v>297</v>
      </c>
      <c r="C2410" s="57" t="s">
        <v>122</v>
      </c>
      <c r="D2410" s="19" t="str">
        <f t="shared" si="222"/>
        <v>Commodities</v>
      </c>
      <c r="E2410" s="19" t="str">
        <f t="shared" si="223"/>
        <v>Commodities</v>
      </c>
      <c r="F2410" s="100">
        <v>3.2599999999999999E-3</v>
      </c>
      <c r="G2410" s="101">
        <v>12.708</v>
      </c>
      <c r="H2410" s="98">
        <v>0.22115000000000001</v>
      </c>
      <c r="I2410" s="20">
        <f t="shared" si="224"/>
        <v>1</v>
      </c>
      <c r="J2410" s="102">
        <f t="shared" si="225"/>
        <v>2.5653131885426504E-4</v>
      </c>
      <c r="K2410" s="102">
        <f t="shared" si="226"/>
        <v>1.1599878763475697E-3</v>
      </c>
      <c r="L2410" s="96">
        <f t="shared" si="227"/>
        <v>3.2599999999999999E-3</v>
      </c>
    </row>
    <row r="2411" spans="1:12" ht="13.95" customHeight="1" x14ac:dyDescent="0.3">
      <c r="A2411" s="94">
        <v>46112</v>
      </c>
      <c r="B2411" s="57" t="s">
        <v>297</v>
      </c>
      <c r="C2411" s="57" t="s">
        <v>122</v>
      </c>
      <c r="D2411" s="19" t="str">
        <f t="shared" si="222"/>
        <v>Commodities</v>
      </c>
      <c r="E2411" s="19" t="str">
        <f t="shared" si="223"/>
        <v>Commodities</v>
      </c>
      <c r="F2411" s="100">
        <v>3.0000000000000001E-3</v>
      </c>
      <c r="G2411" s="101">
        <v>12.247999999999999</v>
      </c>
      <c r="H2411" s="98">
        <v>0.21575</v>
      </c>
      <c r="I2411" s="20">
        <f t="shared" si="224"/>
        <v>1</v>
      </c>
      <c r="J2411" s="102">
        <f t="shared" si="225"/>
        <v>2.4493794905290661E-4</v>
      </c>
      <c r="K2411" s="102">
        <f t="shared" si="226"/>
        <v>1.1352859747527538E-3</v>
      </c>
      <c r="L2411" s="96">
        <f t="shared" si="227"/>
        <v>3.0000000000000001E-3</v>
      </c>
    </row>
    <row r="2412" spans="1:12" ht="13.95" customHeight="1" x14ac:dyDescent="0.3">
      <c r="A2412" s="94">
        <v>46142</v>
      </c>
      <c r="B2412" s="57" t="s">
        <v>297</v>
      </c>
      <c r="C2412" s="57" t="s">
        <v>122</v>
      </c>
      <c r="D2412" s="19" t="str">
        <f t="shared" si="222"/>
        <v>Commodities</v>
      </c>
      <c r="E2412" s="19" t="str">
        <f t="shared" si="223"/>
        <v>Commodities</v>
      </c>
      <c r="F2412" s="100">
        <v>2.9499999999999999E-3</v>
      </c>
      <c r="G2412" s="101">
        <v>11.913</v>
      </c>
      <c r="H2412" s="98">
        <v>0.28075</v>
      </c>
      <c r="I2412" s="20">
        <f t="shared" si="224"/>
        <v>1</v>
      </c>
      <c r="J2412" s="102">
        <f t="shared" si="225"/>
        <v>2.4762864098044153E-4</v>
      </c>
      <c r="K2412" s="102">
        <f t="shared" si="226"/>
        <v>8.8202543537111854E-4</v>
      </c>
      <c r="L2412" s="96">
        <f t="shared" si="227"/>
        <v>2.9499999999999999E-3</v>
      </c>
    </row>
    <row r="2413" spans="1:12" ht="13.95" customHeight="1" x14ac:dyDescent="0.3">
      <c r="A2413" s="94">
        <v>46173</v>
      </c>
      <c r="B2413" s="57" t="s">
        <v>297</v>
      </c>
      <c r="C2413" s="57" t="s">
        <v>122</v>
      </c>
      <c r="D2413" s="19" t="str">
        <f t="shared" si="222"/>
        <v>Commodities</v>
      </c>
      <c r="E2413" s="19" t="str">
        <f t="shared" si="223"/>
        <v>Commodities</v>
      </c>
      <c r="F2413" s="100">
        <v>3.1800000000000001E-3</v>
      </c>
      <c r="G2413" s="101">
        <v>12.959</v>
      </c>
      <c r="H2413" s="98">
        <v>0.30231999999999998</v>
      </c>
      <c r="I2413" s="20">
        <f t="shared" si="224"/>
        <v>1</v>
      </c>
      <c r="J2413" s="102">
        <f t="shared" si="225"/>
        <v>2.4538930473030327E-4</v>
      </c>
      <c r="K2413" s="102">
        <f t="shared" si="226"/>
        <v>8.116873006427073E-4</v>
      </c>
      <c r="L2413" s="96">
        <f t="shared" si="227"/>
        <v>3.1800000000000001E-3</v>
      </c>
    </row>
    <row r="2414" spans="1:12" ht="13.95" customHeight="1" x14ac:dyDescent="0.3">
      <c r="A2414" s="94">
        <v>46203</v>
      </c>
      <c r="B2414" s="57" t="s">
        <v>297</v>
      </c>
      <c r="C2414" s="57" t="s">
        <v>122</v>
      </c>
      <c r="D2414" s="19" t="str">
        <f t="shared" si="222"/>
        <v>Commodities</v>
      </c>
      <c r="E2414" s="19" t="str">
        <f t="shared" si="223"/>
        <v>Commodities</v>
      </c>
      <c r="F2414" s="100">
        <v>2.8800000000000002E-3</v>
      </c>
      <c r="G2414" s="101">
        <v>12.321999999999999</v>
      </c>
      <c r="H2414" s="98">
        <v>0.27495999999999998</v>
      </c>
      <c r="I2414" s="20">
        <f t="shared" si="224"/>
        <v>1</v>
      </c>
      <c r="J2414" s="102">
        <f t="shared" si="225"/>
        <v>2.337282908618731E-4</v>
      </c>
      <c r="K2414" s="102">
        <f t="shared" si="226"/>
        <v>8.5004470054507247E-4</v>
      </c>
      <c r="L2414" s="96">
        <f t="shared" si="227"/>
        <v>2.8800000000000002E-3</v>
      </c>
    </row>
    <row r="2415" spans="1:12" ht="13.95" customHeight="1" x14ac:dyDescent="0.3">
      <c r="A2415" s="94">
        <v>46234</v>
      </c>
      <c r="B2415" s="57" t="s">
        <v>297</v>
      </c>
      <c r="C2415" s="57" t="s">
        <v>122</v>
      </c>
      <c r="D2415" s="19" t="str">
        <f t="shared" si="222"/>
        <v>Commodities</v>
      </c>
      <c r="E2415" s="19" t="str">
        <f t="shared" si="223"/>
        <v>Commodities</v>
      </c>
      <c r="F2415" s="100">
        <v>3.8E-3</v>
      </c>
      <c r="G2415" s="101">
        <v>18.068000000000001</v>
      </c>
      <c r="H2415" s="98">
        <v>0.26413999999999999</v>
      </c>
      <c r="I2415" s="20">
        <f t="shared" si="224"/>
        <v>1</v>
      </c>
      <c r="J2415" s="102">
        <f t="shared" si="225"/>
        <v>2.1031658180208101E-4</v>
      </c>
      <c r="K2415" s="102">
        <f t="shared" si="226"/>
        <v>7.9623147498327027E-4</v>
      </c>
      <c r="L2415" s="96">
        <f t="shared" si="227"/>
        <v>3.8E-3</v>
      </c>
    </row>
    <row r="2416" spans="1:12" ht="13.95" customHeight="1" x14ac:dyDescent="0.3">
      <c r="A2416" s="94">
        <v>46265</v>
      </c>
      <c r="B2416" s="57" t="s">
        <v>297</v>
      </c>
      <c r="C2416" s="57" t="s">
        <v>122</v>
      </c>
      <c r="D2416" s="19" t="str">
        <f t="shared" si="222"/>
        <v>Commodities</v>
      </c>
      <c r="E2416" s="19" t="str">
        <f t="shared" si="223"/>
        <v>Commodities</v>
      </c>
      <c r="F2416" s="100">
        <v>3.98E-3</v>
      </c>
      <c r="G2416" s="101">
        <v>19.344999999999999</v>
      </c>
      <c r="H2416" s="98">
        <v>0.23677000000000001</v>
      </c>
      <c r="I2416" s="20">
        <f t="shared" si="224"/>
        <v>1</v>
      </c>
      <c r="J2416" s="102">
        <f t="shared" si="225"/>
        <v>2.0573791677436031E-4</v>
      </c>
      <c r="K2416" s="102">
        <f t="shared" si="226"/>
        <v>8.6893574681910844E-4</v>
      </c>
      <c r="L2416" s="96">
        <f t="shared" si="227"/>
        <v>3.98E-3</v>
      </c>
    </row>
    <row r="2417" spans="1:12" ht="13.95" customHeight="1" x14ac:dyDescent="0.3">
      <c r="A2417" s="94">
        <v>46295</v>
      </c>
      <c r="B2417" s="57" t="s">
        <v>297</v>
      </c>
      <c r="C2417" s="57" t="s">
        <v>122</v>
      </c>
      <c r="D2417" s="19" t="str">
        <f t="shared" si="222"/>
        <v>Commodities</v>
      </c>
      <c r="E2417" s="19" t="str">
        <f t="shared" si="223"/>
        <v>Commodities</v>
      </c>
      <c r="F2417" s="100">
        <v>3.0200000000000001E-3</v>
      </c>
      <c r="G2417" s="101">
        <v>19.337</v>
      </c>
      <c r="H2417" s="98">
        <v>0.21045</v>
      </c>
      <c r="I2417" s="20">
        <f t="shared" si="224"/>
        <v>1</v>
      </c>
      <c r="J2417" s="102">
        <f t="shared" si="225"/>
        <v>1.5617727672338007E-4</v>
      </c>
      <c r="K2417" s="102">
        <f t="shared" si="226"/>
        <v>7.4211107970244749E-4</v>
      </c>
      <c r="L2417" s="96">
        <f t="shared" si="227"/>
        <v>3.0200000000000001E-3</v>
      </c>
    </row>
    <row r="2418" spans="1:12" ht="13.95" customHeight="1" x14ac:dyDescent="0.3">
      <c r="A2418" s="94">
        <v>42674</v>
      </c>
      <c r="B2418" s="57" t="s">
        <v>250</v>
      </c>
      <c r="C2418" s="57" t="s">
        <v>117</v>
      </c>
      <c r="D2418" s="19" t="str">
        <f t="shared" si="222"/>
        <v>Cyclicals</v>
      </c>
      <c r="E2418" s="19" t="str">
        <f t="shared" si="223"/>
        <v>Cyclicals ex-WEG &amp; Embraer</v>
      </c>
      <c r="F2418" s="100">
        <v>2.0740000000000001E-2</v>
      </c>
      <c r="G2418" s="101">
        <v>12.667</v>
      </c>
      <c r="H2418" s="98">
        <v>0.14202000000000001</v>
      </c>
      <c r="I2418" s="20">
        <f t="shared" si="224"/>
        <v>1</v>
      </c>
      <c r="J2418" s="102">
        <f t="shared" si="225"/>
        <v>1.6373253335438542E-3</v>
      </c>
      <c r="K2418" s="102">
        <f t="shared" si="226"/>
        <v>1.1528836315616492E-2</v>
      </c>
      <c r="L2418" s="96">
        <f t="shared" si="227"/>
        <v>2.0740000000000001E-2</v>
      </c>
    </row>
    <row r="2419" spans="1:12" ht="13.95" customHeight="1" x14ac:dyDescent="0.3">
      <c r="A2419" s="94">
        <v>42704</v>
      </c>
      <c r="B2419" s="57" t="s">
        <v>250</v>
      </c>
      <c r="C2419" s="57" t="s">
        <v>117</v>
      </c>
      <c r="D2419" s="19" t="str">
        <f t="shared" si="222"/>
        <v>Cyclicals</v>
      </c>
      <c r="E2419" s="19" t="str">
        <f t="shared" si="223"/>
        <v>Cyclicals ex-WEG &amp; Embraer</v>
      </c>
      <c r="F2419" s="100">
        <v>1.9949999999999999E-2</v>
      </c>
      <c r="G2419" s="101">
        <v>11.31</v>
      </c>
      <c r="H2419" s="98">
        <v>0.14146</v>
      </c>
      <c r="I2419" s="20">
        <f t="shared" si="224"/>
        <v>1</v>
      </c>
      <c r="J2419" s="102">
        <f t="shared" si="225"/>
        <v>1.7639257294429706E-3</v>
      </c>
      <c r="K2419" s="102">
        <f t="shared" si="226"/>
        <v>1.2469431142676167E-2</v>
      </c>
      <c r="L2419" s="96">
        <f t="shared" si="227"/>
        <v>1.9949999999999999E-2</v>
      </c>
    </row>
    <row r="2420" spans="1:12" ht="13.95" customHeight="1" x14ac:dyDescent="0.3">
      <c r="A2420" s="94">
        <v>42735</v>
      </c>
      <c r="B2420" s="57" t="s">
        <v>250</v>
      </c>
      <c r="C2420" s="57" t="s">
        <v>117</v>
      </c>
      <c r="D2420" s="19" t="str">
        <f t="shared" si="222"/>
        <v>Cyclicals</v>
      </c>
      <c r="E2420" s="19" t="str">
        <f t="shared" si="223"/>
        <v>Cyclicals ex-WEG &amp; Embraer</v>
      </c>
      <c r="F2420" s="100">
        <v>1.8890000000000001E-2</v>
      </c>
      <c r="G2420" s="101">
        <v>10.37</v>
      </c>
      <c r="H2420" s="98">
        <v>0.14257</v>
      </c>
      <c r="I2420" s="20">
        <f t="shared" si="224"/>
        <v>1</v>
      </c>
      <c r="J2420" s="102">
        <f t="shared" si="225"/>
        <v>1.8216007714561236E-3</v>
      </c>
      <c r="K2420" s="102">
        <f t="shared" si="226"/>
        <v>1.2776886942948191E-2</v>
      </c>
      <c r="L2420" s="96">
        <f t="shared" si="227"/>
        <v>1.8890000000000001E-2</v>
      </c>
    </row>
    <row r="2421" spans="1:12" ht="13.95" customHeight="1" x14ac:dyDescent="0.3">
      <c r="A2421" s="94">
        <v>42766</v>
      </c>
      <c r="B2421" s="57" t="s">
        <v>250</v>
      </c>
      <c r="C2421" s="57" t="s">
        <v>117</v>
      </c>
      <c r="D2421" s="19" t="str">
        <f t="shared" si="222"/>
        <v>Cyclicals</v>
      </c>
      <c r="E2421" s="19" t="str">
        <f t="shared" si="223"/>
        <v>Cyclicals ex-WEG &amp; Embraer</v>
      </c>
      <c r="F2421" s="100">
        <v>1.746E-2</v>
      </c>
      <c r="G2421" s="101">
        <v>10.364000000000001</v>
      </c>
      <c r="H2421" s="98">
        <v>0.14343</v>
      </c>
      <c r="I2421" s="20">
        <f t="shared" si="224"/>
        <v>1</v>
      </c>
      <c r="J2421" s="102">
        <f t="shared" si="225"/>
        <v>1.6846777306059435E-3</v>
      </c>
      <c r="K2421" s="102">
        <f t="shared" si="226"/>
        <v>1.1745644081474891E-2</v>
      </c>
      <c r="L2421" s="96">
        <f t="shared" si="227"/>
        <v>1.746E-2</v>
      </c>
    </row>
    <row r="2422" spans="1:12" ht="13.95" customHeight="1" x14ac:dyDescent="0.3">
      <c r="A2422" s="94">
        <v>42794</v>
      </c>
      <c r="B2422" s="57" t="s">
        <v>250</v>
      </c>
      <c r="C2422" s="57" t="s">
        <v>117</v>
      </c>
      <c r="D2422" s="19" t="str">
        <f t="shared" si="222"/>
        <v>Cyclicals</v>
      </c>
      <c r="E2422" s="19" t="str">
        <f t="shared" si="223"/>
        <v>Cyclicals ex-WEG &amp; Embraer</v>
      </c>
      <c r="F2422" s="100">
        <v>1.7239999999999998E-2</v>
      </c>
      <c r="G2422" s="101">
        <v>10.534000000000001</v>
      </c>
      <c r="H2422" s="98">
        <v>0.14348</v>
      </c>
      <c r="I2422" s="20">
        <f t="shared" si="224"/>
        <v>1</v>
      </c>
      <c r="J2422" s="102">
        <f t="shared" si="225"/>
        <v>1.6366052781469525E-3</v>
      </c>
      <c r="K2422" s="102">
        <f t="shared" si="226"/>
        <v>1.140650458702922E-2</v>
      </c>
      <c r="L2422" s="96">
        <f t="shared" si="227"/>
        <v>1.7239999999999998E-2</v>
      </c>
    </row>
    <row r="2423" spans="1:12" ht="13.95" customHeight="1" x14ac:dyDescent="0.3">
      <c r="A2423" s="94">
        <v>42825</v>
      </c>
      <c r="B2423" s="57" t="s">
        <v>250</v>
      </c>
      <c r="C2423" s="57" t="s">
        <v>117</v>
      </c>
      <c r="D2423" s="19" t="str">
        <f t="shared" si="222"/>
        <v>Cyclicals</v>
      </c>
      <c r="E2423" s="19" t="str">
        <f t="shared" si="223"/>
        <v>Cyclicals ex-WEG &amp; Embraer</v>
      </c>
      <c r="F2423" s="100">
        <v>1.7330000000000002E-2</v>
      </c>
      <c r="G2423" s="101">
        <v>10.141</v>
      </c>
      <c r="H2423" s="98">
        <v>0.14015</v>
      </c>
      <c r="I2423" s="20">
        <f t="shared" si="224"/>
        <v>1</v>
      </c>
      <c r="J2423" s="102">
        <f t="shared" si="225"/>
        <v>1.7089044472931665E-3</v>
      </c>
      <c r="K2423" s="102">
        <f t="shared" si="226"/>
        <v>1.2193395984967296E-2</v>
      </c>
      <c r="L2423" s="96">
        <f t="shared" si="227"/>
        <v>1.7330000000000002E-2</v>
      </c>
    </row>
    <row r="2424" spans="1:12" ht="13.95" customHeight="1" x14ac:dyDescent="0.3">
      <c r="A2424" s="94">
        <v>42855</v>
      </c>
      <c r="B2424" s="57" t="s">
        <v>250</v>
      </c>
      <c r="C2424" s="57" t="s">
        <v>117</v>
      </c>
      <c r="D2424" s="19" t="str">
        <f t="shared" si="222"/>
        <v>Cyclicals</v>
      </c>
      <c r="E2424" s="19" t="str">
        <f t="shared" si="223"/>
        <v>Cyclicals ex-WEG &amp; Embraer</v>
      </c>
      <c r="F2424" s="100">
        <v>1.949E-2</v>
      </c>
      <c r="G2424" s="101">
        <v>11.32</v>
      </c>
      <c r="H2424" s="98">
        <v>0.13947000000000001</v>
      </c>
      <c r="I2424" s="20">
        <f t="shared" si="224"/>
        <v>1</v>
      </c>
      <c r="J2424" s="102">
        <f t="shared" si="225"/>
        <v>1.721731448763251E-3</v>
      </c>
      <c r="K2424" s="102">
        <f t="shared" si="226"/>
        <v>1.2344815722114081E-2</v>
      </c>
      <c r="L2424" s="96">
        <f t="shared" si="227"/>
        <v>1.949E-2</v>
      </c>
    </row>
    <row r="2425" spans="1:12" ht="13.95" customHeight="1" x14ac:dyDescent="0.3">
      <c r="A2425" s="94">
        <v>42886</v>
      </c>
      <c r="B2425" s="57" t="s">
        <v>250</v>
      </c>
      <c r="C2425" s="57" t="s">
        <v>117</v>
      </c>
      <c r="D2425" s="19" t="str">
        <f t="shared" si="222"/>
        <v>Cyclicals</v>
      </c>
      <c r="E2425" s="19" t="str">
        <f t="shared" si="223"/>
        <v>Cyclicals ex-WEG &amp; Embraer</v>
      </c>
      <c r="F2425" s="100">
        <v>1.9570000000000001E-2</v>
      </c>
      <c r="G2425" s="101">
        <v>10.879</v>
      </c>
      <c r="H2425" s="98">
        <v>0.13900999999999999</v>
      </c>
      <c r="I2425" s="20">
        <f t="shared" si="224"/>
        <v>1</v>
      </c>
      <c r="J2425" s="102">
        <f t="shared" si="225"/>
        <v>1.7988785733982905E-3</v>
      </c>
      <c r="K2425" s="102">
        <f t="shared" si="226"/>
        <v>1.2940641489089206E-2</v>
      </c>
      <c r="L2425" s="96">
        <f t="shared" si="227"/>
        <v>1.9570000000000001E-2</v>
      </c>
    </row>
    <row r="2426" spans="1:12" ht="13.95" customHeight="1" x14ac:dyDescent="0.3">
      <c r="A2426" s="94">
        <v>42916</v>
      </c>
      <c r="B2426" s="57" t="s">
        <v>250</v>
      </c>
      <c r="C2426" s="57" t="s">
        <v>117</v>
      </c>
      <c r="D2426" s="19" t="str">
        <f t="shared" si="222"/>
        <v>Cyclicals</v>
      </c>
      <c r="E2426" s="19" t="str">
        <f t="shared" si="223"/>
        <v>Cyclicals ex-WEG &amp; Embraer</v>
      </c>
      <c r="F2426" s="100">
        <v>2.01E-2</v>
      </c>
      <c r="G2426" s="101">
        <v>10.994999999999999</v>
      </c>
      <c r="H2426" s="98">
        <v>0.1502</v>
      </c>
      <c r="I2426" s="20">
        <f t="shared" si="224"/>
        <v>1</v>
      </c>
      <c r="J2426" s="102">
        <f t="shared" si="225"/>
        <v>1.8281036834924967E-3</v>
      </c>
      <c r="K2426" s="102">
        <f t="shared" si="226"/>
        <v>1.2171129716993986E-2</v>
      </c>
      <c r="L2426" s="96">
        <f t="shared" si="227"/>
        <v>2.01E-2</v>
      </c>
    </row>
    <row r="2427" spans="1:12" ht="13.95" customHeight="1" x14ac:dyDescent="0.3">
      <c r="A2427" s="94">
        <v>42947</v>
      </c>
      <c r="B2427" s="57" t="s">
        <v>250</v>
      </c>
      <c r="C2427" s="57" t="s">
        <v>117</v>
      </c>
      <c r="D2427" s="19" t="str">
        <f t="shared" si="222"/>
        <v>Cyclicals</v>
      </c>
      <c r="E2427" s="19" t="str">
        <f t="shared" si="223"/>
        <v>Cyclicals ex-WEG &amp; Embraer</v>
      </c>
      <c r="F2427" s="100">
        <v>1.9359999999999999E-2</v>
      </c>
      <c r="G2427" s="101">
        <v>11.101000000000001</v>
      </c>
      <c r="H2427" s="98">
        <v>0.14887</v>
      </c>
      <c r="I2427" s="20">
        <f t="shared" si="224"/>
        <v>1</v>
      </c>
      <c r="J2427" s="102">
        <f t="shared" si="225"/>
        <v>1.7439870281956578E-3</v>
      </c>
      <c r="K2427" s="102">
        <f t="shared" si="226"/>
        <v>1.1714831921781809E-2</v>
      </c>
      <c r="L2427" s="96">
        <f t="shared" si="227"/>
        <v>1.9359999999999999E-2</v>
      </c>
    </row>
    <row r="2428" spans="1:12" ht="13.95" customHeight="1" x14ac:dyDescent="0.3">
      <c r="A2428" s="94">
        <v>42978</v>
      </c>
      <c r="B2428" s="57" t="s">
        <v>250</v>
      </c>
      <c r="C2428" s="57" t="s">
        <v>117</v>
      </c>
      <c r="D2428" s="19" t="str">
        <f t="shared" si="222"/>
        <v>Cyclicals</v>
      </c>
      <c r="E2428" s="19" t="str">
        <f t="shared" si="223"/>
        <v>Cyclicals ex-WEG &amp; Embraer</v>
      </c>
      <c r="F2428" s="100">
        <v>2.1329999999999998E-2</v>
      </c>
      <c r="G2428" s="101">
        <v>12.744</v>
      </c>
      <c r="H2428" s="98">
        <v>0.15109</v>
      </c>
      <c r="I2428" s="20">
        <f t="shared" si="224"/>
        <v>1</v>
      </c>
      <c r="J2428" s="102">
        <f t="shared" si="225"/>
        <v>1.6737288135593219E-3</v>
      </c>
      <c r="K2428" s="102">
        <f t="shared" si="226"/>
        <v>1.1077694179358805E-2</v>
      </c>
      <c r="L2428" s="96">
        <f t="shared" si="227"/>
        <v>2.1329999999999998E-2</v>
      </c>
    </row>
    <row r="2429" spans="1:12" ht="13.95" customHeight="1" x14ac:dyDescent="0.3">
      <c r="A2429" s="94">
        <v>43008</v>
      </c>
      <c r="B2429" s="57" t="s">
        <v>250</v>
      </c>
      <c r="C2429" s="57" t="s">
        <v>117</v>
      </c>
      <c r="D2429" s="19" t="str">
        <f t="shared" si="222"/>
        <v>Cyclicals</v>
      </c>
      <c r="E2429" s="19" t="str">
        <f t="shared" si="223"/>
        <v>Cyclicals ex-WEG &amp; Embraer</v>
      </c>
      <c r="F2429" s="100">
        <v>2.3640000000000001E-2</v>
      </c>
      <c r="G2429" s="101">
        <v>14.111000000000001</v>
      </c>
      <c r="H2429" s="98">
        <v>0.14382</v>
      </c>
      <c r="I2429" s="20">
        <f t="shared" si="224"/>
        <v>1</v>
      </c>
      <c r="J2429" s="102">
        <f t="shared" si="225"/>
        <v>1.6752887818014316E-3</v>
      </c>
      <c r="K2429" s="102">
        <f t="shared" si="226"/>
        <v>1.1648510511760753E-2</v>
      </c>
      <c r="L2429" s="96">
        <f t="shared" si="227"/>
        <v>2.3640000000000001E-2</v>
      </c>
    </row>
    <row r="2430" spans="1:12" ht="13.95" customHeight="1" x14ac:dyDescent="0.3">
      <c r="A2430" s="94">
        <v>43039</v>
      </c>
      <c r="B2430" s="57" t="s">
        <v>250</v>
      </c>
      <c r="C2430" s="57" t="s">
        <v>117</v>
      </c>
      <c r="D2430" s="19" t="str">
        <f t="shared" si="222"/>
        <v>Cyclicals</v>
      </c>
      <c r="E2430" s="19" t="str">
        <f t="shared" si="223"/>
        <v>Cyclicals ex-WEG &amp; Embraer</v>
      </c>
      <c r="F2430" s="100">
        <v>2.138E-2</v>
      </c>
      <c r="G2430" s="101">
        <v>12.715</v>
      </c>
      <c r="H2430" s="98">
        <v>0.14412</v>
      </c>
      <c r="I2430" s="20">
        <f t="shared" si="224"/>
        <v>1</v>
      </c>
      <c r="J2430" s="102">
        <f t="shared" si="225"/>
        <v>1.6814785686197404E-3</v>
      </c>
      <c r="K2430" s="102">
        <f t="shared" si="226"/>
        <v>1.1667211827780603E-2</v>
      </c>
      <c r="L2430" s="96">
        <f t="shared" si="227"/>
        <v>2.138E-2</v>
      </c>
    </row>
    <row r="2431" spans="1:12" ht="13.95" customHeight="1" x14ac:dyDescent="0.3">
      <c r="A2431" s="94">
        <v>43069</v>
      </c>
      <c r="B2431" s="57" t="s">
        <v>250</v>
      </c>
      <c r="C2431" s="57" t="s">
        <v>117</v>
      </c>
      <c r="D2431" s="19" t="str">
        <f t="shared" si="222"/>
        <v>Cyclicals</v>
      </c>
      <c r="E2431" s="19" t="str">
        <f t="shared" si="223"/>
        <v>Cyclicals ex-WEG &amp; Embraer</v>
      </c>
      <c r="F2431" s="100">
        <v>2.206E-2</v>
      </c>
      <c r="G2431" s="101">
        <v>12.792</v>
      </c>
      <c r="H2431" s="98">
        <v>0.14248</v>
      </c>
      <c r="I2431" s="20">
        <f t="shared" si="224"/>
        <v>1</v>
      </c>
      <c r="J2431" s="102">
        <f t="shared" si="225"/>
        <v>1.7245153220762977E-3</v>
      </c>
      <c r="K2431" s="102">
        <f t="shared" si="226"/>
        <v>1.2103560654662393E-2</v>
      </c>
      <c r="L2431" s="96">
        <f t="shared" si="227"/>
        <v>2.206E-2</v>
      </c>
    </row>
    <row r="2432" spans="1:12" ht="13.95" customHeight="1" x14ac:dyDescent="0.3">
      <c r="A2432" s="94">
        <v>43100</v>
      </c>
      <c r="B2432" s="57" t="s">
        <v>250</v>
      </c>
      <c r="C2432" s="57" t="s">
        <v>117</v>
      </c>
      <c r="D2432" s="19" t="str">
        <f t="shared" si="222"/>
        <v>Cyclicals</v>
      </c>
      <c r="E2432" s="19" t="str">
        <f t="shared" si="223"/>
        <v>Cyclicals ex-WEG &amp; Embraer</v>
      </c>
      <c r="F2432" s="100">
        <v>2.094E-2</v>
      </c>
      <c r="G2432" s="101">
        <v>12.891999999999999</v>
      </c>
      <c r="H2432" s="98">
        <v>0.13997999999999999</v>
      </c>
      <c r="I2432" s="20">
        <f t="shared" si="224"/>
        <v>1</v>
      </c>
      <c r="J2432" s="102">
        <f t="shared" si="225"/>
        <v>1.6242631089047471E-3</v>
      </c>
      <c r="K2432" s="102">
        <f t="shared" si="226"/>
        <v>1.1603536997462117E-2</v>
      </c>
      <c r="L2432" s="96">
        <f t="shared" si="227"/>
        <v>2.094E-2</v>
      </c>
    </row>
    <row r="2433" spans="1:12" ht="13.95" customHeight="1" x14ac:dyDescent="0.3">
      <c r="A2433" s="94">
        <v>43131</v>
      </c>
      <c r="B2433" s="57" t="s">
        <v>250</v>
      </c>
      <c r="C2433" s="57" t="s">
        <v>117</v>
      </c>
      <c r="D2433" s="19" t="str">
        <f t="shared" si="222"/>
        <v>Cyclicals</v>
      </c>
      <c r="E2433" s="19" t="str">
        <f t="shared" si="223"/>
        <v>Cyclicals ex-WEG &amp; Embraer</v>
      </c>
      <c r="F2433" s="100">
        <v>1.7149999999999999E-2</v>
      </c>
      <c r="G2433" s="101">
        <v>11.667999999999999</v>
      </c>
      <c r="H2433" s="98">
        <v>0.13700000000000001</v>
      </c>
      <c r="I2433" s="20">
        <f t="shared" si="224"/>
        <v>1</v>
      </c>
      <c r="J2433" s="102">
        <f t="shared" si="225"/>
        <v>1.469832019197806E-3</v>
      </c>
      <c r="K2433" s="102">
        <f t="shared" si="226"/>
        <v>1.0728700870056977E-2</v>
      </c>
      <c r="L2433" s="96">
        <f t="shared" si="227"/>
        <v>1.7149999999999999E-2</v>
      </c>
    </row>
    <row r="2434" spans="1:12" ht="13.95" customHeight="1" x14ac:dyDescent="0.3">
      <c r="A2434" s="94">
        <v>43159</v>
      </c>
      <c r="B2434" s="57" t="s">
        <v>250</v>
      </c>
      <c r="C2434" s="57" t="s">
        <v>117</v>
      </c>
      <c r="D2434" s="19" t="str">
        <f t="shared" si="222"/>
        <v>Cyclicals</v>
      </c>
      <c r="E2434" s="19" t="str">
        <f t="shared" si="223"/>
        <v>Cyclicals ex-WEG &amp; Embraer</v>
      </c>
      <c r="F2434" s="100">
        <v>1.627E-2</v>
      </c>
      <c r="G2434" s="101">
        <v>11.054</v>
      </c>
      <c r="H2434" s="98">
        <v>0.13272999999999999</v>
      </c>
      <c r="I2434" s="20">
        <f t="shared" si="224"/>
        <v>1</v>
      </c>
      <c r="J2434" s="102">
        <f t="shared" si="225"/>
        <v>1.4718653880948073E-3</v>
      </c>
      <c r="K2434" s="102">
        <f t="shared" si="226"/>
        <v>1.1089168899983482E-2</v>
      </c>
      <c r="L2434" s="96">
        <f t="shared" si="227"/>
        <v>1.627E-2</v>
      </c>
    </row>
    <row r="2435" spans="1:12" ht="13.95" customHeight="1" x14ac:dyDescent="0.3">
      <c r="A2435" s="94">
        <v>43190</v>
      </c>
      <c r="B2435" s="57" t="s">
        <v>250</v>
      </c>
      <c r="C2435" s="57" t="s">
        <v>117</v>
      </c>
      <c r="D2435" s="19" t="str">
        <f t="shared" si="222"/>
        <v>Cyclicals</v>
      </c>
      <c r="E2435" s="19" t="str">
        <f t="shared" si="223"/>
        <v>Cyclicals ex-WEG &amp; Embraer</v>
      </c>
      <c r="F2435" s="100">
        <v>1.431E-2</v>
      </c>
      <c r="G2435" s="101">
        <v>9.8149999999999995</v>
      </c>
      <c r="H2435" s="98">
        <v>0.13295000000000001</v>
      </c>
      <c r="I2435" s="20">
        <f t="shared" si="224"/>
        <v>1</v>
      </c>
      <c r="J2435" s="102">
        <f t="shared" si="225"/>
        <v>1.457972491085074E-3</v>
      </c>
      <c r="K2435" s="102">
        <f t="shared" si="226"/>
        <v>1.0966321858481187E-2</v>
      </c>
      <c r="L2435" s="96">
        <f t="shared" si="227"/>
        <v>1.431E-2</v>
      </c>
    </row>
    <row r="2436" spans="1:12" ht="13.95" customHeight="1" x14ac:dyDescent="0.3">
      <c r="A2436" s="94">
        <v>43220</v>
      </c>
      <c r="B2436" s="57" t="s">
        <v>250</v>
      </c>
      <c r="C2436" s="57" t="s">
        <v>117</v>
      </c>
      <c r="D2436" s="19" t="str">
        <f t="shared" si="222"/>
        <v>Cyclicals</v>
      </c>
      <c r="E2436" s="19" t="str">
        <f t="shared" si="223"/>
        <v>Cyclicals ex-WEG &amp; Embraer</v>
      </c>
      <c r="F2436" s="100">
        <v>1.4489999999999999E-2</v>
      </c>
      <c r="G2436" s="101">
        <v>10.47</v>
      </c>
      <c r="H2436" s="98">
        <v>0.12734000000000001</v>
      </c>
      <c r="I2436" s="20">
        <f t="shared" si="224"/>
        <v>1</v>
      </c>
      <c r="J2436" s="102">
        <f t="shared" si="225"/>
        <v>1.3839541547277935E-3</v>
      </c>
      <c r="K2436" s="102">
        <f t="shared" si="226"/>
        <v>1.0868180891532853E-2</v>
      </c>
      <c r="L2436" s="96">
        <f t="shared" si="227"/>
        <v>1.4489999999999999E-2</v>
      </c>
    </row>
    <row r="2437" spans="1:12" ht="13.95" customHeight="1" x14ac:dyDescent="0.3">
      <c r="A2437" s="94">
        <v>43251</v>
      </c>
      <c r="B2437" s="57" t="s">
        <v>250</v>
      </c>
      <c r="C2437" s="57" t="s">
        <v>117</v>
      </c>
      <c r="D2437" s="19" t="str">
        <f t="shared" ref="D2437:D2500" si="228">VLOOKUP(C2437,GicsMap,2,FALSE)</f>
        <v>Cyclicals</v>
      </c>
      <c r="E2437" s="19" t="str">
        <f t="shared" ref="E2437:E2500" si="229">IF(D2437="Cyclicals",IF(COUNTIF(GlobalList,B2437)&gt;0,"WEG &amp; Embraer","Cyclicals ex-WEG &amp; Embraer"),D2437)</f>
        <v>Cyclicals ex-WEG &amp; Embraer</v>
      </c>
      <c r="F2437" s="100">
        <v>1.303E-2</v>
      </c>
      <c r="G2437" s="101">
        <v>8.3680000000000003</v>
      </c>
      <c r="H2437" s="98">
        <v>0.12311</v>
      </c>
      <c r="I2437" s="20">
        <f t="shared" ref="I2437:I2500" si="230">IF(AND(ISNUMBER(G2437),ISNUMBER(H2437),G2437&gt;=PEmin,G2437&lt;=PEmax,H2437&gt;=ROEmin,H2437&lt;=ROEmax),1,0)</f>
        <v>1</v>
      </c>
      <c r="J2437" s="102">
        <f t="shared" ref="J2437:J2500" si="231">IF(I2437=1,F2437/G2437,0)</f>
        <v>1.5571223709369025E-3</v>
      </c>
      <c r="K2437" s="102">
        <f t="shared" ref="K2437:K2500" si="232">IF(I2437=1,J2437/H2437,0)</f>
        <v>1.2648220054722626E-2</v>
      </c>
      <c r="L2437" s="96">
        <f t="shared" ref="L2437:L2500" si="233">I2437*F2437</f>
        <v>1.303E-2</v>
      </c>
    </row>
    <row r="2438" spans="1:12" ht="13.95" customHeight="1" x14ac:dyDescent="0.3">
      <c r="A2438" s="94">
        <v>43281</v>
      </c>
      <c r="B2438" s="57" t="s">
        <v>250</v>
      </c>
      <c r="C2438" s="57" t="s">
        <v>117</v>
      </c>
      <c r="D2438" s="19" t="str">
        <f t="shared" si="228"/>
        <v>Cyclicals</v>
      </c>
      <c r="E2438" s="19" t="str">
        <f t="shared" si="229"/>
        <v>Cyclicals ex-WEG &amp; Embraer</v>
      </c>
      <c r="F2438" s="100">
        <v>1.1900000000000001E-2</v>
      </c>
      <c r="G2438" s="101">
        <v>7.6970000000000001</v>
      </c>
      <c r="H2438" s="98">
        <v>0.11771</v>
      </c>
      <c r="I2438" s="20">
        <f t="shared" si="230"/>
        <v>1</v>
      </c>
      <c r="J2438" s="102">
        <f t="shared" si="231"/>
        <v>1.5460569052877745E-3</v>
      </c>
      <c r="K2438" s="102">
        <f t="shared" si="232"/>
        <v>1.3134456760579174E-2</v>
      </c>
      <c r="L2438" s="96">
        <f t="shared" si="233"/>
        <v>1.1900000000000001E-2</v>
      </c>
    </row>
    <row r="2439" spans="1:12" ht="13.95" customHeight="1" x14ac:dyDescent="0.3">
      <c r="A2439" s="94">
        <v>43312</v>
      </c>
      <c r="B2439" s="57" t="s">
        <v>250</v>
      </c>
      <c r="C2439" s="57" t="s">
        <v>117</v>
      </c>
      <c r="D2439" s="19" t="str">
        <f t="shared" si="228"/>
        <v>Cyclicals</v>
      </c>
      <c r="E2439" s="19" t="str">
        <f t="shared" si="229"/>
        <v>Cyclicals ex-WEG &amp; Embraer</v>
      </c>
      <c r="F2439" s="100">
        <v>1.2714E-2</v>
      </c>
      <c r="G2439" s="101">
        <v>9.2949999999999999</v>
      </c>
      <c r="H2439" s="98">
        <v>0.11616</v>
      </c>
      <c r="I2439" s="20">
        <f t="shared" si="230"/>
        <v>1</v>
      </c>
      <c r="J2439" s="102">
        <f t="shared" si="231"/>
        <v>1.3678321678321679E-3</v>
      </c>
      <c r="K2439" s="102">
        <f t="shared" si="232"/>
        <v>1.1775414667976653E-2</v>
      </c>
      <c r="L2439" s="96">
        <f t="shared" si="233"/>
        <v>1.2714E-2</v>
      </c>
    </row>
    <row r="2440" spans="1:12" ht="13.95" customHeight="1" x14ac:dyDescent="0.3">
      <c r="A2440" s="94">
        <v>43343</v>
      </c>
      <c r="B2440" s="57" t="s">
        <v>250</v>
      </c>
      <c r="C2440" s="57" t="s">
        <v>117</v>
      </c>
      <c r="D2440" s="19" t="str">
        <f t="shared" si="228"/>
        <v>Cyclicals</v>
      </c>
      <c r="E2440" s="19" t="str">
        <f t="shared" si="229"/>
        <v>Cyclicals ex-WEG &amp; Embraer</v>
      </c>
      <c r="F2440" s="100">
        <v>1.1797E-2</v>
      </c>
      <c r="G2440" s="101">
        <v>8.4280000000000008</v>
      </c>
      <c r="H2440" s="98">
        <v>0.11437</v>
      </c>
      <c r="I2440" s="20">
        <f t="shared" si="230"/>
        <v>1</v>
      </c>
      <c r="J2440" s="102">
        <f t="shared" si="231"/>
        <v>1.3997389653535831E-3</v>
      </c>
      <c r="K2440" s="102">
        <f t="shared" si="232"/>
        <v>1.223868991303299E-2</v>
      </c>
      <c r="L2440" s="96">
        <f t="shared" si="233"/>
        <v>1.1797E-2</v>
      </c>
    </row>
    <row r="2441" spans="1:12" ht="13.95" customHeight="1" x14ac:dyDescent="0.3">
      <c r="A2441" s="94">
        <v>43373</v>
      </c>
      <c r="B2441" s="57" t="s">
        <v>250</v>
      </c>
      <c r="C2441" s="57" t="s">
        <v>117</v>
      </c>
      <c r="D2441" s="19" t="str">
        <f t="shared" si="228"/>
        <v>Cyclicals</v>
      </c>
      <c r="E2441" s="19" t="str">
        <f t="shared" si="229"/>
        <v>Cyclicals ex-WEG &amp; Embraer</v>
      </c>
      <c r="F2441" s="100">
        <v>1.2736000000000001E-2</v>
      </c>
      <c r="G2441" s="101">
        <v>9.6950000000000003</v>
      </c>
      <c r="H2441" s="98">
        <v>0.11359</v>
      </c>
      <c r="I2441" s="20">
        <f t="shared" si="230"/>
        <v>1</v>
      </c>
      <c r="J2441" s="102">
        <f t="shared" si="231"/>
        <v>1.313666838576586E-3</v>
      </c>
      <c r="K2441" s="102">
        <f t="shared" si="232"/>
        <v>1.1564986694045128E-2</v>
      </c>
      <c r="L2441" s="96">
        <f t="shared" si="233"/>
        <v>1.2736000000000001E-2</v>
      </c>
    </row>
    <row r="2442" spans="1:12" ht="13.95" customHeight="1" x14ac:dyDescent="0.3">
      <c r="A2442" s="94">
        <v>43404</v>
      </c>
      <c r="B2442" s="57" t="s">
        <v>250</v>
      </c>
      <c r="C2442" s="57" t="s">
        <v>117</v>
      </c>
      <c r="D2442" s="19" t="str">
        <f t="shared" si="228"/>
        <v>Cyclicals</v>
      </c>
      <c r="E2442" s="19" t="str">
        <f t="shared" si="229"/>
        <v>Cyclicals ex-WEG &amp; Embraer</v>
      </c>
      <c r="F2442" s="100">
        <v>1.1585E-2</v>
      </c>
      <c r="G2442" s="101">
        <v>9.8940000000000001</v>
      </c>
      <c r="H2442" s="98">
        <v>0.11083</v>
      </c>
      <c r="I2442" s="20">
        <f t="shared" si="230"/>
        <v>1</v>
      </c>
      <c r="J2442" s="102">
        <f t="shared" si="231"/>
        <v>1.170911663634526E-3</v>
      </c>
      <c r="K2442" s="102">
        <f t="shared" si="232"/>
        <v>1.0564934256379374E-2</v>
      </c>
      <c r="L2442" s="96">
        <f t="shared" si="233"/>
        <v>1.1585E-2</v>
      </c>
    </row>
    <row r="2443" spans="1:12" ht="13.95" customHeight="1" x14ac:dyDescent="0.3">
      <c r="A2443" s="94">
        <v>43434</v>
      </c>
      <c r="B2443" s="57" t="s">
        <v>250</v>
      </c>
      <c r="C2443" s="57" t="s">
        <v>117</v>
      </c>
      <c r="D2443" s="19" t="str">
        <f t="shared" si="228"/>
        <v>Cyclicals</v>
      </c>
      <c r="E2443" s="19" t="str">
        <f t="shared" si="229"/>
        <v>Cyclicals ex-WEG &amp; Embraer</v>
      </c>
      <c r="F2443" s="100">
        <v>1.0423E-2</v>
      </c>
      <c r="G2443" s="101">
        <v>9.5139999999999993</v>
      </c>
      <c r="H2443" s="98">
        <v>0.10061</v>
      </c>
      <c r="I2443" s="20">
        <f t="shared" si="230"/>
        <v>1</v>
      </c>
      <c r="J2443" s="102">
        <f t="shared" si="231"/>
        <v>1.0955434097120035E-3</v>
      </c>
      <c r="K2443" s="102">
        <f t="shared" si="232"/>
        <v>1.0889011129231721E-2</v>
      </c>
      <c r="L2443" s="96">
        <f t="shared" si="233"/>
        <v>1.0423E-2</v>
      </c>
    </row>
    <row r="2444" spans="1:12" ht="13.95" customHeight="1" x14ac:dyDescent="0.3">
      <c r="A2444" s="94">
        <v>43465</v>
      </c>
      <c r="B2444" s="57" t="s">
        <v>250</v>
      </c>
      <c r="C2444" s="57" t="s">
        <v>117</v>
      </c>
      <c r="D2444" s="19" t="str">
        <f t="shared" si="228"/>
        <v>Cyclicals</v>
      </c>
      <c r="E2444" s="19" t="str">
        <f t="shared" si="229"/>
        <v>Cyclicals ex-WEG &amp; Embraer</v>
      </c>
      <c r="F2444" s="100">
        <v>9.0380000000000009E-3</v>
      </c>
      <c r="G2444" s="101">
        <v>8.26</v>
      </c>
      <c r="H2444" s="98">
        <v>0.1004</v>
      </c>
      <c r="I2444" s="20">
        <f t="shared" si="230"/>
        <v>1</v>
      </c>
      <c r="J2444" s="102">
        <f t="shared" si="231"/>
        <v>1.0941888619854722E-3</v>
      </c>
      <c r="K2444" s="102">
        <f t="shared" si="232"/>
        <v>1.0898295438102312E-2</v>
      </c>
      <c r="L2444" s="96">
        <f t="shared" si="233"/>
        <v>9.0380000000000009E-3</v>
      </c>
    </row>
    <row r="2445" spans="1:12" ht="13.95" customHeight="1" x14ac:dyDescent="0.3">
      <c r="A2445" s="94">
        <v>43496</v>
      </c>
      <c r="B2445" s="57" t="s">
        <v>250</v>
      </c>
      <c r="C2445" s="57" t="s">
        <v>117</v>
      </c>
      <c r="D2445" s="19" t="str">
        <f t="shared" si="228"/>
        <v>Cyclicals</v>
      </c>
      <c r="E2445" s="19" t="str">
        <f t="shared" si="229"/>
        <v>Cyclicals ex-WEG &amp; Embraer</v>
      </c>
      <c r="F2445" s="100">
        <v>1.0670000000000001E-2</v>
      </c>
      <c r="G2445" s="101">
        <v>10.865</v>
      </c>
      <c r="H2445" s="98">
        <v>0.10391</v>
      </c>
      <c r="I2445" s="20">
        <f t="shared" si="230"/>
        <v>1</v>
      </c>
      <c r="J2445" s="102">
        <f t="shared" si="231"/>
        <v>9.8205246203405443E-4</v>
      </c>
      <c r="K2445" s="102">
        <f t="shared" si="232"/>
        <v>9.4509908770479684E-3</v>
      </c>
      <c r="L2445" s="96">
        <f t="shared" si="233"/>
        <v>1.0670000000000001E-2</v>
      </c>
    </row>
    <row r="2446" spans="1:12" ht="13.95" customHeight="1" x14ac:dyDescent="0.3">
      <c r="A2446" s="94">
        <v>43524</v>
      </c>
      <c r="B2446" s="57" t="s">
        <v>250</v>
      </c>
      <c r="C2446" s="57" t="s">
        <v>117</v>
      </c>
      <c r="D2446" s="19" t="str">
        <f t="shared" si="228"/>
        <v>Cyclicals</v>
      </c>
      <c r="E2446" s="19" t="str">
        <f t="shared" si="229"/>
        <v>Cyclicals ex-WEG &amp; Embraer</v>
      </c>
      <c r="F2446" s="100">
        <v>1.0508E-2</v>
      </c>
      <c r="G2446" s="101">
        <v>10.419</v>
      </c>
      <c r="H2446" s="98">
        <v>0.10199</v>
      </c>
      <c r="I2446" s="20">
        <f t="shared" si="230"/>
        <v>1</v>
      </c>
      <c r="J2446" s="102">
        <f t="shared" si="231"/>
        <v>1.0085420865726077E-3</v>
      </c>
      <c r="K2446" s="102">
        <f t="shared" si="232"/>
        <v>9.8886369896323927E-3</v>
      </c>
      <c r="L2446" s="96">
        <f t="shared" si="233"/>
        <v>1.0508E-2</v>
      </c>
    </row>
    <row r="2447" spans="1:12" ht="13.95" customHeight="1" x14ac:dyDescent="0.3">
      <c r="A2447" s="94">
        <v>43555</v>
      </c>
      <c r="B2447" s="57" t="s">
        <v>250</v>
      </c>
      <c r="C2447" s="57" t="s">
        <v>117</v>
      </c>
      <c r="D2447" s="19" t="str">
        <f t="shared" si="228"/>
        <v>Cyclicals</v>
      </c>
      <c r="E2447" s="19" t="str">
        <f t="shared" si="229"/>
        <v>Cyclicals ex-WEG &amp; Embraer</v>
      </c>
      <c r="F2447" s="100">
        <v>1.018E-2</v>
      </c>
      <c r="G2447" s="101">
        <v>9.7889999999999997</v>
      </c>
      <c r="H2447" s="98">
        <v>0.10204000000000001</v>
      </c>
      <c r="I2447" s="20">
        <f t="shared" si="230"/>
        <v>1</v>
      </c>
      <c r="J2447" s="102">
        <f t="shared" si="231"/>
        <v>1.0399427929308409E-3</v>
      </c>
      <c r="K2447" s="102">
        <f t="shared" si="232"/>
        <v>1.0191520902889464E-2</v>
      </c>
      <c r="L2447" s="96">
        <f t="shared" si="233"/>
        <v>1.018E-2</v>
      </c>
    </row>
    <row r="2448" spans="1:12" ht="13.95" customHeight="1" x14ac:dyDescent="0.3">
      <c r="A2448" s="94">
        <v>43585</v>
      </c>
      <c r="B2448" s="57" t="s">
        <v>250</v>
      </c>
      <c r="C2448" s="57" t="s">
        <v>117</v>
      </c>
      <c r="D2448" s="19" t="str">
        <f t="shared" si="228"/>
        <v>Cyclicals</v>
      </c>
      <c r="E2448" s="19" t="str">
        <f t="shared" si="229"/>
        <v>Cyclicals ex-WEG &amp; Embraer</v>
      </c>
      <c r="F2448" s="100">
        <v>9.297999999999999E-3</v>
      </c>
      <c r="G2448" s="101">
        <v>9.4830000000000005</v>
      </c>
      <c r="H2448" s="98">
        <v>8.4670000000000009E-2</v>
      </c>
      <c r="I2448" s="20">
        <f t="shared" si="230"/>
        <v>1</v>
      </c>
      <c r="J2448" s="102">
        <f t="shared" si="231"/>
        <v>9.8049140567331005E-4</v>
      </c>
      <c r="K2448" s="102">
        <f t="shared" si="232"/>
        <v>1.1580151242155544E-2</v>
      </c>
      <c r="L2448" s="96">
        <f t="shared" si="233"/>
        <v>9.297999999999999E-3</v>
      </c>
    </row>
    <row r="2449" spans="1:12" ht="13.95" customHeight="1" x14ac:dyDescent="0.3">
      <c r="A2449" s="94">
        <v>43616</v>
      </c>
      <c r="B2449" s="57" t="s">
        <v>250</v>
      </c>
      <c r="C2449" s="57" t="s">
        <v>117</v>
      </c>
      <c r="D2449" s="19" t="str">
        <f t="shared" si="228"/>
        <v>Cyclicals</v>
      </c>
      <c r="E2449" s="19" t="str">
        <f t="shared" si="229"/>
        <v>Cyclicals ex-WEG &amp; Embraer</v>
      </c>
      <c r="F2449" s="100">
        <v>9.4649999999999995E-3</v>
      </c>
      <c r="G2449" s="101">
        <v>10.417999999999999</v>
      </c>
      <c r="H2449" s="98">
        <v>9.4750000000000001E-2</v>
      </c>
      <c r="I2449" s="20">
        <f t="shared" si="230"/>
        <v>1</v>
      </c>
      <c r="J2449" s="102">
        <f t="shared" si="231"/>
        <v>9.0852370896525245E-4</v>
      </c>
      <c r="K2449" s="102">
        <f t="shared" si="232"/>
        <v>9.5886407278654613E-3</v>
      </c>
      <c r="L2449" s="96">
        <f t="shared" si="233"/>
        <v>9.4649999999999995E-3</v>
      </c>
    </row>
    <row r="2450" spans="1:12" ht="13.95" customHeight="1" x14ac:dyDescent="0.3">
      <c r="A2450" s="94">
        <v>43646</v>
      </c>
      <c r="B2450" s="57" t="s">
        <v>250</v>
      </c>
      <c r="C2450" s="57" t="s">
        <v>117</v>
      </c>
      <c r="D2450" s="19" t="str">
        <f t="shared" si="228"/>
        <v>Cyclicals</v>
      </c>
      <c r="E2450" s="19" t="str">
        <f t="shared" si="229"/>
        <v>Cyclicals ex-WEG &amp; Embraer</v>
      </c>
      <c r="F2450" s="100">
        <v>9.6629999999999997E-3</v>
      </c>
      <c r="G2450" s="101">
        <v>12.664999999999999</v>
      </c>
      <c r="H2450" s="98">
        <v>9.0299999999999991E-2</v>
      </c>
      <c r="I2450" s="20">
        <f t="shared" si="230"/>
        <v>1</v>
      </c>
      <c r="J2450" s="102">
        <f t="shared" si="231"/>
        <v>7.6296881168574817E-4</v>
      </c>
      <c r="K2450" s="102">
        <f t="shared" si="232"/>
        <v>8.4492670175608884E-3</v>
      </c>
      <c r="L2450" s="96">
        <f t="shared" si="233"/>
        <v>9.6629999999999997E-3</v>
      </c>
    </row>
    <row r="2451" spans="1:12" ht="13.95" customHeight="1" x14ac:dyDescent="0.3">
      <c r="A2451" s="94">
        <v>43677</v>
      </c>
      <c r="B2451" s="57" t="s">
        <v>250</v>
      </c>
      <c r="C2451" s="57" t="s">
        <v>117</v>
      </c>
      <c r="D2451" s="19" t="str">
        <f t="shared" si="228"/>
        <v>Cyclicals</v>
      </c>
      <c r="E2451" s="19" t="str">
        <f t="shared" si="229"/>
        <v>Cyclicals ex-WEG &amp; Embraer</v>
      </c>
      <c r="F2451" s="100">
        <v>1.0926E-2</v>
      </c>
      <c r="G2451" s="101">
        <v>14.778</v>
      </c>
      <c r="H2451" s="98">
        <v>9.01E-2</v>
      </c>
      <c r="I2451" s="20">
        <f t="shared" si="230"/>
        <v>1</v>
      </c>
      <c r="J2451" s="102">
        <f t="shared" si="231"/>
        <v>7.3934226552984164E-4</v>
      </c>
      <c r="K2451" s="102">
        <f t="shared" si="232"/>
        <v>8.2057965097651689E-3</v>
      </c>
      <c r="L2451" s="96">
        <f t="shared" si="233"/>
        <v>1.0926E-2</v>
      </c>
    </row>
    <row r="2452" spans="1:12" ht="13.95" customHeight="1" x14ac:dyDescent="0.3">
      <c r="A2452" s="94">
        <v>43708</v>
      </c>
      <c r="B2452" s="57" t="s">
        <v>250</v>
      </c>
      <c r="C2452" s="57" t="s">
        <v>117</v>
      </c>
      <c r="D2452" s="19" t="str">
        <f t="shared" si="228"/>
        <v>Cyclicals</v>
      </c>
      <c r="E2452" s="19" t="str">
        <f t="shared" si="229"/>
        <v>Cyclicals ex-WEG &amp; Embraer</v>
      </c>
      <c r="F2452" s="100">
        <v>8.6379999999999998E-3</v>
      </c>
      <c r="G2452" s="101">
        <v>11.422000000000001</v>
      </c>
      <c r="H2452" s="98">
        <v>8.7309999999999999E-2</v>
      </c>
      <c r="I2452" s="20">
        <f t="shared" si="230"/>
        <v>1</v>
      </c>
      <c r="J2452" s="102">
        <f t="shared" si="231"/>
        <v>7.5625984941341266E-4</v>
      </c>
      <c r="K2452" s="102">
        <f t="shared" si="232"/>
        <v>8.6617781401146805E-3</v>
      </c>
      <c r="L2452" s="96">
        <f t="shared" si="233"/>
        <v>8.6379999999999998E-3</v>
      </c>
    </row>
    <row r="2453" spans="1:12" ht="13.95" customHeight="1" x14ac:dyDescent="0.3">
      <c r="A2453" s="94">
        <v>43738</v>
      </c>
      <c r="B2453" s="57" t="s">
        <v>250</v>
      </c>
      <c r="C2453" s="57" t="s">
        <v>117</v>
      </c>
      <c r="D2453" s="19" t="str">
        <f t="shared" si="228"/>
        <v>Cyclicals</v>
      </c>
      <c r="E2453" s="19" t="str">
        <f t="shared" si="229"/>
        <v>Cyclicals ex-WEG &amp; Embraer</v>
      </c>
      <c r="F2453" s="100">
        <v>9.2579999999999989E-3</v>
      </c>
      <c r="G2453" s="101">
        <v>12.983000000000001</v>
      </c>
      <c r="H2453" s="98">
        <v>8.5630000000000012E-2</v>
      </c>
      <c r="I2453" s="20">
        <f t="shared" si="230"/>
        <v>1</v>
      </c>
      <c r="J2453" s="102">
        <f t="shared" si="231"/>
        <v>7.1308634368019708E-4</v>
      </c>
      <c r="K2453" s="102">
        <f t="shared" si="232"/>
        <v>8.3275294135255976E-3</v>
      </c>
      <c r="L2453" s="96">
        <f t="shared" si="233"/>
        <v>9.2579999999999989E-3</v>
      </c>
    </row>
    <row r="2454" spans="1:12" ht="13.95" customHeight="1" x14ac:dyDescent="0.3">
      <c r="A2454" s="94">
        <v>43769</v>
      </c>
      <c r="B2454" s="57" t="s">
        <v>250</v>
      </c>
      <c r="C2454" s="57" t="s">
        <v>117</v>
      </c>
      <c r="D2454" s="19" t="str">
        <f t="shared" si="228"/>
        <v>Cyclicals</v>
      </c>
      <c r="E2454" s="19" t="str">
        <f t="shared" si="229"/>
        <v>Cyclicals ex-WEG &amp; Embraer</v>
      </c>
      <c r="F2454" s="100">
        <v>7.8399999999999997E-3</v>
      </c>
      <c r="G2454" s="101">
        <v>11.212999999999999</v>
      </c>
      <c r="H2454" s="98">
        <v>8.7980000000000003E-2</v>
      </c>
      <c r="I2454" s="20">
        <f t="shared" si="230"/>
        <v>1</v>
      </c>
      <c r="J2454" s="102">
        <f t="shared" si="231"/>
        <v>6.9918844198697946E-4</v>
      </c>
      <c r="K2454" s="102">
        <f t="shared" si="232"/>
        <v>7.9471293701634405E-3</v>
      </c>
      <c r="L2454" s="96">
        <f t="shared" si="233"/>
        <v>7.8399999999999997E-3</v>
      </c>
    </row>
    <row r="2455" spans="1:12" ht="13.95" customHeight="1" x14ac:dyDescent="0.3">
      <c r="A2455" s="94">
        <v>43799</v>
      </c>
      <c r="B2455" s="57" t="s">
        <v>250</v>
      </c>
      <c r="C2455" s="57" t="s">
        <v>117</v>
      </c>
      <c r="D2455" s="19" t="str">
        <f t="shared" si="228"/>
        <v>Cyclicals</v>
      </c>
      <c r="E2455" s="19" t="str">
        <f t="shared" si="229"/>
        <v>Cyclicals ex-WEG &amp; Embraer</v>
      </c>
      <c r="F2455" s="100">
        <v>8.2129999999999998E-3</v>
      </c>
      <c r="G2455" s="101">
        <v>11.802</v>
      </c>
      <c r="H2455" s="98">
        <v>8.8350000000000012E-2</v>
      </c>
      <c r="I2455" s="20">
        <f t="shared" si="230"/>
        <v>1</v>
      </c>
      <c r="J2455" s="102">
        <f t="shared" si="231"/>
        <v>6.9589900016946279E-4</v>
      </c>
      <c r="K2455" s="102">
        <f t="shared" si="232"/>
        <v>7.8766157347986716E-3</v>
      </c>
      <c r="L2455" s="96">
        <f t="shared" si="233"/>
        <v>8.2129999999999998E-3</v>
      </c>
    </row>
    <row r="2456" spans="1:12" ht="13.95" customHeight="1" x14ac:dyDescent="0.3">
      <c r="A2456" s="94">
        <v>43830</v>
      </c>
      <c r="B2456" s="57" t="s">
        <v>250</v>
      </c>
      <c r="C2456" s="57" t="s">
        <v>117</v>
      </c>
      <c r="D2456" s="19" t="str">
        <f t="shared" si="228"/>
        <v>Cyclicals</v>
      </c>
      <c r="E2456" s="19" t="str">
        <f t="shared" si="229"/>
        <v>Cyclicals ex-WEG &amp; Embraer</v>
      </c>
      <c r="F2456" s="100">
        <v>8.6280000000000003E-3</v>
      </c>
      <c r="G2456" s="101">
        <v>14.721</v>
      </c>
      <c r="H2456" s="98">
        <v>7.4160000000000004E-2</v>
      </c>
      <c r="I2456" s="20">
        <f t="shared" si="230"/>
        <v>1</v>
      </c>
      <c r="J2456" s="102">
        <f t="shared" si="231"/>
        <v>5.8610148767067457E-4</v>
      </c>
      <c r="K2456" s="102">
        <f t="shared" si="232"/>
        <v>7.9032023688062909E-3</v>
      </c>
      <c r="L2456" s="96">
        <f t="shared" si="233"/>
        <v>8.6280000000000003E-3</v>
      </c>
    </row>
    <row r="2457" spans="1:12" ht="13.95" customHeight="1" x14ac:dyDescent="0.3">
      <c r="A2457" s="94">
        <v>43861</v>
      </c>
      <c r="B2457" s="57" t="s">
        <v>250</v>
      </c>
      <c r="C2457" s="57" t="s">
        <v>117</v>
      </c>
      <c r="D2457" s="19" t="str">
        <f t="shared" si="228"/>
        <v>Cyclicals</v>
      </c>
      <c r="E2457" s="19" t="str">
        <f t="shared" si="229"/>
        <v>Cyclicals ex-WEG &amp; Embraer</v>
      </c>
      <c r="F2457" s="100">
        <v>8.6660000000000001E-3</v>
      </c>
      <c r="G2457" s="101">
        <v>15.51</v>
      </c>
      <c r="H2457" s="98">
        <v>6.8040000000000003E-2</v>
      </c>
      <c r="I2457" s="20">
        <f t="shared" si="230"/>
        <v>1</v>
      </c>
      <c r="J2457" s="102">
        <f t="shared" si="231"/>
        <v>5.5873629916183105E-4</v>
      </c>
      <c r="K2457" s="102">
        <f t="shared" si="232"/>
        <v>8.2118797642832305E-3</v>
      </c>
      <c r="L2457" s="96">
        <f t="shared" si="233"/>
        <v>8.6660000000000001E-3</v>
      </c>
    </row>
    <row r="2458" spans="1:12" ht="13.95" customHeight="1" x14ac:dyDescent="0.3">
      <c r="A2458" s="94">
        <v>43890</v>
      </c>
      <c r="B2458" s="57" t="s">
        <v>250</v>
      </c>
      <c r="C2458" s="57" t="s">
        <v>117</v>
      </c>
      <c r="D2458" s="19" t="str">
        <f t="shared" si="228"/>
        <v>Cyclicals</v>
      </c>
      <c r="E2458" s="19" t="str">
        <f t="shared" si="229"/>
        <v>Cyclicals ex-WEG &amp; Embraer</v>
      </c>
      <c r="F2458" s="100">
        <v>9.5160000000000002E-3</v>
      </c>
      <c r="G2458" s="101">
        <v>17.587</v>
      </c>
      <c r="H2458" s="98">
        <v>5.0130000000000001E-2</v>
      </c>
      <c r="I2458" s="20">
        <f t="shared" si="230"/>
        <v>1</v>
      </c>
      <c r="J2458" s="102">
        <f t="shared" si="231"/>
        <v>5.4108148063910849E-4</v>
      </c>
      <c r="K2458" s="102">
        <f t="shared" si="232"/>
        <v>1.0793566340297397E-2</v>
      </c>
      <c r="L2458" s="96">
        <f t="shared" si="233"/>
        <v>9.5160000000000002E-3</v>
      </c>
    </row>
    <row r="2459" spans="1:12" ht="13.95" customHeight="1" x14ac:dyDescent="0.3">
      <c r="A2459" s="94">
        <v>43921</v>
      </c>
      <c r="B2459" s="57" t="s">
        <v>250</v>
      </c>
      <c r="C2459" s="57" t="s">
        <v>117</v>
      </c>
      <c r="D2459" s="19" t="str">
        <f t="shared" si="228"/>
        <v>Cyclicals</v>
      </c>
      <c r="E2459" s="19" t="str">
        <f t="shared" si="229"/>
        <v>Cyclicals ex-WEG &amp; Embraer</v>
      </c>
      <c r="F2459" s="100">
        <v>5.3949999999999996E-3</v>
      </c>
      <c r="G2459" s="101">
        <v>7.9180000000000001</v>
      </c>
      <c r="H2459" s="98">
        <v>4.7079999999999997E-2</v>
      </c>
      <c r="I2459" s="20">
        <f t="shared" si="230"/>
        <v>1</v>
      </c>
      <c r="J2459" s="102">
        <f t="shared" si="231"/>
        <v>6.8135892902248033E-4</v>
      </c>
      <c r="K2459" s="102">
        <f t="shared" si="232"/>
        <v>1.4472364677622777E-2</v>
      </c>
      <c r="L2459" s="96">
        <f t="shared" si="233"/>
        <v>5.3949999999999996E-3</v>
      </c>
    </row>
    <row r="2460" spans="1:12" ht="13.95" customHeight="1" x14ac:dyDescent="0.3">
      <c r="A2460" s="94">
        <v>43951</v>
      </c>
      <c r="B2460" s="57" t="s">
        <v>250</v>
      </c>
      <c r="C2460" s="57" t="s">
        <v>117</v>
      </c>
      <c r="D2460" s="19" t="str">
        <f t="shared" si="228"/>
        <v>Cyclicals</v>
      </c>
      <c r="E2460" s="19" t="str">
        <f t="shared" si="229"/>
        <v>Cyclicals ex-WEG &amp; Embraer</v>
      </c>
      <c r="F2460" s="100">
        <v>6.9690000000000004E-3</v>
      </c>
      <c r="G2460" s="101">
        <v>15.666</v>
      </c>
      <c r="H2460" s="98">
        <v>2.46E-2</v>
      </c>
      <c r="I2460" s="20">
        <f t="shared" si="230"/>
        <v>1</v>
      </c>
      <c r="J2460" s="102">
        <f t="shared" si="231"/>
        <v>4.4484871696667946E-4</v>
      </c>
      <c r="K2460" s="102">
        <f t="shared" si="232"/>
        <v>1.8083281177507293E-2</v>
      </c>
      <c r="L2460" s="96">
        <f t="shared" si="233"/>
        <v>6.9690000000000004E-3</v>
      </c>
    </row>
    <row r="2461" spans="1:12" ht="13.95" customHeight="1" x14ac:dyDescent="0.3">
      <c r="A2461" s="94">
        <v>43982</v>
      </c>
      <c r="B2461" s="57" t="s">
        <v>250</v>
      </c>
      <c r="C2461" s="57" t="s">
        <v>117</v>
      </c>
      <c r="D2461" s="19" t="str">
        <f t="shared" si="228"/>
        <v>Cyclicals</v>
      </c>
      <c r="E2461" s="19" t="str">
        <f t="shared" si="229"/>
        <v>Cyclicals ex-WEG &amp; Embraer</v>
      </c>
      <c r="F2461" s="100">
        <v>6.0939999999999996E-3</v>
      </c>
      <c r="G2461" s="101">
        <v>12.387</v>
      </c>
      <c r="H2461" s="98">
        <v>3.015E-2</v>
      </c>
      <c r="I2461" s="20">
        <f t="shared" si="230"/>
        <v>1</v>
      </c>
      <c r="J2461" s="102">
        <f t="shared" si="231"/>
        <v>4.9196738516186318E-4</v>
      </c>
      <c r="K2461" s="102">
        <f t="shared" si="232"/>
        <v>1.631732620769032E-2</v>
      </c>
      <c r="L2461" s="96">
        <f t="shared" si="233"/>
        <v>6.0939999999999996E-3</v>
      </c>
    </row>
    <row r="2462" spans="1:12" ht="13.95" customHeight="1" x14ac:dyDescent="0.3">
      <c r="A2462" s="94">
        <v>44012</v>
      </c>
      <c r="B2462" s="57" t="s">
        <v>250</v>
      </c>
      <c r="C2462" s="57" t="s">
        <v>117</v>
      </c>
      <c r="D2462" s="19" t="str">
        <f t="shared" si="228"/>
        <v>Cyclicals</v>
      </c>
      <c r="E2462" s="19" t="str">
        <f t="shared" si="229"/>
        <v>Cyclicals ex-WEG &amp; Embraer</v>
      </c>
      <c r="F2462" s="100">
        <v>7.0280000000000004E-3</v>
      </c>
      <c r="G2462" s="101">
        <v>19.215</v>
      </c>
      <c r="H2462" s="98">
        <v>1.11E-2</v>
      </c>
      <c r="I2462" s="20">
        <f t="shared" si="230"/>
        <v>1</v>
      </c>
      <c r="J2462" s="102">
        <f t="shared" si="231"/>
        <v>3.6575591985428052E-4</v>
      </c>
      <c r="K2462" s="102">
        <f t="shared" si="232"/>
        <v>3.2950983770655903E-2</v>
      </c>
      <c r="L2462" s="96">
        <f t="shared" si="233"/>
        <v>7.0280000000000004E-3</v>
      </c>
    </row>
    <row r="2463" spans="1:12" ht="13.95" customHeight="1" x14ac:dyDescent="0.3">
      <c r="A2463" s="94">
        <v>44043</v>
      </c>
      <c r="B2463" s="57" t="s">
        <v>250</v>
      </c>
      <c r="C2463" s="57" t="s">
        <v>117</v>
      </c>
      <c r="D2463" s="19" t="str">
        <f t="shared" si="228"/>
        <v>Cyclicals</v>
      </c>
      <c r="E2463" s="19" t="str">
        <f t="shared" si="229"/>
        <v>Cyclicals ex-WEG &amp; Embraer</v>
      </c>
      <c r="F2463" s="100">
        <v>8.095999999999999E-3</v>
      </c>
      <c r="G2463" s="101">
        <v>58.984000000000002</v>
      </c>
      <c r="H2463" s="98">
        <v>1.42E-3</v>
      </c>
      <c r="I2463" s="20">
        <f t="shared" si="230"/>
        <v>0</v>
      </c>
      <c r="J2463" s="102">
        <f t="shared" si="231"/>
        <v>0</v>
      </c>
      <c r="K2463" s="102">
        <f t="shared" si="232"/>
        <v>0</v>
      </c>
      <c r="L2463" s="96">
        <f t="shared" si="233"/>
        <v>0</v>
      </c>
    </row>
    <row r="2464" spans="1:12" ht="13.95" customHeight="1" x14ac:dyDescent="0.3">
      <c r="A2464" s="94">
        <v>44074</v>
      </c>
      <c r="B2464" s="57" t="s">
        <v>250</v>
      </c>
      <c r="C2464" s="57" t="s">
        <v>117</v>
      </c>
      <c r="D2464" s="19" t="str">
        <f t="shared" si="228"/>
        <v>Cyclicals</v>
      </c>
      <c r="E2464" s="19" t="str">
        <f t="shared" si="229"/>
        <v>Cyclicals ex-WEG &amp; Embraer</v>
      </c>
      <c r="F2464" s="100">
        <v>5.7800000000000004E-3</v>
      </c>
      <c r="G2464" s="101">
        <v>162.27000000000001</v>
      </c>
      <c r="H2464" s="98">
        <v>1.5440000000000001E-2</v>
      </c>
      <c r="I2464" s="20">
        <f t="shared" si="230"/>
        <v>0</v>
      </c>
      <c r="J2464" s="102">
        <f t="shared" si="231"/>
        <v>0</v>
      </c>
      <c r="K2464" s="102">
        <f t="shared" si="232"/>
        <v>0</v>
      </c>
      <c r="L2464" s="96">
        <f t="shared" si="233"/>
        <v>0</v>
      </c>
    </row>
    <row r="2465" spans="1:12" ht="13.95" customHeight="1" x14ac:dyDescent="0.3">
      <c r="A2465" s="94">
        <v>44104</v>
      </c>
      <c r="B2465" s="57" t="s">
        <v>250</v>
      </c>
      <c r="C2465" s="57" t="s">
        <v>117</v>
      </c>
      <c r="D2465" s="19" t="str">
        <f t="shared" si="228"/>
        <v>Cyclicals</v>
      </c>
      <c r="E2465" s="19" t="str">
        <f t="shared" si="229"/>
        <v>Cyclicals ex-WEG &amp; Embraer</v>
      </c>
      <c r="F2465" s="100">
        <v>5.5319999999999996E-3</v>
      </c>
      <c r="G2465" s="101">
        <v>88.947000000000003</v>
      </c>
      <c r="H2465" s="98">
        <v>1.6080000000000001E-2</v>
      </c>
      <c r="I2465" s="20">
        <f t="shared" si="230"/>
        <v>1</v>
      </c>
      <c r="J2465" s="102">
        <f t="shared" si="231"/>
        <v>6.2194340449930855E-5</v>
      </c>
      <c r="K2465" s="102">
        <f t="shared" si="232"/>
        <v>3.8678072419111227E-3</v>
      </c>
      <c r="L2465" s="96">
        <f t="shared" si="233"/>
        <v>5.5319999999999996E-3</v>
      </c>
    </row>
    <row r="2466" spans="1:12" ht="13.95" customHeight="1" x14ac:dyDescent="0.3">
      <c r="A2466" s="94">
        <v>44135</v>
      </c>
      <c r="B2466" s="57" t="s">
        <v>250</v>
      </c>
      <c r="C2466" s="57" t="s">
        <v>117</v>
      </c>
      <c r="D2466" s="19" t="str">
        <f t="shared" si="228"/>
        <v>Cyclicals</v>
      </c>
      <c r="E2466" s="19" t="str">
        <f t="shared" si="229"/>
        <v>Cyclicals ex-WEG &amp; Embraer</v>
      </c>
      <c r="F2466" s="100">
        <v>4.6010000000000001E-3</v>
      </c>
      <c r="G2466" s="101">
        <v>51.015999999999998</v>
      </c>
      <c r="H2466" s="98">
        <v>1.9E-2</v>
      </c>
      <c r="I2466" s="20">
        <f t="shared" si="230"/>
        <v>1</v>
      </c>
      <c r="J2466" s="102">
        <f t="shared" si="231"/>
        <v>9.0187392190685278E-5</v>
      </c>
      <c r="K2466" s="102">
        <f t="shared" si="232"/>
        <v>4.7467048521413306E-3</v>
      </c>
      <c r="L2466" s="96">
        <f t="shared" si="233"/>
        <v>4.6010000000000001E-3</v>
      </c>
    </row>
    <row r="2467" spans="1:12" ht="13.95" customHeight="1" x14ac:dyDescent="0.3">
      <c r="A2467" s="94">
        <v>44165</v>
      </c>
      <c r="B2467" s="57" t="s">
        <v>250</v>
      </c>
      <c r="C2467" s="57" t="s">
        <v>117</v>
      </c>
      <c r="D2467" s="19" t="str">
        <f t="shared" si="228"/>
        <v>Cyclicals</v>
      </c>
      <c r="E2467" s="19" t="str">
        <f t="shared" si="229"/>
        <v>Cyclicals ex-WEG &amp; Embraer</v>
      </c>
      <c r="F2467" s="100">
        <v>4.3439999999999998E-3</v>
      </c>
      <c r="G2467" s="101">
        <v>184.91300000000001</v>
      </c>
      <c r="H2467" s="98">
        <v>2.1829999999999999E-2</v>
      </c>
      <c r="I2467" s="20">
        <f t="shared" si="230"/>
        <v>0</v>
      </c>
      <c r="J2467" s="102">
        <f t="shared" si="231"/>
        <v>0</v>
      </c>
      <c r="K2467" s="102">
        <f t="shared" si="232"/>
        <v>0</v>
      </c>
      <c r="L2467" s="96">
        <f t="shared" si="233"/>
        <v>0</v>
      </c>
    </row>
    <row r="2468" spans="1:12" ht="13.95" customHeight="1" x14ac:dyDescent="0.3">
      <c r="A2468" s="94">
        <v>44196</v>
      </c>
      <c r="B2468" s="57" t="s">
        <v>250</v>
      </c>
      <c r="C2468" s="57" t="s">
        <v>117</v>
      </c>
      <c r="D2468" s="19" t="str">
        <f t="shared" si="228"/>
        <v>Cyclicals</v>
      </c>
      <c r="E2468" s="19" t="str">
        <f t="shared" si="229"/>
        <v>Cyclicals ex-WEG &amp; Embraer</v>
      </c>
      <c r="F2468" s="100">
        <v>3.973E-3</v>
      </c>
      <c r="G2468" s="101">
        <v>317.32299999999998</v>
      </c>
      <c r="H2468" s="98">
        <v>4.5000000000000014E-3</v>
      </c>
      <c r="I2468" s="20">
        <f t="shared" si="230"/>
        <v>0</v>
      </c>
      <c r="J2468" s="102">
        <f t="shared" si="231"/>
        <v>0</v>
      </c>
      <c r="K2468" s="102">
        <f t="shared" si="232"/>
        <v>0</v>
      </c>
      <c r="L2468" s="96">
        <f t="shared" si="233"/>
        <v>0</v>
      </c>
    </row>
    <row r="2469" spans="1:12" ht="13.95" customHeight="1" x14ac:dyDescent="0.3">
      <c r="A2469" s="94">
        <v>44227</v>
      </c>
      <c r="B2469" s="57" t="s">
        <v>250</v>
      </c>
      <c r="C2469" s="57" t="s">
        <v>117</v>
      </c>
      <c r="D2469" s="19" t="str">
        <f t="shared" si="228"/>
        <v>Cyclicals</v>
      </c>
      <c r="E2469" s="19" t="str">
        <f t="shared" si="229"/>
        <v>Cyclicals ex-WEG &amp; Embraer</v>
      </c>
      <c r="F2469" s="100">
        <v>3.9500000000000004E-3</v>
      </c>
      <c r="G2469" s="101">
        <v>384.303</v>
      </c>
      <c r="H2469" s="98">
        <v>1.7899999999999999E-3</v>
      </c>
      <c r="I2469" s="20">
        <f t="shared" si="230"/>
        <v>0</v>
      </c>
      <c r="J2469" s="102">
        <f t="shared" si="231"/>
        <v>0</v>
      </c>
      <c r="K2469" s="102">
        <f t="shared" si="232"/>
        <v>0</v>
      </c>
      <c r="L2469" s="96">
        <f t="shared" si="233"/>
        <v>0</v>
      </c>
    </row>
    <row r="2470" spans="1:12" ht="13.95" customHeight="1" x14ac:dyDescent="0.3">
      <c r="A2470" s="94">
        <v>44255</v>
      </c>
      <c r="B2470" s="57" t="s">
        <v>250</v>
      </c>
      <c r="C2470" s="57" t="s">
        <v>117</v>
      </c>
      <c r="D2470" s="19" t="str">
        <f t="shared" si="228"/>
        <v>Cyclicals</v>
      </c>
      <c r="E2470" s="19" t="str">
        <f t="shared" si="229"/>
        <v>Cyclicals ex-WEG &amp; Embraer</v>
      </c>
      <c r="F2470" s="100">
        <v>3.4099999999999998E-3</v>
      </c>
      <c r="G2470" s="101">
        <v>96.507000000000005</v>
      </c>
      <c r="H2470" s="98">
        <v>-1.8500000000000001E-3</v>
      </c>
      <c r="I2470" s="20">
        <f t="shared" si="230"/>
        <v>0</v>
      </c>
      <c r="J2470" s="102">
        <f t="shared" si="231"/>
        <v>0</v>
      </c>
      <c r="K2470" s="102">
        <f t="shared" si="232"/>
        <v>0</v>
      </c>
      <c r="L2470" s="96">
        <f t="shared" si="233"/>
        <v>0</v>
      </c>
    </row>
    <row r="2471" spans="1:12" ht="13.95" customHeight="1" x14ac:dyDescent="0.3">
      <c r="A2471" s="94">
        <v>44286</v>
      </c>
      <c r="B2471" s="57" t="s">
        <v>250</v>
      </c>
      <c r="C2471" s="57" t="s">
        <v>117</v>
      </c>
      <c r="D2471" s="19" t="str">
        <f t="shared" si="228"/>
        <v>Cyclicals</v>
      </c>
      <c r="E2471" s="19" t="str">
        <f t="shared" si="229"/>
        <v>Cyclicals ex-WEG &amp; Embraer</v>
      </c>
      <c r="F2471" s="100">
        <v>3.4499999999999999E-3</v>
      </c>
      <c r="G2471" s="101">
        <v>664.56399999999996</v>
      </c>
      <c r="H2471" s="98">
        <v>-1.3999999999999999E-4</v>
      </c>
      <c r="I2471" s="20">
        <f t="shared" si="230"/>
        <v>0</v>
      </c>
      <c r="J2471" s="102">
        <f t="shared" si="231"/>
        <v>0</v>
      </c>
      <c r="K2471" s="102">
        <f t="shared" si="232"/>
        <v>0</v>
      </c>
      <c r="L2471" s="96">
        <f t="shared" si="233"/>
        <v>0</v>
      </c>
    </row>
    <row r="2472" spans="1:12" ht="13.95" customHeight="1" x14ac:dyDescent="0.3">
      <c r="A2472" s="94">
        <v>44316</v>
      </c>
      <c r="B2472" s="57" t="s">
        <v>250</v>
      </c>
      <c r="C2472" s="57" t="s">
        <v>117</v>
      </c>
      <c r="D2472" s="19" t="str">
        <f t="shared" si="228"/>
        <v>Cyclicals</v>
      </c>
      <c r="E2472" s="19" t="str">
        <f t="shared" si="229"/>
        <v>Cyclicals ex-WEG &amp; Embraer</v>
      </c>
      <c r="F2472" s="100">
        <v>3.32E-3</v>
      </c>
      <c r="G2472" s="101">
        <v>220.15100000000001</v>
      </c>
      <c r="H2472" s="98">
        <v>-8.3299999999999989E-3</v>
      </c>
      <c r="I2472" s="20">
        <f t="shared" si="230"/>
        <v>0</v>
      </c>
      <c r="J2472" s="102">
        <f t="shared" si="231"/>
        <v>0</v>
      </c>
      <c r="K2472" s="102">
        <f t="shared" si="232"/>
        <v>0</v>
      </c>
      <c r="L2472" s="96">
        <f t="shared" si="233"/>
        <v>0</v>
      </c>
    </row>
    <row r="2473" spans="1:12" ht="13.95" customHeight="1" x14ac:dyDescent="0.3">
      <c r="A2473" s="94">
        <v>44347</v>
      </c>
      <c r="B2473" s="57" t="s">
        <v>250</v>
      </c>
      <c r="C2473" s="57" t="s">
        <v>117</v>
      </c>
      <c r="D2473" s="19" t="str">
        <f t="shared" si="228"/>
        <v>Cyclicals</v>
      </c>
      <c r="E2473" s="19" t="str">
        <f t="shared" si="229"/>
        <v>Cyclicals ex-WEG &amp; Embraer</v>
      </c>
      <c r="F2473" s="100">
        <v>3.4099999999999998E-3</v>
      </c>
      <c r="G2473" s="101">
        <v>386.89800000000002</v>
      </c>
      <c r="H2473" s="98">
        <v>-8.5799999999999991E-3</v>
      </c>
      <c r="I2473" s="20">
        <f t="shared" si="230"/>
        <v>0</v>
      </c>
      <c r="J2473" s="102">
        <f t="shared" si="231"/>
        <v>0</v>
      </c>
      <c r="K2473" s="102">
        <f t="shared" si="232"/>
        <v>0</v>
      </c>
      <c r="L2473" s="96">
        <f t="shared" si="233"/>
        <v>0</v>
      </c>
    </row>
    <row r="2474" spans="1:12" ht="13.95" customHeight="1" x14ac:dyDescent="0.3">
      <c r="A2474" s="94">
        <v>44377</v>
      </c>
      <c r="B2474" s="57" t="s">
        <v>250</v>
      </c>
      <c r="C2474" s="57" t="s">
        <v>117</v>
      </c>
      <c r="D2474" s="19" t="str">
        <f t="shared" si="228"/>
        <v>Cyclicals</v>
      </c>
      <c r="E2474" s="19" t="str">
        <f t="shared" si="229"/>
        <v>Cyclicals ex-WEG &amp; Embraer</v>
      </c>
      <c r="F2474" s="100">
        <v>3.49E-3</v>
      </c>
      <c r="G2474" s="101">
        <v>7286.46</v>
      </c>
      <c r="H2474" s="98">
        <v>-5.5000000000000003E-4</v>
      </c>
      <c r="I2474" s="20">
        <f t="shared" si="230"/>
        <v>0</v>
      </c>
      <c r="J2474" s="102">
        <f t="shared" si="231"/>
        <v>0</v>
      </c>
      <c r="K2474" s="102">
        <f t="shared" si="232"/>
        <v>0</v>
      </c>
      <c r="L2474" s="96">
        <f t="shared" si="233"/>
        <v>0</v>
      </c>
    </row>
    <row r="2475" spans="1:12" ht="13.95" customHeight="1" x14ac:dyDescent="0.3">
      <c r="A2475" s="94">
        <v>44408</v>
      </c>
      <c r="B2475" s="57" t="s">
        <v>250</v>
      </c>
      <c r="C2475" s="57" t="s">
        <v>117</v>
      </c>
      <c r="D2475" s="19" t="str">
        <f t="shared" si="228"/>
        <v>Cyclicals</v>
      </c>
      <c r="E2475" s="19" t="str">
        <f t="shared" si="229"/>
        <v>Cyclicals ex-WEG &amp; Embraer</v>
      </c>
      <c r="F2475" s="100">
        <v>3.0500000000000002E-3</v>
      </c>
      <c r="G2475" s="101">
        <v>95.49</v>
      </c>
      <c r="H2475" s="98">
        <v>4.2000000000000002E-4</v>
      </c>
      <c r="I2475" s="20">
        <f t="shared" si="230"/>
        <v>0</v>
      </c>
      <c r="J2475" s="102">
        <f t="shared" si="231"/>
        <v>0</v>
      </c>
      <c r="K2475" s="102">
        <f t="shared" si="232"/>
        <v>0</v>
      </c>
      <c r="L2475" s="96">
        <f t="shared" si="233"/>
        <v>0</v>
      </c>
    </row>
    <row r="2476" spans="1:12" ht="13.95" customHeight="1" x14ac:dyDescent="0.3">
      <c r="A2476" s="94">
        <v>44439</v>
      </c>
      <c r="B2476" s="57" t="s">
        <v>250</v>
      </c>
      <c r="C2476" s="57" t="s">
        <v>117</v>
      </c>
      <c r="D2476" s="19" t="str">
        <f t="shared" si="228"/>
        <v>Cyclicals</v>
      </c>
      <c r="E2476" s="19" t="str">
        <f t="shared" si="229"/>
        <v>Cyclicals ex-WEG &amp; Embraer</v>
      </c>
      <c r="F2476" s="100">
        <v>2.7799999999999999E-3</v>
      </c>
      <c r="G2476" s="101">
        <v>434.72899999999998</v>
      </c>
      <c r="H2476" s="98">
        <v>4.2000000000000002E-4</v>
      </c>
      <c r="I2476" s="20">
        <f t="shared" si="230"/>
        <v>0</v>
      </c>
      <c r="J2476" s="102">
        <f t="shared" si="231"/>
        <v>0</v>
      </c>
      <c r="K2476" s="102">
        <f t="shared" si="232"/>
        <v>0</v>
      </c>
      <c r="L2476" s="96">
        <f t="shared" si="233"/>
        <v>0</v>
      </c>
    </row>
    <row r="2477" spans="1:12" ht="13.95" customHeight="1" x14ac:dyDescent="0.3">
      <c r="A2477" s="94">
        <v>44469</v>
      </c>
      <c r="B2477" s="57" t="s">
        <v>250</v>
      </c>
      <c r="C2477" s="57" t="s">
        <v>117</v>
      </c>
      <c r="D2477" s="19" t="str">
        <f t="shared" si="228"/>
        <v>Cyclicals</v>
      </c>
      <c r="E2477" s="19" t="str">
        <f t="shared" si="229"/>
        <v>Cyclicals ex-WEG &amp; Embraer</v>
      </c>
      <c r="F2477" s="100">
        <v>2.32E-3</v>
      </c>
      <c r="G2477" s="101">
        <v>369.43200000000002</v>
      </c>
      <c r="H2477" s="98">
        <v>4.0129999999999999E-2</v>
      </c>
      <c r="I2477" s="20">
        <f t="shared" si="230"/>
        <v>0</v>
      </c>
      <c r="J2477" s="102">
        <f t="shared" si="231"/>
        <v>0</v>
      </c>
      <c r="K2477" s="102">
        <f t="shared" si="232"/>
        <v>0</v>
      </c>
      <c r="L2477" s="96">
        <f t="shared" si="233"/>
        <v>0</v>
      </c>
    </row>
    <row r="2478" spans="1:12" ht="13.95" customHeight="1" x14ac:dyDescent="0.3">
      <c r="A2478" s="94">
        <v>44500</v>
      </c>
      <c r="B2478" s="57" t="s">
        <v>250</v>
      </c>
      <c r="C2478" s="57" t="s">
        <v>117</v>
      </c>
      <c r="D2478" s="19" t="str">
        <f t="shared" si="228"/>
        <v>Cyclicals</v>
      </c>
      <c r="E2478" s="19" t="str">
        <f t="shared" si="229"/>
        <v>Cyclicals ex-WEG &amp; Embraer</v>
      </c>
      <c r="F2478" s="100">
        <v>2.3E-3</v>
      </c>
      <c r="G2478" s="101">
        <v>369.43200000000002</v>
      </c>
      <c r="H2478" s="98">
        <v>4.4920000000000002E-2</v>
      </c>
      <c r="I2478" s="20">
        <f t="shared" si="230"/>
        <v>0</v>
      </c>
      <c r="J2478" s="102">
        <f t="shared" si="231"/>
        <v>0</v>
      </c>
      <c r="K2478" s="102">
        <f t="shared" si="232"/>
        <v>0</v>
      </c>
      <c r="L2478" s="96">
        <f t="shared" si="233"/>
        <v>0</v>
      </c>
    </row>
    <row r="2479" spans="1:12" ht="13.95" customHeight="1" x14ac:dyDescent="0.3">
      <c r="A2479" s="94">
        <v>44530</v>
      </c>
      <c r="B2479" s="57" t="s">
        <v>250</v>
      </c>
      <c r="C2479" s="57" t="s">
        <v>117</v>
      </c>
      <c r="D2479" s="19" t="str">
        <f t="shared" si="228"/>
        <v>Cyclicals</v>
      </c>
      <c r="E2479" s="19" t="str">
        <f t="shared" si="229"/>
        <v>Cyclicals ex-WEG &amp; Embraer</v>
      </c>
      <c r="F2479" s="100">
        <v>2.3500000000000001E-3</v>
      </c>
      <c r="G2479" s="101">
        <v>369.43200000000002</v>
      </c>
      <c r="H2479" s="98">
        <v>4.7660000000000001E-2</v>
      </c>
      <c r="I2479" s="20">
        <f t="shared" si="230"/>
        <v>0</v>
      </c>
      <c r="J2479" s="102">
        <f t="shared" si="231"/>
        <v>0</v>
      </c>
      <c r="K2479" s="102">
        <f t="shared" si="232"/>
        <v>0</v>
      </c>
      <c r="L2479" s="96">
        <f t="shared" si="233"/>
        <v>0</v>
      </c>
    </row>
    <row r="2480" spans="1:12" ht="13.95" customHeight="1" x14ac:dyDescent="0.3">
      <c r="A2480" s="94">
        <v>44561</v>
      </c>
      <c r="B2480" s="57" t="s">
        <v>250</v>
      </c>
      <c r="C2480" s="57" t="s">
        <v>117</v>
      </c>
      <c r="D2480" s="19" t="str">
        <f t="shared" si="228"/>
        <v>Cyclicals</v>
      </c>
      <c r="E2480" s="19" t="str">
        <f t="shared" si="229"/>
        <v>Cyclicals ex-WEG &amp; Embraer</v>
      </c>
      <c r="F2480" s="100">
        <v>2.2499999999999998E-3</v>
      </c>
      <c r="G2480" s="101">
        <v>369.43200000000002</v>
      </c>
      <c r="H2480" s="98">
        <v>-7.8000000000000014E-3</v>
      </c>
      <c r="I2480" s="20">
        <f t="shared" si="230"/>
        <v>0</v>
      </c>
      <c r="J2480" s="102">
        <f t="shared" si="231"/>
        <v>0</v>
      </c>
      <c r="K2480" s="102">
        <f t="shared" si="232"/>
        <v>0</v>
      </c>
      <c r="L2480" s="96">
        <f t="shared" si="233"/>
        <v>0</v>
      </c>
    </row>
    <row r="2481" spans="1:12" ht="13.95" customHeight="1" x14ac:dyDescent="0.3">
      <c r="A2481" s="94">
        <v>44592</v>
      </c>
      <c r="B2481" s="57" t="s">
        <v>250</v>
      </c>
      <c r="C2481" s="57" t="s">
        <v>117</v>
      </c>
      <c r="D2481" s="19" t="str">
        <f t="shared" si="228"/>
        <v>Cyclicals</v>
      </c>
      <c r="E2481" s="19" t="str">
        <f t="shared" si="229"/>
        <v>Cyclicals ex-WEG &amp; Embraer</v>
      </c>
      <c r="F2481" s="100">
        <v>2.2100000000000002E-3</v>
      </c>
      <c r="G2481" s="101">
        <v>369.43200000000002</v>
      </c>
      <c r="H2481" s="98">
        <v>-2.017E-2</v>
      </c>
      <c r="I2481" s="20">
        <f t="shared" si="230"/>
        <v>0</v>
      </c>
      <c r="J2481" s="102">
        <f t="shared" si="231"/>
        <v>0</v>
      </c>
      <c r="K2481" s="102">
        <f t="shared" si="232"/>
        <v>0</v>
      </c>
      <c r="L2481" s="96">
        <f t="shared" si="233"/>
        <v>0</v>
      </c>
    </row>
    <row r="2482" spans="1:12" ht="13.95" customHeight="1" x14ac:dyDescent="0.3">
      <c r="A2482" s="94">
        <v>44620</v>
      </c>
      <c r="B2482" s="57" t="s">
        <v>250</v>
      </c>
      <c r="C2482" s="57" t="s">
        <v>117</v>
      </c>
      <c r="D2482" s="19" t="str">
        <f t="shared" si="228"/>
        <v>Cyclicals</v>
      </c>
      <c r="E2482" s="19" t="str">
        <f t="shared" si="229"/>
        <v>Cyclicals ex-WEG &amp; Embraer</v>
      </c>
      <c r="F2482" s="100">
        <v>1.92E-3</v>
      </c>
      <c r="G2482" s="101">
        <v>369.43200000000002</v>
      </c>
      <c r="H2482" s="98">
        <v>-4.9399999999999999E-3</v>
      </c>
      <c r="I2482" s="20">
        <f t="shared" si="230"/>
        <v>0</v>
      </c>
      <c r="J2482" s="102">
        <f t="shared" si="231"/>
        <v>0</v>
      </c>
      <c r="K2482" s="102">
        <f t="shared" si="232"/>
        <v>0</v>
      </c>
      <c r="L2482" s="96">
        <f t="shared" si="233"/>
        <v>0</v>
      </c>
    </row>
    <row r="2483" spans="1:12" ht="13.95" customHeight="1" x14ac:dyDescent="0.3">
      <c r="A2483" s="94">
        <v>44651</v>
      </c>
      <c r="B2483" s="57" t="s">
        <v>250</v>
      </c>
      <c r="C2483" s="57" t="s">
        <v>117</v>
      </c>
      <c r="D2483" s="19" t="str">
        <f t="shared" si="228"/>
        <v>Cyclicals</v>
      </c>
      <c r="E2483" s="19" t="str">
        <f t="shared" si="229"/>
        <v>Cyclicals ex-WEG &amp; Embraer</v>
      </c>
      <c r="F2483" s="100">
        <v>2.2799999999999999E-3</v>
      </c>
      <c r="G2483" s="101">
        <v>369.43200000000002</v>
      </c>
      <c r="H2483" s="98">
        <v>-4.1900000000000001E-3</v>
      </c>
      <c r="I2483" s="20">
        <f t="shared" si="230"/>
        <v>0</v>
      </c>
      <c r="J2483" s="102">
        <f t="shared" si="231"/>
        <v>0</v>
      </c>
      <c r="K2483" s="102">
        <f t="shared" si="232"/>
        <v>0</v>
      </c>
      <c r="L2483" s="96">
        <f t="shared" si="233"/>
        <v>0</v>
      </c>
    </row>
    <row r="2484" spans="1:12" ht="13.95" customHeight="1" x14ac:dyDescent="0.3">
      <c r="A2484" s="94">
        <v>44681</v>
      </c>
      <c r="B2484" s="57" t="s">
        <v>250</v>
      </c>
      <c r="C2484" s="57" t="s">
        <v>117</v>
      </c>
      <c r="D2484" s="19" t="str">
        <f t="shared" si="228"/>
        <v>Cyclicals</v>
      </c>
      <c r="E2484" s="19" t="str">
        <f t="shared" si="229"/>
        <v>Cyclicals ex-WEG &amp; Embraer</v>
      </c>
      <c r="F2484" s="100">
        <v>2.2200000000000002E-3</v>
      </c>
      <c r="G2484" s="101">
        <v>369.43200000000002</v>
      </c>
      <c r="H2484" s="98">
        <v>-1.3780000000000001E-2</v>
      </c>
      <c r="I2484" s="20">
        <f t="shared" si="230"/>
        <v>0</v>
      </c>
      <c r="J2484" s="102">
        <f t="shared" si="231"/>
        <v>0</v>
      </c>
      <c r="K2484" s="102">
        <f t="shared" si="232"/>
        <v>0</v>
      </c>
      <c r="L2484" s="96">
        <f t="shared" si="233"/>
        <v>0</v>
      </c>
    </row>
    <row r="2485" spans="1:12" ht="13.95" customHeight="1" x14ac:dyDescent="0.3">
      <c r="A2485" s="94">
        <v>44712</v>
      </c>
      <c r="B2485" s="57" t="s">
        <v>250</v>
      </c>
      <c r="C2485" s="57" t="s">
        <v>117</v>
      </c>
      <c r="D2485" s="19" t="str">
        <f t="shared" si="228"/>
        <v>Cyclicals</v>
      </c>
      <c r="E2485" s="19" t="str">
        <f t="shared" si="229"/>
        <v>Cyclicals ex-WEG &amp; Embraer</v>
      </c>
      <c r="F2485" s="100">
        <v>2.3700000000000001E-3</v>
      </c>
      <c r="G2485" s="101">
        <v>369.43200000000002</v>
      </c>
      <c r="H2485" s="98">
        <v>-1.542E-2</v>
      </c>
      <c r="I2485" s="20">
        <f t="shared" si="230"/>
        <v>0</v>
      </c>
      <c r="J2485" s="102">
        <f t="shared" si="231"/>
        <v>0</v>
      </c>
      <c r="K2485" s="102">
        <f t="shared" si="232"/>
        <v>0</v>
      </c>
      <c r="L2485" s="96">
        <f t="shared" si="233"/>
        <v>0</v>
      </c>
    </row>
    <row r="2486" spans="1:12" ht="13.95" customHeight="1" x14ac:dyDescent="0.3">
      <c r="A2486" s="94">
        <v>44742</v>
      </c>
      <c r="B2486" s="57" t="s">
        <v>250</v>
      </c>
      <c r="C2486" s="57" t="s">
        <v>117</v>
      </c>
      <c r="D2486" s="19" t="str">
        <f t="shared" si="228"/>
        <v>Cyclicals</v>
      </c>
      <c r="E2486" s="19" t="str">
        <f t="shared" si="229"/>
        <v>Cyclicals ex-WEG &amp; Embraer</v>
      </c>
      <c r="F2486" s="100">
        <v>2.14E-3</v>
      </c>
      <c r="G2486" s="101">
        <v>369.43200000000002</v>
      </c>
      <c r="H2486" s="98">
        <v>-8.539999999999999E-3</v>
      </c>
      <c r="I2486" s="20">
        <f t="shared" si="230"/>
        <v>0</v>
      </c>
      <c r="J2486" s="102">
        <f t="shared" si="231"/>
        <v>0</v>
      </c>
      <c r="K2486" s="102">
        <f t="shared" si="232"/>
        <v>0</v>
      </c>
      <c r="L2486" s="96">
        <f t="shared" si="233"/>
        <v>0</v>
      </c>
    </row>
    <row r="2487" spans="1:12" ht="13.95" customHeight="1" x14ac:dyDescent="0.3">
      <c r="A2487" s="94">
        <v>44773</v>
      </c>
      <c r="B2487" s="57" t="s">
        <v>250</v>
      </c>
      <c r="C2487" s="57" t="s">
        <v>117</v>
      </c>
      <c r="D2487" s="19" t="str">
        <f t="shared" si="228"/>
        <v>Cyclicals</v>
      </c>
      <c r="E2487" s="19" t="str">
        <f t="shared" si="229"/>
        <v>Cyclicals ex-WEG &amp; Embraer</v>
      </c>
      <c r="F2487" s="100">
        <v>2.15E-3</v>
      </c>
      <c r="G2487" s="101">
        <v>369.43200000000002</v>
      </c>
      <c r="H2487" s="98">
        <v>-7.5500000000000003E-3</v>
      </c>
      <c r="I2487" s="20">
        <f t="shared" si="230"/>
        <v>0</v>
      </c>
      <c r="J2487" s="102">
        <f t="shared" si="231"/>
        <v>0</v>
      </c>
      <c r="K2487" s="102">
        <f t="shared" si="232"/>
        <v>0</v>
      </c>
      <c r="L2487" s="96">
        <f t="shared" si="233"/>
        <v>0</v>
      </c>
    </row>
    <row r="2488" spans="1:12" ht="13.95" customHeight="1" x14ac:dyDescent="0.3">
      <c r="A2488" s="94">
        <v>44804</v>
      </c>
      <c r="B2488" s="57" t="s">
        <v>250</v>
      </c>
      <c r="C2488" s="57" t="s">
        <v>117</v>
      </c>
      <c r="D2488" s="19" t="str">
        <f t="shared" si="228"/>
        <v>Cyclicals</v>
      </c>
      <c r="E2488" s="19" t="str">
        <f t="shared" si="229"/>
        <v>Cyclicals ex-WEG &amp; Embraer</v>
      </c>
      <c r="F2488" s="100">
        <v>2.3E-3</v>
      </c>
      <c r="G2488" s="101">
        <v>369.43200000000002</v>
      </c>
      <c r="H2488" s="98">
        <v>-7.2299999999999986E-3</v>
      </c>
      <c r="I2488" s="20">
        <f t="shared" si="230"/>
        <v>0</v>
      </c>
      <c r="J2488" s="102">
        <f t="shared" si="231"/>
        <v>0</v>
      </c>
      <c r="K2488" s="102">
        <f t="shared" si="232"/>
        <v>0</v>
      </c>
      <c r="L2488" s="96">
        <f t="shared" si="233"/>
        <v>0</v>
      </c>
    </row>
    <row r="2489" spans="1:12" ht="13.95" customHeight="1" x14ac:dyDescent="0.3">
      <c r="A2489" s="94">
        <v>44834</v>
      </c>
      <c r="B2489" s="57" t="s">
        <v>250</v>
      </c>
      <c r="C2489" s="57" t="s">
        <v>117</v>
      </c>
      <c r="D2489" s="19" t="str">
        <f t="shared" si="228"/>
        <v>Cyclicals</v>
      </c>
      <c r="E2489" s="19" t="str">
        <f t="shared" si="229"/>
        <v>Cyclicals ex-WEG &amp; Embraer</v>
      </c>
      <c r="F2489" s="100">
        <v>2.5799999999999998E-3</v>
      </c>
      <c r="G2489" s="101">
        <v>369.43200000000002</v>
      </c>
      <c r="H2489" s="98">
        <v>-6.7700000000000008E-3</v>
      </c>
      <c r="I2489" s="20">
        <f t="shared" si="230"/>
        <v>0</v>
      </c>
      <c r="J2489" s="102">
        <f t="shared" si="231"/>
        <v>0</v>
      </c>
      <c r="K2489" s="102">
        <f t="shared" si="232"/>
        <v>0</v>
      </c>
      <c r="L2489" s="96">
        <f t="shared" si="233"/>
        <v>0</v>
      </c>
    </row>
    <row r="2490" spans="1:12" ht="13.95" customHeight="1" x14ac:dyDescent="0.3">
      <c r="A2490" s="94">
        <v>44865</v>
      </c>
      <c r="B2490" s="57" t="s">
        <v>250</v>
      </c>
      <c r="C2490" s="57" t="s">
        <v>117</v>
      </c>
      <c r="D2490" s="19" t="str">
        <f t="shared" si="228"/>
        <v>Cyclicals</v>
      </c>
      <c r="E2490" s="19" t="str">
        <f t="shared" si="229"/>
        <v>Cyclicals ex-WEG &amp; Embraer</v>
      </c>
      <c r="F2490" s="100">
        <v>2.7399999999999998E-3</v>
      </c>
      <c r="G2490" s="101">
        <v>369.43200000000002</v>
      </c>
      <c r="H2490" s="98">
        <v>-3.9399999999999999E-3</v>
      </c>
      <c r="I2490" s="20">
        <f t="shared" si="230"/>
        <v>0</v>
      </c>
      <c r="J2490" s="102">
        <f t="shared" si="231"/>
        <v>0</v>
      </c>
      <c r="K2490" s="102">
        <f t="shared" si="232"/>
        <v>0</v>
      </c>
      <c r="L2490" s="96">
        <f t="shared" si="233"/>
        <v>0</v>
      </c>
    </row>
    <row r="2491" spans="1:12" ht="13.95" customHeight="1" x14ac:dyDescent="0.3">
      <c r="A2491" s="94">
        <v>44895</v>
      </c>
      <c r="B2491" s="57" t="s">
        <v>250</v>
      </c>
      <c r="C2491" s="57" t="s">
        <v>117</v>
      </c>
      <c r="D2491" s="19" t="str">
        <f t="shared" si="228"/>
        <v>Cyclicals</v>
      </c>
      <c r="E2491" s="19" t="str">
        <f t="shared" si="229"/>
        <v>Cyclicals ex-WEG &amp; Embraer</v>
      </c>
      <c r="F2491" s="100">
        <v>1.9599999999999999E-3</v>
      </c>
      <c r="G2491" s="101">
        <v>369.43200000000002</v>
      </c>
      <c r="H2491" s="98">
        <v>-1.7700000000000001E-3</v>
      </c>
      <c r="I2491" s="20">
        <f t="shared" si="230"/>
        <v>0</v>
      </c>
      <c r="J2491" s="102">
        <f t="shared" si="231"/>
        <v>0</v>
      </c>
      <c r="K2491" s="102">
        <f t="shared" si="232"/>
        <v>0</v>
      </c>
      <c r="L2491" s="96">
        <f t="shared" si="233"/>
        <v>0</v>
      </c>
    </row>
    <row r="2492" spans="1:12" ht="13.95" customHeight="1" x14ac:dyDescent="0.3">
      <c r="A2492" s="94">
        <v>44926</v>
      </c>
      <c r="B2492" s="57" t="s">
        <v>250</v>
      </c>
      <c r="C2492" s="57" t="s">
        <v>117</v>
      </c>
      <c r="D2492" s="19" t="str">
        <f t="shared" si="228"/>
        <v>Cyclicals</v>
      </c>
      <c r="E2492" s="19" t="str">
        <f t="shared" si="229"/>
        <v>Cyclicals ex-WEG &amp; Embraer</v>
      </c>
      <c r="F2492" s="100">
        <v>1.99E-3</v>
      </c>
      <c r="G2492" s="101">
        <v>1153.711</v>
      </c>
      <c r="H2492" s="98">
        <v>-1.1199999999999999E-3</v>
      </c>
      <c r="I2492" s="20">
        <f t="shared" si="230"/>
        <v>0</v>
      </c>
      <c r="J2492" s="102">
        <f t="shared" si="231"/>
        <v>0</v>
      </c>
      <c r="K2492" s="102">
        <f t="shared" si="232"/>
        <v>0</v>
      </c>
      <c r="L2492" s="96">
        <f t="shared" si="233"/>
        <v>0</v>
      </c>
    </row>
    <row r="2493" spans="1:12" ht="13.95" customHeight="1" x14ac:dyDescent="0.3">
      <c r="A2493" s="94">
        <v>44957</v>
      </c>
      <c r="B2493" s="57" t="s">
        <v>250</v>
      </c>
      <c r="C2493" s="57" t="s">
        <v>117</v>
      </c>
      <c r="D2493" s="19" t="str">
        <f t="shared" si="228"/>
        <v>Cyclicals</v>
      </c>
      <c r="E2493" s="19" t="str">
        <f t="shared" si="229"/>
        <v>Cyclicals ex-WEG &amp; Embraer</v>
      </c>
      <c r="F2493" s="100">
        <v>2.16E-3</v>
      </c>
      <c r="G2493" s="101">
        <v>118.18899999999999</v>
      </c>
      <c r="H2493" s="98">
        <v>1.07E-3</v>
      </c>
      <c r="I2493" s="20">
        <f t="shared" si="230"/>
        <v>0</v>
      </c>
      <c r="J2493" s="102">
        <f t="shared" si="231"/>
        <v>0</v>
      </c>
      <c r="K2493" s="102">
        <f t="shared" si="232"/>
        <v>0</v>
      </c>
      <c r="L2493" s="96">
        <f t="shared" si="233"/>
        <v>0</v>
      </c>
    </row>
    <row r="2494" spans="1:12" ht="13.95" customHeight="1" x14ac:dyDescent="0.3">
      <c r="A2494" s="94">
        <v>44985</v>
      </c>
      <c r="B2494" s="57" t="s">
        <v>250</v>
      </c>
      <c r="C2494" s="57" t="s">
        <v>117</v>
      </c>
      <c r="D2494" s="19" t="str">
        <f t="shared" si="228"/>
        <v>Cyclicals</v>
      </c>
      <c r="E2494" s="19" t="str">
        <f t="shared" si="229"/>
        <v>Cyclicals ex-WEG &amp; Embraer</v>
      </c>
      <c r="F2494" s="100">
        <v>1.99E-3</v>
      </c>
      <c r="G2494" s="101">
        <v>82.188000000000002</v>
      </c>
      <c r="H2494" s="98">
        <v>4.6000000000000001E-4</v>
      </c>
      <c r="I2494" s="20">
        <f t="shared" si="230"/>
        <v>0</v>
      </c>
      <c r="J2494" s="102">
        <f t="shared" si="231"/>
        <v>0</v>
      </c>
      <c r="K2494" s="102">
        <f t="shared" si="232"/>
        <v>0</v>
      </c>
      <c r="L2494" s="96">
        <f t="shared" si="233"/>
        <v>0</v>
      </c>
    </row>
    <row r="2495" spans="1:12" ht="13.95" customHeight="1" x14ac:dyDescent="0.3">
      <c r="A2495" s="94">
        <v>45016</v>
      </c>
      <c r="B2495" s="57" t="s">
        <v>250</v>
      </c>
      <c r="C2495" s="57" t="s">
        <v>117</v>
      </c>
      <c r="D2495" s="19" t="str">
        <f t="shared" si="228"/>
        <v>Cyclicals</v>
      </c>
      <c r="E2495" s="19" t="str">
        <f t="shared" si="229"/>
        <v>Cyclicals ex-WEG &amp; Embraer</v>
      </c>
      <c r="F2495" s="100">
        <v>1.9E-3</v>
      </c>
      <c r="G2495" s="101">
        <v>41.718000000000004</v>
      </c>
      <c r="H2495" s="98">
        <v>6.5500000000000003E-3</v>
      </c>
      <c r="I2495" s="20">
        <f t="shared" si="230"/>
        <v>0</v>
      </c>
      <c r="J2495" s="102">
        <f t="shared" si="231"/>
        <v>0</v>
      </c>
      <c r="K2495" s="102">
        <f t="shared" si="232"/>
        <v>0</v>
      </c>
      <c r="L2495" s="96">
        <f t="shared" si="233"/>
        <v>0</v>
      </c>
    </row>
    <row r="2496" spans="1:12" ht="13.95" customHeight="1" x14ac:dyDescent="0.3">
      <c r="A2496" s="94">
        <v>45046</v>
      </c>
      <c r="B2496" s="57" t="s">
        <v>250</v>
      </c>
      <c r="C2496" s="57" t="s">
        <v>117</v>
      </c>
      <c r="D2496" s="19" t="str">
        <f t="shared" si="228"/>
        <v>Cyclicals</v>
      </c>
      <c r="E2496" s="19" t="str">
        <f t="shared" si="229"/>
        <v>Cyclicals ex-WEG &amp; Embraer</v>
      </c>
      <c r="F2496" s="100">
        <v>2.0200000000000001E-3</v>
      </c>
      <c r="G2496" s="101">
        <v>35.003999999999998</v>
      </c>
      <c r="H2496" s="98">
        <v>8.8299999999999993E-3</v>
      </c>
      <c r="I2496" s="20">
        <f t="shared" si="230"/>
        <v>0</v>
      </c>
      <c r="J2496" s="102">
        <f t="shared" si="231"/>
        <v>0</v>
      </c>
      <c r="K2496" s="102">
        <f t="shared" si="232"/>
        <v>0</v>
      </c>
      <c r="L2496" s="96">
        <f t="shared" si="233"/>
        <v>0</v>
      </c>
    </row>
    <row r="2497" spans="1:12" ht="13.95" customHeight="1" x14ac:dyDescent="0.3">
      <c r="A2497" s="94">
        <v>45077</v>
      </c>
      <c r="B2497" s="57" t="s">
        <v>250</v>
      </c>
      <c r="C2497" s="57" t="s">
        <v>117</v>
      </c>
      <c r="D2497" s="19" t="str">
        <f t="shared" si="228"/>
        <v>Cyclicals</v>
      </c>
      <c r="E2497" s="19" t="str">
        <f t="shared" si="229"/>
        <v>Cyclicals ex-WEG &amp; Embraer</v>
      </c>
      <c r="F2497" s="100">
        <v>2.7499999999999998E-3</v>
      </c>
      <c r="G2497" s="101">
        <v>57.981000000000002</v>
      </c>
      <c r="H2497" s="98">
        <v>8.9899999999999997E-3</v>
      </c>
      <c r="I2497" s="20">
        <f t="shared" si="230"/>
        <v>0</v>
      </c>
      <c r="J2497" s="102">
        <f t="shared" si="231"/>
        <v>0</v>
      </c>
      <c r="K2497" s="102">
        <f t="shared" si="232"/>
        <v>0</v>
      </c>
      <c r="L2497" s="96">
        <f t="shared" si="233"/>
        <v>0</v>
      </c>
    </row>
    <row r="2498" spans="1:12" ht="13.95" customHeight="1" x14ac:dyDescent="0.3">
      <c r="A2498" s="94">
        <v>45107</v>
      </c>
      <c r="B2498" s="57" t="s">
        <v>250</v>
      </c>
      <c r="C2498" s="57" t="s">
        <v>117</v>
      </c>
      <c r="D2498" s="19" t="str">
        <f t="shared" si="228"/>
        <v>Cyclicals</v>
      </c>
      <c r="E2498" s="19" t="str">
        <f t="shared" si="229"/>
        <v>Cyclicals ex-WEG &amp; Embraer</v>
      </c>
      <c r="F2498" s="100">
        <v>2.8800000000000002E-3</v>
      </c>
      <c r="G2498" s="101">
        <v>49.808999999999997</v>
      </c>
      <c r="H2498" s="98">
        <v>1.5939999999999999E-2</v>
      </c>
      <c r="I2498" s="20">
        <f t="shared" si="230"/>
        <v>1</v>
      </c>
      <c r="J2498" s="102">
        <f t="shared" si="231"/>
        <v>5.782087574534723E-5</v>
      </c>
      <c r="K2498" s="102">
        <f t="shared" si="232"/>
        <v>3.6274075122551589E-3</v>
      </c>
      <c r="L2498" s="96">
        <f t="shared" si="233"/>
        <v>2.8800000000000002E-3</v>
      </c>
    </row>
    <row r="2499" spans="1:12" ht="13.95" customHeight="1" x14ac:dyDescent="0.3">
      <c r="A2499" s="94">
        <v>45138</v>
      </c>
      <c r="B2499" s="57" t="s">
        <v>250</v>
      </c>
      <c r="C2499" s="57" t="s">
        <v>117</v>
      </c>
      <c r="D2499" s="19" t="str">
        <f t="shared" si="228"/>
        <v>Cyclicals</v>
      </c>
      <c r="E2499" s="19" t="str">
        <f t="shared" si="229"/>
        <v>Cyclicals ex-WEG &amp; Embraer</v>
      </c>
      <c r="F2499" s="100">
        <v>2.8600000000000001E-3</v>
      </c>
      <c r="G2499" s="101">
        <v>41.521000000000001</v>
      </c>
      <c r="H2499" s="98">
        <v>1.9290000000000002E-2</v>
      </c>
      <c r="I2499" s="20">
        <f t="shared" si="230"/>
        <v>1</v>
      </c>
      <c r="J2499" s="102">
        <f t="shared" si="231"/>
        <v>6.8880807302328941E-5</v>
      </c>
      <c r="K2499" s="102">
        <f t="shared" si="232"/>
        <v>3.5708039036977156E-3</v>
      </c>
      <c r="L2499" s="96">
        <f t="shared" si="233"/>
        <v>2.8600000000000001E-3</v>
      </c>
    </row>
    <row r="2500" spans="1:12" ht="13.95" customHeight="1" x14ac:dyDescent="0.3">
      <c r="A2500" s="94">
        <v>45169</v>
      </c>
      <c r="B2500" s="57" t="s">
        <v>250</v>
      </c>
      <c r="C2500" s="57" t="s">
        <v>117</v>
      </c>
      <c r="D2500" s="19" t="str">
        <f t="shared" si="228"/>
        <v>Cyclicals</v>
      </c>
      <c r="E2500" s="19" t="str">
        <f t="shared" si="229"/>
        <v>Cyclicals ex-WEG &amp; Embraer</v>
      </c>
      <c r="F2500" s="100">
        <v>2.66E-3</v>
      </c>
      <c r="G2500" s="101">
        <v>24.76</v>
      </c>
      <c r="H2500" s="98">
        <v>2.4410000000000001E-2</v>
      </c>
      <c r="I2500" s="20">
        <f t="shared" si="230"/>
        <v>1</v>
      </c>
      <c r="J2500" s="102">
        <f t="shared" si="231"/>
        <v>1.074313408723748E-4</v>
      </c>
      <c r="K2500" s="102">
        <f t="shared" si="232"/>
        <v>4.4011200685118721E-3</v>
      </c>
      <c r="L2500" s="96">
        <f t="shared" si="233"/>
        <v>2.66E-3</v>
      </c>
    </row>
    <row r="2501" spans="1:12" ht="13.95" customHeight="1" x14ac:dyDescent="0.3">
      <c r="A2501" s="94">
        <v>45199</v>
      </c>
      <c r="B2501" s="57" t="s">
        <v>250</v>
      </c>
      <c r="C2501" s="57" t="s">
        <v>117</v>
      </c>
      <c r="D2501" s="19" t="str">
        <f t="shared" ref="D2501:D2564" si="234">VLOOKUP(C2501,GicsMap,2,FALSE)</f>
        <v>Cyclicals</v>
      </c>
      <c r="E2501" s="19" t="str">
        <f t="shared" ref="E2501:E2564" si="235">IF(D2501="Cyclicals",IF(COUNTIF(GlobalList,B2501)&gt;0,"WEG &amp; Embraer","Cyclicals ex-WEG &amp; Embraer"),D2501)</f>
        <v>Cyclicals ex-WEG &amp; Embraer</v>
      </c>
      <c r="F2501" s="100">
        <v>2.3700000000000001E-3</v>
      </c>
      <c r="G2501" s="101">
        <v>15.702</v>
      </c>
      <c r="H2501" s="98">
        <v>2.6169999999999999E-2</v>
      </c>
      <c r="I2501" s="20">
        <f t="shared" ref="I2501:I2564" si="236">IF(AND(ISNUMBER(G2501),ISNUMBER(H2501),G2501&gt;=PEmin,G2501&lt;=PEmax,H2501&gt;=ROEmin,H2501&lt;=ROEmax),1,0)</f>
        <v>1</v>
      </c>
      <c r="J2501" s="102">
        <f t="shared" ref="J2501:J2564" si="237">IF(I2501=1,F2501/G2501,0)</f>
        <v>1.5093618647306077E-4</v>
      </c>
      <c r="K2501" s="102">
        <f t="shared" ref="K2501:K2564" si="238">IF(I2501=1,J2501/H2501,0)</f>
        <v>5.7675271865900183E-3</v>
      </c>
      <c r="L2501" s="96">
        <f t="shared" ref="L2501:L2564" si="239">I2501*F2501</f>
        <v>2.3700000000000001E-3</v>
      </c>
    </row>
    <row r="2502" spans="1:12" ht="13.95" customHeight="1" x14ac:dyDescent="0.3">
      <c r="A2502" s="94">
        <v>45230</v>
      </c>
      <c r="B2502" s="57" t="s">
        <v>250</v>
      </c>
      <c r="C2502" s="57" t="s">
        <v>117</v>
      </c>
      <c r="D2502" s="19" t="str">
        <f t="shared" si="234"/>
        <v>Cyclicals</v>
      </c>
      <c r="E2502" s="19" t="str">
        <f t="shared" si="235"/>
        <v>Cyclicals ex-WEG &amp; Embraer</v>
      </c>
      <c r="F2502" s="100">
        <v>2.2100000000000002E-3</v>
      </c>
      <c r="G2502" s="101">
        <v>13.129</v>
      </c>
      <c r="H2502" s="98">
        <v>2.6769999999999999E-2</v>
      </c>
      <c r="I2502" s="20">
        <f t="shared" si="236"/>
        <v>1</v>
      </c>
      <c r="J2502" s="102">
        <f t="shared" si="237"/>
        <v>1.683296519156067E-4</v>
      </c>
      <c r="K2502" s="102">
        <f t="shared" si="238"/>
        <v>6.2879959624806388E-3</v>
      </c>
      <c r="L2502" s="96">
        <f t="shared" si="239"/>
        <v>2.2100000000000002E-3</v>
      </c>
    </row>
    <row r="2503" spans="1:12" ht="13.95" customHeight="1" x14ac:dyDescent="0.3">
      <c r="A2503" s="94">
        <v>45260</v>
      </c>
      <c r="B2503" s="57" t="s">
        <v>250</v>
      </c>
      <c r="C2503" s="57" t="s">
        <v>117</v>
      </c>
      <c r="D2503" s="19" t="str">
        <f t="shared" si="234"/>
        <v>Cyclicals</v>
      </c>
      <c r="E2503" s="19" t="str">
        <f t="shared" si="235"/>
        <v>Cyclicals ex-WEG &amp; Embraer</v>
      </c>
      <c r="F2503" s="100">
        <v>2.66E-3</v>
      </c>
      <c r="G2503" s="101">
        <v>14.55</v>
      </c>
      <c r="H2503" s="98">
        <v>2.8119999999999999E-2</v>
      </c>
      <c r="I2503" s="20">
        <f t="shared" si="236"/>
        <v>1</v>
      </c>
      <c r="J2503" s="102">
        <f t="shared" si="237"/>
        <v>1.8281786941580754E-4</v>
      </c>
      <c r="K2503" s="102">
        <f t="shared" si="238"/>
        <v>6.5013467075322739E-3</v>
      </c>
      <c r="L2503" s="96">
        <f t="shared" si="239"/>
        <v>2.66E-3</v>
      </c>
    </row>
    <row r="2504" spans="1:12" ht="13.95" customHeight="1" x14ac:dyDescent="0.3">
      <c r="A2504" s="94">
        <v>45291</v>
      </c>
      <c r="B2504" s="57" t="s">
        <v>250</v>
      </c>
      <c r="C2504" s="57" t="s">
        <v>117</v>
      </c>
      <c r="D2504" s="19" t="str">
        <f t="shared" si="234"/>
        <v>Cyclicals</v>
      </c>
      <c r="E2504" s="19" t="str">
        <f t="shared" si="235"/>
        <v>Cyclicals ex-WEG &amp; Embraer</v>
      </c>
      <c r="F2504" s="100">
        <v>2.7699999999999999E-3</v>
      </c>
      <c r="G2504" s="101">
        <v>14.723000000000001</v>
      </c>
      <c r="H2504" s="98">
        <v>3.0099999999999998E-2</v>
      </c>
      <c r="I2504" s="20">
        <f t="shared" si="236"/>
        <v>1</v>
      </c>
      <c r="J2504" s="102">
        <f t="shared" si="237"/>
        <v>1.8814100387149355E-4</v>
      </c>
      <c r="K2504" s="102">
        <f t="shared" si="238"/>
        <v>6.2505316900828426E-3</v>
      </c>
      <c r="L2504" s="96">
        <f t="shared" si="239"/>
        <v>2.7699999999999999E-3</v>
      </c>
    </row>
    <row r="2505" spans="1:12" ht="13.95" customHeight="1" x14ac:dyDescent="0.3">
      <c r="A2505" s="94">
        <v>45322</v>
      </c>
      <c r="B2505" s="57" t="s">
        <v>250</v>
      </c>
      <c r="C2505" s="57" t="s">
        <v>117</v>
      </c>
      <c r="D2505" s="19" t="str">
        <f t="shared" si="234"/>
        <v>Cyclicals</v>
      </c>
      <c r="E2505" s="19" t="str">
        <f t="shared" si="235"/>
        <v>Cyclicals ex-WEG &amp; Embraer</v>
      </c>
      <c r="F2505" s="100">
        <v>2.4299999999999999E-3</v>
      </c>
      <c r="G2505" s="101">
        <v>11.244999999999999</v>
      </c>
      <c r="H2505" s="98">
        <v>3.058E-2</v>
      </c>
      <c r="I2505" s="20">
        <f t="shared" si="236"/>
        <v>1</v>
      </c>
      <c r="J2505" s="102">
        <f t="shared" si="237"/>
        <v>2.1609604268563808E-4</v>
      </c>
      <c r="K2505" s="102">
        <f t="shared" si="238"/>
        <v>7.0665808595695902E-3</v>
      </c>
      <c r="L2505" s="96">
        <f t="shared" si="239"/>
        <v>2.4299999999999999E-3</v>
      </c>
    </row>
    <row r="2506" spans="1:12" ht="13.95" customHeight="1" x14ac:dyDescent="0.3">
      <c r="A2506" s="94">
        <v>45351</v>
      </c>
      <c r="B2506" s="57" t="s">
        <v>250</v>
      </c>
      <c r="C2506" s="57" t="s">
        <v>117</v>
      </c>
      <c r="D2506" s="19" t="str">
        <f t="shared" si="234"/>
        <v>Cyclicals</v>
      </c>
      <c r="E2506" s="19" t="str">
        <f t="shared" si="235"/>
        <v>Cyclicals ex-WEG &amp; Embraer</v>
      </c>
      <c r="F2506" s="100">
        <v>2.0899999999999998E-3</v>
      </c>
      <c r="G2506" s="101">
        <v>11.287000000000001</v>
      </c>
      <c r="H2506" s="98">
        <v>3.0839999999999999E-2</v>
      </c>
      <c r="I2506" s="20">
        <f t="shared" si="236"/>
        <v>1</v>
      </c>
      <c r="J2506" s="102">
        <f t="shared" si="237"/>
        <v>1.8516877824045359E-4</v>
      </c>
      <c r="K2506" s="102">
        <f t="shared" si="238"/>
        <v>6.0041756887306615E-3</v>
      </c>
      <c r="L2506" s="96">
        <f t="shared" si="239"/>
        <v>2.0899999999999998E-3</v>
      </c>
    </row>
    <row r="2507" spans="1:12" ht="13.95" customHeight="1" x14ac:dyDescent="0.3">
      <c r="A2507" s="94">
        <v>45382</v>
      </c>
      <c r="B2507" s="57" t="s">
        <v>250</v>
      </c>
      <c r="C2507" s="57" t="s">
        <v>117</v>
      </c>
      <c r="D2507" s="19" t="str">
        <f t="shared" si="234"/>
        <v>Cyclicals</v>
      </c>
      <c r="E2507" s="19" t="str">
        <f t="shared" si="235"/>
        <v>Cyclicals ex-WEG &amp; Embraer</v>
      </c>
      <c r="F2507" s="100">
        <v>1.98E-3</v>
      </c>
      <c r="G2507" s="101">
        <v>10.512</v>
      </c>
      <c r="H2507" s="98">
        <v>2.9929999999999998E-2</v>
      </c>
      <c r="I2507" s="20">
        <f t="shared" si="236"/>
        <v>1</v>
      </c>
      <c r="J2507" s="102">
        <f t="shared" si="237"/>
        <v>1.8835616438356162E-4</v>
      </c>
      <c r="K2507" s="102">
        <f t="shared" si="238"/>
        <v>6.2932229997848862E-3</v>
      </c>
      <c r="L2507" s="96">
        <f t="shared" si="239"/>
        <v>1.98E-3</v>
      </c>
    </row>
    <row r="2508" spans="1:12" ht="13.95" customHeight="1" x14ac:dyDescent="0.3">
      <c r="A2508" s="94">
        <v>45412</v>
      </c>
      <c r="B2508" s="57" t="s">
        <v>250</v>
      </c>
      <c r="C2508" s="57" t="s">
        <v>117</v>
      </c>
      <c r="D2508" s="19" t="str">
        <f t="shared" si="234"/>
        <v>Cyclicals</v>
      </c>
      <c r="E2508" s="19" t="str">
        <f t="shared" si="235"/>
        <v>Cyclicals ex-WEG &amp; Embraer</v>
      </c>
      <c r="F2508" s="100">
        <v>1.8699999999999999E-3</v>
      </c>
      <c r="G2508" s="101">
        <v>9.4600000000000009</v>
      </c>
      <c r="H2508" s="98">
        <v>3.117E-2</v>
      </c>
      <c r="I2508" s="20">
        <f t="shared" si="236"/>
        <v>1</v>
      </c>
      <c r="J2508" s="102">
        <f t="shared" si="237"/>
        <v>1.9767441860465114E-4</v>
      </c>
      <c r="K2508" s="102">
        <f t="shared" si="238"/>
        <v>6.3418164454491863E-3</v>
      </c>
      <c r="L2508" s="96">
        <f t="shared" si="239"/>
        <v>1.8699999999999999E-3</v>
      </c>
    </row>
    <row r="2509" spans="1:12" ht="13.95" customHeight="1" x14ac:dyDescent="0.3">
      <c r="A2509" s="94">
        <v>45443</v>
      </c>
      <c r="B2509" s="57" t="s">
        <v>250</v>
      </c>
      <c r="C2509" s="57" t="s">
        <v>117</v>
      </c>
      <c r="D2509" s="19" t="str">
        <f t="shared" si="234"/>
        <v>Cyclicals</v>
      </c>
      <c r="E2509" s="19" t="str">
        <f t="shared" si="235"/>
        <v>Cyclicals ex-WEG &amp; Embraer</v>
      </c>
      <c r="F2509" s="100">
        <v>1.67E-3</v>
      </c>
      <c r="G2509" s="101">
        <v>9.1679999999999993</v>
      </c>
      <c r="H2509" s="98">
        <v>2.6759999999999999E-2</v>
      </c>
      <c r="I2509" s="20">
        <f t="shared" si="236"/>
        <v>1</v>
      </c>
      <c r="J2509" s="102">
        <f t="shared" si="237"/>
        <v>1.8215532286212916E-4</v>
      </c>
      <c r="K2509" s="102">
        <f t="shared" si="238"/>
        <v>6.8070001069554997E-3</v>
      </c>
      <c r="L2509" s="96">
        <f t="shared" si="239"/>
        <v>1.67E-3</v>
      </c>
    </row>
    <row r="2510" spans="1:12" ht="13.95" customHeight="1" x14ac:dyDescent="0.3">
      <c r="A2510" s="94">
        <v>45473</v>
      </c>
      <c r="B2510" s="57" t="s">
        <v>250</v>
      </c>
      <c r="C2510" s="57" t="s">
        <v>117</v>
      </c>
      <c r="D2510" s="19" t="str">
        <f t="shared" si="234"/>
        <v>Cyclicals</v>
      </c>
      <c r="E2510" s="19" t="str">
        <f t="shared" si="235"/>
        <v>Cyclicals ex-WEG &amp; Embraer</v>
      </c>
      <c r="F2510" s="100">
        <v>1.58E-3</v>
      </c>
      <c r="G2510" s="101">
        <v>8.843</v>
      </c>
      <c r="H2510" s="98">
        <v>2.8139999999999998E-2</v>
      </c>
      <c r="I2510" s="20">
        <f t="shared" si="236"/>
        <v>1</v>
      </c>
      <c r="J2510" s="102">
        <f t="shared" si="237"/>
        <v>1.78672396245618E-4</v>
      </c>
      <c r="K2510" s="102">
        <f t="shared" si="238"/>
        <v>6.3494099589771853E-3</v>
      </c>
      <c r="L2510" s="96">
        <f t="shared" si="239"/>
        <v>1.58E-3</v>
      </c>
    </row>
    <row r="2511" spans="1:12" ht="13.95" customHeight="1" x14ac:dyDescent="0.3">
      <c r="A2511" s="94">
        <v>45504</v>
      </c>
      <c r="B2511" s="57" t="s">
        <v>250</v>
      </c>
      <c r="C2511" s="57" t="s">
        <v>117</v>
      </c>
      <c r="D2511" s="19" t="str">
        <f t="shared" si="234"/>
        <v>Cyclicals</v>
      </c>
      <c r="E2511" s="19" t="str">
        <f t="shared" si="235"/>
        <v>Cyclicals ex-WEG &amp; Embraer</v>
      </c>
      <c r="F2511" s="100">
        <v>1.2999999999999999E-3</v>
      </c>
      <c r="G2511" s="101">
        <v>7.2149999999999999</v>
      </c>
      <c r="H2511" s="98">
        <v>2.989E-2</v>
      </c>
      <c r="I2511" s="20">
        <f t="shared" si="236"/>
        <v>1</v>
      </c>
      <c r="J2511" s="102">
        <f t="shared" si="237"/>
        <v>1.8018018018018018E-4</v>
      </c>
      <c r="K2511" s="102">
        <f t="shared" si="238"/>
        <v>6.0281090726055598E-3</v>
      </c>
      <c r="L2511" s="96">
        <f t="shared" si="239"/>
        <v>1.2999999999999999E-3</v>
      </c>
    </row>
    <row r="2512" spans="1:12" ht="13.95" customHeight="1" x14ac:dyDescent="0.3">
      <c r="A2512" s="94">
        <v>45535</v>
      </c>
      <c r="B2512" s="57" t="s">
        <v>250</v>
      </c>
      <c r="C2512" s="57" t="s">
        <v>117</v>
      </c>
      <c r="D2512" s="19" t="str">
        <f t="shared" si="234"/>
        <v>Cyclicals</v>
      </c>
      <c r="E2512" s="19" t="str">
        <f t="shared" si="235"/>
        <v>Cyclicals ex-WEG &amp; Embraer</v>
      </c>
      <c r="F2512" s="100">
        <v>1.14E-3</v>
      </c>
      <c r="G2512" s="101">
        <v>7.3140000000000001</v>
      </c>
      <c r="H2512" s="98">
        <v>3.1780000000000003E-2</v>
      </c>
      <c r="I2512" s="20">
        <f t="shared" si="236"/>
        <v>1</v>
      </c>
      <c r="J2512" s="102">
        <f t="shared" si="237"/>
        <v>1.5586546349466776E-4</v>
      </c>
      <c r="K2512" s="102">
        <f t="shared" si="238"/>
        <v>4.9045142698133336E-3</v>
      </c>
      <c r="L2512" s="96">
        <f t="shared" si="239"/>
        <v>1.14E-3</v>
      </c>
    </row>
    <row r="2513" spans="1:12" ht="13.95" customHeight="1" x14ac:dyDescent="0.3">
      <c r="A2513" s="94">
        <v>45565</v>
      </c>
      <c r="B2513" s="57" t="s">
        <v>250</v>
      </c>
      <c r="C2513" s="57" t="s">
        <v>117</v>
      </c>
      <c r="D2513" s="19" t="str">
        <f t="shared" si="234"/>
        <v>Cyclicals</v>
      </c>
      <c r="E2513" s="19" t="str">
        <f t="shared" si="235"/>
        <v>Cyclicals ex-WEG &amp; Embraer</v>
      </c>
      <c r="F2513" s="100">
        <v>1.1000000000000001E-3</v>
      </c>
      <c r="G2513" s="101">
        <v>7.0789999999999997</v>
      </c>
      <c r="H2513" s="98">
        <v>3.1199999999999999E-2</v>
      </c>
      <c r="I2513" s="20">
        <f t="shared" si="236"/>
        <v>1</v>
      </c>
      <c r="J2513" s="102">
        <f t="shared" si="237"/>
        <v>1.5538917926260774E-4</v>
      </c>
      <c r="K2513" s="102">
        <f t="shared" si="238"/>
        <v>4.9804224122630691E-3</v>
      </c>
      <c r="L2513" s="96">
        <f t="shared" si="239"/>
        <v>1.1000000000000001E-3</v>
      </c>
    </row>
    <row r="2514" spans="1:12" ht="13.95" customHeight="1" x14ac:dyDescent="0.3">
      <c r="A2514" s="94">
        <v>45596</v>
      </c>
      <c r="B2514" s="57" t="s">
        <v>250</v>
      </c>
      <c r="C2514" s="57" t="s">
        <v>117</v>
      </c>
      <c r="D2514" s="19" t="str">
        <f t="shared" si="234"/>
        <v>Cyclicals</v>
      </c>
      <c r="E2514" s="19" t="str">
        <f t="shared" si="235"/>
        <v>Cyclicals ex-WEG &amp; Embraer</v>
      </c>
      <c r="F2514" s="100">
        <v>1.24E-3</v>
      </c>
      <c r="G2514" s="101">
        <v>7.3710000000000004</v>
      </c>
      <c r="H2514" s="98">
        <v>3.236E-2</v>
      </c>
      <c r="I2514" s="20">
        <f t="shared" si="236"/>
        <v>1</v>
      </c>
      <c r="J2514" s="102">
        <f t="shared" si="237"/>
        <v>1.6822683489350155E-4</v>
      </c>
      <c r="K2514" s="102">
        <f t="shared" si="238"/>
        <v>5.1986042921354E-3</v>
      </c>
      <c r="L2514" s="96">
        <f t="shared" si="239"/>
        <v>1.24E-3</v>
      </c>
    </row>
    <row r="2515" spans="1:12" ht="13.95" customHeight="1" x14ac:dyDescent="0.3">
      <c r="A2515" s="94">
        <v>45626</v>
      </c>
      <c r="B2515" s="57" t="s">
        <v>250</v>
      </c>
      <c r="C2515" s="57" t="s">
        <v>117</v>
      </c>
      <c r="D2515" s="19" t="str">
        <f t="shared" si="234"/>
        <v>Cyclicals</v>
      </c>
      <c r="E2515" s="19" t="str">
        <f t="shared" si="235"/>
        <v>Cyclicals ex-WEG &amp; Embraer</v>
      </c>
      <c r="F2515" s="100">
        <v>1.17E-3</v>
      </c>
      <c r="G2515" s="101">
        <v>5.6379999999999999</v>
      </c>
      <c r="H2515" s="98">
        <v>3.0640000000000001E-2</v>
      </c>
      <c r="I2515" s="20">
        <f t="shared" si="236"/>
        <v>1</v>
      </c>
      <c r="J2515" s="102">
        <f t="shared" si="237"/>
        <v>2.0752039730400853E-4</v>
      </c>
      <c r="K2515" s="102">
        <f t="shared" si="238"/>
        <v>6.7728589198436202E-3</v>
      </c>
      <c r="L2515" s="96">
        <f t="shared" si="239"/>
        <v>1.17E-3</v>
      </c>
    </row>
    <row r="2516" spans="1:12" ht="13.95" customHeight="1" x14ac:dyDescent="0.3">
      <c r="A2516" s="94">
        <v>45657</v>
      </c>
      <c r="B2516" s="57" t="s">
        <v>250</v>
      </c>
      <c r="C2516" s="57" t="s">
        <v>117</v>
      </c>
      <c r="D2516" s="19" t="str">
        <f t="shared" si="234"/>
        <v>Cyclicals</v>
      </c>
      <c r="E2516" s="19" t="str">
        <f t="shared" si="235"/>
        <v>Cyclicals ex-WEG &amp; Embraer</v>
      </c>
      <c r="F2516" s="100">
        <v>1.0499999999999999E-3</v>
      </c>
      <c r="G2516" s="101">
        <v>4.9859999999999998</v>
      </c>
      <c r="H2516" s="98">
        <v>3.1519999999999999E-2</v>
      </c>
      <c r="I2516" s="20">
        <f t="shared" si="236"/>
        <v>1</v>
      </c>
      <c r="J2516" s="102">
        <f t="shared" si="237"/>
        <v>2.1058965102286402E-4</v>
      </c>
      <c r="K2516" s="102">
        <f t="shared" si="238"/>
        <v>6.6811437507253817E-3</v>
      </c>
      <c r="L2516" s="96">
        <f t="shared" si="239"/>
        <v>1.0499999999999999E-3</v>
      </c>
    </row>
    <row r="2517" spans="1:12" ht="13.95" customHeight="1" x14ac:dyDescent="0.3">
      <c r="A2517" s="94">
        <v>45688</v>
      </c>
      <c r="B2517" s="57" t="s">
        <v>250</v>
      </c>
      <c r="C2517" s="57" t="s">
        <v>117</v>
      </c>
      <c r="D2517" s="19" t="str">
        <f t="shared" si="234"/>
        <v>Cyclicals</v>
      </c>
      <c r="E2517" s="19" t="str">
        <f t="shared" si="235"/>
        <v>Cyclicals ex-WEG &amp; Embraer</v>
      </c>
      <c r="F2517" s="100">
        <v>1.2899999999999999E-3</v>
      </c>
      <c r="G2517" s="101">
        <v>6.548</v>
      </c>
      <c r="H2517" s="98">
        <v>2.9069999999999999E-2</v>
      </c>
      <c r="I2517" s="20">
        <f t="shared" si="236"/>
        <v>1</v>
      </c>
      <c r="J2517" s="102">
        <f t="shared" si="237"/>
        <v>1.9700671960904093E-4</v>
      </c>
      <c r="K2517" s="102">
        <f t="shared" si="238"/>
        <v>6.7769769387354978E-3</v>
      </c>
      <c r="L2517" s="96">
        <f t="shared" si="239"/>
        <v>1.2899999999999999E-3</v>
      </c>
    </row>
    <row r="2518" spans="1:12" ht="13.95" customHeight="1" x14ac:dyDescent="0.3">
      <c r="A2518" s="94">
        <v>45716</v>
      </c>
      <c r="B2518" s="57" t="s">
        <v>250</v>
      </c>
      <c r="C2518" s="57" t="s">
        <v>117</v>
      </c>
      <c r="D2518" s="19" t="str">
        <f t="shared" si="234"/>
        <v>Cyclicals</v>
      </c>
      <c r="E2518" s="19" t="str">
        <f t="shared" si="235"/>
        <v>Cyclicals ex-WEG &amp; Embraer</v>
      </c>
      <c r="F2518" s="100">
        <v>1.4300000000000001E-3</v>
      </c>
      <c r="G2518" s="101">
        <v>7.3330000000000002</v>
      </c>
      <c r="H2518" s="98">
        <v>3.0179999999999998E-2</v>
      </c>
      <c r="I2518" s="20">
        <f t="shared" si="236"/>
        <v>1</v>
      </c>
      <c r="J2518" s="102">
        <f t="shared" si="237"/>
        <v>1.9500886403927452E-4</v>
      </c>
      <c r="K2518" s="102">
        <f t="shared" si="238"/>
        <v>6.4615263101151267E-3</v>
      </c>
      <c r="L2518" s="96">
        <f t="shared" si="239"/>
        <v>1.4300000000000001E-3</v>
      </c>
    </row>
    <row r="2519" spans="1:12" ht="13.95" customHeight="1" x14ac:dyDescent="0.3">
      <c r="A2519" s="94">
        <v>45747</v>
      </c>
      <c r="B2519" s="57" t="s">
        <v>250</v>
      </c>
      <c r="C2519" s="57" t="s">
        <v>117</v>
      </c>
      <c r="D2519" s="19" t="str">
        <f t="shared" si="234"/>
        <v>Cyclicals</v>
      </c>
      <c r="E2519" s="19" t="str">
        <f t="shared" si="235"/>
        <v>Cyclicals ex-WEG &amp; Embraer</v>
      </c>
      <c r="F2519" s="100">
        <v>1.8699999999999999E-3</v>
      </c>
      <c r="G2519" s="101">
        <v>9.3559999999999999</v>
      </c>
      <c r="H2519" s="98">
        <v>2.8850000000000001E-2</v>
      </c>
      <c r="I2519" s="20">
        <f t="shared" si="236"/>
        <v>1</v>
      </c>
      <c r="J2519" s="102">
        <f t="shared" si="237"/>
        <v>1.9987174005985464E-4</v>
      </c>
      <c r="K2519" s="102">
        <f t="shared" si="238"/>
        <v>6.9279632603069198E-3</v>
      </c>
      <c r="L2519" s="96">
        <f t="shared" si="239"/>
        <v>1.8699999999999999E-3</v>
      </c>
    </row>
    <row r="2520" spans="1:12" ht="13.95" customHeight="1" x14ac:dyDescent="0.3">
      <c r="A2520" s="94">
        <v>45777</v>
      </c>
      <c r="B2520" s="57" t="s">
        <v>250</v>
      </c>
      <c r="C2520" s="57" t="s">
        <v>117</v>
      </c>
      <c r="D2520" s="19" t="str">
        <f t="shared" si="234"/>
        <v>Cyclicals</v>
      </c>
      <c r="E2520" s="19" t="str">
        <f t="shared" si="235"/>
        <v>Cyclicals ex-WEG &amp; Embraer</v>
      </c>
      <c r="F2520" s="100">
        <v>2.2499999999999998E-3</v>
      </c>
      <c r="G2520" s="101">
        <v>9.8010000000000002</v>
      </c>
      <c r="H2520" s="98">
        <v>3.6409999999999998E-2</v>
      </c>
      <c r="I2520" s="20">
        <f t="shared" si="236"/>
        <v>1</v>
      </c>
      <c r="J2520" s="102">
        <f t="shared" si="237"/>
        <v>2.2956841138659318E-4</v>
      </c>
      <c r="K2520" s="102">
        <f t="shared" si="238"/>
        <v>6.3050923204227734E-3</v>
      </c>
      <c r="L2520" s="96">
        <f t="shared" si="239"/>
        <v>2.2499999999999998E-3</v>
      </c>
    </row>
    <row r="2521" spans="1:12" ht="13.95" customHeight="1" x14ac:dyDescent="0.3">
      <c r="A2521" s="94">
        <v>45808</v>
      </c>
      <c r="B2521" s="57" t="s">
        <v>250</v>
      </c>
      <c r="C2521" s="57" t="s">
        <v>117</v>
      </c>
      <c r="D2521" s="19" t="str">
        <f t="shared" si="234"/>
        <v>Cyclicals</v>
      </c>
      <c r="E2521" s="19" t="str">
        <f t="shared" si="235"/>
        <v>Cyclicals ex-WEG &amp; Embraer</v>
      </c>
      <c r="F2521" s="100">
        <v>2.5600000000000002E-3</v>
      </c>
      <c r="G2521" s="101">
        <v>10.089</v>
      </c>
      <c r="H2521" s="98">
        <v>4.3310000000000001E-2</v>
      </c>
      <c r="I2521" s="20">
        <f t="shared" si="236"/>
        <v>1</v>
      </c>
      <c r="J2521" s="102">
        <f t="shared" si="237"/>
        <v>2.5374169887996831E-4</v>
      </c>
      <c r="K2521" s="102">
        <f t="shared" si="238"/>
        <v>5.858732368505387E-3</v>
      </c>
      <c r="L2521" s="96">
        <f t="shared" si="239"/>
        <v>2.5600000000000002E-3</v>
      </c>
    </row>
    <row r="2522" spans="1:12" ht="13.95" customHeight="1" x14ac:dyDescent="0.3">
      <c r="A2522" s="94">
        <v>45838</v>
      </c>
      <c r="B2522" s="57" t="s">
        <v>250</v>
      </c>
      <c r="C2522" s="57" t="s">
        <v>117</v>
      </c>
      <c r="D2522" s="19" t="str">
        <f t="shared" si="234"/>
        <v>Cyclicals</v>
      </c>
      <c r="E2522" s="19" t="str">
        <f t="shared" si="235"/>
        <v>Cyclicals ex-WEG &amp; Embraer</v>
      </c>
      <c r="F2522" s="100">
        <v>2.4499999999999999E-3</v>
      </c>
      <c r="G2522" s="101">
        <v>9.5500000000000007</v>
      </c>
      <c r="H2522" s="98">
        <v>4.2860000000000002E-2</v>
      </c>
      <c r="I2522" s="20">
        <f t="shared" si="236"/>
        <v>1</v>
      </c>
      <c r="J2522" s="102">
        <f t="shared" si="237"/>
        <v>2.5654450261780105E-4</v>
      </c>
      <c r="K2522" s="102">
        <f t="shared" si="238"/>
        <v>5.9856393517919047E-3</v>
      </c>
      <c r="L2522" s="96">
        <f t="shared" si="239"/>
        <v>2.4499999999999999E-3</v>
      </c>
    </row>
    <row r="2523" spans="1:12" ht="13.95" customHeight="1" x14ac:dyDescent="0.3">
      <c r="A2523" s="94">
        <v>45869</v>
      </c>
      <c r="B2523" s="57" t="s">
        <v>250</v>
      </c>
      <c r="C2523" s="57" t="s">
        <v>117</v>
      </c>
      <c r="D2523" s="19" t="str">
        <f t="shared" si="234"/>
        <v>Cyclicals</v>
      </c>
      <c r="E2523" s="19" t="str">
        <f t="shared" si="235"/>
        <v>Cyclicals ex-WEG &amp; Embraer</v>
      </c>
      <c r="F2523" s="100">
        <v>2.5200000000000001E-3</v>
      </c>
      <c r="G2523" s="101">
        <v>8.2490000000000006</v>
      </c>
      <c r="H2523" s="98">
        <v>4.8910000000000002E-2</v>
      </c>
      <c r="I2523" s="20">
        <f t="shared" si="236"/>
        <v>1</v>
      </c>
      <c r="J2523" s="102">
        <f t="shared" si="237"/>
        <v>3.0549157473633168E-4</v>
      </c>
      <c r="K2523" s="102">
        <f t="shared" si="238"/>
        <v>6.2459941675798748E-3</v>
      </c>
      <c r="L2523" s="96">
        <f t="shared" si="239"/>
        <v>2.5200000000000001E-3</v>
      </c>
    </row>
    <row r="2524" spans="1:12" ht="13.95" customHeight="1" x14ac:dyDescent="0.3">
      <c r="A2524" s="94">
        <v>45900</v>
      </c>
      <c r="B2524" s="57" t="s">
        <v>250</v>
      </c>
      <c r="C2524" s="57" t="s">
        <v>117</v>
      </c>
      <c r="D2524" s="19" t="str">
        <f t="shared" si="234"/>
        <v>Cyclicals</v>
      </c>
      <c r="E2524" s="19" t="str">
        <f t="shared" si="235"/>
        <v>Cyclicals ex-WEG &amp; Embraer</v>
      </c>
      <c r="F2524" s="100">
        <v>2.48E-3</v>
      </c>
      <c r="G2524" s="101">
        <v>8.3040000000000003</v>
      </c>
      <c r="H2524" s="98">
        <v>5.1999999999999998E-2</v>
      </c>
      <c r="I2524" s="20">
        <f t="shared" si="236"/>
        <v>1</v>
      </c>
      <c r="J2524" s="102">
        <f t="shared" si="237"/>
        <v>2.9865125240847784E-4</v>
      </c>
      <c r="K2524" s="102">
        <f t="shared" si="238"/>
        <v>5.7432933155476514E-3</v>
      </c>
      <c r="L2524" s="96">
        <f t="shared" si="239"/>
        <v>2.48E-3</v>
      </c>
    </row>
    <row r="2525" spans="1:12" ht="13.95" customHeight="1" x14ac:dyDescent="0.3">
      <c r="A2525" s="94">
        <v>45930</v>
      </c>
      <c r="B2525" s="57" t="s">
        <v>250</v>
      </c>
      <c r="C2525" s="57" t="s">
        <v>117</v>
      </c>
      <c r="D2525" s="19" t="str">
        <f t="shared" si="234"/>
        <v>Cyclicals</v>
      </c>
      <c r="E2525" s="19" t="str">
        <f t="shared" si="235"/>
        <v>Cyclicals ex-WEG &amp; Embraer</v>
      </c>
      <c r="F2525" s="100">
        <v>2.7499999999999998E-3</v>
      </c>
      <c r="G2525" s="101">
        <v>8.4809999999999999</v>
      </c>
      <c r="H2525" s="98">
        <v>5.9360000000000003E-2</v>
      </c>
      <c r="I2525" s="20">
        <f t="shared" si="236"/>
        <v>1</v>
      </c>
      <c r="J2525" s="102">
        <f t="shared" si="237"/>
        <v>3.2425421530479895E-4</v>
      </c>
      <c r="K2525" s="102">
        <f t="shared" si="238"/>
        <v>5.4625036271024078E-3</v>
      </c>
      <c r="L2525" s="96">
        <f t="shared" si="239"/>
        <v>2.7499999999999998E-3</v>
      </c>
    </row>
    <row r="2526" spans="1:12" ht="13.95" customHeight="1" x14ac:dyDescent="0.3">
      <c r="A2526" s="94">
        <v>45961</v>
      </c>
      <c r="B2526" s="57" t="s">
        <v>250</v>
      </c>
      <c r="C2526" s="57" t="s">
        <v>117</v>
      </c>
      <c r="D2526" s="19" t="str">
        <f t="shared" si="234"/>
        <v>Cyclicals</v>
      </c>
      <c r="E2526" s="19" t="str">
        <f t="shared" si="235"/>
        <v>Cyclicals ex-WEG &amp; Embraer</v>
      </c>
      <c r="F2526" s="100">
        <v>3.0200000000000001E-3</v>
      </c>
      <c r="G2526" s="101">
        <v>8.6669999999999998</v>
      </c>
      <c r="H2526" s="98">
        <v>6.0359999999999997E-2</v>
      </c>
      <c r="I2526" s="20">
        <f t="shared" si="236"/>
        <v>1</v>
      </c>
      <c r="J2526" s="102">
        <f t="shared" si="237"/>
        <v>3.4844813661013039E-4</v>
      </c>
      <c r="K2526" s="102">
        <f t="shared" si="238"/>
        <v>5.7728319517914252E-3</v>
      </c>
      <c r="L2526" s="96">
        <f t="shared" si="239"/>
        <v>3.0200000000000001E-3</v>
      </c>
    </row>
    <row r="2527" spans="1:12" ht="13.95" customHeight="1" x14ac:dyDescent="0.3">
      <c r="A2527" s="94">
        <v>45991</v>
      </c>
      <c r="B2527" s="57" t="s">
        <v>250</v>
      </c>
      <c r="C2527" s="57" t="s">
        <v>117</v>
      </c>
      <c r="D2527" s="19" t="str">
        <f t="shared" si="234"/>
        <v>Cyclicals</v>
      </c>
      <c r="E2527" s="19" t="str">
        <f t="shared" si="235"/>
        <v>Cyclicals ex-WEG &amp; Embraer</v>
      </c>
      <c r="F2527" s="100">
        <v>2.96E-3</v>
      </c>
      <c r="G2527" s="101">
        <v>8.6890000000000001</v>
      </c>
      <c r="H2527" s="98">
        <v>6.3439999999999996E-2</v>
      </c>
      <c r="I2527" s="20">
        <f t="shared" si="236"/>
        <v>1</v>
      </c>
      <c r="J2527" s="102">
        <f t="shared" si="237"/>
        <v>3.4066060536310275E-4</v>
      </c>
      <c r="K2527" s="102">
        <f t="shared" si="238"/>
        <v>5.3698077768458826E-3</v>
      </c>
      <c r="L2527" s="96">
        <f t="shared" si="239"/>
        <v>2.96E-3</v>
      </c>
    </row>
    <row r="2528" spans="1:12" ht="13.95" customHeight="1" x14ac:dyDescent="0.3">
      <c r="A2528" s="94">
        <v>46022</v>
      </c>
      <c r="B2528" s="57" t="s">
        <v>250</v>
      </c>
      <c r="C2528" s="57" t="s">
        <v>117</v>
      </c>
      <c r="D2528" s="19" t="str">
        <f t="shared" si="234"/>
        <v>Cyclicals</v>
      </c>
      <c r="E2528" s="19" t="str">
        <f t="shared" si="235"/>
        <v>Cyclicals ex-WEG &amp; Embraer</v>
      </c>
      <c r="F2528" s="100">
        <v>2.6700000000000001E-3</v>
      </c>
      <c r="G2528" s="101">
        <v>7.6180000000000003</v>
      </c>
      <c r="H2528" s="98">
        <v>6.3500000000000001E-2</v>
      </c>
      <c r="I2528" s="20">
        <f t="shared" si="236"/>
        <v>1</v>
      </c>
      <c r="J2528" s="102">
        <f t="shared" si="237"/>
        <v>3.5048569178262011E-4</v>
      </c>
      <c r="K2528" s="102">
        <f t="shared" si="238"/>
        <v>5.5194597131121275E-3</v>
      </c>
      <c r="L2528" s="96">
        <f t="shared" si="239"/>
        <v>2.6700000000000001E-3</v>
      </c>
    </row>
    <row r="2529" spans="1:12" ht="13.95" customHeight="1" x14ac:dyDescent="0.3">
      <c r="A2529" s="94">
        <v>46053</v>
      </c>
      <c r="B2529" s="57" t="s">
        <v>250</v>
      </c>
      <c r="C2529" s="57" t="s">
        <v>117</v>
      </c>
      <c r="D2529" s="19" t="str">
        <f t="shared" si="234"/>
        <v>Cyclicals</v>
      </c>
      <c r="E2529" s="19" t="str">
        <f t="shared" si="235"/>
        <v>Cyclicals ex-WEG &amp; Embraer</v>
      </c>
      <c r="F2529" s="100">
        <v>3.3E-3</v>
      </c>
      <c r="G2529" s="101">
        <v>9.6679999999999993</v>
      </c>
      <c r="H2529" s="98">
        <v>6.8040000000000003E-2</v>
      </c>
      <c r="I2529" s="20">
        <f t="shared" si="236"/>
        <v>1</v>
      </c>
      <c r="J2529" s="102">
        <f t="shared" si="237"/>
        <v>3.4133223003723629E-4</v>
      </c>
      <c r="K2529" s="102">
        <f t="shared" si="238"/>
        <v>5.0166406531045897E-3</v>
      </c>
      <c r="L2529" s="96">
        <f t="shared" si="239"/>
        <v>3.3E-3</v>
      </c>
    </row>
    <row r="2530" spans="1:12" ht="13.95" customHeight="1" x14ac:dyDescent="0.3">
      <c r="A2530" s="94">
        <v>46081</v>
      </c>
      <c r="B2530" s="57" t="s">
        <v>250</v>
      </c>
      <c r="C2530" s="57" t="s">
        <v>117</v>
      </c>
      <c r="D2530" s="19" t="str">
        <f t="shared" si="234"/>
        <v>Cyclicals</v>
      </c>
      <c r="E2530" s="19" t="str">
        <f t="shared" si="235"/>
        <v>Cyclicals ex-WEG &amp; Embraer</v>
      </c>
      <c r="F2530" s="100">
        <v>2.4399999999999999E-3</v>
      </c>
      <c r="G2530" s="101">
        <v>7.1909999999999998</v>
      </c>
      <c r="H2530" s="98">
        <v>7.1719999999999992E-2</v>
      </c>
      <c r="I2530" s="20">
        <f t="shared" si="236"/>
        <v>1</v>
      </c>
      <c r="J2530" s="102">
        <f t="shared" si="237"/>
        <v>3.3931303017660963E-4</v>
      </c>
      <c r="K2530" s="102">
        <f t="shared" si="238"/>
        <v>4.7310796176325944E-3</v>
      </c>
      <c r="L2530" s="96">
        <f t="shared" si="239"/>
        <v>2.4399999999999999E-3</v>
      </c>
    </row>
    <row r="2531" spans="1:12" ht="13.95" customHeight="1" x14ac:dyDescent="0.3">
      <c r="A2531" s="94">
        <v>46112</v>
      </c>
      <c r="B2531" s="57" t="s">
        <v>250</v>
      </c>
      <c r="C2531" s="57" t="s">
        <v>117</v>
      </c>
      <c r="D2531" s="19" t="str">
        <f t="shared" si="234"/>
        <v>Cyclicals</v>
      </c>
      <c r="E2531" s="19" t="str">
        <f t="shared" si="235"/>
        <v>Cyclicals ex-WEG &amp; Embraer</v>
      </c>
      <c r="F2531" s="100">
        <v>2.2300000000000002E-3</v>
      </c>
      <c r="G2531" s="101">
        <v>6.492</v>
      </c>
      <c r="H2531" s="98">
        <v>7.1510000000000004E-2</v>
      </c>
      <c r="I2531" s="20">
        <f t="shared" si="236"/>
        <v>1</v>
      </c>
      <c r="J2531" s="102">
        <f t="shared" si="237"/>
        <v>3.4349969192852743E-4</v>
      </c>
      <c r="K2531" s="102">
        <f t="shared" si="238"/>
        <v>4.8035196745703735E-3</v>
      </c>
      <c r="L2531" s="96">
        <f t="shared" si="239"/>
        <v>2.2300000000000002E-3</v>
      </c>
    </row>
    <row r="2532" spans="1:12" ht="13.95" customHeight="1" x14ac:dyDescent="0.3">
      <c r="A2532" s="94">
        <v>46142</v>
      </c>
      <c r="B2532" s="57" t="s">
        <v>250</v>
      </c>
      <c r="C2532" s="57" t="s">
        <v>117</v>
      </c>
      <c r="D2532" s="19" t="str">
        <f t="shared" si="234"/>
        <v>Cyclicals</v>
      </c>
      <c r="E2532" s="19" t="str">
        <f t="shared" si="235"/>
        <v>Cyclicals ex-WEG &amp; Embraer</v>
      </c>
      <c r="F2532" s="100">
        <v>2.0400000000000001E-3</v>
      </c>
      <c r="G2532" s="101">
        <v>5.9109999999999996</v>
      </c>
      <c r="H2532" s="98">
        <v>7.034E-2</v>
      </c>
      <c r="I2532" s="20">
        <f t="shared" si="236"/>
        <v>1</v>
      </c>
      <c r="J2532" s="102">
        <f t="shared" si="237"/>
        <v>3.4511926915919478E-4</v>
      </c>
      <c r="K2532" s="102">
        <f t="shared" si="238"/>
        <v>4.9064439743985609E-3</v>
      </c>
      <c r="L2532" s="96">
        <f t="shared" si="239"/>
        <v>2.0400000000000001E-3</v>
      </c>
    </row>
    <row r="2533" spans="1:12" ht="13.95" customHeight="1" x14ac:dyDescent="0.3">
      <c r="A2533" s="94">
        <v>46173</v>
      </c>
      <c r="B2533" s="57" t="s">
        <v>250</v>
      </c>
      <c r="C2533" s="57" t="s">
        <v>117</v>
      </c>
      <c r="D2533" s="19" t="str">
        <f t="shared" si="234"/>
        <v>Cyclicals</v>
      </c>
      <c r="E2533" s="19" t="str">
        <f t="shared" si="235"/>
        <v>Cyclicals ex-WEG &amp; Embraer</v>
      </c>
      <c r="F2533" s="100">
        <v>1.98E-3</v>
      </c>
      <c r="G2533" s="101">
        <v>5.2329999999999997</v>
      </c>
      <c r="H2533" s="98">
        <v>7.213E-2</v>
      </c>
      <c r="I2533" s="20">
        <f t="shared" si="236"/>
        <v>1</v>
      </c>
      <c r="J2533" s="102">
        <f t="shared" si="237"/>
        <v>3.783680489203134E-4</v>
      </c>
      <c r="K2533" s="102">
        <f t="shared" si="238"/>
        <v>5.2456404952213147E-3</v>
      </c>
      <c r="L2533" s="96">
        <f t="shared" si="239"/>
        <v>1.98E-3</v>
      </c>
    </row>
    <row r="2534" spans="1:12" ht="13.95" customHeight="1" x14ac:dyDescent="0.3">
      <c r="A2534" s="94">
        <v>46203</v>
      </c>
      <c r="B2534" s="57" t="s">
        <v>250</v>
      </c>
      <c r="C2534" s="57" t="s">
        <v>117</v>
      </c>
      <c r="D2534" s="19" t="str">
        <f t="shared" si="234"/>
        <v>Cyclicals</v>
      </c>
      <c r="E2534" s="19" t="str">
        <f t="shared" si="235"/>
        <v>Cyclicals ex-WEG &amp; Embraer</v>
      </c>
      <c r="F2534" s="100">
        <v>1.8E-3</v>
      </c>
      <c r="G2534" s="101">
        <v>4.9349999999999996</v>
      </c>
      <c r="H2534" s="98">
        <v>7.0389999999999994E-2</v>
      </c>
      <c r="I2534" s="20">
        <f t="shared" si="236"/>
        <v>1</v>
      </c>
      <c r="J2534" s="102">
        <f t="shared" si="237"/>
        <v>3.6474164133738605E-4</v>
      </c>
      <c r="K2534" s="102">
        <f t="shared" si="238"/>
        <v>5.1817252640628791E-3</v>
      </c>
      <c r="L2534" s="96">
        <f t="shared" si="239"/>
        <v>1.8E-3</v>
      </c>
    </row>
    <row r="2535" spans="1:12" ht="13.95" customHeight="1" x14ac:dyDescent="0.3">
      <c r="A2535" s="94">
        <v>46234</v>
      </c>
      <c r="B2535" s="57" t="s">
        <v>250</v>
      </c>
      <c r="C2535" s="57" t="s">
        <v>117</v>
      </c>
      <c r="D2535" s="19" t="str">
        <f t="shared" si="234"/>
        <v>Cyclicals</v>
      </c>
      <c r="E2535" s="19" t="str">
        <f t="shared" si="235"/>
        <v>Cyclicals ex-WEG &amp; Embraer</v>
      </c>
      <c r="F2535" s="100">
        <v>1.7700000000000001E-3</v>
      </c>
      <c r="G2535" s="101">
        <v>5.0389999999999997</v>
      </c>
      <c r="H2535" s="98">
        <v>6.6540000000000002E-2</v>
      </c>
      <c r="I2535" s="20">
        <f t="shared" si="236"/>
        <v>1</v>
      </c>
      <c r="J2535" s="102">
        <f t="shared" si="237"/>
        <v>3.5126017066878352E-4</v>
      </c>
      <c r="K2535" s="102">
        <f t="shared" si="238"/>
        <v>5.2789325318422526E-3</v>
      </c>
      <c r="L2535" s="96">
        <f t="shared" si="239"/>
        <v>1.7700000000000001E-3</v>
      </c>
    </row>
    <row r="2536" spans="1:12" ht="13.95" customHeight="1" x14ac:dyDescent="0.3">
      <c r="A2536" s="94">
        <v>46265</v>
      </c>
      <c r="B2536" s="57" t="s">
        <v>250</v>
      </c>
      <c r="C2536" s="57" t="s">
        <v>117</v>
      </c>
      <c r="D2536" s="19" t="str">
        <f t="shared" si="234"/>
        <v>Cyclicals</v>
      </c>
      <c r="E2536" s="19" t="str">
        <f t="shared" si="235"/>
        <v>Cyclicals ex-WEG &amp; Embraer</v>
      </c>
      <c r="F2536" s="100">
        <v>1.8E-3</v>
      </c>
      <c r="G2536" s="101">
        <v>5.3159999999999998</v>
      </c>
      <c r="H2536" s="98">
        <v>6.4219999999999999E-2</v>
      </c>
      <c r="I2536" s="20">
        <f t="shared" si="236"/>
        <v>1</v>
      </c>
      <c r="J2536" s="102">
        <f t="shared" si="237"/>
        <v>3.3860045146726862E-4</v>
      </c>
      <c r="K2536" s="102">
        <f t="shared" si="238"/>
        <v>5.2725078085840643E-3</v>
      </c>
      <c r="L2536" s="96">
        <f t="shared" si="239"/>
        <v>1.8E-3</v>
      </c>
    </row>
    <row r="2537" spans="1:12" ht="13.95" customHeight="1" x14ac:dyDescent="0.3">
      <c r="A2537" s="94">
        <v>46295</v>
      </c>
      <c r="B2537" s="57" t="s">
        <v>250</v>
      </c>
      <c r="C2537" s="57" t="s">
        <v>117</v>
      </c>
      <c r="D2537" s="19" t="str">
        <f t="shared" si="234"/>
        <v>Cyclicals</v>
      </c>
      <c r="E2537" s="19" t="str">
        <f t="shared" si="235"/>
        <v>Cyclicals ex-WEG &amp; Embraer</v>
      </c>
      <c r="F2537" s="100">
        <v>1.7099999999999999E-3</v>
      </c>
      <c r="G2537" s="101">
        <v>5.6689999999999996</v>
      </c>
      <c r="H2537" s="98">
        <v>5.5140000000000002E-2</v>
      </c>
      <c r="I2537" s="20">
        <f t="shared" si="236"/>
        <v>1</v>
      </c>
      <c r="J2537" s="102">
        <f t="shared" si="237"/>
        <v>3.0164050097018877E-4</v>
      </c>
      <c r="K2537" s="102">
        <f t="shared" si="238"/>
        <v>5.4704479682660279E-3</v>
      </c>
      <c r="L2537" s="96">
        <f t="shared" si="239"/>
        <v>1.7099999999999999E-3</v>
      </c>
    </row>
    <row r="2538" spans="1:12" ht="13.95" customHeight="1" x14ac:dyDescent="0.3">
      <c r="A2538" s="94">
        <v>42674</v>
      </c>
      <c r="B2538" s="57" t="s">
        <v>218</v>
      </c>
      <c r="C2538" s="57" t="s">
        <v>115</v>
      </c>
      <c r="D2538" s="19" t="str">
        <f t="shared" si="234"/>
        <v>Defensives</v>
      </c>
      <c r="E2538" s="19" t="str">
        <f t="shared" si="235"/>
        <v>Defensives</v>
      </c>
      <c r="F2538" s="100">
        <v>7.45E-3</v>
      </c>
      <c r="G2538" s="101">
        <v>24.234999999999999</v>
      </c>
      <c r="H2538" s="98">
        <v>0.20634</v>
      </c>
      <c r="I2538" s="20">
        <f t="shared" si="236"/>
        <v>1</v>
      </c>
      <c r="J2538" s="102">
        <f t="shared" si="237"/>
        <v>3.0740664328450588E-4</v>
      </c>
      <c r="K2538" s="102">
        <f t="shared" si="238"/>
        <v>1.4898063549699811E-3</v>
      </c>
      <c r="L2538" s="96">
        <f t="shared" si="239"/>
        <v>7.45E-3</v>
      </c>
    </row>
    <row r="2539" spans="1:12" ht="13.95" customHeight="1" x14ac:dyDescent="0.3">
      <c r="A2539" s="94">
        <v>42704</v>
      </c>
      <c r="B2539" s="57" t="s">
        <v>218</v>
      </c>
      <c r="C2539" s="57" t="s">
        <v>115</v>
      </c>
      <c r="D2539" s="19" t="str">
        <f t="shared" si="234"/>
        <v>Defensives</v>
      </c>
      <c r="E2539" s="19" t="str">
        <f t="shared" si="235"/>
        <v>Defensives</v>
      </c>
      <c r="F2539" s="100">
        <v>8.0200000000000011E-3</v>
      </c>
      <c r="G2539" s="101">
        <v>21.759</v>
      </c>
      <c r="H2539" s="98">
        <v>0.20907000000000001</v>
      </c>
      <c r="I2539" s="20">
        <f t="shared" si="236"/>
        <v>1</v>
      </c>
      <c r="J2539" s="102">
        <f t="shared" si="237"/>
        <v>3.6858311503285999E-4</v>
      </c>
      <c r="K2539" s="102">
        <f t="shared" si="238"/>
        <v>1.7629651075374755E-3</v>
      </c>
      <c r="L2539" s="96">
        <f t="shared" si="239"/>
        <v>8.0200000000000011E-3</v>
      </c>
    </row>
    <row r="2540" spans="1:12" ht="13.95" customHeight="1" x14ac:dyDescent="0.3">
      <c r="A2540" s="94">
        <v>42735</v>
      </c>
      <c r="B2540" s="57" t="s">
        <v>218</v>
      </c>
      <c r="C2540" s="57" t="s">
        <v>115</v>
      </c>
      <c r="D2540" s="19" t="str">
        <f t="shared" si="234"/>
        <v>Defensives</v>
      </c>
      <c r="E2540" s="19" t="str">
        <f t="shared" si="235"/>
        <v>Defensives</v>
      </c>
      <c r="F2540" s="100">
        <v>8.3000000000000001E-3</v>
      </c>
      <c r="G2540" s="101">
        <v>22.033999999999999</v>
      </c>
      <c r="H2540" s="98">
        <v>0.21179999999999999</v>
      </c>
      <c r="I2540" s="20">
        <f t="shared" si="236"/>
        <v>1</v>
      </c>
      <c r="J2540" s="102">
        <f t="shared" si="237"/>
        <v>3.7669056912045026E-4</v>
      </c>
      <c r="K2540" s="102">
        <f t="shared" si="238"/>
        <v>1.7785201563760636E-3</v>
      </c>
      <c r="L2540" s="96">
        <f t="shared" si="239"/>
        <v>8.3000000000000001E-3</v>
      </c>
    </row>
    <row r="2541" spans="1:12" ht="13.95" customHeight="1" x14ac:dyDescent="0.3">
      <c r="A2541" s="94">
        <v>42766</v>
      </c>
      <c r="B2541" s="57" t="s">
        <v>218</v>
      </c>
      <c r="C2541" s="57" t="s">
        <v>115</v>
      </c>
      <c r="D2541" s="19" t="str">
        <f t="shared" si="234"/>
        <v>Defensives</v>
      </c>
      <c r="E2541" s="19" t="str">
        <f t="shared" si="235"/>
        <v>Defensives</v>
      </c>
      <c r="F2541" s="100">
        <v>7.6500000000000014E-3</v>
      </c>
      <c r="G2541" s="101">
        <v>21.352</v>
      </c>
      <c r="H2541" s="98">
        <v>0.12640999999999999</v>
      </c>
      <c r="I2541" s="20">
        <f t="shared" si="236"/>
        <v>1</v>
      </c>
      <c r="J2541" s="102">
        <f t="shared" si="237"/>
        <v>3.5828025477707015E-4</v>
      </c>
      <c r="K2541" s="102">
        <f t="shared" si="238"/>
        <v>2.8342714561907299E-3</v>
      </c>
      <c r="L2541" s="96">
        <f t="shared" si="239"/>
        <v>7.6500000000000014E-3</v>
      </c>
    </row>
    <row r="2542" spans="1:12" ht="13.95" customHeight="1" x14ac:dyDescent="0.3">
      <c r="A2542" s="94">
        <v>42794</v>
      </c>
      <c r="B2542" s="57" t="s">
        <v>218</v>
      </c>
      <c r="C2542" s="57" t="s">
        <v>115</v>
      </c>
      <c r="D2542" s="19" t="str">
        <f t="shared" si="234"/>
        <v>Defensives</v>
      </c>
      <c r="E2542" s="19" t="str">
        <f t="shared" si="235"/>
        <v>Defensives</v>
      </c>
      <c r="F2542" s="100">
        <v>7.45E-3</v>
      </c>
      <c r="G2542" s="101">
        <v>20.765999999999998</v>
      </c>
      <c r="H2542" s="98">
        <v>0.18526999999999999</v>
      </c>
      <c r="I2542" s="20">
        <f t="shared" si="236"/>
        <v>1</v>
      </c>
      <c r="J2542" s="102">
        <f t="shared" si="237"/>
        <v>3.5875951073870751E-4</v>
      </c>
      <c r="K2542" s="102">
        <f t="shared" si="238"/>
        <v>1.9364144801571088E-3</v>
      </c>
      <c r="L2542" s="96">
        <f t="shared" si="239"/>
        <v>7.45E-3</v>
      </c>
    </row>
    <row r="2543" spans="1:12" ht="13.95" customHeight="1" x14ac:dyDescent="0.3">
      <c r="A2543" s="94">
        <v>42825</v>
      </c>
      <c r="B2543" s="57" t="s">
        <v>218</v>
      </c>
      <c r="C2543" s="57" t="s">
        <v>115</v>
      </c>
      <c r="D2543" s="19" t="str">
        <f t="shared" si="234"/>
        <v>Defensives</v>
      </c>
      <c r="E2543" s="19" t="str">
        <f t="shared" si="235"/>
        <v>Defensives</v>
      </c>
      <c r="F2543" s="100">
        <v>7.79E-3</v>
      </c>
      <c r="G2543" s="101">
        <v>19.475000000000001</v>
      </c>
      <c r="H2543" s="98">
        <v>0.22935</v>
      </c>
      <c r="I2543" s="20">
        <f t="shared" si="236"/>
        <v>1</v>
      </c>
      <c r="J2543" s="102">
        <f t="shared" si="237"/>
        <v>3.9999999999999996E-4</v>
      </c>
      <c r="K2543" s="102">
        <f t="shared" si="238"/>
        <v>1.7440592980161324E-3</v>
      </c>
      <c r="L2543" s="96">
        <f t="shared" si="239"/>
        <v>7.79E-3</v>
      </c>
    </row>
    <row r="2544" spans="1:12" ht="13.95" customHeight="1" x14ac:dyDescent="0.3">
      <c r="A2544" s="94">
        <v>42855</v>
      </c>
      <c r="B2544" s="57" t="s">
        <v>218</v>
      </c>
      <c r="C2544" s="57" t="s">
        <v>115</v>
      </c>
      <c r="D2544" s="19" t="str">
        <f t="shared" si="234"/>
        <v>Defensives</v>
      </c>
      <c r="E2544" s="19" t="str">
        <f t="shared" si="235"/>
        <v>Defensives</v>
      </c>
      <c r="F2544" s="100">
        <v>1.09E-2</v>
      </c>
      <c r="G2544" s="101">
        <v>19.411000000000001</v>
      </c>
      <c r="H2544" s="98">
        <v>0.23247999999999999</v>
      </c>
      <c r="I2544" s="20">
        <f t="shared" si="236"/>
        <v>1</v>
      </c>
      <c r="J2544" s="102">
        <f t="shared" si="237"/>
        <v>5.6153727268043886E-4</v>
      </c>
      <c r="K2544" s="102">
        <f t="shared" si="238"/>
        <v>2.4154218542689217E-3</v>
      </c>
      <c r="L2544" s="96">
        <f t="shared" si="239"/>
        <v>1.09E-2</v>
      </c>
    </row>
    <row r="2545" spans="1:12" ht="13.95" customHeight="1" x14ac:dyDescent="0.3">
      <c r="A2545" s="94">
        <v>42886</v>
      </c>
      <c r="B2545" s="57" t="s">
        <v>218</v>
      </c>
      <c r="C2545" s="57" t="s">
        <v>115</v>
      </c>
      <c r="D2545" s="19" t="str">
        <f t="shared" si="234"/>
        <v>Defensives</v>
      </c>
      <c r="E2545" s="19" t="str">
        <f t="shared" si="235"/>
        <v>Defensives</v>
      </c>
      <c r="F2545" s="100">
        <v>1.179E-2</v>
      </c>
      <c r="G2545" s="101">
        <v>19.335000000000001</v>
      </c>
      <c r="H2545" s="98">
        <v>0.23474999999999999</v>
      </c>
      <c r="I2545" s="20">
        <f t="shared" si="236"/>
        <v>1</v>
      </c>
      <c r="J2545" s="102">
        <f t="shared" si="237"/>
        <v>6.097750193948797E-4</v>
      </c>
      <c r="K2545" s="102">
        <f t="shared" si="238"/>
        <v>2.5975506683487953E-3</v>
      </c>
      <c r="L2545" s="96">
        <f t="shared" si="239"/>
        <v>1.179E-2</v>
      </c>
    </row>
    <row r="2546" spans="1:12" ht="13.95" customHeight="1" x14ac:dyDescent="0.3">
      <c r="A2546" s="94">
        <v>42916</v>
      </c>
      <c r="B2546" s="57" t="s">
        <v>218</v>
      </c>
      <c r="C2546" s="57" t="s">
        <v>115</v>
      </c>
      <c r="D2546" s="19" t="str">
        <f t="shared" si="234"/>
        <v>Defensives</v>
      </c>
      <c r="E2546" s="19" t="str">
        <f t="shared" si="235"/>
        <v>Defensives</v>
      </c>
      <c r="F2546" s="100">
        <v>1.1730000000000001E-2</v>
      </c>
      <c r="G2546" s="101">
        <v>18.780999999999999</v>
      </c>
      <c r="H2546" s="98">
        <v>0.23474999999999999</v>
      </c>
      <c r="I2546" s="20">
        <f t="shared" si="236"/>
        <v>1</v>
      </c>
      <c r="J2546" s="102">
        <f t="shared" si="237"/>
        <v>6.2456738192854491E-4</v>
      </c>
      <c r="K2546" s="102">
        <f t="shared" si="238"/>
        <v>2.660563927278147E-3</v>
      </c>
      <c r="L2546" s="96">
        <f t="shared" si="239"/>
        <v>1.1730000000000001E-2</v>
      </c>
    </row>
    <row r="2547" spans="1:12" ht="13.95" customHeight="1" x14ac:dyDescent="0.3">
      <c r="A2547" s="94">
        <v>42947</v>
      </c>
      <c r="B2547" s="57" t="s">
        <v>218</v>
      </c>
      <c r="C2547" s="57" t="s">
        <v>115</v>
      </c>
      <c r="D2547" s="19" t="str">
        <f t="shared" si="234"/>
        <v>Defensives</v>
      </c>
      <c r="E2547" s="19" t="str">
        <f t="shared" si="235"/>
        <v>Defensives</v>
      </c>
      <c r="F2547" s="100">
        <v>1.1310000000000001E-2</v>
      </c>
      <c r="G2547" s="101">
        <v>19.102</v>
      </c>
      <c r="H2547" s="98">
        <v>0.23474999999999999</v>
      </c>
      <c r="I2547" s="20">
        <f t="shared" si="236"/>
        <v>1</v>
      </c>
      <c r="J2547" s="102">
        <f t="shared" si="237"/>
        <v>5.9208459847136425E-4</v>
      </c>
      <c r="K2547" s="102">
        <f t="shared" si="238"/>
        <v>2.5221921127640649E-3</v>
      </c>
      <c r="L2547" s="96">
        <f t="shared" si="239"/>
        <v>1.1310000000000001E-2</v>
      </c>
    </row>
    <row r="2548" spans="1:12" ht="13.95" customHeight="1" x14ac:dyDescent="0.3">
      <c r="A2548" s="94">
        <v>42978</v>
      </c>
      <c r="B2548" s="57" t="s">
        <v>218</v>
      </c>
      <c r="C2548" s="57" t="s">
        <v>115</v>
      </c>
      <c r="D2548" s="19" t="str">
        <f t="shared" si="234"/>
        <v>Defensives</v>
      </c>
      <c r="E2548" s="19" t="str">
        <f t="shared" si="235"/>
        <v>Defensives</v>
      </c>
      <c r="F2548" s="100">
        <v>1.0580000000000001E-2</v>
      </c>
      <c r="G2548" s="101">
        <v>19.047000000000001</v>
      </c>
      <c r="H2548" s="98">
        <v>0.24592</v>
      </c>
      <c r="I2548" s="20">
        <f t="shared" si="236"/>
        <v>1</v>
      </c>
      <c r="J2548" s="102">
        <f t="shared" si="237"/>
        <v>5.5546805271171318E-4</v>
      </c>
      <c r="K2548" s="102">
        <f t="shared" si="238"/>
        <v>2.2587347621653921E-3</v>
      </c>
      <c r="L2548" s="96">
        <f t="shared" si="239"/>
        <v>1.0580000000000001E-2</v>
      </c>
    </row>
    <row r="2549" spans="1:12" ht="13.95" customHeight="1" x14ac:dyDescent="0.3">
      <c r="A2549" s="94">
        <v>43008</v>
      </c>
      <c r="B2549" s="57" t="s">
        <v>218</v>
      </c>
      <c r="C2549" s="57" t="s">
        <v>115</v>
      </c>
      <c r="D2549" s="19" t="str">
        <f t="shared" si="234"/>
        <v>Defensives</v>
      </c>
      <c r="E2549" s="19" t="str">
        <f t="shared" si="235"/>
        <v>Defensives</v>
      </c>
      <c r="F2549" s="100">
        <v>1.0279999999999999E-2</v>
      </c>
      <c r="G2549" s="101">
        <v>18.195</v>
      </c>
      <c r="H2549" s="98">
        <v>0.24904999999999999</v>
      </c>
      <c r="I2549" s="20">
        <f t="shared" si="236"/>
        <v>1</v>
      </c>
      <c r="J2549" s="102">
        <f t="shared" si="237"/>
        <v>5.6499038197306952E-4</v>
      </c>
      <c r="K2549" s="102">
        <f t="shared" si="238"/>
        <v>2.2685821400243709E-3</v>
      </c>
      <c r="L2549" s="96">
        <f t="shared" si="239"/>
        <v>1.0279999999999999E-2</v>
      </c>
    </row>
    <row r="2550" spans="1:12" ht="13.95" customHeight="1" x14ac:dyDescent="0.3">
      <c r="A2550" s="94">
        <v>43039</v>
      </c>
      <c r="B2550" s="57" t="s">
        <v>218</v>
      </c>
      <c r="C2550" s="57" t="s">
        <v>115</v>
      </c>
      <c r="D2550" s="19" t="str">
        <f t="shared" si="234"/>
        <v>Defensives</v>
      </c>
      <c r="E2550" s="19" t="str">
        <f t="shared" si="235"/>
        <v>Defensives</v>
      </c>
      <c r="F2550" s="100">
        <v>1.043E-2</v>
      </c>
      <c r="G2550" s="101">
        <v>17.48</v>
      </c>
      <c r="H2550" s="98">
        <v>0.25241000000000002</v>
      </c>
      <c r="I2550" s="20">
        <f t="shared" si="236"/>
        <v>1</v>
      </c>
      <c r="J2550" s="102">
        <f t="shared" si="237"/>
        <v>5.966819221967963E-4</v>
      </c>
      <c r="K2550" s="102">
        <f t="shared" si="238"/>
        <v>2.3639393138021325E-3</v>
      </c>
      <c r="L2550" s="96">
        <f t="shared" si="239"/>
        <v>1.043E-2</v>
      </c>
    </row>
    <row r="2551" spans="1:12" ht="13.95" customHeight="1" x14ac:dyDescent="0.3">
      <c r="A2551" s="94">
        <v>43069</v>
      </c>
      <c r="B2551" s="57" t="s">
        <v>218</v>
      </c>
      <c r="C2551" s="57" t="s">
        <v>115</v>
      </c>
      <c r="D2551" s="19" t="str">
        <f t="shared" si="234"/>
        <v>Defensives</v>
      </c>
      <c r="E2551" s="19" t="str">
        <f t="shared" si="235"/>
        <v>Defensives</v>
      </c>
      <c r="F2551" s="100">
        <v>8.9999999999999998E-4</v>
      </c>
      <c r="G2551" s="101">
        <v>13.936</v>
      </c>
      <c r="H2551" s="98">
        <v>0.19392000000000001</v>
      </c>
      <c r="I2551" s="20">
        <f t="shared" si="236"/>
        <v>1</v>
      </c>
      <c r="J2551" s="102">
        <f t="shared" si="237"/>
        <v>6.4580941446613086E-5</v>
      </c>
      <c r="K2551" s="102">
        <f t="shared" si="238"/>
        <v>3.3302878221231995E-4</v>
      </c>
      <c r="L2551" s="96">
        <f t="shared" si="239"/>
        <v>8.9999999999999998E-4</v>
      </c>
    </row>
    <row r="2552" spans="1:12" ht="13.95" customHeight="1" x14ac:dyDescent="0.3">
      <c r="A2552" s="94">
        <v>43100</v>
      </c>
      <c r="B2552" s="57" t="s">
        <v>218</v>
      </c>
      <c r="C2552" s="57" t="s">
        <v>115</v>
      </c>
      <c r="D2552" s="19" t="str">
        <f t="shared" si="234"/>
        <v>Defensives</v>
      </c>
      <c r="E2552" s="19" t="str">
        <f t="shared" si="235"/>
        <v>Defensives</v>
      </c>
      <c r="F2552" s="100">
        <v>8.0000000000000004E-4</v>
      </c>
      <c r="G2552" s="101">
        <v>13.484</v>
      </c>
      <c r="H2552" s="98">
        <v>0.13300000000000001</v>
      </c>
      <c r="I2552" s="20">
        <f t="shared" si="236"/>
        <v>1</v>
      </c>
      <c r="J2552" s="102">
        <f t="shared" si="237"/>
        <v>5.9329575793533079E-5</v>
      </c>
      <c r="K2552" s="102">
        <f t="shared" si="238"/>
        <v>4.4608703604160206E-4</v>
      </c>
      <c r="L2552" s="96">
        <f t="shared" si="239"/>
        <v>8.0000000000000004E-4</v>
      </c>
    </row>
    <row r="2553" spans="1:12" ht="13.95" customHeight="1" x14ac:dyDescent="0.3">
      <c r="A2553" s="94">
        <v>43131</v>
      </c>
      <c r="B2553" s="57" t="s">
        <v>218</v>
      </c>
      <c r="C2553" s="57" t="s">
        <v>115</v>
      </c>
      <c r="D2553" s="19" t="str">
        <f t="shared" si="234"/>
        <v>Defensives</v>
      </c>
      <c r="E2553" s="19" t="str">
        <f t="shared" si="235"/>
        <v>Defensives</v>
      </c>
      <c r="F2553" s="100">
        <v>8.1999999999999998E-4</v>
      </c>
      <c r="G2553" s="101">
        <v>13.484</v>
      </c>
      <c r="H2553" s="98">
        <v>0.13300000000000001</v>
      </c>
      <c r="I2553" s="20">
        <f t="shared" si="236"/>
        <v>1</v>
      </c>
      <c r="J2553" s="102">
        <f t="shared" si="237"/>
        <v>6.0812815188371402E-5</v>
      </c>
      <c r="K2553" s="102">
        <f t="shared" si="238"/>
        <v>4.5723921194264211E-4</v>
      </c>
      <c r="L2553" s="96">
        <f t="shared" si="239"/>
        <v>8.1999999999999998E-4</v>
      </c>
    </row>
    <row r="2554" spans="1:12" ht="13.95" customHeight="1" x14ac:dyDescent="0.3">
      <c r="A2554" s="94">
        <v>43159</v>
      </c>
      <c r="B2554" s="57" t="s">
        <v>218</v>
      </c>
      <c r="C2554" s="57" t="s">
        <v>115</v>
      </c>
      <c r="D2554" s="19" t="str">
        <f t="shared" si="234"/>
        <v>Defensives</v>
      </c>
      <c r="E2554" s="19" t="str">
        <f t="shared" si="235"/>
        <v>Defensives</v>
      </c>
      <c r="F2554" s="100">
        <v>8.9999999999999998E-4</v>
      </c>
      <c r="G2554" s="101">
        <v>13.484</v>
      </c>
      <c r="H2554" s="98">
        <v>0.13300000000000001</v>
      </c>
      <c r="I2554" s="20">
        <f t="shared" si="236"/>
        <v>1</v>
      </c>
      <c r="J2554" s="102">
        <f t="shared" si="237"/>
        <v>6.6745772767724714E-5</v>
      </c>
      <c r="K2554" s="102">
        <f t="shared" si="238"/>
        <v>5.0184791554680236E-4</v>
      </c>
      <c r="L2554" s="96">
        <f t="shared" si="239"/>
        <v>8.9999999999999998E-4</v>
      </c>
    </row>
    <row r="2555" spans="1:12" ht="13.95" customHeight="1" x14ac:dyDescent="0.3">
      <c r="A2555" s="94">
        <v>43190</v>
      </c>
      <c r="B2555" s="57" t="s">
        <v>218</v>
      </c>
      <c r="C2555" s="57" t="s">
        <v>115</v>
      </c>
      <c r="D2555" s="19" t="str">
        <f t="shared" si="234"/>
        <v>Defensives</v>
      </c>
      <c r="E2555" s="19" t="str">
        <f t="shared" si="235"/>
        <v>Defensives</v>
      </c>
      <c r="F2555" s="100">
        <v>9.3999999999999997E-4</v>
      </c>
      <c r="G2555" s="101">
        <v>17.997</v>
      </c>
      <c r="H2555" s="98">
        <v>0.13300000000000001</v>
      </c>
      <c r="I2555" s="20">
        <f t="shared" si="236"/>
        <v>1</v>
      </c>
      <c r="J2555" s="102">
        <f t="shared" si="237"/>
        <v>5.2230927376785018E-5</v>
      </c>
      <c r="K2555" s="102">
        <f t="shared" si="238"/>
        <v>3.9271373967507531E-4</v>
      </c>
      <c r="L2555" s="96">
        <f t="shared" si="239"/>
        <v>9.3999999999999997E-4</v>
      </c>
    </row>
    <row r="2556" spans="1:12" ht="13.95" customHeight="1" x14ac:dyDescent="0.3">
      <c r="A2556" s="94">
        <v>43220</v>
      </c>
      <c r="B2556" s="57" t="s">
        <v>218</v>
      </c>
      <c r="C2556" s="57" t="s">
        <v>115</v>
      </c>
      <c r="D2556" s="19" t="str">
        <f t="shared" si="234"/>
        <v>Defensives</v>
      </c>
      <c r="E2556" s="19" t="str">
        <f t="shared" si="235"/>
        <v>Defensives</v>
      </c>
      <c r="F2556" s="100">
        <v>9.2000000000000003E-4</v>
      </c>
      <c r="G2556" s="101">
        <v>17.286999999999999</v>
      </c>
      <c r="H2556" s="98">
        <v>0.13300000000000001</v>
      </c>
      <c r="I2556" s="20">
        <f t="shared" si="236"/>
        <v>1</v>
      </c>
      <c r="J2556" s="102">
        <f t="shared" si="237"/>
        <v>5.3219182044310758E-5</v>
      </c>
      <c r="K2556" s="102">
        <f t="shared" si="238"/>
        <v>4.0014422589707335E-4</v>
      </c>
      <c r="L2556" s="96">
        <f t="shared" si="239"/>
        <v>9.2000000000000003E-4</v>
      </c>
    </row>
    <row r="2557" spans="1:12" ht="13.95" customHeight="1" x14ac:dyDescent="0.3">
      <c r="A2557" s="94">
        <v>43251</v>
      </c>
      <c r="B2557" s="57" t="s">
        <v>218</v>
      </c>
      <c r="C2557" s="57" t="s">
        <v>115</v>
      </c>
      <c r="D2557" s="19" t="str">
        <f t="shared" si="234"/>
        <v>Defensives</v>
      </c>
      <c r="E2557" s="19" t="str">
        <f t="shared" si="235"/>
        <v>Defensives</v>
      </c>
      <c r="F2557" s="100">
        <v>9.7999999999999997E-4</v>
      </c>
      <c r="G2557" s="101">
        <v>16.190000000000001</v>
      </c>
      <c r="H2557" s="98">
        <v>0.13300000000000001</v>
      </c>
      <c r="I2557" s="20">
        <f t="shared" si="236"/>
        <v>1</v>
      </c>
      <c r="J2557" s="102">
        <f t="shared" si="237"/>
        <v>6.053119209388511E-5</v>
      </c>
      <c r="K2557" s="102">
        <f t="shared" si="238"/>
        <v>4.551217450668053E-4</v>
      </c>
      <c r="L2557" s="96">
        <f t="shared" si="239"/>
        <v>9.7999999999999997E-4</v>
      </c>
    </row>
    <row r="2558" spans="1:12" ht="13.95" customHeight="1" x14ac:dyDescent="0.3">
      <c r="A2558" s="94">
        <v>43281</v>
      </c>
      <c r="B2558" s="57" t="s">
        <v>218</v>
      </c>
      <c r="C2558" s="57" t="s">
        <v>115</v>
      </c>
      <c r="D2558" s="19" t="str">
        <f t="shared" si="234"/>
        <v>Defensives</v>
      </c>
      <c r="E2558" s="19" t="str">
        <f t="shared" si="235"/>
        <v>Defensives</v>
      </c>
      <c r="F2558" s="100">
        <v>9.5E-4</v>
      </c>
      <c r="G2558" s="101">
        <v>15.025</v>
      </c>
      <c r="H2558" s="98">
        <v>0.13300000000000001</v>
      </c>
      <c r="I2558" s="20">
        <f t="shared" si="236"/>
        <v>1</v>
      </c>
      <c r="J2558" s="102">
        <f t="shared" si="237"/>
        <v>6.3227953410981697E-5</v>
      </c>
      <c r="K2558" s="102">
        <f t="shared" si="238"/>
        <v>4.7539814594723079E-4</v>
      </c>
      <c r="L2558" s="96">
        <f t="shared" si="239"/>
        <v>9.5E-4</v>
      </c>
    </row>
    <row r="2559" spans="1:12" ht="13.95" customHeight="1" x14ac:dyDescent="0.3">
      <c r="A2559" s="94">
        <v>43312</v>
      </c>
      <c r="B2559" s="57" t="s">
        <v>218</v>
      </c>
      <c r="C2559" s="57" t="s">
        <v>115</v>
      </c>
      <c r="D2559" s="19" t="str">
        <f t="shared" si="234"/>
        <v>Defensives</v>
      </c>
      <c r="E2559" s="19" t="str">
        <f t="shared" si="235"/>
        <v>Defensives</v>
      </c>
      <c r="F2559" s="100">
        <v>8.8499999999999994E-4</v>
      </c>
      <c r="G2559" s="101">
        <v>15.025</v>
      </c>
      <c r="H2559" s="98">
        <v>0.13300000000000001</v>
      </c>
      <c r="I2559" s="20">
        <f t="shared" si="236"/>
        <v>1</v>
      </c>
      <c r="J2559" s="102">
        <f t="shared" si="237"/>
        <v>5.890183028286189E-5</v>
      </c>
      <c r="K2559" s="102">
        <f t="shared" si="238"/>
        <v>4.4287090438242018E-4</v>
      </c>
      <c r="L2559" s="96">
        <f t="shared" si="239"/>
        <v>8.8499999999999994E-4</v>
      </c>
    </row>
    <row r="2560" spans="1:12" ht="13.95" customHeight="1" x14ac:dyDescent="0.3">
      <c r="A2560" s="94">
        <v>43951</v>
      </c>
      <c r="B2560" s="57" t="s">
        <v>218</v>
      </c>
      <c r="C2560" s="57" t="s">
        <v>115</v>
      </c>
      <c r="D2560" s="19" t="str">
        <f t="shared" si="234"/>
        <v>Defensives</v>
      </c>
      <c r="E2560" s="19" t="str">
        <f t="shared" si="235"/>
        <v>Defensives</v>
      </c>
      <c r="F2560" s="100">
        <v>3.3990000000000001E-3</v>
      </c>
      <c r="G2560" s="101">
        <v>11.95</v>
      </c>
      <c r="H2560" s="98">
        <v>0.18992999999999999</v>
      </c>
      <c r="I2560" s="20">
        <f t="shared" si="236"/>
        <v>1</v>
      </c>
      <c r="J2560" s="102">
        <f t="shared" si="237"/>
        <v>2.8443514644351469E-4</v>
      </c>
      <c r="K2560" s="102">
        <f t="shared" si="238"/>
        <v>1.4975788261123292E-3</v>
      </c>
      <c r="L2560" s="96">
        <f t="shared" si="239"/>
        <v>3.3990000000000001E-3</v>
      </c>
    </row>
    <row r="2561" spans="1:12" ht="13.95" customHeight="1" x14ac:dyDescent="0.3">
      <c r="A2561" s="94">
        <v>43982</v>
      </c>
      <c r="B2561" s="57" t="s">
        <v>218</v>
      </c>
      <c r="C2561" s="57" t="s">
        <v>115</v>
      </c>
      <c r="D2561" s="19" t="str">
        <f t="shared" si="234"/>
        <v>Defensives</v>
      </c>
      <c r="E2561" s="19" t="str">
        <f t="shared" si="235"/>
        <v>Defensives</v>
      </c>
      <c r="F2561" s="100">
        <v>3.4759999999999999E-3</v>
      </c>
      <c r="G2561" s="101">
        <v>13.335000000000001</v>
      </c>
      <c r="H2561" s="98">
        <v>0.18337999999999999</v>
      </c>
      <c r="I2561" s="20">
        <f t="shared" si="236"/>
        <v>1</v>
      </c>
      <c r="J2561" s="102">
        <f t="shared" si="237"/>
        <v>2.6066741657292835E-4</v>
      </c>
      <c r="K2561" s="102">
        <f t="shared" si="238"/>
        <v>1.4214604459206477E-3</v>
      </c>
      <c r="L2561" s="96">
        <f t="shared" si="239"/>
        <v>3.4759999999999999E-3</v>
      </c>
    </row>
    <row r="2562" spans="1:12" ht="13.95" customHeight="1" x14ac:dyDescent="0.3">
      <c r="A2562" s="94">
        <v>44012</v>
      </c>
      <c r="B2562" s="57" t="s">
        <v>218</v>
      </c>
      <c r="C2562" s="57" t="s">
        <v>115</v>
      </c>
      <c r="D2562" s="19" t="str">
        <f t="shared" si="234"/>
        <v>Defensives</v>
      </c>
      <c r="E2562" s="19" t="str">
        <f t="shared" si="235"/>
        <v>Defensives</v>
      </c>
      <c r="F2562" s="100">
        <v>3.0330000000000001E-3</v>
      </c>
      <c r="G2562" s="101">
        <v>12.457000000000001</v>
      </c>
      <c r="H2562" s="98">
        <v>0.18425</v>
      </c>
      <c r="I2562" s="20">
        <f t="shared" si="236"/>
        <v>1</v>
      </c>
      <c r="J2562" s="102">
        <f t="shared" si="237"/>
        <v>2.4347756281608733E-4</v>
      </c>
      <c r="K2562" s="102">
        <f t="shared" si="238"/>
        <v>1.3214521726789001E-3</v>
      </c>
      <c r="L2562" s="96">
        <f t="shared" si="239"/>
        <v>3.0330000000000001E-3</v>
      </c>
    </row>
    <row r="2563" spans="1:12" ht="13.95" customHeight="1" x14ac:dyDescent="0.3">
      <c r="A2563" s="94">
        <v>44043</v>
      </c>
      <c r="B2563" s="57" t="s">
        <v>218</v>
      </c>
      <c r="C2563" s="57" t="s">
        <v>115</v>
      </c>
      <c r="D2563" s="19" t="str">
        <f t="shared" si="234"/>
        <v>Defensives</v>
      </c>
      <c r="E2563" s="19" t="str">
        <f t="shared" si="235"/>
        <v>Defensives</v>
      </c>
      <c r="F2563" s="100">
        <v>2.8570000000000002E-3</v>
      </c>
      <c r="G2563" s="101">
        <v>12.952</v>
      </c>
      <c r="H2563" s="98">
        <v>0.18373</v>
      </c>
      <c r="I2563" s="20">
        <f t="shared" si="236"/>
        <v>1</v>
      </c>
      <c r="J2563" s="102">
        <f t="shared" si="237"/>
        <v>2.205836936380482E-4</v>
      </c>
      <c r="K2563" s="102">
        <f t="shared" si="238"/>
        <v>1.200586151624929E-3</v>
      </c>
      <c r="L2563" s="96">
        <f t="shared" si="239"/>
        <v>2.8570000000000002E-3</v>
      </c>
    </row>
    <row r="2564" spans="1:12" ht="13.95" customHeight="1" x14ac:dyDescent="0.3">
      <c r="A2564" s="94">
        <v>44074</v>
      </c>
      <c r="B2564" s="57" t="s">
        <v>218</v>
      </c>
      <c r="C2564" s="57" t="s">
        <v>115</v>
      </c>
      <c r="D2564" s="19" t="str">
        <f t="shared" si="234"/>
        <v>Defensives</v>
      </c>
      <c r="E2564" s="19" t="str">
        <f t="shared" si="235"/>
        <v>Defensives</v>
      </c>
      <c r="F2564" s="100">
        <v>2.712E-3</v>
      </c>
      <c r="G2564" s="101">
        <v>12.278</v>
      </c>
      <c r="H2564" s="98">
        <v>0.17555000000000001</v>
      </c>
      <c r="I2564" s="20">
        <f t="shared" si="236"/>
        <v>1</v>
      </c>
      <c r="J2564" s="102">
        <f t="shared" si="237"/>
        <v>2.2088287994787424E-4</v>
      </c>
      <c r="K2564" s="102">
        <f t="shared" si="238"/>
        <v>1.2582334374700895E-3</v>
      </c>
      <c r="L2564" s="96">
        <f t="shared" si="239"/>
        <v>2.712E-3</v>
      </c>
    </row>
    <row r="2565" spans="1:12" ht="13.95" customHeight="1" x14ac:dyDescent="0.3">
      <c r="A2565" s="94">
        <v>44104</v>
      </c>
      <c r="B2565" s="57" t="s">
        <v>218</v>
      </c>
      <c r="C2565" s="57" t="s">
        <v>115</v>
      </c>
      <c r="D2565" s="19" t="str">
        <f t="shared" ref="D2565:D2628" si="240">VLOOKUP(C2565,GicsMap,2,FALSE)</f>
        <v>Defensives</v>
      </c>
      <c r="E2565" s="19" t="str">
        <f t="shared" ref="E2565:E2628" si="241">IF(D2565="Cyclicals",IF(COUNTIF(GlobalList,B2565)&gt;0,"WEG &amp; Embraer","Cyclicals ex-WEG &amp; Embraer"),D2565)</f>
        <v>Defensives</v>
      </c>
      <c r="F2565" s="100">
        <v>2.99E-3</v>
      </c>
      <c r="G2565" s="101">
        <v>11.241</v>
      </c>
      <c r="H2565" s="98">
        <v>0.19769</v>
      </c>
      <c r="I2565" s="20">
        <f t="shared" ref="I2565:I2628" si="242">IF(AND(ISNUMBER(G2565),ISNUMBER(H2565),G2565&gt;=PEmin,G2565&lt;=PEmax,H2565&gt;=ROEmin,H2565&lt;=ROEmax),1,0)</f>
        <v>1</v>
      </c>
      <c r="J2565" s="102">
        <f t="shared" ref="J2565:J2628" si="243">IF(I2565=1,F2565/G2565,0)</f>
        <v>2.6599057023396494E-4</v>
      </c>
      <c r="K2565" s="102">
        <f t="shared" ref="K2565:K2628" si="244">IF(I2565=1,J2565/H2565,0)</f>
        <v>1.3454932987706253E-3</v>
      </c>
      <c r="L2565" s="96">
        <f t="shared" ref="L2565:L2628" si="245">I2565*F2565</f>
        <v>2.99E-3</v>
      </c>
    </row>
    <row r="2566" spans="1:12" ht="13.95" customHeight="1" x14ac:dyDescent="0.3">
      <c r="A2566" s="94">
        <v>44135</v>
      </c>
      <c r="B2566" s="57" t="s">
        <v>218</v>
      </c>
      <c r="C2566" s="57" t="s">
        <v>115</v>
      </c>
      <c r="D2566" s="19" t="str">
        <f t="shared" si="240"/>
        <v>Defensives</v>
      </c>
      <c r="E2566" s="19" t="str">
        <f t="shared" si="241"/>
        <v>Defensives</v>
      </c>
      <c r="F2566" s="100">
        <v>3.0360000000000001E-3</v>
      </c>
      <c r="G2566" s="101">
        <v>10.679</v>
      </c>
      <c r="H2566" s="98">
        <v>0.21006</v>
      </c>
      <c r="I2566" s="20">
        <f t="shared" si="242"/>
        <v>1</v>
      </c>
      <c r="J2566" s="102">
        <f t="shared" si="243"/>
        <v>2.8429628242344787E-4</v>
      </c>
      <c r="K2566" s="102">
        <f t="shared" si="244"/>
        <v>1.3534051338829282E-3</v>
      </c>
      <c r="L2566" s="96">
        <f t="shared" si="245"/>
        <v>3.0360000000000001E-3</v>
      </c>
    </row>
    <row r="2567" spans="1:12" ht="13.95" customHeight="1" x14ac:dyDescent="0.3">
      <c r="A2567" s="94">
        <v>44165</v>
      </c>
      <c r="B2567" s="57" t="s">
        <v>218</v>
      </c>
      <c r="C2567" s="57" t="s">
        <v>115</v>
      </c>
      <c r="D2567" s="19" t="str">
        <f t="shared" si="240"/>
        <v>Defensives</v>
      </c>
      <c r="E2567" s="19" t="str">
        <f t="shared" si="241"/>
        <v>Defensives</v>
      </c>
      <c r="F2567" s="100">
        <v>2.9489999999999998E-3</v>
      </c>
      <c r="G2567" s="101">
        <v>10.603999999999999</v>
      </c>
      <c r="H2567" s="98">
        <v>0.2384</v>
      </c>
      <c r="I2567" s="20">
        <f t="shared" si="242"/>
        <v>1</v>
      </c>
      <c r="J2567" s="102">
        <f t="shared" si="243"/>
        <v>2.7810260279139949E-4</v>
      </c>
      <c r="K2567" s="102">
        <f t="shared" si="244"/>
        <v>1.1665377633867428E-3</v>
      </c>
      <c r="L2567" s="96">
        <f t="shared" si="245"/>
        <v>2.9489999999999998E-3</v>
      </c>
    </row>
    <row r="2568" spans="1:12" ht="13.95" customHeight="1" x14ac:dyDescent="0.3">
      <c r="A2568" s="94">
        <v>44196</v>
      </c>
      <c r="B2568" s="57" t="s">
        <v>218</v>
      </c>
      <c r="C2568" s="57" t="s">
        <v>115</v>
      </c>
      <c r="D2568" s="19" t="str">
        <f t="shared" si="240"/>
        <v>Defensives</v>
      </c>
      <c r="E2568" s="19" t="str">
        <f t="shared" si="241"/>
        <v>Defensives</v>
      </c>
      <c r="F2568" s="100">
        <v>2.7820000000000002E-3</v>
      </c>
      <c r="G2568" s="101">
        <v>11.1</v>
      </c>
      <c r="H2568" s="98">
        <v>0.2387</v>
      </c>
      <c r="I2568" s="20">
        <f t="shared" si="242"/>
        <v>1</v>
      </c>
      <c r="J2568" s="102">
        <f t="shared" si="243"/>
        <v>2.5063063063063067E-4</v>
      </c>
      <c r="K2568" s="102">
        <f t="shared" si="244"/>
        <v>1.0499816951429857E-3</v>
      </c>
      <c r="L2568" s="96">
        <f t="shared" si="245"/>
        <v>2.7820000000000002E-3</v>
      </c>
    </row>
    <row r="2569" spans="1:12" ht="13.95" customHeight="1" x14ac:dyDescent="0.3">
      <c r="A2569" s="94">
        <v>44227</v>
      </c>
      <c r="B2569" s="57" t="s">
        <v>218</v>
      </c>
      <c r="C2569" s="57" t="s">
        <v>115</v>
      </c>
      <c r="D2569" s="19" t="str">
        <f t="shared" si="240"/>
        <v>Defensives</v>
      </c>
      <c r="E2569" s="19" t="str">
        <f t="shared" si="241"/>
        <v>Defensives</v>
      </c>
      <c r="F2569" s="100">
        <v>2.7599999999999999E-3</v>
      </c>
      <c r="G2569" s="101">
        <v>10.207000000000001</v>
      </c>
      <c r="H2569" s="98">
        <v>0.24015</v>
      </c>
      <c r="I2569" s="20">
        <f t="shared" si="242"/>
        <v>1</v>
      </c>
      <c r="J2569" s="102">
        <f t="shared" si="243"/>
        <v>2.7040266483785636E-4</v>
      </c>
      <c r="K2569" s="102">
        <f t="shared" si="244"/>
        <v>1.1259740363849943E-3</v>
      </c>
      <c r="L2569" s="96">
        <f t="shared" si="245"/>
        <v>2.7599999999999999E-3</v>
      </c>
    </row>
    <row r="2570" spans="1:12" ht="13.95" customHeight="1" x14ac:dyDescent="0.3">
      <c r="A2570" s="94">
        <v>44255</v>
      </c>
      <c r="B2570" s="57" t="s">
        <v>218</v>
      </c>
      <c r="C2570" s="57" t="s">
        <v>115</v>
      </c>
      <c r="D2570" s="19" t="str">
        <f t="shared" si="240"/>
        <v>Defensives</v>
      </c>
      <c r="E2570" s="19" t="str">
        <f t="shared" si="241"/>
        <v>Defensives</v>
      </c>
      <c r="F2570" s="100">
        <v>2.6700000000000001E-3</v>
      </c>
      <c r="G2570" s="101">
        <v>9.4710000000000001</v>
      </c>
      <c r="H2570" s="98">
        <v>0.24152999999999999</v>
      </c>
      <c r="I2570" s="20">
        <f t="shared" si="242"/>
        <v>1</v>
      </c>
      <c r="J2570" s="102">
        <f t="shared" si="243"/>
        <v>2.8191320874247703E-4</v>
      </c>
      <c r="K2570" s="102">
        <f t="shared" si="244"/>
        <v>1.1671974857884199E-3</v>
      </c>
      <c r="L2570" s="96">
        <f t="shared" si="245"/>
        <v>2.6700000000000001E-3</v>
      </c>
    </row>
    <row r="2571" spans="1:12" ht="13.95" customHeight="1" x14ac:dyDescent="0.3">
      <c r="A2571" s="94">
        <v>44286</v>
      </c>
      <c r="B2571" s="57" t="s">
        <v>218</v>
      </c>
      <c r="C2571" s="57" t="s">
        <v>115</v>
      </c>
      <c r="D2571" s="19" t="str">
        <f t="shared" si="240"/>
        <v>Defensives</v>
      </c>
      <c r="E2571" s="19" t="str">
        <f t="shared" si="241"/>
        <v>Defensives</v>
      </c>
      <c r="F2571" s="100">
        <v>2.6800000000000001E-3</v>
      </c>
      <c r="G2571" s="101">
        <v>9.8559999999999999</v>
      </c>
      <c r="H2571" s="98">
        <v>0.24412</v>
      </c>
      <c r="I2571" s="20">
        <f t="shared" si="242"/>
        <v>1</v>
      </c>
      <c r="J2571" s="102">
        <f t="shared" si="243"/>
        <v>2.7191558441558441E-4</v>
      </c>
      <c r="K2571" s="102">
        <f t="shared" si="244"/>
        <v>1.1138603326871391E-3</v>
      </c>
      <c r="L2571" s="96">
        <f t="shared" si="245"/>
        <v>2.6800000000000001E-3</v>
      </c>
    </row>
    <row r="2572" spans="1:12" ht="13.95" customHeight="1" x14ac:dyDescent="0.3">
      <c r="A2572" s="94">
        <v>44316</v>
      </c>
      <c r="B2572" s="57" t="s">
        <v>218</v>
      </c>
      <c r="C2572" s="57" t="s">
        <v>115</v>
      </c>
      <c r="D2572" s="19" t="str">
        <f t="shared" si="240"/>
        <v>Defensives</v>
      </c>
      <c r="E2572" s="19" t="str">
        <f t="shared" si="241"/>
        <v>Defensives</v>
      </c>
      <c r="F2572" s="100">
        <v>2.4299999999999999E-3</v>
      </c>
      <c r="G2572" s="101">
        <v>9.5109999999999992</v>
      </c>
      <c r="H2572" s="98">
        <v>0.24435999999999999</v>
      </c>
      <c r="I2572" s="20">
        <f t="shared" si="242"/>
        <v>1</v>
      </c>
      <c r="J2572" s="102">
        <f t="shared" si="243"/>
        <v>2.5549363894438018E-4</v>
      </c>
      <c r="K2572" s="102">
        <f t="shared" si="244"/>
        <v>1.0455624445260278E-3</v>
      </c>
      <c r="L2572" s="96">
        <f t="shared" si="245"/>
        <v>2.4299999999999999E-3</v>
      </c>
    </row>
    <row r="2573" spans="1:12" ht="13.95" customHeight="1" x14ac:dyDescent="0.3">
      <c r="A2573" s="94">
        <v>44347</v>
      </c>
      <c r="B2573" s="57" t="s">
        <v>218</v>
      </c>
      <c r="C2573" s="57" t="s">
        <v>115</v>
      </c>
      <c r="D2573" s="19" t="str">
        <f t="shared" si="240"/>
        <v>Defensives</v>
      </c>
      <c r="E2573" s="19" t="str">
        <f t="shared" si="241"/>
        <v>Defensives</v>
      </c>
      <c r="F2573" s="100">
        <v>2.3600000000000001E-3</v>
      </c>
      <c r="G2573" s="101">
        <v>9.2769999999999992</v>
      </c>
      <c r="H2573" s="98">
        <v>0.24032000000000001</v>
      </c>
      <c r="I2573" s="20">
        <f t="shared" si="242"/>
        <v>1</v>
      </c>
      <c r="J2573" s="102">
        <f t="shared" si="243"/>
        <v>2.543925838094212E-4</v>
      </c>
      <c r="K2573" s="102">
        <f t="shared" si="244"/>
        <v>1.058557688953983E-3</v>
      </c>
      <c r="L2573" s="96">
        <f t="shared" si="245"/>
        <v>2.3600000000000001E-3</v>
      </c>
    </row>
    <row r="2574" spans="1:12" ht="13.95" customHeight="1" x14ac:dyDescent="0.3">
      <c r="A2574" s="94">
        <v>44377</v>
      </c>
      <c r="B2574" s="57" t="s">
        <v>218</v>
      </c>
      <c r="C2574" s="57" t="s">
        <v>115</v>
      </c>
      <c r="D2574" s="19" t="str">
        <f t="shared" si="240"/>
        <v>Defensives</v>
      </c>
      <c r="E2574" s="19" t="str">
        <f t="shared" si="241"/>
        <v>Defensives</v>
      </c>
      <c r="F2574" s="100">
        <v>2.2000000000000001E-3</v>
      </c>
      <c r="G2574" s="101">
        <v>8.5210000000000008</v>
      </c>
      <c r="H2574" s="98">
        <v>0.23683000000000001</v>
      </c>
      <c r="I2574" s="20">
        <f t="shared" si="242"/>
        <v>1</v>
      </c>
      <c r="J2574" s="102">
        <f t="shared" si="243"/>
        <v>2.5818565896021595E-4</v>
      </c>
      <c r="K2574" s="102">
        <f t="shared" si="244"/>
        <v>1.0901729466715193E-3</v>
      </c>
      <c r="L2574" s="96">
        <f t="shared" si="245"/>
        <v>2.2000000000000001E-3</v>
      </c>
    </row>
    <row r="2575" spans="1:12" ht="13.95" customHeight="1" x14ac:dyDescent="0.3">
      <c r="A2575" s="94">
        <v>44408</v>
      </c>
      <c r="B2575" s="57" t="s">
        <v>218</v>
      </c>
      <c r="C2575" s="57" t="s">
        <v>115</v>
      </c>
      <c r="D2575" s="19" t="str">
        <f t="shared" si="240"/>
        <v>Defensives</v>
      </c>
      <c r="E2575" s="19" t="str">
        <f t="shared" si="241"/>
        <v>Defensives</v>
      </c>
      <c r="F2575" s="100">
        <v>2.15E-3</v>
      </c>
      <c r="G2575" s="101">
        <v>7.9119999999999999</v>
      </c>
      <c r="H2575" s="98">
        <v>0.23959</v>
      </c>
      <c r="I2575" s="20">
        <f t="shared" si="242"/>
        <v>1</v>
      </c>
      <c r="J2575" s="102">
        <f t="shared" si="243"/>
        <v>2.7173913043478261E-4</v>
      </c>
      <c r="K2575" s="102">
        <f t="shared" si="244"/>
        <v>1.1341839410442115E-3</v>
      </c>
      <c r="L2575" s="96">
        <f t="shared" si="245"/>
        <v>2.15E-3</v>
      </c>
    </row>
    <row r="2576" spans="1:12" ht="13.95" customHeight="1" x14ac:dyDescent="0.3">
      <c r="A2576" s="94">
        <v>44439</v>
      </c>
      <c r="B2576" s="57" t="s">
        <v>218</v>
      </c>
      <c r="C2576" s="57" t="s">
        <v>115</v>
      </c>
      <c r="D2576" s="19" t="str">
        <f t="shared" si="240"/>
        <v>Defensives</v>
      </c>
      <c r="E2576" s="19" t="str">
        <f t="shared" si="241"/>
        <v>Defensives</v>
      </c>
      <c r="F2576" s="100">
        <v>2.4199999999999998E-3</v>
      </c>
      <c r="G2576" s="101">
        <v>8.5370000000000008</v>
      </c>
      <c r="H2576" s="98">
        <v>0.26301000000000002</v>
      </c>
      <c r="I2576" s="20">
        <f t="shared" si="242"/>
        <v>1</v>
      </c>
      <c r="J2576" s="102">
        <f t="shared" si="243"/>
        <v>2.834719456483542E-4</v>
      </c>
      <c r="K2576" s="102">
        <f t="shared" si="244"/>
        <v>1.0777991165672567E-3</v>
      </c>
      <c r="L2576" s="96">
        <f t="shared" si="245"/>
        <v>2.4199999999999998E-3</v>
      </c>
    </row>
    <row r="2577" spans="1:12" ht="13.95" customHeight="1" x14ac:dyDescent="0.3">
      <c r="A2577" s="94">
        <v>44469</v>
      </c>
      <c r="B2577" s="57" t="s">
        <v>218</v>
      </c>
      <c r="C2577" s="57" t="s">
        <v>115</v>
      </c>
      <c r="D2577" s="19" t="str">
        <f t="shared" si="240"/>
        <v>Defensives</v>
      </c>
      <c r="E2577" s="19" t="str">
        <f t="shared" si="241"/>
        <v>Defensives</v>
      </c>
      <c r="F2577" s="100">
        <v>2.3400000000000001E-3</v>
      </c>
      <c r="G2577" s="101">
        <v>7.6820000000000004</v>
      </c>
      <c r="H2577" s="98">
        <v>0.27250000000000002</v>
      </c>
      <c r="I2577" s="20">
        <f t="shared" si="242"/>
        <v>1</v>
      </c>
      <c r="J2577" s="102">
        <f t="shared" si="243"/>
        <v>3.0460817495443895E-4</v>
      </c>
      <c r="K2577" s="102">
        <f t="shared" si="244"/>
        <v>1.1178281649704181E-3</v>
      </c>
      <c r="L2577" s="96">
        <f t="shared" si="245"/>
        <v>2.3400000000000001E-3</v>
      </c>
    </row>
    <row r="2578" spans="1:12" ht="13.95" customHeight="1" x14ac:dyDescent="0.3">
      <c r="A2578" s="94">
        <v>44500</v>
      </c>
      <c r="B2578" s="57" t="s">
        <v>218</v>
      </c>
      <c r="C2578" s="57" t="s">
        <v>115</v>
      </c>
      <c r="D2578" s="19" t="str">
        <f t="shared" si="240"/>
        <v>Defensives</v>
      </c>
      <c r="E2578" s="19" t="str">
        <f t="shared" si="241"/>
        <v>Defensives</v>
      </c>
      <c r="F2578" s="100">
        <v>2.48E-3</v>
      </c>
      <c r="G2578" s="101">
        <v>7.4509999999999996</v>
      </c>
      <c r="H2578" s="98">
        <v>0.27255000000000001</v>
      </c>
      <c r="I2578" s="20">
        <f t="shared" si="242"/>
        <v>1</v>
      </c>
      <c r="J2578" s="102">
        <f t="shared" si="243"/>
        <v>3.3284122936518592E-4</v>
      </c>
      <c r="K2578" s="102">
        <f t="shared" si="244"/>
        <v>1.2212116285642484E-3</v>
      </c>
      <c r="L2578" s="96">
        <f t="shared" si="245"/>
        <v>2.48E-3</v>
      </c>
    </row>
    <row r="2579" spans="1:12" ht="13.95" customHeight="1" x14ac:dyDescent="0.3">
      <c r="A2579" s="94">
        <v>44530</v>
      </c>
      <c r="B2579" s="57" t="s">
        <v>218</v>
      </c>
      <c r="C2579" s="57" t="s">
        <v>115</v>
      </c>
      <c r="D2579" s="19" t="str">
        <f t="shared" si="240"/>
        <v>Defensives</v>
      </c>
      <c r="E2579" s="19" t="str">
        <f t="shared" si="241"/>
        <v>Defensives</v>
      </c>
      <c r="F2579" s="100">
        <v>2.5400000000000002E-3</v>
      </c>
      <c r="G2579" s="101">
        <v>7.6189999999999998</v>
      </c>
      <c r="H2579" s="98">
        <v>0.32791999999999999</v>
      </c>
      <c r="I2579" s="20">
        <f t="shared" si="242"/>
        <v>1</v>
      </c>
      <c r="J2579" s="102">
        <f t="shared" si="243"/>
        <v>3.3337708360677259E-4</v>
      </c>
      <c r="K2579" s="102">
        <f t="shared" si="244"/>
        <v>1.0166415089252641E-3</v>
      </c>
      <c r="L2579" s="96">
        <f t="shared" si="245"/>
        <v>2.5400000000000002E-3</v>
      </c>
    </row>
    <row r="2580" spans="1:12" ht="13.95" customHeight="1" x14ac:dyDescent="0.3">
      <c r="A2580" s="94">
        <v>44561</v>
      </c>
      <c r="B2580" s="57" t="s">
        <v>218</v>
      </c>
      <c r="C2580" s="57" t="s">
        <v>115</v>
      </c>
      <c r="D2580" s="19" t="str">
        <f t="shared" si="240"/>
        <v>Defensives</v>
      </c>
      <c r="E2580" s="19" t="str">
        <f t="shared" si="241"/>
        <v>Defensives</v>
      </c>
      <c r="F2580" s="100">
        <v>2.5200000000000001E-3</v>
      </c>
      <c r="G2580" s="101">
        <v>7.6130000000000004</v>
      </c>
      <c r="H2580" s="98">
        <v>0.32045000000000001</v>
      </c>
      <c r="I2580" s="20">
        <f t="shared" si="242"/>
        <v>1</v>
      </c>
      <c r="J2580" s="102">
        <f t="shared" si="243"/>
        <v>3.3101274136345722E-4</v>
      </c>
      <c r="K2580" s="102">
        <f t="shared" si="244"/>
        <v>1.0329622136478615E-3</v>
      </c>
      <c r="L2580" s="96">
        <f t="shared" si="245"/>
        <v>2.5200000000000001E-3</v>
      </c>
    </row>
    <row r="2581" spans="1:12" ht="13.95" customHeight="1" x14ac:dyDescent="0.3">
      <c r="A2581" s="94">
        <v>44592</v>
      </c>
      <c r="B2581" s="57" t="s">
        <v>218</v>
      </c>
      <c r="C2581" s="57" t="s">
        <v>115</v>
      </c>
      <c r="D2581" s="19" t="str">
        <f t="shared" si="240"/>
        <v>Defensives</v>
      </c>
      <c r="E2581" s="19" t="str">
        <f t="shared" si="241"/>
        <v>Defensives</v>
      </c>
      <c r="F2581" s="100">
        <v>2.5500000000000002E-3</v>
      </c>
      <c r="G2581" s="101">
        <v>8.2100000000000009</v>
      </c>
      <c r="H2581" s="98">
        <v>0.30202000000000001</v>
      </c>
      <c r="I2581" s="20">
        <f t="shared" si="242"/>
        <v>1</v>
      </c>
      <c r="J2581" s="102">
        <f t="shared" si="243"/>
        <v>3.1059683313032884E-4</v>
      </c>
      <c r="K2581" s="102">
        <f t="shared" si="244"/>
        <v>1.0283982290256568E-3</v>
      </c>
      <c r="L2581" s="96">
        <f t="shared" si="245"/>
        <v>2.5500000000000002E-3</v>
      </c>
    </row>
    <row r="2582" spans="1:12" ht="13.95" customHeight="1" x14ac:dyDescent="0.3">
      <c r="A2582" s="94">
        <v>44620</v>
      </c>
      <c r="B2582" s="57" t="s">
        <v>218</v>
      </c>
      <c r="C2582" s="57" t="s">
        <v>115</v>
      </c>
      <c r="D2582" s="19" t="str">
        <f t="shared" si="240"/>
        <v>Defensives</v>
      </c>
      <c r="E2582" s="19" t="str">
        <f t="shared" si="241"/>
        <v>Defensives</v>
      </c>
      <c r="F2582" s="100">
        <v>2.64E-3</v>
      </c>
      <c r="G2582" s="101">
        <v>7.9829999999999997</v>
      </c>
      <c r="H2582" s="98">
        <v>0.30242000000000002</v>
      </c>
      <c r="I2582" s="20">
        <f t="shared" si="242"/>
        <v>1</v>
      </c>
      <c r="J2582" s="102">
        <f t="shared" si="243"/>
        <v>3.3070274332957535E-4</v>
      </c>
      <c r="K2582" s="102">
        <f t="shared" si="244"/>
        <v>1.0935214050974648E-3</v>
      </c>
      <c r="L2582" s="96">
        <f t="shared" si="245"/>
        <v>2.64E-3</v>
      </c>
    </row>
    <row r="2583" spans="1:12" ht="13.95" customHeight="1" x14ac:dyDescent="0.3">
      <c r="A2583" s="94">
        <v>44651</v>
      </c>
      <c r="B2583" s="57" t="s">
        <v>218</v>
      </c>
      <c r="C2583" s="57" t="s">
        <v>115</v>
      </c>
      <c r="D2583" s="19" t="str">
        <f t="shared" si="240"/>
        <v>Defensives</v>
      </c>
      <c r="E2583" s="19" t="str">
        <f t="shared" si="241"/>
        <v>Defensives</v>
      </c>
      <c r="F2583" s="100">
        <v>2.6700000000000001E-3</v>
      </c>
      <c r="G2583" s="101">
        <v>8.3559999999999999</v>
      </c>
      <c r="H2583" s="98">
        <v>0.29136000000000001</v>
      </c>
      <c r="I2583" s="20">
        <f t="shared" si="242"/>
        <v>1</v>
      </c>
      <c r="J2583" s="102">
        <f t="shared" si="243"/>
        <v>3.1953087601723314E-4</v>
      </c>
      <c r="K2583" s="102">
        <f t="shared" si="244"/>
        <v>1.096687520652228E-3</v>
      </c>
      <c r="L2583" s="96">
        <f t="shared" si="245"/>
        <v>2.6700000000000001E-3</v>
      </c>
    </row>
    <row r="2584" spans="1:12" ht="13.95" customHeight="1" x14ac:dyDescent="0.3">
      <c r="A2584" s="94">
        <v>44681</v>
      </c>
      <c r="B2584" s="57" t="s">
        <v>218</v>
      </c>
      <c r="C2584" s="57" t="s">
        <v>115</v>
      </c>
      <c r="D2584" s="19" t="str">
        <f t="shared" si="240"/>
        <v>Defensives</v>
      </c>
      <c r="E2584" s="19" t="str">
        <f t="shared" si="241"/>
        <v>Defensives</v>
      </c>
      <c r="F2584" s="100">
        <v>3.0699999999999998E-3</v>
      </c>
      <c r="G2584" s="101">
        <v>9.0549999999999997</v>
      </c>
      <c r="H2584" s="98">
        <v>0.28754000000000002</v>
      </c>
      <c r="I2584" s="20">
        <f t="shared" si="242"/>
        <v>1</v>
      </c>
      <c r="J2584" s="102">
        <f t="shared" si="243"/>
        <v>3.3903920485919381E-4</v>
      </c>
      <c r="K2584" s="102">
        <f t="shared" si="244"/>
        <v>1.1791027504319182E-3</v>
      </c>
      <c r="L2584" s="96">
        <f t="shared" si="245"/>
        <v>3.0699999999999998E-3</v>
      </c>
    </row>
    <row r="2585" spans="1:12" ht="13.95" customHeight="1" x14ac:dyDescent="0.3">
      <c r="A2585" s="94">
        <v>44712</v>
      </c>
      <c r="B2585" s="57" t="s">
        <v>218</v>
      </c>
      <c r="C2585" s="57" t="s">
        <v>115</v>
      </c>
      <c r="D2585" s="19" t="str">
        <f t="shared" si="240"/>
        <v>Defensives</v>
      </c>
      <c r="E2585" s="19" t="str">
        <f t="shared" si="241"/>
        <v>Defensives</v>
      </c>
      <c r="F2585" s="100">
        <v>3.0899999999999999E-3</v>
      </c>
      <c r="G2585" s="101">
        <v>8.3659999999999997</v>
      </c>
      <c r="H2585" s="98">
        <v>0.28226000000000001</v>
      </c>
      <c r="I2585" s="20">
        <f t="shared" si="242"/>
        <v>1</v>
      </c>
      <c r="J2585" s="102">
        <f t="shared" si="243"/>
        <v>3.6935213961271813E-4</v>
      </c>
      <c r="K2585" s="102">
        <f t="shared" si="244"/>
        <v>1.3085528931223627E-3</v>
      </c>
      <c r="L2585" s="96">
        <f t="shared" si="245"/>
        <v>3.0899999999999999E-3</v>
      </c>
    </row>
    <row r="2586" spans="1:12" ht="13.95" customHeight="1" x14ac:dyDescent="0.3">
      <c r="A2586" s="94">
        <v>44742</v>
      </c>
      <c r="B2586" s="57" t="s">
        <v>218</v>
      </c>
      <c r="C2586" s="57" t="s">
        <v>115</v>
      </c>
      <c r="D2586" s="19" t="str">
        <f t="shared" si="240"/>
        <v>Defensives</v>
      </c>
      <c r="E2586" s="19" t="str">
        <f t="shared" si="241"/>
        <v>Defensives</v>
      </c>
      <c r="F2586" s="100">
        <v>3.1700000000000001E-3</v>
      </c>
      <c r="G2586" s="101">
        <v>7.8920000000000003</v>
      </c>
      <c r="H2586" s="98">
        <v>0.29022999999999999</v>
      </c>
      <c r="I2586" s="20">
        <f t="shared" si="242"/>
        <v>1</v>
      </c>
      <c r="J2586" s="102">
        <f t="shared" si="243"/>
        <v>4.0167257982767356E-4</v>
      </c>
      <c r="K2586" s="102">
        <f t="shared" si="244"/>
        <v>1.3839802219883319E-3</v>
      </c>
      <c r="L2586" s="96">
        <f t="shared" si="245"/>
        <v>3.1700000000000001E-3</v>
      </c>
    </row>
    <row r="2587" spans="1:12" ht="13.95" customHeight="1" x14ac:dyDescent="0.3">
      <c r="A2587" s="94">
        <v>44773</v>
      </c>
      <c r="B2587" s="57" t="s">
        <v>218</v>
      </c>
      <c r="C2587" s="57" t="s">
        <v>115</v>
      </c>
      <c r="D2587" s="19" t="str">
        <f t="shared" si="240"/>
        <v>Defensives</v>
      </c>
      <c r="E2587" s="19" t="str">
        <f t="shared" si="241"/>
        <v>Defensives</v>
      </c>
      <c r="F2587" s="100">
        <v>3.2100000000000002E-3</v>
      </c>
      <c r="G2587" s="101">
        <v>8.5039999999999996</v>
      </c>
      <c r="H2587" s="98">
        <v>0.28602</v>
      </c>
      <c r="I2587" s="20">
        <f t="shared" si="242"/>
        <v>1</v>
      </c>
      <c r="J2587" s="102">
        <f t="shared" si="243"/>
        <v>3.7746942615239892E-4</v>
      </c>
      <c r="K2587" s="102">
        <f t="shared" si="244"/>
        <v>1.3197308794923395E-3</v>
      </c>
      <c r="L2587" s="96">
        <f t="shared" si="245"/>
        <v>3.2100000000000002E-3</v>
      </c>
    </row>
    <row r="2588" spans="1:12" ht="13.95" customHeight="1" x14ac:dyDescent="0.3">
      <c r="A2588" s="94">
        <v>44804</v>
      </c>
      <c r="B2588" s="57" t="s">
        <v>218</v>
      </c>
      <c r="C2588" s="57" t="s">
        <v>115</v>
      </c>
      <c r="D2588" s="19" t="str">
        <f t="shared" si="240"/>
        <v>Defensives</v>
      </c>
      <c r="E2588" s="19" t="str">
        <f t="shared" si="241"/>
        <v>Defensives</v>
      </c>
      <c r="F2588" s="100">
        <v>3.3300000000000001E-3</v>
      </c>
      <c r="G2588" s="101">
        <v>8.9019999999999992</v>
      </c>
      <c r="H2588" s="98">
        <v>0.30158000000000001</v>
      </c>
      <c r="I2588" s="20">
        <f t="shared" si="242"/>
        <v>1</v>
      </c>
      <c r="J2588" s="102">
        <f t="shared" si="243"/>
        <v>3.7407324196809708E-4</v>
      </c>
      <c r="K2588" s="102">
        <f t="shared" si="244"/>
        <v>1.2403781483125442E-3</v>
      </c>
      <c r="L2588" s="96">
        <f t="shared" si="245"/>
        <v>3.3300000000000001E-3</v>
      </c>
    </row>
    <row r="2589" spans="1:12" ht="13.95" customHeight="1" x14ac:dyDescent="0.3">
      <c r="A2589" s="94">
        <v>44834</v>
      </c>
      <c r="B2589" s="57" t="s">
        <v>218</v>
      </c>
      <c r="C2589" s="57" t="s">
        <v>115</v>
      </c>
      <c r="D2589" s="19" t="str">
        <f t="shared" si="240"/>
        <v>Defensives</v>
      </c>
      <c r="E2589" s="19" t="str">
        <f t="shared" si="241"/>
        <v>Defensives</v>
      </c>
      <c r="F2589" s="100">
        <v>3.0599999999999998E-3</v>
      </c>
      <c r="G2589" s="101">
        <v>8.5719999999999992</v>
      </c>
      <c r="H2589" s="98">
        <v>0.30191000000000001</v>
      </c>
      <c r="I2589" s="20">
        <f t="shared" si="242"/>
        <v>1</v>
      </c>
      <c r="J2589" s="102">
        <f t="shared" si="243"/>
        <v>3.5697620158656093E-4</v>
      </c>
      <c r="K2589" s="102">
        <f t="shared" si="244"/>
        <v>1.1823927713111885E-3</v>
      </c>
      <c r="L2589" s="96">
        <f t="shared" si="245"/>
        <v>3.0599999999999998E-3</v>
      </c>
    </row>
    <row r="2590" spans="1:12" ht="13.95" customHeight="1" x14ac:dyDescent="0.3">
      <c r="A2590" s="94">
        <v>44865</v>
      </c>
      <c r="B2590" s="57" t="s">
        <v>218</v>
      </c>
      <c r="C2590" s="57" t="s">
        <v>115</v>
      </c>
      <c r="D2590" s="19" t="str">
        <f t="shared" si="240"/>
        <v>Defensives</v>
      </c>
      <c r="E2590" s="19" t="str">
        <f t="shared" si="241"/>
        <v>Defensives</v>
      </c>
      <c r="F2590" s="100">
        <v>3.0400000000000002E-3</v>
      </c>
      <c r="G2590" s="101">
        <v>9.2899999999999991</v>
      </c>
      <c r="H2590" s="98">
        <v>0.31047999999999998</v>
      </c>
      <c r="I2590" s="20">
        <f t="shared" si="242"/>
        <v>1</v>
      </c>
      <c r="J2590" s="102">
        <f t="shared" si="243"/>
        <v>3.2723358449946181E-4</v>
      </c>
      <c r="K2590" s="102">
        <f t="shared" si="244"/>
        <v>1.0539602695808486E-3</v>
      </c>
      <c r="L2590" s="96">
        <f t="shared" si="245"/>
        <v>3.0400000000000002E-3</v>
      </c>
    </row>
    <row r="2591" spans="1:12" ht="13.95" customHeight="1" x14ac:dyDescent="0.3">
      <c r="A2591" s="94">
        <v>44895</v>
      </c>
      <c r="B2591" s="57" t="s">
        <v>218</v>
      </c>
      <c r="C2591" s="57" t="s">
        <v>115</v>
      </c>
      <c r="D2591" s="19" t="str">
        <f t="shared" si="240"/>
        <v>Defensives</v>
      </c>
      <c r="E2591" s="19" t="str">
        <f t="shared" si="241"/>
        <v>Defensives</v>
      </c>
      <c r="F2591" s="100">
        <v>3.14E-3</v>
      </c>
      <c r="G2591" s="101">
        <v>9.1790000000000003</v>
      </c>
      <c r="H2591" s="98">
        <v>0.31041999999999997</v>
      </c>
      <c r="I2591" s="20">
        <f t="shared" si="242"/>
        <v>1</v>
      </c>
      <c r="J2591" s="102">
        <f t="shared" si="243"/>
        <v>3.4208519446562806E-4</v>
      </c>
      <c r="K2591" s="102">
        <f t="shared" si="244"/>
        <v>1.1020075847742673E-3</v>
      </c>
      <c r="L2591" s="96">
        <f t="shared" si="245"/>
        <v>3.14E-3</v>
      </c>
    </row>
    <row r="2592" spans="1:12" ht="13.95" customHeight="1" x14ac:dyDescent="0.3">
      <c r="A2592" s="94">
        <v>44926</v>
      </c>
      <c r="B2592" s="57" t="s">
        <v>218</v>
      </c>
      <c r="C2592" s="57" t="s">
        <v>115</v>
      </c>
      <c r="D2592" s="19" t="str">
        <f t="shared" si="240"/>
        <v>Defensives</v>
      </c>
      <c r="E2592" s="19" t="str">
        <f t="shared" si="241"/>
        <v>Defensives</v>
      </c>
      <c r="F2592" s="100">
        <v>3.2000000000000002E-3</v>
      </c>
      <c r="G2592" s="101">
        <v>8.8559999999999999</v>
      </c>
      <c r="H2592" s="98">
        <v>0.28566999999999998</v>
      </c>
      <c r="I2592" s="20">
        <f t="shared" si="242"/>
        <v>1</v>
      </c>
      <c r="J2592" s="102">
        <f t="shared" si="243"/>
        <v>3.6133694670280038E-4</v>
      </c>
      <c r="K2592" s="102">
        <f t="shared" si="244"/>
        <v>1.2648753691420183E-3</v>
      </c>
      <c r="L2592" s="96">
        <f t="shared" si="245"/>
        <v>3.2000000000000002E-3</v>
      </c>
    </row>
    <row r="2593" spans="1:12" ht="13.95" customHeight="1" x14ac:dyDescent="0.3">
      <c r="A2593" s="94">
        <v>44957</v>
      </c>
      <c r="B2593" s="57" t="s">
        <v>218</v>
      </c>
      <c r="C2593" s="57" t="s">
        <v>115</v>
      </c>
      <c r="D2593" s="19" t="str">
        <f t="shared" si="240"/>
        <v>Defensives</v>
      </c>
      <c r="E2593" s="19" t="str">
        <f t="shared" si="241"/>
        <v>Defensives</v>
      </c>
      <c r="F2593" s="100">
        <v>3.1199999999999999E-3</v>
      </c>
      <c r="G2593" s="101">
        <v>8.5990000000000002</v>
      </c>
      <c r="H2593" s="98">
        <v>0.28763</v>
      </c>
      <c r="I2593" s="20">
        <f t="shared" si="242"/>
        <v>1</v>
      </c>
      <c r="J2593" s="102">
        <f t="shared" si="243"/>
        <v>3.6283288754506338E-4</v>
      </c>
      <c r="K2593" s="102">
        <f t="shared" si="244"/>
        <v>1.2614570369748057E-3</v>
      </c>
      <c r="L2593" s="96">
        <f t="shared" si="245"/>
        <v>3.1199999999999999E-3</v>
      </c>
    </row>
    <row r="2594" spans="1:12" ht="13.95" customHeight="1" x14ac:dyDescent="0.3">
      <c r="A2594" s="94">
        <v>44985</v>
      </c>
      <c r="B2594" s="57" t="s">
        <v>218</v>
      </c>
      <c r="C2594" s="57" t="s">
        <v>115</v>
      </c>
      <c r="D2594" s="19" t="str">
        <f t="shared" si="240"/>
        <v>Defensives</v>
      </c>
      <c r="E2594" s="19" t="str">
        <f t="shared" si="241"/>
        <v>Defensives</v>
      </c>
      <c r="F2594" s="100">
        <v>3.0699999999999998E-3</v>
      </c>
      <c r="G2594" s="101">
        <v>7.7750000000000004</v>
      </c>
      <c r="H2594" s="98">
        <v>0.28824</v>
      </c>
      <c r="I2594" s="20">
        <f t="shared" si="242"/>
        <v>1</v>
      </c>
      <c r="J2594" s="102">
        <f t="shared" si="243"/>
        <v>3.9485530546623792E-4</v>
      </c>
      <c r="K2594" s="102">
        <f t="shared" si="244"/>
        <v>1.3698837963719052E-3</v>
      </c>
      <c r="L2594" s="96">
        <f t="shared" si="245"/>
        <v>3.0699999999999998E-3</v>
      </c>
    </row>
    <row r="2595" spans="1:12" ht="13.95" customHeight="1" x14ac:dyDescent="0.3">
      <c r="A2595" s="94">
        <v>45016</v>
      </c>
      <c r="B2595" s="57" t="s">
        <v>218</v>
      </c>
      <c r="C2595" s="57" t="s">
        <v>115</v>
      </c>
      <c r="D2595" s="19" t="str">
        <f t="shared" si="240"/>
        <v>Defensives</v>
      </c>
      <c r="E2595" s="19" t="str">
        <f t="shared" si="241"/>
        <v>Defensives</v>
      </c>
      <c r="F2595" s="100">
        <v>3.32E-3</v>
      </c>
      <c r="G2595" s="101">
        <v>8.1189999999999998</v>
      </c>
      <c r="H2595" s="98">
        <v>0.28610000000000002</v>
      </c>
      <c r="I2595" s="20">
        <f t="shared" si="242"/>
        <v>1</v>
      </c>
      <c r="J2595" s="102">
        <f t="shared" si="243"/>
        <v>4.0891735435398448E-4</v>
      </c>
      <c r="K2595" s="102">
        <f t="shared" si="244"/>
        <v>1.4292812106046293E-3</v>
      </c>
      <c r="L2595" s="96">
        <f t="shared" si="245"/>
        <v>3.32E-3</v>
      </c>
    </row>
    <row r="2596" spans="1:12" ht="13.95" customHeight="1" x14ac:dyDescent="0.3">
      <c r="A2596" s="94">
        <v>45046</v>
      </c>
      <c r="B2596" s="57" t="s">
        <v>218</v>
      </c>
      <c r="C2596" s="57" t="s">
        <v>115</v>
      </c>
      <c r="D2596" s="19" t="str">
        <f t="shared" si="240"/>
        <v>Defensives</v>
      </c>
      <c r="E2596" s="19" t="str">
        <f t="shared" si="241"/>
        <v>Defensives</v>
      </c>
      <c r="F2596" s="100">
        <v>3.1700000000000001E-3</v>
      </c>
      <c r="G2596" s="101">
        <v>8.2859999999999996</v>
      </c>
      <c r="H2596" s="98">
        <v>0.28256999999999999</v>
      </c>
      <c r="I2596" s="20">
        <f t="shared" si="242"/>
        <v>1</v>
      </c>
      <c r="J2596" s="102">
        <f t="shared" si="243"/>
        <v>3.8257301472363023E-4</v>
      </c>
      <c r="K2596" s="102">
        <f t="shared" si="244"/>
        <v>1.3539052791295262E-3</v>
      </c>
      <c r="L2596" s="96">
        <f t="shared" si="245"/>
        <v>3.1700000000000001E-3</v>
      </c>
    </row>
    <row r="2597" spans="1:12" ht="13.95" customHeight="1" x14ac:dyDescent="0.3">
      <c r="A2597" s="94">
        <v>45077</v>
      </c>
      <c r="B2597" s="57" t="s">
        <v>218</v>
      </c>
      <c r="C2597" s="57" t="s">
        <v>115</v>
      </c>
      <c r="D2597" s="19" t="str">
        <f t="shared" si="240"/>
        <v>Defensives</v>
      </c>
      <c r="E2597" s="19" t="str">
        <f t="shared" si="241"/>
        <v>Defensives</v>
      </c>
      <c r="F2597" s="100">
        <v>2.99E-3</v>
      </c>
      <c r="G2597" s="101">
        <v>7.2629999999999999</v>
      </c>
      <c r="H2597" s="98">
        <v>0.27252999999999999</v>
      </c>
      <c r="I2597" s="20">
        <f t="shared" si="242"/>
        <v>1</v>
      </c>
      <c r="J2597" s="102">
        <f t="shared" si="243"/>
        <v>4.1167561613658269E-4</v>
      </c>
      <c r="K2597" s="102">
        <f t="shared" si="244"/>
        <v>1.5105699047318927E-3</v>
      </c>
      <c r="L2597" s="96">
        <f t="shared" si="245"/>
        <v>2.99E-3</v>
      </c>
    </row>
    <row r="2598" spans="1:12" ht="13.95" customHeight="1" x14ac:dyDescent="0.3">
      <c r="A2598" s="94">
        <v>45107</v>
      </c>
      <c r="B2598" s="57" t="s">
        <v>218</v>
      </c>
      <c r="C2598" s="57" t="s">
        <v>115</v>
      </c>
      <c r="D2598" s="19" t="str">
        <f t="shared" si="240"/>
        <v>Defensives</v>
      </c>
      <c r="E2598" s="19" t="str">
        <f t="shared" si="241"/>
        <v>Defensives</v>
      </c>
      <c r="F2598" s="100">
        <v>3.14E-3</v>
      </c>
      <c r="G2598" s="101">
        <v>8.3710000000000004</v>
      </c>
      <c r="H2598" s="98">
        <v>0.26268000000000002</v>
      </c>
      <c r="I2598" s="20">
        <f t="shared" si="242"/>
        <v>1</v>
      </c>
      <c r="J2598" s="102">
        <f t="shared" si="243"/>
        <v>3.7510452753553936E-4</v>
      </c>
      <c r="K2598" s="102">
        <f t="shared" si="244"/>
        <v>1.4279904352654915E-3</v>
      </c>
      <c r="L2598" s="96">
        <f t="shared" si="245"/>
        <v>3.14E-3</v>
      </c>
    </row>
    <row r="2599" spans="1:12" ht="13.95" customHeight="1" x14ac:dyDescent="0.3">
      <c r="A2599" s="94">
        <v>45138</v>
      </c>
      <c r="B2599" s="57" t="s">
        <v>218</v>
      </c>
      <c r="C2599" s="57" t="s">
        <v>115</v>
      </c>
      <c r="D2599" s="19" t="str">
        <f t="shared" si="240"/>
        <v>Defensives</v>
      </c>
      <c r="E2599" s="19" t="str">
        <f t="shared" si="241"/>
        <v>Defensives</v>
      </c>
      <c r="F2599" s="100">
        <v>3.16E-3</v>
      </c>
      <c r="G2599" s="101">
        <v>8.718</v>
      </c>
      <c r="H2599" s="98">
        <v>0.26146999999999998</v>
      </c>
      <c r="I2599" s="20">
        <f t="shared" si="242"/>
        <v>1</v>
      </c>
      <c r="J2599" s="102">
        <f t="shared" si="243"/>
        <v>3.6246845606790551E-4</v>
      </c>
      <c r="K2599" s="102">
        <f t="shared" si="244"/>
        <v>1.3862716796110665E-3</v>
      </c>
      <c r="L2599" s="96">
        <f t="shared" si="245"/>
        <v>3.16E-3</v>
      </c>
    </row>
    <row r="2600" spans="1:12" ht="13.95" customHeight="1" x14ac:dyDescent="0.3">
      <c r="A2600" s="94">
        <v>45169</v>
      </c>
      <c r="B2600" s="57" t="s">
        <v>218</v>
      </c>
      <c r="C2600" s="57" t="s">
        <v>115</v>
      </c>
      <c r="D2600" s="19" t="str">
        <f t="shared" si="240"/>
        <v>Defensives</v>
      </c>
      <c r="E2600" s="19" t="str">
        <f t="shared" si="241"/>
        <v>Defensives</v>
      </c>
      <c r="F2600" s="100">
        <v>3.2100000000000002E-3</v>
      </c>
      <c r="G2600" s="101">
        <v>8.0860000000000003</v>
      </c>
      <c r="H2600" s="98">
        <v>0.26321</v>
      </c>
      <c r="I2600" s="20">
        <f t="shared" si="242"/>
        <v>1</v>
      </c>
      <c r="J2600" s="102">
        <f t="shared" si="243"/>
        <v>3.9698243878308185E-4</v>
      </c>
      <c r="K2600" s="102">
        <f t="shared" si="244"/>
        <v>1.5082346369176013E-3</v>
      </c>
      <c r="L2600" s="96">
        <f t="shared" si="245"/>
        <v>3.2100000000000002E-3</v>
      </c>
    </row>
    <row r="2601" spans="1:12" ht="13.95" customHeight="1" x14ac:dyDescent="0.3">
      <c r="A2601" s="94">
        <v>45199</v>
      </c>
      <c r="B2601" s="57" t="s">
        <v>218</v>
      </c>
      <c r="C2601" s="57" t="s">
        <v>115</v>
      </c>
      <c r="D2601" s="19" t="str">
        <f t="shared" si="240"/>
        <v>Defensives</v>
      </c>
      <c r="E2601" s="19" t="str">
        <f t="shared" si="241"/>
        <v>Defensives</v>
      </c>
      <c r="F2601" s="100">
        <v>3.0999999999999999E-3</v>
      </c>
      <c r="G2601" s="101">
        <v>8.4030000000000005</v>
      </c>
      <c r="H2601" s="98">
        <v>0.2626</v>
      </c>
      <c r="I2601" s="20">
        <f t="shared" si="242"/>
        <v>1</v>
      </c>
      <c r="J2601" s="102">
        <f t="shared" si="243"/>
        <v>3.6891586338212538E-4</v>
      </c>
      <c r="K2601" s="102">
        <f t="shared" si="244"/>
        <v>1.4048585810438896E-3</v>
      </c>
      <c r="L2601" s="96">
        <f t="shared" si="245"/>
        <v>3.0999999999999999E-3</v>
      </c>
    </row>
    <row r="2602" spans="1:12" ht="13.95" customHeight="1" x14ac:dyDescent="0.3">
      <c r="A2602" s="94">
        <v>45230</v>
      </c>
      <c r="B2602" s="57" t="s">
        <v>218</v>
      </c>
      <c r="C2602" s="57" t="s">
        <v>115</v>
      </c>
      <c r="D2602" s="19" t="str">
        <f t="shared" si="240"/>
        <v>Defensives</v>
      </c>
      <c r="E2602" s="19" t="str">
        <f t="shared" si="241"/>
        <v>Defensives</v>
      </c>
      <c r="F2602" s="100">
        <v>3.1700000000000001E-3</v>
      </c>
      <c r="G2602" s="101">
        <v>8.2560000000000002</v>
      </c>
      <c r="H2602" s="98">
        <v>0.27509</v>
      </c>
      <c r="I2602" s="20">
        <f t="shared" si="242"/>
        <v>1</v>
      </c>
      <c r="J2602" s="102">
        <f t="shared" si="243"/>
        <v>3.8396317829457363E-4</v>
      </c>
      <c r="K2602" s="102">
        <f t="shared" si="244"/>
        <v>1.3957729408359942E-3</v>
      </c>
      <c r="L2602" s="96">
        <f t="shared" si="245"/>
        <v>3.1700000000000001E-3</v>
      </c>
    </row>
    <row r="2603" spans="1:12" ht="13.95" customHeight="1" x14ac:dyDescent="0.3">
      <c r="A2603" s="94">
        <v>45260</v>
      </c>
      <c r="B2603" s="57" t="s">
        <v>218</v>
      </c>
      <c r="C2603" s="57" t="s">
        <v>115</v>
      </c>
      <c r="D2603" s="19" t="str">
        <f t="shared" si="240"/>
        <v>Defensives</v>
      </c>
      <c r="E2603" s="19" t="str">
        <f t="shared" si="241"/>
        <v>Defensives</v>
      </c>
      <c r="F2603" s="100">
        <v>3.16E-3</v>
      </c>
      <c r="G2603" s="101">
        <v>9.1140000000000008</v>
      </c>
      <c r="H2603" s="98">
        <v>0.27887000000000001</v>
      </c>
      <c r="I2603" s="20">
        <f t="shared" si="242"/>
        <v>1</v>
      </c>
      <c r="J2603" s="102">
        <f t="shared" si="243"/>
        <v>3.4671933289444806E-4</v>
      </c>
      <c r="K2603" s="102">
        <f t="shared" si="244"/>
        <v>1.2433009391273641E-3</v>
      </c>
      <c r="L2603" s="96">
        <f t="shared" si="245"/>
        <v>3.16E-3</v>
      </c>
    </row>
    <row r="2604" spans="1:12" ht="13.95" customHeight="1" x14ac:dyDescent="0.3">
      <c r="A2604" s="94">
        <v>45291</v>
      </c>
      <c r="B2604" s="57" t="s">
        <v>218</v>
      </c>
      <c r="C2604" s="57" t="s">
        <v>115</v>
      </c>
      <c r="D2604" s="19" t="str">
        <f t="shared" si="240"/>
        <v>Defensives</v>
      </c>
      <c r="E2604" s="19" t="str">
        <f t="shared" si="241"/>
        <v>Defensives</v>
      </c>
      <c r="F2604" s="100">
        <v>3.16E-3</v>
      </c>
      <c r="G2604" s="101">
        <v>9.5589999999999993</v>
      </c>
      <c r="H2604" s="98">
        <v>0.28079999999999999</v>
      </c>
      <c r="I2604" s="20">
        <f t="shared" si="242"/>
        <v>1</v>
      </c>
      <c r="J2604" s="102">
        <f t="shared" si="243"/>
        <v>3.3057851239669424E-4</v>
      </c>
      <c r="K2604" s="102">
        <f t="shared" si="244"/>
        <v>1.177273904546632E-3</v>
      </c>
      <c r="L2604" s="96">
        <f t="shared" si="245"/>
        <v>3.16E-3</v>
      </c>
    </row>
    <row r="2605" spans="1:12" ht="13.95" customHeight="1" x14ac:dyDescent="0.3">
      <c r="A2605" s="94">
        <v>45322</v>
      </c>
      <c r="B2605" s="57" t="s">
        <v>218</v>
      </c>
      <c r="C2605" s="57" t="s">
        <v>115</v>
      </c>
      <c r="D2605" s="19" t="str">
        <f t="shared" si="240"/>
        <v>Defensives</v>
      </c>
      <c r="E2605" s="19" t="str">
        <f t="shared" si="241"/>
        <v>Defensives</v>
      </c>
      <c r="F2605" s="100">
        <v>3.13E-3</v>
      </c>
      <c r="G2605" s="101">
        <v>8.8859999999999992</v>
      </c>
      <c r="H2605" s="98">
        <v>0.28239999999999998</v>
      </c>
      <c r="I2605" s="20">
        <f t="shared" si="242"/>
        <v>1</v>
      </c>
      <c r="J2605" s="102">
        <f t="shared" si="243"/>
        <v>3.5223947783029488E-4</v>
      </c>
      <c r="K2605" s="102">
        <f t="shared" si="244"/>
        <v>1.2473069328268233E-3</v>
      </c>
      <c r="L2605" s="96">
        <f t="shared" si="245"/>
        <v>3.13E-3</v>
      </c>
    </row>
    <row r="2606" spans="1:12" ht="13.95" customHeight="1" x14ac:dyDescent="0.3">
      <c r="A2606" s="94">
        <v>45351</v>
      </c>
      <c r="B2606" s="57" t="s">
        <v>218</v>
      </c>
      <c r="C2606" s="57" t="s">
        <v>115</v>
      </c>
      <c r="D2606" s="19" t="str">
        <f t="shared" si="240"/>
        <v>Defensives</v>
      </c>
      <c r="E2606" s="19" t="str">
        <f t="shared" si="241"/>
        <v>Defensives</v>
      </c>
      <c r="F2606" s="100">
        <v>3.0300000000000001E-3</v>
      </c>
      <c r="G2606" s="101">
        <v>8.52</v>
      </c>
      <c r="H2606" s="98">
        <v>0.27922999999999998</v>
      </c>
      <c r="I2606" s="20">
        <f t="shared" si="242"/>
        <v>1</v>
      </c>
      <c r="J2606" s="102">
        <f t="shared" si="243"/>
        <v>3.5563380281690145E-4</v>
      </c>
      <c r="K2606" s="102">
        <f t="shared" si="244"/>
        <v>1.2736231881133886E-3</v>
      </c>
      <c r="L2606" s="96">
        <f t="shared" si="245"/>
        <v>3.0300000000000001E-3</v>
      </c>
    </row>
    <row r="2607" spans="1:12" ht="13.95" customHeight="1" x14ac:dyDescent="0.3">
      <c r="A2607" s="94">
        <v>45382</v>
      </c>
      <c r="B2607" s="57" t="s">
        <v>218</v>
      </c>
      <c r="C2607" s="57" t="s">
        <v>115</v>
      </c>
      <c r="D2607" s="19" t="str">
        <f t="shared" si="240"/>
        <v>Defensives</v>
      </c>
      <c r="E2607" s="19" t="str">
        <f t="shared" si="241"/>
        <v>Defensives</v>
      </c>
      <c r="F2607" s="100">
        <v>3.0300000000000001E-3</v>
      </c>
      <c r="G2607" s="101">
        <v>8.3559999999999999</v>
      </c>
      <c r="H2607" s="98">
        <v>0.27810000000000001</v>
      </c>
      <c r="I2607" s="20">
        <f t="shared" si="242"/>
        <v>1</v>
      </c>
      <c r="J2607" s="102">
        <f t="shared" si="243"/>
        <v>3.6261369076112974E-4</v>
      </c>
      <c r="K2607" s="102">
        <f t="shared" si="244"/>
        <v>1.3038967664909375E-3</v>
      </c>
      <c r="L2607" s="96">
        <f t="shared" si="245"/>
        <v>3.0300000000000001E-3</v>
      </c>
    </row>
    <row r="2608" spans="1:12" ht="13.95" customHeight="1" x14ac:dyDescent="0.3">
      <c r="A2608" s="94">
        <v>45412</v>
      </c>
      <c r="B2608" s="57" t="s">
        <v>218</v>
      </c>
      <c r="C2608" s="57" t="s">
        <v>115</v>
      </c>
      <c r="D2608" s="19" t="str">
        <f t="shared" si="240"/>
        <v>Defensives</v>
      </c>
      <c r="E2608" s="19" t="str">
        <f t="shared" si="241"/>
        <v>Defensives</v>
      </c>
      <c r="F2608" s="100">
        <v>2.8400000000000001E-3</v>
      </c>
      <c r="G2608" s="101">
        <v>7.4790000000000001</v>
      </c>
      <c r="H2608" s="98">
        <v>0.26795000000000002</v>
      </c>
      <c r="I2608" s="20">
        <f t="shared" si="242"/>
        <v>1</v>
      </c>
      <c r="J2608" s="102">
        <f t="shared" si="243"/>
        <v>3.7972991041583098E-4</v>
      </c>
      <c r="K2608" s="102">
        <f t="shared" si="244"/>
        <v>1.417167047642586E-3</v>
      </c>
      <c r="L2608" s="96">
        <f t="shared" si="245"/>
        <v>2.8400000000000001E-3</v>
      </c>
    </row>
    <row r="2609" spans="1:12" ht="13.95" customHeight="1" x14ac:dyDescent="0.3">
      <c r="A2609" s="94">
        <v>45443</v>
      </c>
      <c r="B2609" s="57" t="s">
        <v>218</v>
      </c>
      <c r="C2609" s="57" t="s">
        <v>115</v>
      </c>
      <c r="D2609" s="19" t="str">
        <f t="shared" si="240"/>
        <v>Defensives</v>
      </c>
      <c r="E2609" s="19" t="str">
        <f t="shared" si="241"/>
        <v>Defensives</v>
      </c>
      <c r="F2609" s="100">
        <v>3.1700000000000001E-3</v>
      </c>
      <c r="G2609" s="101">
        <v>7.49</v>
      </c>
      <c r="H2609" s="98">
        <v>0.27048</v>
      </c>
      <c r="I2609" s="20">
        <f t="shared" si="242"/>
        <v>1</v>
      </c>
      <c r="J2609" s="102">
        <f t="shared" si="243"/>
        <v>4.232309746328438E-4</v>
      </c>
      <c r="K2609" s="102">
        <f t="shared" si="244"/>
        <v>1.5647403676162519E-3</v>
      </c>
      <c r="L2609" s="96">
        <f t="shared" si="245"/>
        <v>3.1700000000000001E-3</v>
      </c>
    </row>
    <row r="2610" spans="1:12" ht="13.95" customHeight="1" x14ac:dyDescent="0.3">
      <c r="A2610" s="94">
        <v>45473</v>
      </c>
      <c r="B2610" s="57" t="s">
        <v>218</v>
      </c>
      <c r="C2610" s="57" t="s">
        <v>115</v>
      </c>
      <c r="D2610" s="19" t="str">
        <f t="shared" si="240"/>
        <v>Defensives</v>
      </c>
      <c r="E2610" s="19" t="str">
        <f t="shared" si="241"/>
        <v>Defensives</v>
      </c>
      <c r="F2610" s="100">
        <v>3.0200000000000001E-3</v>
      </c>
      <c r="G2610" s="101">
        <v>7.2359999999999998</v>
      </c>
      <c r="H2610" s="98">
        <v>0.26164999999999999</v>
      </c>
      <c r="I2610" s="20">
        <f t="shared" si="242"/>
        <v>1</v>
      </c>
      <c r="J2610" s="102">
        <f t="shared" si="243"/>
        <v>4.1735765616362635E-4</v>
      </c>
      <c r="K2610" s="102">
        <f t="shared" si="244"/>
        <v>1.5950990107533971E-3</v>
      </c>
      <c r="L2610" s="96">
        <f t="shared" si="245"/>
        <v>3.0200000000000001E-3</v>
      </c>
    </row>
    <row r="2611" spans="1:12" ht="13.95" customHeight="1" x14ac:dyDescent="0.3">
      <c r="A2611" s="94">
        <v>45504</v>
      </c>
      <c r="B2611" s="57" t="s">
        <v>218</v>
      </c>
      <c r="C2611" s="57" t="s">
        <v>115</v>
      </c>
      <c r="D2611" s="19" t="str">
        <f t="shared" si="240"/>
        <v>Defensives</v>
      </c>
      <c r="E2611" s="19" t="str">
        <f t="shared" si="241"/>
        <v>Defensives</v>
      </c>
      <c r="F2611" s="100">
        <v>2.8900000000000002E-3</v>
      </c>
      <c r="G2611" s="101">
        <v>7.1689999999999996</v>
      </c>
      <c r="H2611" s="98">
        <v>0.26032</v>
      </c>
      <c r="I2611" s="20">
        <f t="shared" si="242"/>
        <v>1</v>
      </c>
      <c r="J2611" s="102">
        <f t="shared" si="243"/>
        <v>4.0312456409541083E-4</v>
      </c>
      <c r="K2611" s="102">
        <f t="shared" si="244"/>
        <v>1.5485731564820638E-3</v>
      </c>
      <c r="L2611" s="96">
        <f t="shared" si="245"/>
        <v>2.8900000000000002E-3</v>
      </c>
    </row>
    <row r="2612" spans="1:12" ht="13.95" customHeight="1" x14ac:dyDescent="0.3">
      <c r="A2612" s="94">
        <v>45535</v>
      </c>
      <c r="B2612" s="57" t="s">
        <v>218</v>
      </c>
      <c r="C2612" s="57" t="s">
        <v>115</v>
      </c>
      <c r="D2612" s="19" t="str">
        <f t="shared" si="240"/>
        <v>Defensives</v>
      </c>
      <c r="E2612" s="19" t="str">
        <f t="shared" si="241"/>
        <v>Defensives</v>
      </c>
      <c r="F2612" s="100">
        <v>2.8500000000000001E-3</v>
      </c>
      <c r="G2612" s="101">
        <v>7.5519999999999996</v>
      </c>
      <c r="H2612" s="98">
        <v>0.27211000000000002</v>
      </c>
      <c r="I2612" s="20">
        <f t="shared" si="242"/>
        <v>1</v>
      </c>
      <c r="J2612" s="102">
        <f t="shared" si="243"/>
        <v>3.773834745762712E-4</v>
      </c>
      <c r="K2612" s="102">
        <f t="shared" si="244"/>
        <v>1.3868783748347034E-3</v>
      </c>
      <c r="L2612" s="96">
        <f t="shared" si="245"/>
        <v>2.8500000000000001E-3</v>
      </c>
    </row>
    <row r="2613" spans="1:12" ht="13.95" customHeight="1" x14ac:dyDescent="0.3">
      <c r="A2613" s="94">
        <v>45565</v>
      </c>
      <c r="B2613" s="57" t="s">
        <v>218</v>
      </c>
      <c r="C2613" s="57" t="s">
        <v>115</v>
      </c>
      <c r="D2613" s="19" t="str">
        <f t="shared" si="240"/>
        <v>Defensives</v>
      </c>
      <c r="E2613" s="19" t="str">
        <f t="shared" si="241"/>
        <v>Defensives</v>
      </c>
      <c r="F2613" s="100">
        <v>2.9399999999999999E-3</v>
      </c>
      <c r="G2613" s="101">
        <v>7.782</v>
      </c>
      <c r="H2613" s="98">
        <v>0.27261999999999997</v>
      </c>
      <c r="I2613" s="20">
        <f t="shared" si="242"/>
        <v>1</v>
      </c>
      <c r="J2613" s="102">
        <f t="shared" si="243"/>
        <v>3.7779491133384734E-4</v>
      </c>
      <c r="K2613" s="102">
        <f t="shared" si="244"/>
        <v>1.3857930868382635E-3</v>
      </c>
      <c r="L2613" s="96">
        <f t="shared" si="245"/>
        <v>2.9399999999999999E-3</v>
      </c>
    </row>
    <row r="2614" spans="1:12" ht="13.95" customHeight="1" x14ac:dyDescent="0.3">
      <c r="A2614" s="94">
        <v>45596</v>
      </c>
      <c r="B2614" s="57" t="s">
        <v>218</v>
      </c>
      <c r="C2614" s="57" t="s">
        <v>115</v>
      </c>
      <c r="D2614" s="19" t="str">
        <f t="shared" si="240"/>
        <v>Defensives</v>
      </c>
      <c r="E2614" s="19" t="str">
        <f t="shared" si="241"/>
        <v>Defensives</v>
      </c>
      <c r="F2614" s="100">
        <v>2.8800000000000002E-3</v>
      </c>
      <c r="G2614" s="101">
        <v>7.5330000000000004</v>
      </c>
      <c r="H2614" s="98">
        <v>0.25753999999999999</v>
      </c>
      <c r="I2614" s="20">
        <f t="shared" si="242"/>
        <v>1</v>
      </c>
      <c r="J2614" s="102">
        <f t="shared" si="243"/>
        <v>3.823178016726404E-4</v>
      </c>
      <c r="K2614" s="102">
        <f t="shared" si="244"/>
        <v>1.4844987251403294E-3</v>
      </c>
      <c r="L2614" s="96">
        <f t="shared" si="245"/>
        <v>2.8800000000000002E-3</v>
      </c>
    </row>
    <row r="2615" spans="1:12" ht="13.95" customHeight="1" x14ac:dyDescent="0.3">
      <c r="A2615" s="94">
        <v>45626</v>
      </c>
      <c r="B2615" s="57" t="s">
        <v>218</v>
      </c>
      <c r="C2615" s="57" t="s">
        <v>115</v>
      </c>
      <c r="D2615" s="19" t="str">
        <f t="shared" si="240"/>
        <v>Defensives</v>
      </c>
      <c r="E2615" s="19" t="str">
        <f t="shared" si="241"/>
        <v>Defensives</v>
      </c>
      <c r="F2615" s="100">
        <v>2.97E-3</v>
      </c>
      <c r="G2615" s="101">
        <v>7.516</v>
      </c>
      <c r="H2615" s="98">
        <v>0.25458999999999998</v>
      </c>
      <c r="I2615" s="20">
        <f t="shared" si="242"/>
        <v>1</v>
      </c>
      <c r="J2615" s="102">
        <f t="shared" si="243"/>
        <v>3.9515699840340609E-4</v>
      </c>
      <c r="K2615" s="102">
        <f t="shared" si="244"/>
        <v>1.5521308708252724E-3</v>
      </c>
      <c r="L2615" s="96">
        <f t="shared" si="245"/>
        <v>2.97E-3</v>
      </c>
    </row>
    <row r="2616" spans="1:12" ht="13.95" customHeight="1" x14ac:dyDescent="0.3">
      <c r="A2616" s="94">
        <v>45657</v>
      </c>
      <c r="B2616" s="57" t="s">
        <v>218</v>
      </c>
      <c r="C2616" s="57" t="s">
        <v>115</v>
      </c>
      <c r="D2616" s="19" t="str">
        <f t="shared" si="240"/>
        <v>Defensives</v>
      </c>
      <c r="E2616" s="19" t="str">
        <f t="shared" si="241"/>
        <v>Defensives</v>
      </c>
      <c r="F2616" s="100">
        <v>3.0500000000000002E-3</v>
      </c>
      <c r="G2616" s="101">
        <v>7.5410000000000004</v>
      </c>
      <c r="H2616" s="98">
        <v>0.24451999999999999</v>
      </c>
      <c r="I2616" s="20">
        <f t="shared" si="242"/>
        <v>1</v>
      </c>
      <c r="J2616" s="102">
        <f t="shared" si="243"/>
        <v>4.0445564248773371E-4</v>
      </c>
      <c r="K2616" s="102">
        <f t="shared" si="244"/>
        <v>1.6540800036305159E-3</v>
      </c>
      <c r="L2616" s="96">
        <f t="shared" si="245"/>
        <v>3.0500000000000002E-3</v>
      </c>
    </row>
    <row r="2617" spans="1:12" ht="13.95" customHeight="1" x14ac:dyDescent="0.3">
      <c r="A2617" s="94">
        <v>45688</v>
      </c>
      <c r="B2617" s="57" t="s">
        <v>218</v>
      </c>
      <c r="C2617" s="57" t="s">
        <v>115</v>
      </c>
      <c r="D2617" s="19" t="str">
        <f t="shared" si="240"/>
        <v>Defensives</v>
      </c>
      <c r="E2617" s="19" t="str">
        <f t="shared" si="241"/>
        <v>Defensives</v>
      </c>
      <c r="F2617" s="100">
        <v>3.14E-3</v>
      </c>
      <c r="G2617" s="101">
        <v>8.2089999999999996</v>
      </c>
      <c r="H2617" s="98">
        <v>0.24304999999999999</v>
      </c>
      <c r="I2617" s="20">
        <f t="shared" si="242"/>
        <v>1</v>
      </c>
      <c r="J2617" s="102">
        <f t="shared" si="243"/>
        <v>3.8250700450724817E-4</v>
      </c>
      <c r="K2617" s="102">
        <f t="shared" si="244"/>
        <v>1.5737790763515663E-3</v>
      </c>
      <c r="L2617" s="96">
        <f t="shared" si="245"/>
        <v>3.14E-3</v>
      </c>
    </row>
    <row r="2618" spans="1:12" ht="13.95" customHeight="1" x14ac:dyDescent="0.3">
      <c r="A2618" s="94">
        <v>45716</v>
      </c>
      <c r="B2618" s="57" t="s">
        <v>218</v>
      </c>
      <c r="C2618" s="57" t="s">
        <v>115</v>
      </c>
      <c r="D2618" s="19" t="str">
        <f t="shared" si="240"/>
        <v>Defensives</v>
      </c>
      <c r="E2618" s="19" t="str">
        <f t="shared" si="241"/>
        <v>Defensives</v>
      </c>
      <c r="F2618" s="100">
        <v>3.32E-3</v>
      </c>
      <c r="G2618" s="101">
        <v>8.8019999999999996</v>
      </c>
      <c r="H2618" s="98">
        <v>0.23294999999999999</v>
      </c>
      <c r="I2618" s="20">
        <f t="shared" si="242"/>
        <v>1</v>
      </c>
      <c r="J2618" s="102">
        <f t="shared" si="243"/>
        <v>3.7718700295387414E-4</v>
      </c>
      <c r="K2618" s="102">
        <f t="shared" si="244"/>
        <v>1.6191758014761715E-3</v>
      </c>
      <c r="L2618" s="96">
        <f t="shared" si="245"/>
        <v>3.32E-3</v>
      </c>
    </row>
    <row r="2619" spans="1:12" ht="13.95" customHeight="1" x14ac:dyDescent="0.3">
      <c r="A2619" s="94">
        <v>45747</v>
      </c>
      <c r="B2619" s="57" t="s">
        <v>218</v>
      </c>
      <c r="C2619" s="57" t="s">
        <v>115</v>
      </c>
      <c r="D2619" s="19" t="str">
        <f t="shared" si="240"/>
        <v>Defensives</v>
      </c>
      <c r="E2619" s="19" t="str">
        <f t="shared" si="241"/>
        <v>Defensives</v>
      </c>
      <c r="F2619" s="100">
        <v>3.3899999999999998E-3</v>
      </c>
      <c r="G2619" s="101">
        <v>9.3859999999999992</v>
      </c>
      <c r="H2619" s="98">
        <v>0.21465000000000001</v>
      </c>
      <c r="I2619" s="20">
        <f t="shared" si="242"/>
        <v>1</v>
      </c>
      <c r="J2619" s="102">
        <f t="shared" si="243"/>
        <v>3.6117621990198166E-4</v>
      </c>
      <c r="K2619" s="102">
        <f t="shared" si="244"/>
        <v>1.6826285576612237E-3</v>
      </c>
      <c r="L2619" s="96">
        <f t="shared" si="245"/>
        <v>3.3899999999999998E-3</v>
      </c>
    </row>
    <row r="2620" spans="1:12" ht="13.95" customHeight="1" x14ac:dyDescent="0.3">
      <c r="A2620" s="94">
        <v>45777</v>
      </c>
      <c r="B2620" s="57" t="s">
        <v>218</v>
      </c>
      <c r="C2620" s="57" t="s">
        <v>115</v>
      </c>
      <c r="D2620" s="19" t="str">
        <f t="shared" si="240"/>
        <v>Defensives</v>
      </c>
      <c r="E2620" s="19" t="str">
        <f t="shared" si="241"/>
        <v>Defensives</v>
      </c>
      <c r="F2620" s="100">
        <v>3.3300000000000001E-3</v>
      </c>
      <c r="G2620" s="101">
        <v>9.9120000000000008</v>
      </c>
      <c r="H2620" s="98">
        <v>0.20576</v>
      </c>
      <c r="I2620" s="20">
        <f t="shared" si="242"/>
        <v>1</v>
      </c>
      <c r="J2620" s="102">
        <f t="shared" si="243"/>
        <v>3.35956416464891E-4</v>
      </c>
      <c r="K2620" s="102">
        <f t="shared" si="244"/>
        <v>1.6327586336746258E-3</v>
      </c>
      <c r="L2620" s="96">
        <f t="shared" si="245"/>
        <v>3.3300000000000001E-3</v>
      </c>
    </row>
    <row r="2621" spans="1:12" ht="13.95" customHeight="1" x14ac:dyDescent="0.3">
      <c r="A2621" s="94">
        <v>45808</v>
      </c>
      <c r="B2621" s="57" t="s">
        <v>218</v>
      </c>
      <c r="C2621" s="57" t="s">
        <v>115</v>
      </c>
      <c r="D2621" s="19" t="str">
        <f t="shared" si="240"/>
        <v>Defensives</v>
      </c>
      <c r="E2621" s="19" t="str">
        <f t="shared" si="241"/>
        <v>Defensives</v>
      </c>
      <c r="F2621" s="100">
        <v>3.5000000000000001E-3</v>
      </c>
      <c r="G2621" s="101">
        <v>9.6170000000000009</v>
      </c>
      <c r="H2621" s="98">
        <v>0.22622999999999999</v>
      </c>
      <c r="I2621" s="20">
        <f t="shared" si="242"/>
        <v>1</v>
      </c>
      <c r="J2621" s="102">
        <f t="shared" si="243"/>
        <v>3.639388582718103E-4</v>
      </c>
      <c r="K2621" s="102">
        <f t="shared" si="244"/>
        <v>1.6087117458860908E-3</v>
      </c>
      <c r="L2621" s="96">
        <f t="shared" si="245"/>
        <v>3.5000000000000001E-3</v>
      </c>
    </row>
    <row r="2622" spans="1:12" ht="13.95" customHeight="1" x14ac:dyDescent="0.3">
      <c r="A2622" s="94">
        <v>45838</v>
      </c>
      <c r="B2622" s="57" t="s">
        <v>218</v>
      </c>
      <c r="C2622" s="57" t="s">
        <v>115</v>
      </c>
      <c r="D2622" s="19" t="str">
        <f t="shared" si="240"/>
        <v>Defensives</v>
      </c>
      <c r="E2622" s="19" t="str">
        <f t="shared" si="241"/>
        <v>Defensives</v>
      </c>
      <c r="F2622" s="100">
        <v>3.5799999999999998E-3</v>
      </c>
      <c r="G2622" s="101">
        <v>9.5190000000000001</v>
      </c>
      <c r="H2622" s="98">
        <v>0.22633</v>
      </c>
      <c r="I2622" s="20">
        <f t="shared" si="242"/>
        <v>1</v>
      </c>
      <c r="J2622" s="102">
        <f t="shared" si="243"/>
        <v>3.7608992541233321E-4</v>
      </c>
      <c r="K2622" s="102">
        <f t="shared" si="244"/>
        <v>1.6616883551112676E-3</v>
      </c>
      <c r="L2622" s="96">
        <f t="shared" si="245"/>
        <v>3.5799999999999998E-3</v>
      </c>
    </row>
    <row r="2623" spans="1:12" ht="13.95" customHeight="1" x14ac:dyDescent="0.3">
      <c r="A2623" s="94">
        <v>45869</v>
      </c>
      <c r="B2623" s="57" t="s">
        <v>218</v>
      </c>
      <c r="C2623" s="57" t="s">
        <v>115</v>
      </c>
      <c r="D2623" s="19" t="str">
        <f t="shared" si="240"/>
        <v>Defensives</v>
      </c>
      <c r="E2623" s="19" t="str">
        <f t="shared" si="241"/>
        <v>Defensives</v>
      </c>
      <c r="F2623" s="100">
        <v>3.47E-3</v>
      </c>
      <c r="G2623" s="101">
        <v>9.2080000000000002</v>
      </c>
      <c r="H2623" s="98">
        <v>0.21886</v>
      </c>
      <c r="I2623" s="20">
        <f t="shared" si="242"/>
        <v>1</v>
      </c>
      <c r="J2623" s="102">
        <f t="shared" si="243"/>
        <v>3.7684622067767157E-4</v>
      </c>
      <c r="K2623" s="102">
        <f t="shared" si="244"/>
        <v>1.7218597307761656E-3</v>
      </c>
      <c r="L2623" s="96">
        <f t="shared" si="245"/>
        <v>3.47E-3</v>
      </c>
    </row>
    <row r="2624" spans="1:12" ht="13.95" customHeight="1" x14ac:dyDescent="0.3">
      <c r="A2624" s="94">
        <v>45900</v>
      </c>
      <c r="B2624" s="57" t="s">
        <v>218</v>
      </c>
      <c r="C2624" s="57" t="s">
        <v>115</v>
      </c>
      <c r="D2624" s="19" t="str">
        <f t="shared" si="240"/>
        <v>Defensives</v>
      </c>
      <c r="E2624" s="19" t="str">
        <f t="shared" si="241"/>
        <v>Defensives</v>
      </c>
      <c r="F2624" s="100">
        <v>3.46E-3</v>
      </c>
      <c r="G2624" s="101">
        <v>9.7490000000000006</v>
      </c>
      <c r="H2624" s="98">
        <v>0.20971999999999999</v>
      </c>
      <c r="I2624" s="20">
        <f t="shared" si="242"/>
        <v>1</v>
      </c>
      <c r="J2624" s="102">
        <f t="shared" si="243"/>
        <v>3.5490819571238073E-4</v>
      </c>
      <c r="K2624" s="102">
        <f t="shared" si="244"/>
        <v>1.6922954210966087E-3</v>
      </c>
      <c r="L2624" s="96">
        <f t="shared" si="245"/>
        <v>3.46E-3</v>
      </c>
    </row>
    <row r="2625" spans="1:12" ht="13.95" customHeight="1" x14ac:dyDescent="0.3">
      <c r="A2625" s="94">
        <v>45930</v>
      </c>
      <c r="B2625" s="57" t="s">
        <v>218</v>
      </c>
      <c r="C2625" s="57" t="s">
        <v>115</v>
      </c>
      <c r="D2625" s="19" t="str">
        <f t="shared" si="240"/>
        <v>Defensives</v>
      </c>
      <c r="E2625" s="19" t="str">
        <f t="shared" si="241"/>
        <v>Defensives</v>
      </c>
      <c r="F2625" s="100">
        <v>3.3700000000000002E-3</v>
      </c>
      <c r="G2625" s="101">
        <v>9.57</v>
      </c>
      <c r="H2625" s="98">
        <v>0.22231999999999999</v>
      </c>
      <c r="I2625" s="20">
        <f t="shared" si="242"/>
        <v>1</v>
      </c>
      <c r="J2625" s="102">
        <f t="shared" si="243"/>
        <v>3.5214211076280041E-4</v>
      </c>
      <c r="K2625" s="102">
        <f t="shared" si="244"/>
        <v>1.5839425637045718E-3</v>
      </c>
      <c r="L2625" s="96">
        <f t="shared" si="245"/>
        <v>3.3700000000000002E-3</v>
      </c>
    </row>
    <row r="2626" spans="1:12" ht="13.95" customHeight="1" x14ac:dyDescent="0.3">
      <c r="A2626" s="94">
        <v>45961</v>
      </c>
      <c r="B2626" s="57" t="s">
        <v>218</v>
      </c>
      <c r="C2626" s="57" t="s">
        <v>115</v>
      </c>
      <c r="D2626" s="19" t="str">
        <f t="shared" si="240"/>
        <v>Defensives</v>
      </c>
      <c r="E2626" s="19" t="str">
        <f t="shared" si="241"/>
        <v>Defensives</v>
      </c>
      <c r="F2626" s="100">
        <v>3.48E-3</v>
      </c>
      <c r="G2626" s="101">
        <v>9.7119999999999997</v>
      </c>
      <c r="H2626" s="98">
        <v>0.23666999999999999</v>
      </c>
      <c r="I2626" s="20">
        <f t="shared" si="242"/>
        <v>1</v>
      </c>
      <c r="J2626" s="102">
        <f t="shared" si="243"/>
        <v>3.5831960461285008E-4</v>
      </c>
      <c r="K2626" s="102">
        <f t="shared" si="244"/>
        <v>1.5140051743476152E-3</v>
      </c>
      <c r="L2626" s="96">
        <f t="shared" si="245"/>
        <v>3.48E-3</v>
      </c>
    </row>
    <row r="2627" spans="1:12" ht="13.95" customHeight="1" x14ac:dyDescent="0.3">
      <c r="A2627" s="94">
        <v>45991</v>
      </c>
      <c r="B2627" s="57" t="s">
        <v>218</v>
      </c>
      <c r="C2627" s="57" t="s">
        <v>115</v>
      </c>
      <c r="D2627" s="19" t="str">
        <f t="shared" si="240"/>
        <v>Defensives</v>
      </c>
      <c r="E2627" s="19" t="str">
        <f t="shared" si="241"/>
        <v>Defensives</v>
      </c>
      <c r="F2627" s="100">
        <v>3.8300000000000001E-3</v>
      </c>
      <c r="G2627" s="101">
        <v>11.202</v>
      </c>
      <c r="H2627" s="98">
        <v>0.24349999999999999</v>
      </c>
      <c r="I2627" s="20">
        <f t="shared" si="242"/>
        <v>1</v>
      </c>
      <c r="J2627" s="102">
        <f t="shared" si="243"/>
        <v>3.4190323156579183E-4</v>
      </c>
      <c r="K2627" s="102">
        <f t="shared" si="244"/>
        <v>1.4041200474981185E-3</v>
      </c>
      <c r="L2627" s="96">
        <f t="shared" si="245"/>
        <v>3.8300000000000001E-3</v>
      </c>
    </row>
    <row r="2628" spans="1:12" ht="13.95" customHeight="1" x14ac:dyDescent="0.3">
      <c r="A2628" s="94">
        <v>46022</v>
      </c>
      <c r="B2628" s="57" t="s">
        <v>218</v>
      </c>
      <c r="C2628" s="57" t="s">
        <v>115</v>
      </c>
      <c r="D2628" s="19" t="str">
        <f t="shared" si="240"/>
        <v>Defensives</v>
      </c>
      <c r="E2628" s="19" t="str">
        <f t="shared" si="241"/>
        <v>Defensives</v>
      </c>
      <c r="F2628" s="100">
        <v>4.2399999999999998E-3</v>
      </c>
      <c r="G2628" s="101">
        <v>12.561</v>
      </c>
      <c r="H2628" s="98">
        <v>0.23469999999999999</v>
      </c>
      <c r="I2628" s="20">
        <f t="shared" si="242"/>
        <v>1</v>
      </c>
      <c r="J2628" s="102">
        <f t="shared" si="243"/>
        <v>3.3755274261603374E-4</v>
      </c>
      <c r="K2628" s="102">
        <f t="shared" si="244"/>
        <v>1.4382306886068757E-3</v>
      </c>
      <c r="L2628" s="96">
        <f t="shared" si="245"/>
        <v>4.2399999999999998E-3</v>
      </c>
    </row>
    <row r="2629" spans="1:12" ht="13.95" customHeight="1" x14ac:dyDescent="0.3">
      <c r="A2629" s="94">
        <v>46053</v>
      </c>
      <c r="B2629" s="57" t="s">
        <v>218</v>
      </c>
      <c r="C2629" s="57" t="s">
        <v>115</v>
      </c>
      <c r="D2629" s="19" t="str">
        <f t="shared" ref="D2629:D2692" si="246">VLOOKUP(C2629,GicsMap,2,FALSE)</f>
        <v>Defensives</v>
      </c>
      <c r="E2629" s="19" t="str">
        <f t="shared" ref="E2629:E2692" si="247">IF(D2629="Cyclicals",IF(COUNTIF(GlobalList,B2629)&gt;0,"WEG &amp; Embraer","Cyclicals ex-WEG &amp; Embraer"),D2629)</f>
        <v>Defensives</v>
      </c>
      <c r="F2629" s="100">
        <v>3.6600000000000001E-3</v>
      </c>
      <c r="G2629" s="101">
        <v>11.866</v>
      </c>
      <c r="H2629" s="98">
        <v>0.23863999999999999</v>
      </c>
      <c r="I2629" s="20">
        <f t="shared" ref="I2629:I2692" si="248">IF(AND(ISNUMBER(G2629),ISNUMBER(H2629),G2629&gt;=PEmin,G2629&lt;=PEmax,H2629&gt;=ROEmin,H2629&lt;=ROEmax),1,0)</f>
        <v>1</v>
      </c>
      <c r="J2629" s="102">
        <f t="shared" ref="J2629:J2692" si="249">IF(I2629=1,F2629/G2629,0)</f>
        <v>3.0844429462329343E-4</v>
      </c>
      <c r="K2629" s="102">
        <f t="shared" ref="K2629:K2692" si="250">IF(I2629=1,J2629/H2629,0)</f>
        <v>1.2925087773352894E-3</v>
      </c>
      <c r="L2629" s="96">
        <f t="shared" ref="L2629:L2692" si="251">I2629*F2629</f>
        <v>3.6600000000000001E-3</v>
      </c>
    </row>
    <row r="2630" spans="1:12" ht="13.95" customHeight="1" x14ac:dyDescent="0.3">
      <c r="A2630" s="94">
        <v>46081</v>
      </c>
      <c r="B2630" s="57" t="s">
        <v>218</v>
      </c>
      <c r="C2630" s="57" t="s">
        <v>115</v>
      </c>
      <c r="D2630" s="19" t="str">
        <f t="shared" si="246"/>
        <v>Defensives</v>
      </c>
      <c r="E2630" s="19" t="str">
        <f t="shared" si="247"/>
        <v>Defensives</v>
      </c>
      <c r="F2630" s="100">
        <v>3.4399999999999999E-3</v>
      </c>
      <c r="G2630" s="101">
        <v>11.295</v>
      </c>
      <c r="H2630" s="98">
        <v>0.23289000000000001</v>
      </c>
      <c r="I2630" s="20">
        <f t="shared" si="248"/>
        <v>1</v>
      </c>
      <c r="J2630" s="102">
        <f t="shared" si="249"/>
        <v>3.0455953961930056E-4</v>
      </c>
      <c r="K2630" s="102">
        <f t="shared" si="250"/>
        <v>1.3077398755605674E-3</v>
      </c>
      <c r="L2630" s="96">
        <f t="shared" si="251"/>
        <v>3.4399999999999999E-3</v>
      </c>
    </row>
    <row r="2631" spans="1:12" ht="13.95" customHeight="1" x14ac:dyDescent="0.3">
      <c r="A2631" s="94">
        <v>46112</v>
      </c>
      <c r="B2631" s="57" t="s">
        <v>218</v>
      </c>
      <c r="C2631" s="57" t="s">
        <v>115</v>
      </c>
      <c r="D2631" s="19" t="str">
        <f t="shared" si="246"/>
        <v>Defensives</v>
      </c>
      <c r="E2631" s="19" t="str">
        <f t="shared" si="247"/>
        <v>Defensives</v>
      </c>
      <c r="F2631" s="100">
        <v>3.3700000000000002E-3</v>
      </c>
      <c r="G2631" s="101">
        <v>11.340999999999999</v>
      </c>
      <c r="H2631" s="98">
        <v>0.23083000000000001</v>
      </c>
      <c r="I2631" s="20">
        <f t="shared" si="248"/>
        <v>1</v>
      </c>
      <c r="J2631" s="102">
        <f t="shared" si="249"/>
        <v>2.9715192663786263E-4</v>
      </c>
      <c r="K2631" s="102">
        <f t="shared" si="250"/>
        <v>1.2873193546673422E-3</v>
      </c>
      <c r="L2631" s="96">
        <f t="shared" si="251"/>
        <v>3.3700000000000002E-3</v>
      </c>
    </row>
    <row r="2632" spans="1:12" ht="13.95" customHeight="1" x14ac:dyDescent="0.3">
      <c r="A2632" s="94">
        <v>46142</v>
      </c>
      <c r="B2632" s="57" t="s">
        <v>218</v>
      </c>
      <c r="C2632" s="57" t="s">
        <v>115</v>
      </c>
      <c r="D2632" s="19" t="str">
        <f t="shared" si="246"/>
        <v>Defensives</v>
      </c>
      <c r="E2632" s="19" t="str">
        <f t="shared" si="247"/>
        <v>Defensives</v>
      </c>
      <c r="F2632" s="100">
        <v>3.5300000000000002E-3</v>
      </c>
      <c r="G2632" s="101">
        <v>11.202</v>
      </c>
      <c r="H2632" s="98">
        <v>0.23114999999999999</v>
      </c>
      <c r="I2632" s="20">
        <f t="shared" si="248"/>
        <v>1</v>
      </c>
      <c r="J2632" s="102">
        <f t="shared" si="249"/>
        <v>3.1512229958935905E-4</v>
      </c>
      <c r="K2632" s="102">
        <f t="shared" si="250"/>
        <v>1.3632805519764614E-3</v>
      </c>
      <c r="L2632" s="96">
        <f t="shared" si="251"/>
        <v>3.5300000000000002E-3</v>
      </c>
    </row>
    <row r="2633" spans="1:12" ht="13.95" customHeight="1" x14ac:dyDescent="0.3">
      <c r="A2633" s="94">
        <v>46173</v>
      </c>
      <c r="B2633" s="57" t="s">
        <v>218</v>
      </c>
      <c r="C2633" s="57" t="s">
        <v>115</v>
      </c>
      <c r="D2633" s="19" t="str">
        <f t="shared" si="246"/>
        <v>Defensives</v>
      </c>
      <c r="E2633" s="19" t="str">
        <f t="shared" si="247"/>
        <v>Defensives</v>
      </c>
      <c r="F2633" s="100">
        <v>3.3700000000000002E-3</v>
      </c>
      <c r="G2633" s="101">
        <v>9.3469999999999995</v>
      </c>
      <c r="H2633" s="98">
        <v>0.22867000000000001</v>
      </c>
      <c r="I2633" s="20">
        <f t="shared" si="248"/>
        <v>1</v>
      </c>
      <c r="J2633" s="102">
        <f t="shared" si="249"/>
        <v>3.6054348988980424E-4</v>
      </c>
      <c r="K2633" s="102">
        <f t="shared" si="250"/>
        <v>1.5766978173341682E-3</v>
      </c>
      <c r="L2633" s="96">
        <f t="shared" si="251"/>
        <v>3.3700000000000002E-3</v>
      </c>
    </row>
    <row r="2634" spans="1:12" ht="13.95" customHeight="1" x14ac:dyDescent="0.3">
      <c r="A2634" s="94">
        <v>46203</v>
      </c>
      <c r="B2634" s="57" t="s">
        <v>218</v>
      </c>
      <c r="C2634" s="57" t="s">
        <v>115</v>
      </c>
      <c r="D2634" s="19" t="str">
        <f t="shared" si="246"/>
        <v>Defensives</v>
      </c>
      <c r="E2634" s="19" t="str">
        <f t="shared" si="247"/>
        <v>Defensives</v>
      </c>
      <c r="F2634" s="100">
        <v>3.5200000000000001E-3</v>
      </c>
      <c r="G2634" s="101">
        <v>9.3450000000000006</v>
      </c>
      <c r="H2634" s="98">
        <v>0.22816</v>
      </c>
      <c r="I2634" s="20">
        <f t="shared" si="248"/>
        <v>1</v>
      </c>
      <c r="J2634" s="102">
        <f t="shared" si="249"/>
        <v>3.7667201712145534E-4</v>
      </c>
      <c r="K2634" s="102">
        <f t="shared" si="250"/>
        <v>1.6509117159951585E-3</v>
      </c>
      <c r="L2634" s="96">
        <f t="shared" si="251"/>
        <v>3.5200000000000001E-3</v>
      </c>
    </row>
    <row r="2635" spans="1:12" ht="13.95" customHeight="1" x14ac:dyDescent="0.3">
      <c r="A2635" s="94">
        <v>46234</v>
      </c>
      <c r="B2635" s="57" t="s">
        <v>218</v>
      </c>
      <c r="C2635" s="57" t="s">
        <v>115</v>
      </c>
      <c r="D2635" s="19" t="str">
        <f t="shared" si="246"/>
        <v>Defensives</v>
      </c>
      <c r="E2635" s="19" t="str">
        <f t="shared" si="247"/>
        <v>Defensives</v>
      </c>
      <c r="F2635" s="100">
        <v>3.5000000000000001E-3</v>
      </c>
      <c r="G2635" s="101">
        <v>9.6579999999999995</v>
      </c>
      <c r="H2635" s="98">
        <v>0.22994999999999999</v>
      </c>
      <c r="I2635" s="20">
        <f t="shared" si="248"/>
        <v>1</v>
      </c>
      <c r="J2635" s="102">
        <f t="shared" si="249"/>
        <v>3.6239387036653554E-4</v>
      </c>
      <c r="K2635" s="102">
        <f t="shared" si="250"/>
        <v>1.5759681250990891E-3</v>
      </c>
      <c r="L2635" s="96">
        <f t="shared" si="251"/>
        <v>3.5000000000000001E-3</v>
      </c>
    </row>
    <row r="2636" spans="1:12" ht="13.95" customHeight="1" x14ac:dyDescent="0.3">
      <c r="A2636" s="94">
        <v>46265</v>
      </c>
      <c r="B2636" s="57" t="s">
        <v>218</v>
      </c>
      <c r="C2636" s="57" t="s">
        <v>115</v>
      </c>
      <c r="D2636" s="19" t="str">
        <f t="shared" si="246"/>
        <v>Defensives</v>
      </c>
      <c r="E2636" s="19" t="str">
        <f t="shared" si="247"/>
        <v>Defensives</v>
      </c>
      <c r="F2636" s="100">
        <v>3.4099999999999998E-3</v>
      </c>
      <c r="G2636" s="101">
        <v>9.0649999999999995</v>
      </c>
      <c r="H2636" s="98">
        <v>0.23080999999999999</v>
      </c>
      <c r="I2636" s="20">
        <f t="shared" si="248"/>
        <v>1</v>
      </c>
      <c r="J2636" s="102">
        <f t="shared" si="249"/>
        <v>3.7617209045780474E-4</v>
      </c>
      <c r="K2636" s="102">
        <f t="shared" si="250"/>
        <v>1.6297911288843843E-3</v>
      </c>
      <c r="L2636" s="96">
        <f t="shared" si="251"/>
        <v>3.4099999999999998E-3</v>
      </c>
    </row>
    <row r="2637" spans="1:12" ht="13.95" customHeight="1" x14ac:dyDescent="0.3">
      <c r="A2637" s="94">
        <v>46295</v>
      </c>
      <c r="B2637" s="57" t="s">
        <v>218</v>
      </c>
      <c r="C2637" s="57" t="s">
        <v>115</v>
      </c>
      <c r="D2637" s="19" t="str">
        <f t="shared" si="246"/>
        <v>Defensives</v>
      </c>
      <c r="E2637" s="19" t="str">
        <f t="shared" si="247"/>
        <v>Defensives</v>
      </c>
      <c r="F2637" s="100">
        <v>3.2699999999999999E-3</v>
      </c>
      <c r="G2637" s="101">
        <v>10.035</v>
      </c>
      <c r="H2637" s="98">
        <v>0.22047</v>
      </c>
      <c r="I2637" s="20">
        <f t="shared" si="248"/>
        <v>1</v>
      </c>
      <c r="J2637" s="102">
        <f t="shared" si="249"/>
        <v>3.2585949177877429E-4</v>
      </c>
      <c r="K2637" s="102">
        <f t="shared" si="250"/>
        <v>1.4780219158106512E-3</v>
      </c>
      <c r="L2637" s="96">
        <f t="shared" si="251"/>
        <v>3.2699999999999999E-3</v>
      </c>
    </row>
    <row r="2638" spans="1:12" ht="13.95" customHeight="1" x14ac:dyDescent="0.3">
      <c r="A2638" s="94">
        <v>46022</v>
      </c>
      <c r="B2638" s="57" t="s">
        <v>190</v>
      </c>
      <c r="C2638" s="57" t="s">
        <v>115</v>
      </c>
      <c r="D2638" s="19" t="str">
        <f t="shared" si="246"/>
        <v>Defensives</v>
      </c>
      <c r="E2638" s="19" t="str">
        <f t="shared" si="247"/>
        <v>Defensives</v>
      </c>
      <c r="F2638" s="100">
        <v>8.7299999999999999E-3</v>
      </c>
      <c r="G2638" s="101">
        <v>13.954000000000001</v>
      </c>
      <c r="H2638" s="98">
        <v>0.12</v>
      </c>
      <c r="I2638" s="20">
        <f t="shared" si="248"/>
        <v>1</v>
      </c>
      <c r="J2638" s="102">
        <f t="shared" si="249"/>
        <v>6.2562706034112079E-4</v>
      </c>
      <c r="K2638" s="102">
        <f t="shared" si="250"/>
        <v>5.213558836176007E-3</v>
      </c>
      <c r="L2638" s="96">
        <f t="shared" si="251"/>
        <v>8.7299999999999999E-3</v>
      </c>
    </row>
    <row r="2639" spans="1:12" ht="13.95" customHeight="1" x14ac:dyDescent="0.3">
      <c r="A2639" s="94">
        <v>46053</v>
      </c>
      <c r="B2639" s="57" t="s">
        <v>190</v>
      </c>
      <c r="C2639" s="57" t="s">
        <v>115</v>
      </c>
      <c r="D2639" s="19" t="str">
        <f t="shared" si="246"/>
        <v>Defensives</v>
      </c>
      <c r="E2639" s="19" t="str">
        <f t="shared" si="247"/>
        <v>Defensives</v>
      </c>
      <c r="F2639" s="100">
        <v>8.539999999999999E-3</v>
      </c>
      <c r="G2639" s="101">
        <v>14.827999999999999</v>
      </c>
      <c r="H2639" s="98">
        <v>0.11788999999999999</v>
      </c>
      <c r="I2639" s="20">
        <f t="shared" si="248"/>
        <v>1</v>
      </c>
      <c r="J2639" s="102">
        <f t="shared" si="249"/>
        <v>5.7593741570002692E-4</v>
      </c>
      <c r="K2639" s="102">
        <f t="shared" si="250"/>
        <v>4.8853797243195093E-3</v>
      </c>
      <c r="L2639" s="96">
        <f t="shared" si="251"/>
        <v>8.539999999999999E-3</v>
      </c>
    </row>
    <row r="2640" spans="1:12" ht="13.95" customHeight="1" x14ac:dyDescent="0.3">
      <c r="A2640" s="94">
        <v>46081</v>
      </c>
      <c r="B2640" s="57" t="s">
        <v>190</v>
      </c>
      <c r="C2640" s="57" t="s">
        <v>115</v>
      </c>
      <c r="D2640" s="19" t="str">
        <f t="shared" si="246"/>
        <v>Defensives</v>
      </c>
      <c r="E2640" s="19" t="str">
        <f t="shared" si="247"/>
        <v>Defensives</v>
      </c>
      <c r="F2640" s="100">
        <v>9.130000000000001E-3</v>
      </c>
      <c r="G2640" s="101">
        <v>15.913</v>
      </c>
      <c r="H2640" s="98">
        <v>0.12314</v>
      </c>
      <c r="I2640" s="20">
        <f t="shared" si="248"/>
        <v>1</v>
      </c>
      <c r="J2640" s="102">
        <f t="shared" si="249"/>
        <v>5.7374473700747821E-4</v>
      </c>
      <c r="K2640" s="102">
        <f t="shared" si="250"/>
        <v>4.6592881030329564E-3</v>
      </c>
      <c r="L2640" s="96">
        <f t="shared" si="251"/>
        <v>9.130000000000001E-3</v>
      </c>
    </row>
    <row r="2641" spans="1:12" ht="13.95" customHeight="1" x14ac:dyDescent="0.3">
      <c r="A2641" s="94">
        <v>46112</v>
      </c>
      <c r="B2641" s="57" t="s">
        <v>190</v>
      </c>
      <c r="C2641" s="57" t="s">
        <v>115</v>
      </c>
      <c r="D2641" s="19" t="str">
        <f t="shared" si="246"/>
        <v>Defensives</v>
      </c>
      <c r="E2641" s="19" t="str">
        <f t="shared" si="247"/>
        <v>Defensives</v>
      </c>
      <c r="F2641" s="100">
        <v>9.7000000000000003E-3</v>
      </c>
      <c r="G2641" s="101">
        <v>16.14</v>
      </c>
      <c r="H2641" s="98">
        <v>0.12759000000000001</v>
      </c>
      <c r="I2641" s="20">
        <f t="shared" si="248"/>
        <v>1</v>
      </c>
      <c r="J2641" s="102">
        <f t="shared" si="249"/>
        <v>6.0099132589838905E-4</v>
      </c>
      <c r="K2641" s="102">
        <f t="shared" si="250"/>
        <v>4.7103325174260441E-3</v>
      </c>
      <c r="L2641" s="96">
        <f t="shared" si="251"/>
        <v>9.7000000000000003E-3</v>
      </c>
    </row>
    <row r="2642" spans="1:12" ht="13.95" customHeight="1" x14ac:dyDescent="0.3">
      <c r="A2642" s="94">
        <v>46142</v>
      </c>
      <c r="B2642" s="57" t="s">
        <v>190</v>
      </c>
      <c r="C2642" s="57" t="s">
        <v>115</v>
      </c>
      <c r="D2642" s="19" t="str">
        <f t="shared" si="246"/>
        <v>Defensives</v>
      </c>
      <c r="E2642" s="19" t="str">
        <f t="shared" si="247"/>
        <v>Defensives</v>
      </c>
      <c r="F2642" s="100">
        <v>1.8120000000000001E-2</v>
      </c>
      <c r="G2642" s="101">
        <v>16.364999999999998</v>
      </c>
      <c r="H2642" s="98">
        <v>0.13095999999999999</v>
      </c>
      <c r="I2642" s="20">
        <f t="shared" si="248"/>
        <v>1</v>
      </c>
      <c r="J2642" s="102">
        <f t="shared" si="249"/>
        <v>1.1072410632447297E-3</v>
      </c>
      <c r="K2642" s="102">
        <f t="shared" si="250"/>
        <v>8.4548034762120475E-3</v>
      </c>
      <c r="L2642" s="96">
        <f t="shared" si="251"/>
        <v>1.8120000000000001E-2</v>
      </c>
    </row>
    <row r="2643" spans="1:12" ht="13.95" customHeight="1" x14ac:dyDescent="0.3">
      <c r="A2643" s="94">
        <v>46173</v>
      </c>
      <c r="B2643" s="57" t="s">
        <v>190</v>
      </c>
      <c r="C2643" s="57" t="s">
        <v>115</v>
      </c>
      <c r="D2643" s="19" t="str">
        <f t="shared" si="246"/>
        <v>Defensives</v>
      </c>
      <c r="E2643" s="19" t="str">
        <f t="shared" si="247"/>
        <v>Defensives</v>
      </c>
      <c r="F2643" s="100">
        <v>1.7899999999999999E-2</v>
      </c>
      <c r="G2643" s="101">
        <v>14.157999999999999</v>
      </c>
      <c r="H2643" s="98">
        <v>0.12703999999999999</v>
      </c>
      <c r="I2643" s="20">
        <f t="shared" si="248"/>
        <v>1</v>
      </c>
      <c r="J2643" s="102">
        <f t="shared" si="249"/>
        <v>1.2643028676366718E-3</v>
      </c>
      <c r="K2643" s="102">
        <f t="shared" si="250"/>
        <v>9.9520061999108303E-3</v>
      </c>
      <c r="L2643" s="96">
        <f t="shared" si="251"/>
        <v>1.7899999999999999E-2</v>
      </c>
    </row>
    <row r="2644" spans="1:12" ht="13.95" customHeight="1" x14ac:dyDescent="0.3">
      <c r="A2644" s="94">
        <v>46203</v>
      </c>
      <c r="B2644" s="57" t="s">
        <v>190</v>
      </c>
      <c r="C2644" s="57" t="s">
        <v>115</v>
      </c>
      <c r="D2644" s="19" t="str">
        <f t="shared" si="246"/>
        <v>Defensives</v>
      </c>
      <c r="E2644" s="19" t="str">
        <f t="shared" si="247"/>
        <v>Defensives</v>
      </c>
      <c r="F2644" s="100">
        <v>1.865E-2</v>
      </c>
      <c r="G2644" s="101">
        <v>14.355</v>
      </c>
      <c r="H2644" s="98">
        <v>0.12916</v>
      </c>
      <c r="I2644" s="20">
        <f t="shared" si="248"/>
        <v>1</v>
      </c>
      <c r="J2644" s="102">
        <f t="shared" si="249"/>
        <v>1.299198885405782E-3</v>
      </c>
      <c r="K2644" s="102">
        <f t="shared" si="250"/>
        <v>1.0058833117108873E-2</v>
      </c>
      <c r="L2644" s="96">
        <f t="shared" si="251"/>
        <v>1.865E-2</v>
      </c>
    </row>
    <row r="2645" spans="1:12" ht="13.95" customHeight="1" x14ac:dyDescent="0.3">
      <c r="A2645" s="94">
        <v>46234</v>
      </c>
      <c r="B2645" s="57" t="s">
        <v>190</v>
      </c>
      <c r="C2645" s="57" t="s">
        <v>115</v>
      </c>
      <c r="D2645" s="19" t="str">
        <f t="shared" si="246"/>
        <v>Defensives</v>
      </c>
      <c r="E2645" s="19" t="str">
        <f t="shared" si="247"/>
        <v>Defensives</v>
      </c>
      <c r="F2645" s="100">
        <v>1.78E-2</v>
      </c>
      <c r="G2645" s="101">
        <v>14.377000000000001</v>
      </c>
      <c r="H2645" s="98">
        <v>0.12694</v>
      </c>
      <c r="I2645" s="20">
        <f t="shared" si="248"/>
        <v>1</v>
      </c>
      <c r="J2645" s="102">
        <f t="shared" si="249"/>
        <v>1.2380886137580858E-3</v>
      </c>
      <c r="K2645" s="102">
        <f t="shared" si="250"/>
        <v>9.7533371179934283E-3</v>
      </c>
      <c r="L2645" s="96">
        <f t="shared" si="251"/>
        <v>1.78E-2</v>
      </c>
    </row>
    <row r="2646" spans="1:12" ht="13.95" customHeight="1" x14ac:dyDescent="0.3">
      <c r="A2646" s="94">
        <v>46265</v>
      </c>
      <c r="B2646" s="57" t="s">
        <v>190</v>
      </c>
      <c r="C2646" s="57" t="s">
        <v>115</v>
      </c>
      <c r="D2646" s="19" t="str">
        <f t="shared" si="246"/>
        <v>Defensives</v>
      </c>
      <c r="E2646" s="19" t="str">
        <f t="shared" si="247"/>
        <v>Defensives</v>
      </c>
      <c r="F2646" s="100">
        <v>1.8120000000000001E-2</v>
      </c>
      <c r="G2646" s="101">
        <v>14.497</v>
      </c>
      <c r="H2646" s="98">
        <v>0.12834999999999999</v>
      </c>
      <c r="I2646" s="20">
        <f t="shared" si="248"/>
        <v>1</v>
      </c>
      <c r="J2646" s="102">
        <f t="shared" si="249"/>
        <v>1.2499137752638478E-3</v>
      </c>
      <c r="K2646" s="102">
        <f t="shared" si="250"/>
        <v>9.7383231419076576E-3</v>
      </c>
      <c r="L2646" s="96">
        <f t="shared" si="251"/>
        <v>1.8120000000000001E-2</v>
      </c>
    </row>
    <row r="2647" spans="1:12" ht="13.95" customHeight="1" x14ac:dyDescent="0.3">
      <c r="A2647" s="94">
        <v>46295</v>
      </c>
      <c r="B2647" s="57" t="s">
        <v>190</v>
      </c>
      <c r="C2647" s="57" t="s">
        <v>115</v>
      </c>
      <c r="D2647" s="19" t="str">
        <f t="shared" si="246"/>
        <v>Defensives</v>
      </c>
      <c r="E2647" s="19" t="str">
        <f t="shared" si="247"/>
        <v>Defensives</v>
      </c>
      <c r="F2647" s="100">
        <v>1.8200000000000001E-2</v>
      </c>
      <c r="G2647" s="101">
        <v>16.085999999999999</v>
      </c>
      <c r="H2647" s="98">
        <v>0.12789</v>
      </c>
      <c r="I2647" s="20">
        <f t="shared" si="248"/>
        <v>1</v>
      </c>
      <c r="J2647" s="102">
        <f t="shared" si="249"/>
        <v>1.1314186248912099E-3</v>
      </c>
      <c r="K2647" s="102">
        <f t="shared" si="250"/>
        <v>8.8468107349379144E-3</v>
      </c>
      <c r="L2647" s="96">
        <f t="shared" si="251"/>
        <v>1.8200000000000001E-2</v>
      </c>
    </row>
    <row r="2648" spans="1:12" ht="13.95" customHeight="1" x14ac:dyDescent="0.3">
      <c r="A2648" s="94">
        <v>45991</v>
      </c>
      <c r="B2648" s="57" t="s">
        <v>368</v>
      </c>
      <c r="C2648" s="57" t="s">
        <v>115</v>
      </c>
      <c r="D2648" s="19" t="str">
        <f t="shared" si="246"/>
        <v>Defensives</v>
      </c>
      <c r="E2648" s="19" t="str">
        <f t="shared" si="247"/>
        <v>Defensives</v>
      </c>
      <c r="F2648" s="100">
        <v>1.0030000000000001E-2</v>
      </c>
      <c r="G2648" s="101">
        <v>15.16</v>
      </c>
      <c r="I2648" s="20">
        <f t="shared" si="248"/>
        <v>0</v>
      </c>
      <c r="J2648" s="102">
        <f t="shared" si="249"/>
        <v>0</v>
      </c>
      <c r="K2648" s="102">
        <f t="shared" si="250"/>
        <v>0</v>
      </c>
      <c r="L2648" s="96">
        <f t="shared" si="251"/>
        <v>0</v>
      </c>
    </row>
    <row r="2649" spans="1:12" ht="13.95" customHeight="1" x14ac:dyDescent="0.3">
      <c r="A2649" s="94">
        <v>42674</v>
      </c>
      <c r="B2649" s="57" t="s">
        <v>369</v>
      </c>
      <c r="C2649" s="57" t="s">
        <v>115</v>
      </c>
      <c r="D2649" s="19" t="str">
        <f t="shared" si="246"/>
        <v>Defensives</v>
      </c>
      <c r="E2649" s="19" t="str">
        <f t="shared" si="247"/>
        <v>Defensives</v>
      </c>
      <c r="F2649" s="100">
        <v>3.4399999999999999E-3</v>
      </c>
      <c r="G2649" s="101">
        <v>7.7460000000000004</v>
      </c>
      <c r="H2649" s="98">
        <v>9.018000000000001E-2</v>
      </c>
      <c r="I2649" s="20">
        <f t="shared" si="248"/>
        <v>1</v>
      </c>
      <c r="J2649" s="102">
        <f t="shared" si="249"/>
        <v>4.4410018073844559E-4</v>
      </c>
      <c r="K2649" s="102">
        <f t="shared" si="250"/>
        <v>4.9245972581331288E-3</v>
      </c>
      <c r="L2649" s="96">
        <f t="shared" si="251"/>
        <v>3.4399999999999999E-3</v>
      </c>
    </row>
    <row r="2650" spans="1:12" ht="13.95" customHeight="1" x14ac:dyDescent="0.3">
      <c r="A2650" s="94">
        <v>42704</v>
      </c>
      <c r="B2650" s="57" t="s">
        <v>369</v>
      </c>
      <c r="C2650" s="57" t="s">
        <v>115</v>
      </c>
      <c r="D2650" s="19" t="str">
        <f t="shared" si="246"/>
        <v>Defensives</v>
      </c>
      <c r="E2650" s="19" t="str">
        <f t="shared" si="247"/>
        <v>Defensives</v>
      </c>
      <c r="F2650" s="100">
        <v>2.8300000000000001E-3</v>
      </c>
      <c r="G2650" s="101">
        <v>6.1630000000000003</v>
      </c>
      <c r="H2650" s="98">
        <v>8.8849999999999998E-2</v>
      </c>
      <c r="I2650" s="20">
        <f t="shared" si="248"/>
        <v>1</v>
      </c>
      <c r="J2650" s="102">
        <f t="shared" si="249"/>
        <v>4.5919195197144245E-4</v>
      </c>
      <c r="K2650" s="102">
        <f t="shared" si="250"/>
        <v>5.1681705342874786E-3</v>
      </c>
      <c r="L2650" s="96">
        <f t="shared" si="251"/>
        <v>2.8300000000000001E-3</v>
      </c>
    </row>
    <row r="2651" spans="1:12" ht="13.95" customHeight="1" x14ac:dyDescent="0.3">
      <c r="A2651" s="94">
        <v>42735</v>
      </c>
      <c r="B2651" s="57" t="s">
        <v>369</v>
      </c>
      <c r="C2651" s="57" t="s">
        <v>115</v>
      </c>
      <c r="D2651" s="19" t="str">
        <f t="shared" si="246"/>
        <v>Defensives</v>
      </c>
      <c r="E2651" s="19" t="str">
        <f t="shared" si="247"/>
        <v>Defensives</v>
      </c>
      <c r="F2651" s="100">
        <v>2.7799999999999999E-3</v>
      </c>
      <c r="G2651" s="101">
        <v>5.7240000000000002</v>
      </c>
      <c r="H2651" s="98">
        <v>8.5000000000000006E-2</v>
      </c>
      <c r="I2651" s="20">
        <f t="shared" si="248"/>
        <v>1</v>
      </c>
      <c r="J2651" s="102">
        <f t="shared" si="249"/>
        <v>4.8567435359888185E-4</v>
      </c>
      <c r="K2651" s="102">
        <f t="shared" si="250"/>
        <v>5.7138159246927275E-3</v>
      </c>
      <c r="L2651" s="96">
        <f t="shared" si="251"/>
        <v>2.7799999999999999E-3</v>
      </c>
    </row>
    <row r="2652" spans="1:12" ht="13.95" customHeight="1" x14ac:dyDescent="0.3">
      <c r="A2652" s="94">
        <v>42766</v>
      </c>
      <c r="B2652" s="57" t="s">
        <v>369</v>
      </c>
      <c r="C2652" s="57" t="s">
        <v>115</v>
      </c>
      <c r="D2652" s="19" t="str">
        <f t="shared" si="246"/>
        <v>Defensives</v>
      </c>
      <c r="E2652" s="19" t="str">
        <f t="shared" si="247"/>
        <v>Defensives</v>
      </c>
      <c r="F2652" s="100">
        <v>2.99E-3</v>
      </c>
      <c r="G2652" s="101">
        <v>6.859</v>
      </c>
      <c r="H2652" s="98">
        <v>8.1349999999999992E-2</v>
      </c>
      <c r="I2652" s="20">
        <f t="shared" si="248"/>
        <v>1</v>
      </c>
      <c r="J2652" s="102">
        <f t="shared" si="249"/>
        <v>4.3592360402391021E-4</v>
      </c>
      <c r="K2652" s="102">
        <f t="shared" si="250"/>
        <v>5.3586183653830397E-3</v>
      </c>
      <c r="L2652" s="96">
        <f t="shared" si="251"/>
        <v>2.99E-3</v>
      </c>
    </row>
    <row r="2653" spans="1:12" ht="13.95" customHeight="1" x14ac:dyDescent="0.3">
      <c r="A2653" s="94">
        <v>42794</v>
      </c>
      <c r="B2653" s="57" t="s">
        <v>369</v>
      </c>
      <c r="C2653" s="57" t="s">
        <v>115</v>
      </c>
      <c r="D2653" s="19" t="str">
        <f t="shared" si="246"/>
        <v>Defensives</v>
      </c>
      <c r="E2653" s="19" t="str">
        <f t="shared" si="247"/>
        <v>Defensives</v>
      </c>
      <c r="F2653" s="100">
        <v>3.0599999999999998E-3</v>
      </c>
      <c r="G2653" s="101">
        <v>7.6980000000000004</v>
      </c>
      <c r="H2653" s="98">
        <v>7.238E-2</v>
      </c>
      <c r="I2653" s="20">
        <f t="shared" si="248"/>
        <v>1</v>
      </c>
      <c r="J2653" s="102">
        <f t="shared" si="249"/>
        <v>3.9750584567420106E-4</v>
      </c>
      <c r="K2653" s="102">
        <f t="shared" si="250"/>
        <v>5.4919293406217335E-3</v>
      </c>
      <c r="L2653" s="96">
        <f t="shared" si="251"/>
        <v>3.0599999999999998E-3</v>
      </c>
    </row>
    <row r="2654" spans="1:12" ht="13.95" customHeight="1" x14ac:dyDescent="0.3">
      <c r="A2654" s="94">
        <v>42825</v>
      </c>
      <c r="B2654" s="57" t="s">
        <v>369</v>
      </c>
      <c r="C2654" s="57" t="s">
        <v>115</v>
      </c>
      <c r="D2654" s="19" t="str">
        <f t="shared" si="246"/>
        <v>Defensives</v>
      </c>
      <c r="E2654" s="19" t="str">
        <f t="shared" si="247"/>
        <v>Defensives</v>
      </c>
      <c r="F2654" s="100">
        <v>3.0300000000000001E-3</v>
      </c>
      <c r="G2654" s="101">
        <v>7.2430000000000003</v>
      </c>
      <c r="H2654" s="98">
        <v>7.51E-2</v>
      </c>
      <c r="I2654" s="20">
        <f t="shared" si="248"/>
        <v>1</v>
      </c>
      <c r="J2654" s="102">
        <f t="shared" si="249"/>
        <v>4.183349440839431E-4</v>
      </c>
      <c r="K2654" s="102">
        <f t="shared" si="250"/>
        <v>5.5703720916636893E-3</v>
      </c>
      <c r="L2654" s="96">
        <f t="shared" si="251"/>
        <v>3.0300000000000001E-3</v>
      </c>
    </row>
    <row r="2655" spans="1:12" ht="13.95" customHeight="1" x14ac:dyDescent="0.3">
      <c r="A2655" s="94">
        <v>42855</v>
      </c>
      <c r="B2655" s="57" t="s">
        <v>369</v>
      </c>
      <c r="C2655" s="57" t="s">
        <v>115</v>
      </c>
      <c r="D2655" s="19" t="str">
        <f t="shared" si="246"/>
        <v>Defensives</v>
      </c>
      <c r="E2655" s="19" t="str">
        <f t="shared" si="247"/>
        <v>Defensives</v>
      </c>
      <c r="F2655" s="100">
        <v>2.5799999999999998E-3</v>
      </c>
      <c r="G2655" s="101">
        <v>6.7859999999999996</v>
      </c>
      <c r="H2655" s="98">
        <v>7.9299999999999995E-2</v>
      </c>
      <c r="I2655" s="20">
        <f t="shared" si="248"/>
        <v>1</v>
      </c>
      <c r="J2655" s="102">
        <f t="shared" si="249"/>
        <v>3.8019451812555259E-4</v>
      </c>
      <c r="K2655" s="102">
        <f t="shared" si="250"/>
        <v>4.7943823218859092E-3</v>
      </c>
      <c r="L2655" s="96">
        <f t="shared" si="251"/>
        <v>2.5799999999999998E-3</v>
      </c>
    </row>
    <row r="2656" spans="1:12" ht="13.95" customHeight="1" x14ac:dyDescent="0.3">
      <c r="A2656" s="94">
        <v>42886</v>
      </c>
      <c r="B2656" s="57" t="s">
        <v>369</v>
      </c>
      <c r="C2656" s="57" t="s">
        <v>115</v>
      </c>
      <c r="D2656" s="19" t="str">
        <f t="shared" si="246"/>
        <v>Defensives</v>
      </c>
      <c r="E2656" s="19" t="str">
        <f t="shared" si="247"/>
        <v>Defensives</v>
      </c>
      <c r="F2656" s="100">
        <v>2.7000000000000001E-3</v>
      </c>
      <c r="G2656" s="101">
        <v>6.1619999999999999</v>
      </c>
      <c r="H2656" s="98">
        <v>8.0939999999999998E-2</v>
      </c>
      <c r="I2656" s="20">
        <f t="shared" si="248"/>
        <v>1</v>
      </c>
      <c r="J2656" s="102">
        <f t="shared" si="249"/>
        <v>4.381694255111977E-4</v>
      </c>
      <c r="K2656" s="102">
        <f t="shared" si="250"/>
        <v>5.4135090871163544E-3</v>
      </c>
      <c r="L2656" s="96">
        <f t="shared" si="251"/>
        <v>2.7000000000000001E-3</v>
      </c>
    </row>
    <row r="2657" spans="1:12" ht="13.95" customHeight="1" x14ac:dyDescent="0.3">
      <c r="A2657" s="94">
        <v>42916</v>
      </c>
      <c r="B2657" s="57" t="s">
        <v>369</v>
      </c>
      <c r="C2657" s="57" t="s">
        <v>115</v>
      </c>
      <c r="D2657" s="19" t="str">
        <f t="shared" si="246"/>
        <v>Defensives</v>
      </c>
      <c r="E2657" s="19" t="str">
        <f t="shared" si="247"/>
        <v>Defensives</v>
      </c>
      <c r="F2657" s="100">
        <v>2.3900000000000002E-3</v>
      </c>
      <c r="G2657" s="101">
        <v>5.2469999999999999</v>
      </c>
      <c r="H2657" s="98">
        <v>8.3299999999999999E-2</v>
      </c>
      <c r="I2657" s="20">
        <f t="shared" si="248"/>
        <v>1</v>
      </c>
      <c r="J2657" s="102">
        <f t="shared" si="249"/>
        <v>4.5549838002668198E-4</v>
      </c>
      <c r="K2657" s="102">
        <f t="shared" si="250"/>
        <v>5.4681678274511644E-3</v>
      </c>
      <c r="L2657" s="96">
        <f t="shared" si="251"/>
        <v>2.3900000000000002E-3</v>
      </c>
    </row>
    <row r="2658" spans="1:12" ht="13.95" customHeight="1" x14ac:dyDescent="0.3">
      <c r="A2658" s="94">
        <v>42947</v>
      </c>
      <c r="B2658" s="57" t="s">
        <v>369</v>
      </c>
      <c r="C2658" s="57" t="s">
        <v>115</v>
      </c>
      <c r="D2658" s="19" t="str">
        <f t="shared" si="246"/>
        <v>Defensives</v>
      </c>
      <c r="E2658" s="19" t="str">
        <f t="shared" si="247"/>
        <v>Defensives</v>
      </c>
      <c r="F2658" s="100">
        <v>2.3900000000000002E-3</v>
      </c>
      <c r="G2658" s="101">
        <v>5.383</v>
      </c>
      <c r="H2658" s="98">
        <v>8.4370000000000001E-2</v>
      </c>
      <c r="I2658" s="20">
        <f t="shared" si="248"/>
        <v>1</v>
      </c>
      <c r="J2658" s="102">
        <f t="shared" si="249"/>
        <v>4.4399033995913063E-4</v>
      </c>
      <c r="K2658" s="102">
        <f t="shared" si="250"/>
        <v>5.2624195799351736E-3</v>
      </c>
      <c r="L2658" s="96">
        <f t="shared" si="251"/>
        <v>2.3900000000000002E-3</v>
      </c>
    </row>
    <row r="2659" spans="1:12" ht="13.95" customHeight="1" x14ac:dyDescent="0.3">
      <c r="A2659" s="94">
        <v>42978</v>
      </c>
      <c r="B2659" s="57" t="s">
        <v>369</v>
      </c>
      <c r="C2659" s="57" t="s">
        <v>115</v>
      </c>
      <c r="D2659" s="19" t="str">
        <f t="shared" si="246"/>
        <v>Defensives</v>
      </c>
      <c r="E2659" s="19" t="str">
        <f t="shared" si="247"/>
        <v>Defensives</v>
      </c>
      <c r="F2659" s="100">
        <v>2.5000000000000001E-3</v>
      </c>
      <c r="G2659" s="101">
        <v>5.9210000000000003</v>
      </c>
      <c r="H2659" s="98">
        <v>8.2840000000000011E-2</v>
      </c>
      <c r="I2659" s="20">
        <f t="shared" si="248"/>
        <v>1</v>
      </c>
      <c r="J2659" s="102">
        <f t="shared" si="249"/>
        <v>4.2222597534200305E-4</v>
      </c>
      <c r="K2659" s="102">
        <f t="shared" si="250"/>
        <v>5.0968852648720789E-3</v>
      </c>
      <c r="L2659" s="96">
        <f t="shared" si="251"/>
        <v>2.5000000000000001E-3</v>
      </c>
    </row>
    <row r="2660" spans="1:12" ht="13.95" customHeight="1" x14ac:dyDescent="0.3">
      <c r="A2660" s="94">
        <v>43008</v>
      </c>
      <c r="B2660" s="57" t="s">
        <v>369</v>
      </c>
      <c r="C2660" s="57" t="s">
        <v>115</v>
      </c>
      <c r="D2660" s="19" t="str">
        <f t="shared" si="246"/>
        <v>Defensives</v>
      </c>
      <c r="E2660" s="19" t="str">
        <f t="shared" si="247"/>
        <v>Defensives</v>
      </c>
      <c r="F2660" s="100">
        <v>2.3700000000000001E-3</v>
      </c>
      <c r="G2660" s="101">
        <v>5.7290000000000001</v>
      </c>
      <c r="H2660" s="98">
        <v>8.4070000000000006E-2</v>
      </c>
      <c r="I2660" s="20">
        <f t="shared" si="248"/>
        <v>1</v>
      </c>
      <c r="J2660" s="102">
        <f t="shared" si="249"/>
        <v>4.1368476173852332E-4</v>
      </c>
      <c r="K2660" s="102">
        <f t="shared" si="250"/>
        <v>4.920717993797113E-3</v>
      </c>
      <c r="L2660" s="96">
        <f t="shared" si="251"/>
        <v>2.3700000000000001E-3</v>
      </c>
    </row>
    <row r="2661" spans="1:12" ht="13.95" customHeight="1" x14ac:dyDescent="0.3">
      <c r="A2661" s="94">
        <v>43039</v>
      </c>
      <c r="B2661" s="57" t="s">
        <v>369</v>
      </c>
      <c r="C2661" s="57" t="s">
        <v>115</v>
      </c>
      <c r="D2661" s="19" t="str">
        <f t="shared" si="246"/>
        <v>Defensives</v>
      </c>
      <c r="E2661" s="19" t="str">
        <f t="shared" si="247"/>
        <v>Defensives</v>
      </c>
      <c r="F2661" s="100">
        <v>2.0500000000000002E-3</v>
      </c>
      <c r="G2661" s="101">
        <v>4.9400000000000004</v>
      </c>
      <c r="H2661" s="98">
        <v>8.0199999999999994E-2</v>
      </c>
      <c r="I2661" s="20">
        <f t="shared" si="248"/>
        <v>1</v>
      </c>
      <c r="J2661" s="102">
        <f t="shared" si="249"/>
        <v>4.1497975708502027E-4</v>
      </c>
      <c r="K2661" s="102">
        <f t="shared" si="250"/>
        <v>5.1743111855987569E-3</v>
      </c>
      <c r="L2661" s="96">
        <f t="shared" si="251"/>
        <v>2.0500000000000002E-3</v>
      </c>
    </row>
    <row r="2662" spans="1:12" ht="13.95" customHeight="1" x14ac:dyDescent="0.3">
      <c r="A2662" s="94">
        <v>43069</v>
      </c>
      <c r="B2662" s="57" t="s">
        <v>369</v>
      </c>
      <c r="C2662" s="57" t="s">
        <v>115</v>
      </c>
      <c r="D2662" s="19" t="str">
        <f t="shared" si="246"/>
        <v>Defensives</v>
      </c>
      <c r="E2662" s="19" t="str">
        <f t="shared" si="247"/>
        <v>Defensives</v>
      </c>
      <c r="F2662" s="100">
        <v>2E-3</v>
      </c>
      <c r="G2662" s="101">
        <v>4.57</v>
      </c>
      <c r="H2662" s="98">
        <v>8.2949999999999996E-2</v>
      </c>
      <c r="I2662" s="20">
        <f t="shared" si="248"/>
        <v>1</v>
      </c>
      <c r="J2662" s="102">
        <f t="shared" si="249"/>
        <v>4.3763676148796495E-4</v>
      </c>
      <c r="K2662" s="102">
        <f t="shared" si="250"/>
        <v>5.2759103253522E-3</v>
      </c>
      <c r="L2662" s="96">
        <f t="shared" si="251"/>
        <v>2E-3</v>
      </c>
    </row>
    <row r="2663" spans="1:12" ht="13.95" customHeight="1" x14ac:dyDescent="0.3">
      <c r="A2663" s="94">
        <v>43100</v>
      </c>
      <c r="B2663" s="57" t="s">
        <v>369</v>
      </c>
      <c r="C2663" s="57" t="s">
        <v>115</v>
      </c>
      <c r="D2663" s="19" t="str">
        <f t="shared" si="246"/>
        <v>Defensives</v>
      </c>
      <c r="E2663" s="19" t="str">
        <f t="shared" si="247"/>
        <v>Defensives</v>
      </c>
      <c r="F2663" s="100">
        <v>1.8799999999999999E-3</v>
      </c>
      <c r="G2663" s="101">
        <v>4.8970000000000002</v>
      </c>
      <c r="H2663" s="98">
        <v>8.3480000000000013E-2</v>
      </c>
      <c r="I2663" s="20">
        <f t="shared" si="248"/>
        <v>1</v>
      </c>
      <c r="J2663" s="102">
        <f t="shared" si="249"/>
        <v>3.8390851541760256E-4</v>
      </c>
      <c r="K2663" s="102">
        <f t="shared" si="250"/>
        <v>4.5988082824341458E-3</v>
      </c>
      <c r="L2663" s="96">
        <f t="shared" si="251"/>
        <v>1.8799999999999999E-3</v>
      </c>
    </row>
    <row r="2664" spans="1:12" ht="13.95" customHeight="1" x14ac:dyDescent="0.3">
      <c r="A2664" s="94">
        <v>43131</v>
      </c>
      <c r="B2664" s="57" t="s">
        <v>369</v>
      </c>
      <c r="C2664" s="57" t="s">
        <v>115</v>
      </c>
      <c r="D2664" s="19" t="str">
        <f t="shared" si="246"/>
        <v>Defensives</v>
      </c>
      <c r="E2664" s="19" t="str">
        <f t="shared" si="247"/>
        <v>Defensives</v>
      </c>
      <c r="F2664" s="100">
        <v>1.75E-3</v>
      </c>
      <c r="G2664" s="101">
        <v>4.7270000000000003</v>
      </c>
      <c r="H2664" s="98">
        <v>8.8840000000000002E-2</v>
      </c>
      <c r="I2664" s="20">
        <f t="shared" si="248"/>
        <v>1</v>
      </c>
      <c r="J2664" s="102">
        <f t="shared" si="249"/>
        <v>3.7021366617304841E-4</v>
      </c>
      <c r="K2664" s="102">
        <f t="shared" si="250"/>
        <v>4.1671957020829398E-3</v>
      </c>
      <c r="L2664" s="96">
        <f t="shared" si="251"/>
        <v>1.75E-3</v>
      </c>
    </row>
    <row r="2665" spans="1:12" ht="13.95" customHeight="1" x14ac:dyDescent="0.3">
      <c r="A2665" s="94">
        <v>43159</v>
      </c>
      <c r="B2665" s="57" t="s">
        <v>369</v>
      </c>
      <c r="C2665" s="57" t="s">
        <v>115</v>
      </c>
      <c r="D2665" s="19" t="str">
        <f t="shared" si="246"/>
        <v>Defensives</v>
      </c>
      <c r="E2665" s="19" t="str">
        <f t="shared" si="247"/>
        <v>Defensives</v>
      </c>
      <c r="F2665" s="100">
        <v>1.82E-3</v>
      </c>
      <c r="G2665" s="101">
        <v>5.133</v>
      </c>
      <c r="H2665" s="98">
        <v>8.9149999999999993E-2</v>
      </c>
      <c r="I2665" s="20">
        <f t="shared" si="248"/>
        <v>1</v>
      </c>
      <c r="J2665" s="102">
        <f t="shared" si="249"/>
        <v>3.5456847847262809E-4</v>
      </c>
      <c r="K2665" s="102">
        <f t="shared" si="250"/>
        <v>3.9772123216223008E-3</v>
      </c>
      <c r="L2665" s="96">
        <f t="shared" si="251"/>
        <v>1.82E-3</v>
      </c>
    </row>
    <row r="2666" spans="1:12" ht="13.95" customHeight="1" x14ac:dyDescent="0.3">
      <c r="A2666" s="94">
        <v>43190</v>
      </c>
      <c r="B2666" s="57" t="s">
        <v>369</v>
      </c>
      <c r="C2666" s="57" t="s">
        <v>115</v>
      </c>
      <c r="D2666" s="19" t="str">
        <f t="shared" si="246"/>
        <v>Defensives</v>
      </c>
      <c r="E2666" s="19" t="str">
        <f t="shared" si="247"/>
        <v>Defensives</v>
      </c>
      <c r="F2666" s="100">
        <v>1.8799999999999999E-3</v>
      </c>
      <c r="G2666" s="101">
        <v>5.0789999999999997</v>
      </c>
      <c r="H2666" s="98">
        <v>8.9979999999999991E-2</v>
      </c>
      <c r="I2666" s="20">
        <f t="shared" si="248"/>
        <v>1</v>
      </c>
      <c r="J2666" s="102">
        <f t="shared" si="249"/>
        <v>3.7015160464658398E-4</v>
      </c>
      <c r="K2666" s="102">
        <f t="shared" si="250"/>
        <v>4.1137097649098023E-3</v>
      </c>
      <c r="L2666" s="96">
        <f t="shared" si="251"/>
        <v>1.8799999999999999E-3</v>
      </c>
    </row>
    <row r="2667" spans="1:12" ht="13.95" customHeight="1" x14ac:dyDescent="0.3">
      <c r="A2667" s="94">
        <v>43220</v>
      </c>
      <c r="B2667" s="57" t="s">
        <v>369</v>
      </c>
      <c r="C2667" s="57" t="s">
        <v>115</v>
      </c>
      <c r="D2667" s="19" t="str">
        <f t="shared" si="246"/>
        <v>Defensives</v>
      </c>
      <c r="E2667" s="19" t="str">
        <f t="shared" si="247"/>
        <v>Defensives</v>
      </c>
      <c r="F2667" s="100">
        <v>1.89E-3</v>
      </c>
      <c r="G2667" s="101">
        <v>5.08</v>
      </c>
      <c r="H2667" s="98">
        <v>9.0389999999999998E-2</v>
      </c>
      <c r="I2667" s="20">
        <f t="shared" si="248"/>
        <v>1</v>
      </c>
      <c r="J2667" s="102">
        <f t="shared" si="249"/>
        <v>3.7204724409448819E-4</v>
      </c>
      <c r="K2667" s="102">
        <f t="shared" si="250"/>
        <v>4.1160221716394314E-3</v>
      </c>
      <c r="L2667" s="96">
        <f t="shared" si="251"/>
        <v>1.89E-3</v>
      </c>
    </row>
    <row r="2668" spans="1:12" ht="13.95" customHeight="1" x14ac:dyDescent="0.3">
      <c r="A2668" s="94">
        <v>43251</v>
      </c>
      <c r="B2668" s="57" t="s">
        <v>369</v>
      </c>
      <c r="C2668" s="57" t="s">
        <v>115</v>
      </c>
      <c r="D2668" s="19" t="str">
        <f t="shared" si="246"/>
        <v>Defensives</v>
      </c>
      <c r="E2668" s="19" t="str">
        <f t="shared" si="247"/>
        <v>Defensives</v>
      </c>
      <c r="F2668" s="100">
        <v>1.8600000000000001E-3</v>
      </c>
      <c r="G2668" s="101">
        <v>4.274</v>
      </c>
      <c r="H2668" s="98">
        <v>9.237999999999999E-2</v>
      </c>
      <c r="I2668" s="20">
        <f t="shared" si="248"/>
        <v>1</v>
      </c>
      <c r="J2668" s="102">
        <f t="shared" si="249"/>
        <v>4.3518951801591017E-4</v>
      </c>
      <c r="K2668" s="102">
        <f t="shared" si="250"/>
        <v>4.7108629358725935E-3</v>
      </c>
      <c r="L2668" s="96">
        <f t="shared" si="251"/>
        <v>1.8600000000000001E-3</v>
      </c>
    </row>
    <row r="2669" spans="1:12" ht="13.95" customHeight="1" x14ac:dyDescent="0.3">
      <c r="A2669" s="94">
        <v>43281</v>
      </c>
      <c r="B2669" s="57" t="s">
        <v>369</v>
      </c>
      <c r="C2669" s="57" t="s">
        <v>115</v>
      </c>
      <c r="D2669" s="19" t="str">
        <f t="shared" si="246"/>
        <v>Defensives</v>
      </c>
      <c r="E2669" s="19" t="str">
        <f t="shared" si="247"/>
        <v>Defensives</v>
      </c>
      <c r="F2669" s="100">
        <v>1.8400000000000001E-3</v>
      </c>
      <c r="G2669" s="101">
        <v>3.9340000000000002</v>
      </c>
      <c r="H2669" s="98">
        <v>9.3339999999999992E-2</v>
      </c>
      <c r="I2669" s="20">
        <f t="shared" si="248"/>
        <v>1</v>
      </c>
      <c r="J2669" s="102">
        <f t="shared" si="249"/>
        <v>4.6771733604473819E-4</v>
      </c>
      <c r="K2669" s="102">
        <f t="shared" si="250"/>
        <v>5.0108992505328714E-3</v>
      </c>
      <c r="L2669" s="96">
        <f t="shared" si="251"/>
        <v>1.8400000000000001E-3</v>
      </c>
    </row>
    <row r="2670" spans="1:12" ht="13.95" customHeight="1" x14ac:dyDescent="0.3">
      <c r="A2670" s="94">
        <v>43312</v>
      </c>
      <c r="B2670" s="57" t="s">
        <v>369</v>
      </c>
      <c r="C2670" s="57" t="s">
        <v>115</v>
      </c>
      <c r="D2670" s="19" t="str">
        <f t="shared" si="246"/>
        <v>Defensives</v>
      </c>
      <c r="E2670" s="19" t="str">
        <f t="shared" si="247"/>
        <v>Defensives</v>
      </c>
      <c r="F2670" s="100">
        <v>1.5790000000000001E-3</v>
      </c>
      <c r="G2670" s="101">
        <v>3.8239999999999998</v>
      </c>
      <c r="H2670" s="98">
        <v>9.4030000000000002E-2</v>
      </c>
      <c r="I2670" s="20">
        <f t="shared" si="248"/>
        <v>1</v>
      </c>
      <c r="J2670" s="102">
        <f t="shared" si="249"/>
        <v>4.1291841004184105E-4</v>
      </c>
      <c r="K2670" s="102">
        <f t="shared" si="250"/>
        <v>4.3913475490996601E-3</v>
      </c>
      <c r="L2670" s="96">
        <f t="shared" si="251"/>
        <v>1.5790000000000001E-3</v>
      </c>
    </row>
    <row r="2671" spans="1:12" ht="13.95" customHeight="1" x14ac:dyDescent="0.3">
      <c r="A2671" s="94">
        <v>43343</v>
      </c>
      <c r="B2671" s="57" t="s">
        <v>369</v>
      </c>
      <c r="C2671" s="57" t="s">
        <v>115</v>
      </c>
      <c r="D2671" s="19" t="str">
        <f t="shared" si="246"/>
        <v>Defensives</v>
      </c>
      <c r="E2671" s="19" t="str">
        <f t="shared" si="247"/>
        <v>Defensives</v>
      </c>
      <c r="F2671" s="100">
        <v>1.6130000000000001E-3</v>
      </c>
      <c r="G2671" s="101">
        <v>3.7650000000000001</v>
      </c>
      <c r="H2671" s="98">
        <v>9.5310000000000006E-2</v>
      </c>
      <c r="I2671" s="20">
        <f t="shared" si="248"/>
        <v>1</v>
      </c>
      <c r="J2671" s="102">
        <f t="shared" si="249"/>
        <v>4.2841965471447543E-4</v>
      </c>
      <c r="K2671" s="102">
        <f t="shared" si="250"/>
        <v>4.4950126399588225E-3</v>
      </c>
      <c r="L2671" s="96">
        <f t="shared" si="251"/>
        <v>1.6130000000000001E-3</v>
      </c>
    </row>
    <row r="2672" spans="1:12" ht="13.95" customHeight="1" x14ac:dyDescent="0.3">
      <c r="A2672" s="94">
        <v>43373</v>
      </c>
      <c r="B2672" s="57" t="s">
        <v>369</v>
      </c>
      <c r="C2672" s="57" t="s">
        <v>115</v>
      </c>
      <c r="D2672" s="19" t="str">
        <f t="shared" si="246"/>
        <v>Defensives</v>
      </c>
      <c r="E2672" s="19" t="str">
        <f t="shared" si="247"/>
        <v>Defensives</v>
      </c>
      <c r="F2672" s="100">
        <v>1.64E-3</v>
      </c>
      <c r="G2672" s="101">
        <v>3.907</v>
      </c>
      <c r="H2672" s="98">
        <v>9.6089999999999995E-2</v>
      </c>
      <c r="I2672" s="20">
        <f t="shared" si="248"/>
        <v>1</v>
      </c>
      <c r="J2672" s="102">
        <f t="shared" si="249"/>
        <v>4.1975940619401074E-4</v>
      </c>
      <c r="K2672" s="102">
        <f t="shared" si="250"/>
        <v>4.3683984409825247E-3</v>
      </c>
      <c r="L2672" s="96">
        <f t="shared" si="251"/>
        <v>1.64E-3</v>
      </c>
    </row>
    <row r="2673" spans="1:12" ht="13.95" customHeight="1" x14ac:dyDescent="0.3">
      <c r="A2673" s="94">
        <v>43404</v>
      </c>
      <c r="B2673" s="57" t="s">
        <v>369</v>
      </c>
      <c r="C2673" s="57" t="s">
        <v>115</v>
      </c>
      <c r="D2673" s="19" t="str">
        <f t="shared" si="246"/>
        <v>Defensives</v>
      </c>
      <c r="E2673" s="19" t="str">
        <f t="shared" si="247"/>
        <v>Defensives</v>
      </c>
      <c r="F2673" s="100">
        <v>1.8240000000000001E-3</v>
      </c>
      <c r="G2673" s="101">
        <v>4.774</v>
      </c>
      <c r="H2673" s="98">
        <v>9.5280000000000004E-2</v>
      </c>
      <c r="I2673" s="20">
        <f t="shared" si="248"/>
        <v>1</v>
      </c>
      <c r="J2673" s="102">
        <f t="shared" si="249"/>
        <v>3.8206954335986596E-4</v>
      </c>
      <c r="K2673" s="102">
        <f t="shared" si="250"/>
        <v>4.0099658203176531E-3</v>
      </c>
      <c r="L2673" s="96">
        <f t="shared" si="251"/>
        <v>1.8240000000000001E-3</v>
      </c>
    </row>
    <row r="2674" spans="1:12" ht="13.95" customHeight="1" x14ac:dyDescent="0.3">
      <c r="A2674" s="94">
        <v>43434</v>
      </c>
      <c r="B2674" s="57" t="s">
        <v>369</v>
      </c>
      <c r="C2674" s="57" t="s">
        <v>115</v>
      </c>
      <c r="D2674" s="19" t="str">
        <f t="shared" si="246"/>
        <v>Defensives</v>
      </c>
      <c r="E2674" s="19" t="str">
        <f t="shared" si="247"/>
        <v>Defensives</v>
      </c>
      <c r="F2674" s="100">
        <v>2.212E-3</v>
      </c>
      <c r="G2674" s="101">
        <v>5.7910000000000004</v>
      </c>
      <c r="H2674" s="98">
        <v>9.7720000000000001E-2</v>
      </c>
      <c r="I2674" s="20">
        <f t="shared" si="248"/>
        <v>1</v>
      </c>
      <c r="J2674" s="102">
        <f t="shared" si="249"/>
        <v>3.8197202555689862E-4</v>
      </c>
      <c r="K2674" s="102">
        <f t="shared" si="250"/>
        <v>3.9088418497431297E-3</v>
      </c>
      <c r="L2674" s="96">
        <f t="shared" si="251"/>
        <v>2.212E-3</v>
      </c>
    </row>
    <row r="2675" spans="1:12" ht="13.95" customHeight="1" x14ac:dyDescent="0.3">
      <c r="A2675" s="94">
        <v>43465</v>
      </c>
      <c r="B2675" s="57" t="s">
        <v>369</v>
      </c>
      <c r="C2675" s="57" t="s">
        <v>115</v>
      </c>
      <c r="D2675" s="19" t="str">
        <f t="shared" si="246"/>
        <v>Defensives</v>
      </c>
      <c r="E2675" s="19" t="str">
        <f t="shared" si="247"/>
        <v>Defensives</v>
      </c>
      <c r="F2675" s="100">
        <v>2.134E-3</v>
      </c>
      <c r="G2675" s="101">
        <v>5.7460000000000004</v>
      </c>
      <c r="H2675" s="98">
        <v>9.0700000000000003E-2</v>
      </c>
      <c r="I2675" s="20">
        <f t="shared" si="248"/>
        <v>1</v>
      </c>
      <c r="J2675" s="102">
        <f t="shared" si="249"/>
        <v>3.7138879220327184E-4</v>
      </c>
      <c r="K2675" s="102">
        <f t="shared" si="250"/>
        <v>4.0946945116126995E-3</v>
      </c>
      <c r="L2675" s="96">
        <f t="shared" si="251"/>
        <v>2.134E-3</v>
      </c>
    </row>
    <row r="2676" spans="1:12" ht="13.95" customHeight="1" x14ac:dyDescent="0.3">
      <c r="A2676" s="94">
        <v>44227</v>
      </c>
      <c r="B2676" s="57" t="s">
        <v>369</v>
      </c>
      <c r="C2676" s="57" t="s">
        <v>115</v>
      </c>
      <c r="D2676" s="19" t="str">
        <f t="shared" si="246"/>
        <v>Defensives</v>
      </c>
      <c r="E2676" s="19" t="str">
        <f t="shared" si="247"/>
        <v>Defensives</v>
      </c>
      <c r="F2676" s="100">
        <v>3.96E-3</v>
      </c>
      <c r="G2676" s="101">
        <v>7.476</v>
      </c>
      <c r="H2676" s="98">
        <v>0.1414</v>
      </c>
      <c r="I2676" s="20">
        <f t="shared" si="248"/>
        <v>1</v>
      </c>
      <c r="J2676" s="102">
        <f t="shared" si="249"/>
        <v>5.2969502407704651E-4</v>
      </c>
      <c r="K2676" s="102">
        <f t="shared" si="250"/>
        <v>3.7460751349154635E-3</v>
      </c>
      <c r="L2676" s="96">
        <f t="shared" si="251"/>
        <v>3.96E-3</v>
      </c>
    </row>
    <row r="2677" spans="1:12" ht="13.95" customHeight="1" x14ac:dyDescent="0.3">
      <c r="A2677" s="94">
        <v>44255</v>
      </c>
      <c r="B2677" s="57" t="s">
        <v>369</v>
      </c>
      <c r="C2677" s="57" t="s">
        <v>115</v>
      </c>
      <c r="D2677" s="19" t="str">
        <f t="shared" si="246"/>
        <v>Defensives</v>
      </c>
      <c r="E2677" s="19" t="str">
        <f t="shared" si="247"/>
        <v>Defensives</v>
      </c>
      <c r="F2677" s="100">
        <v>3.7100000000000002E-3</v>
      </c>
      <c r="G2677" s="101">
        <v>6.1429999999999998</v>
      </c>
      <c r="H2677" s="98">
        <v>0.15121999999999999</v>
      </c>
      <c r="I2677" s="20">
        <f t="shared" si="248"/>
        <v>1</v>
      </c>
      <c r="J2677" s="102">
        <f t="shared" si="249"/>
        <v>6.0393944326876127E-4</v>
      </c>
      <c r="K2677" s="102">
        <f t="shared" si="250"/>
        <v>3.9937802094217783E-3</v>
      </c>
      <c r="L2677" s="96">
        <f t="shared" si="251"/>
        <v>3.7100000000000002E-3</v>
      </c>
    </row>
    <row r="2678" spans="1:12" ht="13.95" customHeight="1" x14ac:dyDescent="0.3">
      <c r="A2678" s="94">
        <v>44286</v>
      </c>
      <c r="B2678" s="57" t="s">
        <v>369</v>
      </c>
      <c r="C2678" s="57" t="s">
        <v>115</v>
      </c>
      <c r="D2678" s="19" t="str">
        <f t="shared" si="246"/>
        <v>Defensives</v>
      </c>
      <c r="E2678" s="19" t="str">
        <f t="shared" si="247"/>
        <v>Defensives</v>
      </c>
      <c r="F2678" s="100">
        <v>3.9500000000000004E-3</v>
      </c>
      <c r="G2678" s="101">
        <v>8.1120000000000001</v>
      </c>
      <c r="H2678" s="98">
        <v>0.15515000000000001</v>
      </c>
      <c r="I2678" s="20">
        <f t="shared" si="248"/>
        <v>1</v>
      </c>
      <c r="J2678" s="102">
        <f t="shared" si="249"/>
        <v>4.869329388560158E-4</v>
      </c>
      <c r="K2678" s="102">
        <f t="shared" si="250"/>
        <v>3.138465606548603E-3</v>
      </c>
      <c r="L2678" s="96">
        <f t="shared" si="251"/>
        <v>3.9500000000000004E-3</v>
      </c>
    </row>
    <row r="2679" spans="1:12" ht="13.95" customHeight="1" x14ac:dyDescent="0.3">
      <c r="A2679" s="94">
        <v>44316</v>
      </c>
      <c r="B2679" s="57" t="s">
        <v>369</v>
      </c>
      <c r="C2679" s="57" t="s">
        <v>115</v>
      </c>
      <c r="D2679" s="19" t="str">
        <f t="shared" si="246"/>
        <v>Defensives</v>
      </c>
      <c r="E2679" s="19" t="str">
        <f t="shared" si="247"/>
        <v>Defensives</v>
      </c>
      <c r="F2679" s="100">
        <v>1.66E-3</v>
      </c>
      <c r="G2679" s="101">
        <v>3.9849999999999999</v>
      </c>
      <c r="H2679" s="98">
        <v>0.16506999999999999</v>
      </c>
      <c r="I2679" s="20">
        <f t="shared" si="248"/>
        <v>1</v>
      </c>
      <c r="J2679" s="102">
        <f t="shared" si="249"/>
        <v>4.165621079046424E-4</v>
      </c>
      <c r="K2679" s="102">
        <f t="shared" si="250"/>
        <v>2.523548239562867E-3</v>
      </c>
      <c r="L2679" s="96">
        <f t="shared" si="251"/>
        <v>1.66E-3</v>
      </c>
    </row>
    <row r="2680" spans="1:12" ht="13.95" customHeight="1" x14ac:dyDescent="0.3">
      <c r="A2680" s="94">
        <v>44347</v>
      </c>
      <c r="B2680" s="57" t="s">
        <v>369</v>
      </c>
      <c r="C2680" s="57" t="s">
        <v>115</v>
      </c>
      <c r="D2680" s="19" t="str">
        <f t="shared" si="246"/>
        <v>Defensives</v>
      </c>
      <c r="E2680" s="19" t="str">
        <f t="shared" si="247"/>
        <v>Defensives</v>
      </c>
      <c r="F2680" s="100">
        <v>1.5900000000000001E-3</v>
      </c>
      <c r="G2680" s="101">
        <v>8.5329999999999995</v>
      </c>
      <c r="H2680" s="98">
        <v>0.16464000000000001</v>
      </c>
      <c r="I2680" s="20">
        <f t="shared" si="248"/>
        <v>1</v>
      </c>
      <c r="J2680" s="102">
        <f t="shared" si="249"/>
        <v>1.8633540372670808E-4</v>
      </c>
      <c r="K2680" s="102">
        <f t="shared" si="250"/>
        <v>1.1317748039766039E-3</v>
      </c>
      <c r="L2680" s="96">
        <f t="shared" si="251"/>
        <v>1.5900000000000001E-3</v>
      </c>
    </row>
    <row r="2681" spans="1:12" ht="13.95" customHeight="1" x14ac:dyDescent="0.3">
      <c r="A2681" s="94">
        <v>44377</v>
      </c>
      <c r="B2681" s="57" t="s">
        <v>369</v>
      </c>
      <c r="C2681" s="57" t="s">
        <v>115</v>
      </c>
      <c r="D2681" s="19" t="str">
        <f t="shared" si="246"/>
        <v>Defensives</v>
      </c>
      <c r="E2681" s="19" t="str">
        <f t="shared" si="247"/>
        <v>Defensives</v>
      </c>
      <c r="F2681" s="100">
        <v>1.48E-3</v>
      </c>
      <c r="G2681" s="101">
        <v>7.6920000000000002</v>
      </c>
      <c r="H2681" s="98">
        <v>0.16431999999999999</v>
      </c>
      <c r="I2681" s="20">
        <f t="shared" si="248"/>
        <v>1</v>
      </c>
      <c r="J2681" s="102">
        <f t="shared" si="249"/>
        <v>1.924076963078523E-4</v>
      </c>
      <c r="K2681" s="102">
        <f t="shared" si="250"/>
        <v>1.1709329132658975E-3</v>
      </c>
      <c r="L2681" s="96">
        <f t="shared" si="251"/>
        <v>1.48E-3</v>
      </c>
    </row>
    <row r="2682" spans="1:12" ht="13.95" customHeight="1" x14ac:dyDescent="0.3">
      <c r="A2682" s="94">
        <v>44408</v>
      </c>
      <c r="B2682" s="57" t="s">
        <v>369</v>
      </c>
      <c r="C2682" s="57" t="s">
        <v>115</v>
      </c>
      <c r="D2682" s="19" t="str">
        <f t="shared" si="246"/>
        <v>Defensives</v>
      </c>
      <c r="E2682" s="19" t="str">
        <f t="shared" si="247"/>
        <v>Defensives</v>
      </c>
      <c r="F2682" s="100">
        <v>1.58E-3</v>
      </c>
      <c r="G2682" s="101">
        <v>7.0529999999999999</v>
      </c>
      <c r="H2682" s="98">
        <v>0.16431999999999999</v>
      </c>
      <c r="I2682" s="20">
        <f t="shared" si="248"/>
        <v>1</v>
      </c>
      <c r="J2682" s="102">
        <f t="shared" si="249"/>
        <v>2.2401814830568553E-4</v>
      </c>
      <c r="K2682" s="102">
        <f t="shared" si="250"/>
        <v>1.3633042131553405E-3</v>
      </c>
      <c r="L2682" s="96">
        <f t="shared" si="251"/>
        <v>1.58E-3</v>
      </c>
    </row>
    <row r="2683" spans="1:12" ht="13.95" customHeight="1" x14ac:dyDescent="0.3">
      <c r="A2683" s="94">
        <v>44439</v>
      </c>
      <c r="B2683" s="57" t="s">
        <v>369</v>
      </c>
      <c r="C2683" s="57" t="s">
        <v>115</v>
      </c>
      <c r="D2683" s="19" t="str">
        <f t="shared" si="246"/>
        <v>Defensives</v>
      </c>
      <c r="E2683" s="19" t="str">
        <f t="shared" si="247"/>
        <v>Defensives</v>
      </c>
      <c r="F2683" s="100">
        <v>1.83E-3</v>
      </c>
      <c r="G2683" s="101">
        <v>7.3140000000000001</v>
      </c>
      <c r="H2683" s="98">
        <v>0.16431999999999999</v>
      </c>
      <c r="I2683" s="20">
        <f t="shared" si="248"/>
        <v>1</v>
      </c>
      <c r="J2683" s="102">
        <f t="shared" si="249"/>
        <v>2.5020508613617722E-4</v>
      </c>
      <c r="K2683" s="102">
        <f t="shared" si="250"/>
        <v>1.522669706281507E-3</v>
      </c>
      <c r="L2683" s="96">
        <f t="shared" si="251"/>
        <v>1.83E-3</v>
      </c>
    </row>
    <row r="2684" spans="1:12" ht="13.95" customHeight="1" x14ac:dyDescent="0.3">
      <c r="A2684" s="94">
        <v>44469</v>
      </c>
      <c r="B2684" s="57" t="s">
        <v>369</v>
      </c>
      <c r="C2684" s="57" t="s">
        <v>115</v>
      </c>
      <c r="D2684" s="19" t="str">
        <f t="shared" si="246"/>
        <v>Defensives</v>
      </c>
      <c r="E2684" s="19" t="str">
        <f t="shared" si="247"/>
        <v>Defensives</v>
      </c>
      <c r="F2684" s="100">
        <v>4.8900000000000002E-3</v>
      </c>
      <c r="G2684" s="101">
        <v>8.7430000000000003</v>
      </c>
      <c r="H2684" s="98">
        <v>0.16431999999999999</v>
      </c>
      <c r="I2684" s="20">
        <f t="shared" si="248"/>
        <v>1</v>
      </c>
      <c r="J2684" s="102">
        <f t="shared" si="249"/>
        <v>5.5930458652636399E-4</v>
      </c>
      <c r="K2684" s="102">
        <f t="shared" si="250"/>
        <v>3.403752352278262E-3</v>
      </c>
      <c r="L2684" s="96">
        <f t="shared" si="251"/>
        <v>4.8900000000000002E-3</v>
      </c>
    </row>
    <row r="2685" spans="1:12" ht="13.95" customHeight="1" x14ac:dyDescent="0.3">
      <c r="A2685" s="94">
        <v>44500</v>
      </c>
      <c r="B2685" s="57" t="s">
        <v>369</v>
      </c>
      <c r="C2685" s="57" t="s">
        <v>115</v>
      </c>
      <c r="D2685" s="19" t="str">
        <f t="shared" si="246"/>
        <v>Defensives</v>
      </c>
      <c r="E2685" s="19" t="str">
        <f t="shared" si="247"/>
        <v>Defensives</v>
      </c>
      <c r="F2685" s="100">
        <v>4.6600000000000001E-3</v>
      </c>
      <c r="G2685" s="101">
        <v>5.9470000000000001</v>
      </c>
      <c r="H2685" s="98">
        <v>0.15955</v>
      </c>
      <c r="I2685" s="20">
        <f t="shared" si="248"/>
        <v>1</v>
      </c>
      <c r="J2685" s="102">
        <f t="shared" si="249"/>
        <v>7.8358836388094837E-4</v>
      </c>
      <c r="K2685" s="102">
        <f t="shared" si="250"/>
        <v>4.9112401371416382E-3</v>
      </c>
      <c r="L2685" s="96">
        <f t="shared" si="251"/>
        <v>4.6600000000000001E-3</v>
      </c>
    </row>
    <row r="2686" spans="1:12" ht="13.95" customHeight="1" x14ac:dyDescent="0.3">
      <c r="A2686" s="94">
        <v>44530</v>
      </c>
      <c r="B2686" s="57" t="s">
        <v>369</v>
      </c>
      <c r="C2686" s="57" t="s">
        <v>115</v>
      </c>
      <c r="D2686" s="19" t="str">
        <f t="shared" si="246"/>
        <v>Defensives</v>
      </c>
      <c r="E2686" s="19" t="str">
        <f t="shared" si="247"/>
        <v>Defensives</v>
      </c>
      <c r="F2686" s="100">
        <v>4.9199999999999999E-3</v>
      </c>
      <c r="G2686" s="101">
        <v>6.891</v>
      </c>
      <c r="H2686" s="98">
        <v>0.12751999999999999</v>
      </c>
      <c r="I2686" s="20">
        <f t="shared" si="248"/>
        <v>1</v>
      </c>
      <c r="J2686" s="102">
        <f t="shared" si="249"/>
        <v>7.1397474967348717E-4</v>
      </c>
      <c r="K2686" s="102">
        <f t="shared" si="250"/>
        <v>5.5989236956829301E-3</v>
      </c>
      <c r="L2686" s="96">
        <f t="shared" si="251"/>
        <v>4.9199999999999999E-3</v>
      </c>
    </row>
    <row r="2687" spans="1:12" ht="13.95" customHeight="1" x14ac:dyDescent="0.3">
      <c r="A2687" s="94">
        <v>44561</v>
      </c>
      <c r="B2687" s="57" t="s">
        <v>369</v>
      </c>
      <c r="C2687" s="57" t="s">
        <v>115</v>
      </c>
      <c r="D2687" s="19" t="str">
        <f t="shared" si="246"/>
        <v>Defensives</v>
      </c>
      <c r="E2687" s="19" t="str">
        <f t="shared" si="247"/>
        <v>Defensives</v>
      </c>
      <c r="F2687" s="100">
        <v>4.9699999999999996E-3</v>
      </c>
      <c r="G2687" s="101">
        <v>7.3120000000000003</v>
      </c>
      <c r="H2687" s="98">
        <v>0.12123</v>
      </c>
      <c r="I2687" s="20">
        <f t="shared" si="248"/>
        <v>1</v>
      </c>
      <c r="J2687" s="102">
        <f t="shared" si="249"/>
        <v>6.7970459518599559E-4</v>
      </c>
      <c r="K2687" s="102">
        <f t="shared" si="250"/>
        <v>5.6067359167367445E-3</v>
      </c>
      <c r="L2687" s="96">
        <f t="shared" si="251"/>
        <v>4.9699999999999996E-3</v>
      </c>
    </row>
    <row r="2688" spans="1:12" ht="13.95" customHeight="1" x14ac:dyDescent="0.3">
      <c r="A2688" s="94">
        <v>44592</v>
      </c>
      <c r="B2688" s="57" t="s">
        <v>369</v>
      </c>
      <c r="C2688" s="57" t="s">
        <v>115</v>
      </c>
      <c r="D2688" s="19" t="str">
        <f t="shared" si="246"/>
        <v>Defensives</v>
      </c>
      <c r="E2688" s="19" t="str">
        <f t="shared" si="247"/>
        <v>Defensives</v>
      </c>
      <c r="F2688" s="100">
        <v>5.2599999999999999E-3</v>
      </c>
      <c r="G2688" s="101">
        <v>8.5730000000000004</v>
      </c>
      <c r="H2688" s="98">
        <v>0.13089000000000001</v>
      </c>
      <c r="I2688" s="20">
        <f t="shared" si="248"/>
        <v>1</v>
      </c>
      <c r="J2688" s="102">
        <f t="shared" si="249"/>
        <v>6.1355418173334884E-4</v>
      </c>
      <c r="K2688" s="102">
        <f t="shared" si="250"/>
        <v>4.6875558234651142E-3</v>
      </c>
      <c r="L2688" s="96">
        <f t="shared" si="251"/>
        <v>5.2599999999999999E-3</v>
      </c>
    </row>
    <row r="2689" spans="1:12" ht="13.95" customHeight="1" x14ac:dyDescent="0.3">
      <c r="A2689" s="94">
        <v>44620</v>
      </c>
      <c r="B2689" s="57" t="s">
        <v>369</v>
      </c>
      <c r="C2689" s="57" t="s">
        <v>115</v>
      </c>
      <c r="D2689" s="19" t="str">
        <f t="shared" si="246"/>
        <v>Defensives</v>
      </c>
      <c r="E2689" s="19" t="str">
        <f t="shared" si="247"/>
        <v>Defensives</v>
      </c>
      <c r="F2689" s="100">
        <v>5.0299999999999997E-3</v>
      </c>
      <c r="G2689" s="101">
        <v>8.2100000000000009</v>
      </c>
      <c r="H2689" s="98">
        <v>0.12853999999999999</v>
      </c>
      <c r="I2689" s="20">
        <f t="shared" si="248"/>
        <v>1</v>
      </c>
      <c r="J2689" s="102">
        <f t="shared" si="249"/>
        <v>6.1266747868453093E-4</v>
      </c>
      <c r="K2689" s="102">
        <f t="shared" si="250"/>
        <v>4.7663566102733078E-3</v>
      </c>
      <c r="L2689" s="96">
        <f t="shared" si="251"/>
        <v>5.0299999999999997E-3</v>
      </c>
    </row>
    <row r="2690" spans="1:12" ht="13.95" customHeight="1" x14ac:dyDescent="0.3">
      <c r="A2690" s="94">
        <v>44651</v>
      </c>
      <c r="B2690" s="57" t="s">
        <v>369</v>
      </c>
      <c r="C2690" s="57" t="s">
        <v>115</v>
      </c>
      <c r="D2690" s="19" t="str">
        <f t="shared" si="246"/>
        <v>Defensives</v>
      </c>
      <c r="E2690" s="19" t="str">
        <f t="shared" si="247"/>
        <v>Defensives</v>
      </c>
      <c r="F2690" s="100">
        <v>5.2199999999999998E-3</v>
      </c>
      <c r="G2690" s="101">
        <v>8.8409999999999993</v>
      </c>
      <c r="H2690" s="98">
        <v>0.12525</v>
      </c>
      <c r="I2690" s="20">
        <f t="shared" si="248"/>
        <v>1</v>
      </c>
      <c r="J2690" s="102">
        <f t="shared" si="249"/>
        <v>5.9043094672548357E-4</v>
      </c>
      <c r="K2690" s="102">
        <f t="shared" si="250"/>
        <v>4.7140195347343998E-3</v>
      </c>
      <c r="L2690" s="96">
        <f t="shared" si="251"/>
        <v>5.2199999999999998E-3</v>
      </c>
    </row>
    <row r="2691" spans="1:12" ht="13.95" customHeight="1" x14ac:dyDescent="0.3">
      <c r="A2691" s="94">
        <v>44681</v>
      </c>
      <c r="B2691" s="57" t="s">
        <v>369</v>
      </c>
      <c r="C2691" s="57" t="s">
        <v>115</v>
      </c>
      <c r="D2691" s="19" t="str">
        <f t="shared" si="246"/>
        <v>Defensives</v>
      </c>
      <c r="E2691" s="19" t="str">
        <f t="shared" si="247"/>
        <v>Defensives</v>
      </c>
      <c r="F2691" s="100">
        <v>5.3800000000000002E-3</v>
      </c>
      <c r="G2691" s="101">
        <v>8.5020000000000007</v>
      </c>
      <c r="H2691" s="98">
        <v>0.12057</v>
      </c>
      <c r="I2691" s="20">
        <f t="shared" si="248"/>
        <v>1</v>
      </c>
      <c r="J2691" s="102">
        <f t="shared" si="249"/>
        <v>6.3279228416843094E-4</v>
      </c>
      <c r="K2691" s="102">
        <f t="shared" si="250"/>
        <v>5.2483394224801441E-3</v>
      </c>
      <c r="L2691" s="96">
        <f t="shared" si="251"/>
        <v>5.3800000000000002E-3</v>
      </c>
    </row>
    <row r="2692" spans="1:12" ht="13.95" customHeight="1" x14ac:dyDescent="0.3">
      <c r="A2692" s="94">
        <v>44712</v>
      </c>
      <c r="B2692" s="57" t="s">
        <v>369</v>
      </c>
      <c r="C2692" s="57" t="s">
        <v>115</v>
      </c>
      <c r="D2692" s="19" t="str">
        <f t="shared" si="246"/>
        <v>Defensives</v>
      </c>
      <c r="E2692" s="19" t="str">
        <f t="shared" si="247"/>
        <v>Defensives</v>
      </c>
      <c r="F2692" s="100">
        <v>5.6299999999999996E-3</v>
      </c>
      <c r="G2692" s="101">
        <v>8.1929999999999996</v>
      </c>
      <c r="H2692" s="98">
        <v>0.14088999999999999</v>
      </c>
      <c r="I2692" s="20">
        <f t="shared" si="248"/>
        <v>1</v>
      </c>
      <c r="J2692" s="102">
        <f t="shared" si="249"/>
        <v>6.8717197607713902E-4</v>
      </c>
      <c r="K2692" s="102">
        <f t="shared" si="250"/>
        <v>4.8773651506646256E-3</v>
      </c>
      <c r="L2692" s="96">
        <f t="shared" si="251"/>
        <v>5.6299999999999996E-3</v>
      </c>
    </row>
    <row r="2693" spans="1:12" ht="13.95" customHeight="1" x14ac:dyDescent="0.3">
      <c r="A2693" s="94">
        <v>44742</v>
      </c>
      <c r="B2693" s="57" t="s">
        <v>369</v>
      </c>
      <c r="C2693" s="57" t="s">
        <v>115</v>
      </c>
      <c r="D2693" s="19" t="str">
        <f t="shared" ref="D2693:D2756" si="252">VLOOKUP(C2693,GicsMap,2,FALSE)</f>
        <v>Defensives</v>
      </c>
      <c r="E2693" s="19" t="str">
        <f t="shared" ref="E2693:E2756" si="253">IF(D2693="Cyclicals",IF(COUNTIF(GlobalList,B2693)&gt;0,"WEG &amp; Embraer","Cyclicals ex-WEG &amp; Embraer"),D2693)</f>
        <v>Defensives</v>
      </c>
      <c r="F2693" s="100">
        <v>5.8299999999999992E-3</v>
      </c>
      <c r="G2693" s="101">
        <v>7.6820000000000004</v>
      </c>
      <c r="H2693" s="98">
        <v>0.14135</v>
      </c>
      <c r="I2693" s="20">
        <f t="shared" ref="I2693:I2756" si="254">IF(AND(ISNUMBER(G2693),ISNUMBER(H2693),G2693&gt;=PEmin,G2693&lt;=PEmax,H2693&gt;=ROEmin,H2693&lt;=ROEmax),1,0)</f>
        <v>1</v>
      </c>
      <c r="J2693" s="102">
        <f t="shared" ref="J2693:J2756" si="255">IF(I2693=1,F2693/G2693,0)</f>
        <v>7.5891694871127295E-4</v>
      </c>
      <c r="K2693" s="102">
        <f t="shared" ref="K2693:K2756" si="256">IF(I2693=1,J2693/H2693,0)</f>
        <v>5.3690622476920621E-3</v>
      </c>
      <c r="L2693" s="96">
        <f t="shared" ref="L2693:L2756" si="257">I2693*F2693</f>
        <v>5.8299999999999992E-3</v>
      </c>
    </row>
    <row r="2694" spans="1:12" ht="13.95" customHeight="1" x14ac:dyDescent="0.3">
      <c r="A2694" s="94">
        <v>44773</v>
      </c>
      <c r="B2694" s="57" t="s">
        <v>369</v>
      </c>
      <c r="C2694" s="57" t="s">
        <v>115</v>
      </c>
      <c r="D2694" s="19" t="str">
        <f t="shared" si="252"/>
        <v>Defensives</v>
      </c>
      <c r="E2694" s="19" t="str">
        <f t="shared" si="253"/>
        <v>Defensives</v>
      </c>
      <c r="F2694" s="100">
        <v>5.6899999999999997E-3</v>
      </c>
      <c r="G2694" s="101">
        <v>7.548</v>
      </c>
      <c r="H2694" s="98">
        <v>0.14305999999999999</v>
      </c>
      <c r="I2694" s="20">
        <f t="shared" si="254"/>
        <v>1</v>
      </c>
      <c r="J2694" s="102">
        <f t="shared" si="255"/>
        <v>7.5384207737148911E-4</v>
      </c>
      <c r="K2694" s="102">
        <f t="shared" si="256"/>
        <v>5.2694119765936609E-3</v>
      </c>
      <c r="L2694" s="96">
        <f t="shared" si="257"/>
        <v>5.6899999999999997E-3</v>
      </c>
    </row>
    <row r="2695" spans="1:12" ht="13.95" customHeight="1" x14ac:dyDescent="0.3">
      <c r="A2695" s="94">
        <v>44804</v>
      </c>
      <c r="B2695" s="57" t="s">
        <v>369</v>
      </c>
      <c r="C2695" s="57" t="s">
        <v>115</v>
      </c>
      <c r="D2695" s="19" t="str">
        <f t="shared" si="252"/>
        <v>Defensives</v>
      </c>
      <c r="E2695" s="19" t="str">
        <f t="shared" si="253"/>
        <v>Defensives</v>
      </c>
      <c r="F2695" s="100">
        <v>5.5300000000000002E-3</v>
      </c>
      <c r="G2695" s="101">
        <v>7.4359999999999999</v>
      </c>
      <c r="H2695" s="98">
        <v>9.8369999999999999E-2</v>
      </c>
      <c r="I2695" s="20">
        <f t="shared" si="254"/>
        <v>1</v>
      </c>
      <c r="J2695" s="102">
        <f t="shared" si="255"/>
        <v>7.4367939752555145E-4</v>
      </c>
      <c r="K2695" s="102">
        <f t="shared" si="256"/>
        <v>7.5600223393875315E-3</v>
      </c>
      <c r="L2695" s="96">
        <f t="shared" si="257"/>
        <v>5.5300000000000002E-3</v>
      </c>
    </row>
    <row r="2696" spans="1:12" ht="13.95" customHeight="1" x14ac:dyDescent="0.3">
      <c r="A2696" s="94">
        <v>44834</v>
      </c>
      <c r="B2696" s="57" t="s">
        <v>369</v>
      </c>
      <c r="C2696" s="57" t="s">
        <v>115</v>
      </c>
      <c r="D2696" s="19" t="str">
        <f t="shared" si="252"/>
        <v>Defensives</v>
      </c>
      <c r="E2696" s="19" t="str">
        <f t="shared" si="253"/>
        <v>Defensives</v>
      </c>
      <c r="F2696" s="100">
        <v>4.96E-3</v>
      </c>
      <c r="G2696" s="101">
        <v>7.6470000000000002</v>
      </c>
      <c r="H2696" s="98">
        <v>9.3119999999999994E-2</v>
      </c>
      <c r="I2696" s="20">
        <f t="shared" si="254"/>
        <v>1</v>
      </c>
      <c r="J2696" s="102">
        <f t="shared" si="255"/>
        <v>6.4862037400287688E-4</v>
      </c>
      <c r="K2696" s="102">
        <f t="shared" si="256"/>
        <v>6.9654249785532319E-3</v>
      </c>
      <c r="L2696" s="96">
        <f t="shared" si="257"/>
        <v>4.96E-3</v>
      </c>
    </row>
    <row r="2697" spans="1:12" ht="13.95" customHeight="1" x14ac:dyDescent="0.3">
      <c r="A2697" s="94">
        <v>44865</v>
      </c>
      <c r="B2697" s="57" t="s">
        <v>369</v>
      </c>
      <c r="C2697" s="57" t="s">
        <v>115</v>
      </c>
      <c r="D2697" s="19" t="str">
        <f t="shared" si="252"/>
        <v>Defensives</v>
      </c>
      <c r="E2697" s="19" t="str">
        <f t="shared" si="253"/>
        <v>Defensives</v>
      </c>
      <c r="F2697" s="100">
        <v>5.2900000000000004E-3</v>
      </c>
      <c r="G2697" s="101">
        <v>8.4039999999999999</v>
      </c>
      <c r="H2697" s="98">
        <v>9.8470000000000002E-2</v>
      </c>
      <c r="I2697" s="20">
        <f t="shared" si="254"/>
        <v>1</v>
      </c>
      <c r="J2697" s="102">
        <f t="shared" si="255"/>
        <v>6.2946216087577354E-4</v>
      </c>
      <c r="K2697" s="102">
        <f t="shared" si="256"/>
        <v>6.3924257223090643E-3</v>
      </c>
      <c r="L2697" s="96">
        <f t="shared" si="257"/>
        <v>5.2900000000000004E-3</v>
      </c>
    </row>
    <row r="2698" spans="1:12" ht="13.95" customHeight="1" x14ac:dyDescent="0.3">
      <c r="A2698" s="94">
        <v>44895</v>
      </c>
      <c r="B2698" s="57" t="s">
        <v>369</v>
      </c>
      <c r="C2698" s="57" t="s">
        <v>115</v>
      </c>
      <c r="D2698" s="19" t="str">
        <f t="shared" si="252"/>
        <v>Defensives</v>
      </c>
      <c r="E2698" s="19" t="str">
        <f t="shared" si="253"/>
        <v>Defensives</v>
      </c>
      <c r="F2698" s="100">
        <v>6.0499999999999998E-3</v>
      </c>
      <c r="G2698" s="101">
        <v>8.7850000000000001</v>
      </c>
      <c r="H2698" s="98">
        <v>0.11416999999999999</v>
      </c>
      <c r="I2698" s="20">
        <f t="shared" si="254"/>
        <v>1</v>
      </c>
      <c r="J2698" s="102">
        <f t="shared" si="255"/>
        <v>6.8867387592487191E-4</v>
      </c>
      <c r="K2698" s="102">
        <f t="shared" si="256"/>
        <v>6.0320038182085653E-3</v>
      </c>
      <c r="L2698" s="96">
        <f t="shared" si="257"/>
        <v>6.0499999999999998E-3</v>
      </c>
    </row>
    <row r="2699" spans="1:12" ht="13.95" customHeight="1" x14ac:dyDescent="0.3">
      <c r="A2699" s="94">
        <v>44926</v>
      </c>
      <c r="B2699" s="57" t="s">
        <v>369</v>
      </c>
      <c r="C2699" s="57" t="s">
        <v>115</v>
      </c>
      <c r="D2699" s="19" t="str">
        <f t="shared" si="252"/>
        <v>Defensives</v>
      </c>
      <c r="E2699" s="19" t="str">
        <f t="shared" si="253"/>
        <v>Defensives</v>
      </c>
      <c r="F2699" s="100">
        <v>6.3600000000000002E-3</v>
      </c>
      <c r="G2699" s="101">
        <v>8.4879999999999995</v>
      </c>
      <c r="H2699" s="98">
        <v>0.1144</v>
      </c>
      <c r="I2699" s="20">
        <f t="shared" si="254"/>
        <v>1</v>
      </c>
      <c r="J2699" s="102">
        <f t="shared" si="255"/>
        <v>7.4929311969839784E-4</v>
      </c>
      <c r="K2699" s="102">
        <f t="shared" si="256"/>
        <v>6.5497650323286527E-3</v>
      </c>
      <c r="L2699" s="96">
        <f t="shared" si="257"/>
        <v>6.3600000000000002E-3</v>
      </c>
    </row>
    <row r="2700" spans="1:12" ht="13.95" customHeight="1" x14ac:dyDescent="0.3">
      <c r="A2700" s="94">
        <v>44957</v>
      </c>
      <c r="B2700" s="57" t="s">
        <v>369</v>
      </c>
      <c r="C2700" s="57" t="s">
        <v>115</v>
      </c>
      <c r="D2700" s="19" t="str">
        <f t="shared" si="252"/>
        <v>Defensives</v>
      </c>
      <c r="E2700" s="19" t="str">
        <f t="shared" si="253"/>
        <v>Defensives</v>
      </c>
      <c r="F2700" s="100">
        <v>6.0599999999999994E-3</v>
      </c>
      <c r="G2700" s="101">
        <v>8.3030000000000008</v>
      </c>
      <c r="H2700" s="98">
        <v>0.11589000000000001</v>
      </c>
      <c r="I2700" s="20">
        <f t="shared" si="254"/>
        <v>1</v>
      </c>
      <c r="J2700" s="102">
        <f t="shared" si="255"/>
        <v>7.2985667830904476E-4</v>
      </c>
      <c r="K2700" s="102">
        <f t="shared" si="256"/>
        <v>6.2978400061182559E-3</v>
      </c>
      <c r="L2700" s="96">
        <f t="shared" si="257"/>
        <v>6.0599999999999994E-3</v>
      </c>
    </row>
    <row r="2701" spans="1:12" ht="13.95" customHeight="1" x14ac:dyDescent="0.3">
      <c r="A2701" s="94">
        <v>44985</v>
      </c>
      <c r="B2701" s="57" t="s">
        <v>369</v>
      </c>
      <c r="C2701" s="57" t="s">
        <v>115</v>
      </c>
      <c r="D2701" s="19" t="str">
        <f t="shared" si="252"/>
        <v>Defensives</v>
      </c>
      <c r="E2701" s="19" t="str">
        <f t="shared" si="253"/>
        <v>Defensives</v>
      </c>
      <c r="F2701" s="100">
        <v>5.9500000000000004E-3</v>
      </c>
      <c r="G2701" s="101">
        <v>7.52</v>
      </c>
      <c r="H2701" s="98">
        <v>0.11724</v>
      </c>
      <c r="I2701" s="20">
        <f t="shared" si="254"/>
        <v>1</v>
      </c>
      <c r="J2701" s="102">
        <f t="shared" si="255"/>
        <v>7.9122340425531929E-4</v>
      </c>
      <c r="K2701" s="102">
        <f t="shared" si="256"/>
        <v>6.7487496098201918E-3</v>
      </c>
      <c r="L2701" s="96">
        <f t="shared" si="257"/>
        <v>5.9500000000000004E-3</v>
      </c>
    </row>
    <row r="2702" spans="1:12" ht="13.95" customHeight="1" x14ac:dyDescent="0.3">
      <c r="A2702" s="94">
        <v>45016</v>
      </c>
      <c r="B2702" s="57" t="s">
        <v>369</v>
      </c>
      <c r="C2702" s="57" t="s">
        <v>115</v>
      </c>
      <c r="D2702" s="19" t="str">
        <f t="shared" si="252"/>
        <v>Defensives</v>
      </c>
      <c r="E2702" s="19" t="str">
        <f t="shared" si="253"/>
        <v>Defensives</v>
      </c>
      <c r="F2702" s="100">
        <v>6.0599999999999994E-3</v>
      </c>
      <c r="G2702" s="101">
        <v>7.3970000000000002</v>
      </c>
      <c r="H2702" s="98">
        <v>0.11973</v>
      </c>
      <c r="I2702" s="20">
        <f t="shared" si="254"/>
        <v>1</v>
      </c>
      <c r="J2702" s="102">
        <f t="shared" si="255"/>
        <v>8.1925104772204941E-4</v>
      </c>
      <c r="K2702" s="102">
        <f t="shared" si="256"/>
        <v>6.8424876615889871E-3</v>
      </c>
      <c r="L2702" s="96">
        <f t="shared" si="257"/>
        <v>6.0599999999999994E-3</v>
      </c>
    </row>
    <row r="2703" spans="1:12" ht="13.95" customHeight="1" x14ac:dyDescent="0.3">
      <c r="A2703" s="94">
        <v>45046</v>
      </c>
      <c r="B2703" s="57" t="s">
        <v>369</v>
      </c>
      <c r="C2703" s="57" t="s">
        <v>115</v>
      </c>
      <c r="D2703" s="19" t="str">
        <f t="shared" si="252"/>
        <v>Defensives</v>
      </c>
      <c r="E2703" s="19" t="str">
        <f t="shared" si="253"/>
        <v>Defensives</v>
      </c>
      <c r="F2703" s="100">
        <v>6.8200000000000014E-3</v>
      </c>
      <c r="G2703" s="101">
        <v>9.44</v>
      </c>
      <c r="H2703" s="98">
        <v>0.10101</v>
      </c>
      <c r="I2703" s="20">
        <f t="shared" si="254"/>
        <v>1</v>
      </c>
      <c r="J2703" s="102">
        <f t="shared" si="255"/>
        <v>7.2245762711864426E-4</v>
      </c>
      <c r="K2703" s="102">
        <f t="shared" si="256"/>
        <v>7.1523376608122391E-3</v>
      </c>
      <c r="L2703" s="96">
        <f t="shared" si="257"/>
        <v>6.8200000000000014E-3</v>
      </c>
    </row>
    <row r="2704" spans="1:12" ht="13.95" customHeight="1" x14ac:dyDescent="0.3">
      <c r="A2704" s="94">
        <v>45077</v>
      </c>
      <c r="B2704" s="57" t="s">
        <v>369</v>
      </c>
      <c r="C2704" s="57" t="s">
        <v>115</v>
      </c>
      <c r="D2704" s="19" t="str">
        <f t="shared" si="252"/>
        <v>Defensives</v>
      </c>
      <c r="E2704" s="19" t="str">
        <f t="shared" si="253"/>
        <v>Defensives</v>
      </c>
      <c r="F2704" s="100">
        <v>6.1000000000000004E-3</v>
      </c>
      <c r="G2704" s="101">
        <v>8.6940000000000008</v>
      </c>
      <c r="H2704" s="98">
        <v>0.10593</v>
      </c>
      <c r="I2704" s="20">
        <f t="shared" si="254"/>
        <v>1</v>
      </c>
      <c r="J2704" s="102">
        <f t="shared" si="255"/>
        <v>7.0163331032896251E-4</v>
      </c>
      <c r="K2704" s="102">
        <f t="shared" si="256"/>
        <v>6.6235562194747718E-3</v>
      </c>
      <c r="L2704" s="96">
        <f t="shared" si="257"/>
        <v>6.1000000000000004E-3</v>
      </c>
    </row>
    <row r="2705" spans="1:12" ht="13.95" customHeight="1" x14ac:dyDescent="0.3">
      <c r="A2705" s="94">
        <v>45107</v>
      </c>
      <c r="B2705" s="57" t="s">
        <v>369</v>
      </c>
      <c r="C2705" s="57" t="s">
        <v>115</v>
      </c>
      <c r="D2705" s="19" t="str">
        <f t="shared" si="252"/>
        <v>Defensives</v>
      </c>
      <c r="E2705" s="19" t="str">
        <f t="shared" si="253"/>
        <v>Defensives</v>
      </c>
      <c r="F2705" s="100">
        <v>6.3099999999999996E-3</v>
      </c>
      <c r="G2705" s="101">
        <v>11.068</v>
      </c>
      <c r="H2705" s="98">
        <v>8.6019999999999999E-2</v>
      </c>
      <c r="I2705" s="20">
        <f t="shared" si="254"/>
        <v>1</v>
      </c>
      <c r="J2705" s="102">
        <f t="shared" si="255"/>
        <v>5.7011203469461513E-4</v>
      </c>
      <c r="K2705" s="102">
        <f t="shared" si="256"/>
        <v>6.6276683875216829E-3</v>
      </c>
      <c r="L2705" s="96">
        <f t="shared" si="257"/>
        <v>6.3099999999999996E-3</v>
      </c>
    </row>
    <row r="2706" spans="1:12" ht="13.95" customHeight="1" x14ac:dyDescent="0.3">
      <c r="A2706" s="94">
        <v>45138</v>
      </c>
      <c r="B2706" s="57" t="s">
        <v>369</v>
      </c>
      <c r="C2706" s="57" t="s">
        <v>115</v>
      </c>
      <c r="D2706" s="19" t="str">
        <f t="shared" si="252"/>
        <v>Defensives</v>
      </c>
      <c r="E2706" s="19" t="str">
        <f t="shared" si="253"/>
        <v>Defensives</v>
      </c>
      <c r="F2706" s="100">
        <v>6.1500000000000001E-3</v>
      </c>
      <c r="G2706" s="101">
        <v>10.706</v>
      </c>
      <c r="H2706" s="98">
        <v>9.1120000000000007E-2</v>
      </c>
      <c r="I2706" s="20">
        <f t="shared" si="254"/>
        <v>1</v>
      </c>
      <c r="J2706" s="102">
        <f t="shared" si="255"/>
        <v>5.7444423687651788E-4</v>
      </c>
      <c r="K2706" s="102">
        <f t="shared" si="256"/>
        <v>6.3042607207695108E-3</v>
      </c>
      <c r="L2706" s="96">
        <f t="shared" si="257"/>
        <v>6.1500000000000001E-3</v>
      </c>
    </row>
    <row r="2707" spans="1:12" ht="13.95" customHeight="1" x14ac:dyDescent="0.3">
      <c r="A2707" s="94">
        <v>45169</v>
      </c>
      <c r="B2707" s="57" t="s">
        <v>369</v>
      </c>
      <c r="C2707" s="57" t="s">
        <v>115</v>
      </c>
      <c r="D2707" s="19" t="str">
        <f t="shared" si="252"/>
        <v>Defensives</v>
      </c>
      <c r="E2707" s="19" t="str">
        <f t="shared" si="253"/>
        <v>Defensives</v>
      </c>
      <c r="F2707" s="100">
        <v>6.7799999999999996E-3</v>
      </c>
      <c r="G2707" s="101">
        <v>10.507999999999999</v>
      </c>
      <c r="H2707" s="98">
        <v>9.8350000000000007E-2</v>
      </c>
      <c r="I2707" s="20">
        <f t="shared" si="254"/>
        <v>1</v>
      </c>
      <c r="J2707" s="102">
        <f t="shared" si="255"/>
        <v>6.4522268747620865E-4</v>
      </c>
      <c r="K2707" s="102">
        <f t="shared" si="256"/>
        <v>6.5604747074347594E-3</v>
      </c>
      <c r="L2707" s="96">
        <f t="shared" si="257"/>
        <v>6.7799999999999996E-3</v>
      </c>
    </row>
    <row r="2708" spans="1:12" ht="13.95" customHeight="1" x14ac:dyDescent="0.3">
      <c r="A2708" s="94">
        <v>45199</v>
      </c>
      <c r="B2708" s="57" t="s">
        <v>369</v>
      </c>
      <c r="C2708" s="57" t="s">
        <v>115</v>
      </c>
      <c r="D2708" s="19" t="str">
        <f t="shared" si="252"/>
        <v>Defensives</v>
      </c>
      <c r="E2708" s="19" t="str">
        <f t="shared" si="253"/>
        <v>Defensives</v>
      </c>
      <c r="F2708" s="100">
        <v>7.1500000000000001E-3</v>
      </c>
      <c r="G2708" s="101">
        <v>12.007</v>
      </c>
      <c r="H2708" s="98">
        <v>8.4870000000000001E-2</v>
      </c>
      <c r="I2708" s="20">
        <f t="shared" si="254"/>
        <v>1</v>
      </c>
      <c r="J2708" s="102">
        <f t="shared" si="255"/>
        <v>5.954859665195303E-4</v>
      </c>
      <c r="K2708" s="102">
        <f t="shared" si="256"/>
        <v>7.0164482917347741E-3</v>
      </c>
      <c r="L2708" s="96">
        <f t="shared" si="257"/>
        <v>7.1500000000000001E-3</v>
      </c>
    </row>
    <row r="2709" spans="1:12" ht="13.95" customHeight="1" x14ac:dyDescent="0.3">
      <c r="A2709" s="94">
        <v>45230</v>
      </c>
      <c r="B2709" s="57" t="s">
        <v>369</v>
      </c>
      <c r="C2709" s="57" t="s">
        <v>115</v>
      </c>
      <c r="D2709" s="19" t="str">
        <f t="shared" si="252"/>
        <v>Defensives</v>
      </c>
      <c r="E2709" s="19" t="str">
        <f t="shared" si="253"/>
        <v>Defensives</v>
      </c>
      <c r="F2709" s="100">
        <v>7.1300000000000001E-3</v>
      </c>
      <c r="G2709" s="101">
        <v>11.406000000000001</v>
      </c>
      <c r="H2709" s="98">
        <v>8.4229999999999999E-2</v>
      </c>
      <c r="I2709" s="20">
        <f t="shared" si="254"/>
        <v>1</v>
      </c>
      <c r="J2709" s="102">
        <f t="shared" si="255"/>
        <v>6.2510959144310011E-4</v>
      </c>
      <c r="K2709" s="102">
        <f t="shared" si="256"/>
        <v>7.421460185718866E-3</v>
      </c>
      <c r="L2709" s="96">
        <f t="shared" si="257"/>
        <v>7.1300000000000001E-3</v>
      </c>
    </row>
    <row r="2710" spans="1:12" ht="13.95" customHeight="1" x14ac:dyDescent="0.3">
      <c r="A2710" s="94">
        <v>45260</v>
      </c>
      <c r="B2710" s="57" t="s">
        <v>369</v>
      </c>
      <c r="C2710" s="57" t="s">
        <v>115</v>
      </c>
      <c r="D2710" s="19" t="str">
        <f t="shared" si="252"/>
        <v>Defensives</v>
      </c>
      <c r="E2710" s="19" t="str">
        <f t="shared" si="253"/>
        <v>Defensives</v>
      </c>
      <c r="F2710" s="100">
        <v>7.2099999999999994E-3</v>
      </c>
      <c r="G2710" s="101">
        <v>12.766</v>
      </c>
      <c r="H2710" s="98">
        <v>8.7660000000000002E-2</v>
      </c>
      <c r="I2710" s="20">
        <f t="shared" si="254"/>
        <v>1</v>
      </c>
      <c r="J2710" s="102">
        <f t="shared" si="255"/>
        <v>5.6478145072849748E-4</v>
      </c>
      <c r="K2710" s="102">
        <f t="shared" si="256"/>
        <v>6.4428639143109456E-3</v>
      </c>
      <c r="L2710" s="96">
        <f t="shared" si="257"/>
        <v>7.2099999999999994E-3</v>
      </c>
    </row>
    <row r="2711" spans="1:12" ht="13.95" customHeight="1" x14ac:dyDescent="0.3">
      <c r="A2711" s="94">
        <v>45291</v>
      </c>
      <c r="B2711" s="57" t="s">
        <v>369</v>
      </c>
      <c r="C2711" s="57" t="s">
        <v>115</v>
      </c>
      <c r="D2711" s="19" t="str">
        <f t="shared" si="252"/>
        <v>Defensives</v>
      </c>
      <c r="E2711" s="19" t="str">
        <f t="shared" si="253"/>
        <v>Defensives</v>
      </c>
      <c r="F2711" s="100">
        <v>7.6E-3</v>
      </c>
      <c r="G2711" s="101">
        <v>13.754</v>
      </c>
      <c r="H2711" s="98">
        <v>8.5989999999999997E-2</v>
      </c>
      <c r="I2711" s="20">
        <f t="shared" si="254"/>
        <v>1</v>
      </c>
      <c r="J2711" s="102">
        <f t="shared" si="255"/>
        <v>5.5256652610149776E-4</v>
      </c>
      <c r="K2711" s="102">
        <f t="shared" si="256"/>
        <v>6.4259393662227911E-3</v>
      </c>
      <c r="L2711" s="96">
        <f t="shared" si="257"/>
        <v>7.6E-3</v>
      </c>
    </row>
    <row r="2712" spans="1:12" ht="13.95" customHeight="1" x14ac:dyDescent="0.3">
      <c r="A2712" s="94">
        <v>45322</v>
      </c>
      <c r="B2712" s="57" t="s">
        <v>369</v>
      </c>
      <c r="C2712" s="57" t="s">
        <v>115</v>
      </c>
      <c r="D2712" s="19" t="str">
        <f t="shared" si="252"/>
        <v>Defensives</v>
      </c>
      <c r="E2712" s="19" t="str">
        <f t="shared" si="253"/>
        <v>Defensives</v>
      </c>
      <c r="F2712" s="100">
        <v>7.8100000000000001E-3</v>
      </c>
      <c r="G2712" s="101">
        <v>12.705</v>
      </c>
      <c r="H2712" s="98">
        <v>9.1940000000000008E-2</v>
      </c>
      <c r="I2712" s="20">
        <f t="shared" si="254"/>
        <v>1</v>
      </c>
      <c r="J2712" s="102">
        <f t="shared" si="255"/>
        <v>6.1471861471861476E-4</v>
      </c>
      <c r="K2712" s="102">
        <f t="shared" si="256"/>
        <v>6.6860845629607866E-3</v>
      </c>
      <c r="L2712" s="96">
        <f t="shared" si="257"/>
        <v>7.8100000000000001E-3</v>
      </c>
    </row>
    <row r="2713" spans="1:12" ht="13.95" customHeight="1" x14ac:dyDescent="0.3">
      <c r="A2713" s="94">
        <v>45351</v>
      </c>
      <c r="B2713" s="57" t="s">
        <v>369</v>
      </c>
      <c r="C2713" s="57" t="s">
        <v>115</v>
      </c>
      <c r="D2713" s="19" t="str">
        <f t="shared" si="252"/>
        <v>Defensives</v>
      </c>
      <c r="E2713" s="19" t="str">
        <f t="shared" si="253"/>
        <v>Defensives</v>
      </c>
      <c r="F2713" s="100">
        <v>7.8300000000000002E-3</v>
      </c>
      <c r="G2713" s="101">
        <v>13.191000000000001</v>
      </c>
      <c r="H2713" s="98">
        <v>9.2560000000000003E-2</v>
      </c>
      <c r="I2713" s="20">
        <f t="shared" si="254"/>
        <v>1</v>
      </c>
      <c r="J2713" s="102">
        <f t="shared" si="255"/>
        <v>5.9358653627473274E-4</v>
      </c>
      <c r="K2713" s="102">
        <f t="shared" si="256"/>
        <v>6.4129919649387719E-3</v>
      </c>
      <c r="L2713" s="96">
        <f t="shared" si="257"/>
        <v>7.8300000000000002E-3</v>
      </c>
    </row>
    <row r="2714" spans="1:12" ht="13.95" customHeight="1" x14ac:dyDescent="0.3">
      <c r="A2714" s="94">
        <v>45382</v>
      </c>
      <c r="B2714" s="57" t="s">
        <v>369</v>
      </c>
      <c r="C2714" s="57" t="s">
        <v>115</v>
      </c>
      <c r="D2714" s="19" t="str">
        <f t="shared" si="252"/>
        <v>Defensives</v>
      </c>
      <c r="E2714" s="19" t="str">
        <f t="shared" si="253"/>
        <v>Defensives</v>
      </c>
      <c r="F2714" s="100">
        <v>7.4799999999999997E-3</v>
      </c>
      <c r="G2714" s="101">
        <v>12.715</v>
      </c>
      <c r="H2714" s="98">
        <v>9.1199999999999989E-2</v>
      </c>
      <c r="I2714" s="20">
        <f t="shared" si="254"/>
        <v>1</v>
      </c>
      <c r="J2714" s="102">
        <f t="shared" si="255"/>
        <v>5.8828155721588678E-4</v>
      </c>
      <c r="K2714" s="102">
        <f t="shared" si="256"/>
        <v>6.4504556712268292E-3</v>
      </c>
      <c r="L2714" s="96">
        <f t="shared" si="257"/>
        <v>7.4799999999999997E-3</v>
      </c>
    </row>
    <row r="2715" spans="1:12" ht="13.95" customHeight="1" x14ac:dyDescent="0.3">
      <c r="A2715" s="94">
        <v>45412</v>
      </c>
      <c r="B2715" s="57" t="s">
        <v>369</v>
      </c>
      <c r="C2715" s="57" t="s">
        <v>115</v>
      </c>
      <c r="D2715" s="19" t="str">
        <f t="shared" si="252"/>
        <v>Defensives</v>
      </c>
      <c r="E2715" s="19" t="str">
        <f t="shared" si="253"/>
        <v>Defensives</v>
      </c>
      <c r="F2715" s="100">
        <v>7.2399999999999999E-3</v>
      </c>
      <c r="G2715" s="101">
        <v>11.932</v>
      </c>
      <c r="H2715" s="98">
        <v>9.1460000000000014E-2</v>
      </c>
      <c r="I2715" s="20">
        <f t="shared" si="254"/>
        <v>1</v>
      </c>
      <c r="J2715" s="102">
        <f t="shared" si="255"/>
        <v>6.0677170633590338E-4</v>
      </c>
      <c r="K2715" s="102">
        <f t="shared" si="256"/>
        <v>6.6342850025793059E-3</v>
      </c>
      <c r="L2715" s="96">
        <f t="shared" si="257"/>
        <v>7.2399999999999999E-3</v>
      </c>
    </row>
    <row r="2716" spans="1:12" ht="13.95" customHeight="1" x14ac:dyDescent="0.3">
      <c r="A2716" s="94">
        <v>45443</v>
      </c>
      <c r="B2716" s="57" t="s">
        <v>369</v>
      </c>
      <c r="C2716" s="57" t="s">
        <v>115</v>
      </c>
      <c r="D2716" s="19" t="str">
        <f t="shared" si="252"/>
        <v>Defensives</v>
      </c>
      <c r="E2716" s="19" t="str">
        <f t="shared" si="253"/>
        <v>Defensives</v>
      </c>
      <c r="F2716" s="100">
        <v>7.5399999999999998E-3</v>
      </c>
      <c r="G2716" s="101">
        <v>10.974</v>
      </c>
      <c r="H2716" s="98">
        <v>9.5749999999999988E-2</v>
      </c>
      <c r="I2716" s="20">
        <f t="shared" si="254"/>
        <v>1</v>
      </c>
      <c r="J2716" s="102">
        <f t="shared" si="255"/>
        <v>6.8707854929834155E-4</v>
      </c>
      <c r="K2716" s="102">
        <f t="shared" si="256"/>
        <v>7.1757550840557873E-3</v>
      </c>
      <c r="L2716" s="96">
        <f t="shared" si="257"/>
        <v>7.5399999999999998E-3</v>
      </c>
    </row>
    <row r="2717" spans="1:12" ht="13.95" customHeight="1" x14ac:dyDescent="0.3">
      <c r="A2717" s="94">
        <v>45473</v>
      </c>
      <c r="B2717" s="57" t="s">
        <v>369</v>
      </c>
      <c r="C2717" s="57" t="s">
        <v>115</v>
      </c>
      <c r="D2717" s="19" t="str">
        <f t="shared" si="252"/>
        <v>Defensives</v>
      </c>
      <c r="E2717" s="19" t="str">
        <f t="shared" si="253"/>
        <v>Defensives</v>
      </c>
      <c r="F2717" s="100">
        <v>7.6699999999999997E-3</v>
      </c>
      <c r="G2717" s="101">
        <v>10.89</v>
      </c>
      <c r="H2717" s="98">
        <v>8.7669999999999998E-2</v>
      </c>
      <c r="I2717" s="20">
        <f t="shared" si="254"/>
        <v>1</v>
      </c>
      <c r="J2717" s="102">
        <f t="shared" si="255"/>
        <v>7.0431588613406788E-4</v>
      </c>
      <c r="K2717" s="102">
        <f t="shared" si="256"/>
        <v>8.0337160503486695E-3</v>
      </c>
      <c r="L2717" s="96">
        <f t="shared" si="257"/>
        <v>7.6699999999999997E-3</v>
      </c>
    </row>
    <row r="2718" spans="1:12" ht="13.95" customHeight="1" x14ac:dyDescent="0.3">
      <c r="A2718" s="94">
        <v>45504</v>
      </c>
      <c r="B2718" s="57" t="s">
        <v>369</v>
      </c>
      <c r="C2718" s="57" t="s">
        <v>115</v>
      </c>
      <c r="D2718" s="19" t="str">
        <f t="shared" si="252"/>
        <v>Defensives</v>
      </c>
      <c r="E2718" s="19" t="str">
        <f t="shared" si="253"/>
        <v>Defensives</v>
      </c>
      <c r="F2718" s="100">
        <v>8.0099999999999998E-3</v>
      </c>
      <c r="G2718" s="101">
        <v>12.186</v>
      </c>
      <c r="H2718" s="98">
        <v>8.5340000000000013E-2</v>
      </c>
      <c r="I2718" s="20">
        <f t="shared" si="254"/>
        <v>1</v>
      </c>
      <c r="J2718" s="102">
        <f t="shared" si="255"/>
        <v>6.5731166912850808E-4</v>
      </c>
      <c r="K2718" s="102">
        <f t="shared" si="256"/>
        <v>7.7022693828041715E-3</v>
      </c>
      <c r="L2718" s="96">
        <f t="shared" si="257"/>
        <v>8.0099999999999998E-3</v>
      </c>
    </row>
    <row r="2719" spans="1:12" ht="13.95" customHeight="1" x14ac:dyDescent="0.3">
      <c r="A2719" s="94">
        <v>45535</v>
      </c>
      <c r="B2719" s="57" t="s">
        <v>369</v>
      </c>
      <c r="C2719" s="57" t="s">
        <v>115</v>
      </c>
      <c r="D2719" s="19" t="str">
        <f t="shared" si="252"/>
        <v>Defensives</v>
      </c>
      <c r="E2719" s="19" t="str">
        <f t="shared" si="253"/>
        <v>Defensives</v>
      </c>
      <c r="F2719" s="100">
        <v>7.8000000000000014E-3</v>
      </c>
      <c r="G2719" s="101">
        <v>12.036</v>
      </c>
      <c r="H2719" s="98">
        <v>9.8889999999999992E-2</v>
      </c>
      <c r="I2719" s="20">
        <f t="shared" si="254"/>
        <v>1</v>
      </c>
      <c r="J2719" s="102">
        <f t="shared" si="255"/>
        <v>6.4805583250249264E-4</v>
      </c>
      <c r="K2719" s="102">
        <f t="shared" si="256"/>
        <v>6.5532999545201004E-3</v>
      </c>
      <c r="L2719" s="96">
        <f t="shared" si="257"/>
        <v>7.8000000000000014E-3</v>
      </c>
    </row>
    <row r="2720" spans="1:12" ht="13.95" customHeight="1" x14ac:dyDescent="0.3">
      <c r="A2720" s="94">
        <v>45565</v>
      </c>
      <c r="B2720" s="57" t="s">
        <v>369</v>
      </c>
      <c r="C2720" s="57" t="s">
        <v>115</v>
      </c>
      <c r="D2720" s="19" t="str">
        <f t="shared" si="252"/>
        <v>Defensives</v>
      </c>
      <c r="E2720" s="19" t="str">
        <f t="shared" si="253"/>
        <v>Defensives</v>
      </c>
      <c r="F2720" s="100">
        <v>7.7600000000000004E-3</v>
      </c>
      <c r="G2720" s="101">
        <v>11.65</v>
      </c>
      <c r="H2720" s="98">
        <v>9.917999999999999E-2</v>
      </c>
      <c r="I2720" s="20">
        <f t="shared" si="254"/>
        <v>1</v>
      </c>
      <c r="J2720" s="102">
        <f t="shared" si="255"/>
        <v>6.6609442060085839E-4</v>
      </c>
      <c r="K2720" s="102">
        <f t="shared" si="256"/>
        <v>6.7160155333823197E-3</v>
      </c>
      <c r="L2720" s="96">
        <f t="shared" si="257"/>
        <v>7.7600000000000004E-3</v>
      </c>
    </row>
    <row r="2721" spans="1:12" ht="13.95" customHeight="1" x14ac:dyDescent="0.3">
      <c r="A2721" s="94">
        <v>45596</v>
      </c>
      <c r="B2721" s="57" t="s">
        <v>369</v>
      </c>
      <c r="C2721" s="57" t="s">
        <v>115</v>
      </c>
      <c r="D2721" s="19" t="str">
        <f t="shared" si="252"/>
        <v>Defensives</v>
      </c>
      <c r="E2721" s="19" t="str">
        <f t="shared" si="253"/>
        <v>Defensives</v>
      </c>
      <c r="F2721" s="100">
        <v>7.7099999999999998E-3</v>
      </c>
      <c r="G2721" s="101">
        <v>11.865</v>
      </c>
      <c r="H2721" s="98">
        <v>9.7420000000000007E-2</v>
      </c>
      <c r="I2721" s="20">
        <f t="shared" si="254"/>
        <v>1</v>
      </c>
      <c r="J2721" s="102">
        <f t="shared" si="255"/>
        <v>6.4981036662452589E-4</v>
      </c>
      <c r="K2721" s="102">
        <f t="shared" si="256"/>
        <v>6.6701946892273236E-3</v>
      </c>
      <c r="L2721" s="96">
        <f t="shared" si="257"/>
        <v>7.7099999999999998E-3</v>
      </c>
    </row>
    <row r="2722" spans="1:12" ht="13.95" customHeight="1" x14ac:dyDescent="0.3">
      <c r="A2722" s="94">
        <v>45626</v>
      </c>
      <c r="B2722" s="57" t="s">
        <v>369</v>
      </c>
      <c r="C2722" s="57" t="s">
        <v>115</v>
      </c>
      <c r="D2722" s="19" t="str">
        <f t="shared" si="252"/>
        <v>Defensives</v>
      </c>
      <c r="E2722" s="19" t="str">
        <f t="shared" si="253"/>
        <v>Defensives</v>
      </c>
      <c r="F2722" s="100">
        <v>7.9000000000000008E-3</v>
      </c>
      <c r="G2722" s="101">
        <v>11.127000000000001</v>
      </c>
      <c r="H2722" s="98">
        <v>9.6729999999999997E-2</v>
      </c>
      <c r="I2722" s="20">
        <f t="shared" si="254"/>
        <v>1</v>
      </c>
      <c r="J2722" s="102">
        <f t="shared" si="255"/>
        <v>7.0998472184775777E-4</v>
      </c>
      <c r="K2722" s="102">
        <f t="shared" si="256"/>
        <v>7.3398606621292032E-3</v>
      </c>
      <c r="L2722" s="96">
        <f t="shared" si="257"/>
        <v>7.9000000000000008E-3</v>
      </c>
    </row>
    <row r="2723" spans="1:12" ht="13.95" customHeight="1" x14ac:dyDescent="0.3">
      <c r="A2723" s="94">
        <v>45657</v>
      </c>
      <c r="B2723" s="57" t="s">
        <v>369</v>
      </c>
      <c r="C2723" s="57" t="s">
        <v>115</v>
      </c>
      <c r="D2723" s="19" t="str">
        <f t="shared" si="252"/>
        <v>Defensives</v>
      </c>
      <c r="E2723" s="19" t="str">
        <f t="shared" si="253"/>
        <v>Defensives</v>
      </c>
      <c r="F2723" s="100">
        <v>7.9100000000000004E-3</v>
      </c>
      <c r="G2723" s="101">
        <v>10.898</v>
      </c>
      <c r="H2723" s="98">
        <v>9.0210000000000012E-2</v>
      </c>
      <c r="I2723" s="20">
        <f t="shared" si="254"/>
        <v>1</v>
      </c>
      <c r="J2723" s="102">
        <f t="shared" si="255"/>
        <v>7.2582125160579932E-4</v>
      </c>
      <c r="K2723" s="102">
        <f t="shared" si="256"/>
        <v>8.0459067908857027E-3</v>
      </c>
      <c r="L2723" s="96">
        <f t="shared" si="257"/>
        <v>7.9100000000000004E-3</v>
      </c>
    </row>
    <row r="2724" spans="1:12" ht="13.95" customHeight="1" x14ac:dyDescent="0.3">
      <c r="A2724" s="94">
        <v>45688</v>
      </c>
      <c r="B2724" s="57" t="s">
        <v>369</v>
      </c>
      <c r="C2724" s="57" t="s">
        <v>115</v>
      </c>
      <c r="D2724" s="19" t="str">
        <f t="shared" si="252"/>
        <v>Defensives</v>
      </c>
      <c r="E2724" s="19" t="str">
        <f t="shared" si="253"/>
        <v>Defensives</v>
      </c>
      <c r="F2724" s="100">
        <v>7.9299999999999995E-3</v>
      </c>
      <c r="G2724" s="101">
        <v>12.827</v>
      </c>
      <c r="H2724" s="98">
        <v>8.7809999999999999E-2</v>
      </c>
      <c r="I2724" s="20">
        <f t="shared" si="254"/>
        <v>1</v>
      </c>
      <c r="J2724" s="102">
        <f t="shared" si="255"/>
        <v>6.1822717704841342E-4</v>
      </c>
      <c r="K2724" s="102">
        <f t="shared" si="256"/>
        <v>7.0405099310831727E-3</v>
      </c>
      <c r="L2724" s="96">
        <f t="shared" si="257"/>
        <v>7.9299999999999995E-3</v>
      </c>
    </row>
    <row r="2725" spans="1:12" ht="13.95" customHeight="1" x14ac:dyDescent="0.3">
      <c r="A2725" s="94">
        <v>45716</v>
      </c>
      <c r="B2725" s="57" t="s">
        <v>369</v>
      </c>
      <c r="C2725" s="57" t="s">
        <v>115</v>
      </c>
      <c r="D2725" s="19" t="str">
        <f t="shared" si="252"/>
        <v>Defensives</v>
      </c>
      <c r="E2725" s="19" t="str">
        <f t="shared" si="253"/>
        <v>Defensives</v>
      </c>
      <c r="F2725" s="100">
        <v>8.3499999999999998E-3</v>
      </c>
      <c r="G2725" s="101">
        <v>13.225</v>
      </c>
      <c r="H2725" s="98">
        <v>9.1219999999999996E-2</v>
      </c>
      <c r="I2725" s="20">
        <f t="shared" si="254"/>
        <v>1</v>
      </c>
      <c r="J2725" s="102">
        <f t="shared" si="255"/>
        <v>6.3137996219281669E-4</v>
      </c>
      <c r="K2725" s="102">
        <f t="shared" si="256"/>
        <v>6.921508026669773E-3</v>
      </c>
      <c r="L2725" s="96">
        <f t="shared" si="257"/>
        <v>8.3499999999999998E-3</v>
      </c>
    </row>
    <row r="2726" spans="1:12" ht="13.95" customHeight="1" x14ac:dyDescent="0.3">
      <c r="A2726" s="94">
        <v>45747</v>
      </c>
      <c r="B2726" s="57" t="s">
        <v>369</v>
      </c>
      <c r="C2726" s="57" t="s">
        <v>115</v>
      </c>
      <c r="D2726" s="19" t="str">
        <f t="shared" si="252"/>
        <v>Defensives</v>
      </c>
      <c r="E2726" s="19" t="str">
        <f t="shared" si="253"/>
        <v>Defensives</v>
      </c>
      <c r="F2726" s="100">
        <v>8.369999999999999E-3</v>
      </c>
      <c r="G2726" s="101">
        <v>13.499000000000001</v>
      </c>
      <c r="H2726" s="98">
        <v>9.2660000000000006E-2</v>
      </c>
      <c r="I2726" s="20">
        <f t="shared" si="254"/>
        <v>1</v>
      </c>
      <c r="J2726" s="102">
        <f t="shared" si="255"/>
        <v>6.2004592932809826E-4</v>
      </c>
      <c r="K2726" s="102">
        <f t="shared" si="256"/>
        <v>6.6916245340826489E-3</v>
      </c>
      <c r="L2726" s="96">
        <f t="shared" si="257"/>
        <v>8.369999999999999E-3</v>
      </c>
    </row>
    <row r="2727" spans="1:12" ht="13.95" customHeight="1" x14ac:dyDescent="0.3">
      <c r="A2727" s="94">
        <v>45777</v>
      </c>
      <c r="B2727" s="57" t="s">
        <v>369</v>
      </c>
      <c r="C2727" s="57" t="s">
        <v>115</v>
      </c>
      <c r="D2727" s="19" t="str">
        <f t="shared" si="252"/>
        <v>Defensives</v>
      </c>
      <c r="E2727" s="19" t="str">
        <f t="shared" si="253"/>
        <v>Defensives</v>
      </c>
      <c r="F2727" s="100">
        <v>9.0100000000000006E-3</v>
      </c>
      <c r="G2727" s="101">
        <v>15.388</v>
      </c>
      <c r="H2727" s="98">
        <v>9.2030000000000001E-2</v>
      </c>
      <c r="I2727" s="20">
        <f t="shared" si="254"/>
        <v>1</v>
      </c>
      <c r="J2727" s="102">
        <f t="shared" si="255"/>
        <v>5.8552118533922539E-4</v>
      </c>
      <c r="K2727" s="102">
        <f t="shared" si="256"/>
        <v>6.3622860517138476E-3</v>
      </c>
      <c r="L2727" s="96">
        <f t="shared" si="257"/>
        <v>9.0100000000000006E-3</v>
      </c>
    </row>
    <row r="2728" spans="1:12" ht="13.95" customHeight="1" x14ac:dyDescent="0.3">
      <c r="A2728" s="94">
        <v>45808</v>
      </c>
      <c r="B2728" s="57" t="s">
        <v>369</v>
      </c>
      <c r="C2728" s="57" t="s">
        <v>115</v>
      </c>
      <c r="D2728" s="19" t="str">
        <f t="shared" si="252"/>
        <v>Defensives</v>
      </c>
      <c r="E2728" s="19" t="str">
        <f t="shared" si="253"/>
        <v>Defensives</v>
      </c>
      <c r="F2728" s="100">
        <v>9.7400000000000004E-3</v>
      </c>
      <c r="G2728" s="101">
        <v>17.731999999999999</v>
      </c>
      <c r="H2728" s="98">
        <v>8.8169999999999998E-2</v>
      </c>
      <c r="I2728" s="20">
        <f t="shared" si="254"/>
        <v>1</v>
      </c>
      <c r="J2728" s="102">
        <f t="shared" si="255"/>
        <v>5.4928942025716219E-4</v>
      </c>
      <c r="K2728" s="102">
        <f t="shared" si="256"/>
        <v>6.2298902150069438E-3</v>
      </c>
      <c r="L2728" s="96">
        <f t="shared" si="257"/>
        <v>9.7400000000000004E-3</v>
      </c>
    </row>
    <row r="2729" spans="1:12" ht="13.95" customHeight="1" x14ac:dyDescent="0.3">
      <c r="A2729" s="94">
        <v>45838</v>
      </c>
      <c r="B2729" s="57" t="s">
        <v>369</v>
      </c>
      <c r="C2729" s="57" t="s">
        <v>115</v>
      </c>
      <c r="D2729" s="19" t="str">
        <f t="shared" si="252"/>
        <v>Defensives</v>
      </c>
      <c r="E2729" s="19" t="str">
        <f t="shared" si="253"/>
        <v>Defensives</v>
      </c>
      <c r="F2729" s="100">
        <v>9.7199999999999995E-3</v>
      </c>
      <c r="G2729" s="101">
        <v>17.094000000000001</v>
      </c>
      <c r="H2729" s="98">
        <v>9.3240000000000003E-2</v>
      </c>
      <c r="I2729" s="20">
        <f t="shared" si="254"/>
        <v>1</v>
      </c>
      <c r="J2729" s="102">
        <f t="shared" si="255"/>
        <v>5.6862056862056853E-4</v>
      </c>
      <c r="K2729" s="102">
        <f t="shared" si="256"/>
        <v>6.0984616969172942E-3</v>
      </c>
      <c r="L2729" s="96">
        <f t="shared" si="257"/>
        <v>9.7199999999999995E-3</v>
      </c>
    </row>
    <row r="2730" spans="1:12" ht="13.95" customHeight="1" x14ac:dyDescent="0.3">
      <c r="A2730" s="94">
        <v>45869</v>
      </c>
      <c r="B2730" s="57" t="s">
        <v>369</v>
      </c>
      <c r="C2730" s="57" t="s">
        <v>115</v>
      </c>
      <c r="D2730" s="19" t="str">
        <f t="shared" si="252"/>
        <v>Defensives</v>
      </c>
      <c r="E2730" s="19" t="str">
        <f t="shared" si="253"/>
        <v>Defensives</v>
      </c>
      <c r="F2730" s="100">
        <v>9.6499999999999989E-3</v>
      </c>
      <c r="G2730" s="101">
        <v>14.946</v>
      </c>
      <c r="H2730" s="98">
        <v>0.10227</v>
      </c>
      <c r="I2730" s="20">
        <f t="shared" si="254"/>
        <v>1</v>
      </c>
      <c r="J2730" s="102">
        <f t="shared" si="255"/>
        <v>6.4565770105713899E-4</v>
      </c>
      <c r="K2730" s="102">
        <f t="shared" si="256"/>
        <v>6.313265875204253E-3</v>
      </c>
      <c r="L2730" s="96">
        <f t="shared" si="257"/>
        <v>9.6499999999999989E-3</v>
      </c>
    </row>
    <row r="2731" spans="1:12" ht="13.95" customHeight="1" x14ac:dyDescent="0.3">
      <c r="A2731" s="94">
        <v>45900</v>
      </c>
      <c r="B2731" s="57" t="s">
        <v>369</v>
      </c>
      <c r="C2731" s="57" t="s">
        <v>115</v>
      </c>
      <c r="D2731" s="19" t="str">
        <f t="shared" si="252"/>
        <v>Defensives</v>
      </c>
      <c r="E2731" s="19" t="str">
        <f t="shared" si="253"/>
        <v>Defensives</v>
      </c>
      <c r="F2731" s="100">
        <v>9.41E-3</v>
      </c>
      <c r="G2731" s="101">
        <v>13.606</v>
      </c>
      <c r="H2731" s="98">
        <v>0.1033</v>
      </c>
      <c r="I2731" s="20">
        <f t="shared" si="254"/>
        <v>1</v>
      </c>
      <c r="J2731" s="102">
        <f t="shared" si="255"/>
        <v>6.9160664412759078E-4</v>
      </c>
      <c r="K2731" s="102">
        <f t="shared" si="256"/>
        <v>6.6951272422806464E-3</v>
      </c>
      <c r="L2731" s="96">
        <f t="shared" si="257"/>
        <v>9.41E-3</v>
      </c>
    </row>
    <row r="2732" spans="1:12" ht="13.95" customHeight="1" x14ac:dyDescent="0.3">
      <c r="A2732" s="94">
        <v>45930</v>
      </c>
      <c r="B2732" s="57" t="s">
        <v>369</v>
      </c>
      <c r="C2732" s="57" t="s">
        <v>115</v>
      </c>
      <c r="D2732" s="19" t="str">
        <f t="shared" si="252"/>
        <v>Defensives</v>
      </c>
      <c r="E2732" s="19" t="str">
        <f t="shared" si="253"/>
        <v>Defensives</v>
      </c>
      <c r="F2732" s="100">
        <v>9.7999999999999997E-3</v>
      </c>
      <c r="G2732" s="101">
        <v>14.484</v>
      </c>
      <c r="H2732" s="98">
        <v>0.11194</v>
      </c>
      <c r="I2732" s="20">
        <f t="shared" si="254"/>
        <v>1</v>
      </c>
      <c r="J2732" s="102">
        <f t="shared" si="255"/>
        <v>6.7660867163766918E-4</v>
      </c>
      <c r="K2732" s="102">
        <f t="shared" si="256"/>
        <v>6.0443869183282933E-3</v>
      </c>
      <c r="L2732" s="96">
        <f t="shared" si="257"/>
        <v>9.7999999999999997E-3</v>
      </c>
    </row>
    <row r="2733" spans="1:12" ht="13.95" customHeight="1" x14ac:dyDescent="0.3">
      <c r="A2733" s="94">
        <v>45961</v>
      </c>
      <c r="B2733" s="57" t="s">
        <v>369</v>
      </c>
      <c r="C2733" s="57" t="s">
        <v>115</v>
      </c>
      <c r="D2733" s="19" t="str">
        <f t="shared" si="252"/>
        <v>Defensives</v>
      </c>
      <c r="E2733" s="19" t="str">
        <f t="shared" si="253"/>
        <v>Defensives</v>
      </c>
      <c r="F2733" s="100">
        <v>1.0359999999999999E-2</v>
      </c>
      <c r="G2733" s="101">
        <v>16.085000000000001</v>
      </c>
      <c r="H2733" s="98">
        <v>0.10957</v>
      </c>
      <c r="I2733" s="20">
        <f t="shared" si="254"/>
        <v>1</v>
      </c>
      <c r="J2733" s="102">
        <f t="shared" si="255"/>
        <v>6.4407833385141426E-4</v>
      </c>
      <c r="K2733" s="102">
        <f t="shared" si="256"/>
        <v>5.8782361399234671E-3</v>
      </c>
      <c r="L2733" s="96">
        <f t="shared" si="257"/>
        <v>1.0359999999999999E-2</v>
      </c>
    </row>
    <row r="2734" spans="1:12" ht="13.95" customHeight="1" x14ac:dyDescent="0.3">
      <c r="A2734" s="94">
        <v>43861</v>
      </c>
      <c r="B2734" s="57" t="s">
        <v>370</v>
      </c>
      <c r="C2734" s="57" t="s">
        <v>113</v>
      </c>
      <c r="D2734" s="19" t="str">
        <f t="shared" si="252"/>
        <v>Defensives</v>
      </c>
      <c r="E2734" s="19" t="str">
        <f t="shared" si="253"/>
        <v>Defensives</v>
      </c>
      <c r="F2734" s="100">
        <v>4.3270000000000001E-3</v>
      </c>
      <c r="G2734" s="101">
        <v>20.635000000000002</v>
      </c>
      <c r="H2734" s="98">
        <v>0.14882999999999999</v>
      </c>
      <c r="I2734" s="20">
        <f t="shared" si="254"/>
        <v>1</v>
      </c>
      <c r="J2734" s="102">
        <f t="shared" si="255"/>
        <v>2.0969227041434455E-4</v>
      </c>
      <c r="K2734" s="102">
        <f t="shared" si="256"/>
        <v>1.4089381872898243E-3</v>
      </c>
      <c r="L2734" s="96">
        <f t="shared" si="257"/>
        <v>4.3270000000000001E-3</v>
      </c>
    </row>
    <row r="2735" spans="1:12" ht="13.95" customHeight="1" x14ac:dyDescent="0.3">
      <c r="A2735" s="94">
        <v>43890</v>
      </c>
      <c r="B2735" s="57" t="s">
        <v>370</v>
      </c>
      <c r="C2735" s="57" t="s">
        <v>113</v>
      </c>
      <c r="D2735" s="19" t="str">
        <f t="shared" si="252"/>
        <v>Defensives</v>
      </c>
      <c r="E2735" s="19" t="str">
        <f t="shared" si="253"/>
        <v>Defensives</v>
      </c>
      <c r="F2735" s="100">
        <v>4.339E-3</v>
      </c>
      <c r="G2735" s="101">
        <v>18.954000000000001</v>
      </c>
      <c r="H2735" s="98">
        <v>0.14688999999999999</v>
      </c>
      <c r="I2735" s="20">
        <f t="shared" si="254"/>
        <v>1</v>
      </c>
      <c r="J2735" s="102">
        <f t="shared" si="255"/>
        <v>2.2892265484858077E-4</v>
      </c>
      <c r="K2735" s="102">
        <f t="shared" si="256"/>
        <v>1.5584631686880032E-3</v>
      </c>
      <c r="L2735" s="96">
        <f t="shared" si="257"/>
        <v>4.339E-3</v>
      </c>
    </row>
    <row r="2736" spans="1:12" ht="13.95" customHeight="1" x14ac:dyDescent="0.3">
      <c r="A2736" s="94">
        <v>43921</v>
      </c>
      <c r="B2736" s="57" t="s">
        <v>370</v>
      </c>
      <c r="C2736" s="57" t="s">
        <v>113</v>
      </c>
      <c r="D2736" s="19" t="str">
        <f t="shared" si="252"/>
        <v>Defensives</v>
      </c>
      <c r="E2736" s="19" t="str">
        <f t="shared" si="253"/>
        <v>Defensives</v>
      </c>
      <c r="F2736" s="100">
        <v>6.1870000000000007E-3</v>
      </c>
      <c r="G2736" s="101">
        <v>19.175000000000001</v>
      </c>
      <c r="H2736" s="98">
        <v>0.14566999999999999</v>
      </c>
      <c r="I2736" s="20">
        <f t="shared" si="254"/>
        <v>1</v>
      </c>
      <c r="J2736" s="102">
        <f t="shared" si="255"/>
        <v>3.2265971316818774E-4</v>
      </c>
      <c r="K2736" s="102">
        <f t="shared" si="256"/>
        <v>2.2150045525378441E-3</v>
      </c>
      <c r="L2736" s="96">
        <f t="shared" si="257"/>
        <v>6.1870000000000007E-3</v>
      </c>
    </row>
    <row r="2737" spans="1:12" ht="13.95" customHeight="1" x14ac:dyDescent="0.3">
      <c r="A2737" s="94">
        <v>43951</v>
      </c>
      <c r="B2737" s="57" t="s">
        <v>370</v>
      </c>
      <c r="C2737" s="57" t="s">
        <v>113</v>
      </c>
      <c r="D2737" s="19" t="str">
        <f t="shared" si="252"/>
        <v>Defensives</v>
      </c>
      <c r="E2737" s="19" t="str">
        <f t="shared" si="253"/>
        <v>Defensives</v>
      </c>
      <c r="F2737" s="100">
        <v>5.293E-3</v>
      </c>
      <c r="G2737" s="101">
        <v>18.135000000000002</v>
      </c>
      <c r="H2737" s="98">
        <v>0.14327000000000001</v>
      </c>
      <c r="I2737" s="20">
        <f t="shared" si="254"/>
        <v>1</v>
      </c>
      <c r="J2737" s="102">
        <f t="shared" si="255"/>
        <v>2.9186655638268537E-4</v>
      </c>
      <c r="K2737" s="102">
        <f t="shared" si="256"/>
        <v>2.0371784489612993E-3</v>
      </c>
      <c r="L2737" s="96">
        <f t="shared" si="257"/>
        <v>5.293E-3</v>
      </c>
    </row>
    <row r="2738" spans="1:12" ht="13.95" customHeight="1" x14ac:dyDescent="0.3">
      <c r="A2738" s="94">
        <v>43982</v>
      </c>
      <c r="B2738" s="57" t="s">
        <v>370</v>
      </c>
      <c r="C2738" s="57" t="s">
        <v>113</v>
      </c>
      <c r="D2738" s="19" t="str">
        <f t="shared" si="252"/>
        <v>Defensives</v>
      </c>
      <c r="E2738" s="19" t="str">
        <f t="shared" si="253"/>
        <v>Defensives</v>
      </c>
      <c r="F2738" s="100">
        <v>4.5069999999999997E-3</v>
      </c>
      <c r="G2738" s="101">
        <v>16.754000000000001</v>
      </c>
      <c r="H2738" s="98">
        <v>0.14287</v>
      </c>
      <c r="I2738" s="20">
        <f t="shared" si="254"/>
        <v>1</v>
      </c>
      <c r="J2738" s="102">
        <f t="shared" si="255"/>
        <v>2.6901038557956304E-4</v>
      </c>
      <c r="K2738" s="102">
        <f t="shared" si="256"/>
        <v>1.8829032377655425E-3</v>
      </c>
      <c r="L2738" s="96">
        <f t="shared" si="257"/>
        <v>4.5069999999999997E-3</v>
      </c>
    </row>
    <row r="2739" spans="1:12" ht="13.95" customHeight="1" x14ac:dyDescent="0.3">
      <c r="A2739" s="94">
        <v>44012</v>
      </c>
      <c r="B2739" s="57" t="s">
        <v>370</v>
      </c>
      <c r="C2739" s="57" t="s">
        <v>113</v>
      </c>
      <c r="D2739" s="19" t="str">
        <f t="shared" si="252"/>
        <v>Defensives</v>
      </c>
      <c r="E2739" s="19" t="str">
        <f t="shared" si="253"/>
        <v>Defensives</v>
      </c>
      <c r="F2739" s="100">
        <v>4.4180000000000001E-3</v>
      </c>
      <c r="G2739" s="101">
        <v>17.994</v>
      </c>
      <c r="H2739" s="98">
        <v>0.14352000000000001</v>
      </c>
      <c r="I2739" s="20">
        <f t="shared" si="254"/>
        <v>1</v>
      </c>
      <c r="J2739" s="102">
        <f t="shared" si="255"/>
        <v>2.4552628653995776E-4</v>
      </c>
      <c r="K2739" s="102">
        <f t="shared" si="256"/>
        <v>1.7107461436730613E-3</v>
      </c>
      <c r="L2739" s="96">
        <f t="shared" si="257"/>
        <v>4.4180000000000001E-3</v>
      </c>
    </row>
    <row r="2740" spans="1:12" ht="13.95" customHeight="1" x14ac:dyDescent="0.3">
      <c r="A2740" s="94">
        <v>44043</v>
      </c>
      <c r="B2740" s="57" t="s">
        <v>370</v>
      </c>
      <c r="C2740" s="57" t="s">
        <v>113</v>
      </c>
      <c r="D2740" s="19" t="str">
        <f t="shared" si="252"/>
        <v>Defensives</v>
      </c>
      <c r="E2740" s="19" t="str">
        <f t="shared" si="253"/>
        <v>Defensives</v>
      </c>
      <c r="F2740" s="100">
        <v>4.6169999999999996E-3</v>
      </c>
      <c r="G2740" s="101">
        <v>20.045999999999999</v>
      </c>
      <c r="H2740" s="98">
        <v>0.13915</v>
      </c>
      <c r="I2740" s="20">
        <f t="shared" si="254"/>
        <v>1</v>
      </c>
      <c r="J2740" s="102">
        <f t="shared" si="255"/>
        <v>2.3032026339419334E-4</v>
      </c>
      <c r="K2740" s="102">
        <f t="shared" si="256"/>
        <v>1.6551941314710266E-3</v>
      </c>
      <c r="L2740" s="96">
        <f t="shared" si="257"/>
        <v>4.6169999999999996E-3</v>
      </c>
    </row>
    <row r="2741" spans="1:12" ht="13.95" customHeight="1" x14ac:dyDescent="0.3">
      <c r="A2741" s="94">
        <v>44074</v>
      </c>
      <c r="B2741" s="57" t="s">
        <v>370</v>
      </c>
      <c r="C2741" s="57" t="s">
        <v>113</v>
      </c>
      <c r="D2741" s="19" t="str">
        <f t="shared" si="252"/>
        <v>Defensives</v>
      </c>
      <c r="E2741" s="19" t="str">
        <f t="shared" si="253"/>
        <v>Defensives</v>
      </c>
      <c r="F2741" s="100">
        <v>4.1710000000000002E-3</v>
      </c>
      <c r="G2741" s="101">
        <v>16.468</v>
      </c>
      <c r="H2741" s="98">
        <v>0.14035</v>
      </c>
      <c r="I2741" s="20">
        <f t="shared" si="254"/>
        <v>1</v>
      </c>
      <c r="J2741" s="102">
        <f t="shared" si="255"/>
        <v>2.5327908671362643E-4</v>
      </c>
      <c r="K2741" s="102">
        <f t="shared" si="256"/>
        <v>1.8046247717394116E-3</v>
      </c>
      <c r="L2741" s="96">
        <f t="shared" si="257"/>
        <v>4.1710000000000002E-3</v>
      </c>
    </row>
    <row r="2742" spans="1:12" ht="13.95" customHeight="1" x14ac:dyDescent="0.3">
      <c r="A2742" s="94">
        <v>44104</v>
      </c>
      <c r="B2742" s="57" t="s">
        <v>370</v>
      </c>
      <c r="C2742" s="57" t="s">
        <v>113</v>
      </c>
      <c r="D2742" s="19" t="str">
        <f t="shared" si="252"/>
        <v>Defensives</v>
      </c>
      <c r="E2742" s="19" t="str">
        <f t="shared" si="253"/>
        <v>Defensives</v>
      </c>
      <c r="F2742" s="100">
        <v>4.6389999999999999E-3</v>
      </c>
      <c r="G2742" s="101">
        <v>16.667999999999999</v>
      </c>
      <c r="H2742" s="98">
        <v>0.14258999999999999</v>
      </c>
      <c r="I2742" s="20">
        <f t="shared" si="254"/>
        <v>1</v>
      </c>
      <c r="J2742" s="102">
        <f t="shared" si="255"/>
        <v>2.783177345812335E-4</v>
      </c>
      <c r="K2742" s="102">
        <f t="shared" si="256"/>
        <v>1.9518741467230065E-3</v>
      </c>
      <c r="L2742" s="96">
        <f t="shared" si="257"/>
        <v>4.6389999999999999E-3</v>
      </c>
    </row>
    <row r="2743" spans="1:12" ht="13.95" customHeight="1" x14ac:dyDescent="0.3">
      <c r="A2743" s="94">
        <v>44135</v>
      </c>
      <c r="B2743" s="57" t="s">
        <v>370</v>
      </c>
      <c r="C2743" s="57" t="s">
        <v>113</v>
      </c>
      <c r="D2743" s="19" t="str">
        <f t="shared" si="252"/>
        <v>Defensives</v>
      </c>
      <c r="E2743" s="19" t="str">
        <f t="shared" si="253"/>
        <v>Defensives</v>
      </c>
      <c r="F2743" s="100">
        <v>4.1949999999999999E-3</v>
      </c>
      <c r="G2743" s="101">
        <v>14.669</v>
      </c>
      <c r="H2743" s="98">
        <v>0.14323</v>
      </c>
      <c r="I2743" s="20">
        <f t="shared" si="254"/>
        <v>1</v>
      </c>
      <c r="J2743" s="102">
        <f t="shared" si="255"/>
        <v>2.8597723089508487E-4</v>
      </c>
      <c r="K2743" s="102">
        <f t="shared" si="256"/>
        <v>1.9966294134963689E-3</v>
      </c>
      <c r="L2743" s="96">
        <f t="shared" si="257"/>
        <v>4.1949999999999999E-3</v>
      </c>
    </row>
    <row r="2744" spans="1:12" ht="13.95" customHeight="1" x14ac:dyDescent="0.3">
      <c r="A2744" s="94">
        <v>44165</v>
      </c>
      <c r="B2744" s="57" t="s">
        <v>370</v>
      </c>
      <c r="C2744" s="57" t="s">
        <v>113</v>
      </c>
      <c r="D2744" s="19" t="str">
        <f t="shared" si="252"/>
        <v>Defensives</v>
      </c>
      <c r="E2744" s="19" t="str">
        <f t="shared" si="253"/>
        <v>Defensives</v>
      </c>
      <c r="F2744" s="100">
        <v>3.9480000000000001E-3</v>
      </c>
      <c r="G2744" s="101">
        <v>16.202000000000002</v>
      </c>
      <c r="H2744" s="98">
        <v>0.15714</v>
      </c>
      <c r="I2744" s="20">
        <f t="shared" si="254"/>
        <v>1</v>
      </c>
      <c r="J2744" s="102">
        <f t="shared" si="255"/>
        <v>2.4367362054067396E-4</v>
      </c>
      <c r="K2744" s="102">
        <f t="shared" si="256"/>
        <v>1.5506785066862286E-3</v>
      </c>
      <c r="L2744" s="96">
        <f t="shared" si="257"/>
        <v>3.9480000000000001E-3</v>
      </c>
    </row>
    <row r="2745" spans="1:12" ht="13.95" customHeight="1" x14ac:dyDescent="0.3">
      <c r="A2745" s="94">
        <v>44196</v>
      </c>
      <c r="B2745" s="57" t="s">
        <v>370</v>
      </c>
      <c r="C2745" s="57" t="s">
        <v>113</v>
      </c>
      <c r="D2745" s="19" t="str">
        <f t="shared" si="252"/>
        <v>Defensives</v>
      </c>
      <c r="E2745" s="19" t="str">
        <f t="shared" si="253"/>
        <v>Defensives</v>
      </c>
      <c r="F2745" s="100">
        <v>3.5200000000000001E-3</v>
      </c>
      <c r="G2745" s="101">
        <v>15.651</v>
      </c>
      <c r="H2745" s="98">
        <v>0.15210000000000001</v>
      </c>
      <c r="I2745" s="20">
        <f t="shared" si="254"/>
        <v>1</v>
      </c>
      <c r="J2745" s="102">
        <f t="shared" si="255"/>
        <v>2.2490575682065044E-4</v>
      </c>
      <c r="K2745" s="102">
        <f t="shared" si="256"/>
        <v>1.4786703275519422E-3</v>
      </c>
      <c r="L2745" s="96">
        <f t="shared" si="257"/>
        <v>3.5200000000000001E-3</v>
      </c>
    </row>
    <row r="2746" spans="1:12" ht="13.95" customHeight="1" x14ac:dyDescent="0.3">
      <c r="A2746" s="94">
        <v>44227</v>
      </c>
      <c r="B2746" s="57" t="s">
        <v>370</v>
      </c>
      <c r="C2746" s="57" t="s">
        <v>113</v>
      </c>
      <c r="D2746" s="19" t="str">
        <f t="shared" si="252"/>
        <v>Defensives</v>
      </c>
      <c r="E2746" s="19" t="str">
        <f t="shared" si="253"/>
        <v>Defensives</v>
      </c>
      <c r="F2746" s="100">
        <v>3.5200000000000001E-3</v>
      </c>
      <c r="G2746" s="101">
        <v>15.06</v>
      </c>
      <c r="H2746" s="98">
        <v>0.15095</v>
      </c>
      <c r="I2746" s="20">
        <f t="shared" si="254"/>
        <v>1</v>
      </c>
      <c r="J2746" s="102">
        <f t="shared" si="255"/>
        <v>2.3373173970783534E-4</v>
      </c>
      <c r="K2746" s="102">
        <f t="shared" si="256"/>
        <v>1.5484050328442222E-3</v>
      </c>
      <c r="L2746" s="96">
        <f t="shared" si="257"/>
        <v>3.5200000000000001E-3</v>
      </c>
    </row>
    <row r="2747" spans="1:12" ht="13.95" customHeight="1" x14ac:dyDescent="0.3">
      <c r="A2747" s="94">
        <v>44255</v>
      </c>
      <c r="B2747" s="57" t="s">
        <v>370</v>
      </c>
      <c r="C2747" s="57" t="s">
        <v>113</v>
      </c>
      <c r="D2747" s="19" t="str">
        <f t="shared" si="252"/>
        <v>Defensives</v>
      </c>
      <c r="E2747" s="19" t="str">
        <f t="shared" si="253"/>
        <v>Defensives</v>
      </c>
      <c r="F2747" s="100">
        <v>3.6800000000000001E-3</v>
      </c>
      <c r="G2747" s="101">
        <v>14.608000000000001</v>
      </c>
      <c r="H2747" s="98">
        <v>0.15096000000000001</v>
      </c>
      <c r="I2747" s="20">
        <f t="shared" si="254"/>
        <v>1</v>
      </c>
      <c r="J2747" s="102">
        <f t="shared" si="255"/>
        <v>2.5191675794085432E-4</v>
      </c>
      <c r="K2747" s="102">
        <f t="shared" si="256"/>
        <v>1.6687649572128664E-3</v>
      </c>
      <c r="L2747" s="96">
        <f t="shared" si="257"/>
        <v>3.6800000000000001E-3</v>
      </c>
    </row>
    <row r="2748" spans="1:12" ht="13.95" customHeight="1" x14ac:dyDescent="0.3">
      <c r="A2748" s="94">
        <v>44286</v>
      </c>
      <c r="B2748" s="57" t="s">
        <v>370</v>
      </c>
      <c r="C2748" s="57" t="s">
        <v>113</v>
      </c>
      <c r="D2748" s="19" t="str">
        <f t="shared" si="252"/>
        <v>Defensives</v>
      </c>
      <c r="E2748" s="19" t="str">
        <f t="shared" si="253"/>
        <v>Defensives</v>
      </c>
      <c r="F2748" s="100">
        <v>4.2699999999999986E-3</v>
      </c>
      <c r="G2748" s="101">
        <v>17.597000000000001</v>
      </c>
      <c r="H2748" s="98">
        <v>0.15059</v>
      </c>
      <c r="I2748" s="20">
        <f t="shared" si="254"/>
        <v>1</v>
      </c>
      <c r="J2748" s="102">
        <f t="shared" si="255"/>
        <v>2.4265499801102451E-4</v>
      </c>
      <c r="K2748" s="102">
        <f t="shared" si="256"/>
        <v>1.6113619630189556E-3</v>
      </c>
      <c r="L2748" s="96">
        <f t="shared" si="257"/>
        <v>4.2699999999999986E-3</v>
      </c>
    </row>
    <row r="2749" spans="1:12" ht="13.95" customHeight="1" x14ac:dyDescent="0.3">
      <c r="A2749" s="94">
        <v>44316</v>
      </c>
      <c r="B2749" s="57" t="s">
        <v>370</v>
      </c>
      <c r="C2749" s="57" t="s">
        <v>113</v>
      </c>
      <c r="D2749" s="19" t="str">
        <f t="shared" si="252"/>
        <v>Defensives</v>
      </c>
      <c r="E2749" s="19" t="str">
        <f t="shared" si="253"/>
        <v>Defensives</v>
      </c>
      <c r="F2749" s="100">
        <v>3.9500000000000004E-3</v>
      </c>
      <c r="G2749" s="101">
        <v>16.414999999999999</v>
      </c>
      <c r="H2749" s="98">
        <v>0.14907999999999999</v>
      </c>
      <c r="I2749" s="20">
        <f t="shared" si="254"/>
        <v>1</v>
      </c>
      <c r="J2749" s="102">
        <f t="shared" si="255"/>
        <v>2.406335668595797E-4</v>
      </c>
      <c r="K2749" s="102">
        <f t="shared" si="256"/>
        <v>1.6141237379902046E-3</v>
      </c>
      <c r="L2749" s="96">
        <f t="shared" si="257"/>
        <v>3.9500000000000004E-3</v>
      </c>
    </row>
    <row r="2750" spans="1:12" ht="13.95" customHeight="1" x14ac:dyDescent="0.3">
      <c r="A2750" s="94">
        <v>44347</v>
      </c>
      <c r="B2750" s="57" t="s">
        <v>370</v>
      </c>
      <c r="C2750" s="57" t="s">
        <v>113</v>
      </c>
      <c r="D2750" s="19" t="str">
        <f t="shared" si="252"/>
        <v>Defensives</v>
      </c>
      <c r="E2750" s="19" t="str">
        <f t="shared" si="253"/>
        <v>Defensives</v>
      </c>
      <c r="F2750" s="100">
        <v>3.8400000000000001E-3</v>
      </c>
      <c r="G2750" s="101">
        <v>15.744999999999999</v>
      </c>
      <c r="H2750" s="98">
        <v>0.15440000000000001</v>
      </c>
      <c r="I2750" s="20">
        <f t="shared" si="254"/>
        <v>1</v>
      </c>
      <c r="J2750" s="102">
        <f t="shared" si="255"/>
        <v>2.4388694823753574E-4</v>
      </c>
      <c r="K2750" s="102">
        <f t="shared" si="256"/>
        <v>1.5795786802949205E-3</v>
      </c>
      <c r="L2750" s="96">
        <f t="shared" si="257"/>
        <v>3.8400000000000001E-3</v>
      </c>
    </row>
    <row r="2751" spans="1:12" ht="13.95" customHeight="1" x14ac:dyDescent="0.3">
      <c r="A2751" s="94">
        <v>44377</v>
      </c>
      <c r="B2751" s="57" t="s">
        <v>370</v>
      </c>
      <c r="C2751" s="57" t="s">
        <v>113</v>
      </c>
      <c r="D2751" s="19" t="str">
        <f t="shared" si="252"/>
        <v>Defensives</v>
      </c>
      <c r="E2751" s="19" t="str">
        <f t="shared" si="253"/>
        <v>Defensives</v>
      </c>
      <c r="F2751" s="100">
        <v>3.5899999999999999E-3</v>
      </c>
      <c r="G2751" s="101">
        <v>14.829000000000001</v>
      </c>
      <c r="H2751" s="98">
        <v>0.15326999999999999</v>
      </c>
      <c r="I2751" s="20">
        <f t="shared" si="254"/>
        <v>1</v>
      </c>
      <c r="J2751" s="102">
        <f t="shared" si="255"/>
        <v>2.4209319576505494E-4</v>
      </c>
      <c r="K2751" s="102">
        <f t="shared" si="256"/>
        <v>1.5795210789133879E-3</v>
      </c>
      <c r="L2751" s="96">
        <f t="shared" si="257"/>
        <v>3.5899999999999999E-3</v>
      </c>
    </row>
    <row r="2752" spans="1:12" ht="13.95" customHeight="1" x14ac:dyDescent="0.3">
      <c r="A2752" s="94">
        <v>44408</v>
      </c>
      <c r="B2752" s="57" t="s">
        <v>370</v>
      </c>
      <c r="C2752" s="57" t="s">
        <v>113</v>
      </c>
      <c r="D2752" s="19" t="str">
        <f t="shared" si="252"/>
        <v>Defensives</v>
      </c>
      <c r="E2752" s="19" t="str">
        <f t="shared" si="253"/>
        <v>Defensives</v>
      </c>
      <c r="F2752" s="100">
        <v>3.3700000000000002E-3</v>
      </c>
      <c r="G2752" s="101">
        <v>13.471</v>
      </c>
      <c r="H2752" s="98">
        <v>0.15884000000000001</v>
      </c>
      <c r="I2752" s="20">
        <f t="shared" si="254"/>
        <v>1</v>
      </c>
      <c r="J2752" s="102">
        <f t="shared" si="255"/>
        <v>2.5016702546210381E-4</v>
      </c>
      <c r="K2752" s="102">
        <f t="shared" si="256"/>
        <v>1.5749623864398377E-3</v>
      </c>
      <c r="L2752" s="96">
        <f t="shared" si="257"/>
        <v>3.3700000000000002E-3</v>
      </c>
    </row>
    <row r="2753" spans="1:12" ht="13.95" customHeight="1" x14ac:dyDescent="0.3">
      <c r="A2753" s="94">
        <v>44439</v>
      </c>
      <c r="B2753" s="57" t="s">
        <v>370</v>
      </c>
      <c r="C2753" s="57" t="s">
        <v>113</v>
      </c>
      <c r="D2753" s="19" t="str">
        <f t="shared" si="252"/>
        <v>Defensives</v>
      </c>
      <c r="E2753" s="19" t="str">
        <f t="shared" si="253"/>
        <v>Defensives</v>
      </c>
      <c r="F2753" s="100">
        <v>3.3300000000000001E-3</v>
      </c>
      <c r="G2753" s="101">
        <v>12.797000000000001</v>
      </c>
      <c r="H2753" s="98">
        <v>0.15855</v>
      </c>
      <c r="I2753" s="20">
        <f t="shared" si="254"/>
        <v>1</v>
      </c>
      <c r="J2753" s="102">
        <f t="shared" si="255"/>
        <v>2.6021723841525356E-4</v>
      </c>
      <c r="K2753" s="102">
        <f t="shared" si="256"/>
        <v>1.6412313996547055E-3</v>
      </c>
      <c r="L2753" s="96">
        <f t="shared" si="257"/>
        <v>3.3300000000000001E-3</v>
      </c>
    </row>
    <row r="2754" spans="1:12" ht="13.95" customHeight="1" x14ac:dyDescent="0.3">
      <c r="A2754" s="94">
        <v>44469</v>
      </c>
      <c r="B2754" s="57" t="s">
        <v>370</v>
      </c>
      <c r="C2754" s="57" t="s">
        <v>113</v>
      </c>
      <c r="D2754" s="19" t="str">
        <f t="shared" si="252"/>
        <v>Defensives</v>
      </c>
      <c r="E2754" s="19" t="str">
        <f t="shared" si="253"/>
        <v>Defensives</v>
      </c>
      <c r="F2754" s="100">
        <v>3.3899999999999998E-3</v>
      </c>
      <c r="G2754" s="101">
        <v>12.590999999999999</v>
      </c>
      <c r="H2754" s="98">
        <v>0.15645999999999999</v>
      </c>
      <c r="I2754" s="20">
        <f t="shared" si="254"/>
        <v>1</v>
      </c>
      <c r="J2754" s="102">
        <f t="shared" si="255"/>
        <v>2.6923993328568024E-4</v>
      </c>
      <c r="K2754" s="102">
        <f t="shared" si="256"/>
        <v>1.7208227872023538E-3</v>
      </c>
      <c r="L2754" s="96">
        <f t="shared" si="257"/>
        <v>3.3899999999999998E-3</v>
      </c>
    </row>
    <row r="2755" spans="1:12" ht="13.95" customHeight="1" x14ac:dyDescent="0.3">
      <c r="A2755" s="94">
        <v>44500</v>
      </c>
      <c r="B2755" s="57" t="s">
        <v>370</v>
      </c>
      <c r="C2755" s="57" t="s">
        <v>113</v>
      </c>
      <c r="D2755" s="19" t="str">
        <f t="shared" si="252"/>
        <v>Defensives</v>
      </c>
      <c r="E2755" s="19" t="str">
        <f t="shared" si="253"/>
        <v>Defensives</v>
      </c>
      <c r="F2755" s="100">
        <v>3.4399999999999999E-3</v>
      </c>
      <c r="G2755" s="101">
        <v>11.925000000000001</v>
      </c>
      <c r="H2755" s="98">
        <v>0.14729</v>
      </c>
      <c r="I2755" s="20">
        <f t="shared" si="254"/>
        <v>1</v>
      </c>
      <c r="J2755" s="102">
        <f t="shared" si="255"/>
        <v>2.8846960167714882E-4</v>
      </c>
      <c r="K2755" s="102">
        <f t="shared" si="256"/>
        <v>1.9585145066002363E-3</v>
      </c>
      <c r="L2755" s="96">
        <f t="shared" si="257"/>
        <v>3.4399999999999999E-3</v>
      </c>
    </row>
    <row r="2756" spans="1:12" ht="13.95" customHeight="1" x14ac:dyDescent="0.3">
      <c r="A2756" s="94">
        <v>44530</v>
      </c>
      <c r="B2756" s="57" t="s">
        <v>370</v>
      </c>
      <c r="C2756" s="57" t="s">
        <v>113</v>
      </c>
      <c r="D2756" s="19" t="str">
        <f t="shared" si="252"/>
        <v>Defensives</v>
      </c>
      <c r="E2756" s="19" t="str">
        <f t="shared" si="253"/>
        <v>Defensives</v>
      </c>
      <c r="F2756" s="100">
        <v>3.2299999999999998E-3</v>
      </c>
      <c r="G2756" s="101">
        <v>10.932</v>
      </c>
      <c r="H2756" s="98">
        <v>0.1421</v>
      </c>
      <c r="I2756" s="20">
        <f t="shared" si="254"/>
        <v>1</v>
      </c>
      <c r="J2756" s="102">
        <f t="shared" si="255"/>
        <v>2.9546286132455175E-4</v>
      </c>
      <c r="K2756" s="102">
        <f t="shared" si="256"/>
        <v>2.0792601078434324E-3</v>
      </c>
      <c r="L2756" s="96">
        <f t="shared" si="257"/>
        <v>3.2299999999999998E-3</v>
      </c>
    </row>
    <row r="2757" spans="1:12" ht="13.95" customHeight="1" x14ac:dyDescent="0.3">
      <c r="A2757" s="94">
        <v>44561</v>
      </c>
      <c r="B2757" s="57" t="s">
        <v>370</v>
      </c>
      <c r="C2757" s="57" t="s">
        <v>113</v>
      </c>
      <c r="D2757" s="19" t="str">
        <f t="shared" ref="D2757:D2820" si="258">VLOOKUP(C2757,GicsMap,2,FALSE)</f>
        <v>Defensives</v>
      </c>
      <c r="E2757" s="19" t="str">
        <f t="shared" ref="E2757:E2820" si="259">IF(D2757="Cyclicals",IF(COUNTIF(GlobalList,B2757)&gt;0,"WEG &amp; Embraer","Cyclicals ex-WEG &amp; Embraer"),D2757)</f>
        <v>Defensives</v>
      </c>
      <c r="F2757" s="100">
        <v>3.14E-3</v>
      </c>
      <c r="G2757" s="101">
        <v>12.068</v>
      </c>
      <c r="H2757" s="98">
        <v>0.12995000000000001</v>
      </c>
      <c r="I2757" s="20">
        <f t="shared" ref="I2757:I2820" si="260">IF(AND(ISNUMBER(G2757),ISNUMBER(H2757),G2757&gt;=PEmin,G2757&lt;=PEmax,H2757&gt;=ROEmin,H2757&lt;=ROEmax),1,0)</f>
        <v>1</v>
      </c>
      <c r="J2757" s="102">
        <f t="shared" ref="J2757:J2820" si="261">IF(I2757=1,F2757/G2757,0)</f>
        <v>2.6019224395094464E-4</v>
      </c>
      <c r="K2757" s="102">
        <f t="shared" ref="K2757:K2820" si="262">IF(I2757=1,J2757/H2757,0)</f>
        <v>2.0022488953516321E-3</v>
      </c>
      <c r="L2757" s="96">
        <f t="shared" ref="L2757:L2820" si="263">I2757*F2757</f>
        <v>3.14E-3</v>
      </c>
    </row>
    <row r="2758" spans="1:12" ht="13.95" customHeight="1" x14ac:dyDescent="0.3">
      <c r="A2758" s="94">
        <v>44592</v>
      </c>
      <c r="B2758" s="57" t="s">
        <v>370</v>
      </c>
      <c r="C2758" s="57" t="s">
        <v>113</v>
      </c>
      <c r="D2758" s="19" t="str">
        <f t="shared" si="258"/>
        <v>Defensives</v>
      </c>
      <c r="E2758" s="19" t="str">
        <f t="shared" si="259"/>
        <v>Defensives</v>
      </c>
      <c r="F2758" s="100">
        <v>3.2100000000000002E-3</v>
      </c>
      <c r="G2758" s="101">
        <v>13.218999999999999</v>
      </c>
      <c r="H2758" s="98">
        <v>0.13721</v>
      </c>
      <c r="I2758" s="20">
        <f t="shared" si="260"/>
        <v>1</v>
      </c>
      <c r="J2758" s="102">
        <f t="shared" si="261"/>
        <v>2.4283228685982301E-4</v>
      </c>
      <c r="K2758" s="102">
        <f t="shared" si="262"/>
        <v>1.7697856341361636E-3</v>
      </c>
      <c r="L2758" s="96">
        <f t="shared" si="263"/>
        <v>3.2100000000000002E-3</v>
      </c>
    </row>
    <row r="2759" spans="1:12" ht="13.95" customHeight="1" x14ac:dyDescent="0.3">
      <c r="A2759" s="94">
        <v>44620</v>
      </c>
      <c r="B2759" s="57" t="s">
        <v>370</v>
      </c>
      <c r="C2759" s="57" t="s">
        <v>113</v>
      </c>
      <c r="D2759" s="19" t="str">
        <f t="shared" si="258"/>
        <v>Defensives</v>
      </c>
      <c r="E2759" s="19" t="str">
        <f t="shared" si="259"/>
        <v>Defensives</v>
      </c>
      <c r="F2759" s="100">
        <v>3.63E-3</v>
      </c>
      <c r="G2759" s="101">
        <v>15.071999999999999</v>
      </c>
      <c r="H2759" s="98">
        <v>0.12934999999999999</v>
      </c>
      <c r="I2759" s="20">
        <f t="shared" si="260"/>
        <v>1</v>
      </c>
      <c r="J2759" s="102">
        <f t="shared" si="261"/>
        <v>2.40843949044586E-4</v>
      </c>
      <c r="K2759" s="102">
        <f t="shared" si="262"/>
        <v>1.8619555395793276E-3</v>
      </c>
      <c r="L2759" s="96">
        <f t="shared" si="263"/>
        <v>3.63E-3</v>
      </c>
    </row>
    <row r="2760" spans="1:12" ht="13.95" customHeight="1" x14ac:dyDescent="0.3">
      <c r="A2760" s="94">
        <v>44651</v>
      </c>
      <c r="B2760" s="57" t="s">
        <v>370</v>
      </c>
      <c r="C2760" s="57" t="s">
        <v>113</v>
      </c>
      <c r="D2760" s="19" t="str">
        <f t="shared" si="258"/>
        <v>Defensives</v>
      </c>
      <c r="E2760" s="19" t="str">
        <f t="shared" si="259"/>
        <v>Defensives</v>
      </c>
      <c r="F2760" s="100">
        <v>4.0799999999999994E-3</v>
      </c>
      <c r="G2760" s="101">
        <v>17.204000000000001</v>
      </c>
      <c r="H2760" s="98">
        <v>0.13525999999999999</v>
      </c>
      <c r="I2760" s="20">
        <f t="shared" si="260"/>
        <v>1</v>
      </c>
      <c r="J2760" s="102">
        <f t="shared" si="261"/>
        <v>2.3715415019762842E-4</v>
      </c>
      <c r="K2760" s="102">
        <f t="shared" si="262"/>
        <v>1.7533206431881445E-3</v>
      </c>
      <c r="L2760" s="96">
        <f t="shared" si="263"/>
        <v>4.0799999999999994E-3</v>
      </c>
    </row>
    <row r="2761" spans="1:12" ht="13.95" customHeight="1" x14ac:dyDescent="0.3">
      <c r="A2761" s="94">
        <v>44681</v>
      </c>
      <c r="B2761" s="57" t="s">
        <v>370</v>
      </c>
      <c r="C2761" s="57" t="s">
        <v>113</v>
      </c>
      <c r="D2761" s="19" t="str">
        <f t="shared" si="258"/>
        <v>Defensives</v>
      </c>
      <c r="E2761" s="19" t="str">
        <f t="shared" si="259"/>
        <v>Defensives</v>
      </c>
      <c r="F2761" s="100">
        <v>4.1999999999999997E-3</v>
      </c>
      <c r="G2761" s="101">
        <v>16.116</v>
      </c>
      <c r="H2761" s="98">
        <v>0.13452</v>
      </c>
      <c r="I2761" s="20">
        <f t="shared" si="260"/>
        <v>1</v>
      </c>
      <c r="J2761" s="102">
        <f t="shared" si="261"/>
        <v>2.6061057334326136E-4</v>
      </c>
      <c r="K2761" s="102">
        <f t="shared" si="262"/>
        <v>1.9373370007676283E-3</v>
      </c>
      <c r="L2761" s="96">
        <f t="shared" si="263"/>
        <v>4.1999999999999997E-3</v>
      </c>
    </row>
    <row r="2762" spans="1:12" ht="13.95" customHeight="1" x14ac:dyDescent="0.3">
      <c r="A2762" s="94">
        <v>44712</v>
      </c>
      <c r="B2762" s="57" t="s">
        <v>370</v>
      </c>
      <c r="C2762" s="57" t="s">
        <v>113</v>
      </c>
      <c r="D2762" s="19" t="str">
        <f t="shared" si="258"/>
        <v>Defensives</v>
      </c>
      <c r="E2762" s="19" t="str">
        <f t="shared" si="259"/>
        <v>Defensives</v>
      </c>
      <c r="F2762" s="100">
        <v>3.8899999999999998E-3</v>
      </c>
      <c r="G2762" s="101">
        <v>16.259</v>
      </c>
      <c r="H2762" s="98">
        <v>0.13012000000000001</v>
      </c>
      <c r="I2762" s="20">
        <f t="shared" si="260"/>
        <v>1</v>
      </c>
      <c r="J2762" s="102">
        <f t="shared" si="261"/>
        <v>2.3925210652561655E-4</v>
      </c>
      <c r="K2762" s="102">
        <f t="shared" si="262"/>
        <v>1.8387035546081811E-3</v>
      </c>
      <c r="L2762" s="96">
        <f t="shared" si="263"/>
        <v>3.8899999999999998E-3</v>
      </c>
    </row>
    <row r="2763" spans="1:12" ht="13.95" customHeight="1" x14ac:dyDescent="0.3">
      <c r="A2763" s="94">
        <v>44742</v>
      </c>
      <c r="B2763" s="57" t="s">
        <v>370</v>
      </c>
      <c r="C2763" s="57" t="s">
        <v>113</v>
      </c>
      <c r="D2763" s="19" t="str">
        <f t="shared" si="258"/>
        <v>Defensives</v>
      </c>
      <c r="E2763" s="19" t="str">
        <f t="shared" si="259"/>
        <v>Defensives</v>
      </c>
      <c r="F2763" s="100">
        <v>3.7399999999999998E-3</v>
      </c>
      <c r="G2763" s="101">
        <v>14.167999999999999</v>
      </c>
      <c r="H2763" s="98">
        <v>0.12903999999999999</v>
      </c>
      <c r="I2763" s="20">
        <f t="shared" si="260"/>
        <v>1</v>
      </c>
      <c r="J2763" s="102">
        <f t="shared" si="261"/>
        <v>2.6397515527950313E-4</v>
      </c>
      <c r="K2763" s="102">
        <f t="shared" si="262"/>
        <v>2.0456847123334096E-3</v>
      </c>
      <c r="L2763" s="96">
        <f t="shared" si="263"/>
        <v>3.7399999999999998E-3</v>
      </c>
    </row>
    <row r="2764" spans="1:12" ht="13.95" customHeight="1" x14ac:dyDescent="0.3">
      <c r="A2764" s="94">
        <v>44773</v>
      </c>
      <c r="B2764" s="57" t="s">
        <v>370</v>
      </c>
      <c r="C2764" s="57" t="s">
        <v>113</v>
      </c>
      <c r="D2764" s="19" t="str">
        <f t="shared" si="258"/>
        <v>Defensives</v>
      </c>
      <c r="E2764" s="19" t="str">
        <f t="shared" si="259"/>
        <v>Defensives</v>
      </c>
      <c r="F2764" s="100">
        <v>3.9899999999999996E-3</v>
      </c>
      <c r="G2764" s="101">
        <v>15.664</v>
      </c>
      <c r="H2764" s="98">
        <v>0.11804000000000001</v>
      </c>
      <c r="I2764" s="20">
        <f t="shared" si="260"/>
        <v>1</v>
      </c>
      <c r="J2764" s="102">
        <f t="shared" si="261"/>
        <v>2.5472420837589375E-4</v>
      </c>
      <c r="K2764" s="102">
        <f t="shared" si="262"/>
        <v>2.157948224126514E-3</v>
      </c>
      <c r="L2764" s="96">
        <f t="shared" si="263"/>
        <v>3.9899999999999996E-3</v>
      </c>
    </row>
    <row r="2765" spans="1:12" ht="13.95" customHeight="1" x14ac:dyDescent="0.3">
      <c r="A2765" s="94">
        <v>44804</v>
      </c>
      <c r="B2765" s="57" t="s">
        <v>370</v>
      </c>
      <c r="C2765" s="57" t="s">
        <v>113</v>
      </c>
      <c r="D2765" s="19" t="str">
        <f t="shared" si="258"/>
        <v>Defensives</v>
      </c>
      <c r="E2765" s="19" t="str">
        <f t="shared" si="259"/>
        <v>Defensives</v>
      </c>
      <c r="F2765" s="100">
        <v>4.1200000000000004E-3</v>
      </c>
      <c r="G2765" s="101">
        <v>16.22</v>
      </c>
      <c r="H2765" s="98">
        <v>0.10749</v>
      </c>
      <c r="I2765" s="20">
        <f t="shared" si="260"/>
        <v>1</v>
      </c>
      <c r="J2765" s="102">
        <f t="shared" si="261"/>
        <v>2.5400739827373614E-4</v>
      </c>
      <c r="K2765" s="102">
        <f t="shared" si="262"/>
        <v>2.3630793401594207E-3</v>
      </c>
      <c r="L2765" s="96">
        <f t="shared" si="263"/>
        <v>4.1200000000000004E-3</v>
      </c>
    </row>
    <row r="2766" spans="1:12" ht="13.95" customHeight="1" x14ac:dyDescent="0.3">
      <c r="A2766" s="94">
        <v>44834</v>
      </c>
      <c r="B2766" s="57" t="s">
        <v>370</v>
      </c>
      <c r="C2766" s="57" t="s">
        <v>113</v>
      </c>
      <c r="D2766" s="19" t="str">
        <f t="shared" si="258"/>
        <v>Defensives</v>
      </c>
      <c r="E2766" s="19" t="str">
        <f t="shared" si="259"/>
        <v>Defensives</v>
      </c>
      <c r="F2766" s="100">
        <v>4.9300000000000004E-3</v>
      </c>
      <c r="G2766" s="101">
        <v>15.340999999999999</v>
      </c>
      <c r="H2766" s="98">
        <v>0.1086</v>
      </c>
      <c r="I2766" s="20">
        <f t="shared" si="260"/>
        <v>1</v>
      </c>
      <c r="J2766" s="102">
        <f t="shared" si="261"/>
        <v>3.2136105860113424E-4</v>
      </c>
      <c r="K2766" s="102">
        <f t="shared" si="262"/>
        <v>2.9591257698078658E-3</v>
      </c>
      <c r="L2766" s="96">
        <f t="shared" si="263"/>
        <v>4.9300000000000004E-3</v>
      </c>
    </row>
    <row r="2767" spans="1:12" ht="13.95" customHeight="1" x14ac:dyDescent="0.3">
      <c r="A2767" s="94">
        <v>44865</v>
      </c>
      <c r="B2767" s="57" t="s">
        <v>370</v>
      </c>
      <c r="C2767" s="57" t="s">
        <v>113</v>
      </c>
      <c r="D2767" s="19" t="str">
        <f t="shared" si="258"/>
        <v>Defensives</v>
      </c>
      <c r="E2767" s="19" t="str">
        <f t="shared" si="259"/>
        <v>Defensives</v>
      </c>
      <c r="F2767" s="100">
        <v>4.7099999999999998E-3</v>
      </c>
      <c r="G2767" s="101">
        <v>15.922000000000001</v>
      </c>
      <c r="H2767" s="98">
        <v>0.10778</v>
      </c>
      <c r="I2767" s="20">
        <f t="shared" si="260"/>
        <v>1</v>
      </c>
      <c r="J2767" s="102">
        <f t="shared" si="261"/>
        <v>2.958171084034669E-4</v>
      </c>
      <c r="K2767" s="102">
        <f t="shared" si="262"/>
        <v>2.7446382297593884E-3</v>
      </c>
      <c r="L2767" s="96">
        <f t="shared" si="263"/>
        <v>4.7099999999999998E-3</v>
      </c>
    </row>
    <row r="2768" spans="1:12" ht="13.95" customHeight="1" x14ac:dyDescent="0.3">
      <c r="A2768" s="94">
        <v>44895</v>
      </c>
      <c r="B2768" s="57" t="s">
        <v>370</v>
      </c>
      <c r="C2768" s="57" t="s">
        <v>113</v>
      </c>
      <c r="D2768" s="19" t="str">
        <f t="shared" si="258"/>
        <v>Defensives</v>
      </c>
      <c r="E2768" s="19" t="str">
        <f t="shared" si="259"/>
        <v>Defensives</v>
      </c>
      <c r="F2768" s="100">
        <v>4.0400000000000002E-3</v>
      </c>
      <c r="G2768" s="101">
        <v>13.821999999999999</v>
      </c>
      <c r="H2768" s="98">
        <v>0.10324</v>
      </c>
      <c r="I2768" s="20">
        <f t="shared" si="260"/>
        <v>1</v>
      </c>
      <c r="J2768" s="102">
        <f t="shared" si="261"/>
        <v>2.9228765735783539E-4</v>
      </c>
      <c r="K2768" s="102">
        <f t="shared" si="262"/>
        <v>2.8311473978868212E-3</v>
      </c>
      <c r="L2768" s="96">
        <f t="shared" si="263"/>
        <v>4.0400000000000002E-3</v>
      </c>
    </row>
    <row r="2769" spans="1:12" ht="13.95" customHeight="1" x14ac:dyDescent="0.3">
      <c r="A2769" s="94">
        <v>44926</v>
      </c>
      <c r="B2769" s="57" t="s">
        <v>370</v>
      </c>
      <c r="C2769" s="57" t="s">
        <v>113</v>
      </c>
      <c r="D2769" s="19" t="str">
        <f t="shared" si="258"/>
        <v>Defensives</v>
      </c>
      <c r="E2769" s="19" t="str">
        <f t="shared" si="259"/>
        <v>Defensives</v>
      </c>
      <c r="F2769" s="100">
        <v>4.0200000000000001E-3</v>
      </c>
      <c r="G2769" s="101">
        <v>13.747</v>
      </c>
      <c r="H2769" s="98">
        <v>0.10358000000000001</v>
      </c>
      <c r="I2769" s="20">
        <f t="shared" si="260"/>
        <v>1</v>
      </c>
      <c r="J2769" s="102">
        <f t="shared" si="261"/>
        <v>2.9242743871390125E-4</v>
      </c>
      <c r="K2769" s="102">
        <f t="shared" si="262"/>
        <v>2.8232036948629196E-3</v>
      </c>
      <c r="L2769" s="96">
        <f t="shared" si="263"/>
        <v>4.0200000000000001E-3</v>
      </c>
    </row>
    <row r="2770" spans="1:12" ht="13.95" customHeight="1" x14ac:dyDescent="0.3">
      <c r="A2770" s="94">
        <v>44957</v>
      </c>
      <c r="B2770" s="57" t="s">
        <v>370</v>
      </c>
      <c r="C2770" s="57" t="s">
        <v>113</v>
      </c>
      <c r="D2770" s="19" t="str">
        <f t="shared" si="258"/>
        <v>Defensives</v>
      </c>
      <c r="E2770" s="19" t="str">
        <f t="shared" si="259"/>
        <v>Defensives</v>
      </c>
      <c r="F2770" s="100">
        <v>4.3400000000000001E-3</v>
      </c>
      <c r="G2770" s="101">
        <v>14.208</v>
      </c>
      <c r="H2770" s="98">
        <v>0.10074</v>
      </c>
      <c r="I2770" s="20">
        <f t="shared" si="260"/>
        <v>1</v>
      </c>
      <c r="J2770" s="102">
        <f t="shared" si="261"/>
        <v>3.0546171171171174E-4</v>
      </c>
      <c r="K2770" s="102">
        <f t="shared" si="262"/>
        <v>3.0321789925720839E-3</v>
      </c>
      <c r="L2770" s="96">
        <f t="shared" si="263"/>
        <v>4.3400000000000001E-3</v>
      </c>
    </row>
    <row r="2771" spans="1:12" ht="13.95" customHeight="1" x14ac:dyDescent="0.3">
      <c r="A2771" s="94">
        <v>44985</v>
      </c>
      <c r="B2771" s="57" t="s">
        <v>370</v>
      </c>
      <c r="C2771" s="57" t="s">
        <v>113</v>
      </c>
      <c r="D2771" s="19" t="str">
        <f t="shared" si="258"/>
        <v>Defensives</v>
      </c>
      <c r="E2771" s="19" t="str">
        <f t="shared" si="259"/>
        <v>Defensives</v>
      </c>
      <c r="F2771" s="100">
        <v>3.8400000000000001E-3</v>
      </c>
      <c r="G2771" s="101">
        <v>12.750999999999999</v>
      </c>
      <c r="H2771" s="98">
        <v>0.11809</v>
      </c>
      <c r="I2771" s="20">
        <f t="shared" si="260"/>
        <v>1</v>
      </c>
      <c r="J2771" s="102">
        <f t="shared" si="261"/>
        <v>3.0115285075680339E-4</v>
      </c>
      <c r="K2771" s="102">
        <f t="shared" si="262"/>
        <v>2.5501977369532E-3</v>
      </c>
      <c r="L2771" s="96">
        <f t="shared" si="263"/>
        <v>3.8400000000000001E-3</v>
      </c>
    </row>
    <row r="2772" spans="1:12" ht="13.95" customHeight="1" x14ac:dyDescent="0.3">
      <c r="A2772" s="94">
        <v>45016</v>
      </c>
      <c r="B2772" s="57" t="s">
        <v>370</v>
      </c>
      <c r="C2772" s="57" t="s">
        <v>113</v>
      </c>
      <c r="D2772" s="19" t="str">
        <f t="shared" si="258"/>
        <v>Defensives</v>
      </c>
      <c r="E2772" s="19" t="str">
        <f t="shared" si="259"/>
        <v>Defensives</v>
      </c>
      <c r="F2772" s="100">
        <v>3.6600000000000001E-3</v>
      </c>
      <c r="G2772" s="101">
        <v>11.287000000000001</v>
      </c>
      <c r="H2772" s="98">
        <v>8.8100000000000012E-2</v>
      </c>
      <c r="I2772" s="20">
        <f t="shared" si="260"/>
        <v>1</v>
      </c>
      <c r="J2772" s="102">
        <f t="shared" si="261"/>
        <v>3.2426685567466998E-4</v>
      </c>
      <c r="K2772" s="102">
        <f t="shared" si="262"/>
        <v>3.6806680553311002E-3</v>
      </c>
      <c r="L2772" s="96">
        <f t="shared" si="263"/>
        <v>3.6600000000000001E-3</v>
      </c>
    </row>
    <row r="2773" spans="1:12" ht="13.95" customHeight="1" x14ac:dyDescent="0.3">
      <c r="A2773" s="94">
        <v>45046</v>
      </c>
      <c r="B2773" s="57" t="s">
        <v>370</v>
      </c>
      <c r="C2773" s="57" t="s">
        <v>113</v>
      </c>
      <c r="D2773" s="19" t="str">
        <f t="shared" si="258"/>
        <v>Defensives</v>
      </c>
      <c r="E2773" s="19" t="str">
        <f t="shared" si="259"/>
        <v>Defensives</v>
      </c>
      <c r="F2773" s="100">
        <v>3.0899999999999999E-3</v>
      </c>
      <c r="G2773" s="101">
        <v>10.77</v>
      </c>
      <c r="H2773" s="98">
        <v>8.4920000000000009E-2</v>
      </c>
      <c r="I2773" s="20">
        <f t="shared" si="260"/>
        <v>1</v>
      </c>
      <c r="J2773" s="102">
        <f t="shared" si="261"/>
        <v>2.8690807799442895E-4</v>
      </c>
      <c r="K2773" s="102">
        <f t="shared" si="262"/>
        <v>3.3785689825062285E-3</v>
      </c>
      <c r="L2773" s="96">
        <f t="shared" si="263"/>
        <v>3.0899999999999999E-3</v>
      </c>
    </row>
    <row r="2774" spans="1:12" ht="13.95" customHeight="1" x14ac:dyDescent="0.3">
      <c r="A2774" s="94">
        <v>45077</v>
      </c>
      <c r="B2774" s="57" t="s">
        <v>370</v>
      </c>
      <c r="C2774" s="57" t="s">
        <v>113</v>
      </c>
      <c r="D2774" s="19" t="str">
        <f t="shared" si="258"/>
        <v>Defensives</v>
      </c>
      <c r="E2774" s="19" t="str">
        <f t="shared" si="259"/>
        <v>Defensives</v>
      </c>
      <c r="F2774" s="100">
        <v>2.63E-3</v>
      </c>
      <c r="G2774" s="101">
        <v>11.756</v>
      </c>
      <c r="H2774" s="98">
        <v>7.0419999999999996E-2</v>
      </c>
      <c r="I2774" s="20">
        <f t="shared" si="260"/>
        <v>1</v>
      </c>
      <c r="J2774" s="102">
        <f t="shared" si="261"/>
        <v>2.2371554950663489E-4</v>
      </c>
      <c r="K2774" s="102">
        <f t="shared" si="262"/>
        <v>3.1768751705003534E-3</v>
      </c>
      <c r="L2774" s="96">
        <f t="shared" si="263"/>
        <v>2.63E-3</v>
      </c>
    </row>
    <row r="2775" spans="1:12" ht="13.95" customHeight="1" x14ac:dyDescent="0.3">
      <c r="A2775" s="94">
        <v>45107</v>
      </c>
      <c r="B2775" s="57" t="s">
        <v>370</v>
      </c>
      <c r="C2775" s="57" t="s">
        <v>113</v>
      </c>
      <c r="D2775" s="19" t="str">
        <f t="shared" si="258"/>
        <v>Defensives</v>
      </c>
      <c r="E2775" s="19" t="str">
        <f t="shared" si="259"/>
        <v>Defensives</v>
      </c>
      <c r="F2775" s="100">
        <v>2.8800000000000002E-3</v>
      </c>
      <c r="G2775" s="101">
        <v>14.404999999999999</v>
      </c>
      <c r="H2775" s="98">
        <v>6.6390000000000005E-2</v>
      </c>
      <c r="I2775" s="20">
        <f t="shared" si="260"/>
        <v>1</v>
      </c>
      <c r="J2775" s="102">
        <f t="shared" si="261"/>
        <v>1.9993057965984036E-4</v>
      </c>
      <c r="K2775" s="102">
        <f t="shared" si="262"/>
        <v>3.0114562382864939E-3</v>
      </c>
      <c r="L2775" s="96">
        <f t="shared" si="263"/>
        <v>2.8800000000000002E-3</v>
      </c>
    </row>
    <row r="2776" spans="1:12" ht="13.95" customHeight="1" x14ac:dyDescent="0.3">
      <c r="A2776" s="94">
        <v>45138</v>
      </c>
      <c r="B2776" s="57" t="s">
        <v>370</v>
      </c>
      <c r="C2776" s="57" t="s">
        <v>113</v>
      </c>
      <c r="D2776" s="19" t="str">
        <f t="shared" si="258"/>
        <v>Defensives</v>
      </c>
      <c r="E2776" s="19" t="str">
        <f t="shared" si="259"/>
        <v>Defensives</v>
      </c>
      <c r="F2776" s="100">
        <v>3.4099999999999998E-3</v>
      </c>
      <c r="G2776" s="101">
        <v>18.454999999999998</v>
      </c>
      <c r="H2776" s="98">
        <v>6.6130000000000008E-2</v>
      </c>
      <c r="I2776" s="20">
        <f t="shared" si="260"/>
        <v>1</v>
      </c>
      <c r="J2776" s="102">
        <f t="shared" si="261"/>
        <v>1.8477377404497428E-4</v>
      </c>
      <c r="K2776" s="102">
        <f t="shared" si="262"/>
        <v>2.794099108498023E-3</v>
      </c>
      <c r="L2776" s="96">
        <f t="shared" si="263"/>
        <v>3.4099999999999998E-3</v>
      </c>
    </row>
    <row r="2777" spans="1:12" ht="13.95" customHeight="1" x14ac:dyDescent="0.3">
      <c r="A2777" s="94">
        <v>45169</v>
      </c>
      <c r="B2777" s="57" t="s">
        <v>370</v>
      </c>
      <c r="C2777" s="57" t="s">
        <v>113</v>
      </c>
      <c r="D2777" s="19" t="str">
        <f t="shared" si="258"/>
        <v>Defensives</v>
      </c>
      <c r="E2777" s="19" t="str">
        <f t="shared" si="259"/>
        <v>Defensives</v>
      </c>
      <c r="F2777" s="100">
        <v>2.7200000000000002E-3</v>
      </c>
      <c r="G2777" s="101">
        <v>12.945</v>
      </c>
      <c r="H2777" s="98">
        <v>7.4469999999999995E-2</v>
      </c>
      <c r="I2777" s="20">
        <f t="shared" si="260"/>
        <v>1</v>
      </c>
      <c r="J2777" s="102">
        <f t="shared" si="261"/>
        <v>2.1011973735032832E-4</v>
      </c>
      <c r="K2777" s="102">
        <f t="shared" si="262"/>
        <v>2.8215353477954656E-3</v>
      </c>
      <c r="L2777" s="96">
        <f t="shared" si="263"/>
        <v>2.7200000000000002E-3</v>
      </c>
    </row>
    <row r="2778" spans="1:12" ht="13.95" customHeight="1" x14ac:dyDescent="0.3">
      <c r="A2778" s="94">
        <v>45199</v>
      </c>
      <c r="B2778" s="57" t="s">
        <v>370</v>
      </c>
      <c r="C2778" s="57" t="s">
        <v>113</v>
      </c>
      <c r="D2778" s="19" t="str">
        <f t="shared" si="258"/>
        <v>Defensives</v>
      </c>
      <c r="E2778" s="19" t="str">
        <f t="shared" si="259"/>
        <v>Defensives</v>
      </c>
      <c r="F2778" s="100">
        <v>2.32E-3</v>
      </c>
      <c r="G2778" s="101">
        <v>12.196</v>
      </c>
      <c r="H2778" s="98">
        <v>7.0959999999999995E-2</v>
      </c>
      <c r="I2778" s="20">
        <f t="shared" si="260"/>
        <v>1</v>
      </c>
      <c r="J2778" s="102">
        <f t="shared" si="261"/>
        <v>1.9022630370613318E-4</v>
      </c>
      <c r="K2778" s="102">
        <f t="shared" si="262"/>
        <v>2.6807539981134891E-3</v>
      </c>
      <c r="L2778" s="96">
        <f t="shared" si="263"/>
        <v>2.32E-3</v>
      </c>
    </row>
    <row r="2779" spans="1:12" ht="13.95" customHeight="1" x14ac:dyDescent="0.3">
      <c r="A2779" s="94">
        <v>45230</v>
      </c>
      <c r="B2779" s="57" t="s">
        <v>370</v>
      </c>
      <c r="C2779" s="57" t="s">
        <v>113</v>
      </c>
      <c r="D2779" s="19" t="str">
        <f t="shared" si="258"/>
        <v>Defensives</v>
      </c>
      <c r="E2779" s="19" t="str">
        <f t="shared" si="259"/>
        <v>Defensives</v>
      </c>
      <c r="F2779" s="100">
        <v>2.4099999999999998E-3</v>
      </c>
      <c r="G2779" s="101">
        <v>13.163</v>
      </c>
      <c r="H2779" s="98">
        <v>6.3140000000000002E-2</v>
      </c>
      <c r="I2779" s="20">
        <f t="shared" si="260"/>
        <v>1</v>
      </c>
      <c r="J2779" s="102">
        <f t="shared" si="261"/>
        <v>1.8308896148294459E-4</v>
      </c>
      <c r="K2779" s="102">
        <f t="shared" si="262"/>
        <v>2.899730147021612E-3</v>
      </c>
      <c r="L2779" s="96">
        <f t="shared" si="263"/>
        <v>2.4099999999999998E-3</v>
      </c>
    </row>
    <row r="2780" spans="1:12" ht="13.95" customHeight="1" x14ac:dyDescent="0.3">
      <c r="A2780" s="94">
        <v>45260</v>
      </c>
      <c r="B2780" s="57" t="s">
        <v>370</v>
      </c>
      <c r="C2780" s="57" t="s">
        <v>113</v>
      </c>
      <c r="D2780" s="19" t="str">
        <f t="shared" si="258"/>
        <v>Defensives</v>
      </c>
      <c r="E2780" s="19" t="str">
        <f t="shared" si="259"/>
        <v>Defensives</v>
      </c>
      <c r="F2780" s="100">
        <v>2.7399999999999998E-3</v>
      </c>
      <c r="G2780" s="101">
        <v>16.260000000000002</v>
      </c>
      <c r="H2780" s="98">
        <v>6.923E-2</v>
      </c>
      <c r="I2780" s="20">
        <f t="shared" si="260"/>
        <v>1</v>
      </c>
      <c r="J2780" s="102">
        <f t="shared" si="261"/>
        <v>1.6851168511685115E-4</v>
      </c>
      <c r="K2780" s="102">
        <f t="shared" si="262"/>
        <v>2.4340847192958421E-3</v>
      </c>
      <c r="L2780" s="96">
        <f t="shared" si="263"/>
        <v>2.7399999999999998E-3</v>
      </c>
    </row>
    <row r="2781" spans="1:12" ht="13.95" customHeight="1" x14ac:dyDescent="0.3">
      <c r="A2781" s="94">
        <v>45291</v>
      </c>
      <c r="B2781" s="57" t="s">
        <v>370</v>
      </c>
      <c r="C2781" s="57" t="s">
        <v>113</v>
      </c>
      <c r="D2781" s="19" t="str">
        <f t="shared" si="258"/>
        <v>Defensives</v>
      </c>
      <c r="E2781" s="19" t="str">
        <f t="shared" si="259"/>
        <v>Defensives</v>
      </c>
      <c r="F2781" s="100">
        <v>2.9099999999999998E-3</v>
      </c>
      <c r="G2781" s="101">
        <v>16.677</v>
      </c>
      <c r="H2781" s="98">
        <v>7.3200000000000001E-2</v>
      </c>
      <c r="I2781" s="20">
        <f t="shared" si="260"/>
        <v>1</v>
      </c>
      <c r="J2781" s="102">
        <f t="shared" si="261"/>
        <v>1.7449181507465372E-4</v>
      </c>
      <c r="K2781" s="102">
        <f t="shared" si="262"/>
        <v>2.3837679655007338E-3</v>
      </c>
      <c r="L2781" s="96">
        <f t="shared" si="263"/>
        <v>2.9099999999999998E-3</v>
      </c>
    </row>
    <row r="2782" spans="1:12" ht="13.95" customHeight="1" x14ac:dyDescent="0.3">
      <c r="A2782" s="94">
        <v>45322</v>
      </c>
      <c r="B2782" s="57" t="s">
        <v>370</v>
      </c>
      <c r="C2782" s="57" t="s">
        <v>113</v>
      </c>
      <c r="D2782" s="19" t="str">
        <f t="shared" si="258"/>
        <v>Defensives</v>
      </c>
      <c r="E2782" s="19" t="str">
        <f t="shared" si="259"/>
        <v>Defensives</v>
      </c>
      <c r="F2782" s="100">
        <v>2.5500000000000002E-3</v>
      </c>
      <c r="G2782" s="101">
        <v>13.449</v>
      </c>
      <c r="H2782" s="98">
        <v>7.4959999999999999E-2</v>
      </c>
      <c r="I2782" s="20">
        <f t="shared" si="260"/>
        <v>1</v>
      </c>
      <c r="J2782" s="102">
        <f t="shared" si="261"/>
        <v>1.8960517510595586E-4</v>
      </c>
      <c r="K2782" s="102">
        <f t="shared" si="262"/>
        <v>2.5294180243590697E-3</v>
      </c>
      <c r="L2782" s="96">
        <f t="shared" si="263"/>
        <v>2.5500000000000002E-3</v>
      </c>
    </row>
    <row r="2783" spans="1:12" ht="13.95" customHeight="1" x14ac:dyDescent="0.3">
      <c r="A2783" s="94">
        <v>45351</v>
      </c>
      <c r="B2783" s="57" t="s">
        <v>370</v>
      </c>
      <c r="C2783" s="57" t="s">
        <v>113</v>
      </c>
      <c r="D2783" s="19" t="str">
        <f t="shared" si="258"/>
        <v>Defensives</v>
      </c>
      <c r="E2783" s="19" t="str">
        <f t="shared" si="259"/>
        <v>Defensives</v>
      </c>
      <c r="F2783" s="100">
        <v>2.9499999999999999E-3</v>
      </c>
      <c r="G2783" s="101">
        <v>16.390999999999998</v>
      </c>
      <c r="H2783" s="98">
        <v>7.6399999999999996E-2</v>
      </c>
      <c r="I2783" s="20">
        <f t="shared" si="260"/>
        <v>1</v>
      </c>
      <c r="J2783" s="102">
        <f t="shared" si="261"/>
        <v>1.7997681654566532E-4</v>
      </c>
      <c r="K2783" s="102">
        <f t="shared" si="262"/>
        <v>2.3557174940532113E-3</v>
      </c>
      <c r="L2783" s="96">
        <f t="shared" si="263"/>
        <v>2.9499999999999999E-3</v>
      </c>
    </row>
    <row r="2784" spans="1:12" ht="13.95" customHeight="1" x14ac:dyDescent="0.3">
      <c r="A2784" s="94">
        <v>45382</v>
      </c>
      <c r="B2784" s="57" t="s">
        <v>370</v>
      </c>
      <c r="C2784" s="57" t="s">
        <v>113</v>
      </c>
      <c r="D2784" s="19" t="str">
        <f t="shared" si="258"/>
        <v>Defensives</v>
      </c>
      <c r="E2784" s="19" t="str">
        <f t="shared" si="259"/>
        <v>Defensives</v>
      </c>
      <c r="F2784" s="100">
        <v>3.3700000000000002E-3</v>
      </c>
      <c r="G2784" s="101">
        <v>18.04</v>
      </c>
      <c r="H2784" s="98">
        <v>7.7280000000000001E-2</v>
      </c>
      <c r="I2784" s="20">
        <f t="shared" si="260"/>
        <v>1</v>
      </c>
      <c r="J2784" s="102">
        <f t="shared" si="261"/>
        <v>1.8680709534368072E-4</v>
      </c>
      <c r="K2784" s="102">
        <f t="shared" si="262"/>
        <v>2.4172760784637775E-3</v>
      </c>
      <c r="L2784" s="96">
        <f t="shared" si="263"/>
        <v>3.3700000000000002E-3</v>
      </c>
    </row>
    <row r="2785" spans="1:12" ht="13.95" customHeight="1" x14ac:dyDescent="0.3">
      <c r="A2785" s="94">
        <v>45412</v>
      </c>
      <c r="B2785" s="57" t="s">
        <v>370</v>
      </c>
      <c r="C2785" s="57" t="s">
        <v>113</v>
      </c>
      <c r="D2785" s="19" t="str">
        <f t="shared" si="258"/>
        <v>Defensives</v>
      </c>
      <c r="E2785" s="19" t="str">
        <f t="shared" si="259"/>
        <v>Defensives</v>
      </c>
      <c r="F2785" s="100">
        <v>2.8300000000000001E-3</v>
      </c>
      <c r="G2785" s="101">
        <v>14.291</v>
      </c>
      <c r="H2785" s="98">
        <v>7.9480000000000009E-2</v>
      </c>
      <c r="I2785" s="20">
        <f t="shared" si="260"/>
        <v>1</v>
      </c>
      <c r="J2785" s="102">
        <f t="shared" si="261"/>
        <v>1.9802673010985936E-4</v>
      </c>
      <c r="K2785" s="102">
        <f t="shared" si="262"/>
        <v>2.4915290652976767E-3</v>
      </c>
      <c r="L2785" s="96">
        <f t="shared" si="263"/>
        <v>2.8300000000000001E-3</v>
      </c>
    </row>
    <row r="2786" spans="1:12" ht="13.95" customHeight="1" x14ac:dyDescent="0.3">
      <c r="A2786" s="94">
        <v>45443</v>
      </c>
      <c r="B2786" s="57" t="s">
        <v>370</v>
      </c>
      <c r="C2786" s="57" t="s">
        <v>113</v>
      </c>
      <c r="D2786" s="19" t="str">
        <f t="shared" si="258"/>
        <v>Defensives</v>
      </c>
      <c r="E2786" s="19" t="str">
        <f t="shared" si="259"/>
        <v>Defensives</v>
      </c>
      <c r="F2786" s="100">
        <v>2.6199999999999999E-3</v>
      </c>
      <c r="G2786" s="101">
        <v>12.826000000000001</v>
      </c>
      <c r="H2786" s="98">
        <v>8.1600000000000006E-2</v>
      </c>
      <c r="I2786" s="20">
        <f t="shared" si="260"/>
        <v>1</v>
      </c>
      <c r="J2786" s="102">
        <f t="shared" si="261"/>
        <v>2.042725713394667E-4</v>
      </c>
      <c r="K2786" s="102">
        <f t="shared" si="262"/>
        <v>2.5033403350424839E-3</v>
      </c>
      <c r="L2786" s="96">
        <f t="shared" si="263"/>
        <v>2.6199999999999999E-3</v>
      </c>
    </row>
    <row r="2787" spans="1:12" ht="13.95" customHeight="1" x14ac:dyDescent="0.3">
      <c r="A2787" s="94">
        <v>45473</v>
      </c>
      <c r="B2787" s="57" t="s">
        <v>370</v>
      </c>
      <c r="C2787" s="57" t="s">
        <v>113</v>
      </c>
      <c r="D2787" s="19" t="str">
        <f t="shared" si="258"/>
        <v>Defensives</v>
      </c>
      <c r="E2787" s="19" t="str">
        <f t="shared" si="259"/>
        <v>Defensives</v>
      </c>
      <c r="F2787" s="100">
        <v>2.3700000000000001E-3</v>
      </c>
      <c r="G2787" s="101">
        <v>11.205</v>
      </c>
      <c r="H2787" s="98">
        <v>8.3160000000000012E-2</v>
      </c>
      <c r="I2787" s="20">
        <f t="shared" si="260"/>
        <v>1</v>
      </c>
      <c r="J2787" s="102">
        <f t="shared" si="261"/>
        <v>2.1151271753681395E-4</v>
      </c>
      <c r="K2787" s="102">
        <f t="shared" si="262"/>
        <v>2.5434429718231592E-3</v>
      </c>
      <c r="L2787" s="96">
        <f t="shared" si="263"/>
        <v>2.3700000000000001E-3</v>
      </c>
    </row>
    <row r="2788" spans="1:12" ht="13.95" customHeight="1" x14ac:dyDescent="0.3">
      <c r="A2788" s="94">
        <v>45504</v>
      </c>
      <c r="B2788" s="57" t="s">
        <v>370</v>
      </c>
      <c r="C2788" s="57" t="s">
        <v>113</v>
      </c>
      <c r="D2788" s="19" t="str">
        <f t="shared" si="258"/>
        <v>Defensives</v>
      </c>
      <c r="E2788" s="19" t="str">
        <f t="shared" si="259"/>
        <v>Defensives</v>
      </c>
      <c r="F2788" s="100">
        <v>2.3400000000000001E-3</v>
      </c>
      <c r="G2788" s="101">
        <v>11.611000000000001</v>
      </c>
      <c r="H2788" s="98">
        <v>7.7220000000000011E-2</v>
      </c>
      <c r="I2788" s="20">
        <f t="shared" si="260"/>
        <v>1</v>
      </c>
      <c r="J2788" s="102">
        <f t="shared" si="261"/>
        <v>2.0153302902420117E-4</v>
      </c>
      <c r="K2788" s="102">
        <f t="shared" si="262"/>
        <v>2.6098553357187405E-3</v>
      </c>
      <c r="L2788" s="96">
        <f t="shared" si="263"/>
        <v>2.3400000000000001E-3</v>
      </c>
    </row>
    <row r="2789" spans="1:12" ht="13.95" customHeight="1" x14ac:dyDescent="0.3">
      <c r="A2789" s="94">
        <v>45535</v>
      </c>
      <c r="B2789" s="57" t="s">
        <v>370</v>
      </c>
      <c r="C2789" s="57" t="s">
        <v>113</v>
      </c>
      <c r="D2789" s="19" t="str">
        <f t="shared" si="258"/>
        <v>Defensives</v>
      </c>
      <c r="E2789" s="19" t="str">
        <f t="shared" si="259"/>
        <v>Defensives</v>
      </c>
      <c r="F2789" s="100">
        <v>2.1299999999999999E-3</v>
      </c>
      <c r="G2789" s="101">
        <v>10.625999999999999</v>
      </c>
      <c r="H2789" s="98">
        <v>8.0280000000000004E-2</v>
      </c>
      <c r="I2789" s="20">
        <f t="shared" si="260"/>
        <v>1</v>
      </c>
      <c r="J2789" s="102">
        <f t="shared" si="261"/>
        <v>2.0045172219085262E-4</v>
      </c>
      <c r="K2789" s="102">
        <f t="shared" si="262"/>
        <v>2.4969073516548654E-3</v>
      </c>
      <c r="L2789" s="96">
        <f t="shared" si="263"/>
        <v>2.1299999999999999E-3</v>
      </c>
    </row>
    <row r="2790" spans="1:12" ht="13.95" customHeight="1" x14ac:dyDescent="0.3">
      <c r="A2790" s="94">
        <v>45565</v>
      </c>
      <c r="B2790" s="57" t="s">
        <v>370</v>
      </c>
      <c r="C2790" s="57" t="s">
        <v>113</v>
      </c>
      <c r="D2790" s="19" t="str">
        <f t="shared" si="258"/>
        <v>Defensives</v>
      </c>
      <c r="E2790" s="19" t="str">
        <f t="shared" si="259"/>
        <v>Defensives</v>
      </c>
      <c r="F2790" s="100">
        <v>2.2699999999999999E-3</v>
      </c>
      <c r="G2790" s="101">
        <v>12.092000000000001</v>
      </c>
      <c r="H2790" s="98">
        <v>7.9310000000000005E-2</v>
      </c>
      <c r="I2790" s="20">
        <f t="shared" si="260"/>
        <v>1</v>
      </c>
      <c r="J2790" s="102">
        <f t="shared" si="261"/>
        <v>1.8772742308964603E-4</v>
      </c>
      <c r="K2790" s="102">
        <f t="shared" si="262"/>
        <v>2.3670082346443828E-3</v>
      </c>
      <c r="L2790" s="96">
        <f t="shared" si="263"/>
        <v>2.2699999999999999E-3</v>
      </c>
    </row>
    <row r="2791" spans="1:12" ht="13.95" customHeight="1" x14ac:dyDescent="0.3">
      <c r="A2791" s="94">
        <v>45596</v>
      </c>
      <c r="B2791" s="57" t="s">
        <v>370</v>
      </c>
      <c r="C2791" s="57" t="s">
        <v>113</v>
      </c>
      <c r="D2791" s="19" t="str">
        <f t="shared" si="258"/>
        <v>Defensives</v>
      </c>
      <c r="E2791" s="19" t="str">
        <f t="shared" si="259"/>
        <v>Defensives</v>
      </c>
      <c r="F2791" s="100">
        <v>1.8600000000000001E-3</v>
      </c>
      <c r="G2791" s="101">
        <v>10.106999999999999</v>
      </c>
      <c r="H2791" s="98">
        <v>7.2720000000000007E-2</v>
      </c>
      <c r="I2791" s="20">
        <f t="shared" si="260"/>
        <v>1</v>
      </c>
      <c r="J2791" s="102">
        <f t="shared" si="261"/>
        <v>1.8403086969427131E-4</v>
      </c>
      <c r="K2791" s="102">
        <f t="shared" si="262"/>
        <v>2.530677526048835E-3</v>
      </c>
      <c r="L2791" s="96">
        <f t="shared" si="263"/>
        <v>1.8600000000000001E-3</v>
      </c>
    </row>
    <row r="2792" spans="1:12" ht="13.95" customHeight="1" x14ac:dyDescent="0.3">
      <c r="A2792" s="94">
        <v>45626</v>
      </c>
      <c r="B2792" s="57" t="s">
        <v>370</v>
      </c>
      <c r="C2792" s="57" t="s">
        <v>113</v>
      </c>
      <c r="D2792" s="19" t="str">
        <f t="shared" si="258"/>
        <v>Defensives</v>
      </c>
      <c r="E2792" s="19" t="str">
        <f t="shared" si="259"/>
        <v>Defensives</v>
      </c>
      <c r="F2792" s="100">
        <v>1.65E-3</v>
      </c>
      <c r="G2792" s="101">
        <v>8.5410000000000004</v>
      </c>
      <c r="H2792" s="98">
        <v>7.2779999999999997E-2</v>
      </c>
      <c r="I2792" s="20">
        <f t="shared" si="260"/>
        <v>1</v>
      </c>
      <c r="J2792" s="102">
        <f t="shared" si="261"/>
        <v>1.9318580962416577E-4</v>
      </c>
      <c r="K2792" s="102">
        <f t="shared" si="262"/>
        <v>2.6543804565013159E-3</v>
      </c>
      <c r="L2792" s="96">
        <f t="shared" si="263"/>
        <v>1.65E-3</v>
      </c>
    </row>
    <row r="2793" spans="1:12" ht="13.95" customHeight="1" x14ac:dyDescent="0.3">
      <c r="A2793" s="94">
        <v>45657</v>
      </c>
      <c r="B2793" s="57" t="s">
        <v>370</v>
      </c>
      <c r="C2793" s="57" t="s">
        <v>113</v>
      </c>
      <c r="D2793" s="19" t="str">
        <f t="shared" si="258"/>
        <v>Defensives</v>
      </c>
      <c r="E2793" s="19" t="str">
        <f t="shared" si="259"/>
        <v>Defensives</v>
      </c>
      <c r="F2793" s="100">
        <v>1.49E-3</v>
      </c>
      <c r="G2793" s="101">
        <v>7.4480000000000004</v>
      </c>
      <c r="H2793" s="98">
        <v>7.3160000000000003E-2</v>
      </c>
      <c r="I2793" s="20">
        <f t="shared" si="260"/>
        <v>1</v>
      </c>
      <c r="J2793" s="102">
        <f t="shared" si="261"/>
        <v>2.0005370569280343E-4</v>
      </c>
      <c r="K2793" s="102">
        <f t="shared" si="262"/>
        <v>2.7344683664953994E-3</v>
      </c>
      <c r="L2793" s="96">
        <f t="shared" si="263"/>
        <v>1.49E-3</v>
      </c>
    </row>
    <row r="2794" spans="1:12" ht="13.95" customHeight="1" x14ac:dyDescent="0.3">
      <c r="A2794" s="94">
        <v>45688</v>
      </c>
      <c r="B2794" s="57" t="s">
        <v>370</v>
      </c>
      <c r="C2794" s="57" t="s">
        <v>113</v>
      </c>
      <c r="D2794" s="19" t="str">
        <f t="shared" si="258"/>
        <v>Defensives</v>
      </c>
      <c r="E2794" s="19" t="str">
        <f t="shared" si="259"/>
        <v>Defensives</v>
      </c>
      <c r="F2794" s="100">
        <v>1.6100000000000001E-3</v>
      </c>
      <c r="G2794" s="101">
        <v>9.8219999999999992</v>
      </c>
      <c r="H2794" s="98">
        <v>6.4160000000000009E-2</v>
      </c>
      <c r="I2794" s="20">
        <f t="shared" si="260"/>
        <v>1</v>
      </c>
      <c r="J2794" s="102">
        <f t="shared" si="261"/>
        <v>1.6391773569537774E-4</v>
      </c>
      <c r="K2794" s="102">
        <f t="shared" si="262"/>
        <v>2.5548275513618724E-3</v>
      </c>
      <c r="L2794" s="96">
        <f t="shared" si="263"/>
        <v>1.6100000000000001E-3</v>
      </c>
    </row>
    <row r="2795" spans="1:12" ht="13.95" customHeight="1" x14ac:dyDescent="0.3">
      <c r="A2795" s="94">
        <v>45716</v>
      </c>
      <c r="B2795" s="57" t="s">
        <v>370</v>
      </c>
      <c r="C2795" s="57" t="s">
        <v>113</v>
      </c>
      <c r="D2795" s="19" t="str">
        <f t="shared" si="258"/>
        <v>Defensives</v>
      </c>
      <c r="E2795" s="19" t="str">
        <f t="shared" si="259"/>
        <v>Defensives</v>
      </c>
      <c r="F2795" s="100">
        <v>1.9499999999999999E-3</v>
      </c>
      <c r="G2795" s="101">
        <v>11.134</v>
      </c>
      <c r="H2795" s="98">
        <v>6.2080000000000003E-2</v>
      </c>
      <c r="I2795" s="20">
        <f t="shared" si="260"/>
        <v>1</v>
      </c>
      <c r="J2795" s="102">
        <f t="shared" si="261"/>
        <v>1.751392132207652E-4</v>
      </c>
      <c r="K2795" s="102">
        <f t="shared" si="262"/>
        <v>2.8211857799736659E-3</v>
      </c>
      <c r="L2795" s="96">
        <f t="shared" si="263"/>
        <v>1.9499999999999999E-3</v>
      </c>
    </row>
    <row r="2796" spans="1:12" ht="13.95" customHeight="1" x14ac:dyDescent="0.3">
      <c r="A2796" s="94">
        <v>45747</v>
      </c>
      <c r="B2796" s="57" t="s">
        <v>370</v>
      </c>
      <c r="C2796" s="57" t="s">
        <v>113</v>
      </c>
      <c r="D2796" s="19" t="str">
        <f t="shared" si="258"/>
        <v>Defensives</v>
      </c>
      <c r="E2796" s="19" t="str">
        <f t="shared" si="259"/>
        <v>Defensives</v>
      </c>
      <c r="F2796" s="100">
        <v>1.8500000000000001E-3</v>
      </c>
      <c r="G2796" s="101">
        <v>10.276999999999999</v>
      </c>
      <c r="H2796" s="98">
        <v>6.2920000000000004E-2</v>
      </c>
      <c r="I2796" s="20">
        <f t="shared" si="260"/>
        <v>1</v>
      </c>
      <c r="J2796" s="102">
        <f t="shared" si="261"/>
        <v>1.8001362265252508E-4</v>
      </c>
      <c r="K2796" s="102">
        <f t="shared" si="262"/>
        <v>2.8609920955582498E-3</v>
      </c>
      <c r="L2796" s="96">
        <f t="shared" si="263"/>
        <v>1.8500000000000001E-3</v>
      </c>
    </row>
    <row r="2797" spans="1:12" ht="13.95" customHeight="1" x14ac:dyDescent="0.3">
      <c r="A2797" s="94">
        <v>45777</v>
      </c>
      <c r="B2797" s="57" t="s">
        <v>370</v>
      </c>
      <c r="C2797" s="57" t="s">
        <v>113</v>
      </c>
      <c r="D2797" s="19" t="str">
        <f t="shared" si="258"/>
        <v>Defensives</v>
      </c>
      <c r="E2797" s="19" t="str">
        <f t="shared" si="259"/>
        <v>Defensives</v>
      </c>
      <c r="F2797" s="100">
        <v>2.1199999999999999E-3</v>
      </c>
      <c r="G2797" s="101">
        <v>15.43</v>
      </c>
      <c r="H2797" s="98">
        <v>6.293E-2</v>
      </c>
      <c r="I2797" s="20">
        <f t="shared" si="260"/>
        <v>1</v>
      </c>
      <c r="J2797" s="102">
        <f t="shared" si="261"/>
        <v>1.3739468567725211E-4</v>
      </c>
      <c r="K2797" s="102">
        <f t="shared" si="262"/>
        <v>2.1832939087438759E-3</v>
      </c>
      <c r="L2797" s="96">
        <f t="shared" si="263"/>
        <v>2.1199999999999999E-3</v>
      </c>
    </row>
    <row r="2798" spans="1:12" ht="13.95" customHeight="1" x14ac:dyDescent="0.3">
      <c r="A2798" s="94">
        <v>42674</v>
      </c>
      <c r="B2798" s="57" t="s">
        <v>295</v>
      </c>
      <c r="C2798" s="57" t="s">
        <v>121</v>
      </c>
      <c r="D2798" s="19" t="str">
        <f t="shared" si="258"/>
        <v>Commodities</v>
      </c>
      <c r="E2798" s="19" t="str">
        <f t="shared" si="259"/>
        <v>Commodities</v>
      </c>
      <c r="F2798" s="100">
        <v>6.0400000000000002E-3</v>
      </c>
      <c r="G2798" s="101">
        <v>14.491</v>
      </c>
      <c r="H2798" s="98">
        <v>0.10721</v>
      </c>
      <c r="I2798" s="20">
        <f t="shared" si="260"/>
        <v>1</v>
      </c>
      <c r="J2798" s="102">
        <f t="shared" si="261"/>
        <v>4.1681043406252159E-4</v>
      </c>
      <c r="K2798" s="102">
        <f t="shared" si="262"/>
        <v>3.8877943667803526E-3</v>
      </c>
      <c r="L2798" s="96">
        <f t="shared" si="263"/>
        <v>6.0400000000000002E-3</v>
      </c>
    </row>
    <row r="2799" spans="1:12" ht="13.95" customHeight="1" x14ac:dyDescent="0.3">
      <c r="A2799" s="94">
        <v>42704</v>
      </c>
      <c r="B2799" s="57" t="s">
        <v>295</v>
      </c>
      <c r="C2799" s="57" t="s">
        <v>121</v>
      </c>
      <c r="D2799" s="19" t="str">
        <f t="shared" si="258"/>
        <v>Commodities</v>
      </c>
      <c r="E2799" s="19" t="str">
        <f t="shared" si="259"/>
        <v>Commodities</v>
      </c>
      <c r="F2799" s="100">
        <v>5.8899999999999994E-3</v>
      </c>
      <c r="G2799" s="101">
        <v>11.192</v>
      </c>
      <c r="H2799" s="98">
        <v>0.11362999999999999</v>
      </c>
      <c r="I2799" s="20">
        <f t="shared" si="260"/>
        <v>1</v>
      </c>
      <c r="J2799" s="102">
        <f t="shared" si="261"/>
        <v>5.2626876340243023E-4</v>
      </c>
      <c r="K2799" s="102">
        <f t="shared" si="262"/>
        <v>4.6314244777121384E-3</v>
      </c>
      <c r="L2799" s="96">
        <f t="shared" si="263"/>
        <v>5.8899999999999994E-3</v>
      </c>
    </row>
    <row r="2800" spans="1:12" ht="13.95" customHeight="1" x14ac:dyDescent="0.3">
      <c r="A2800" s="94">
        <v>42735</v>
      </c>
      <c r="B2800" s="57" t="s">
        <v>295</v>
      </c>
      <c r="C2800" s="57" t="s">
        <v>121</v>
      </c>
      <c r="D2800" s="19" t="str">
        <f t="shared" si="258"/>
        <v>Commodities</v>
      </c>
      <c r="E2800" s="19" t="str">
        <f t="shared" si="259"/>
        <v>Commodities</v>
      </c>
      <c r="F2800" s="100">
        <v>5.7499999999999999E-3</v>
      </c>
      <c r="G2800" s="101">
        <v>10.955</v>
      </c>
      <c r="H2800" s="98">
        <v>0.10788</v>
      </c>
      <c r="I2800" s="20">
        <f t="shared" si="260"/>
        <v>1</v>
      </c>
      <c r="J2800" s="102">
        <f t="shared" si="261"/>
        <v>5.2487448653582838E-4</v>
      </c>
      <c r="K2800" s="102">
        <f t="shared" si="262"/>
        <v>4.8653548992939229E-3</v>
      </c>
      <c r="L2800" s="96">
        <f t="shared" si="263"/>
        <v>5.7499999999999999E-3</v>
      </c>
    </row>
    <row r="2801" spans="1:12" ht="13.95" customHeight="1" x14ac:dyDescent="0.3">
      <c r="A2801" s="94">
        <v>42766</v>
      </c>
      <c r="B2801" s="57" t="s">
        <v>295</v>
      </c>
      <c r="C2801" s="57" t="s">
        <v>121</v>
      </c>
      <c r="D2801" s="19" t="str">
        <f t="shared" si="258"/>
        <v>Commodities</v>
      </c>
      <c r="E2801" s="19" t="str">
        <f t="shared" si="259"/>
        <v>Commodities</v>
      </c>
      <c r="F2801" s="100">
        <v>5.7800000000000004E-3</v>
      </c>
      <c r="G2801" s="101">
        <v>10.694000000000001</v>
      </c>
      <c r="H2801" s="98">
        <v>9.7159999999999996E-2</v>
      </c>
      <c r="I2801" s="20">
        <f t="shared" si="260"/>
        <v>1</v>
      </c>
      <c r="J2801" s="102">
        <f t="shared" si="261"/>
        <v>5.4048999438937716E-4</v>
      </c>
      <c r="K2801" s="102">
        <f t="shared" si="262"/>
        <v>5.5628859035547259E-3</v>
      </c>
      <c r="L2801" s="96">
        <f t="shared" si="263"/>
        <v>5.7800000000000004E-3</v>
      </c>
    </row>
    <row r="2802" spans="1:12" ht="13.95" customHeight="1" x14ac:dyDescent="0.3">
      <c r="A2802" s="94">
        <v>42794</v>
      </c>
      <c r="B2802" s="57" t="s">
        <v>295</v>
      </c>
      <c r="C2802" s="57" t="s">
        <v>121</v>
      </c>
      <c r="D2802" s="19" t="str">
        <f t="shared" si="258"/>
        <v>Commodities</v>
      </c>
      <c r="E2802" s="19" t="str">
        <f t="shared" si="259"/>
        <v>Commodities</v>
      </c>
      <c r="F2802" s="100">
        <v>5.3700000000000006E-3</v>
      </c>
      <c r="G2802" s="101">
        <v>10.840999999999999</v>
      </c>
      <c r="H2802" s="98">
        <v>0.11254</v>
      </c>
      <c r="I2802" s="20">
        <f t="shared" si="260"/>
        <v>1</v>
      </c>
      <c r="J2802" s="102">
        <f t="shared" si="261"/>
        <v>4.9534175814039307E-4</v>
      </c>
      <c r="K2802" s="102">
        <f t="shared" si="262"/>
        <v>4.4014728820010044E-3</v>
      </c>
      <c r="L2802" s="96">
        <f t="shared" si="263"/>
        <v>5.3700000000000006E-3</v>
      </c>
    </row>
    <row r="2803" spans="1:12" ht="13.95" customHeight="1" x14ac:dyDescent="0.3">
      <c r="A2803" s="94">
        <v>42825</v>
      </c>
      <c r="B2803" s="57" t="s">
        <v>295</v>
      </c>
      <c r="C2803" s="57" t="s">
        <v>121</v>
      </c>
      <c r="D2803" s="19" t="str">
        <f t="shared" si="258"/>
        <v>Commodities</v>
      </c>
      <c r="E2803" s="19" t="str">
        <f t="shared" si="259"/>
        <v>Commodities</v>
      </c>
      <c r="F2803" s="100">
        <v>5.5400000000000007E-3</v>
      </c>
      <c r="G2803" s="101">
        <v>11.012</v>
      </c>
      <c r="H2803" s="98">
        <v>9.0470000000000009E-2</v>
      </c>
      <c r="I2803" s="20">
        <f t="shared" si="260"/>
        <v>1</v>
      </c>
      <c r="J2803" s="102">
        <f t="shared" si="261"/>
        <v>5.0308754086451153E-4</v>
      </c>
      <c r="K2803" s="102">
        <f t="shared" si="262"/>
        <v>5.5608217184095442E-3</v>
      </c>
      <c r="L2803" s="96">
        <f t="shared" si="263"/>
        <v>5.5400000000000007E-3</v>
      </c>
    </row>
    <row r="2804" spans="1:12" ht="13.95" customHeight="1" x14ac:dyDescent="0.3">
      <c r="A2804" s="94">
        <v>42855</v>
      </c>
      <c r="B2804" s="57" t="s">
        <v>295</v>
      </c>
      <c r="C2804" s="57" t="s">
        <v>121</v>
      </c>
      <c r="D2804" s="19" t="str">
        <f t="shared" si="258"/>
        <v>Commodities</v>
      </c>
      <c r="E2804" s="19" t="str">
        <f t="shared" si="259"/>
        <v>Commodities</v>
      </c>
      <c r="F2804" s="100">
        <v>5.1000000000000004E-3</v>
      </c>
      <c r="G2804" s="101">
        <v>11.368</v>
      </c>
      <c r="H2804" s="98">
        <v>0.10406</v>
      </c>
      <c r="I2804" s="20">
        <f t="shared" si="260"/>
        <v>1</v>
      </c>
      <c r="J2804" s="102">
        <f t="shared" si="261"/>
        <v>4.4862772695285013E-4</v>
      </c>
      <c r="K2804" s="102">
        <f t="shared" si="262"/>
        <v>4.3112408894181251E-3</v>
      </c>
      <c r="L2804" s="96">
        <f t="shared" si="263"/>
        <v>5.1000000000000004E-3</v>
      </c>
    </row>
    <row r="2805" spans="1:12" ht="13.95" customHeight="1" x14ac:dyDescent="0.3">
      <c r="A2805" s="94">
        <v>42886</v>
      </c>
      <c r="B2805" s="57" t="s">
        <v>295</v>
      </c>
      <c r="C2805" s="57" t="s">
        <v>121</v>
      </c>
      <c r="D2805" s="19" t="str">
        <f t="shared" si="258"/>
        <v>Commodities</v>
      </c>
      <c r="E2805" s="19" t="str">
        <f t="shared" si="259"/>
        <v>Commodities</v>
      </c>
      <c r="F2805" s="100">
        <v>5.4300000000000008E-3</v>
      </c>
      <c r="G2805" s="101">
        <v>11.638999999999999</v>
      </c>
      <c r="H2805" s="98">
        <v>9.3939999999999996E-2</v>
      </c>
      <c r="I2805" s="20">
        <f t="shared" si="260"/>
        <v>1</v>
      </c>
      <c r="J2805" s="102">
        <f t="shared" si="261"/>
        <v>4.6653492568090053E-4</v>
      </c>
      <c r="K2805" s="102">
        <f t="shared" si="262"/>
        <v>4.9663074907483557E-3</v>
      </c>
      <c r="L2805" s="96">
        <f t="shared" si="263"/>
        <v>5.4300000000000008E-3</v>
      </c>
    </row>
    <row r="2806" spans="1:12" ht="13.95" customHeight="1" x14ac:dyDescent="0.3">
      <c r="A2806" s="94">
        <v>42916</v>
      </c>
      <c r="B2806" s="57" t="s">
        <v>295</v>
      </c>
      <c r="C2806" s="57" t="s">
        <v>121</v>
      </c>
      <c r="D2806" s="19" t="str">
        <f t="shared" si="258"/>
        <v>Commodities</v>
      </c>
      <c r="E2806" s="19" t="str">
        <f t="shared" si="259"/>
        <v>Commodities</v>
      </c>
      <c r="F2806" s="100">
        <v>5.0200000000000002E-3</v>
      </c>
      <c r="G2806" s="101">
        <v>11.473000000000001</v>
      </c>
      <c r="H2806" s="98">
        <v>9.5159999999999995E-2</v>
      </c>
      <c r="I2806" s="20">
        <f t="shared" si="260"/>
        <v>1</v>
      </c>
      <c r="J2806" s="102">
        <f t="shared" si="261"/>
        <v>4.37549028153055E-4</v>
      </c>
      <c r="K2806" s="102">
        <f t="shared" si="262"/>
        <v>4.5980351844583335E-3</v>
      </c>
      <c r="L2806" s="96">
        <f t="shared" si="263"/>
        <v>5.0200000000000002E-3</v>
      </c>
    </row>
    <row r="2807" spans="1:12" ht="13.95" customHeight="1" x14ac:dyDescent="0.3">
      <c r="A2807" s="94">
        <v>42947</v>
      </c>
      <c r="B2807" s="57" t="s">
        <v>295</v>
      </c>
      <c r="C2807" s="57" t="s">
        <v>121</v>
      </c>
      <c r="D2807" s="19" t="str">
        <f t="shared" si="258"/>
        <v>Commodities</v>
      </c>
      <c r="E2807" s="19" t="str">
        <f t="shared" si="259"/>
        <v>Commodities</v>
      </c>
      <c r="F2807" s="100">
        <v>4.9300000000000004E-3</v>
      </c>
      <c r="G2807" s="101">
        <v>12.304</v>
      </c>
      <c r="H2807" s="98">
        <v>0.11255999999999999</v>
      </c>
      <c r="I2807" s="20">
        <f t="shared" si="260"/>
        <v>1</v>
      </c>
      <c r="J2807" s="102">
        <f t="shared" si="261"/>
        <v>4.0068270481144344E-4</v>
      </c>
      <c r="K2807" s="102">
        <f t="shared" si="262"/>
        <v>3.5597255224897252E-3</v>
      </c>
      <c r="L2807" s="96">
        <f t="shared" si="263"/>
        <v>4.9300000000000004E-3</v>
      </c>
    </row>
    <row r="2808" spans="1:12" ht="13.95" customHeight="1" x14ac:dyDescent="0.3">
      <c r="A2808" s="94">
        <v>42978</v>
      </c>
      <c r="B2808" s="57" t="s">
        <v>295</v>
      </c>
      <c r="C2808" s="57" t="s">
        <v>121</v>
      </c>
      <c r="D2808" s="19" t="str">
        <f t="shared" si="258"/>
        <v>Commodities</v>
      </c>
      <c r="E2808" s="19" t="str">
        <f t="shared" si="259"/>
        <v>Commodities</v>
      </c>
      <c r="F2808" s="100">
        <v>5.0400000000000002E-3</v>
      </c>
      <c r="G2808" s="101">
        <v>12.582000000000001</v>
      </c>
      <c r="H2808" s="98">
        <v>9.7680000000000003E-2</v>
      </c>
      <c r="I2808" s="20">
        <f t="shared" si="260"/>
        <v>1</v>
      </c>
      <c r="J2808" s="102">
        <f t="shared" si="261"/>
        <v>4.0057224606580827E-4</v>
      </c>
      <c r="K2808" s="102">
        <f t="shared" si="262"/>
        <v>4.1008624699611822E-3</v>
      </c>
      <c r="L2808" s="96">
        <f t="shared" si="263"/>
        <v>5.0400000000000002E-3</v>
      </c>
    </row>
    <row r="2809" spans="1:12" ht="13.95" customHeight="1" x14ac:dyDescent="0.3">
      <c r="A2809" s="94">
        <v>43008</v>
      </c>
      <c r="B2809" s="57" t="s">
        <v>295</v>
      </c>
      <c r="C2809" s="57" t="s">
        <v>121</v>
      </c>
      <c r="D2809" s="19" t="str">
        <f t="shared" si="258"/>
        <v>Commodities</v>
      </c>
      <c r="E2809" s="19" t="str">
        <f t="shared" si="259"/>
        <v>Commodities</v>
      </c>
      <c r="F2809" s="100">
        <v>4.6100000000000004E-3</v>
      </c>
      <c r="G2809" s="101">
        <v>11.772</v>
      </c>
      <c r="H2809" s="98">
        <v>9.4960000000000003E-2</v>
      </c>
      <c r="I2809" s="20">
        <f t="shared" si="260"/>
        <v>1</v>
      </c>
      <c r="J2809" s="102">
        <f t="shared" si="261"/>
        <v>3.9160720353380909E-4</v>
      </c>
      <c r="K2809" s="102">
        <f t="shared" si="262"/>
        <v>4.1239174761353104E-3</v>
      </c>
      <c r="L2809" s="96">
        <f t="shared" si="263"/>
        <v>4.6100000000000004E-3</v>
      </c>
    </row>
    <row r="2810" spans="1:12" ht="13.95" customHeight="1" x14ac:dyDescent="0.3">
      <c r="A2810" s="94">
        <v>43039</v>
      </c>
      <c r="B2810" s="57" t="s">
        <v>295</v>
      </c>
      <c r="C2810" s="57" t="s">
        <v>121</v>
      </c>
      <c r="D2810" s="19" t="str">
        <f t="shared" si="258"/>
        <v>Commodities</v>
      </c>
      <c r="E2810" s="19" t="str">
        <f t="shared" si="259"/>
        <v>Commodities</v>
      </c>
      <c r="F2810" s="100">
        <v>4.6700000000000014E-3</v>
      </c>
      <c r="G2810" s="101">
        <v>13.760999999999999</v>
      </c>
      <c r="H2810" s="98">
        <v>0.10396</v>
      </c>
      <c r="I2810" s="20">
        <f t="shared" si="260"/>
        <v>1</v>
      </c>
      <c r="J2810" s="102">
        <f t="shared" si="261"/>
        <v>3.3936487173897261E-4</v>
      </c>
      <c r="K2810" s="102">
        <f t="shared" si="262"/>
        <v>3.2643792972198212E-3</v>
      </c>
      <c r="L2810" s="96">
        <f t="shared" si="263"/>
        <v>4.6700000000000014E-3</v>
      </c>
    </row>
    <row r="2811" spans="1:12" ht="13.95" customHeight="1" x14ac:dyDescent="0.3">
      <c r="A2811" s="94">
        <v>43069</v>
      </c>
      <c r="B2811" s="57" t="s">
        <v>295</v>
      </c>
      <c r="C2811" s="57" t="s">
        <v>121</v>
      </c>
      <c r="D2811" s="19" t="str">
        <f t="shared" si="258"/>
        <v>Commodities</v>
      </c>
      <c r="E2811" s="19" t="str">
        <f t="shared" si="259"/>
        <v>Commodities</v>
      </c>
      <c r="F2811" s="100">
        <v>4.6499999999999996E-3</v>
      </c>
      <c r="G2811" s="101">
        <v>12.624000000000001</v>
      </c>
      <c r="H2811" s="98">
        <v>9.3670000000000003E-2</v>
      </c>
      <c r="I2811" s="20">
        <f t="shared" si="260"/>
        <v>1</v>
      </c>
      <c r="J2811" s="102">
        <f t="shared" si="261"/>
        <v>3.6834600760456268E-4</v>
      </c>
      <c r="K2811" s="102">
        <f t="shared" si="262"/>
        <v>3.9323797118027397E-3</v>
      </c>
      <c r="L2811" s="96">
        <f t="shared" si="263"/>
        <v>4.6499999999999996E-3</v>
      </c>
    </row>
    <row r="2812" spans="1:12" ht="13.95" customHeight="1" x14ac:dyDescent="0.3">
      <c r="A2812" s="94">
        <v>43100</v>
      </c>
      <c r="B2812" s="57" t="s">
        <v>295</v>
      </c>
      <c r="C2812" s="57" t="s">
        <v>121</v>
      </c>
      <c r="D2812" s="19" t="str">
        <f t="shared" si="258"/>
        <v>Commodities</v>
      </c>
      <c r="E2812" s="19" t="str">
        <f t="shared" si="259"/>
        <v>Commodities</v>
      </c>
      <c r="F2812" s="100">
        <v>5.0600000000000003E-3</v>
      </c>
      <c r="G2812" s="101">
        <v>14.537000000000001</v>
      </c>
      <c r="H2812" s="98">
        <v>8.5299999999999987E-2</v>
      </c>
      <c r="I2812" s="20">
        <f t="shared" si="260"/>
        <v>1</v>
      </c>
      <c r="J2812" s="102">
        <f t="shared" si="261"/>
        <v>3.4807731994221641E-4</v>
      </c>
      <c r="K2812" s="102">
        <f t="shared" si="262"/>
        <v>4.0806250872475556E-3</v>
      </c>
      <c r="L2812" s="96">
        <f t="shared" si="263"/>
        <v>5.0600000000000003E-3</v>
      </c>
    </row>
    <row r="2813" spans="1:12" ht="13.95" customHeight="1" x14ac:dyDescent="0.3">
      <c r="A2813" s="94">
        <v>43131</v>
      </c>
      <c r="B2813" s="57" t="s">
        <v>295</v>
      </c>
      <c r="C2813" s="57" t="s">
        <v>121</v>
      </c>
      <c r="D2813" s="19" t="str">
        <f t="shared" si="258"/>
        <v>Commodities</v>
      </c>
      <c r="E2813" s="19" t="str">
        <f t="shared" si="259"/>
        <v>Commodities</v>
      </c>
      <c r="F2813" s="100">
        <v>4.7699999999999999E-3</v>
      </c>
      <c r="G2813" s="101">
        <v>12.428000000000001</v>
      </c>
      <c r="H2813" s="98">
        <v>0.10499</v>
      </c>
      <c r="I2813" s="20">
        <f t="shared" si="260"/>
        <v>1</v>
      </c>
      <c r="J2813" s="102">
        <f t="shared" si="261"/>
        <v>3.8381074991953652E-4</v>
      </c>
      <c r="K2813" s="102">
        <f t="shared" si="262"/>
        <v>3.6556886362466572E-3</v>
      </c>
      <c r="L2813" s="96">
        <f t="shared" si="263"/>
        <v>4.7699999999999999E-3</v>
      </c>
    </row>
    <row r="2814" spans="1:12" ht="13.95" customHeight="1" x14ac:dyDescent="0.3">
      <c r="A2814" s="94">
        <v>43159</v>
      </c>
      <c r="B2814" s="57" t="s">
        <v>295</v>
      </c>
      <c r="C2814" s="57" t="s">
        <v>121</v>
      </c>
      <c r="D2814" s="19" t="str">
        <f t="shared" si="258"/>
        <v>Commodities</v>
      </c>
      <c r="E2814" s="19" t="str">
        <f t="shared" si="259"/>
        <v>Commodities</v>
      </c>
      <c r="F2814" s="100">
        <v>4.8300000000000001E-3</v>
      </c>
      <c r="G2814" s="101">
        <v>13.343999999999999</v>
      </c>
      <c r="H2814" s="98">
        <v>9.2859999999999998E-2</v>
      </c>
      <c r="I2814" s="20">
        <f t="shared" si="260"/>
        <v>1</v>
      </c>
      <c r="J2814" s="102">
        <f t="shared" si="261"/>
        <v>3.6196043165467629E-4</v>
      </c>
      <c r="K2814" s="102">
        <f t="shared" si="262"/>
        <v>3.8979154819586076E-3</v>
      </c>
      <c r="L2814" s="96">
        <f t="shared" si="263"/>
        <v>4.8300000000000001E-3</v>
      </c>
    </row>
    <row r="2815" spans="1:12" ht="13.95" customHeight="1" x14ac:dyDescent="0.3">
      <c r="A2815" s="94">
        <v>43190</v>
      </c>
      <c r="B2815" s="57" t="s">
        <v>295</v>
      </c>
      <c r="C2815" s="57" t="s">
        <v>121</v>
      </c>
      <c r="D2815" s="19" t="str">
        <f t="shared" si="258"/>
        <v>Commodities</v>
      </c>
      <c r="E2815" s="19" t="str">
        <f t="shared" si="259"/>
        <v>Commodities</v>
      </c>
      <c r="F2815" s="100">
        <v>4.4799999999999996E-3</v>
      </c>
      <c r="G2815" s="101">
        <v>11.659000000000001</v>
      </c>
      <c r="H2815" s="98">
        <v>0.11183</v>
      </c>
      <c r="I2815" s="20">
        <f t="shared" si="260"/>
        <v>1</v>
      </c>
      <c r="J2815" s="102">
        <f t="shared" si="261"/>
        <v>3.8425250879149149E-4</v>
      </c>
      <c r="K2815" s="102">
        <f t="shared" si="262"/>
        <v>3.4360413913215727E-3</v>
      </c>
      <c r="L2815" s="96">
        <f t="shared" si="263"/>
        <v>4.4799999999999996E-3</v>
      </c>
    </row>
    <row r="2816" spans="1:12" ht="13.95" customHeight="1" x14ac:dyDescent="0.3">
      <c r="A2816" s="94">
        <v>43220</v>
      </c>
      <c r="B2816" s="57" t="s">
        <v>295</v>
      </c>
      <c r="C2816" s="57" t="s">
        <v>121</v>
      </c>
      <c r="D2816" s="19" t="str">
        <f t="shared" si="258"/>
        <v>Commodities</v>
      </c>
      <c r="E2816" s="19" t="str">
        <f t="shared" si="259"/>
        <v>Commodities</v>
      </c>
      <c r="F2816" s="100">
        <v>4.4000000000000003E-3</v>
      </c>
      <c r="G2816" s="101">
        <v>12.109</v>
      </c>
      <c r="H2816" s="98">
        <v>9.2349999999999988E-2</v>
      </c>
      <c r="I2816" s="20">
        <f t="shared" si="260"/>
        <v>1</v>
      </c>
      <c r="J2816" s="102">
        <f t="shared" si="261"/>
        <v>3.633660913370221E-4</v>
      </c>
      <c r="K2816" s="102">
        <f t="shared" si="262"/>
        <v>3.9346626024582797E-3</v>
      </c>
      <c r="L2816" s="96">
        <f t="shared" si="263"/>
        <v>4.4000000000000003E-3</v>
      </c>
    </row>
    <row r="2817" spans="1:12" ht="13.95" customHeight="1" x14ac:dyDescent="0.3">
      <c r="A2817" s="94">
        <v>43251</v>
      </c>
      <c r="B2817" s="57" t="s">
        <v>295</v>
      </c>
      <c r="C2817" s="57" t="s">
        <v>121</v>
      </c>
      <c r="D2817" s="19" t="str">
        <f t="shared" si="258"/>
        <v>Commodities</v>
      </c>
      <c r="E2817" s="19" t="str">
        <f t="shared" si="259"/>
        <v>Commodities</v>
      </c>
      <c r="F2817" s="100">
        <v>4.6100000000000004E-3</v>
      </c>
      <c r="G2817" s="101">
        <v>11.519</v>
      </c>
      <c r="H2817" s="98">
        <v>0.11075</v>
      </c>
      <c r="I2817" s="20">
        <f t="shared" si="260"/>
        <v>1</v>
      </c>
      <c r="J2817" s="102">
        <f t="shared" si="261"/>
        <v>4.0020835141939406E-4</v>
      </c>
      <c r="K2817" s="102">
        <f t="shared" si="262"/>
        <v>3.6136194259087499E-3</v>
      </c>
      <c r="L2817" s="96">
        <f t="shared" si="263"/>
        <v>4.6100000000000004E-3</v>
      </c>
    </row>
    <row r="2818" spans="1:12" ht="13.95" customHeight="1" x14ac:dyDescent="0.3">
      <c r="A2818" s="94">
        <v>43281</v>
      </c>
      <c r="B2818" s="57" t="s">
        <v>295</v>
      </c>
      <c r="C2818" s="57" t="s">
        <v>121</v>
      </c>
      <c r="D2818" s="19" t="str">
        <f t="shared" si="258"/>
        <v>Commodities</v>
      </c>
      <c r="E2818" s="19" t="str">
        <f t="shared" si="259"/>
        <v>Commodities</v>
      </c>
      <c r="F2818" s="100">
        <v>4.4299999999999999E-3</v>
      </c>
      <c r="G2818" s="101">
        <v>10.334</v>
      </c>
      <c r="H2818" s="98">
        <v>0.11149000000000001</v>
      </c>
      <c r="I2818" s="20">
        <f t="shared" si="260"/>
        <v>1</v>
      </c>
      <c r="J2818" s="102">
        <f t="shared" si="261"/>
        <v>4.2868202051480551E-4</v>
      </c>
      <c r="K2818" s="102">
        <f t="shared" si="262"/>
        <v>3.8450266437779664E-3</v>
      </c>
      <c r="L2818" s="96">
        <f t="shared" si="263"/>
        <v>4.4299999999999999E-3</v>
      </c>
    </row>
    <row r="2819" spans="1:12" ht="13.95" customHeight="1" x14ac:dyDescent="0.3">
      <c r="A2819" s="94">
        <v>43312</v>
      </c>
      <c r="B2819" s="57" t="s">
        <v>295</v>
      </c>
      <c r="C2819" s="57" t="s">
        <v>121</v>
      </c>
      <c r="D2819" s="19" t="str">
        <f t="shared" si="258"/>
        <v>Commodities</v>
      </c>
      <c r="E2819" s="19" t="str">
        <f t="shared" si="259"/>
        <v>Commodities</v>
      </c>
      <c r="F2819" s="100">
        <v>4.3210000000000002E-3</v>
      </c>
      <c r="G2819" s="101">
        <v>10.273</v>
      </c>
      <c r="H2819" s="98">
        <v>0.11369</v>
      </c>
      <c r="I2819" s="20">
        <f t="shared" si="260"/>
        <v>1</v>
      </c>
      <c r="J2819" s="102">
        <f t="shared" si="261"/>
        <v>4.2061715175703302E-4</v>
      </c>
      <c r="K2819" s="102">
        <f t="shared" si="262"/>
        <v>3.6996846842909051E-3</v>
      </c>
      <c r="L2819" s="96">
        <f t="shared" si="263"/>
        <v>4.3210000000000002E-3</v>
      </c>
    </row>
    <row r="2820" spans="1:12" ht="13.95" customHeight="1" x14ac:dyDescent="0.3">
      <c r="A2820" s="94">
        <v>43343</v>
      </c>
      <c r="B2820" s="57" t="s">
        <v>295</v>
      </c>
      <c r="C2820" s="57" t="s">
        <v>121</v>
      </c>
      <c r="D2820" s="19" t="str">
        <f t="shared" si="258"/>
        <v>Commodities</v>
      </c>
      <c r="E2820" s="19" t="str">
        <f t="shared" si="259"/>
        <v>Commodities</v>
      </c>
      <c r="F2820" s="100">
        <v>4.2469999999999999E-3</v>
      </c>
      <c r="G2820" s="101">
        <v>9.86</v>
      </c>
      <c r="H2820" s="98">
        <v>0.11379</v>
      </c>
      <c r="I2820" s="20">
        <f t="shared" si="260"/>
        <v>1</v>
      </c>
      <c r="J2820" s="102">
        <f t="shared" si="261"/>
        <v>4.3073022312373226E-4</v>
      </c>
      <c r="K2820" s="102">
        <f t="shared" si="262"/>
        <v>3.7853082267662558E-3</v>
      </c>
      <c r="L2820" s="96">
        <f t="shared" si="263"/>
        <v>4.2469999999999999E-3</v>
      </c>
    </row>
    <row r="2821" spans="1:12" ht="13.95" customHeight="1" x14ac:dyDescent="0.3">
      <c r="A2821" s="94">
        <v>43373</v>
      </c>
      <c r="B2821" s="57" t="s">
        <v>295</v>
      </c>
      <c r="C2821" s="57" t="s">
        <v>121</v>
      </c>
      <c r="D2821" s="19" t="str">
        <f t="shared" ref="D2821:D2884" si="264">VLOOKUP(C2821,GicsMap,2,FALSE)</f>
        <v>Commodities</v>
      </c>
      <c r="E2821" s="19" t="str">
        <f t="shared" ref="E2821:E2884" si="265">IF(D2821="Cyclicals",IF(COUNTIF(GlobalList,B2821)&gt;0,"WEG &amp; Embraer","Cyclicals ex-WEG &amp; Embraer"),D2821)</f>
        <v>Commodities</v>
      </c>
      <c r="F2821" s="100">
        <v>3.8279999999999998E-3</v>
      </c>
      <c r="G2821" s="101">
        <v>9.657</v>
      </c>
      <c r="H2821" s="98">
        <v>0.10018000000000001</v>
      </c>
      <c r="I2821" s="20">
        <f t="shared" ref="I2821:I2884" si="266">IF(AND(ISNUMBER(G2821),ISNUMBER(H2821),G2821&gt;=PEmin,G2821&lt;=PEmax,H2821&gt;=ROEmin,H2821&lt;=ROEmax),1,0)</f>
        <v>1</v>
      </c>
      <c r="J2821" s="102">
        <f t="shared" ref="J2821:J2884" si="267">IF(I2821=1,F2821/G2821,0)</f>
        <v>3.9639639639639637E-4</v>
      </c>
      <c r="K2821" s="102">
        <f t="shared" ref="K2821:K2884" si="268">IF(I2821=1,J2821/H2821,0)</f>
        <v>3.9568416489957712E-3</v>
      </c>
      <c r="L2821" s="96">
        <f t="shared" ref="L2821:L2884" si="269">I2821*F2821</f>
        <v>3.8279999999999998E-3</v>
      </c>
    </row>
    <row r="2822" spans="1:12" ht="13.95" customHeight="1" x14ac:dyDescent="0.3">
      <c r="A2822" s="94">
        <v>43404</v>
      </c>
      <c r="B2822" s="57" t="s">
        <v>295</v>
      </c>
      <c r="C2822" s="57" t="s">
        <v>121</v>
      </c>
      <c r="D2822" s="19" t="str">
        <f t="shared" si="264"/>
        <v>Commodities</v>
      </c>
      <c r="E2822" s="19" t="str">
        <f t="shared" si="265"/>
        <v>Commodities</v>
      </c>
      <c r="F2822" s="100">
        <v>3.4589999999999998E-3</v>
      </c>
      <c r="G2822" s="101">
        <v>9.2620000000000005</v>
      </c>
      <c r="H2822" s="98">
        <v>8.1799999999999998E-2</v>
      </c>
      <c r="I2822" s="20">
        <f t="shared" si="266"/>
        <v>1</v>
      </c>
      <c r="J2822" s="102">
        <f t="shared" si="267"/>
        <v>3.7346145540919886E-4</v>
      </c>
      <c r="K2822" s="102">
        <f t="shared" si="268"/>
        <v>4.5655434646601325E-3</v>
      </c>
      <c r="L2822" s="96">
        <f t="shared" si="269"/>
        <v>3.4589999999999998E-3</v>
      </c>
    </row>
    <row r="2823" spans="1:12" ht="13.95" customHeight="1" x14ac:dyDescent="0.3">
      <c r="A2823" s="94">
        <v>43434</v>
      </c>
      <c r="B2823" s="57" t="s">
        <v>295</v>
      </c>
      <c r="C2823" s="57" t="s">
        <v>121</v>
      </c>
      <c r="D2823" s="19" t="str">
        <f t="shared" si="264"/>
        <v>Commodities</v>
      </c>
      <c r="E2823" s="19" t="str">
        <f t="shared" si="265"/>
        <v>Commodities</v>
      </c>
      <c r="F2823" s="100">
        <v>3.617E-3</v>
      </c>
      <c r="G2823" s="101">
        <v>10.068</v>
      </c>
      <c r="H2823" s="98">
        <v>9.8239999999999994E-2</v>
      </c>
      <c r="I2823" s="20">
        <f t="shared" si="266"/>
        <v>1</v>
      </c>
      <c r="J2823" s="102">
        <f t="shared" si="267"/>
        <v>3.592570520460866E-4</v>
      </c>
      <c r="K2823" s="102">
        <f t="shared" si="268"/>
        <v>3.6569325330424126E-3</v>
      </c>
      <c r="L2823" s="96">
        <f t="shared" si="269"/>
        <v>3.617E-3</v>
      </c>
    </row>
    <row r="2824" spans="1:12" ht="13.95" customHeight="1" x14ac:dyDescent="0.3">
      <c r="A2824" s="94">
        <v>43465</v>
      </c>
      <c r="B2824" s="57" t="s">
        <v>295</v>
      </c>
      <c r="C2824" s="57" t="s">
        <v>121</v>
      </c>
      <c r="D2824" s="19" t="str">
        <f t="shared" si="264"/>
        <v>Commodities</v>
      </c>
      <c r="E2824" s="19" t="str">
        <f t="shared" si="265"/>
        <v>Commodities</v>
      </c>
      <c r="F2824" s="100">
        <v>3.6050000000000001E-3</v>
      </c>
      <c r="G2824" s="101">
        <v>9.1050000000000004</v>
      </c>
      <c r="H2824" s="98">
        <v>0.11923</v>
      </c>
      <c r="I2824" s="20">
        <f t="shared" si="266"/>
        <v>1</v>
      </c>
      <c r="J2824" s="102">
        <f t="shared" si="267"/>
        <v>3.959362987369577E-4</v>
      </c>
      <c r="K2824" s="102">
        <f t="shared" si="268"/>
        <v>3.3207774782936985E-3</v>
      </c>
      <c r="L2824" s="96">
        <f t="shared" si="269"/>
        <v>3.6050000000000001E-3</v>
      </c>
    </row>
    <row r="2825" spans="1:12" ht="13.95" customHeight="1" x14ac:dyDescent="0.3">
      <c r="A2825" s="94">
        <v>43496</v>
      </c>
      <c r="B2825" s="57" t="s">
        <v>295</v>
      </c>
      <c r="C2825" s="57" t="s">
        <v>121</v>
      </c>
      <c r="D2825" s="19" t="str">
        <f t="shared" si="264"/>
        <v>Commodities</v>
      </c>
      <c r="E2825" s="19" t="str">
        <f t="shared" si="265"/>
        <v>Commodities</v>
      </c>
      <c r="F2825" s="100">
        <v>4.3899999999999998E-3</v>
      </c>
      <c r="G2825" s="101">
        <v>11.861000000000001</v>
      </c>
      <c r="H2825" s="98">
        <v>0.11335000000000001</v>
      </c>
      <c r="I2825" s="20">
        <f t="shared" si="266"/>
        <v>1</v>
      </c>
      <c r="J2825" s="102">
        <f t="shared" si="267"/>
        <v>3.7012056319028747E-4</v>
      </c>
      <c r="K2825" s="102">
        <f t="shared" si="268"/>
        <v>3.2652894855781864E-3</v>
      </c>
      <c r="L2825" s="96">
        <f t="shared" si="269"/>
        <v>4.3899999999999998E-3</v>
      </c>
    </row>
    <row r="2826" spans="1:12" ht="13.95" customHeight="1" x14ac:dyDescent="0.3">
      <c r="A2826" s="94">
        <v>43524</v>
      </c>
      <c r="B2826" s="57" t="s">
        <v>295</v>
      </c>
      <c r="C2826" s="57" t="s">
        <v>121</v>
      </c>
      <c r="D2826" s="19" t="str">
        <f t="shared" si="264"/>
        <v>Commodities</v>
      </c>
      <c r="E2826" s="19" t="str">
        <f t="shared" si="265"/>
        <v>Commodities</v>
      </c>
      <c r="F2826" s="100">
        <v>4.4349999999999997E-3</v>
      </c>
      <c r="G2826" s="101">
        <v>10.726000000000001</v>
      </c>
      <c r="H2826" s="98">
        <v>0.13349</v>
      </c>
      <c r="I2826" s="20">
        <f t="shared" si="266"/>
        <v>1</v>
      </c>
      <c r="J2826" s="102">
        <f t="shared" si="267"/>
        <v>4.1348126048853249E-4</v>
      </c>
      <c r="K2826" s="102">
        <f t="shared" si="268"/>
        <v>3.0974699265003559E-3</v>
      </c>
      <c r="L2826" s="96">
        <f t="shared" si="269"/>
        <v>4.4349999999999997E-3</v>
      </c>
    </row>
    <row r="2827" spans="1:12" ht="13.95" customHeight="1" x14ac:dyDescent="0.3">
      <c r="A2827" s="94">
        <v>43555</v>
      </c>
      <c r="B2827" s="57" t="s">
        <v>295</v>
      </c>
      <c r="C2827" s="57" t="s">
        <v>121</v>
      </c>
      <c r="D2827" s="19" t="str">
        <f t="shared" si="264"/>
        <v>Commodities</v>
      </c>
      <c r="E2827" s="19" t="str">
        <f t="shared" si="265"/>
        <v>Commodities</v>
      </c>
      <c r="F2827" s="100">
        <v>4.3400000000000001E-3</v>
      </c>
      <c r="G2827" s="101">
        <v>10.532</v>
      </c>
      <c r="H2827" s="98">
        <v>9.9469999999999989E-2</v>
      </c>
      <c r="I2827" s="20">
        <f t="shared" si="266"/>
        <v>1</v>
      </c>
      <c r="J2827" s="102">
        <f t="shared" si="267"/>
        <v>4.1207747816179266E-4</v>
      </c>
      <c r="K2827" s="102">
        <f t="shared" si="268"/>
        <v>4.1427312572815192E-3</v>
      </c>
      <c r="L2827" s="96">
        <f t="shared" si="269"/>
        <v>4.3400000000000001E-3</v>
      </c>
    </row>
    <row r="2828" spans="1:12" ht="13.95" customHeight="1" x14ac:dyDescent="0.3">
      <c r="A2828" s="94">
        <v>43585</v>
      </c>
      <c r="B2828" s="57" t="s">
        <v>295</v>
      </c>
      <c r="C2828" s="57" t="s">
        <v>121</v>
      </c>
      <c r="D2828" s="19" t="str">
        <f t="shared" si="264"/>
        <v>Commodities</v>
      </c>
      <c r="E2828" s="19" t="str">
        <f t="shared" si="265"/>
        <v>Commodities</v>
      </c>
      <c r="F2828" s="100">
        <v>4.7360000000000006E-3</v>
      </c>
      <c r="G2828" s="101">
        <v>10.086</v>
      </c>
      <c r="H2828" s="98">
        <v>9.4529999999999989E-2</v>
      </c>
      <c r="I2828" s="20">
        <f t="shared" si="266"/>
        <v>1</v>
      </c>
      <c r="J2828" s="102">
        <f t="shared" si="267"/>
        <v>4.6956176878841966E-4</v>
      </c>
      <c r="K2828" s="102">
        <f t="shared" si="268"/>
        <v>4.9673306758533766E-3</v>
      </c>
      <c r="L2828" s="96">
        <f t="shared" si="269"/>
        <v>4.7360000000000006E-3</v>
      </c>
    </row>
    <row r="2829" spans="1:12" ht="13.95" customHeight="1" x14ac:dyDescent="0.3">
      <c r="A2829" s="94">
        <v>43616</v>
      </c>
      <c r="B2829" s="57" t="s">
        <v>295</v>
      </c>
      <c r="C2829" s="57" t="s">
        <v>121</v>
      </c>
      <c r="D2829" s="19" t="str">
        <f t="shared" si="264"/>
        <v>Commodities</v>
      </c>
      <c r="E2829" s="19" t="str">
        <f t="shared" si="265"/>
        <v>Commodities</v>
      </c>
      <c r="F2829" s="100">
        <v>4.5719999999999997E-3</v>
      </c>
      <c r="G2829" s="101">
        <v>10.446</v>
      </c>
      <c r="H2829" s="98">
        <v>0.12438</v>
      </c>
      <c r="I2829" s="20">
        <f t="shared" si="266"/>
        <v>1</v>
      </c>
      <c r="J2829" s="102">
        <f t="shared" si="267"/>
        <v>4.3767949454336585E-4</v>
      </c>
      <c r="K2829" s="102">
        <f t="shared" si="268"/>
        <v>3.5188896490059964E-3</v>
      </c>
      <c r="L2829" s="96">
        <f t="shared" si="269"/>
        <v>4.5719999999999997E-3</v>
      </c>
    </row>
    <row r="2830" spans="1:12" ht="13.95" customHeight="1" x14ac:dyDescent="0.3">
      <c r="A2830" s="94">
        <v>43646</v>
      </c>
      <c r="B2830" s="57" t="s">
        <v>295</v>
      </c>
      <c r="C2830" s="57" t="s">
        <v>121</v>
      </c>
      <c r="D2830" s="19" t="str">
        <f t="shared" si="264"/>
        <v>Commodities</v>
      </c>
      <c r="E2830" s="19" t="str">
        <f t="shared" si="265"/>
        <v>Commodities</v>
      </c>
      <c r="F2830" s="100">
        <v>4.3070000000000001E-3</v>
      </c>
      <c r="G2830" s="101">
        <v>10.307</v>
      </c>
      <c r="H2830" s="98">
        <v>0.12363</v>
      </c>
      <c r="I2830" s="20">
        <f t="shared" si="266"/>
        <v>1</v>
      </c>
      <c r="J2830" s="102">
        <f t="shared" si="267"/>
        <v>4.1787134956825455E-4</v>
      </c>
      <c r="K2830" s="102">
        <f t="shared" si="268"/>
        <v>3.3800157693784239E-3</v>
      </c>
      <c r="L2830" s="96">
        <f t="shared" si="269"/>
        <v>4.3070000000000001E-3</v>
      </c>
    </row>
    <row r="2831" spans="1:12" ht="13.95" customHeight="1" x14ac:dyDescent="0.3">
      <c r="A2831" s="94">
        <v>43677</v>
      </c>
      <c r="B2831" s="57" t="s">
        <v>295</v>
      </c>
      <c r="C2831" s="57" t="s">
        <v>121</v>
      </c>
      <c r="D2831" s="19" t="str">
        <f t="shared" si="264"/>
        <v>Commodities</v>
      </c>
      <c r="E2831" s="19" t="str">
        <f t="shared" si="265"/>
        <v>Commodities</v>
      </c>
      <c r="F2831" s="100">
        <v>4.6889999999999996E-3</v>
      </c>
      <c r="G2831" s="101">
        <v>11.885</v>
      </c>
      <c r="H2831" s="98">
        <v>0.11026</v>
      </c>
      <c r="I2831" s="20">
        <f t="shared" si="266"/>
        <v>1</v>
      </c>
      <c r="J2831" s="102">
        <f t="shared" si="267"/>
        <v>3.9453092132940679E-4</v>
      </c>
      <c r="K2831" s="102">
        <f t="shared" si="268"/>
        <v>3.5781872059623327E-3</v>
      </c>
      <c r="L2831" s="96">
        <f t="shared" si="269"/>
        <v>4.6889999999999996E-3</v>
      </c>
    </row>
    <row r="2832" spans="1:12" ht="13.95" customHeight="1" x14ac:dyDescent="0.3">
      <c r="A2832" s="94">
        <v>43708</v>
      </c>
      <c r="B2832" s="57" t="s">
        <v>295</v>
      </c>
      <c r="C2832" s="57" t="s">
        <v>121</v>
      </c>
      <c r="D2832" s="19" t="str">
        <f t="shared" si="264"/>
        <v>Commodities</v>
      </c>
      <c r="E2832" s="19" t="str">
        <f t="shared" si="265"/>
        <v>Commodities</v>
      </c>
      <c r="F2832" s="100">
        <v>4.4429999999999999E-3</v>
      </c>
      <c r="G2832" s="101">
        <v>11.61</v>
      </c>
      <c r="H2832" s="98">
        <v>0.12427000000000001</v>
      </c>
      <c r="I2832" s="20">
        <f t="shared" si="266"/>
        <v>1</v>
      </c>
      <c r="J2832" s="102">
        <f t="shared" si="267"/>
        <v>3.8268733850129198E-4</v>
      </c>
      <c r="K2832" s="102">
        <f t="shared" si="268"/>
        <v>3.0794828880767035E-3</v>
      </c>
      <c r="L2832" s="96">
        <f t="shared" si="269"/>
        <v>4.4429999999999999E-3</v>
      </c>
    </row>
    <row r="2833" spans="1:12" ht="13.95" customHeight="1" x14ac:dyDescent="0.3">
      <c r="A2833" s="94">
        <v>43738</v>
      </c>
      <c r="B2833" s="57" t="s">
        <v>295</v>
      </c>
      <c r="C2833" s="57" t="s">
        <v>121</v>
      </c>
      <c r="D2833" s="19" t="str">
        <f t="shared" si="264"/>
        <v>Commodities</v>
      </c>
      <c r="E2833" s="19" t="str">
        <f t="shared" si="265"/>
        <v>Commodities</v>
      </c>
      <c r="F2833" s="100">
        <v>4.5690000000000001E-3</v>
      </c>
      <c r="G2833" s="101">
        <v>11.926</v>
      </c>
      <c r="H2833" s="98">
        <v>0.11967</v>
      </c>
      <c r="I2833" s="20">
        <f t="shared" si="266"/>
        <v>1</v>
      </c>
      <c r="J2833" s="102">
        <f t="shared" si="267"/>
        <v>3.8311252725138352E-4</v>
      </c>
      <c r="K2833" s="102">
        <f t="shared" si="268"/>
        <v>3.2014082664943888E-3</v>
      </c>
      <c r="L2833" s="96">
        <f t="shared" si="269"/>
        <v>4.5690000000000001E-3</v>
      </c>
    </row>
    <row r="2834" spans="1:12" ht="13.95" customHeight="1" x14ac:dyDescent="0.3">
      <c r="A2834" s="94">
        <v>43769</v>
      </c>
      <c r="B2834" s="57" t="s">
        <v>295</v>
      </c>
      <c r="C2834" s="57" t="s">
        <v>121</v>
      </c>
      <c r="D2834" s="19" t="str">
        <f t="shared" si="264"/>
        <v>Commodities</v>
      </c>
      <c r="E2834" s="19" t="str">
        <f t="shared" si="265"/>
        <v>Commodities</v>
      </c>
      <c r="F2834" s="100">
        <v>4.8589999999999996E-3</v>
      </c>
      <c r="G2834" s="101">
        <v>11.936999999999999</v>
      </c>
      <c r="H2834" s="98">
        <v>0.12003</v>
      </c>
      <c r="I2834" s="20">
        <f t="shared" si="266"/>
        <v>1</v>
      </c>
      <c r="J2834" s="102">
        <f t="shared" si="267"/>
        <v>4.0705369858423386E-4</v>
      </c>
      <c r="K2834" s="102">
        <f t="shared" si="268"/>
        <v>3.3912663382840444E-3</v>
      </c>
      <c r="L2834" s="96">
        <f t="shared" si="269"/>
        <v>4.8589999999999996E-3</v>
      </c>
    </row>
    <row r="2835" spans="1:12" ht="13.95" customHeight="1" x14ac:dyDescent="0.3">
      <c r="A2835" s="94">
        <v>43799</v>
      </c>
      <c r="B2835" s="57" t="s">
        <v>295</v>
      </c>
      <c r="C2835" s="57" t="s">
        <v>121</v>
      </c>
      <c r="D2835" s="19" t="str">
        <f t="shared" si="264"/>
        <v>Commodities</v>
      </c>
      <c r="E2835" s="19" t="str">
        <f t="shared" si="265"/>
        <v>Commodities</v>
      </c>
      <c r="F2835" s="100">
        <v>5.1609999999999998E-3</v>
      </c>
      <c r="G2835" s="101">
        <v>11.965999999999999</v>
      </c>
      <c r="H2835" s="98">
        <v>0.11828</v>
      </c>
      <c r="I2835" s="20">
        <f t="shared" si="266"/>
        <v>1</v>
      </c>
      <c r="J2835" s="102">
        <f t="shared" si="267"/>
        <v>4.3130536520140399E-4</v>
      </c>
      <c r="K2835" s="102">
        <f t="shared" si="268"/>
        <v>3.6464775549662157E-3</v>
      </c>
      <c r="L2835" s="96">
        <f t="shared" si="269"/>
        <v>5.1609999999999998E-3</v>
      </c>
    </row>
    <row r="2836" spans="1:12" ht="13.95" customHeight="1" x14ac:dyDescent="0.3">
      <c r="A2836" s="94">
        <v>43830</v>
      </c>
      <c r="B2836" s="57" t="s">
        <v>295</v>
      </c>
      <c r="C2836" s="57" t="s">
        <v>121</v>
      </c>
      <c r="D2836" s="19" t="str">
        <f t="shared" si="264"/>
        <v>Commodities</v>
      </c>
      <c r="E2836" s="19" t="str">
        <f t="shared" si="265"/>
        <v>Commodities</v>
      </c>
      <c r="F2836" s="100">
        <v>5.4469999999999996E-3</v>
      </c>
      <c r="G2836" s="101">
        <v>13.298</v>
      </c>
      <c r="H2836" s="98">
        <v>0.16853000000000001</v>
      </c>
      <c r="I2836" s="20">
        <f t="shared" si="266"/>
        <v>1</v>
      </c>
      <c r="J2836" s="102">
        <f t="shared" si="267"/>
        <v>4.0961046773950964E-4</v>
      </c>
      <c r="K2836" s="102">
        <f t="shared" si="268"/>
        <v>2.4304899290304967E-3</v>
      </c>
      <c r="L2836" s="96">
        <f t="shared" si="269"/>
        <v>5.4469999999999996E-3</v>
      </c>
    </row>
    <row r="2837" spans="1:12" ht="13.95" customHeight="1" x14ac:dyDescent="0.3">
      <c r="A2837" s="94">
        <v>43861</v>
      </c>
      <c r="B2837" s="57" t="s">
        <v>295</v>
      </c>
      <c r="C2837" s="57" t="s">
        <v>121</v>
      </c>
      <c r="D2837" s="19" t="str">
        <f t="shared" si="264"/>
        <v>Commodities</v>
      </c>
      <c r="E2837" s="19" t="str">
        <f t="shared" si="265"/>
        <v>Commodities</v>
      </c>
      <c r="F2837" s="100">
        <v>6.0860000000000003E-3</v>
      </c>
      <c r="G2837" s="101">
        <v>14.875</v>
      </c>
      <c r="H2837" s="98">
        <v>0.15287999999999999</v>
      </c>
      <c r="I2837" s="20">
        <f t="shared" si="266"/>
        <v>1</v>
      </c>
      <c r="J2837" s="102">
        <f t="shared" si="267"/>
        <v>4.0914285714285716E-4</v>
      </c>
      <c r="K2837" s="102">
        <f t="shared" si="268"/>
        <v>2.6762353292965539E-3</v>
      </c>
      <c r="L2837" s="96">
        <f t="shared" si="269"/>
        <v>6.0860000000000003E-3</v>
      </c>
    </row>
    <row r="2838" spans="1:12" ht="13.95" customHeight="1" x14ac:dyDescent="0.3">
      <c r="A2838" s="94">
        <v>43890</v>
      </c>
      <c r="B2838" s="57" t="s">
        <v>295</v>
      </c>
      <c r="C2838" s="57" t="s">
        <v>121</v>
      </c>
      <c r="D2838" s="19" t="str">
        <f t="shared" si="264"/>
        <v>Commodities</v>
      </c>
      <c r="E2838" s="19" t="str">
        <f t="shared" si="265"/>
        <v>Commodities</v>
      </c>
      <c r="F2838" s="100">
        <v>6.117E-3</v>
      </c>
      <c r="G2838" s="101">
        <v>12.896000000000001</v>
      </c>
      <c r="H2838" s="98">
        <v>0.15468000000000001</v>
      </c>
      <c r="I2838" s="20">
        <f t="shared" si="266"/>
        <v>1</v>
      </c>
      <c r="J2838" s="102">
        <f t="shared" si="267"/>
        <v>4.7433312655086849E-4</v>
      </c>
      <c r="K2838" s="102">
        <f t="shared" si="268"/>
        <v>3.0665446505745309E-3</v>
      </c>
      <c r="L2838" s="96">
        <f t="shared" si="269"/>
        <v>6.117E-3</v>
      </c>
    </row>
    <row r="2839" spans="1:12" ht="13.95" customHeight="1" x14ac:dyDescent="0.3">
      <c r="A2839" s="94">
        <v>43921</v>
      </c>
      <c r="B2839" s="57" t="s">
        <v>295</v>
      </c>
      <c r="C2839" s="57" t="s">
        <v>121</v>
      </c>
      <c r="D2839" s="19" t="str">
        <f t="shared" si="264"/>
        <v>Commodities</v>
      </c>
      <c r="E2839" s="19" t="str">
        <f t="shared" si="265"/>
        <v>Commodities</v>
      </c>
      <c r="F2839" s="100">
        <v>6.4270000000000004E-3</v>
      </c>
      <c r="G2839" s="101">
        <v>9.7940000000000005</v>
      </c>
      <c r="H2839" s="98">
        <v>0.16119</v>
      </c>
      <c r="I2839" s="20">
        <f t="shared" si="266"/>
        <v>1</v>
      </c>
      <c r="J2839" s="102">
        <f t="shared" si="267"/>
        <v>6.5621809270982232E-4</v>
      </c>
      <c r="K2839" s="102">
        <f t="shared" si="268"/>
        <v>4.0710843892910378E-3</v>
      </c>
      <c r="L2839" s="96">
        <f t="shared" si="269"/>
        <v>6.4270000000000004E-3</v>
      </c>
    </row>
    <row r="2840" spans="1:12" ht="13.95" customHeight="1" x14ac:dyDescent="0.3">
      <c r="A2840" s="94">
        <v>43951</v>
      </c>
      <c r="B2840" s="57" t="s">
        <v>295</v>
      </c>
      <c r="C2840" s="57" t="s">
        <v>121</v>
      </c>
      <c r="D2840" s="19" t="str">
        <f t="shared" si="264"/>
        <v>Commodities</v>
      </c>
      <c r="E2840" s="19" t="str">
        <f t="shared" si="265"/>
        <v>Commodities</v>
      </c>
      <c r="F2840" s="100">
        <v>6.3660000000000001E-3</v>
      </c>
      <c r="G2840" s="101">
        <v>11.983000000000001</v>
      </c>
      <c r="H2840" s="98">
        <v>0.13855000000000001</v>
      </c>
      <c r="I2840" s="20">
        <f t="shared" si="266"/>
        <v>1</v>
      </c>
      <c r="J2840" s="102">
        <f t="shared" si="267"/>
        <v>5.312526078611366E-4</v>
      </c>
      <c r="K2840" s="102">
        <f t="shared" si="268"/>
        <v>3.8343746507480086E-3</v>
      </c>
      <c r="L2840" s="96">
        <f t="shared" si="269"/>
        <v>6.3660000000000001E-3</v>
      </c>
    </row>
    <row r="2841" spans="1:12" ht="13.95" customHeight="1" x14ac:dyDescent="0.3">
      <c r="A2841" s="94">
        <v>43982</v>
      </c>
      <c r="B2841" s="57" t="s">
        <v>295</v>
      </c>
      <c r="C2841" s="57" t="s">
        <v>121</v>
      </c>
      <c r="D2841" s="19" t="str">
        <f t="shared" si="264"/>
        <v>Commodities</v>
      </c>
      <c r="E2841" s="19" t="str">
        <f t="shared" si="265"/>
        <v>Commodities</v>
      </c>
      <c r="F2841" s="100">
        <v>6.398E-3</v>
      </c>
      <c r="G2841" s="101">
        <v>14.432</v>
      </c>
      <c r="H2841" s="98">
        <v>0.14421999999999999</v>
      </c>
      <c r="I2841" s="20">
        <f t="shared" si="266"/>
        <v>1</v>
      </c>
      <c r="J2841" s="102">
        <f t="shared" si="267"/>
        <v>4.4332039911308202E-4</v>
      </c>
      <c r="K2841" s="102">
        <f t="shared" si="268"/>
        <v>3.0739176196996399E-3</v>
      </c>
      <c r="L2841" s="96">
        <f t="shared" si="269"/>
        <v>6.398E-3</v>
      </c>
    </row>
    <row r="2842" spans="1:12" ht="13.95" customHeight="1" x14ac:dyDescent="0.3">
      <c r="A2842" s="94">
        <v>44012</v>
      </c>
      <c r="B2842" s="57" t="s">
        <v>295</v>
      </c>
      <c r="C2842" s="57" t="s">
        <v>121</v>
      </c>
      <c r="D2842" s="19" t="str">
        <f t="shared" si="264"/>
        <v>Commodities</v>
      </c>
      <c r="E2842" s="19" t="str">
        <f t="shared" si="265"/>
        <v>Commodities</v>
      </c>
      <c r="F2842" s="100">
        <v>6.3239999999999998E-3</v>
      </c>
      <c r="G2842" s="101">
        <v>15.103999999999999</v>
      </c>
      <c r="H2842" s="98">
        <v>0.14257</v>
      </c>
      <c r="I2842" s="20">
        <f t="shared" si="266"/>
        <v>1</v>
      </c>
      <c r="J2842" s="102">
        <f t="shared" si="267"/>
        <v>4.1869703389830511E-4</v>
      </c>
      <c r="K2842" s="102">
        <f t="shared" si="268"/>
        <v>2.9367821694487278E-3</v>
      </c>
      <c r="L2842" s="96">
        <f t="shared" si="269"/>
        <v>6.3239999999999998E-3</v>
      </c>
    </row>
    <row r="2843" spans="1:12" ht="13.95" customHeight="1" x14ac:dyDescent="0.3">
      <c r="A2843" s="94">
        <v>44043</v>
      </c>
      <c r="B2843" s="57" t="s">
        <v>295</v>
      </c>
      <c r="C2843" s="57" t="s">
        <v>121</v>
      </c>
      <c r="D2843" s="19" t="str">
        <f t="shared" si="264"/>
        <v>Commodities</v>
      </c>
      <c r="E2843" s="19" t="str">
        <f t="shared" si="265"/>
        <v>Commodities</v>
      </c>
      <c r="F2843" s="100">
        <v>7.4129999999999986E-3</v>
      </c>
      <c r="G2843" s="101">
        <v>18.527999999999999</v>
      </c>
      <c r="H2843" s="98">
        <v>0.12855</v>
      </c>
      <c r="I2843" s="20">
        <f t="shared" si="266"/>
        <v>1</v>
      </c>
      <c r="J2843" s="102">
        <f t="shared" si="267"/>
        <v>4.0009715025906732E-4</v>
      </c>
      <c r="K2843" s="102">
        <f t="shared" si="268"/>
        <v>3.1123854551463812E-3</v>
      </c>
      <c r="L2843" s="96">
        <f t="shared" si="269"/>
        <v>7.4129999999999986E-3</v>
      </c>
    </row>
    <row r="2844" spans="1:12" ht="13.95" customHeight="1" x14ac:dyDescent="0.3">
      <c r="A2844" s="94">
        <v>44074</v>
      </c>
      <c r="B2844" s="57" t="s">
        <v>295</v>
      </c>
      <c r="C2844" s="57" t="s">
        <v>121</v>
      </c>
      <c r="D2844" s="19" t="str">
        <f t="shared" si="264"/>
        <v>Commodities</v>
      </c>
      <c r="E2844" s="19" t="str">
        <f t="shared" si="265"/>
        <v>Commodities</v>
      </c>
      <c r="F2844" s="100">
        <v>7.0799999999999986E-3</v>
      </c>
      <c r="G2844" s="101">
        <v>19.152999999999999</v>
      </c>
      <c r="H2844" s="98">
        <v>0.21395</v>
      </c>
      <c r="I2844" s="20">
        <f t="shared" si="266"/>
        <v>1</v>
      </c>
      <c r="J2844" s="102">
        <f t="shared" si="267"/>
        <v>3.6965488435232073E-4</v>
      </c>
      <c r="K2844" s="102">
        <f t="shared" si="268"/>
        <v>1.7277629556079492E-3</v>
      </c>
      <c r="L2844" s="96">
        <f t="shared" si="269"/>
        <v>7.0799999999999986E-3</v>
      </c>
    </row>
    <row r="2845" spans="1:12" ht="13.95" customHeight="1" x14ac:dyDescent="0.3">
      <c r="A2845" s="94">
        <v>44104</v>
      </c>
      <c r="B2845" s="57" t="s">
        <v>295</v>
      </c>
      <c r="C2845" s="57" t="s">
        <v>121</v>
      </c>
      <c r="D2845" s="19" t="str">
        <f t="shared" si="264"/>
        <v>Commodities</v>
      </c>
      <c r="E2845" s="19" t="str">
        <f t="shared" si="265"/>
        <v>Commodities</v>
      </c>
      <c r="F2845" s="100">
        <v>5.1070000000000004E-3</v>
      </c>
      <c r="G2845" s="101">
        <v>14.792</v>
      </c>
      <c r="H2845" s="98">
        <v>0.1875</v>
      </c>
      <c r="I2845" s="20">
        <f t="shared" si="266"/>
        <v>1</v>
      </c>
      <c r="J2845" s="102">
        <f t="shared" si="267"/>
        <v>3.452541914548405E-4</v>
      </c>
      <c r="K2845" s="102">
        <f t="shared" si="268"/>
        <v>1.8413556877591494E-3</v>
      </c>
      <c r="L2845" s="96">
        <f t="shared" si="269"/>
        <v>5.1070000000000004E-3</v>
      </c>
    </row>
    <row r="2846" spans="1:12" ht="13.95" customHeight="1" x14ac:dyDescent="0.3">
      <c r="A2846" s="94">
        <v>44135</v>
      </c>
      <c r="B2846" s="57" t="s">
        <v>295</v>
      </c>
      <c r="C2846" s="57" t="s">
        <v>121</v>
      </c>
      <c r="D2846" s="19" t="str">
        <f t="shared" si="264"/>
        <v>Commodities</v>
      </c>
      <c r="E2846" s="19" t="str">
        <f t="shared" si="265"/>
        <v>Commodities</v>
      </c>
      <c r="F2846" s="100">
        <v>4.8770000000000003E-3</v>
      </c>
      <c r="G2846" s="101">
        <v>13.814</v>
      </c>
      <c r="H2846" s="98">
        <v>0.19728000000000001</v>
      </c>
      <c r="I2846" s="20">
        <f t="shared" si="266"/>
        <v>1</v>
      </c>
      <c r="J2846" s="102">
        <f t="shared" si="267"/>
        <v>3.5304763283625307E-4</v>
      </c>
      <c r="K2846" s="102">
        <f t="shared" si="268"/>
        <v>1.7895764032656784E-3</v>
      </c>
      <c r="L2846" s="96">
        <f t="shared" si="269"/>
        <v>4.8770000000000003E-3</v>
      </c>
    </row>
    <row r="2847" spans="1:12" ht="13.95" customHeight="1" x14ac:dyDescent="0.3">
      <c r="A2847" s="94">
        <v>44165</v>
      </c>
      <c r="B2847" s="57" t="s">
        <v>295</v>
      </c>
      <c r="C2847" s="57" t="s">
        <v>121</v>
      </c>
      <c r="D2847" s="19" t="str">
        <f t="shared" si="264"/>
        <v>Commodities</v>
      </c>
      <c r="E2847" s="19" t="str">
        <f t="shared" si="265"/>
        <v>Commodities</v>
      </c>
      <c r="F2847" s="100">
        <v>5.0249999999999991E-3</v>
      </c>
      <c r="G2847" s="101">
        <v>15.781000000000001</v>
      </c>
      <c r="H2847" s="98">
        <v>0.20641000000000001</v>
      </c>
      <c r="I2847" s="20">
        <f t="shared" si="266"/>
        <v>1</v>
      </c>
      <c r="J2847" s="102">
        <f t="shared" si="267"/>
        <v>3.1842088587541976E-4</v>
      </c>
      <c r="K2847" s="102">
        <f t="shared" si="268"/>
        <v>1.5426621087903675E-3</v>
      </c>
      <c r="L2847" s="96">
        <f t="shared" si="269"/>
        <v>5.0249999999999991E-3</v>
      </c>
    </row>
    <row r="2848" spans="1:12" ht="13.95" customHeight="1" x14ac:dyDescent="0.3">
      <c r="A2848" s="94">
        <v>44196</v>
      </c>
      <c r="B2848" s="57" t="s">
        <v>295</v>
      </c>
      <c r="C2848" s="57" t="s">
        <v>121</v>
      </c>
      <c r="D2848" s="19" t="str">
        <f t="shared" si="264"/>
        <v>Commodities</v>
      </c>
      <c r="E2848" s="19" t="str">
        <f t="shared" si="265"/>
        <v>Commodities</v>
      </c>
      <c r="F2848" s="100">
        <v>4.5649999999999996E-3</v>
      </c>
      <c r="G2848" s="101">
        <v>13.972</v>
      </c>
      <c r="H2848" s="98">
        <v>0.14610000000000001</v>
      </c>
      <c r="I2848" s="20">
        <f t="shared" si="266"/>
        <v>1</v>
      </c>
      <c r="J2848" s="102">
        <f t="shared" si="267"/>
        <v>3.2672487832808471E-4</v>
      </c>
      <c r="K2848" s="102">
        <f t="shared" si="268"/>
        <v>2.2363099132654668E-3</v>
      </c>
      <c r="L2848" s="96">
        <f t="shared" si="269"/>
        <v>4.5649999999999996E-3</v>
      </c>
    </row>
    <row r="2849" spans="1:12" ht="13.95" customHeight="1" x14ac:dyDescent="0.3">
      <c r="A2849" s="94">
        <v>44227</v>
      </c>
      <c r="B2849" s="57" t="s">
        <v>295</v>
      </c>
      <c r="C2849" s="57" t="s">
        <v>121</v>
      </c>
      <c r="D2849" s="19" t="str">
        <f t="shared" si="264"/>
        <v>Commodities</v>
      </c>
      <c r="E2849" s="19" t="str">
        <f t="shared" si="265"/>
        <v>Commodities</v>
      </c>
      <c r="F2849" s="100">
        <v>4.5900000000000003E-3</v>
      </c>
      <c r="G2849" s="101">
        <v>13.728</v>
      </c>
      <c r="H2849" s="98">
        <v>0.16261</v>
      </c>
      <c r="I2849" s="20">
        <f t="shared" si="266"/>
        <v>1</v>
      </c>
      <c r="J2849" s="102">
        <f t="shared" si="267"/>
        <v>3.343531468531469E-4</v>
      </c>
      <c r="K2849" s="102">
        <f t="shared" si="268"/>
        <v>2.0561659605998826E-3</v>
      </c>
      <c r="L2849" s="96">
        <f t="shared" si="269"/>
        <v>4.5900000000000003E-3</v>
      </c>
    </row>
    <row r="2850" spans="1:12" ht="13.95" customHeight="1" x14ac:dyDescent="0.3">
      <c r="A2850" s="94">
        <v>44255</v>
      </c>
      <c r="B2850" s="57" t="s">
        <v>295</v>
      </c>
      <c r="C2850" s="57" t="s">
        <v>121</v>
      </c>
      <c r="D2850" s="19" t="str">
        <f t="shared" si="264"/>
        <v>Commodities</v>
      </c>
      <c r="E2850" s="19" t="str">
        <f t="shared" si="265"/>
        <v>Commodities</v>
      </c>
      <c r="F2850" s="100">
        <v>5.1999999999999998E-3</v>
      </c>
      <c r="G2850" s="101">
        <v>15.954000000000001</v>
      </c>
      <c r="H2850" s="98">
        <v>0.16081000000000001</v>
      </c>
      <c r="I2850" s="20">
        <f t="shared" si="266"/>
        <v>1</v>
      </c>
      <c r="J2850" s="102">
        <f t="shared" si="267"/>
        <v>3.2593706907358652E-4</v>
      </c>
      <c r="K2850" s="102">
        <f t="shared" si="268"/>
        <v>2.0268457749741094E-3</v>
      </c>
      <c r="L2850" s="96">
        <f t="shared" si="269"/>
        <v>5.1999999999999998E-3</v>
      </c>
    </row>
    <row r="2851" spans="1:12" ht="13.95" customHeight="1" x14ac:dyDescent="0.3">
      <c r="A2851" s="94">
        <v>44286</v>
      </c>
      <c r="B2851" s="57" t="s">
        <v>295</v>
      </c>
      <c r="C2851" s="57" t="s">
        <v>121</v>
      </c>
      <c r="D2851" s="19" t="str">
        <f t="shared" si="264"/>
        <v>Commodities</v>
      </c>
      <c r="E2851" s="19" t="str">
        <f t="shared" si="265"/>
        <v>Commodities</v>
      </c>
      <c r="F2851" s="100">
        <v>6.8700000000000002E-3</v>
      </c>
      <c r="G2851" s="101">
        <v>18.244</v>
      </c>
      <c r="H2851" s="98">
        <v>0.21703</v>
      </c>
      <c r="I2851" s="20">
        <f t="shared" si="266"/>
        <v>1</v>
      </c>
      <c r="J2851" s="102">
        <f t="shared" si="267"/>
        <v>3.765621574216181E-4</v>
      </c>
      <c r="K2851" s="102">
        <f t="shared" si="268"/>
        <v>1.7350696098309823E-3</v>
      </c>
      <c r="L2851" s="96">
        <f t="shared" si="269"/>
        <v>6.8700000000000002E-3</v>
      </c>
    </row>
    <row r="2852" spans="1:12" ht="13.95" customHeight="1" x14ac:dyDescent="0.3">
      <c r="A2852" s="94">
        <v>44316</v>
      </c>
      <c r="B2852" s="57" t="s">
        <v>295</v>
      </c>
      <c r="C2852" s="57" t="s">
        <v>121</v>
      </c>
      <c r="D2852" s="19" t="str">
        <f t="shared" si="264"/>
        <v>Commodities</v>
      </c>
      <c r="E2852" s="19" t="str">
        <f t="shared" si="265"/>
        <v>Commodities</v>
      </c>
      <c r="F2852" s="100">
        <v>1.223E-2</v>
      </c>
      <c r="G2852" s="101">
        <v>19.518000000000001</v>
      </c>
      <c r="H2852" s="98">
        <v>0.17731</v>
      </c>
      <c r="I2852" s="20">
        <f t="shared" si="266"/>
        <v>1</v>
      </c>
      <c r="J2852" s="102">
        <f t="shared" si="267"/>
        <v>6.2660108617686237E-4</v>
      </c>
      <c r="K2852" s="102">
        <f t="shared" si="268"/>
        <v>3.5339297624322509E-3</v>
      </c>
      <c r="L2852" s="96">
        <f t="shared" si="269"/>
        <v>1.223E-2</v>
      </c>
    </row>
    <row r="2853" spans="1:12" ht="13.95" customHeight="1" x14ac:dyDescent="0.3">
      <c r="A2853" s="94">
        <v>44347</v>
      </c>
      <c r="B2853" s="57" t="s">
        <v>295</v>
      </c>
      <c r="C2853" s="57" t="s">
        <v>121</v>
      </c>
      <c r="D2853" s="19" t="str">
        <f t="shared" si="264"/>
        <v>Commodities</v>
      </c>
      <c r="E2853" s="19" t="str">
        <f t="shared" si="265"/>
        <v>Commodities</v>
      </c>
      <c r="F2853" s="100">
        <v>1.1950000000000001E-2</v>
      </c>
      <c r="G2853" s="101">
        <v>23.123000000000001</v>
      </c>
      <c r="H2853" s="98">
        <v>0.19547999999999999</v>
      </c>
      <c r="I2853" s="20">
        <f t="shared" si="266"/>
        <v>1</v>
      </c>
      <c r="J2853" s="102">
        <f t="shared" si="267"/>
        <v>5.1680145309864639E-4</v>
      </c>
      <c r="K2853" s="102">
        <f t="shared" si="268"/>
        <v>2.6437561545868959E-3</v>
      </c>
      <c r="L2853" s="96">
        <f t="shared" si="269"/>
        <v>1.1950000000000001E-2</v>
      </c>
    </row>
    <row r="2854" spans="1:12" ht="13.95" customHeight="1" x14ac:dyDescent="0.3">
      <c r="A2854" s="94">
        <v>44377</v>
      </c>
      <c r="B2854" s="57" t="s">
        <v>295</v>
      </c>
      <c r="C2854" s="57" t="s">
        <v>121</v>
      </c>
      <c r="D2854" s="19" t="str">
        <f t="shared" si="264"/>
        <v>Commodities</v>
      </c>
      <c r="E2854" s="19" t="str">
        <f t="shared" si="265"/>
        <v>Commodities</v>
      </c>
      <c r="F2854" s="100">
        <v>1.221E-2</v>
      </c>
      <c r="G2854" s="101">
        <v>20.5</v>
      </c>
      <c r="H2854" s="98">
        <v>0.19547999999999999</v>
      </c>
      <c r="I2854" s="20">
        <f t="shared" si="266"/>
        <v>1</v>
      </c>
      <c r="J2854" s="102">
        <f t="shared" si="267"/>
        <v>5.9560975609756095E-4</v>
      </c>
      <c r="K2854" s="102">
        <f t="shared" si="268"/>
        <v>3.0469089221278954E-3</v>
      </c>
      <c r="L2854" s="96">
        <f t="shared" si="269"/>
        <v>1.221E-2</v>
      </c>
    </row>
    <row r="2855" spans="1:12" ht="13.95" customHeight="1" x14ac:dyDescent="0.3">
      <c r="A2855" s="94">
        <v>44408</v>
      </c>
      <c r="B2855" s="57" t="s">
        <v>295</v>
      </c>
      <c r="C2855" s="57" t="s">
        <v>121</v>
      </c>
      <c r="D2855" s="19" t="str">
        <f t="shared" si="264"/>
        <v>Commodities</v>
      </c>
      <c r="E2855" s="19" t="str">
        <f t="shared" si="265"/>
        <v>Commodities</v>
      </c>
      <c r="F2855" s="100">
        <v>1.354E-2</v>
      </c>
      <c r="G2855" s="101">
        <v>20.802</v>
      </c>
      <c r="H2855" s="98">
        <v>0.19547999999999999</v>
      </c>
      <c r="I2855" s="20">
        <f t="shared" si="266"/>
        <v>1</v>
      </c>
      <c r="J2855" s="102">
        <f t="shared" si="267"/>
        <v>6.5089895202384389E-4</v>
      </c>
      <c r="K2855" s="102">
        <f t="shared" si="268"/>
        <v>3.3297470432977487E-3</v>
      </c>
      <c r="L2855" s="96">
        <f t="shared" si="269"/>
        <v>1.354E-2</v>
      </c>
    </row>
    <row r="2856" spans="1:12" ht="13.95" customHeight="1" x14ac:dyDescent="0.3">
      <c r="A2856" s="94">
        <v>44439</v>
      </c>
      <c r="B2856" s="57" t="s">
        <v>295</v>
      </c>
      <c r="C2856" s="57" t="s">
        <v>121</v>
      </c>
      <c r="D2856" s="19" t="str">
        <f t="shared" si="264"/>
        <v>Commodities</v>
      </c>
      <c r="E2856" s="19" t="str">
        <f t="shared" si="265"/>
        <v>Commodities</v>
      </c>
      <c r="F2856" s="100">
        <v>1.2070000000000001E-2</v>
      </c>
      <c r="G2856" s="101">
        <v>20.802</v>
      </c>
      <c r="H2856" s="98">
        <v>0.19547999999999999</v>
      </c>
      <c r="I2856" s="20">
        <f t="shared" si="266"/>
        <v>1</v>
      </c>
      <c r="J2856" s="102">
        <f t="shared" si="267"/>
        <v>5.8023266993558322E-4</v>
      </c>
      <c r="K2856" s="102">
        <f t="shared" si="268"/>
        <v>2.9682457025556747E-3</v>
      </c>
      <c r="L2856" s="96">
        <f t="shared" si="269"/>
        <v>1.2070000000000001E-2</v>
      </c>
    </row>
    <row r="2857" spans="1:12" ht="13.95" customHeight="1" x14ac:dyDescent="0.3">
      <c r="A2857" s="94">
        <v>44469</v>
      </c>
      <c r="B2857" s="57" t="s">
        <v>295</v>
      </c>
      <c r="C2857" s="57" t="s">
        <v>121</v>
      </c>
      <c r="D2857" s="19" t="str">
        <f t="shared" si="264"/>
        <v>Commodities</v>
      </c>
      <c r="E2857" s="19" t="str">
        <f t="shared" si="265"/>
        <v>Commodities</v>
      </c>
      <c r="F2857" s="100">
        <v>1.2460000000000001E-2</v>
      </c>
      <c r="G2857" s="101">
        <v>11.968999999999999</v>
      </c>
      <c r="H2857" s="98">
        <v>0.11527</v>
      </c>
      <c r="I2857" s="20">
        <f t="shared" si="266"/>
        <v>1</v>
      </c>
      <c r="J2857" s="102">
        <f t="shared" si="267"/>
        <v>1.041022641824714E-3</v>
      </c>
      <c r="K2857" s="102">
        <f t="shared" si="268"/>
        <v>9.031167188554819E-3</v>
      </c>
      <c r="L2857" s="96">
        <f t="shared" si="269"/>
        <v>1.2460000000000001E-2</v>
      </c>
    </row>
    <row r="2858" spans="1:12" ht="13.95" customHeight="1" x14ac:dyDescent="0.3">
      <c r="A2858" s="94">
        <v>44500</v>
      </c>
      <c r="B2858" s="57" t="s">
        <v>295</v>
      </c>
      <c r="C2858" s="57" t="s">
        <v>121</v>
      </c>
      <c r="D2858" s="19" t="str">
        <f t="shared" si="264"/>
        <v>Commodities</v>
      </c>
      <c r="E2858" s="19" t="str">
        <f t="shared" si="265"/>
        <v>Commodities</v>
      </c>
      <c r="F2858" s="100">
        <v>1.1639999999999999E-2</v>
      </c>
      <c r="G2858" s="101">
        <v>10.333</v>
      </c>
      <c r="H2858" s="98">
        <v>0.18532999999999999</v>
      </c>
      <c r="I2858" s="20">
        <f t="shared" si="266"/>
        <v>1</v>
      </c>
      <c r="J2858" s="102">
        <f t="shared" si="267"/>
        <v>1.1264879512242329E-3</v>
      </c>
      <c r="K2858" s="102">
        <f t="shared" si="268"/>
        <v>6.0782817203055787E-3</v>
      </c>
      <c r="L2858" s="96">
        <f t="shared" si="269"/>
        <v>1.1639999999999999E-2</v>
      </c>
    </row>
    <row r="2859" spans="1:12" ht="13.95" customHeight="1" x14ac:dyDescent="0.3">
      <c r="A2859" s="94">
        <v>44530</v>
      </c>
      <c r="B2859" s="57" t="s">
        <v>295</v>
      </c>
      <c r="C2859" s="57" t="s">
        <v>121</v>
      </c>
      <c r="D2859" s="19" t="str">
        <f t="shared" si="264"/>
        <v>Commodities</v>
      </c>
      <c r="E2859" s="19" t="str">
        <f t="shared" si="265"/>
        <v>Commodities</v>
      </c>
      <c r="F2859" s="100">
        <v>1.274E-2</v>
      </c>
      <c r="G2859" s="101">
        <v>11.151999999999999</v>
      </c>
      <c r="H2859" s="98">
        <v>0.24645</v>
      </c>
      <c r="I2859" s="20">
        <f t="shared" si="266"/>
        <v>1</v>
      </c>
      <c r="J2859" s="102">
        <f t="shared" si="267"/>
        <v>1.1423959827833573E-3</v>
      </c>
      <c r="K2859" s="102">
        <f t="shared" si="268"/>
        <v>4.6354067063637955E-3</v>
      </c>
      <c r="L2859" s="96">
        <f t="shared" si="269"/>
        <v>1.274E-2</v>
      </c>
    </row>
    <row r="2860" spans="1:12" ht="13.95" customHeight="1" x14ac:dyDescent="0.3">
      <c r="A2860" s="94">
        <v>44561</v>
      </c>
      <c r="B2860" s="57" t="s">
        <v>295</v>
      </c>
      <c r="C2860" s="57" t="s">
        <v>121</v>
      </c>
      <c r="D2860" s="19" t="str">
        <f t="shared" si="264"/>
        <v>Commodities</v>
      </c>
      <c r="E2860" s="19" t="str">
        <f t="shared" si="265"/>
        <v>Commodities</v>
      </c>
      <c r="F2860" s="100">
        <v>1.2710000000000001E-2</v>
      </c>
      <c r="G2860" s="101">
        <v>12.98</v>
      </c>
      <c r="H2860" s="98">
        <v>0.18775</v>
      </c>
      <c r="I2860" s="20">
        <f t="shared" si="266"/>
        <v>1</v>
      </c>
      <c r="J2860" s="102">
        <f t="shared" si="267"/>
        <v>9.7919876733436068E-4</v>
      </c>
      <c r="K2860" s="102">
        <f t="shared" si="268"/>
        <v>5.2154395064413356E-3</v>
      </c>
      <c r="L2860" s="96">
        <f t="shared" si="269"/>
        <v>1.2710000000000001E-2</v>
      </c>
    </row>
    <row r="2861" spans="1:12" ht="13.95" customHeight="1" x14ac:dyDescent="0.3">
      <c r="A2861" s="94">
        <v>44592</v>
      </c>
      <c r="B2861" s="57" t="s">
        <v>295</v>
      </c>
      <c r="C2861" s="57" t="s">
        <v>121</v>
      </c>
      <c r="D2861" s="19" t="str">
        <f t="shared" si="264"/>
        <v>Commodities</v>
      </c>
      <c r="E2861" s="19" t="str">
        <f t="shared" si="265"/>
        <v>Commodities</v>
      </c>
      <c r="F2861" s="100">
        <v>1.303E-2</v>
      </c>
      <c r="G2861" s="101">
        <v>12.548999999999999</v>
      </c>
      <c r="H2861" s="98">
        <v>0.19913</v>
      </c>
      <c r="I2861" s="20">
        <f t="shared" si="266"/>
        <v>1</v>
      </c>
      <c r="J2861" s="102">
        <f t="shared" si="267"/>
        <v>1.0383297473902304E-3</v>
      </c>
      <c r="K2861" s="102">
        <f t="shared" si="268"/>
        <v>5.2143310771366963E-3</v>
      </c>
      <c r="L2861" s="96">
        <f t="shared" si="269"/>
        <v>1.303E-2</v>
      </c>
    </row>
    <row r="2862" spans="1:12" ht="13.95" customHeight="1" x14ac:dyDescent="0.3">
      <c r="A2862" s="94">
        <v>44620</v>
      </c>
      <c r="B2862" s="57" t="s">
        <v>295</v>
      </c>
      <c r="C2862" s="57" t="s">
        <v>121</v>
      </c>
      <c r="D2862" s="19" t="str">
        <f t="shared" si="264"/>
        <v>Commodities</v>
      </c>
      <c r="E2862" s="19" t="str">
        <f t="shared" si="265"/>
        <v>Commodities</v>
      </c>
      <c r="F2862" s="100">
        <v>1.146E-2</v>
      </c>
      <c r="G2862" s="101">
        <v>11.393000000000001</v>
      </c>
      <c r="H2862" s="98">
        <v>0.18351999999999999</v>
      </c>
      <c r="I2862" s="20">
        <f t="shared" si="266"/>
        <v>1</v>
      </c>
      <c r="J2862" s="102">
        <f t="shared" si="267"/>
        <v>1.0058808040024575E-3</v>
      </c>
      <c r="K2862" s="102">
        <f t="shared" si="268"/>
        <v>5.4810418701092935E-3</v>
      </c>
      <c r="L2862" s="96">
        <f t="shared" si="269"/>
        <v>1.146E-2</v>
      </c>
    </row>
    <row r="2863" spans="1:12" ht="13.95" customHeight="1" x14ac:dyDescent="0.3">
      <c r="A2863" s="94">
        <v>44651</v>
      </c>
      <c r="B2863" s="57" t="s">
        <v>295</v>
      </c>
      <c r="C2863" s="57" t="s">
        <v>121</v>
      </c>
      <c r="D2863" s="19" t="str">
        <f t="shared" si="264"/>
        <v>Commodities</v>
      </c>
      <c r="E2863" s="19" t="str">
        <f t="shared" si="265"/>
        <v>Commodities</v>
      </c>
      <c r="F2863" s="100">
        <v>1.2200000000000001E-2</v>
      </c>
      <c r="G2863" s="101">
        <v>13.324</v>
      </c>
      <c r="H2863" s="98">
        <v>0.11538</v>
      </c>
      <c r="I2863" s="20">
        <f t="shared" si="266"/>
        <v>1</v>
      </c>
      <c r="J2863" s="102">
        <f t="shared" si="267"/>
        <v>9.1564094866406496E-4</v>
      </c>
      <c r="K2863" s="102">
        <f t="shared" si="268"/>
        <v>7.9358723233148298E-3</v>
      </c>
      <c r="L2863" s="96">
        <f t="shared" si="269"/>
        <v>1.2200000000000001E-2</v>
      </c>
    </row>
    <row r="2864" spans="1:12" ht="13.95" customHeight="1" x14ac:dyDescent="0.3">
      <c r="A2864" s="94">
        <v>44681</v>
      </c>
      <c r="B2864" s="57" t="s">
        <v>295</v>
      </c>
      <c r="C2864" s="57" t="s">
        <v>121</v>
      </c>
      <c r="D2864" s="19" t="str">
        <f t="shared" si="264"/>
        <v>Commodities</v>
      </c>
      <c r="E2864" s="19" t="str">
        <f t="shared" si="265"/>
        <v>Commodities</v>
      </c>
      <c r="F2864" s="100">
        <v>1.221E-2</v>
      </c>
      <c r="G2864" s="101">
        <v>10.791</v>
      </c>
      <c r="H2864" s="98">
        <v>0.13542999999999999</v>
      </c>
      <c r="I2864" s="20">
        <f t="shared" si="266"/>
        <v>1</v>
      </c>
      <c r="J2864" s="102">
        <f t="shared" si="267"/>
        <v>1.1314984709480122E-3</v>
      </c>
      <c r="K2864" s="102">
        <f t="shared" si="268"/>
        <v>8.3548583840213561E-3</v>
      </c>
      <c r="L2864" s="96">
        <f t="shared" si="269"/>
        <v>1.221E-2</v>
      </c>
    </row>
    <row r="2865" spans="1:12" ht="13.95" customHeight="1" x14ac:dyDescent="0.3">
      <c r="A2865" s="94">
        <v>44712</v>
      </c>
      <c r="B2865" s="57" t="s">
        <v>295</v>
      </c>
      <c r="C2865" s="57" t="s">
        <v>121</v>
      </c>
      <c r="D2865" s="19" t="str">
        <f t="shared" si="264"/>
        <v>Commodities</v>
      </c>
      <c r="E2865" s="19" t="str">
        <f t="shared" si="265"/>
        <v>Commodities</v>
      </c>
      <c r="F2865" s="100">
        <v>1.2359999999999999E-2</v>
      </c>
      <c r="G2865" s="101">
        <v>11.379</v>
      </c>
      <c r="H2865" s="98">
        <v>0.13299</v>
      </c>
      <c r="I2865" s="20">
        <f t="shared" si="266"/>
        <v>1</v>
      </c>
      <c r="J2865" s="102">
        <f t="shared" si="267"/>
        <v>1.0862114421302399E-3</v>
      </c>
      <c r="K2865" s="102">
        <f t="shared" si="268"/>
        <v>8.1676174308612671E-3</v>
      </c>
      <c r="L2865" s="96">
        <f t="shared" si="269"/>
        <v>1.2359999999999999E-2</v>
      </c>
    </row>
    <row r="2866" spans="1:12" ht="13.95" customHeight="1" x14ac:dyDescent="0.3">
      <c r="A2866" s="94">
        <v>44742</v>
      </c>
      <c r="B2866" s="57" t="s">
        <v>295</v>
      </c>
      <c r="C2866" s="57" t="s">
        <v>121</v>
      </c>
      <c r="D2866" s="19" t="str">
        <f t="shared" si="264"/>
        <v>Commodities</v>
      </c>
      <c r="E2866" s="19" t="str">
        <f t="shared" si="265"/>
        <v>Commodities</v>
      </c>
      <c r="F2866" s="100">
        <v>1.1650000000000001E-2</v>
      </c>
      <c r="G2866" s="101">
        <v>10.834</v>
      </c>
      <c r="H2866" s="98">
        <v>0.13111</v>
      </c>
      <c r="I2866" s="20">
        <f t="shared" si="266"/>
        <v>1</v>
      </c>
      <c r="J2866" s="102">
        <f t="shared" si="267"/>
        <v>1.0753184419420344E-3</v>
      </c>
      <c r="K2866" s="102">
        <f t="shared" si="268"/>
        <v>8.2016508423616383E-3</v>
      </c>
      <c r="L2866" s="96">
        <f t="shared" si="269"/>
        <v>1.1650000000000001E-2</v>
      </c>
    </row>
    <row r="2867" spans="1:12" ht="13.95" customHeight="1" x14ac:dyDescent="0.3">
      <c r="A2867" s="94">
        <v>44773</v>
      </c>
      <c r="B2867" s="57" t="s">
        <v>295</v>
      </c>
      <c r="C2867" s="57" t="s">
        <v>121</v>
      </c>
      <c r="D2867" s="19" t="str">
        <f t="shared" si="264"/>
        <v>Commodities</v>
      </c>
      <c r="E2867" s="19" t="str">
        <f t="shared" si="265"/>
        <v>Commodities</v>
      </c>
      <c r="F2867" s="100">
        <v>1.1390000000000001E-2</v>
      </c>
      <c r="G2867" s="101">
        <v>10.327999999999999</v>
      </c>
      <c r="H2867" s="98">
        <v>0.13758000000000001</v>
      </c>
      <c r="I2867" s="20">
        <f t="shared" si="266"/>
        <v>1</v>
      </c>
      <c r="J2867" s="102">
        <f t="shared" si="267"/>
        <v>1.1028272656855153E-3</v>
      </c>
      <c r="K2867" s="102">
        <f t="shared" si="268"/>
        <v>8.0158981369785956E-3</v>
      </c>
      <c r="L2867" s="96">
        <f t="shared" si="269"/>
        <v>1.1390000000000001E-2</v>
      </c>
    </row>
    <row r="2868" spans="1:12" ht="13.95" customHeight="1" x14ac:dyDescent="0.3">
      <c r="A2868" s="94">
        <v>44804</v>
      </c>
      <c r="B2868" s="57" t="s">
        <v>295</v>
      </c>
      <c r="C2868" s="57" t="s">
        <v>121</v>
      </c>
      <c r="D2868" s="19" t="str">
        <f t="shared" si="264"/>
        <v>Commodities</v>
      </c>
      <c r="E2868" s="19" t="str">
        <f t="shared" si="265"/>
        <v>Commodities</v>
      </c>
      <c r="F2868" s="100">
        <v>1.187E-2</v>
      </c>
      <c r="G2868" s="101">
        <v>10.561999999999999</v>
      </c>
      <c r="H2868" s="98">
        <v>0.13805000000000001</v>
      </c>
      <c r="I2868" s="20">
        <f t="shared" si="266"/>
        <v>1</v>
      </c>
      <c r="J2868" s="102">
        <f t="shared" si="267"/>
        <v>1.1238401817837533E-3</v>
      </c>
      <c r="K2868" s="102">
        <f t="shared" si="268"/>
        <v>8.1408198608022685E-3</v>
      </c>
      <c r="L2868" s="96">
        <f t="shared" si="269"/>
        <v>1.187E-2</v>
      </c>
    </row>
    <row r="2869" spans="1:12" ht="13.95" customHeight="1" x14ac:dyDescent="0.3">
      <c r="A2869" s="94">
        <v>44834</v>
      </c>
      <c r="B2869" s="57" t="s">
        <v>295</v>
      </c>
      <c r="C2869" s="57" t="s">
        <v>121</v>
      </c>
      <c r="D2869" s="19" t="str">
        <f t="shared" si="264"/>
        <v>Commodities</v>
      </c>
      <c r="E2869" s="19" t="str">
        <f t="shared" si="265"/>
        <v>Commodities</v>
      </c>
      <c r="F2869" s="100">
        <v>9.8200000000000006E-3</v>
      </c>
      <c r="G2869" s="101">
        <v>9.7929999999999993</v>
      </c>
      <c r="H2869" s="98">
        <v>9.6020000000000008E-2</v>
      </c>
      <c r="I2869" s="20">
        <f t="shared" si="266"/>
        <v>1</v>
      </c>
      <c r="J2869" s="102">
        <f t="shared" si="267"/>
        <v>1.0027570713775147E-3</v>
      </c>
      <c r="K2869" s="102">
        <f t="shared" si="268"/>
        <v>1.0443210491330084E-2</v>
      </c>
      <c r="L2869" s="96">
        <f t="shared" si="269"/>
        <v>9.8200000000000006E-3</v>
      </c>
    </row>
    <row r="2870" spans="1:12" ht="13.95" customHeight="1" x14ac:dyDescent="0.3">
      <c r="A2870" s="94">
        <v>44865</v>
      </c>
      <c r="B2870" s="57" t="s">
        <v>295</v>
      </c>
      <c r="C2870" s="57" t="s">
        <v>121</v>
      </c>
      <c r="D2870" s="19" t="str">
        <f t="shared" si="264"/>
        <v>Commodities</v>
      </c>
      <c r="E2870" s="19" t="str">
        <f t="shared" si="265"/>
        <v>Commodities</v>
      </c>
      <c r="F2870" s="100">
        <v>9.0299999999999998E-3</v>
      </c>
      <c r="G2870" s="101">
        <v>9.2759999999999998</v>
      </c>
      <c r="H2870" s="98">
        <v>0.10679</v>
      </c>
      <c r="I2870" s="20">
        <f t="shared" si="266"/>
        <v>1</v>
      </c>
      <c r="J2870" s="102">
        <f t="shared" si="267"/>
        <v>9.7347994825355757E-4</v>
      </c>
      <c r="K2870" s="102">
        <f t="shared" si="268"/>
        <v>9.1158343314313856E-3</v>
      </c>
      <c r="L2870" s="96">
        <f t="shared" si="269"/>
        <v>9.0299999999999998E-3</v>
      </c>
    </row>
    <row r="2871" spans="1:12" ht="13.95" customHeight="1" x14ac:dyDescent="0.3">
      <c r="A2871" s="94">
        <v>44895</v>
      </c>
      <c r="B2871" s="57" t="s">
        <v>295</v>
      </c>
      <c r="C2871" s="57" t="s">
        <v>121</v>
      </c>
      <c r="D2871" s="19" t="str">
        <f t="shared" si="264"/>
        <v>Commodities</v>
      </c>
      <c r="E2871" s="19" t="str">
        <f t="shared" si="265"/>
        <v>Commodities</v>
      </c>
      <c r="F2871" s="100">
        <v>1.0120000000000001E-2</v>
      </c>
      <c r="G2871" s="101">
        <v>9.7940000000000005</v>
      </c>
      <c r="H2871" s="98">
        <v>0.11541999999999999</v>
      </c>
      <c r="I2871" s="20">
        <f t="shared" si="266"/>
        <v>1</v>
      </c>
      <c r="J2871" s="102">
        <f t="shared" si="267"/>
        <v>1.0332856851133347E-3</v>
      </c>
      <c r="K2871" s="102">
        <f t="shared" si="268"/>
        <v>8.9523972025067986E-3</v>
      </c>
      <c r="L2871" s="96">
        <f t="shared" si="269"/>
        <v>1.0120000000000001E-2</v>
      </c>
    </row>
    <row r="2872" spans="1:12" ht="13.95" customHeight="1" x14ac:dyDescent="0.3">
      <c r="A2872" s="94">
        <v>44926</v>
      </c>
      <c r="B2872" s="57" t="s">
        <v>295</v>
      </c>
      <c r="C2872" s="57" t="s">
        <v>121</v>
      </c>
      <c r="D2872" s="19" t="str">
        <f t="shared" si="264"/>
        <v>Commodities</v>
      </c>
      <c r="E2872" s="19" t="str">
        <f t="shared" si="265"/>
        <v>Commodities</v>
      </c>
      <c r="F2872" s="100">
        <v>1.031E-2</v>
      </c>
      <c r="G2872" s="101">
        <v>17.827999999999999</v>
      </c>
      <c r="H2872" s="98">
        <v>0.1263</v>
      </c>
      <c r="I2872" s="20">
        <f t="shared" si="266"/>
        <v>1</v>
      </c>
      <c r="J2872" s="102">
        <f t="shared" si="267"/>
        <v>5.7830379178819833E-4</v>
      </c>
      <c r="K2872" s="102">
        <f t="shared" si="268"/>
        <v>4.5788107029944448E-3</v>
      </c>
      <c r="L2872" s="96">
        <f t="shared" si="269"/>
        <v>1.031E-2</v>
      </c>
    </row>
    <row r="2873" spans="1:12" ht="13.95" customHeight="1" x14ac:dyDescent="0.3">
      <c r="A2873" s="94">
        <v>44957</v>
      </c>
      <c r="B2873" s="57" t="s">
        <v>295</v>
      </c>
      <c r="C2873" s="57" t="s">
        <v>121</v>
      </c>
      <c r="D2873" s="19" t="str">
        <f t="shared" si="264"/>
        <v>Commodities</v>
      </c>
      <c r="E2873" s="19" t="str">
        <f t="shared" si="265"/>
        <v>Commodities</v>
      </c>
      <c r="F2873" s="100">
        <v>9.75E-3</v>
      </c>
      <c r="G2873" s="101">
        <v>19.335999999999999</v>
      </c>
      <c r="H2873" s="98">
        <v>6.8319999999999992E-2</v>
      </c>
      <c r="I2873" s="20">
        <f t="shared" si="266"/>
        <v>1</v>
      </c>
      <c r="J2873" s="102">
        <f t="shared" si="267"/>
        <v>5.0424079437318993E-4</v>
      </c>
      <c r="K2873" s="102">
        <f t="shared" si="268"/>
        <v>7.3805736881321724E-3</v>
      </c>
      <c r="L2873" s="96">
        <f t="shared" si="269"/>
        <v>9.75E-3</v>
      </c>
    </row>
    <row r="2874" spans="1:12" ht="13.95" customHeight="1" x14ac:dyDescent="0.3">
      <c r="A2874" s="94">
        <v>44985</v>
      </c>
      <c r="B2874" s="57" t="s">
        <v>295</v>
      </c>
      <c r="C2874" s="57" t="s">
        <v>121</v>
      </c>
      <c r="D2874" s="19" t="str">
        <f t="shared" si="264"/>
        <v>Commodities</v>
      </c>
      <c r="E2874" s="19" t="str">
        <f t="shared" si="265"/>
        <v>Commodities</v>
      </c>
      <c r="F2874" s="100">
        <v>9.4799999999999988E-3</v>
      </c>
      <c r="G2874" s="101">
        <v>19.696000000000002</v>
      </c>
      <c r="H2874" s="98">
        <v>3.857E-2</v>
      </c>
      <c r="I2874" s="20">
        <f t="shared" si="266"/>
        <v>1</v>
      </c>
      <c r="J2874" s="102">
        <f t="shared" si="267"/>
        <v>4.8131600324939064E-4</v>
      </c>
      <c r="K2874" s="102">
        <f t="shared" si="268"/>
        <v>1.2479025233326177E-2</v>
      </c>
      <c r="L2874" s="96">
        <f t="shared" si="269"/>
        <v>9.4799999999999988E-3</v>
      </c>
    </row>
    <row r="2875" spans="1:12" ht="13.95" customHeight="1" x14ac:dyDescent="0.3">
      <c r="A2875" s="94">
        <v>45016</v>
      </c>
      <c r="B2875" s="57" t="s">
        <v>295</v>
      </c>
      <c r="C2875" s="57" t="s">
        <v>121</v>
      </c>
      <c r="D2875" s="19" t="str">
        <f t="shared" si="264"/>
        <v>Commodities</v>
      </c>
      <c r="E2875" s="19" t="str">
        <f t="shared" si="265"/>
        <v>Commodities</v>
      </c>
      <c r="F2875" s="100">
        <v>9.8700000000000003E-3</v>
      </c>
      <c r="G2875" s="101">
        <v>15.935</v>
      </c>
      <c r="H2875" s="98">
        <v>6.7070000000000005E-2</v>
      </c>
      <c r="I2875" s="20">
        <f t="shared" si="266"/>
        <v>1</v>
      </c>
      <c r="J2875" s="102">
        <f t="shared" si="267"/>
        <v>6.1939127706306873E-4</v>
      </c>
      <c r="K2875" s="102">
        <f t="shared" si="268"/>
        <v>9.2349974215456786E-3</v>
      </c>
      <c r="L2875" s="96">
        <f t="shared" si="269"/>
        <v>9.8700000000000003E-3</v>
      </c>
    </row>
    <row r="2876" spans="1:12" ht="13.95" customHeight="1" x14ac:dyDescent="0.3">
      <c r="A2876" s="94">
        <v>45046</v>
      </c>
      <c r="B2876" s="57" t="s">
        <v>295</v>
      </c>
      <c r="C2876" s="57" t="s">
        <v>121</v>
      </c>
      <c r="D2876" s="19" t="str">
        <f t="shared" si="264"/>
        <v>Commodities</v>
      </c>
      <c r="E2876" s="19" t="str">
        <f t="shared" si="265"/>
        <v>Commodities</v>
      </c>
      <c r="F2876" s="100">
        <v>9.5499999999999995E-3</v>
      </c>
      <c r="G2876" s="101">
        <v>14.846</v>
      </c>
      <c r="H2876" s="98">
        <v>6.9640000000000007E-2</v>
      </c>
      <c r="I2876" s="20">
        <f t="shared" si="266"/>
        <v>1</v>
      </c>
      <c r="J2876" s="102">
        <f t="shared" si="267"/>
        <v>6.4327091472450484E-4</v>
      </c>
      <c r="K2876" s="102">
        <f t="shared" si="268"/>
        <v>9.2370895279222393E-3</v>
      </c>
      <c r="L2876" s="96">
        <f t="shared" si="269"/>
        <v>9.5499999999999995E-3</v>
      </c>
    </row>
    <row r="2877" spans="1:12" ht="13.95" customHeight="1" x14ac:dyDescent="0.3">
      <c r="A2877" s="94">
        <v>45077</v>
      </c>
      <c r="B2877" s="57" t="s">
        <v>295</v>
      </c>
      <c r="C2877" s="57" t="s">
        <v>121</v>
      </c>
      <c r="D2877" s="19" t="str">
        <f t="shared" si="264"/>
        <v>Commodities</v>
      </c>
      <c r="E2877" s="19" t="str">
        <f t="shared" si="265"/>
        <v>Commodities</v>
      </c>
      <c r="F2877" s="100">
        <v>9.2300000000000004E-3</v>
      </c>
      <c r="G2877" s="101">
        <v>15.135999999999999</v>
      </c>
      <c r="H2877" s="98">
        <v>5.024E-2</v>
      </c>
      <c r="I2877" s="20">
        <f t="shared" si="266"/>
        <v>1</v>
      </c>
      <c r="J2877" s="102">
        <f t="shared" si="267"/>
        <v>6.0980443974630028E-4</v>
      </c>
      <c r="K2877" s="102">
        <f t="shared" si="268"/>
        <v>1.2137827224249607E-2</v>
      </c>
      <c r="L2877" s="96">
        <f t="shared" si="269"/>
        <v>9.2300000000000004E-3</v>
      </c>
    </row>
    <row r="2878" spans="1:12" ht="13.95" customHeight="1" x14ac:dyDescent="0.3">
      <c r="A2878" s="94">
        <v>45107</v>
      </c>
      <c r="B2878" s="57" t="s">
        <v>295</v>
      </c>
      <c r="C2878" s="57" t="s">
        <v>121</v>
      </c>
      <c r="D2878" s="19" t="str">
        <f t="shared" si="264"/>
        <v>Commodities</v>
      </c>
      <c r="E2878" s="19" t="str">
        <f t="shared" si="265"/>
        <v>Commodities</v>
      </c>
      <c r="F2878" s="100">
        <v>1.018E-2</v>
      </c>
      <c r="G2878" s="101">
        <v>32.414000000000001</v>
      </c>
      <c r="H2878" s="98">
        <v>2.3800000000000002E-2</v>
      </c>
      <c r="I2878" s="20">
        <f t="shared" si="266"/>
        <v>1</v>
      </c>
      <c r="J2878" s="102">
        <f t="shared" si="267"/>
        <v>3.1406182513728632E-4</v>
      </c>
      <c r="K2878" s="102">
        <f t="shared" si="268"/>
        <v>1.3195875005768331E-2</v>
      </c>
      <c r="L2878" s="96">
        <f t="shared" si="269"/>
        <v>1.018E-2</v>
      </c>
    </row>
    <row r="2879" spans="1:12" ht="13.95" customHeight="1" x14ac:dyDescent="0.3">
      <c r="A2879" s="94">
        <v>45138</v>
      </c>
      <c r="B2879" s="57" t="s">
        <v>295</v>
      </c>
      <c r="C2879" s="57" t="s">
        <v>121</v>
      </c>
      <c r="D2879" s="19" t="str">
        <f t="shared" si="264"/>
        <v>Commodities</v>
      </c>
      <c r="E2879" s="19" t="str">
        <f t="shared" si="265"/>
        <v>Commodities</v>
      </c>
      <c r="F2879" s="100">
        <v>1.099E-2</v>
      </c>
      <c r="G2879" s="101">
        <v>23.11</v>
      </c>
      <c r="H2879" s="98">
        <v>5.1790000000000003E-2</v>
      </c>
      <c r="I2879" s="20">
        <f t="shared" si="266"/>
        <v>1</v>
      </c>
      <c r="J2879" s="102">
        <f t="shared" si="267"/>
        <v>4.7555170921678925E-4</v>
      </c>
      <c r="K2879" s="102">
        <f t="shared" si="268"/>
        <v>9.1823075732146986E-3</v>
      </c>
      <c r="L2879" s="96">
        <f t="shared" si="269"/>
        <v>1.099E-2</v>
      </c>
    </row>
    <row r="2880" spans="1:12" ht="13.95" customHeight="1" x14ac:dyDescent="0.3">
      <c r="A2880" s="94">
        <v>45169</v>
      </c>
      <c r="B2880" s="57" t="s">
        <v>295</v>
      </c>
      <c r="C2880" s="57" t="s">
        <v>121</v>
      </c>
      <c r="D2880" s="19" t="str">
        <f t="shared" si="264"/>
        <v>Commodities</v>
      </c>
      <c r="E2880" s="19" t="str">
        <f t="shared" si="265"/>
        <v>Commodities</v>
      </c>
      <c r="F2880" s="100">
        <v>1.027E-2</v>
      </c>
      <c r="G2880" s="101">
        <v>16.116</v>
      </c>
      <c r="H2880" s="98">
        <v>4.7489999999999997E-2</v>
      </c>
      <c r="I2880" s="20">
        <f t="shared" si="266"/>
        <v>1</v>
      </c>
      <c r="J2880" s="102">
        <f t="shared" si="267"/>
        <v>6.3725490196078435E-4</v>
      </c>
      <c r="K2880" s="102">
        <f t="shared" si="268"/>
        <v>1.3418717666051471E-2</v>
      </c>
      <c r="L2880" s="96">
        <f t="shared" si="269"/>
        <v>1.027E-2</v>
      </c>
    </row>
    <row r="2881" spans="1:12" ht="13.95" customHeight="1" x14ac:dyDescent="0.3">
      <c r="A2881" s="94">
        <v>45199</v>
      </c>
      <c r="B2881" s="57" t="s">
        <v>295</v>
      </c>
      <c r="C2881" s="57" t="s">
        <v>121</v>
      </c>
      <c r="D2881" s="19" t="str">
        <f t="shared" si="264"/>
        <v>Commodities</v>
      </c>
      <c r="E2881" s="19" t="str">
        <f t="shared" si="265"/>
        <v>Commodities</v>
      </c>
      <c r="F2881" s="100">
        <v>9.8200000000000006E-3</v>
      </c>
      <c r="G2881" s="101">
        <v>12.532</v>
      </c>
      <c r="H2881" s="98">
        <v>3.8699999999999998E-2</v>
      </c>
      <c r="I2881" s="20">
        <f t="shared" si="266"/>
        <v>1</v>
      </c>
      <c r="J2881" s="102">
        <f t="shared" si="267"/>
        <v>7.8359399936163432E-4</v>
      </c>
      <c r="K2881" s="102">
        <f t="shared" si="268"/>
        <v>2.0247906960248949E-2</v>
      </c>
      <c r="L2881" s="96">
        <f t="shared" si="269"/>
        <v>9.8200000000000006E-3</v>
      </c>
    </row>
    <row r="2882" spans="1:12" ht="13.95" customHeight="1" x14ac:dyDescent="0.3">
      <c r="A2882" s="94">
        <v>45230</v>
      </c>
      <c r="B2882" s="57" t="s">
        <v>295</v>
      </c>
      <c r="C2882" s="57" t="s">
        <v>121</v>
      </c>
      <c r="D2882" s="19" t="str">
        <f t="shared" si="264"/>
        <v>Commodities</v>
      </c>
      <c r="E2882" s="19" t="str">
        <f t="shared" si="265"/>
        <v>Commodities</v>
      </c>
      <c r="F2882" s="100">
        <v>9.300000000000001E-3</v>
      </c>
      <c r="G2882" s="101">
        <v>9.9990000000000006</v>
      </c>
      <c r="H2882" s="98">
        <v>7.9399999999999998E-2</v>
      </c>
      <c r="I2882" s="20">
        <f t="shared" si="266"/>
        <v>1</v>
      </c>
      <c r="J2882" s="102">
        <f t="shared" si="267"/>
        <v>9.3009300930093014E-4</v>
      </c>
      <c r="K2882" s="102">
        <f t="shared" si="268"/>
        <v>1.1714017749381992E-2</v>
      </c>
      <c r="L2882" s="96">
        <f t="shared" si="269"/>
        <v>9.300000000000001E-3</v>
      </c>
    </row>
    <row r="2883" spans="1:12" ht="13.95" customHeight="1" x14ac:dyDescent="0.3">
      <c r="A2883" s="94">
        <v>45260</v>
      </c>
      <c r="B2883" s="57" t="s">
        <v>295</v>
      </c>
      <c r="C2883" s="57" t="s">
        <v>121</v>
      </c>
      <c r="D2883" s="19" t="str">
        <f t="shared" si="264"/>
        <v>Commodities</v>
      </c>
      <c r="E2883" s="19" t="str">
        <f t="shared" si="265"/>
        <v>Commodities</v>
      </c>
      <c r="F2883" s="100">
        <v>9.41E-3</v>
      </c>
      <c r="G2883" s="101">
        <v>10.752000000000001</v>
      </c>
      <c r="H2883" s="98">
        <v>8.498E-2</v>
      </c>
      <c r="I2883" s="20">
        <f t="shared" si="266"/>
        <v>1</v>
      </c>
      <c r="J2883" s="102">
        <f t="shared" si="267"/>
        <v>8.7518601190476181E-4</v>
      </c>
      <c r="K2883" s="102">
        <f t="shared" si="268"/>
        <v>1.0298729252821392E-2</v>
      </c>
      <c r="L2883" s="96">
        <f t="shared" si="269"/>
        <v>9.41E-3</v>
      </c>
    </row>
    <row r="2884" spans="1:12" ht="13.95" customHeight="1" x14ac:dyDescent="0.3">
      <c r="A2884" s="94">
        <v>45291</v>
      </c>
      <c r="B2884" s="57" t="s">
        <v>295</v>
      </c>
      <c r="C2884" s="57" t="s">
        <v>121</v>
      </c>
      <c r="D2884" s="19" t="str">
        <f t="shared" si="264"/>
        <v>Commodities</v>
      </c>
      <c r="E2884" s="19" t="str">
        <f t="shared" si="265"/>
        <v>Commodities</v>
      </c>
      <c r="F2884" s="100">
        <v>9.8799999999999999E-3</v>
      </c>
      <c r="G2884" s="101">
        <v>11.913</v>
      </c>
      <c r="H2884" s="98">
        <v>9.1850000000000001E-2</v>
      </c>
      <c r="I2884" s="20">
        <f t="shared" si="266"/>
        <v>1</v>
      </c>
      <c r="J2884" s="102">
        <f t="shared" si="267"/>
        <v>8.2934609250398723E-4</v>
      </c>
      <c r="K2884" s="102">
        <f t="shared" si="268"/>
        <v>9.029353211801712E-3</v>
      </c>
      <c r="L2884" s="96">
        <f t="shared" si="269"/>
        <v>9.8799999999999999E-3</v>
      </c>
    </row>
    <row r="2885" spans="1:12" ht="13.95" customHeight="1" x14ac:dyDescent="0.3">
      <c r="A2885" s="94">
        <v>45322</v>
      </c>
      <c r="B2885" s="57" t="s">
        <v>295</v>
      </c>
      <c r="C2885" s="57" t="s">
        <v>121</v>
      </c>
      <c r="D2885" s="19" t="str">
        <f t="shared" ref="D2885:D2948" si="270">VLOOKUP(C2885,GicsMap,2,FALSE)</f>
        <v>Commodities</v>
      </c>
      <c r="E2885" s="19" t="str">
        <f t="shared" ref="E2885:E2948" si="271">IF(D2885="Cyclicals",IF(COUNTIF(GlobalList,B2885)&gt;0,"WEG &amp; Embraer","Cyclicals ex-WEG &amp; Embraer"),D2885)</f>
        <v>Commodities</v>
      </c>
      <c r="F2885" s="100">
        <v>9.7999999999999997E-3</v>
      </c>
      <c r="G2885" s="101">
        <v>11.398</v>
      </c>
      <c r="H2885" s="98">
        <v>9.1359999999999997E-2</v>
      </c>
      <c r="I2885" s="20">
        <f t="shared" ref="I2885:I2948" si="272">IF(AND(ISNUMBER(G2885),ISNUMBER(H2885),G2885&gt;=PEmin,G2885&lt;=PEmax,H2885&gt;=ROEmin,H2885&lt;=ROEmax),1,0)</f>
        <v>1</v>
      </c>
      <c r="J2885" s="102">
        <f t="shared" ref="J2885:J2948" si="273">IF(I2885=1,F2885/G2885,0)</f>
        <v>8.5979996490612393E-4</v>
      </c>
      <c r="K2885" s="102">
        <f t="shared" ref="K2885:K2948" si="274">IF(I2885=1,J2885/H2885,0)</f>
        <v>9.4111204565031081E-3</v>
      </c>
      <c r="L2885" s="96">
        <f t="shared" ref="L2885:L2948" si="275">I2885*F2885</f>
        <v>9.7999999999999997E-3</v>
      </c>
    </row>
    <row r="2886" spans="1:12" ht="13.95" customHeight="1" x14ac:dyDescent="0.3">
      <c r="A2886" s="94">
        <v>45351</v>
      </c>
      <c r="B2886" s="57" t="s">
        <v>295</v>
      </c>
      <c r="C2886" s="57" t="s">
        <v>121</v>
      </c>
      <c r="D2886" s="19" t="str">
        <f t="shared" si="270"/>
        <v>Commodities</v>
      </c>
      <c r="E2886" s="19" t="str">
        <f t="shared" si="271"/>
        <v>Commodities</v>
      </c>
      <c r="F2886" s="100">
        <v>9.0600000000000003E-3</v>
      </c>
      <c r="G2886" s="101">
        <v>10.023999999999999</v>
      </c>
      <c r="H2886" s="98">
        <v>9.2789999999999997E-2</v>
      </c>
      <c r="I2886" s="20">
        <f t="shared" si="272"/>
        <v>1</v>
      </c>
      <c r="J2886" s="102">
        <f t="shared" si="273"/>
        <v>9.0383080606544302E-4</v>
      </c>
      <c r="K2886" s="102">
        <f t="shared" si="274"/>
        <v>9.7406057340817219E-3</v>
      </c>
      <c r="L2886" s="96">
        <f t="shared" si="275"/>
        <v>9.0600000000000003E-3</v>
      </c>
    </row>
    <row r="2887" spans="1:12" ht="13.95" customHeight="1" x14ac:dyDescent="0.3">
      <c r="A2887" s="94">
        <v>45382</v>
      </c>
      <c r="B2887" s="57" t="s">
        <v>295</v>
      </c>
      <c r="C2887" s="57" t="s">
        <v>121</v>
      </c>
      <c r="D2887" s="19" t="str">
        <f t="shared" si="270"/>
        <v>Commodities</v>
      </c>
      <c r="E2887" s="19" t="str">
        <f t="shared" si="271"/>
        <v>Commodities</v>
      </c>
      <c r="F2887" s="100">
        <v>8.7600000000000004E-3</v>
      </c>
      <c r="G2887" s="101">
        <v>9.2579999999999991</v>
      </c>
      <c r="H2887" s="98">
        <v>9.4460000000000002E-2</v>
      </c>
      <c r="I2887" s="20">
        <f t="shared" si="272"/>
        <v>1</v>
      </c>
      <c r="J2887" s="102">
        <f t="shared" si="273"/>
        <v>9.4620868438107593E-4</v>
      </c>
      <c r="K2887" s="102">
        <f t="shared" si="274"/>
        <v>1.0017030323746304E-2</v>
      </c>
      <c r="L2887" s="96">
        <f t="shared" si="275"/>
        <v>8.7600000000000004E-3</v>
      </c>
    </row>
    <row r="2888" spans="1:12" ht="13.95" customHeight="1" x14ac:dyDescent="0.3">
      <c r="A2888" s="94">
        <v>45412</v>
      </c>
      <c r="B2888" s="57" t="s">
        <v>295</v>
      </c>
      <c r="C2888" s="57" t="s">
        <v>121</v>
      </c>
      <c r="D2888" s="19" t="str">
        <f t="shared" si="270"/>
        <v>Commodities</v>
      </c>
      <c r="E2888" s="19" t="str">
        <f t="shared" si="271"/>
        <v>Commodities</v>
      </c>
      <c r="F2888" s="100">
        <v>8.0400000000000003E-3</v>
      </c>
      <c r="G2888" s="101">
        <v>8.1470000000000002</v>
      </c>
      <c r="H2888" s="98">
        <v>9.0810000000000002E-2</v>
      </c>
      <c r="I2888" s="20">
        <f t="shared" si="272"/>
        <v>1</v>
      </c>
      <c r="J2888" s="102">
        <f t="shared" si="273"/>
        <v>9.8686633116484585E-4</v>
      </c>
      <c r="K2888" s="102">
        <f t="shared" si="274"/>
        <v>1.0867375081652305E-2</v>
      </c>
      <c r="L2888" s="96">
        <f t="shared" si="275"/>
        <v>8.0400000000000003E-3</v>
      </c>
    </row>
    <row r="2889" spans="1:12" ht="13.95" customHeight="1" x14ac:dyDescent="0.3">
      <c r="A2889" s="94">
        <v>45443</v>
      </c>
      <c r="B2889" s="57" t="s">
        <v>295</v>
      </c>
      <c r="C2889" s="57" t="s">
        <v>121</v>
      </c>
      <c r="D2889" s="19" t="str">
        <f t="shared" si="270"/>
        <v>Commodities</v>
      </c>
      <c r="E2889" s="19" t="str">
        <f t="shared" si="271"/>
        <v>Commodities</v>
      </c>
      <c r="F2889" s="100">
        <v>7.8799999999999999E-3</v>
      </c>
      <c r="G2889" s="101">
        <v>7.7080000000000002</v>
      </c>
      <c r="H2889" s="98">
        <v>8.3879999999999996E-2</v>
      </c>
      <c r="I2889" s="20">
        <f t="shared" si="272"/>
        <v>1</v>
      </c>
      <c r="J2889" s="102">
        <f t="shared" si="273"/>
        <v>1.0223144784639335E-3</v>
      </c>
      <c r="K2889" s="102">
        <f t="shared" si="274"/>
        <v>1.218782163166349E-2</v>
      </c>
      <c r="L2889" s="96">
        <f t="shared" si="275"/>
        <v>7.8799999999999999E-3</v>
      </c>
    </row>
    <row r="2890" spans="1:12" ht="13.95" customHeight="1" x14ac:dyDescent="0.3">
      <c r="A2890" s="94">
        <v>45473</v>
      </c>
      <c r="B2890" s="57" t="s">
        <v>295</v>
      </c>
      <c r="C2890" s="57" t="s">
        <v>121</v>
      </c>
      <c r="D2890" s="19" t="str">
        <f t="shared" si="270"/>
        <v>Commodities</v>
      </c>
      <c r="E2890" s="19" t="str">
        <f t="shared" si="271"/>
        <v>Commodities</v>
      </c>
      <c r="F2890" s="100">
        <v>7.77E-3</v>
      </c>
      <c r="G2890" s="101">
        <v>7.4880000000000004</v>
      </c>
      <c r="H2890" s="98">
        <v>8.7959999999999997E-2</v>
      </c>
      <c r="I2890" s="20">
        <f t="shared" si="272"/>
        <v>1</v>
      </c>
      <c r="J2890" s="102">
        <f t="shared" si="273"/>
        <v>1.0376602564102565E-3</v>
      </c>
      <c r="K2890" s="102">
        <f t="shared" si="274"/>
        <v>1.1796956075605462E-2</v>
      </c>
      <c r="L2890" s="96">
        <f t="shared" si="275"/>
        <v>7.77E-3</v>
      </c>
    </row>
    <row r="2891" spans="1:12" ht="13.95" customHeight="1" x14ac:dyDescent="0.3">
      <c r="A2891" s="94">
        <v>45504</v>
      </c>
      <c r="B2891" s="57" t="s">
        <v>295</v>
      </c>
      <c r="C2891" s="57" t="s">
        <v>121</v>
      </c>
      <c r="D2891" s="19" t="str">
        <f t="shared" si="270"/>
        <v>Commodities</v>
      </c>
      <c r="E2891" s="19" t="str">
        <f t="shared" si="271"/>
        <v>Commodities</v>
      </c>
      <c r="F2891" s="100">
        <v>7.3899999999999999E-3</v>
      </c>
      <c r="G2891" s="101">
        <v>8.2840000000000007</v>
      </c>
      <c r="H2891" s="98">
        <v>9.4909999999999994E-2</v>
      </c>
      <c r="I2891" s="20">
        <f t="shared" si="272"/>
        <v>1</v>
      </c>
      <c r="J2891" s="102">
        <f t="shared" si="273"/>
        <v>8.9208112023177199E-4</v>
      </c>
      <c r="K2891" s="102">
        <f t="shared" si="274"/>
        <v>9.3992321170769371E-3</v>
      </c>
      <c r="L2891" s="96">
        <f t="shared" si="275"/>
        <v>7.3899999999999999E-3</v>
      </c>
    </row>
    <row r="2892" spans="1:12" ht="13.95" customHeight="1" x14ac:dyDescent="0.3">
      <c r="A2892" s="94">
        <v>45535</v>
      </c>
      <c r="B2892" s="57" t="s">
        <v>295</v>
      </c>
      <c r="C2892" s="57" t="s">
        <v>121</v>
      </c>
      <c r="D2892" s="19" t="str">
        <f t="shared" si="270"/>
        <v>Commodities</v>
      </c>
      <c r="E2892" s="19" t="str">
        <f t="shared" si="271"/>
        <v>Commodities</v>
      </c>
      <c r="F2892" s="100">
        <v>6.9300000000000004E-3</v>
      </c>
      <c r="G2892" s="101">
        <v>10.188000000000001</v>
      </c>
      <c r="H2892" s="98">
        <v>6.9339999999999999E-2</v>
      </c>
      <c r="I2892" s="20">
        <f t="shared" si="272"/>
        <v>1</v>
      </c>
      <c r="J2892" s="102">
        <f t="shared" si="273"/>
        <v>6.8021201413427559E-4</v>
      </c>
      <c r="K2892" s="102">
        <f t="shared" si="274"/>
        <v>9.8098069531911674E-3</v>
      </c>
      <c r="L2892" s="96">
        <f t="shared" si="275"/>
        <v>6.9300000000000004E-3</v>
      </c>
    </row>
    <row r="2893" spans="1:12" ht="13.95" customHeight="1" x14ac:dyDescent="0.3">
      <c r="A2893" s="94">
        <v>45565</v>
      </c>
      <c r="B2893" s="57" t="s">
        <v>295</v>
      </c>
      <c r="C2893" s="57" t="s">
        <v>121</v>
      </c>
      <c r="D2893" s="19" t="str">
        <f t="shared" si="270"/>
        <v>Commodities</v>
      </c>
      <c r="E2893" s="19" t="str">
        <f t="shared" si="271"/>
        <v>Commodities</v>
      </c>
      <c r="F2893" s="100">
        <v>7.0199999999999993E-3</v>
      </c>
      <c r="G2893" s="101">
        <v>8.8140000000000001</v>
      </c>
      <c r="H2893" s="98">
        <v>7.1480000000000002E-2</v>
      </c>
      <c r="I2893" s="20">
        <f t="shared" si="272"/>
        <v>1</v>
      </c>
      <c r="J2893" s="102">
        <f t="shared" si="273"/>
        <v>7.9646017699115039E-4</v>
      </c>
      <c r="K2893" s="102">
        <f t="shared" si="274"/>
        <v>1.1142419935522528E-2</v>
      </c>
      <c r="L2893" s="96">
        <f t="shared" si="275"/>
        <v>7.0199999999999993E-3</v>
      </c>
    </row>
    <row r="2894" spans="1:12" ht="13.95" customHeight="1" x14ac:dyDescent="0.3">
      <c r="A2894" s="94">
        <v>45596</v>
      </c>
      <c r="B2894" s="57" t="s">
        <v>295</v>
      </c>
      <c r="C2894" s="57" t="s">
        <v>121</v>
      </c>
      <c r="D2894" s="19" t="str">
        <f t="shared" si="270"/>
        <v>Commodities</v>
      </c>
      <c r="E2894" s="19" t="str">
        <f t="shared" si="271"/>
        <v>Commodities</v>
      </c>
      <c r="F2894" s="100">
        <v>6.4400000000000004E-3</v>
      </c>
      <c r="G2894" s="101">
        <v>10.247</v>
      </c>
      <c r="H2894" s="98">
        <v>8.4540000000000004E-2</v>
      </c>
      <c r="I2894" s="20">
        <f t="shared" si="272"/>
        <v>1</v>
      </c>
      <c r="J2894" s="102">
        <f t="shared" si="273"/>
        <v>6.2847662730555287E-4</v>
      </c>
      <c r="K2894" s="102">
        <f t="shared" si="274"/>
        <v>7.4340741342033695E-3</v>
      </c>
      <c r="L2894" s="96">
        <f t="shared" si="275"/>
        <v>6.4400000000000004E-3</v>
      </c>
    </row>
    <row r="2895" spans="1:12" ht="13.95" customHeight="1" x14ac:dyDescent="0.3">
      <c r="A2895" s="94">
        <v>45626</v>
      </c>
      <c r="B2895" s="57" t="s">
        <v>295</v>
      </c>
      <c r="C2895" s="57" t="s">
        <v>121</v>
      </c>
      <c r="D2895" s="19" t="str">
        <f t="shared" si="270"/>
        <v>Commodities</v>
      </c>
      <c r="E2895" s="19" t="str">
        <f t="shared" si="271"/>
        <v>Commodities</v>
      </c>
      <c r="F2895" s="100">
        <v>5.7499999999999999E-3</v>
      </c>
      <c r="G2895" s="101">
        <v>7.9169999999999998</v>
      </c>
      <c r="H2895" s="98">
        <v>8.1709999999999991E-2</v>
      </c>
      <c r="I2895" s="20">
        <f t="shared" si="272"/>
        <v>1</v>
      </c>
      <c r="J2895" s="102">
        <f t="shared" si="273"/>
        <v>7.2628520904382979E-4</v>
      </c>
      <c r="K2895" s="102">
        <f t="shared" si="274"/>
        <v>8.8885718889221629E-3</v>
      </c>
      <c r="L2895" s="96">
        <f t="shared" si="275"/>
        <v>5.7499999999999999E-3</v>
      </c>
    </row>
    <row r="2896" spans="1:12" ht="13.95" customHeight="1" x14ac:dyDescent="0.3">
      <c r="A2896" s="94">
        <v>45657</v>
      </c>
      <c r="B2896" s="57" t="s">
        <v>295</v>
      </c>
      <c r="C2896" s="57" t="s">
        <v>121</v>
      </c>
      <c r="D2896" s="19" t="str">
        <f t="shared" si="270"/>
        <v>Commodities</v>
      </c>
      <c r="E2896" s="19" t="str">
        <f t="shared" si="271"/>
        <v>Commodities</v>
      </c>
      <c r="F2896" s="100">
        <v>4.8999999999999998E-3</v>
      </c>
      <c r="G2896" s="101">
        <v>4.968</v>
      </c>
      <c r="H2896" s="98">
        <v>8.2530000000000006E-2</v>
      </c>
      <c r="I2896" s="20">
        <f t="shared" si="272"/>
        <v>1</v>
      </c>
      <c r="J2896" s="102">
        <f t="shared" si="273"/>
        <v>9.8631239935587762E-4</v>
      </c>
      <c r="K2896" s="102">
        <f t="shared" si="274"/>
        <v>1.1950956008189477E-2</v>
      </c>
      <c r="L2896" s="96">
        <f t="shared" si="275"/>
        <v>4.8999999999999998E-3</v>
      </c>
    </row>
    <row r="2897" spans="1:12" ht="13.95" customHeight="1" x14ac:dyDescent="0.3">
      <c r="A2897" s="94">
        <v>45688</v>
      </c>
      <c r="B2897" s="57" t="s">
        <v>295</v>
      </c>
      <c r="C2897" s="57" t="s">
        <v>121</v>
      </c>
      <c r="D2897" s="19" t="str">
        <f t="shared" si="270"/>
        <v>Commodities</v>
      </c>
      <c r="E2897" s="19" t="str">
        <f t="shared" si="271"/>
        <v>Commodities</v>
      </c>
      <c r="F2897" s="100">
        <v>4.3400000000000001E-3</v>
      </c>
      <c r="G2897" s="101">
        <v>4.2770000000000001</v>
      </c>
      <c r="H2897" s="98">
        <v>9.2079999999999995E-2</v>
      </c>
      <c r="I2897" s="20">
        <f t="shared" si="272"/>
        <v>1</v>
      </c>
      <c r="J2897" s="102">
        <f t="shared" si="273"/>
        <v>1.0147299509001638E-3</v>
      </c>
      <c r="K2897" s="102">
        <f t="shared" si="274"/>
        <v>1.1020090691791527E-2</v>
      </c>
      <c r="L2897" s="96">
        <f t="shared" si="275"/>
        <v>4.3400000000000001E-3</v>
      </c>
    </row>
    <row r="2898" spans="1:12" ht="13.95" customHeight="1" x14ac:dyDescent="0.3">
      <c r="A2898" s="94">
        <v>45716</v>
      </c>
      <c r="B2898" s="57" t="s">
        <v>295</v>
      </c>
      <c r="C2898" s="57" t="s">
        <v>121</v>
      </c>
      <c r="D2898" s="19" t="str">
        <f t="shared" si="270"/>
        <v>Commodities</v>
      </c>
      <c r="E2898" s="19" t="str">
        <f t="shared" si="271"/>
        <v>Commodities</v>
      </c>
      <c r="F2898" s="100">
        <v>4.1099999999999999E-3</v>
      </c>
      <c r="G2898" s="101">
        <v>4.6980000000000004</v>
      </c>
      <c r="H2898" s="98">
        <v>6.6909999999999997E-2</v>
      </c>
      <c r="I2898" s="20">
        <f t="shared" si="272"/>
        <v>1</v>
      </c>
      <c r="J2898" s="102">
        <f t="shared" si="273"/>
        <v>8.748403575989782E-4</v>
      </c>
      <c r="K2898" s="102">
        <f t="shared" si="274"/>
        <v>1.3074882044522168E-2</v>
      </c>
      <c r="L2898" s="96">
        <f t="shared" si="275"/>
        <v>4.1099999999999999E-3</v>
      </c>
    </row>
    <row r="2899" spans="1:12" ht="13.95" customHeight="1" x14ac:dyDescent="0.3">
      <c r="A2899" s="94">
        <v>45747</v>
      </c>
      <c r="B2899" s="57" t="s">
        <v>295</v>
      </c>
      <c r="C2899" s="57" t="s">
        <v>121</v>
      </c>
      <c r="D2899" s="19" t="str">
        <f t="shared" si="270"/>
        <v>Commodities</v>
      </c>
      <c r="E2899" s="19" t="str">
        <f t="shared" si="271"/>
        <v>Commodities</v>
      </c>
      <c r="F2899" s="100">
        <v>4.0699999999999998E-3</v>
      </c>
      <c r="G2899" s="101">
        <v>4.6379999999999999</v>
      </c>
      <c r="H2899" s="98">
        <v>6.9379999999999997E-2</v>
      </c>
      <c r="I2899" s="20">
        <f t="shared" si="272"/>
        <v>1</v>
      </c>
      <c r="J2899" s="102">
        <f t="shared" si="273"/>
        <v>8.7753341957740407E-4</v>
      </c>
      <c r="K2899" s="102">
        <f t="shared" si="274"/>
        <v>1.2648218788950765E-2</v>
      </c>
      <c r="L2899" s="96">
        <f t="shared" si="275"/>
        <v>4.0699999999999998E-3</v>
      </c>
    </row>
    <row r="2900" spans="1:12" ht="13.95" customHeight="1" x14ac:dyDescent="0.3">
      <c r="A2900" s="94">
        <v>45777</v>
      </c>
      <c r="B2900" s="57" t="s">
        <v>295</v>
      </c>
      <c r="C2900" s="57" t="s">
        <v>121</v>
      </c>
      <c r="D2900" s="19" t="str">
        <f t="shared" si="270"/>
        <v>Commodities</v>
      </c>
      <c r="E2900" s="19" t="str">
        <f t="shared" si="271"/>
        <v>Commodities</v>
      </c>
      <c r="F2900" s="100">
        <v>4.1599999999999996E-3</v>
      </c>
      <c r="G2900" s="101">
        <v>5.82</v>
      </c>
      <c r="H2900" s="98">
        <v>7.1369999999999989E-2</v>
      </c>
      <c r="I2900" s="20">
        <f t="shared" si="272"/>
        <v>1</v>
      </c>
      <c r="J2900" s="102">
        <f t="shared" si="273"/>
        <v>7.147766323024054E-4</v>
      </c>
      <c r="K2900" s="102">
        <f t="shared" si="274"/>
        <v>1.0015085222115812E-2</v>
      </c>
      <c r="L2900" s="96">
        <f t="shared" si="275"/>
        <v>4.1599999999999996E-3</v>
      </c>
    </row>
    <row r="2901" spans="1:12" ht="13.95" customHeight="1" x14ac:dyDescent="0.3">
      <c r="A2901" s="94">
        <v>45808</v>
      </c>
      <c r="B2901" s="57" t="s">
        <v>295</v>
      </c>
      <c r="C2901" s="57" t="s">
        <v>121</v>
      </c>
      <c r="D2901" s="19" t="str">
        <f t="shared" si="270"/>
        <v>Commodities</v>
      </c>
      <c r="E2901" s="19" t="str">
        <f t="shared" si="271"/>
        <v>Commodities</v>
      </c>
      <c r="F2901" s="100">
        <v>4.3899999999999998E-3</v>
      </c>
      <c r="G2901" s="101">
        <v>6.883</v>
      </c>
      <c r="H2901" s="98">
        <v>7.467E-2</v>
      </c>
      <c r="I2901" s="20">
        <f t="shared" si="272"/>
        <v>1</v>
      </c>
      <c r="J2901" s="102">
        <f t="shared" si="273"/>
        <v>6.3780328345198307E-4</v>
      </c>
      <c r="K2901" s="102">
        <f t="shared" si="274"/>
        <v>8.5416269378864752E-3</v>
      </c>
      <c r="L2901" s="96">
        <f t="shared" si="275"/>
        <v>4.3899999999999998E-3</v>
      </c>
    </row>
    <row r="2902" spans="1:12" ht="13.95" customHeight="1" x14ac:dyDescent="0.3">
      <c r="A2902" s="94">
        <v>45838</v>
      </c>
      <c r="B2902" s="57" t="s">
        <v>295</v>
      </c>
      <c r="C2902" s="57" t="s">
        <v>121</v>
      </c>
      <c r="D2902" s="19" t="str">
        <f t="shared" si="270"/>
        <v>Commodities</v>
      </c>
      <c r="E2902" s="19" t="str">
        <f t="shared" si="271"/>
        <v>Commodities</v>
      </c>
      <c r="F2902" s="100">
        <v>3.7100000000000002E-3</v>
      </c>
      <c r="G2902" s="101">
        <v>11.721</v>
      </c>
      <c r="H2902" s="98">
        <v>5.0389999999999997E-2</v>
      </c>
      <c r="I2902" s="20">
        <f t="shared" si="272"/>
        <v>1</v>
      </c>
      <c r="J2902" s="102">
        <f t="shared" si="273"/>
        <v>3.1652589369507721E-4</v>
      </c>
      <c r="K2902" s="102">
        <f t="shared" si="274"/>
        <v>6.2815220022837317E-3</v>
      </c>
      <c r="L2902" s="96">
        <f t="shared" si="275"/>
        <v>3.7100000000000002E-3</v>
      </c>
    </row>
    <row r="2903" spans="1:12" ht="13.95" customHeight="1" x14ac:dyDescent="0.3">
      <c r="A2903" s="94">
        <v>45869</v>
      </c>
      <c r="B2903" s="57" t="s">
        <v>295</v>
      </c>
      <c r="C2903" s="57" t="s">
        <v>121</v>
      </c>
      <c r="D2903" s="19" t="str">
        <f t="shared" si="270"/>
        <v>Commodities</v>
      </c>
      <c r="E2903" s="19" t="str">
        <f t="shared" si="271"/>
        <v>Commodities</v>
      </c>
      <c r="F2903" s="100">
        <v>3.3500000000000001E-3</v>
      </c>
      <c r="G2903" s="101">
        <v>7.1479999999999997</v>
      </c>
      <c r="H2903" s="98">
        <v>6.7949999999999997E-2</v>
      </c>
      <c r="I2903" s="20">
        <f t="shared" si="272"/>
        <v>1</v>
      </c>
      <c r="J2903" s="102">
        <f t="shared" si="273"/>
        <v>4.6866256295467269E-4</v>
      </c>
      <c r="K2903" s="102">
        <f t="shared" si="274"/>
        <v>6.8971679610695027E-3</v>
      </c>
      <c r="L2903" s="96">
        <f t="shared" si="275"/>
        <v>3.3500000000000001E-3</v>
      </c>
    </row>
    <row r="2904" spans="1:12" ht="13.95" customHeight="1" x14ac:dyDescent="0.3">
      <c r="A2904" s="94">
        <v>45900</v>
      </c>
      <c r="B2904" s="57" t="s">
        <v>295</v>
      </c>
      <c r="C2904" s="57" t="s">
        <v>121</v>
      </c>
      <c r="D2904" s="19" t="str">
        <f t="shared" si="270"/>
        <v>Commodities</v>
      </c>
      <c r="E2904" s="19" t="str">
        <f t="shared" si="271"/>
        <v>Commodities</v>
      </c>
      <c r="F2904" s="100">
        <v>3.14E-3</v>
      </c>
      <c r="G2904" s="101">
        <v>7.1509999999999998</v>
      </c>
      <c r="H2904" s="98">
        <v>3.6650000000000002E-2</v>
      </c>
      <c r="I2904" s="20">
        <f t="shared" si="272"/>
        <v>1</v>
      </c>
      <c r="J2904" s="102">
        <f t="shared" si="273"/>
        <v>4.3909942665361487E-4</v>
      </c>
      <c r="K2904" s="102">
        <f t="shared" si="274"/>
        <v>1.1980884765446518E-2</v>
      </c>
      <c r="L2904" s="96">
        <f t="shared" si="275"/>
        <v>3.14E-3</v>
      </c>
    </row>
    <row r="2905" spans="1:12" ht="13.95" customHeight="1" x14ac:dyDescent="0.3">
      <c r="A2905" s="94">
        <v>45930</v>
      </c>
      <c r="B2905" s="57" t="s">
        <v>295</v>
      </c>
      <c r="C2905" s="57" t="s">
        <v>121</v>
      </c>
      <c r="D2905" s="19" t="str">
        <f t="shared" si="270"/>
        <v>Commodities</v>
      </c>
      <c r="E2905" s="19" t="str">
        <f t="shared" si="271"/>
        <v>Commodities</v>
      </c>
      <c r="F2905" s="100">
        <v>3.2200000000000002E-3</v>
      </c>
      <c r="G2905" s="101">
        <v>11.275</v>
      </c>
      <c r="H2905" s="98">
        <v>2.53E-2</v>
      </c>
      <c r="I2905" s="20">
        <f t="shared" si="272"/>
        <v>1</v>
      </c>
      <c r="J2905" s="102">
        <f t="shared" si="273"/>
        <v>2.8558758314855875E-4</v>
      </c>
      <c r="K2905" s="102">
        <f t="shared" si="274"/>
        <v>1.1288046764765169E-2</v>
      </c>
      <c r="L2905" s="96">
        <f t="shared" si="275"/>
        <v>3.2200000000000002E-3</v>
      </c>
    </row>
    <row r="2906" spans="1:12" ht="13.95" customHeight="1" x14ac:dyDescent="0.3">
      <c r="A2906" s="94">
        <v>45961</v>
      </c>
      <c r="B2906" s="57" t="s">
        <v>295</v>
      </c>
      <c r="C2906" s="57" t="s">
        <v>121</v>
      </c>
      <c r="D2906" s="19" t="str">
        <f t="shared" si="270"/>
        <v>Commodities</v>
      </c>
      <c r="E2906" s="19" t="str">
        <f t="shared" si="271"/>
        <v>Commodities</v>
      </c>
      <c r="F2906" s="100">
        <v>3.14E-3</v>
      </c>
      <c r="G2906" s="101">
        <v>8.8239999999999998</v>
      </c>
      <c r="H2906" s="98">
        <v>4.0839999999999987E-2</v>
      </c>
      <c r="I2906" s="20">
        <f t="shared" si="272"/>
        <v>1</v>
      </c>
      <c r="J2906" s="102">
        <f t="shared" si="273"/>
        <v>3.558476881233001E-4</v>
      </c>
      <c r="K2906" s="102">
        <f t="shared" si="274"/>
        <v>8.7132146944980463E-3</v>
      </c>
      <c r="L2906" s="96">
        <f t="shared" si="275"/>
        <v>3.14E-3</v>
      </c>
    </row>
    <row r="2907" spans="1:12" ht="13.95" customHeight="1" x14ac:dyDescent="0.3">
      <c r="A2907" s="94">
        <v>45991</v>
      </c>
      <c r="B2907" s="57" t="s">
        <v>295</v>
      </c>
      <c r="C2907" s="57" t="s">
        <v>121</v>
      </c>
      <c r="D2907" s="19" t="str">
        <f t="shared" si="270"/>
        <v>Commodities</v>
      </c>
      <c r="E2907" s="19" t="str">
        <f t="shared" si="271"/>
        <v>Commodities</v>
      </c>
      <c r="F2907" s="100">
        <v>8.369999999999999E-3</v>
      </c>
      <c r="G2907" s="101">
        <v>7.298</v>
      </c>
      <c r="H2907" s="98">
        <v>5.636E-2</v>
      </c>
      <c r="I2907" s="20">
        <f t="shared" si="272"/>
        <v>1</v>
      </c>
      <c r="J2907" s="102">
        <f t="shared" si="273"/>
        <v>1.1468895587832281E-3</v>
      </c>
      <c r="K2907" s="102">
        <f t="shared" si="274"/>
        <v>2.0349353420568279E-2</v>
      </c>
      <c r="L2907" s="96">
        <f t="shared" si="275"/>
        <v>8.369999999999999E-3</v>
      </c>
    </row>
    <row r="2908" spans="1:12" ht="13.95" customHeight="1" x14ac:dyDescent="0.3">
      <c r="A2908" s="94">
        <v>46022</v>
      </c>
      <c r="B2908" s="57" t="s">
        <v>295</v>
      </c>
      <c r="C2908" s="57" t="s">
        <v>121</v>
      </c>
      <c r="D2908" s="19" t="str">
        <f t="shared" si="270"/>
        <v>Commodities</v>
      </c>
      <c r="E2908" s="19" t="str">
        <f t="shared" si="271"/>
        <v>Commodities</v>
      </c>
      <c r="F2908" s="100">
        <v>7.3200000000000001E-3</v>
      </c>
      <c r="G2908" s="101">
        <v>6.3559999999999999</v>
      </c>
      <c r="H2908" s="98">
        <v>6.1980000000000007E-2</v>
      </c>
      <c r="I2908" s="20">
        <f t="shared" si="272"/>
        <v>1</v>
      </c>
      <c r="J2908" s="102">
        <f t="shared" si="273"/>
        <v>1.1516677155443676E-3</v>
      </c>
      <c r="K2908" s="102">
        <f t="shared" si="274"/>
        <v>1.8581279695778757E-2</v>
      </c>
      <c r="L2908" s="96">
        <f t="shared" si="275"/>
        <v>7.3200000000000001E-3</v>
      </c>
    </row>
    <row r="2909" spans="1:12" ht="13.95" customHeight="1" x14ac:dyDescent="0.3">
      <c r="A2909" s="94">
        <v>46053</v>
      </c>
      <c r="B2909" s="57" t="s">
        <v>295</v>
      </c>
      <c r="C2909" s="57" t="s">
        <v>121</v>
      </c>
      <c r="D2909" s="19" t="str">
        <f t="shared" si="270"/>
        <v>Commodities</v>
      </c>
      <c r="E2909" s="19" t="str">
        <f t="shared" si="271"/>
        <v>Commodities</v>
      </c>
      <c r="F2909" s="100">
        <v>4.0300000000000006E-3</v>
      </c>
      <c r="G2909" s="101">
        <v>6.8339999999999996</v>
      </c>
      <c r="H2909" s="98">
        <v>4.5990000000000003E-2</v>
      </c>
      <c r="I2909" s="20">
        <f t="shared" si="272"/>
        <v>1</v>
      </c>
      <c r="J2909" s="102">
        <f t="shared" si="273"/>
        <v>5.8969856599356174E-4</v>
      </c>
      <c r="K2909" s="102">
        <f t="shared" si="274"/>
        <v>1.2822321504534936E-2</v>
      </c>
      <c r="L2909" s="96">
        <f t="shared" si="275"/>
        <v>4.0300000000000006E-3</v>
      </c>
    </row>
    <row r="2910" spans="1:12" ht="13.95" customHeight="1" x14ac:dyDescent="0.3">
      <c r="A2910" s="94">
        <v>46081</v>
      </c>
      <c r="B2910" s="57" t="s">
        <v>295</v>
      </c>
      <c r="C2910" s="57" t="s">
        <v>121</v>
      </c>
      <c r="D2910" s="19" t="str">
        <f t="shared" si="270"/>
        <v>Commodities</v>
      </c>
      <c r="E2910" s="19" t="str">
        <f t="shared" si="271"/>
        <v>Commodities</v>
      </c>
      <c r="F2910" s="100">
        <v>4.13E-3</v>
      </c>
      <c r="G2910" s="101">
        <v>7.4489999999999998</v>
      </c>
      <c r="H2910" s="98">
        <v>6.4509999999999998E-2</v>
      </c>
      <c r="I2910" s="20">
        <f t="shared" si="272"/>
        <v>1</v>
      </c>
      <c r="J2910" s="102">
        <f t="shared" si="273"/>
        <v>5.5443683715935025E-4</v>
      </c>
      <c r="K2910" s="102">
        <f t="shared" si="274"/>
        <v>8.5945874617787982E-3</v>
      </c>
      <c r="L2910" s="96">
        <f t="shared" si="275"/>
        <v>4.13E-3</v>
      </c>
    </row>
    <row r="2911" spans="1:12" ht="13.95" customHeight="1" x14ac:dyDescent="0.3">
      <c r="A2911" s="94">
        <v>46112</v>
      </c>
      <c r="B2911" s="57" t="s">
        <v>295</v>
      </c>
      <c r="C2911" s="57" t="s">
        <v>121</v>
      </c>
      <c r="D2911" s="19" t="str">
        <f t="shared" si="270"/>
        <v>Commodities</v>
      </c>
      <c r="E2911" s="19" t="str">
        <f t="shared" si="271"/>
        <v>Commodities</v>
      </c>
      <c r="F2911" s="100">
        <v>3.5699999999999998E-3</v>
      </c>
      <c r="G2911" s="101">
        <v>6.5129999999999999</v>
      </c>
      <c r="H2911" s="98">
        <v>4.539E-2</v>
      </c>
      <c r="I2911" s="20">
        <f t="shared" si="272"/>
        <v>1</v>
      </c>
      <c r="J2911" s="102">
        <f t="shared" si="273"/>
        <v>5.481345002303086E-4</v>
      </c>
      <c r="K2911" s="102">
        <f t="shared" si="274"/>
        <v>1.2076107077116295E-2</v>
      </c>
      <c r="L2911" s="96">
        <f t="shared" si="275"/>
        <v>3.5699999999999998E-3</v>
      </c>
    </row>
    <row r="2912" spans="1:12" ht="13.95" customHeight="1" x14ac:dyDescent="0.3">
      <c r="A2912" s="94">
        <v>46142</v>
      </c>
      <c r="B2912" s="57" t="s">
        <v>295</v>
      </c>
      <c r="C2912" s="57" t="s">
        <v>121</v>
      </c>
      <c r="D2912" s="19" t="str">
        <f t="shared" si="270"/>
        <v>Commodities</v>
      </c>
      <c r="E2912" s="19" t="str">
        <f t="shared" si="271"/>
        <v>Commodities</v>
      </c>
      <c r="F2912" s="100">
        <v>4.3400000000000001E-3</v>
      </c>
      <c r="G2912" s="101">
        <v>5.8209999999999997</v>
      </c>
      <c r="H2912" s="98">
        <v>5.0209999999999998E-2</v>
      </c>
      <c r="I2912" s="20">
        <f t="shared" si="272"/>
        <v>1</v>
      </c>
      <c r="J2912" s="102">
        <f t="shared" si="273"/>
        <v>7.455763614499228E-4</v>
      </c>
      <c r="K2912" s="102">
        <f t="shared" si="274"/>
        <v>1.4849160753832361E-2</v>
      </c>
      <c r="L2912" s="96">
        <f t="shared" si="275"/>
        <v>4.3400000000000001E-3</v>
      </c>
    </row>
    <row r="2913" spans="1:12" ht="13.95" customHeight="1" x14ac:dyDescent="0.3">
      <c r="A2913" s="94">
        <v>46173</v>
      </c>
      <c r="B2913" s="57" t="s">
        <v>295</v>
      </c>
      <c r="C2913" s="57" t="s">
        <v>121</v>
      </c>
      <c r="D2913" s="19" t="str">
        <f t="shared" si="270"/>
        <v>Commodities</v>
      </c>
      <c r="E2913" s="19" t="str">
        <f t="shared" si="271"/>
        <v>Commodities</v>
      </c>
      <c r="F2913" s="100">
        <v>3.5300000000000002E-3</v>
      </c>
      <c r="G2913" s="101">
        <v>6.5119999999999996</v>
      </c>
      <c r="H2913" s="98">
        <v>3.2539999999999999E-2</v>
      </c>
      <c r="I2913" s="20">
        <f t="shared" si="272"/>
        <v>1</v>
      </c>
      <c r="J2913" s="102">
        <f t="shared" si="273"/>
        <v>5.4207616707616709E-4</v>
      </c>
      <c r="K2913" s="102">
        <f t="shared" si="274"/>
        <v>1.6658763585622835E-2</v>
      </c>
      <c r="L2913" s="96">
        <f t="shared" si="275"/>
        <v>3.5300000000000002E-3</v>
      </c>
    </row>
    <row r="2914" spans="1:12" ht="13.95" customHeight="1" x14ac:dyDescent="0.3">
      <c r="A2914" s="94">
        <v>46203</v>
      </c>
      <c r="B2914" s="57" t="s">
        <v>295</v>
      </c>
      <c r="C2914" s="57" t="s">
        <v>121</v>
      </c>
      <c r="D2914" s="19" t="str">
        <f t="shared" si="270"/>
        <v>Commodities</v>
      </c>
      <c r="E2914" s="19" t="str">
        <f t="shared" si="271"/>
        <v>Commodities</v>
      </c>
      <c r="F2914" s="100">
        <v>3.47E-3</v>
      </c>
      <c r="G2914" s="101">
        <v>9.298</v>
      </c>
      <c r="H2914" s="98">
        <v>-7.1739999999999998E-2</v>
      </c>
      <c r="I2914" s="20">
        <f t="shared" si="272"/>
        <v>0</v>
      </c>
      <c r="J2914" s="102">
        <f t="shared" si="273"/>
        <v>0</v>
      </c>
      <c r="K2914" s="102">
        <f t="shared" si="274"/>
        <v>0</v>
      </c>
      <c r="L2914" s="96">
        <f t="shared" si="275"/>
        <v>0</v>
      </c>
    </row>
    <row r="2915" spans="1:12" ht="13.95" customHeight="1" x14ac:dyDescent="0.3">
      <c r="A2915" s="94">
        <v>46234</v>
      </c>
      <c r="B2915" s="57" t="s">
        <v>295</v>
      </c>
      <c r="C2915" s="57" t="s">
        <v>121</v>
      </c>
      <c r="D2915" s="19" t="str">
        <f t="shared" si="270"/>
        <v>Commodities</v>
      </c>
      <c r="E2915" s="19" t="str">
        <f t="shared" si="271"/>
        <v>Commodities</v>
      </c>
      <c r="F2915" s="100">
        <v>3.6900000000000001E-3</v>
      </c>
      <c r="G2915" s="101">
        <v>8.2989999999999995</v>
      </c>
      <c r="H2915" s="98">
        <v>9.5E-4</v>
      </c>
      <c r="I2915" s="20">
        <f t="shared" si="272"/>
        <v>0</v>
      </c>
      <c r="J2915" s="102">
        <f t="shared" si="273"/>
        <v>0</v>
      </c>
      <c r="K2915" s="102">
        <f t="shared" si="274"/>
        <v>0</v>
      </c>
      <c r="L2915" s="96">
        <f t="shared" si="275"/>
        <v>0</v>
      </c>
    </row>
    <row r="2916" spans="1:12" ht="13.95" customHeight="1" x14ac:dyDescent="0.3">
      <c r="A2916" s="94">
        <v>46265</v>
      </c>
      <c r="B2916" s="57" t="s">
        <v>295</v>
      </c>
      <c r="C2916" s="57" t="s">
        <v>121</v>
      </c>
      <c r="D2916" s="19" t="str">
        <f t="shared" si="270"/>
        <v>Commodities</v>
      </c>
      <c r="E2916" s="19" t="str">
        <f t="shared" si="271"/>
        <v>Commodities</v>
      </c>
      <c r="F2916" s="100">
        <v>3.5699999999999998E-3</v>
      </c>
      <c r="G2916" s="101">
        <v>6.8049999999999997</v>
      </c>
      <c r="H2916" s="98">
        <v>6.5439999999999998E-2</v>
      </c>
      <c r="I2916" s="20">
        <f t="shared" si="272"/>
        <v>1</v>
      </c>
      <c r="J2916" s="102">
        <f t="shared" si="273"/>
        <v>5.2461425422483472E-4</v>
      </c>
      <c r="K2916" s="102">
        <f t="shared" si="274"/>
        <v>8.0167214887658118E-3</v>
      </c>
      <c r="L2916" s="96">
        <f t="shared" si="275"/>
        <v>3.5699999999999998E-3</v>
      </c>
    </row>
    <row r="2917" spans="1:12" ht="13.95" customHeight="1" x14ac:dyDescent="0.3">
      <c r="A2917" s="94">
        <v>46295</v>
      </c>
      <c r="B2917" s="57" t="s">
        <v>295</v>
      </c>
      <c r="C2917" s="57" t="s">
        <v>121</v>
      </c>
      <c r="D2917" s="19" t="str">
        <f t="shared" si="270"/>
        <v>Commodities</v>
      </c>
      <c r="E2917" s="19" t="str">
        <f t="shared" si="271"/>
        <v>Commodities</v>
      </c>
      <c r="F2917" s="100">
        <v>3.46E-3</v>
      </c>
      <c r="G2917" s="101">
        <v>6.1180000000000003</v>
      </c>
      <c r="H2917" s="98">
        <v>0.10704</v>
      </c>
      <c r="I2917" s="20">
        <f t="shared" si="272"/>
        <v>1</v>
      </c>
      <c r="J2917" s="102">
        <f t="shared" si="273"/>
        <v>5.6554429552141221E-4</v>
      </c>
      <c r="K2917" s="102">
        <f t="shared" si="274"/>
        <v>5.2834855710146879E-3</v>
      </c>
      <c r="L2917" s="96">
        <f t="shared" si="275"/>
        <v>3.46E-3</v>
      </c>
    </row>
    <row r="2918" spans="1:12" ht="13.95" customHeight="1" x14ac:dyDescent="0.3">
      <c r="A2918" s="94">
        <v>46053</v>
      </c>
      <c r="B2918" s="57" t="s">
        <v>196</v>
      </c>
      <c r="C2918" s="57" t="s">
        <v>115</v>
      </c>
      <c r="D2918" s="19" t="str">
        <f t="shared" si="270"/>
        <v>Defensives</v>
      </c>
      <c r="E2918" s="19" t="str">
        <f t="shared" si="271"/>
        <v>Defensives</v>
      </c>
      <c r="F2918" s="100">
        <v>3.65E-3</v>
      </c>
      <c r="G2918" s="101">
        <v>13.801</v>
      </c>
      <c r="H2918" s="98">
        <v>0.15296999999999999</v>
      </c>
      <c r="I2918" s="20">
        <f t="shared" si="272"/>
        <v>1</v>
      </c>
      <c r="J2918" s="102">
        <f t="shared" si="273"/>
        <v>2.6447358887037172E-4</v>
      </c>
      <c r="K2918" s="102">
        <f t="shared" si="274"/>
        <v>1.7289245529866753E-3</v>
      </c>
      <c r="L2918" s="96">
        <f t="shared" si="275"/>
        <v>3.65E-3</v>
      </c>
    </row>
    <row r="2919" spans="1:12" ht="13.95" customHeight="1" x14ac:dyDescent="0.3">
      <c r="A2919" s="94">
        <v>46081</v>
      </c>
      <c r="B2919" s="57" t="s">
        <v>196</v>
      </c>
      <c r="C2919" s="57" t="s">
        <v>115</v>
      </c>
      <c r="D2919" s="19" t="str">
        <f t="shared" si="270"/>
        <v>Defensives</v>
      </c>
      <c r="E2919" s="19" t="str">
        <f t="shared" si="271"/>
        <v>Defensives</v>
      </c>
      <c r="F2919" s="100">
        <v>3.7499999999999999E-3</v>
      </c>
      <c r="G2919" s="101">
        <v>14.782</v>
      </c>
      <c r="H2919" s="98">
        <v>0.15426000000000001</v>
      </c>
      <c r="I2919" s="20">
        <f t="shared" si="272"/>
        <v>1</v>
      </c>
      <c r="J2919" s="102">
        <f t="shared" si="273"/>
        <v>2.5368691652009201E-4</v>
      </c>
      <c r="K2919" s="102">
        <f t="shared" si="274"/>
        <v>1.6445411417093997E-3</v>
      </c>
      <c r="L2919" s="96">
        <f t="shared" si="275"/>
        <v>3.7499999999999999E-3</v>
      </c>
    </row>
    <row r="2920" spans="1:12" ht="13.95" customHeight="1" x14ac:dyDescent="0.3">
      <c r="A2920" s="94">
        <v>46112</v>
      </c>
      <c r="B2920" s="57" t="s">
        <v>196</v>
      </c>
      <c r="C2920" s="57" t="s">
        <v>115</v>
      </c>
      <c r="D2920" s="19" t="str">
        <f t="shared" si="270"/>
        <v>Defensives</v>
      </c>
      <c r="E2920" s="19" t="str">
        <f t="shared" si="271"/>
        <v>Defensives</v>
      </c>
      <c r="F2920" s="100">
        <v>4.0000000000000001E-3</v>
      </c>
      <c r="G2920" s="101">
        <v>15.711</v>
      </c>
      <c r="H2920" s="98">
        <v>0.15181</v>
      </c>
      <c r="I2920" s="20">
        <f t="shared" si="272"/>
        <v>1</v>
      </c>
      <c r="J2920" s="102">
        <f t="shared" si="273"/>
        <v>2.5459868881675258E-4</v>
      </c>
      <c r="K2920" s="102">
        <f t="shared" si="274"/>
        <v>1.6770877334612514E-3</v>
      </c>
      <c r="L2920" s="96">
        <f t="shared" si="275"/>
        <v>4.0000000000000001E-3</v>
      </c>
    </row>
    <row r="2921" spans="1:12" ht="13.95" customHeight="1" x14ac:dyDescent="0.3">
      <c r="A2921" s="94">
        <v>46142</v>
      </c>
      <c r="B2921" s="57" t="s">
        <v>196</v>
      </c>
      <c r="C2921" s="57" t="s">
        <v>115</v>
      </c>
      <c r="D2921" s="19" t="str">
        <f t="shared" si="270"/>
        <v>Defensives</v>
      </c>
      <c r="E2921" s="19" t="str">
        <f t="shared" si="271"/>
        <v>Defensives</v>
      </c>
      <c r="F2921" s="100">
        <v>3.9100000000000003E-3</v>
      </c>
      <c r="G2921" s="101">
        <v>14.539</v>
      </c>
      <c r="H2921" s="98">
        <v>0.15218000000000001</v>
      </c>
      <c r="I2921" s="20">
        <f t="shared" si="272"/>
        <v>1</v>
      </c>
      <c r="J2921" s="102">
        <f t="shared" si="273"/>
        <v>2.6893183850333586E-4</v>
      </c>
      <c r="K2921" s="102">
        <f t="shared" si="274"/>
        <v>1.7671956794804563E-3</v>
      </c>
      <c r="L2921" s="96">
        <f t="shared" si="275"/>
        <v>3.9100000000000003E-3</v>
      </c>
    </row>
    <row r="2922" spans="1:12" ht="13.95" customHeight="1" x14ac:dyDescent="0.3">
      <c r="A2922" s="94">
        <v>46173</v>
      </c>
      <c r="B2922" s="57" t="s">
        <v>196</v>
      </c>
      <c r="C2922" s="57" t="s">
        <v>115</v>
      </c>
      <c r="D2922" s="19" t="str">
        <f t="shared" si="270"/>
        <v>Defensives</v>
      </c>
      <c r="E2922" s="19" t="str">
        <f t="shared" si="271"/>
        <v>Defensives</v>
      </c>
      <c r="F2922" s="100">
        <v>4.1099999999999999E-3</v>
      </c>
      <c r="G2922" s="101">
        <v>13.252000000000001</v>
      </c>
      <c r="H2922" s="98">
        <v>0.16467000000000001</v>
      </c>
      <c r="I2922" s="20">
        <f t="shared" si="272"/>
        <v>1</v>
      </c>
      <c r="J2922" s="102">
        <f t="shared" si="273"/>
        <v>3.1014186537881071E-4</v>
      </c>
      <c r="K2922" s="102">
        <f t="shared" si="274"/>
        <v>1.8834144979584058E-3</v>
      </c>
      <c r="L2922" s="96">
        <f t="shared" si="275"/>
        <v>4.1099999999999999E-3</v>
      </c>
    </row>
    <row r="2923" spans="1:12" ht="13.95" customHeight="1" x14ac:dyDescent="0.3">
      <c r="A2923" s="94">
        <v>46203</v>
      </c>
      <c r="B2923" s="57" t="s">
        <v>196</v>
      </c>
      <c r="C2923" s="57" t="s">
        <v>115</v>
      </c>
      <c r="D2923" s="19" t="str">
        <f t="shared" si="270"/>
        <v>Defensives</v>
      </c>
      <c r="E2923" s="19" t="str">
        <f t="shared" si="271"/>
        <v>Defensives</v>
      </c>
      <c r="F2923" s="100">
        <v>9.0100000000000006E-3</v>
      </c>
      <c r="G2923" s="101">
        <v>15.72</v>
      </c>
      <c r="H2923" s="98">
        <v>0.16261</v>
      </c>
      <c r="I2923" s="20">
        <f t="shared" si="272"/>
        <v>1</v>
      </c>
      <c r="J2923" s="102">
        <f t="shared" si="273"/>
        <v>5.7315521628498731E-4</v>
      </c>
      <c r="K2923" s="102">
        <f t="shared" si="274"/>
        <v>3.5247230569152408E-3</v>
      </c>
      <c r="L2923" s="96">
        <f t="shared" si="275"/>
        <v>9.0100000000000006E-3</v>
      </c>
    </row>
    <row r="2924" spans="1:12" ht="13.95" customHeight="1" x14ac:dyDescent="0.3">
      <c r="A2924" s="94">
        <v>46234</v>
      </c>
      <c r="B2924" s="57" t="s">
        <v>196</v>
      </c>
      <c r="C2924" s="57" t="s">
        <v>115</v>
      </c>
      <c r="D2924" s="19" t="str">
        <f t="shared" si="270"/>
        <v>Defensives</v>
      </c>
      <c r="E2924" s="19" t="str">
        <f t="shared" si="271"/>
        <v>Defensives</v>
      </c>
      <c r="F2924" s="100">
        <v>9.3299999999999998E-3</v>
      </c>
      <c r="G2924" s="101">
        <v>16.745999999999999</v>
      </c>
      <c r="H2924" s="98">
        <v>0.15447</v>
      </c>
      <c r="I2924" s="20">
        <f t="shared" si="272"/>
        <v>1</v>
      </c>
      <c r="J2924" s="102">
        <f t="shared" si="273"/>
        <v>5.5714797563597275E-4</v>
      </c>
      <c r="K2924" s="102">
        <f t="shared" si="274"/>
        <v>3.6068361211625088E-3</v>
      </c>
      <c r="L2924" s="96">
        <f t="shared" si="275"/>
        <v>9.3299999999999998E-3</v>
      </c>
    </row>
    <row r="2925" spans="1:12" ht="13.95" customHeight="1" x14ac:dyDescent="0.3">
      <c r="A2925" s="94">
        <v>46265</v>
      </c>
      <c r="B2925" s="57" t="s">
        <v>196</v>
      </c>
      <c r="C2925" s="57" t="s">
        <v>115</v>
      </c>
      <c r="D2925" s="19" t="str">
        <f t="shared" si="270"/>
        <v>Defensives</v>
      </c>
      <c r="E2925" s="19" t="str">
        <f t="shared" si="271"/>
        <v>Defensives</v>
      </c>
      <c r="F2925" s="100">
        <v>8.1000000000000013E-3</v>
      </c>
      <c r="G2925" s="101">
        <v>14.423</v>
      </c>
      <c r="H2925" s="98">
        <v>0.14907999999999999</v>
      </c>
      <c r="I2925" s="20">
        <f t="shared" si="272"/>
        <v>1</v>
      </c>
      <c r="J2925" s="102">
        <f t="shared" si="273"/>
        <v>5.6160299521597454E-4</v>
      </c>
      <c r="K2925" s="102">
        <f t="shared" si="274"/>
        <v>3.7671250014487158E-3</v>
      </c>
      <c r="L2925" s="96">
        <f t="shared" si="275"/>
        <v>8.1000000000000013E-3</v>
      </c>
    </row>
    <row r="2926" spans="1:12" ht="13.95" customHeight="1" x14ac:dyDescent="0.3">
      <c r="A2926" s="94">
        <v>46295</v>
      </c>
      <c r="B2926" s="57" t="s">
        <v>196</v>
      </c>
      <c r="C2926" s="57" t="s">
        <v>115</v>
      </c>
      <c r="D2926" s="19" t="str">
        <f t="shared" si="270"/>
        <v>Defensives</v>
      </c>
      <c r="E2926" s="19" t="str">
        <f t="shared" si="271"/>
        <v>Defensives</v>
      </c>
      <c r="F2926" s="100">
        <v>8.1799999999999998E-3</v>
      </c>
      <c r="G2926" s="101">
        <v>14.564</v>
      </c>
      <c r="H2926" s="98">
        <v>0.14693000000000001</v>
      </c>
      <c r="I2926" s="20">
        <f t="shared" si="272"/>
        <v>1</v>
      </c>
      <c r="J2926" s="102">
        <f t="shared" si="273"/>
        <v>5.616588849217248E-4</v>
      </c>
      <c r="K2926" s="102">
        <f t="shared" si="274"/>
        <v>3.8226290405072127E-3</v>
      </c>
      <c r="L2926" s="96">
        <f t="shared" si="275"/>
        <v>8.1799999999999998E-3</v>
      </c>
    </row>
    <row r="2927" spans="1:12" ht="13.95" customHeight="1" x14ac:dyDescent="0.3">
      <c r="A2927" s="94">
        <v>42674</v>
      </c>
      <c r="B2927" s="57" t="s">
        <v>303</v>
      </c>
      <c r="C2927" s="57" t="s">
        <v>122</v>
      </c>
      <c r="D2927" s="19" t="str">
        <f t="shared" si="270"/>
        <v>Commodities</v>
      </c>
      <c r="E2927" s="19" t="str">
        <f t="shared" si="271"/>
        <v>Commodities</v>
      </c>
      <c r="F2927" s="100">
        <v>5.8599999999999998E-3</v>
      </c>
      <c r="H2927" s="98">
        <v>-8.3290000000000003E-2</v>
      </c>
      <c r="I2927" s="20">
        <f t="shared" si="272"/>
        <v>0</v>
      </c>
      <c r="J2927" s="102">
        <f t="shared" si="273"/>
        <v>0</v>
      </c>
      <c r="K2927" s="102">
        <f t="shared" si="274"/>
        <v>0</v>
      </c>
      <c r="L2927" s="96">
        <f t="shared" si="275"/>
        <v>0</v>
      </c>
    </row>
    <row r="2928" spans="1:12" ht="13.95" customHeight="1" x14ac:dyDescent="0.3">
      <c r="A2928" s="94">
        <v>42704</v>
      </c>
      <c r="B2928" s="57" t="s">
        <v>303</v>
      </c>
      <c r="C2928" s="57" t="s">
        <v>122</v>
      </c>
      <c r="D2928" s="19" t="str">
        <f t="shared" si="270"/>
        <v>Commodities</v>
      </c>
      <c r="E2928" s="19" t="str">
        <f t="shared" si="271"/>
        <v>Commodities</v>
      </c>
      <c r="F2928" s="100">
        <v>7.1199999999999996E-3</v>
      </c>
      <c r="H2928" s="98">
        <v>-7.4450000000000002E-2</v>
      </c>
      <c r="I2928" s="20">
        <f t="shared" si="272"/>
        <v>0</v>
      </c>
      <c r="J2928" s="102">
        <f t="shared" si="273"/>
        <v>0</v>
      </c>
      <c r="K2928" s="102">
        <f t="shared" si="274"/>
        <v>0</v>
      </c>
      <c r="L2928" s="96">
        <f t="shared" si="275"/>
        <v>0</v>
      </c>
    </row>
    <row r="2929" spans="1:12" ht="13.95" customHeight="1" x14ac:dyDescent="0.3">
      <c r="A2929" s="94">
        <v>42735</v>
      </c>
      <c r="B2929" s="57" t="s">
        <v>303</v>
      </c>
      <c r="C2929" s="57" t="s">
        <v>122</v>
      </c>
      <c r="D2929" s="19" t="str">
        <f t="shared" si="270"/>
        <v>Commodities</v>
      </c>
      <c r="E2929" s="19" t="str">
        <f t="shared" si="271"/>
        <v>Commodities</v>
      </c>
      <c r="F2929" s="100">
        <v>6.6E-3</v>
      </c>
      <c r="H2929" s="98">
        <v>-1.477E-2</v>
      </c>
      <c r="I2929" s="20">
        <f t="shared" si="272"/>
        <v>0</v>
      </c>
      <c r="J2929" s="102">
        <f t="shared" si="273"/>
        <v>0</v>
      </c>
      <c r="K2929" s="102">
        <f t="shared" si="274"/>
        <v>0</v>
      </c>
      <c r="L2929" s="96">
        <f t="shared" si="275"/>
        <v>0</v>
      </c>
    </row>
    <row r="2930" spans="1:12" ht="13.95" customHeight="1" x14ac:dyDescent="0.3">
      <c r="A2930" s="94">
        <v>42766</v>
      </c>
      <c r="B2930" s="57" t="s">
        <v>303</v>
      </c>
      <c r="C2930" s="57" t="s">
        <v>122</v>
      </c>
      <c r="D2930" s="19" t="str">
        <f t="shared" si="270"/>
        <v>Commodities</v>
      </c>
      <c r="E2930" s="19" t="str">
        <f t="shared" si="271"/>
        <v>Commodities</v>
      </c>
      <c r="F2930" s="100">
        <v>6.5200000000000006E-3</v>
      </c>
      <c r="H2930" s="98">
        <v>-8.5599999999999999E-3</v>
      </c>
      <c r="I2930" s="20">
        <f t="shared" si="272"/>
        <v>0</v>
      </c>
      <c r="J2930" s="102">
        <f t="shared" si="273"/>
        <v>0</v>
      </c>
      <c r="K2930" s="102">
        <f t="shared" si="274"/>
        <v>0</v>
      </c>
      <c r="L2930" s="96">
        <f t="shared" si="275"/>
        <v>0</v>
      </c>
    </row>
    <row r="2931" spans="1:12" ht="13.95" customHeight="1" x14ac:dyDescent="0.3">
      <c r="A2931" s="94">
        <v>42794</v>
      </c>
      <c r="B2931" s="57" t="s">
        <v>303</v>
      </c>
      <c r="C2931" s="57" t="s">
        <v>122</v>
      </c>
      <c r="D2931" s="19" t="str">
        <f t="shared" si="270"/>
        <v>Commodities</v>
      </c>
      <c r="E2931" s="19" t="str">
        <f t="shared" si="271"/>
        <v>Commodities</v>
      </c>
      <c r="F2931" s="100">
        <v>6.5500000000000003E-3</v>
      </c>
      <c r="H2931" s="98">
        <v>-2.7200000000000002E-3</v>
      </c>
      <c r="I2931" s="20">
        <f t="shared" si="272"/>
        <v>0</v>
      </c>
      <c r="J2931" s="102">
        <f t="shared" si="273"/>
        <v>0</v>
      </c>
      <c r="K2931" s="102">
        <f t="shared" si="274"/>
        <v>0</v>
      </c>
      <c r="L2931" s="96">
        <f t="shared" si="275"/>
        <v>0</v>
      </c>
    </row>
    <row r="2932" spans="1:12" ht="13.95" customHeight="1" x14ac:dyDescent="0.3">
      <c r="A2932" s="94">
        <v>42825</v>
      </c>
      <c r="B2932" s="57" t="s">
        <v>303</v>
      </c>
      <c r="C2932" s="57" t="s">
        <v>122</v>
      </c>
      <c r="D2932" s="19" t="str">
        <f t="shared" si="270"/>
        <v>Commodities</v>
      </c>
      <c r="E2932" s="19" t="str">
        <f t="shared" si="271"/>
        <v>Commodities</v>
      </c>
      <c r="F2932" s="100">
        <v>5.0200000000000002E-3</v>
      </c>
      <c r="G2932" s="101">
        <v>151.203</v>
      </c>
      <c r="H2932" s="98">
        <v>-1.31E-3</v>
      </c>
      <c r="I2932" s="20">
        <f t="shared" si="272"/>
        <v>0</v>
      </c>
      <c r="J2932" s="102">
        <f t="shared" si="273"/>
        <v>0</v>
      </c>
      <c r="K2932" s="102">
        <f t="shared" si="274"/>
        <v>0</v>
      </c>
      <c r="L2932" s="96">
        <f t="shared" si="275"/>
        <v>0</v>
      </c>
    </row>
    <row r="2933" spans="1:12" ht="13.95" customHeight="1" x14ac:dyDescent="0.3">
      <c r="A2933" s="94">
        <v>42855</v>
      </c>
      <c r="B2933" s="57" t="s">
        <v>303</v>
      </c>
      <c r="C2933" s="57" t="s">
        <v>122</v>
      </c>
      <c r="D2933" s="19" t="str">
        <f t="shared" si="270"/>
        <v>Commodities</v>
      </c>
      <c r="E2933" s="19" t="str">
        <f t="shared" si="271"/>
        <v>Commodities</v>
      </c>
      <c r="F2933" s="100">
        <v>4.3200000000000001E-3</v>
      </c>
      <c r="G2933" s="101">
        <v>44</v>
      </c>
      <c r="H2933" s="98">
        <v>5.9709999999999999E-2</v>
      </c>
      <c r="I2933" s="20">
        <f t="shared" si="272"/>
        <v>1</v>
      </c>
      <c r="J2933" s="102">
        <f t="shared" si="273"/>
        <v>9.8181818181818182E-5</v>
      </c>
      <c r="K2933" s="102">
        <f t="shared" si="274"/>
        <v>1.6443111402079749E-3</v>
      </c>
      <c r="L2933" s="96">
        <f t="shared" si="275"/>
        <v>4.3200000000000001E-3</v>
      </c>
    </row>
    <row r="2934" spans="1:12" ht="13.95" customHeight="1" x14ac:dyDescent="0.3">
      <c r="A2934" s="94">
        <v>42886</v>
      </c>
      <c r="B2934" s="57" t="s">
        <v>303</v>
      </c>
      <c r="C2934" s="57" t="s">
        <v>122</v>
      </c>
      <c r="D2934" s="19" t="str">
        <f t="shared" si="270"/>
        <v>Commodities</v>
      </c>
      <c r="E2934" s="19" t="str">
        <f t="shared" si="271"/>
        <v>Commodities</v>
      </c>
      <c r="F2934" s="100">
        <v>3.9100000000000003E-3</v>
      </c>
      <c r="G2934" s="101">
        <v>34.325000000000003</v>
      </c>
      <c r="H2934" s="98">
        <v>6.0740000000000002E-2</v>
      </c>
      <c r="I2934" s="20">
        <f t="shared" si="272"/>
        <v>1</v>
      </c>
      <c r="J2934" s="102">
        <f t="shared" si="273"/>
        <v>1.1391114348142753E-4</v>
      </c>
      <c r="K2934" s="102">
        <f t="shared" si="274"/>
        <v>1.8753892571851749E-3</v>
      </c>
      <c r="L2934" s="96">
        <f t="shared" si="275"/>
        <v>3.9100000000000003E-3</v>
      </c>
    </row>
    <row r="2935" spans="1:12" ht="13.95" customHeight="1" x14ac:dyDescent="0.3">
      <c r="A2935" s="94">
        <v>42916</v>
      </c>
      <c r="B2935" s="57" t="s">
        <v>303</v>
      </c>
      <c r="C2935" s="57" t="s">
        <v>122</v>
      </c>
      <c r="D2935" s="19" t="str">
        <f t="shared" si="270"/>
        <v>Commodities</v>
      </c>
      <c r="E2935" s="19" t="str">
        <f t="shared" si="271"/>
        <v>Commodities</v>
      </c>
      <c r="F2935" s="100">
        <v>4.1999999999999997E-3</v>
      </c>
      <c r="G2935" s="101">
        <v>37.201999999999998</v>
      </c>
      <c r="H2935" s="98">
        <v>4.2299999999999997E-2</v>
      </c>
      <c r="I2935" s="20">
        <f t="shared" si="272"/>
        <v>1</v>
      </c>
      <c r="J2935" s="102">
        <f t="shared" si="273"/>
        <v>1.1289715606687812E-4</v>
      </c>
      <c r="K2935" s="102">
        <f t="shared" si="274"/>
        <v>2.6689635003990099E-3</v>
      </c>
      <c r="L2935" s="96">
        <f t="shared" si="275"/>
        <v>4.1999999999999997E-3</v>
      </c>
    </row>
    <row r="2936" spans="1:12" ht="13.95" customHeight="1" x14ac:dyDescent="0.3">
      <c r="A2936" s="94">
        <v>42947</v>
      </c>
      <c r="B2936" s="57" t="s">
        <v>303</v>
      </c>
      <c r="C2936" s="57" t="s">
        <v>122</v>
      </c>
      <c r="D2936" s="19" t="str">
        <f t="shared" si="270"/>
        <v>Commodities</v>
      </c>
      <c r="E2936" s="19" t="str">
        <f t="shared" si="271"/>
        <v>Commodities</v>
      </c>
      <c r="F2936" s="100">
        <v>4.13E-3</v>
      </c>
      <c r="G2936" s="101">
        <v>35.856999999999999</v>
      </c>
      <c r="H2936" s="98">
        <v>5.2540000000000003E-2</v>
      </c>
      <c r="I2936" s="20">
        <f t="shared" si="272"/>
        <v>1</v>
      </c>
      <c r="J2936" s="102">
        <f t="shared" si="273"/>
        <v>1.1517974175195917E-4</v>
      </c>
      <c r="K2936" s="102">
        <f t="shared" si="274"/>
        <v>2.1922295727437985E-3</v>
      </c>
      <c r="L2936" s="96">
        <f t="shared" si="275"/>
        <v>4.13E-3</v>
      </c>
    </row>
    <row r="2937" spans="1:12" ht="13.95" customHeight="1" x14ac:dyDescent="0.3">
      <c r="A2937" s="94">
        <v>42978</v>
      </c>
      <c r="B2937" s="57" t="s">
        <v>303</v>
      </c>
      <c r="C2937" s="57" t="s">
        <v>122</v>
      </c>
      <c r="D2937" s="19" t="str">
        <f t="shared" si="270"/>
        <v>Commodities</v>
      </c>
      <c r="E2937" s="19" t="str">
        <f t="shared" si="271"/>
        <v>Commodities</v>
      </c>
      <c r="F2937" s="100">
        <v>4.7099999999999998E-3</v>
      </c>
      <c r="G2937" s="101">
        <v>30.507999999999999</v>
      </c>
      <c r="H2937" s="98">
        <v>8.1769999999999995E-2</v>
      </c>
      <c r="I2937" s="20">
        <f t="shared" si="272"/>
        <v>1</v>
      </c>
      <c r="J2937" s="102">
        <f t="shared" si="273"/>
        <v>1.5438573488920938E-4</v>
      </c>
      <c r="K2937" s="102">
        <f t="shared" si="274"/>
        <v>1.8880486106054712E-3</v>
      </c>
      <c r="L2937" s="96">
        <f t="shared" si="275"/>
        <v>4.7099999999999998E-3</v>
      </c>
    </row>
    <row r="2938" spans="1:12" ht="13.95" customHeight="1" x14ac:dyDescent="0.3">
      <c r="A2938" s="94">
        <v>43008</v>
      </c>
      <c r="B2938" s="57" t="s">
        <v>303</v>
      </c>
      <c r="C2938" s="57" t="s">
        <v>122</v>
      </c>
      <c r="D2938" s="19" t="str">
        <f t="shared" si="270"/>
        <v>Commodities</v>
      </c>
      <c r="E2938" s="19" t="str">
        <f t="shared" si="271"/>
        <v>Commodities</v>
      </c>
      <c r="F2938" s="100">
        <v>4.8599999999999997E-3</v>
      </c>
      <c r="G2938" s="101">
        <v>25.850999999999999</v>
      </c>
      <c r="H2938" s="98">
        <v>9.2829999999999996E-2</v>
      </c>
      <c r="I2938" s="20">
        <f t="shared" si="272"/>
        <v>1</v>
      </c>
      <c r="J2938" s="102">
        <f t="shared" si="273"/>
        <v>1.8800046419867702E-4</v>
      </c>
      <c r="K2938" s="102">
        <f t="shared" si="274"/>
        <v>2.0252123688320267E-3</v>
      </c>
      <c r="L2938" s="96">
        <f t="shared" si="275"/>
        <v>4.8599999999999997E-3</v>
      </c>
    </row>
    <row r="2939" spans="1:12" ht="13.95" customHeight="1" x14ac:dyDescent="0.3">
      <c r="A2939" s="94">
        <v>43039</v>
      </c>
      <c r="B2939" s="57" t="s">
        <v>303</v>
      </c>
      <c r="C2939" s="57" t="s">
        <v>122</v>
      </c>
      <c r="D2939" s="19" t="str">
        <f t="shared" si="270"/>
        <v>Commodities</v>
      </c>
      <c r="E2939" s="19" t="str">
        <f t="shared" si="271"/>
        <v>Commodities</v>
      </c>
      <c r="F2939" s="100">
        <v>4.0300000000000006E-3</v>
      </c>
      <c r="G2939" s="101">
        <v>19.882000000000001</v>
      </c>
      <c r="H2939" s="98">
        <v>9.0249999999999997E-2</v>
      </c>
      <c r="I2939" s="20">
        <f t="shared" si="272"/>
        <v>1</v>
      </c>
      <c r="J2939" s="102">
        <f t="shared" si="273"/>
        <v>2.0269590584448246E-4</v>
      </c>
      <c r="K2939" s="102">
        <f t="shared" si="274"/>
        <v>2.2459380148973124E-3</v>
      </c>
      <c r="L2939" s="96">
        <f t="shared" si="275"/>
        <v>4.0300000000000006E-3</v>
      </c>
    </row>
    <row r="2940" spans="1:12" ht="13.95" customHeight="1" x14ac:dyDescent="0.3">
      <c r="A2940" s="94">
        <v>43069</v>
      </c>
      <c r="B2940" s="57" t="s">
        <v>303</v>
      </c>
      <c r="C2940" s="57" t="s">
        <v>122</v>
      </c>
      <c r="D2940" s="19" t="str">
        <f t="shared" si="270"/>
        <v>Commodities</v>
      </c>
      <c r="E2940" s="19" t="str">
        <f t="shared" si="271"/>
        <v>Commodities</v>
      </c>
      <c r="F2940" s="100">
        <v>3.79E-3</v>
      </c>
      <c r="G2940" s="101">
        <v>16.95</v>
      </c>
      <c r="H2940" s="98">
        <v>9.1609999999999997E-2</v>
      </c>
      <c r="I2940" s="20">
        <f t="shared" si="272"/>
        <v>1</v>
      </c>
      <c r="J2940" s="102">
        <f t="shared" si="273"/>
        <v>2.2359882005899706E-4</v>
      </c>
      <c r="K2940" s="102">
        <f t="shared" si="274"/>
        <v>2.4407686940180885E-3</v>
      </c>
      <c r="L2940" s="96">
        <f t="shared" si="275"/>
        <v>3.79E-3</v>
      </c>
    </row>
    <row r="2941" spans="1:12" ht="13.95" customHeight="1" x14ac:dyDescent="0.3">
      <c r="A2941" s="94">
        <v>43100</v>
      </c>
      <c r="B2941" s="57" t="s">
        <v>303</v>
      </c>
      <c r="C2941" s="57" t="s">
        <v>122</v>
      </c>
      <c r="D2941" s="19" t="str">
        <f t="shared" si="270"/>
        <v>Commodities</v>
      </c>
      <c r="E2941" s="19" t="str">
        <f t="shared" si="271"/>
        <v>Commodities</v>
      </c>
      <c r="F2941" s="100">
        <v>4.0400000000000002E-3</v>
      </c>
      <c r="G2941" s="101">
        <v>26.431000000000001</v>
      </c>
      <c r="H2941" s="98">
        <v>6.2300000000000001E-2</v>
      </c>
      <c r="I2941" s="20">
        <f t="shared" si="272"/>
        <v>1</v>
      </c>
      <c r="J2941" s="102">
        <f t="shared" si="273"/>
        <v>1.5285081911391927E-4</v>
      </c>
      <c r="K2941" s="102">
        <f t="shared" si="274"/>
        <v>2.4534641912346594E-3</v>
      </c>
      <c r="L2941" s="96">
        <f t="shared" si="275"/>
        <v>4.0400000000000002E-3</v>
      </c>
    </row>
    <row r="2942" spans="1:12" ht="13.95" customHeight="1" x14ac:dyDescent="0.3">
      <c r="A2942" s="94">
        <v>43131</v>
      </c>
      <c r="B2942" s="57" t="s">
        <v>303</v>
      </c>
      <c r="C2942" s="57" t="s">
        <v>122</v>
      </c>
      <c r="D2942" s="19" t="str">
        <f t="shared" si="270"/>
        <v>Commodities</v>
      </c>
      <c r="E2942" s="19" t="str">
        <f t="shared" si="271"/>
        <v>Commodities</v>
      </c>
      <c r="F2942" s="100">
        <v>4.7099999999999998E-3</v>
      </c>
      <c r="G2942" s="101">
        <v>21.05</v>
      </c>
      <c r="H2942" s="98">
        <v>9.9610000000000004E-2</v>
      </c>
      <c r="I2942" s="20">
        <f t="shared" si="272"/>
        <v>1</v>
      </c>
      <c r="J2942" s="102">
        <f t="shared" si="273"/>
        <v>2.2375296912114013E-4</v>
      </c>
      <c r="K2942" s="102">
        <f t="shared" si="274"/>
        <v>2.2462902230814185E-3</v>
      </c>
      <c r="L2942" s="96">
        <f t="shared" si="275"/>
        <v>4.7099999999999998E-3</v>
      </c>
    </row>
    <row r="2943" spans="1:12" ht="13.95" customHeight="1" x14ac:dyDescent="0.3">
      <c r="A2943" s="94">
        <v>43159</v>
      </c>
      <c r="B2943" s="57" t="s">
        <v>303</v>
      </c>
      <c r="C2943" s="57" t="s">
        <v>122</v>
      </c>
      <c r="D2943" s="19" t="str">
        <f t="shared" si="270"/>
        <v>Commodities</v>
      </c>
      <c r="E2943" s="19" t="str">
        <f t="shared" si="271"/>
        <v>Commodities</v>
      </c>
      <c r="F2943" s="100">
        <v>4.1399999999999996E-3</v>
      </c>
      <c r="G2943" s="101">
        <v>16.802</v>
      </c>
      <c r="H2943" s="98">
        <v>0.11012</v>
      </c>
      <c r="I2943" s="20">
        <f t="shared" si="272"/>
        <v>1</v>
      </c>
      <c r="J2943" s="102">
        <f t="shared" si="273"/>
        <v>2.4639923818593025E-4</v>
      </c>
      <c r="K2943" s="102">
        <f t="shared" si="274"/>
        <v>2.2375521084810231E-3</v>
      </c>
      <c r="L2943" s="96">
        <f t="shared" si="275"/>
        <v>4.1399999999999996E-3</v>
      </c>
    </row>
    <row r="2944" spans="1:12" ht="13.95" customHeight="1" x14ac:dyDescent="0.3">
      <c r="A2944" s="94">
        <v>43190</v>
      </c>
      <c r="B2944" s="57" t="s">
        <v>303</v>
      </c>
      <c r="C2944" s="57" t="s">
        <v>122</v>
      </c>
      <c r="D2944" s="19" t="str">
        <f t="shared" si="270"/>
        <v>Commodities</v>
      </c>
      <c r="E2944" s="19" t="str">
        <f t="shared" si="271"/>
        <v>Commodities</v>
      </c>
      <c r="F2944" s="100">
        <v>3.8600000000000001E-3</v>
      </c>
      <c r="G2944" s="101">
        <v>13.593999999999999</v>
      </c>
      <c r="H2944" s="98">
        <v>0.111</v>
      </c>
      <c r="I2944" s="20">
        <f t="shared" si="272"/>
        <v>1</v>
      </c>
      <c r="J2944" s="102">
        <f t="shared" si="273"/>
        <v>2.8394880094159193E-4</v>
      </c>
      <c r="K2944" s="102">
        <f t="shared" si="274"/>
        <v>2.5580973057801075E-3</v>
      </c>
      <c r="L2944" s="96">
        <f t="shared" si="275"/>
        <v>3.8600000000000001E-3</v>
      </c>
    </row>
    <row r="2945" spans="1:12" ht="13.95" customHeight="1" x14ac:dyDescent="0.3">
      <c r="A2945" s="94">
        <v>43220</v>
      </c>
      <c r="B2945" s="57" t="s">
        <v>303</v>
      </c>
      <c r="C2945" s="57" t="s">
        <v>122</v>
      </c>
      <c r="D2945" s="19" t="str">
        <f t="shared" si="270"/>
        <v>Commodities</v>
      </c>
      <c r="E2945" s="19" t="str">
        <f t="shared" si="271"/>
        <v>Commodities</v>
      </c>
      <c r="F2945" s="100">
        <v>3.8600000000000001E-3</v>
      </c>
      <c r="G2945" s="101">
        <v>13.398</v>
      </c>
      <c r="H2945" s="98">
        <v>0.11221</v>
      </c>
      <c r="I2945" s="20">
        <f t="shared" si="272"/>
        <v>1</v>
      </c>
      <c r="J2945" s="102">
        <f t="shared" si="273"/>
        <v>2.8810270189580535E-4</v>
      </c>
      <c r="K2945" s="102">
        <f t="shared" si="274"/>
        <v>2.5675314312076048E-3</v>
      </c>
      <c r="L2945" s="96">
        <f t="shared" si="275"/>
        <v>3.8600000000000001E-3</v>
      </c>
    </row>
    <row r="2946" spans="1:12" ht="13.95" customHeight="1" x14ac:dyDescent="0.3">
      <c r="A2946" s="94">
        <v>43251</v>
      </c>
      <c r="B2946" s="57" t="s">
        <v>303</v>
      </c>
      <c r="C2946" s="57" t="s">
        <v>122</v>
      </c>
      <c r="D2946" s="19" t="str">
        <f t="shared" si="270"/>
        <v>Commodities</v>
      </c>
      <c r="E2946" s="19" t="str">
        <f t="shared" si="271"/>
        <v>Commodities</v>
      </c>
      <c r="F2946" s="100">
        <v>3.6800000000000001E-3</v>
      </c>
      <c r="G2946" s="101">
        <v>10.871</v>
      </c>
      <c r="H2946" s="98">
        <v>0.13295000000000001</v>
      </c>
      <c r="I2946" s="20">
        <f t="shared" si="272"/>
        <v>1</v>
      </c>
      <c r="J2946" s="102">
        <f t="shared" si="273"/>
        <v>3.3851531597829085E-4</v>
      </c>
      <c r="K2946" s="102">
        <f t="shared" si="274"/>
        <v>2.5461851521496113E-3</v>
      </c>
      <c r="L2946" s="96">
        <f t="shared" si="275"/>
        <v>3.6800000000000001E-3</v>
      </c>
    </row>
    <row r="2947" spans="1:12" ht="13.95" customHeight="1" x14ac:dyDescent="0.3">
      <c r="A2947" s="94">
        <v>43281</v>
      </c>
      <c r="B2947" s="57" t="s">
        <v>303</v>
      </c>
      <c r="C2947" s="57" t="s">
        <v>122</v>
      </c>
      <c r="D2947" s="19" t="str">
        <f t="shared" si="270"/>
        <v>Commodities</v>
      </c>
      <c r="E2947" s="19" t="str">
        <f t="shared" si="271"/>
        <v>Commodities</v>
      </c>
      <c r="F2947" s="100">
        <v>3.9199999999999999E-3</v>
      </c>
      <c r="G2947" s="101">
        <v>9.5109999999999992</v>
      </c>
      <c r="H2947" s="98">
        <v>0.17782000000000001</v>
      </c>
      <c r="I2947" s="20">
        <f t="shared" si="272"/>
        <v>1</v>
      </c>
      <c r="J2947" s="102">
        <f t="shared" si="273"/>
        <v>4.1215434759751866E-4</v>
      </c>
      <c r="K2947" s="102">
        <f t="shared" si="274"/>
        <v>2.3178177235267049E-3</v>
      </c>
      <c r="L2947" s="96">
        <f t="shared" si="275"/>
        <v>3.9199999999999999E-3</v>
      </c>
    </row>
    <row r="2948" spans="1:12" ht="13.95" customHeight="1" x14ac:dyDescent="0.3">
      <c r="A2948" s="94">
        <v>43312</v>
      </c>
      <c r="B2948" s="57" t="s">
        <v>303</v>
      </c>
      <c r="C2948" s="57" t="s">
        <v>122</v>
      </c>
      <c r="D2948" s="19" t="str">
        <f t="shared" si="270"/>
        <v>Commodities</v>
      </c>
      <c r="E2948" s="19" t="str">
        <f t="shared" si="271"/>
        <v>Commodities</v>
      </c>
      <c r="F2948" s="100">
        <v>4.2509999999999996E-3</v>
      </c>
      <c r="G2948" s="101">
        <v>10.228</v>
      </c>
      <c r="H2948" s="98">
        <v>0.16131999999999999</v>
      </c>
      <c r="I2948" s="20">
        <f t="shared" si="272"/>
        <v>1</v>
      </c>
      <c r="J2948" s="102">
        <f t="shared" si="273"/>
        <v>4.1562377786468515E-4</v>
      </c>
      <c r="K2948" s="102">
        <f t="shared" si="274"/>
        <v>2.576393366381634E-3</v>
      </c>
      <c r="L2948" s="96">
        <f t="shared" si="275"/>
        <v>4.2509999999999996E-3</v>
      </c>
    </row>
    <row r="2949" spans="1:12" ht="13.95" customHeight="1" x14ac:dyDescent="0.3">
      <c r="A2949" s="94">
        <v>43343</v>
      </c>
      <c r="B2949" s="57" t="s">
        <v>303</v>
      </c>
      <c r="C2949" s="57" t="s">
        <v>122</v>
      </c>
      <c r="D2949" s="19" t="str">
        <f t="shared" ref="D2949:D3012" si="276">VLOOKUP(C2949,GicsMap,2,FALSE)</f>
        <v>Commodities</v>
      </c>
      <c r="E2949" s="19" t="str">
        <f t="shared" ref="E2949:E3012" si="277">IF(D2949="Cyclicals",IF(COUNTIF(GlobalList,B2949)&gt;0,"WEG &amp; Embraer","Cyclicals ex-WEG &amp; Embraer"),D2949)</f>
        <v>Commodities</v>
      </c>
      <c r="F2949" s="100">
        <v>4.3350000000000003E-3</v>
      </c>
      <c r="G2949" s="101">
        <v>6.8550000000000004</v>
      </c>
      <c r="H2949" s="98">
        <v>0.23161999999999999</v>
      </c>
      <c r="I2949" s="20">
        <f t="shared" ref="I2949:I3012" si="278">IF(AND(ISNUMBER(G2949),ISNUMBER(H2949),G2949&gt;=PEmin,G2949&lt;=PEmax,H2949&gt;=ROEmin,H2949&lt;=ROEmax),1,0)</f>
        <v>1</v>
      </c>
      <c r="J2949" s="102">
        <f t="shared" ref="J2949:J3012" si="279">IF(I2949=1,F2949/G2949,0)</f>
        <v>6.3238512035010939E-4</v>
      </c>
      <c r="K2949" s="102">
        <f t="shared" ref="K2949:K3012" si="280">IF(I2949=1,J2949/H2949,0)</f>
        <v>2.7302699263885219E-3</v>
      </c>
      <c r="L2949" s="96">
        <f t="shared" ref="L2949:L3012" si="281">I2949*F2949</f>
        <v>4.3350000000000003E-3</v>
      </c>
    </row>
    <row r="2950" spans="1:12" ht="13.95" customHeight="1" x14ac:dyDescent="0.3">
      <c r="A2950" s="94">
        <v>43373</v>
      </c>
      <c r="B2950" s="57" t="s">
        <v>303</v>
      </c>
      <c r="C2950" s="57" t="s">
        <v>122</v>
      </c>
      <c r="D2950" s="19" t="str">
        <f t="shared" si="276"/>
        <v>Commodities</v>
      </c>
      <c r="E2950" s="19" t="str">
        <f t="shared" si="277"/>
        <v>Commodities</v>
      </c>
      <c r="F2950" s="100">
        <v>4.463E-3</v>
      </c>
      <c r="G2950" s="101">
        <v>7.6349999999999998</v>
      </c>
      <c r="H2950" s="98">
        <v>0.21471999999999999</v>
      </c>
      <c r="I2950" s="20">
        <f t="shared" si="278"/>
        <v>1</v>
      </c>
      <c r="J2950" s="102">
        <f t="shared" si="279"/>
        <v>5.8454485920104787E-4</v>
      </c>
      <c r="K2950" s="102">
        <f t="shared" si="280"/>
        <v>2.7223586959810352E-3</v>
      </c>
      <c r="L2950" s="96">
        <f t="shared" si="281"/>
        <v>4.463E-3</v>
      </c>
    </row>
    <row r="2951" spans="1:12" ht="13.95" customHeight="1" x14ac:dyDescent="0.3">
      <c r="A2951" s="94">
        <v>43404</v>
      </c>
      <c r="B2951" s="57" t="s">
        <v>303</v>
      </c>
      <c r="C2951" s="57" t="s">
        <v>122</v>
      </c>
      <c r="D2951" s="19" t="str">
        <f t="shared" si="276"/>
        <v>Commodities</v>
      </c>
      <c r="E2951" s="19" t="str">
        <f t="shared" si="277"/>
        <v>Commodities</v>
      </c>
      <c r="F2951" s="100">
        <v>4.1520000000000003E-3</v>
      </c>
      <c r="G2951" s="101">
        <v>7.5839999999999996</v>
      </c>
      <c r="H2951" s="98">
        <v>0.20197000000000001</v>
      </c>
      <c r="I2951" s="20">
        <f t="shared" si="278"/>
        <v>1</v>
      </c>
      <c r="J2951" s="102">
        <f t="shared" si="279"/>
        <v>5.4746835443037986E-4</v>
      </c>
      <c r="K2951" s="102">
        <f t="shared" si="280"/>
        <v>2.7106419489546954E-3</v>
      </c>
      <c r="L2951" s="96">
        <f t="shared" si="281"/>
        <v>4.1520000000000003E-3</v>
      </c>
    </row>
    <row r="2952" spans="1:12" ht="13.95" customHeight="1" x14ac:dyDescent="0.3">
      <c r="A2952" s="94">
        <v>43434</v>
      </c>
      <c r="B2952" s="57" t="s">
        <v>303</v>
      </c>
      <c r="C2952" s="57" t="s">
        <v>122</v>
      </c>
      <c r="D2952" s="19" t="str">
        <f t="shared" si="276"/>
        <v>Commodities</v>
      </c>
      <c r="E2952" s="19" t="str">
        <f t="shared" si="277"/>
        <v>Commodities</v>
      </c>
      <c r="F2952" s="100">
        <v>3.7659999999999998E-3</v>
      </c>
      <c r="G2952" s="101">
        <v>7.9470000000000001</v>
      </c>
      <c r="H2952" s="98">
        <v>0.17415</v>
      </c>
      <c r="I2952" s="20">
        <f t="shared" si="278"/>
        <v>1</v>
      </c>
      <c r="J2952" s="102">
        <f t="shared" si="279"/>
        <v>4.7388951805712846E-4</v>
      </c>
      <c r="K2952" s="102">
        <f t="shared" si="280"/>
        <v>2.7211571522086043E-3</v>
      </c>
      <c r="L2952" s="96">
        <f t="shared" si="281"/>
        <v>3.7659999999999998E-3</v>
      </c>
    </row>
    <row r="2953" spans="1:12" ht="13.95" customHeight="1" x14ac:dyDescent="0.3">
      <c r="A2953" s="94">
        <v>43465</v>
      </c>
      <c r="B2953" s="57" t="s">
        <v>303</v>
      </c>
      <c r="C2953" s="57" t="s">
        <v>122</v>
      </c>
      <c r="D2953" s="19" t="str">
        <f t="shared" si="276"/>
        <v>Commodities</v>
      </c>
      <c r="E2953" s="19" t="str">
        <f t="shared" si="277"/>
        <v>Commodities</v>
      </c>
      <c r="F2953" s="100">
        <v>3.852E-3</v>
      </c>
      <c r="G2953" s="101">
        <v>8.4640000000000004</v>
      </c>
      <c r="H2953" s="98">
        <v>0.15858</v>
      </c>
      <c r="I2953" s="20">
        <f t="shared" si="278"/>
        <v>1</v>
      </c>
      <c r="J2953" s="102">
        <f t="shared" si="279"/>
        <v>4.551039697542533E-4</v>
      </c>
      <c r="K2953" s="102">
        <f t="shared" si="280"/>
        <v>2.8698699063832342E-3</v>
      </c>
      <c r="L2953" s="96">
        <f t="shared" si="281"/>
        <v>3.852E-3</v>
      </c>
    </row>
    <row r="2954" spans="1:12" ht="13.95" customHeight="1" x14ac:dyDescent="0.3">
      <c r="A2954" s="94">
        <v>43496</v>
      </c>
      <c r="B2954" s="57" t="s">
        <v>303</v>
      </c>
      <c r="C2954" s="57" t="s">
        <v>122</v>
      </c>
      <c r="D2954" s="19" t="str">
        <f t="shared" si="276"/>
        <v>Commodities</v>
      </c>
      <c r="E2954" s="19" t="str">
        <f t="shared" si="277"/>
        <v>Commodities</v>
      </c>
      <c r="F2954" s="100">
        <v>4.0810000000000004E-3</v>
      </c>
      <c r="G2954" s="101">
        <v>9.6270000000000007</v>
      </c>
      <c r="H2954" s="98">
        <v>0.15795999999999999</v>
      </c>
      <c r="I2954" s="20">
        <f t="shared" si="278"/>
        <v>1</v>
      </c>
      <c r="J2954" s="102">
        <f t="shared" si="279"/>
        <v>4.239119144073959E-4</v>
      </c>
      <c r="K2954" s="102">
        <f t="shared" si="280"/>
        <v>2.6836662092136992E-3</v>
      </c>
      <c r="L2954" s="96">
        <f t="shared" si="281"/>
        <v>4.0810000000000004E-3</v>
      </c>
    </row>
    <row r="2955" spans="1:12" ht="13.95" customHeight="1" x14ac:dyDescent="0.3">
      <c r="A2955" s="94">
        <v>43524</v>
      </c>
      <c r="B2955" s="57" t="s">
        <v>303</v>
      </c>
      <c r="C2955" s="57" t="s">
        <v>122</v>
      </c>
      <c r="D2955" s="19" t="str">
        <f t="shared" si="276"/>
        <v>Commodities</v>
      </c>
      <c r="E2955" s="19" t="str">
        <f t="shared" si="277"/>
        <v>Commodities</v>
      </c>
      <c r="F2955" s="100">
        <v>5.3700000000000006E-3</v>
      </c>
      <c r="G2955" s="101">
        <v>8.5429999999999993</v>
      </c>
      <c r="H2955" s="98">
        <v>0.21465000000000001</v>
      </c>
      <c r="I2955" s="20">
        <f t="shared" si="278"/>
        <v>1</v>
      </c>
      <c r="J2955" s="102">
        <f t="shared" si="279"/>
        <v>6.2858480627414268E-4</v>
      </c>
      <c r="K2955" s="102">
        <f t="shared" si="280"/>
        <v>2.9284174529426634E-3</v>
      </c>
      <c r="L2955" s="96">
        <f t="shared" si="281"/>
        <v>5.3700000000000006E-3</v>
      </c>
    </row>
    <row r="2956" spans="1:12" ht="13.95" customHeight="1" x14ac:dyDescent="0.3">
      <c r="A2956" s="94">
        <v>43555</v>
      </c>
      <c r="B2956" s="57" t="s">
        <v>303</v>
      </c>
      <c r="C2956" s="57" t="s">
        <v>122</v>
      </c>
      <c r="D2956" s="19" t="str">
        <f t="shared" si="276"/>
        <v>Commodities</v>
      </c>
      <c r="E2956" s="19" t="str">
        <f t="shared" si="277"/>
        <v>Commodities</v>
      </c>
      <c r="F2956" s="100">
        <v>6.6890000000000014E-3</v>
      </c>
      <c r="G2956" s="101">
        <v>8.51</v>
      </c>
      <c r="H2956" s="98">
        <v>0.26240999999999998</v>
      </c>
      <c r="I2956" s="20">
        <f t="shared" si="278"/>
        <v>1</v>
      </c>
      <c r="J2956" s="102">
        <f t="shared" si="279"/>
        <v>7.8601645123384267E-4</v>
      </c>
      <c r="K2956" s="102">
        <f t="shared" si="280"/>
        <v>2.9953753714943893E-3</v>
      </c>
      <c r="L2956" s="96">
        <f t="shared" si="281"/>
        <v>6.6890000000000014E-3</v>
      </c>
    </row>
    <row r="2957" spans="1:12" ht="13.95" customHeight="1" x14ac:dyDescent="0.3">
      <c r="A2957" s="94">
        <v>43585</v>
      </c>
      <c r="B2957" s="57" t="s">
        <v>303</v>
      </c>
      <c r="C2957" s="57" t="s">
        <v>122</v>
      </c>
      <c r="D2957" s="19" t="str">
        <f t="shared" si="276"/>
        <v>Commodities</v>
      </c>
      <c r="E2957" s="19" t="str">
        <f t="shared" si="277"/>
        <v>Commodities</v>
      </c>
      <c r="F2957" s="100">
        <v>5.9430000000000004E-3</v>
      </c>
      <c r="G2957" s="101">
        <v>6.9320000000000004</v>
      </c>
      <c r="H2957" s="98">
        <v>0.28136</v>
      </c>
      <c r="I2957" s="20">
        <f t="shared" si="278"/>
        <v>1</v>
      </c>
      <c r="J2957" s="102">
        <f t="shared" si="279"/>
        <v>8.5732833237160992E-4</v>
      </c>
      <c r="K2957" s="102">
        <f t="shared" si="280"/>
        <v>3.0470867656085085E-3</v>
      </c>
      <c r="L2957" s="96">
        <f t="shared" si="281"/>
        <v>5.9430000000000004E-3</v>
      </c>
    </row>
    <row r="2958" spans="1:12" ht="13.95" customHeight="1" x14ac:dyDescent="0.3">
      <c r="A2958" s="94">
        <v>43616</v>
      </c>
      <c r="B2958" s="57" t="s">
        <v>303</v>
      </c>
      <c r="C2958" s="57" t="s">
        <v>122</v>
      </c>
      <c r="D2958" s="19" t="str">
        <f t="shared" si="276"/>
        <v>Commodities</v>
      </c>
      <c r="E2958" s="19" t="str">
        <f t="shared" si="277"/>
        <v>Commodities</v>
      </c>
      <c r="F2958" s="100">
        <v>6.489E-3</v>
      </c>
      <c r="G2958" s="101">
        <v>8.375</v>
      </c>
      <c r="H2958" s="98">
        <v>0.2419</v>
      </c>
      <c r="I2958" s="20">
        <f t="shared" si="278"/>
        <v>1</v>
      </c>
      <c r="J2958" s="102">
        <f t="shared" si="279"/>
        <v>7.7480597014925373E-4</v>
      </c>
      <c r="K2958" s="102">
        <f t="shared" si="280"/>
        <v>3.2030011167807097E-3</v>
      </c>
      <c r="L2958" s="96">
        <f t="shared" si="281"/>
        <v>6.489E-3</v>
      </c>
    </row>
    <row r="2959" spans="1:12" ht="13.95" customHeight="1" x14ac:dyDescent="0.3">
      <c r="A2959" s="94">
        <v>43646</v>
      </c>
      <c r="B2959" s="57" t="s">
        <v>303</v>
      </c>
      <c r="C2959" s="57" t="s">
        <v>122</v>
      </c>
      <c r="D2959" s="19" t="str">
        <f t="shared" si="276"/>
        <v>Commodities</v>
      </c>
      <c r="E2959" s="19" t="str">
        <f t="shared" si="277"/>
        <v>Commodities</v>
      </c>
      <c r="F2959" s="100">
        <v>6.3080000000000002E-3</v>
      </c>
      <c r="G2959" s="101">
        <v>8.6869999999999994</v>
      </c>
      <c r="H2959" s="98">
        <v>0.22972999999999999</v>
      </c>
      <c r="I2959" s="20">
        <f t="shared" si="278"/>
        <v>1</v>
      </c>
      <c r="J2959" s="102">
        <f t="shared" si="279"/>
        <v>7.2614251179924029E-4</v>
      </c>
      <c r="K2959" s="102">
        <f t="shared" si="280"/>
        <v>3.1608519209473745E-3</v>
      </c>
      <c r="L2959" s="96">
        <f t="shared" si="281"/>
        <v>6.3080000000000002E-3</v>
      </c>
    </row>
    <row r="2960" spans="1:12" ht="13.95" customHeight="1" x14ac:dyDescent="0.3">
      <c r="A2960" s="94">
        <v>43677</v>
      </c>
      <c r="B2960" s="57" t="s">
        <v>303</v>
      </c>
      <c r="C2960" s="57" t="s">
        <v>122</v>
      </c>
      <c r="D2960" s="19" t="str">
        <f t="shared" si="276"/>
        <v>Commodities</v>
      </c>
      <c r="E2960" s="19" t="str">
        <f t="shared" si="277"/>
        <v>Commodities</v>
      </c>
      <c r="F2960" s="100">
        <v>6.1629999999999992E-3</v>
      </c>
      <c r="G2960" s="101">
        <v>8.4809999999999999</v>
      </c>
      <c r="H2960" s="98">
        <v>0.2296</v>
      </c>
      <c r="I2960" s="20">
        <f t="shared" si="278"/>
        <v>1</v>
      </c>
      <c r="J2960" s="102">
        <f t="shared" si="279"/>
        <v>7.2668317415399124E-4</v>
      </c>
      <c r="K2960" s="102">
        <f t="shared" si="280"/>
        <v>3.1649964031097181E-3</v>
      </c>
      <c r="L2960" s="96">
        <f t="shared" si="281"/>
        <v>6.1629999999999992E-3</v>
      </c>
    </row>
    <row r="2961" spans="1:12" ht="13.95" customHeight="1" x14ac:dyDescent="0.3">
      <c r="A2961" s="94">
        <v>43708</v>
      </c>
      <c r="B2961" s="57" t="s">
        <v>303</v>
      </c>
      <c r="C2961" s="57" t="s">
        <v>122</v>
      </c>
      <c r="D2961" s="19" t="str">
        <f t="shared" si="276"/>
        <v>Commodities</v>
      </c>
      <c r="E2961" s="19" t="str">
        <f t="shared" si="277"/>
        <v>Commodities</v>
      </c>
      <c r="F2961" s="100">
        <v>5.2759999999999986E-3</v>
      </c>
      <c r="G2961" s="101">
        <v>6.39</v>
      </c>
      <c r="H2961" s="98">
        <v>0.26235000000000003</v>
      </c>
      <c r="I2961" s="20">
        <f t="shared" si="278"/>
        <v>1</v>
      </c>
      <c r="J2961" s="102">
        <f t="shared" si="279"/>
        <v>8.256651017214396E-4</v>
      </c>
      <c r="K2961" s="102">
        <f t="shared" si="280"/>
        <v>3.1471892575621859E-3</v>
      </c>
      <c r="L2961" s="96">
        <f t="shared" si="281"/>
        <v>5.2759999999999986E-3</v>
      </c>
    </row>
    <row r="2962" spans="1:12" ht="13.95" customHeight="1" x14ac:dyDescent="0.3">
      <c r="A2962" s="94">
        <v>43738</v>
      </c>
      <c r="B2962" s="57" t="s">
        <v>303</v>
      </c>
      <c r="C2962" s="57" t="s">
        <v>122</v>
      </c>
      <c r="D2962" s="19" t="str">
        <f t="shared" si="276"/>
        <v>Commodities</v>
      </c>
      <c r="E2962" s="19" t="str">
        <f t="shared" si="277"/>
        <v>Commodities</v>
      </c>
      <c r="F2962" s="100">
        <v>4.6969999999999998E-3</v>
      </c>
      <c r="G2962" s="101">
        <v>6.3840000000000003</v>
      </c>
      <c r="H2962" s="98">
        <v>0.25305</v>
      </c>
      <c r="I2962" s="20">
        <f t="shared" si="278"/>
        <v>1</v>
      </c>
      <c r="J2962" s="102">
        <f t="shared" si="279"/>
        <v>7.3574561403508764E-4</v>
      </c>
      <c r="K2962" s="102">
        <f t="shared" si="280"/>
        <v>2.9075108240864955E-3</v>
      </c>
      <c r="L2962" s="96">
        <f t="shared" si="281"/>
        <v>4.6969999999999998E-3</v>
      </c>
    </row>
    <row r="2963" spans="1:12" ht="13.95" customHeight="1" x14ac:dyDescent="0.3">
      <c r="A2963" s="94">
        <v>43769</v>
      </c>
      <c r="B2963" s="57" t="s">
        <v>303</v>
      </c>
      <c r="C2963" s="57" t="s">
        <v>122</v>
      </c>
      <c r="D2963" s="19" t="str">
        <f t="shared" si="276"/>
        <v>Commodities</v>
      </c>
      <c r="E2963" s="19" t="str">
        <f t="shared" si="277"/>
        <v>Commodities</v>
      </c>
      <c r="F2963" s="100">
        <v>4.1009999999999996E-3</v>
      </c>
      <c r="G2963" s="101">
        <v>6.0679999999999996</v>
      </c>
      <c r="H2963" s="98">
        <v>0.22897999999999999</v>
      </c>
      <c r="I2963" s="20">
        <f t="shared" si="278"/>
        <v>1</v>
      </c>
      <c r="J2963" s="102">
        <f t="shared" si="279"/>
        <v>6.7584047462096236E-4</v>
      </c>
      <c r="K2963" s="102">
        <f t="shared" si="280"/>
        <v>2.9515262233424859E-3</v>
      </c>
      <c r="L2963" s="96">
        <f t="shared" si="281"/>
        <v>4.1009999999999996E-3</v>
      </c>
    </row>
    <row r="2964" spans="1:12" ht="13.95" customHeight="1" x14ac:dyDescent="0.3">
      <c r="A2964" s="94">
        <v>43799</v>
      </c>
      <c r="B2964" s="57" t="s">
        <v>303</v>
      </c>
      <c r="C2964" s="57" t="s">
        <v>122</v>
      </c>
      <c r="D2964" s="19" t="str">
        <f t="shared" si="276"/>
        <v>Commodities</v>
      </c>
      <c r="E2964" s="19" t="str">
        <f t="shared" si="277"/>
        <v>Commodities</v>
      </c>
      <c r="F2964" s="100">
        <v>4.3140000000000001E-3</v>
      </c>
      <c r="G2964" s="101">
        <v>6.5570000000000004</v>
      </c>
      <c r="H2964" s="98">
        <v>0.23022999999999999</v>
      </c>
      <c r="I2964" s="20">
        <f t="shared" si="278"/>
        <v>1</v>
      </c>
      <c r="J2964" s="102">
        <f t="shared" si="279"/>
        <v>6.5792283056275737E-4</v>
      </c>
      <c r="K2964" s="102">
        <f t="shared" si="280"/>
        <v>2.8576763695554769E-3</v>
      </c>
      <c r="L2964" s="96">
        <f t="shared" si="281"/>
        <v>4.3140000000000001E-3</v>
      </c>
    </row>
    <row r="2965" spans="1:12" ht="13.95" customHeight="1" x14ac:dyDescent="0.3">
      <c r="A2965" s="94">
        <v>43830</v>
      </c>
      <c r="B2965" s="57" t="s">
        <v>303</v>
      </c>
      <c r="C2965" s="57" t="s">
        <v>122</v>
      </c>
      <c r="D2965" s="19" t="str">
        <f t="shared" si="276"/>
        <v>Commodities</v>
      </c>
      <c r="E2965" s="19" t="str">
        <f t="shared" si="277"/>
        <v>Commodities</v>
      </c>
      <c r="F2965" s="100">
        <v>4.5659999999999997E-3</v>
      </c>
      <c r="G2965" s="101">
        <v>7.8280000000000003</v>
      </c>
      <c r="H2965" s="98">
        <v>0.23666000000000001</v>
      </c>
      <c r="I2965" s="20">
        <f t="shared" si="278"/>
        <v>1</v>
      </c>
      <c r="J2965" s="102">
        <f t="shared" si="279"/>
        <v>5.832907511497189E-4</v>
      </c>
      <c r="K2965" s="102">
        <f t="shared" si="280"/>
        <v>2.4646782352307907E-3</v>
      </c>
      <c r="L2965" s="96">
        <f t="shared" si="281"/>
        <v>4.5659999999999997E-3</v>
      </c>
    </row>
    <row r="2966" spans="1:12" ht="13.95" customHeight="1" x14ac:dyDescent="0.3">
      <c r="A2966" s="94">
        <v>43861</v>
      </c>
      <c r="B2966" s="57" t="s">
        <v>303</v>
      </c>
      <c r="C2966" s="57" t="s">
        <v>122</v>
      </c>
      <c r="D2966" s="19" t="str">
        <f t="shared" si="276"/>
        <v>Commodities</v>
      </c>
      <c r="E2966" s="19" t="str">
        <f t="shared" si="277"/>
        <v>Commodities</v>
      </c>
      <c r="F2966" s="100">
        <v>4.1240000000000001E-3</v>
      </c>
      <c r="G2966" s="101">
        <v>7.61</v>
      </c>
      <c r="H2966" s="98">
        <v>0.22117999999999999</v>
      </c>
      <c r="I2966" s="20">
        <f t="shared" si="278"/>
        <v>1</v>
      </c>
      <c r="J2966" s="102">
        <f t="shared" si="279"/>
        <v>5.4191852825229961E-4</v>
      </c>
      <c r="K2966" s="102">
        <f t="shared" si="280"/>
        <v>2.4501244608567665E-3</v>
      </c>
      <c r="L2966" s="96">
        <f t="shared" si="281"/>
        <v>4.1240000000000001E-3</v>
      </c>
    </row>
    <row r="2967" spans="1:12" ht="13.95" customHeight="1" x14ac:dyDescent="0.3">
      <c r="A2967" s="94">
        <v>43890</v>
      </c>
      <c r="B2967" s="57" t="s">
        <v>303</v>
      </c>
      <c r="C2967" s="57" t="s">
        <v>122</v>
      </c>
      <c r="D2967" s="19" t="str">
        <f t="shared" si="276"/>
        <v>Commodities</v>
      </c>
      <c r="E2967" s="19" t="str">
        <f t="shared" si="277"/>
        <v>Commodities</v>
      </c>
      <c r="F2967" s="100">
        <v>3.9129999999999998E-3</v>
      </c>
      <c r="G2967" s="101">
        <v>7.0149999999999997</v>
      </c>
      <c r="H2967" s="98">
        <v>0.20687</v>
      </c>
      <c r="I2967" s="20">
        <f t="shared" si="278"/>
        <v>1</v>
      </c>
      <c r="J2967" s="102">
        <f t="shared" si="279"/>
        <v>5.5780470420527446E-4</v>
      </c>
      <c r="K2967" s="102">
        <f t="shared" si="280"/>
        <v>2.6964021085960966E-3</v>
      </c>
      <c r="L2967" s="96">
        <f t="shared" si="281"/>
        <v>3.9129999999999998E-3</v>
      </c>
    </row>
    <row r="2968" spans="1:12" ht="13.95" customHeight="1" x14ac:dyDescent="0.3">
      <c r="A2968" s="94">
        <v>43921</v>
      </c>
      <c r="B2968" s="57" t="s">
        <v>303</v>
      </c>
      <c r="C2968" s="57" t="s">
        <v>122</v>
      </c>
      <c r="D2968" s="19" t="str">
        <f t="shared" si="276"/>
        <v>Commodities</v>
      </c>
      <c r="E2968" s="19" t="str">
        <f t="shared" si="277"/>
        <v>Commodities</v>
      </c>
      <c r="F2968" s="100">
        <v>3.4940000000000001E-3</v>
      </c>
      <c r="G2968" s="101">
        <v>5.601</v>
      </c>
      <c r="H2968" s="98">
        <v>8.7100000000000011E-2</v>
      </c>
      <c r="I2968" s="20">
        <f t="shared" si="278"/>
        <v>1</v>
      </c>
      <c r="J2968" s="102">
        <f t="shared" si="279"/>
        <v>6.238171755043742E-4</v>
      </c>
      <c r="K2968" s="102">
        <f t="shared" si="280"/>
        <v>7.1620800861581417E-3</v>
      </c>
      <c r="L2968" s="96">
        <f t="shared" si="281"/>
        <v>3.4940000000000001E-3</v>
      </c>
    </row>
    <row r="2969" spans="1:12" ht="13.95" customHeight="1" x14ac:dyDescent="0.3">
      <c r="A2969" s="94">
        <v>43951</v>
      </c>
      <c r="B2969" s="57" t="s">
        <v>303</v>
      </c>
      <c r="C2969" s="57" t="s">
        <v>122</v>
      </c>
      <c r="D2969" s="19" t="str">
        <f t="shared" si="276"/>
        <v>Commodities</v>
      </c>
      <c r="E2969" s="19" t="str">
        <f t="shared" si="277"/>
        <v>Commodities</v>
      </c>
      <c r="F2969" s="100">
        <v>3.9579999999999997E-3</v>
      </c>
      <c r="G2969" s="101">
        <v>12.012</v>
      </c>
      <c r="H2969" s="98">
        <v>-1.521E-2</v>
      </c>
      <c r="I2969" s="20">
        <f t="shared" si="278"/>
        <v>0</v>
      </c>
      <c r="J2969" s="102">
        <f t="shared" si="279"/>
        <v>0</v>
      </c>
      <c r="K2969" s="102">
        <f t="shared" si="280"/>
        <v>0</v>
      </c>
      <c r="L2969" s="96">
        <f t="shared" si="281"/>
        <v>0</v>
      </c>
    </row>
    <row r="2970" spans="1:12" ht="13.95" customHeight="1" x14ac:dyDescent="0.3">
      <c r="A2970" s="94">
        <v>43982</v>
      </c>
      <c r="B2970" s="57" t="s">
        <v>303</v>
      </c>
      <c r="C2970" s="57" t="s">
        <v>122</v>
      </c>
      <c r="D2970" s="19" t="str">
        <f t="shared" si="276"/>
        <v>Commodities</v>
      </c>
      <c r="E2970" s="19" t="str">
        <f t="shared" si="277"/>
        <v>Commodities</v>
      </c>
      <c r="F2970" s="100">
        <v>4.1980000000000003E-3</v>
      </c>
      <c r="G2970" s="101">
        <v>13.997</v>
      </c>
      <c r="H2970" s="98">
        <v>4.0590000000000001E-2</v>
      </c>
      <c r="I2970" s="20">
        <f t="shared" si="278"/>
        <v>1</v>
      </c>
      <c r="J2970" s="102">
        <f t="shared" si="279"/>
        <v>2.9992141173108524E-4</v>
      </c>
      <c r="K2970" s="102">
        <f t="shared" si="280"/>
        <v>7.3890468522070764E-3</v>
      </c>
      <c r="L2970" s="96">
        <f t="shared" si="281"/>
        <v>4.1980000000000003E-3</v>
      </c>
    </row>
    <row r="2971" spans="1:12" ht="13.95" customHeight="1" x14ac:dyDescent="0.3">
      <c r="A2971" s="94">
        <v>44012</v>
      </c>
      <c r="B2971" s="57" t="s">
        <v>303</v>
      </c>
      <c r="C2971" s="57" t="s">
        <v>122</v>
      </c>
      <c r="D2971" s="19" t="str">
        <f t="shared" si="276"/>
        <v>Commodities</v>
      </c>
      <c r="E2971" s="19" t="str">
        <f t="shared" si="277"/>
        <v>Commodities</v>
      </c>
      <c r="F2971" s="100">
        <v>3.9880000000000002E-3</v>
      </c>
      <c r="G2971" s="101">
        <v>11.3</v>
      </c>
      <c r="H2971" s="98">
        <v>0.13433999999999999</v>
      </c>
      <c r="I2971" s="20">
        <f t="shared" si="278"/>
        <v>1</v>
      </c>
      <c r="J2971" s="102">
        <f t="shared" si="279"/>
        <v>3.5292035398230088E-4</v>
      </c>
      <c r="K2971" s="102">
        <f t="shared" si="280"/>
        <v>2.6270682892831688E-3</v>
      </c>
      <c r="L2971" s="96">
        <f t="shared" si="281"/>
        <v>3.9880000000000002E-3</v>
      </c>
    </row>
    <row r="2972" spans="1:12" ht="13.95" customHeight="1" x14ac:dyDescent="0.3">
      <c r="A2972" s="94">
        <v>44043</v>
      </c>
      <c r="B2972" s="57" t="s">
        <v>303</v>
      </c>
      <c r="C2972" s="57" t="s">
        <v>122</v>
      </c>
      <c r="D2972" s="19" t="str">
        <f t="shared" si="276"/>
        <v>Commodities</v>
      </c>
      <c r="E2972" s="19" t="str">
        <f t="shared" si="277"/>
        <v>Commodities</v>
      </c>
      <c r="F2972" s="100">
        <v>4.2059999999999997E-3</v>
      </c>
      <c r="G2972" s="101">
        <v>10.589</v>
      </c>
      <c r="H2972" s="98">
        <v>0.17582999999999999</v>
      </c>
      <c r="I2972" s="20">
        <f t="shared" si="278"/>
        <v>1</v>
      </c>
      <c r="J2972" s="102">
        <f t="shared" si="279"/>
        <v>3.9720464633109825E-4</v>
      </c>
      <c r="K2972" s="102">
        <f t="shared" si="280"/>
        <v>2.2590265957521372E-3</v>
      </c>
      <c r="L2972" s="96">
        <f t="shared" si="281"/>
        <v>4.2059999999999997E-3</v>
      </c>
    </row>
    <row r="2973" spans="1:12" ht="13.95" customHeight="1" x14ac:dyDescent="0.3">
      <c r="A2973" s="94">
        <v>44074</v>
      </c>
      <c r="B2973" s="57" t="s">
        <v>303</v>
      </c>
      <c r="C2973" s="57" t="s">
        <v>122</v>
      </c>
      <c r="D2973" s="19" t="str">
        <f t="shared" si="276"/>
        <v>Commodities</v>
      </c>
      <c r="E2973" s="19" t="str">
        <f t="shared" si="277"/>
        <v>Commodities</v>
      </c>
      <c r="F2973" s="100">
        <v>5.4159999999999998E-3</v>
      </c>
      <c r="G2973" s="101">
        <v>11.332000000000001</v>
      </c>
      <c r="H2973" s="98">
        <v>0.19979</v>
      </c>
      <c r="I2973" s="20">
        <f t="shared" si="278"/>
        <v>1</v>
      </c>
      <c r="J2973" s="102">
        <f t="shared" si="279"/>
        <v>4.7793858100953049E-4</v>
      </c>
      <c r="K2973" s="102">
        <f t="shared" si="280"/>
        <v>2.3922047200036563E-3</v>
      </c>
      <c r="L2973" s="96">
        <f t="shared" si="281"/>
        <v>5.4159999999999998E-3</v>
      </c>
    </row>
    <row r="2974" spans="1:12" ht="13.95" customHeight="1" x14ac:dyDescent="0.3">
      <c r="A2974" s="94">
        <v>44104</v>
      </c>
      <c r="B2974" s="57" t="s">
        <v>303</v>
      </c>
      <c r="C2974" s="57" t="s">
        <v>122</v>
      </c>
      <c r="D2974" s="19" t="str">
        <f t="shared" si="276"/>
        <v>Commodities</v>
      </c>
      <c r="E2974" s="19" t="str">
        <f t="shared" si="277"/>
        <v>Commodities</v>
      </c>
      <c r="F2974" s="100">
        <v>6.1260000000000004E-3</v>
      </c>
      <c r="G2974" s="101">
        <v>7.5570000000000004</v>
      </c>
      <c r="H2974" s="98">
        <v>0.29669000000000001</v>
      </c>
      <c r="I2974" s="20">
        <f t="shared" si="278"/>
        <v>1</v>
      </c>
      <c r="J2974" s="102">
        <f t="shared" si="279"/>
        <v>8.1063914251687183E-4</v>
      </c>
      <c r="K2974" s="102">
        <f t="shared" si="280"/>
        <v>2.732276593470868E-3</v>
      </c>
      <c r="L2974" s="96">
        <f t="shared" si="281"/>
        <v>6.1260000000000004E-3</v>
      </c>
    </row>
    <row r="2975" spans="1:12" ht="13.95" customHeight="1" x14ac:dyDescent="0.3">
      <c r="A2975" s="94">
        <v>44135</v>
      </c>
      <c r="B2975" s="57" t="s">
        <v>303</v>
      </c>
      <c r="C2975" s="57" t="s">
        <v>122</v>
      </c>
      <c r="D2975" s="19" t="str">
        <f t="shared" si="276"/>
        <v>Commodities</v>
      </c>
      <c r="E2975" s="19" t="str">
        <f t="shared" si="277"/>
        <v>Commodities</v>
      </c>
      <c r="F2975" s="100">
        <v>7.6570000000000006E-3</v>
      </c>
      <c r="G2975" s="101">
        <v>9.1660000000000004</v>
      </c>
      <c r="H2975" s="98">
        <v>0.32413999999999998</v>
      </c>
      <c r="I2975" s="20">
        <f t="shared" si="278"/>
        <v>1</v>
      </c>
      <c r="J2975" s="102">
        <f t="shared" si="279"/>
        <v>8.353698450796422E-4</v>
      </c>
      <c r="K2975" s="102">
        <f t="shared" si="280"/>
        <v>2.5771883910644853E-3</v>
      </c>
      <c r="L2975" s="96">
        <f t="shared" si="281"/>
        <v>7.6570000000000006E-3</v>
      </c>
    </row>
    <row r="2976" spans="1:12" ht="13.95" customHeight="1" x14ac:dyDescent="0.3">
      <c r="A2976" s="94">
        <v>44165</v>
      </c>
      <c r="B2976" s="57" t="s">
        <v>303</v>
      </c>
      <c r="C2976" s="57" t="s">
        <v>122</v>
      </c>
      <c r="D2976" s="19" t="str">
        <f t="shared" si="276"/>
        <v>Commodities</v>
      </c>
      <c r="E2976" s="19" t="str">
        <f t="shared" si="277"/>
        <v>Commodities</v>
      </c>
      <c r="F2976" s="100">
        <v>7.5690000000000002E-3</v>
      </c>
      <c r="G2976" s="101">
        <v>9.4730000000000008</v>
      </c>
      <c r="H2976" s="98">
        <v>0.33906999999999998</v>
      </c>
      <c r="I2976" s="20">
        <f t="shared" si="278"/>
        <v>1</v>
      </c>
      <c r="J2976" s="102">
        <f t="shared" si="279"/>
        <v>7.9900770611210804E-4</v>
      </c>
      <c r="K2976" s="102">
        <f t="shared" si="280"/>
        <v>2.3564682989120479E-3</v>
      </c>
      <c r="L2976" s="96">
        <f t="shared" si="281"/>
        <v>7.5690000000000002E-3</v>
      </c>
    </row>
    <row r="2977" spans="1:12" ht="13.95" customHeight="1" x14ac:dyDescent="0.3">
      <c r="A2977" s="94">
        <v>44196</v>
      </c>
      <c r="B2977" s="57" t="s">
        <v>303</v>
      </c>
      <c r="C2977" s="57" t="s">
        <v>122</v>
      </c>
      <c r="D2977" s="19" t="str">
        <f t="shared" si="276"/>
        <v>Commodities</v>
      </c>
      <c r="E2977" s="19" t="str">
        <f t="shared" si="277"/>
        <v>Commodities</v>
      </c>
      <c r="F2977" s="100">
        <v>9.5860000000000008E-3</v>
      </c>
      <c r="G2977" s="101">
        <v>9.8469999999999995</v>
      </c>
      <c r="H2977" s="98">
        <v>0.3639</v>
      </c>
      <c r="I2977" s="20">
        <f t="shared" si="278"/>
        <v>1</v>
      </c>
      <c r="J2977" s="102">
        <f t="shared" si="279"/>
        <v>9.7349446531938674E-4</v>
      </c>
      <c r="K2977" s="102">
        <f t="shared" si="280"/>
        <v>2.6751702811744619E-3</v>
      </c>
      <c r="L2977" s="96">
        <f t="shared" si="281"/>
        <v>9.5860000000000008E-3</v>
      </c>
    </row>
    <row r="2978" spans="1:12" ht="13.95" customHeight="1" x14ac:dyDescent="0.3">
      <c r="A2978" s="94">
        <v>44227</v>
      </c>
      <c r="B2978" s="57" t="s">
        <v>303</v>
      </c>
      <c r="C2978" s="57" t="s">
        <v>122</v>
      </c>
      <c r="D2978" s="19" t="str">
        <f t="shared" si="276"/>
        <v>Commodities</v>
      </c>
      <c r="E2978" s="19" t="str">
        <f t="shared" si="277"/>
        <v>Commodities</v>
      </c>
      <c r="F2978" s="100">
        <v>9.2300000000000004E-3</v>
      </c>
      <c r="G2978" s="101">
        <v>8.3829999999999991</v>
      </c>
      <c r="H2978" s="98">
        <v>0.41160000000000002</v>
      </c>
      <c r="I2978" s="20">
        <f t="shared" si="278"/>
        <v>1</v>
      </c>
      <c r="J2978" s="102">
        <f t="shared" si="279"/>
        <v>1.1010378146248361E-3</v>
      </c>
      <c r="K2978" s="102">
        <f t="shared" si="280"/>
        <v>2.6750189859689895E-3</v>
      </c>
      <c r="L2978" s="96">
        <f t="shared" si="281"/>
        <v>9.2300000000000004E-3</v>
      </c>
    </row>
    <row r="2979" spans="1:12" ht="13.95" customHeight="1" x14ac:dyDescent="0.3">
      <c r="A2979" s="94">
        <v>44255</v>
      </c>
      <c r="B2979" s="57" t="s">
        <v>303</v>
      </c>
      <c r="C2979" s="57" t="s">
        <v>122</v>
      </c>
      <c r="D2979" s="19" t="str">
        <f t="shared" si="276"/>
        <v>Commodities</v>
      </c>
      <c r="E2979" s="19" t="str">
        <f t="shared" si="277"/>
        <v>Commodities</v>
      </c>
      <c r="F2979" s="100">
        <v>1.042E-2</v>
      </c>
      <c r="G2979" s="101">
        <v>12.756</v>
      </c>
      <c r="H2979" s="98">
        <v>0.34387000000000001</v>
      </c>
      <c r="I2979" s="20">
        <f t="shared" si="278"/>
        <v>1</v>
      </c>
      <c r="J2979" s="102">
        <f t="shared" si="279"/>
        <v>8.168704923173409E-4</v>
      </c>
      <c r="K2979" s="102">
        <f t="shared" si="280"/>
        <v>2.3755212502321833E-3</v>
      </c>
      <c r="L2979" s="96">
        <f t="shared" si="281"/>
        <v>1.042E-2</v>
      </c>
    </row>
    <row r="2980" spans="1:12" ht="13.95" customHeight="1" x14ac:dyDescent="0.3">
      <c r="A2980" s="94">
        <v>44286</v>
      </c>
      <c r="B2980" s="57" t="s">
        <v>303</v>
      </c>
      <c r="C2980" s="57" t="s">
        <v>122</v>
      </c>
      <c r="D2980" s="19" t="str">
        <f t="shared" si="276"/>
        <v>Commodities</v>
      </c>
      <c r="E2980" s="19" t="str">
        <f t="shared" si="277"/>
        <v>Commodities</v>
      </c>
      <c r="F2980" s="100">
        <v>1.141E-2</v>
      </c>
      <c r="G2980" s="101">
        <v>6.4880000000000004</v>
      </c>
      <c r="H2980" s="98">
        <v>0.52603</v>
      </c>
      <c r="I2980" s="20">
        <f t="shared" si="278"/>
        <v>1</v>
      </c>
      <c r="J2980" s="102">
        <f t="shared" si="279"/>
        <v>1.7586313193588162E-3</v>
      </c>
      <c r="K2980" s="102">
        <f t="shared" si="280"/>
        <v>3.3432148724574953E-3</v>
      </c>
      <c r="L2980" s="96">
        <f t="shared" si="281"/>
        <v>1.141E-2</v>
      </c>
    </row>
    <row r="2981" spans="1:12" ht="13.95" customHeight="1" x14ac:dyDescent="0.3">
      <c r="A2981" s="94">
        <v>44316</v>
      </c>
      <c r="B2981" s="57" t="s">
        <v>303</v>
      </c>
      <c r="C2981" s="57" t="s">
        <v>122</v>
      </c>
      <c r="D2981" s="19" t="str">
        <f t="shared" si="276"/>
        <v>Commodities</v>
      </c>
      <c r="E2981" s="19" t="str">
        <f t="shared" si="277"/>
        <v>Commodities</v>
      </c>
      <c r="F2981" s="100">
        <v>1.448E-2</v>
      </c>
      <c r="G2981" s="101">
        <v>6.99</v>
      </c>
      <c r="H2981" s="98">
        <v>0.52381</v>
      </c>
      <c r="I2981" s="20">
        <f t="shared" si="278"/>
        <v>1</v>
      </c>
      <c r="J2981" s="102">
        <f t="shared" si="279"/>
        <v>2.0715307582260369E-3</v>
      </c>
      <c r="K2981" s="102">
        <f t="shared" si="280"/>
        <v>3.9547369432161219E-3</v>
      </c>
      <c r="L2981" s="96">
        <f t="shared" si="281"/>
        <v>1.448E-2</v>
      </c>
    </row>
    <row r="2982" spans="1:12" ht="13.95" customHeight="1" x14ac:dyDescent="0.3">
      <c r="A2982" s="94">
        <v>44347</v>
      </c>
      <c r="B2982" s="57" t="s">
        <v>303</v>
      </c>
      <c r="C2982" s="57" t="s">
        <v>122</v>
      </c>
      <c r="D2982" s="19" t="str">
        <f t="shared" si="276"/>
        <v>Commodities</v>
      </c>
      <c r="E2982" s="19" t="str">
        <f t="shared" si="277"/>
        <v>Commodities</v>
      </c>
      <c r="F2982" s="100">
        <v>1.2619999999999999E-2</v>
      </c>
      <c r="G2982" s="101">
        <v>5.9480000000000004</v>
      </c>
      <c r="H2982" s="98">
        <v>0.59453999999999996</v>
      </c>
      <c r="I2982" s="20">
        <f t="shared" si="278"/>
        <v>1</v>
      </c>
      <c r="J2982" s="102">
        <f t="shared" si="279"/>
        <v>2.1217215870880965E-3</v>
      </c>
      <c r="K2982" s="102">
        <f t="shared" si="280"/>
        <v>3.5686776114106649E-3</v>
      </c>
      <c r="L2982" s="96">
        <f t="shared" si="281"/>
        <v>1.2619999999999999E-2</v>
      </c>
    </row>
    <row r="2983" spans="1:12" ht="13.95" customHeight="1" x14ac:dyDescent="0.3">
      <c r="A2983" s="94">
        <v>44377</v>
      </c>
      <c r="B2983" s="57" t="s">
        <v>303</v>
      </c>
      <c r="C2983" s="57" t="s">
        <v>122</v>
      </c>
      <c r="D2983" s="19" t="str">
        <f t="shared" si="276"/>
        <v>Commodities</v>
      </c>
      <c r="E2983" s="19" t="str">
        <f t="shared" si="277"/>
        <v>Commodities</v>
      </c>
      <c r="F2983" s="100">
        <v>1.2319999999999999E-2</v>
      </c>
      <c r="G2983" s="101">
        <v>5.7270000000000003</v>
      </c>
      <c r="H2983" s="98">
        <v>0.65486</v>
      </c>
      <c r="I2983" s="20">
        <f t="shared" si="278"/>
        <v>1</v>
      </c>
      <c r="J2983" s="102">
        <f t="shared" si="279"/>
        <v>2.15121354985158E-3</v>
      </c>
      <c r="K2983" s="102">
        <f t="shared" si="280"/>
        <v>3.2849976328552361E-3</v>
      </c>
      <c r="L2983" s="96">
        <f t="shared" si="281"/>
        <v>1.2319999999999999E-2</v>
      </c>
    </row>
    <row r="2984" spans="1:12" ht="13.95" customHeight="1" x14ac:dyDescent="0.3">
      <c r="A2984" s="94">
        <v>44408</v>
      </c>
      <c r="B2984" s="57" t="s">
        <v>303</v>
      </c>
      <c r="C2984" s="57" t="s">
        <v>122</v>
      </c>
      <c r="D2984" s="19" t="str">
        <f t="shared" si="276"/>
        <v>Commodities</v>
      </c>
      <c r="E2984" s="19" t="str">
        <f t="shared" si="277"/>
        <v>Commodities</v>
      </c>
      <c r="F2984" s="100">
        <v>1.324E-2</v>
      </c>
      <c r="G2984" s="101">
        <v>6.1159999999999997</v>
      </c>
      <c r="H2984" s="98">
        <v>0.61609999999999998</v>
      </c>
      <c r="I2984" s="20">
        <f t="shared" si="278"/>
        <v>1</v>
      </c>
      <c r="J2984" s="102">
        <f t="shared" si="279"/>
        <v>2.1648136036625247E-3</v>
      </c>
      <c r="K2984" s="102">
        <f t="shared" si="280"/>
        <v>3.5137373862400988E-3</v>
      </c>
      <c r="L2984" s="96">
        <f t="shared" si="281"/>
        <v>1.324E-2</v>
      </c>
    </row>
    <row r="2985" spans="1:12" ht="13.95" customHeight="1" x14ac:dyDescent="0.3">
      <c r="A2985" s="94">
        <v>44439</v>
      </c>
      <c r="B2985" s="57" t="s">
        <v>303</v>
      </c>
      <c r="C2985" s="57" t="s">
        <v>122</v>
      </c>
      <c r="D2985" s="19" t="str">
        <f t="shared" si="276"/>
        <v>Commodities</v>
      </c>
      <c r="E2985" s="19" t="str">
        <f t="shared" si="277"/>
        <v>Commodities</v>
      </c>
      <c r="F2985" s="100">
        <v>1.048E-2</v>
      </c>
      <c r="G2985" s="101">
        <v>4.2729999999999997</v>
      </c>
      <c r="H2985" s="98">
        <v>0.55240999999999996</v>
      </c>
      <c r="I2985" s="20">
        <f t="shared" si="278"/>
        <v>1</v>
      </c>
      <c r="J2985" s="102">
        <f t="shared" si="279"/>
        <v>2.4526094079101333E-3</v>
      </c>
      <c r="K2985" s="102">
        <f t="shared" si="280"/>
        <v>4.4398352816026748E-3</v>
      </c>
      <c r="L2985" s="96">
        <f t="shared" si="281"/>
        <v>1.048E-2</v>
      </c>
    </row>
    <row r="2986" spans="1:12" ht="13.95" customHeight="1" x14ac:dyDescent="0.3">
      <c r="A2986" s="94">
        <v>44469</v>
      </c>
      <c r="B2986" s="57" t="s">
        <v>303</v>
      </c>
      <c r="C2986" s="57" t="s">
        <v>122</v>
      </c>
      <c r="D2986" s="19" t="str">
        <f t="shared" si="276"/>
        <v>Commodities</v>
      </c>
      <c r="E2986" s="19" t="str">
        <f t="shared" si="277"/>
        <v>Commodities</v>
      </c>
      <c r="F2986" s="100">
        <v>8.5599999999999999E-3</v>
      </c>
      <c r="G2986" s="101">
        <v>3.9009999999999998</v>
      </c>
      <c r="H2986" s="98">
        <v>0.47363</v>
      </c>
      <c r="I2986" s="20">
        <f t="shared" si="278"/>
        <v>1</v>
      </c>
      <c r="J2986" s="102">
        <f t="shared" si="279"/>
        <v>2.1943091514996156E-3</v>
      </c>
      <c r="K2986" s="102">
        <f t="shared" si="280"/>
        <v>4.6329606475510746E-3</v>
      </c>
      <c r="L2986" s="96">
        <f t="shared" si="281"/>
        <v>8.5599999999999999E-3</v>
      </c>
    </row>
    <row r="2987" spans="1:12" ht="13.95" customHeight="1" x14ac:dyDescent="0.3">
      <c r="A2987" s="94">
        <v>44500</v>
      </c>
      <c r="B2987" s="57" t="s">
        <v>303</v>
      </c>
      <c r="C2987" s="57" t="s">
        <v>122</v>
      </c>
      <c r="D2987" s="19" t="str">
        <f t="shared" si="276"/>
        <v>Commodities</v>
      </c>
      <c r="E2987" s="19" t="str">
        <f t="shared" si="277"/>
        <v>Commodities</v>
      </c>
      <c r="F2987" s="100">
        <v>7.3600000000000002E-3</v>
      </c>
      <c r="G2987" s="101">
        <v>4.0640000000000001</v>
      </c>
      <c r="H2987" s="98">
        <v>0.36357</v>
      </c>
      <c r="I2987" s="20">
        <f t="shared" si="278"/>
        <v>1</v>
      </c>
      <c r="J2987" s="102">
        <f t="shared" si="279"/>
        <v>1.8110236220472442E-3</v>
      </c>
      <c r="K2987" s="102">
        <f t="shared" si="280"/>
        <v>4.9812240340161296E-3</v>
      </c>
      <c r="L2987" s="96">
        <f t="shared" si="281"/>
        <v>7.3600000000000002E-3</v>
      </c>
    </row>
    <row r="2988" spans="1:12" ht="13.95" customHeight="1" x14ac:dyDescent="0.3">
      <c r="A2988" s="94">
        <v>44530</v>
      </c>
      <c r="B2988" s="57" t="s">
        <v>303</v>
      </c>
      <c r="C2988" s="57" t="s">
        <v>122</v>
      </c>
      <c r="D2988" s="19" t="str">
        <f t="shared" si="276"/>
        <v>Commodities</v>
      </c>
      <c r="E2988" s="19" t="str">
        <f t="shared" si="277"/>
        <v>Commodities</v>
      </c>
      <c r="F2988" s="100">
        <v>7.1699999999999993E-3</v>
      </c>
      <c r="G2988" s="101">
        <v>4.625</v>
      </c>
      <c r="H2988" s="98">
        <v>0.30829000000000001</v>
      </c>
      <c r="I2988" s="20">
        <f t="shared" si="278"/>
        <v>1</v>
      </c>
      <c r="J2988" s="102">
        <f t="shared" si="279"/>
        <v>1.5502702702702702E-3</v>
      </c>
      <c r="K2988" s="102">
        <f t="shared" si="280"/>
        <v>5.0286103028650631E-3</v>
      </c>
      <c r="L2988" s="96">
        <f t="shared" si="281"/>
        <v>7.1699999999999993E-3</v>
      </c>
    </row>
    <row r="2989" spans="1:12" ht="13.95" customHeight="1" x14ac:dyDescent="0.3">
      <c r="A2989" s="94">
        <v>44561</v>
      </c>
      <c r="B2989" s="57" t="s">
        <v>303</v>
      </c>
      <c r="C2989" s="57" t="s">
        <v>122</v>
      </c>
      <c r="D2989" s="19" t="str">
        <f t="shared" si="276"/>
        <v>Commodities</v>
      </c>
      <c r="E2989" s="19" t="str">
        <f t="shared" si="277"/>
        <v>Commodities</v>
      </c>
      <c r="F2989" s="100">
        <v>8.0400000000000003E-3</v>
      </c>
      <c r="G2989" s="101">
        <v>6.0140000000000002</v>
      </c>
      <c r="H2989" s="98">
        <v>0.25162000000000001</v>
      </c>
      <c r="I2989" s="20">
        <f t="shared" si="278"/>
        <v>1</v>
      </c>
      <c r="J2989" s="102">
        <f t="shared" si="279"/>
        <v>1.3368806119055537E-3</v>
      </c>
      <c r="K2989" s="102">
        <f t="shared" si="280"/>
        <v>5.3130936010871701E-3</v>
      </c>
      <c r="L2989" s="96">
        <f t="shared" si="281"/>
        <v>8.0400000000000003E-3</v>
      </c>
    </row>
    <row r="2990" spans="1:12" ht="13.95" customHeight="1" x14ac:dyDescent="0.3">
      <c r="A2990" s="94">
        <v>44592</v>
      </c>
      <c r="B2990" s="57" t="s">
        <v>303</v>
      </c>
      <c r="C2990" s="57" t="s">
        <v>122</v>
      </c>
      <c r="D2990" s="19" t="str">
        <f t="shared" si="276"/>
        <v>Commodities</v>
      </c>
      <c r="E2990" s="19" t="str">
        <f t="shared" si="277"/>
        <v>Commodities</v>
      </c>
      <c r="F2990" s="100">
        <v>7.6899999999999998E-3</v>
      </c>
      <c r="G2990" s="101">
        <v>5.6239999999999997</v>
      </c>
      <c r="H2990" s="98">
        <v>0.27134000000000003</v>
      </c>
      <c r="I2990" s="20">
        <f t="shared" si="278"/>
        <v>1</v>
      </c>
      <c r="J2990" s="102">
        <f t="shared" si="279"/>
        <v>1.3673541963015647E-3</v>
      </c>
      <c r="K2990" s="102">
        <f t="shared" si="280"/>
        <v>5.0392651149906561E-3</v>
      </c>
      <c r="L2990" s="96">
        <f t="shared" si="281"/>
        <v>7.6899999999999998E-3</v>
      </c>
    </row>
    <row r="2991" spans="1:12" ht="13.95" customHeight="1" x14ac:dyDescent="0.3">
      <c r="A2991" s="94">
        <v>44620</v>
      </c>
      <c r="B2991" s="57" t="s">
        <v>303</v>
      </c>
      <c r="C2991" s="57" t="s">
        <v>122</v>
      </c>
      <c r="D2991" s="19" t="str">
        <f t="shared" si="276"/>
        <v>Commodities</v>
      </c>
      <c r="E2991" s="19" t="str">
        <f t="shared" si="277"/>
        <v>Commodities</v>
      </c>
      <c r="F2991" s="100">
        <v>7.4799999999999997E-3</v>
      </c>
      <c r="G2991" s="101">
        <v>4.9859999999999998</v>
      </c>
      <c r="H2991" s="98">
        <v>0.28242</v>
      </c>
      <c r="I2991" s="20">
        <f t="shared" si="278"/>
        <v>1</v>
      </c>
      <c r="J2991" s="102">
        <f t="shared" si="279"/>
        <v>1.5002005615724027E-3</v>
      </c>
      <c r="K2991" s="102">
        <f t="shared" si="280"/>
        <v>5.3119487344111703E-3</v>
      </c>
      <c r="L2991" s="96">
        <f t="shared" si="281"/>
        <v>7.4799999999999997E-3</v>
      </c>
    </row>
    <row r="2992" spans="1:12" ht="13.95" customHeight="1" x14ac:dyDescent="0.3">
      <c r="A2992" s="94">
        <v>44651</v>
      </c>
      <c r="B2992" s="57" t="s">
        <v>303</v>
      </c>
      <c r="C2992" s="57" t="s">
        <v>122</v>
      </c>
      <c r="D2992" s="19" t="str">
        <f t="shared" si="276"/>
        <v>Commodities</v>
      </c>
      <c r="E2992" s="19" t="str">
        <f t="shared" si="277"/>
        <v>Commodities</v>
      </c>
      <c r="F2992" s="100">
        <v>7.3800000000000003E-3</v>
      </c>
      <c r="G2992" s="101">
        <v>5.2789999999999999</v>
      </c>
      <c r="H2992" s="98">
        <v>0.27361999999999997</v>
      </c>
      <c r="I2992" s="20">
        <f t="shared" si="278"/>
        <v>1</v>
      </c>
      <c r="J2992" s="102">
        <f t="shared" si="279"/>
        <v>1.3979920439477175E-3</v>
      </c>
      <c r="K2992" s="102">
        <f t="shared" si="280"/>
        <v>5.1092465607328321E-3</v>
      </c>
      <c r="L2992" s="96">
        <f t="shared" si="281"/>
        <v>7.3800000000000003E-3</v>
      </c>
    </row>
    <row r="2993" spans="1:12" ht="13.95" customHeight="1" x14ac:dyDescent="0.3">
      <c r="A2993" s="94">
        <v>44681</v>
      </c>
      <c r="B2993" s="57" t="s">
        <v>303</v>
      </c>
      <c r="C2993" s="57" t="s">
        <v>122</v>
      </c>
      <c r="D2993" s="19" t="str">
        <f t="shared" si="276"/>
        <v>Commodities</v>
      </c>
      <c r="E2993" s="19" t="str">
        <f t="shared" si="277"/>
        <v>Commodities</v>
      </c>
      <c r="F2993" s="100">
        <v>6.5000000000000006E-3</v>
      </c>
      <c r="G2993" s="101">
        <v>3.915</v>
      </c>
      <c r="H2993" s="98">
        <v>0.28986000000000001</v>
      </c>
      <c r="I2993" s="20">
        <f t="shared" si="278"/>
        <v>1</v>
      </c>
      <c r="J2993" s="102">
        <f t="shared" si="279"/>
        <v>1.6602809706257984E-3</v>
      </c>
      <c r="K2993" s="102">
        <f t="shared" si="280"/>
        <v>5.7278719748354318E-3</v>
      </c>
      <c r="L2993" s="96">
        <f t="shared" si="281"/>
        <v>6.5000000000000006E-3</v>
      </c>
    </row>
    <row r="2994" spans="1:12" ht="13.95" customHeight="1" x14ac:dyDescent="0.3">
      <c r="A2994" s="94">
        <v>44712</v>
      </c>
      <c r="B2994" s="57" t="s">
        <v>303</v>
      </c>
      <c r="C2994" s="57" t="s">
        <v>122</v>
      </c>
      <c r="D2994" s="19" t="str">
        <f t="shared" si="276"/>
        <v>Commodities</v>
      </c>
      <c r="E2994" s="19" t="str">
        <f t="shared" si="277"/>
        <v>Commodities</v>
      </c>
      <c r="F2994" s="100">
        <v>6.8500000000000002E-3</v>
      </c>
      <c r="G2994" s="101">
        <v>4.2060000000000004</v>
      </c>
      <c r="H2994" s="98">
        <v>0.30889</v>
      </c>
      <c r="I2994" s="20">
        <f t="shared" si="278"/>
        <v>1</v>
      </c>
      <c r="J2994" s="102">
        <f t="shared" si="279"/>
        <v>1.6286257727056584E-3</v>
      </c>
      <c r="K2994" s="102">
        <f t="shared" si="280"/>
        <v>5.2725105141171891E-3</v>
      </c>
      <c r="L2994" s="96">
        <f t="shared" si="281"/>
        <v>6.8500000000000002E-3</v>
      </c>
    </row>
    <row r="2995" spans="1:12" ht="13.95" customHeight="1" x14ac:dyDescent="0.3">
      <c r="A2995" s="94">
        <v>44742</v>
      </c>
      <c r="B2995" s="57" t="s">
        <v>303</v>
      </c>
      <c r="C2995" s="57" t="s">
        <v>122</v>
      </c>
      <c r="D2995" s="19" t="str">
        <f t="shared" si="276"/>
        <v>Commodities</v>
      </c>
      <c r="E2995" s="19" t="str">
        <f t="shared" si="277"/>
        <v>Commodities</v>
      </c>
      <c r="F2995" s="100">
        <v>5.4200000000000003E-3</v>
      </c>
      <c r="G2995" s="101">
        <v>3.5289999999999999</v>
      </c>
      <c r="H2995" s="98">
        <v>0.31380000000000002</v>
      </c>
      <c r="I2995" s="20">
        <f t="shared" si="278"/>
        <v>1</v>
      </c>
      <c r="J2995" s="102">
        <f t="shared" si="279"/>
        <v>1.5358458486823465E-3</v>
      </c>
      <c r="K2995" s="102">
        <f t="shared" si="280"/>
        <v>4.8943462354440609E-3</v>
      </c>
      <c r="L2995" s="96">
        <f t="shared" si="281"/>
        <v>5.4200000000000003E-3</v>
      </c>
    </row>
    <row r="2996" spans="1:12" ht="13.95" customHeight="1" x14ac:dyDescent="0.3">
      <c r="A2996" s="94">
        <v>44773</v>
      </c>
      <c r="B2996" s="57" t="s">
        <v>303</v>
      </c>
      <c r="C2996" s="57" t="s">
        <v>122</v>
      </c>
      <c r="D2996" s="19" t="str">
        <f t="shared" si="276"/>
        <v>Commodities</v>
      </c>
      <c r="E2996" s="19" t="str">
        <f t="shared" si="277"/>
        <v>Commodities</v>
      </c>
      <c r="F2996" s="100">
        <v>4.9199999999999999E-3</v>
      </c>
      <c r="G2996" s="101">
        <v>3.504</v>
      </c>
      <c r="H2996" s="98">
        <v>0.28864000000000001</v>
      </c>
      <c r="I2996" s="20">
        <f t="shared" si="278"/>
        <v>1</v>
      </c>
      <c r="J2996" s="102">
        <f t="shared" si="279"/>
        <v>1.4041095890410958E-3</v>
      </c>
      <c r="K2996" s="102">
        <f t="shared" si="280"/>
        <v>4.8645703611457031E-3</v>
      </c>
      <c r="L2996" s="96">
        <f t="shared" si="281"/>
        <v>4.9199999999999999E-3</v>
      </c>
    </row>
    <row r="2997" spans="1:12" ht="13.95" customHeight="1" x14ac:dyDescent="0.3">
      <c r="A2997" s="94">
        <v>44804</v>
      </c>
      <c r="B2997" s="57" t="s">
        <v>303</v>
      </c>
      <c r="C2997" s="57" t="s">
        <v>122</v>
      </c>
      <c r="D2997" s="19" t="str">
        <f t="shared" si="276"/>
        <v>Commodities</v>
      </c>
      <c r="E2997" s="19" t="str">
        <f t="shared" si="277"/>
        <v>Commodities</v>
      </c>
      <c r="F2997" s="100">
        <v>4.5000000000000014E-3</v>
      </c>
      <c r="G2997" s="101">
        <v>3.8010000000000002</v>
      </c>
      <c r="H2997" s="98">
        <v>0.24573999999999999</v>
      </c>
      <c r="I2997" s="20">
        <f t="shared" si="278"/>
        <v>1</v>
      </c>
      <c r="J2997" s="102">
        <f t="shared" si="279"/>
        <v>1.1838989739542229E-3</v>
      </c>
      <c r="K2997" s="102">
        <f t="shared" si="280"/>
        <v>4.8176893218614099E-3</v>
      </c>
      <c r="L2997" s="96">
        <f t="shared" si="281"/>
        <v>4.5000000000000014E-3</v>
      </c>
    </row>
    <row r="2998" spans="1:12" ht="13.95" customHeight="1" x14ac:dyDescent="0.3">
      <c r="A2998" s="94">
        <v>44834</v>
      </c>
      <c r="B2998" s="57" t="s">
        <v>303</v>
      </c>
      <c r="C2998" s="57" t="s">
        <v>122</v>
      </c>
      <c r="D2998" s="19" t="str">
        <f t="shared" si="276"/>
        <v>Commodities</v>
      </c>
      <c r="E2998" s="19" t="str">
        <f t="shared" si="277"/>
        <v>Commodities</v>
      </c>
      <c r="F2998" s="100">
        <v>3.62E-3</v>
      </c>
      <c r="G2998" s="101">
        <v>4.173</v>
      </c>
      <c r="H2998" s="98">
        <v>0.18145</v>
      </c>
      <c r="I2998" s="20">
        <f t="shared" si="278"/>
        <v>1</v>
      </c>
      <c r="J2998" s="102">
        <f t="shared" si="279"/>
        <v>8.6748142822909175E-4</v>
      </c>
      <c r="K2998" s="102">
        <f t="shared" si="280"/>
        <v>4.780829034053964E-3</v>
      </c>
      <c r="L2998" s="96">
        <f t="shared" si="281"/>
        <v>3.62E-3</v>
      </c>
    </row>
    <row r="2999" spans="1:12" ht="13.95" customHeight="1" x14ac:dyDescent="0.3">
      <c r="A2999" s="94">
        <v>44865</v>
      </c>
      <c r="B2999" s="57" t="s">
        <v>303</v>
      </c>
      <c r="C2999" s="57" t="s">
        <v>122</v>
      </c>
      <c r="D2999" s="19" t="str">
        <f t="shared" si="276"/>
        <v>Commodities</v>
      </c>
      <c r="E2999" s="19" t="str">
        <f t="shared" si="277"/>
        <v>Commodities</v>
      </c>
      <c r="F2999" s="100">
        <v>3.31E-3</v>
      </c>
      <c r="G2999" s="101">
        <v>4.1870000000000003</v>
      </c>
      <c r="H2999" s="98">
        <v>0.17335999999999999</v>
      </c>
      <c r="I2999" s="20">
        <f t="shared" si="278"/>
        <v>1</v>
      </c>
      <c r="J2999" s="102">
        <f t="shared" si="279"/>
        <v>7.9054215428707897E-4</v>
      </c>
      <c r="K2999" s="102">
        <f t="shared" si="280"/>
        <v>4.5601185641848119E-3</v>
      </c>
      <c r="L2999" s="96">
        <f t="shared" si="281"/>
        <v>3.31E-3</v>
      </c>
    </row>
    <row r="3000" spans="1:12" ht="13.95" customHeight="1" x14ac:dyDescent="0.3">
      <c r="A3000" s="94">
        <v>44895</v>
      </c>
      <c r="B3000" s="57" t="s">
        <v>303</v>
      </c>
      <c r="C3000" s="57" t="s">
        <v>122</v>
      </c>
      <c r="D3000" s="19" t="str">
        <f t="shared" si="276"/>
        <v>Commodities</v>
      </c>
      <c r="E3000" s="19" t="str">
        <f t="shared" si="277"/>
        <v>Commodities</v>
      </c>
      <c r="F3000" s="100">
        <v>4.0999999999999986E-3</v>
      </c>
      <c r="G3000" s="101">
        <v>5.8490000000000002</v>
      </c>
      <c r="H3000" s="98">
        <v>0.14721999999999999</v>
      </c>
      <c r="I3000" s="20">
        <f t="shared" si="278"/>
        <v>1</v>
      </c>
      <c r="J3000" s="102">
        <f t="shared" si="279"/>
        <v>7.0097452555992451E-4</v>
      </c>
      <c r="K3000" s="102">
        <f t="shared" si="280"/>
        <v>4.7614082703431905E-3</v>
      </c>
      <c r="L3000" s="96">
        <f t="shared" si="281"/>
        <v>4.0999999999999986E-3</v>
      </c>
    </row>
    <row r="3001" spans="1:12" ht="13.95" customHeight="1" x14ac:dyDescent="0.3">
      <c r="A3001" s="94">
        <v>44926</v>
      </c>
      <c r="B3001" s="57" t="s">
        <v>303</v>
      </c>
      <c r="C3001" s="57" t="s">
        <v>122</v>
      </c>
      <c r="D3001" s="19" t="str">
        <f t="shared" si="276"/>
        <v>Commodities</v>
      </c>
      <c r="E3001" s="19" t="str">
        <f t="shared" si="277"/>
        <v>Commodities</v>
      </c>
      <c r="F3001" s="100">
        <v>4.4099999999999999E-3</v>
      </c>
      <c r="G3001" s="101">
        <v>6.4610000000000003</v>
      </c>
      <c r="H3001" s="98">
        <v>0.13983000000000001</v>
      </c>
      <c r="I3001" s="20">
        <f t="shared" si="278"/>
        <v>1</v>
      </c>
      <c r="J3001" s="102">
        <f t="shared" si="279"/>
        <v>6.8255687973997831E-4</v>
      </c>
      <c r="K3001" s="102">
        <f t="shared" si="280"/>
        <v>4.8813336175354237E-3</v>
      </c>
      <c r="L3001" s="96">
        <f t="shared" si="281"/>
        <v>4.4099999999999999E-3</v>
      </c>
    </row>
    <row r="3002" spans="1:12" ht="13.95" customHeight="1" x14ac:dyDescent="0.3">
      <c r="A3002" s="94">
        <v>44957</v>
      </c>
      <c r="B3002" s="57" t="s">
        <v>303</v>
      </c>
      <c r="C3002" s="57" t="s">
        <v>122</v>
      </c>
      <c r="D3002" s="19" t="str">
        <f t="shared" si="276"/>
        <v>Commodities</v>
      </c>
      <c r="E3002" s="19" t="str">
        <f t="shared" si="277"/>
        <v>Commodities</v>
      </c>
      <c r="F3002" s="100">
        <v>5.4400000000000004E-3</v>
      </c>
      <c r="G3002" s="101">
        <v>7.0579999999999998</v>
      </c>
      <c r="H3002" s="98">
        <v>0.14882000000000001</v>
      </c>
      <c r="I3002" s="20">
        <f t="shared" si="278"/>
        <v>1</v>
      </c>
      <c r="J3002" s="102">
        <f t="shared" si="279"/>
        <v>7.7075658826863144E-4</v>
      </c>
      <c r="K3002" s="102">
        <f t="shared" si="280"/>
        <v>5.1791196631409183E-3</v>
      </c>
      <c r="L3002" s="96">
        <f t="shared" si="281"/>
        <v>5.4400000000000004E-3</v>
      </c>
    </row>
    <row r="3003" spans="1:12" ht="13.95" customHeight="1" x14ac:dyDescent="0.3">
      <c r="A3003" s="94">
        <v>44985</v>
      </c>
      <c r="B3003" s="57" t="s">
        <v>303</v>
      </c>
      <c r="C3003" s="57" t="s">
        <v>122</v>
      </c>
      <c r="D3003" s="19" t="str">
        <f t="shared" si="276"/>
        <v>Commodities</v>
      </c>
      <c r="E3003" s="19" t="str">
        <f t="shared" si="277"/>
        <v>Commodities</v>
      </c>
      <c r="F3003" s="100">
        <v>5.3099999999999996E-3</v>
      </c>
      <c r="G3003" s="101">
        <v>6.11</v>
      </c>
      <c r="H3003" s="98">
        <v>0.15351000000000001</v>
      </c>
      <c r="I3003" s="20">
        <f t="shared" si="278"/>
        <v>1</v>
      </c>
      <c r="J3003" s="102">
        <f t="shared" si="279"/>
        <v>8.6906710310965618E-4</v>
      </c>
      <c r="K3003" s="102">
        <f t="shared" si="280"/>
        <v>5.6613061240939101E-3</v>
      </c>
      <c r="L3003" s="96">
        <f t="shared" si="281"/>
        <v>5.3099999999999996E-3</v>
      </c>
    </row>
    <row r="3004" spans="1:12" ht="13.95" customHeight="1" x14ac:dyDescent="0.3">
      <c r="A3004" s="94">
        <v>45016</v>
      </c>
      <c r="B3004" s="57" t="s">
        <v>303</v>
      </c>
      <c r="C3004" s="57" t="s">
        <v>122</v>
      </c>
      <c r="D3004" s="19" t="str">
        <f t="shared" si="276"/>
        <v>Commodities</v>
      </c>
      <c r="E3004" s="19" t="str">
        <f t="shared" si="277"/>
        <v>Commodities</v>
      </c>
      <c r="F3004" s="100">
        <v>5.0800000000000003E-3</v>
      </c>
      <c r="G3004" s="101">
        <v>6.6239999999999997</v>
      </c>
      <c r="H3004" s="98">
        <v>0.14659</v>
      </c>
      <c r="I3004" s="20">
        <f t="shared" si="278"/>
        <v>1</v>
      </c>
      <c r="J3004" s="102">
        <f t="shared" si="279"/>
        <v>7.6690821256038657E-4</v>
      </c>
      <c r="K3004" s="102">
        <f t="shared" si="280"/>
        <v>5.2316543595087427E-3</v>
      </c>
      <c r="L3004" s="96">
        <f t="shared" si="281"/>
        <v>5.0800000000000003E-3</v>
      </c>
    </row>
    <row r="3005" spans="1:12" ht="13.95" customHeight="1" x14ac:dyDescent="0.3">
      <c r="A3005" s="94">
        <v>45046</v>
      </c>
      <c r="B3005" s="57" t="s">
        <v>303</v>
      </c>
      <c r="C3005" s="57" t="s">
        <v>122</v>
      </c>
      <c r="D3005" s="19" t="str">
        <f t="shared" si="276"/>
        <v>Commodities</v>
      </c>
      <c r="E3005" s="19" t="str">
        <f t="shared" si="277"/>
        <v>Commodities</v>
      </c>
      <c r="F3005" s="100">
        <v>4.1700000000000001E-3</v>
      </c>
      <c r="G3005" s="101">
        <v>5.8419999999999996</v>
      </c>
      <c r="H3005" s="98">
        <v>0.14935999999999999</v>
      </c>
      <c r="I3005" s="20">
        <f t="shared" si="278"/>
        <v>1</v>
      </c>
      <c r="J3005" s="102">
        <f t="shared" si="279"/>
        <v>7.1379664498459443E-4</v>
      </c>
      <c r="K3005" s="102">
        <f t="shared" si="280"/>
        <v>4.7790348485845903E-3</v>
      </c>
      <c r="L3005" s="96">
        <f t="shared" si="281"/>
        <v>4.1700000000000001E-3</v>
      </c>
    </row>
    <row r="3006" spans="1:12" ht="13.95" customHeight="1" x14ac:dyDescent="0.3">
      <c r="A3006" s="94">
        <v>45077</v>
      </c>
      <c r="B3006" s="57" t="s">
        <v>303</v>
      </c>
      <c r="C3006" s="57" t="s">
        <v>122</v>
      </c>
      <c r="D3006" s="19" t="str">
        <f t="shared" si="276"/>
        <v>Commodities</v>
      </c>
      <c r="E3006" s="19" t="str">
        <f t="shared" si="277"/>
        <v>Commodities</v>
      </c>
      <c r="F3006" s="100">
        <v>3.7599999999999999E-3</v>
      </c>
      <c r="G3006" s="101">
        <v>6.3250000000000002</v>
      </c>
      <c r="H3006" s="98">
        <v>0.1278</v>
      </c>
      <c r="I3006" s="20">
        <f t="shared" si="278"/>
        <v>1</v>
      </c>
      <c r="J3006" s="102">
        <f t="shared" si="279"/>
        <v>5.9446640316205526E-4</v>
      </c>
      <c r="K3006" s="102">
        <f t="shared" si="280"/>
        <v>4.6515368009550492E-3</v>
      </c>
      <c r="L3006" s="96">
        <f t="shared" si="281"/>
        <v>3.7599999999999999E-3</v>
      </c>
    </row>
    <row r="3007" spans="1:12" ht="13.95" customHeight="1" x14ac:dyDescent="0.3">
      <c r="A3007" s="94">
        <v>45107</v>
      </c>
      <c r="B3007" s="57" t="s">
        <v>303</v>
      </c>
      <c r="C3007" s="57" t="s">
        <v>122</v>
      </c>
      <c r="D3007" s="19" t="str">
        <f t="shared" si="276"/>
        <v>Commodities</v>
      </c>
      <c r="E3007" s="19" t="str">
        <f t="shared" si="277"/>
        <v>Commodities</v>
      </c>
      <c r="F3007" s="100">
        <v>3.48E-3</v>
      </c>
      <c r="G3007" s="101">
        <v>11.776999999999999</v>
      </c>
      <c r="H3007" s="98">
        <v>8.653000000000001E-2</v>
      </c>
      <c r="I3007" s="20">
        <f t="shared" si="278"/>
        <v>1</v>
      </c>
      <c r="J3007" s="102">
        <f t="shared" si="279"/>
        <v>2.9549121168379044E-4</v>
      </c>
      <c r="K3007" s="102">
        <f t="shared" si="280"/>
        <v>3.4148990140273941E-3</v>
      </c>
      <c r="L3007" s="96">
        <f t="shared" si="281"/>
        <v>3.48E-3</v>
      </c>
    </row>
    <row r="3008" spans="1:12" ht="13.95" customHeight="1" x14ac:dyDescent="0.3">
      <c r="A3008" s="94">
        <v>45138</v>
      </c>
      <c r="B3008" s="57" t="s">
        <v>303</v>
      </c>
      <c r="C3008" s="57" t="s">
        <v>122</v>
      </c>
      <c r="D3008" s="19" t="str">
        <f t="shared" si="276"/>
        <v>Commodities</v>
      </c>
      <c r="E3008" s="19" t="str">
        <f t="shared" si="277"/>
        <v>Commodities</v>
      </c>
      <c r="F3008" s="100">
        <v>3.8400000000000001E-3</v>
      </c>
      <c r="G3008" s="101">
        <v>11.433999999999999</v>
      </c>
      <c r="H3008" s="98">
        <v>8.8859999999999995E-2</v>
      </c>
      <c r="I3008" s="20">
        <f t="shared" si="278"/>
        <v>1</v>
      </c>
      <c r="J3008" s="102">
        <f t="shared" si="279"/>
        <v>3.3584047577400739E-4</v>
      </c>
      <c r="K3008" s="102">
        <f t="shared" si="280"/>
        <v>3.7794336683998134E-3</v>
      </c>
      <c r="L3008" s="96">
        <f t="shared" si="281"/>
        <v>3.8400000000000001E-3</v>
      </c>
    </row>
    <row r="3009" spans="1:12" ht="13.95" customHeight="1" x14ac:dyDescent="0.3">
      <c r="A3009" s="94">
        <v>45169</v>
      </c>
      <c r="B3009" s="57" t="s">
        <v>303</v>
      </c>
      <c r="C3009" s="57" t="s">
        <v>122</v>
      </c>
      <c r="D3009" s="19" t="str">
        <f t="shared" si="276"/>
        <v>Commodities</v>
      </c>
      <c r="E3009" s="19" t="str">
        <f t="shared" si="277"/>
        <v>Commodities</v>
      </c>
      <c r="F3009" s="100">
        <v>3.5799999999999998E-3</v>
      </c>
      <c r="G3009" s="101">
        <v>10.327</v>
      </c>
      <c r="H3009" s="98">
        <v>8.5009999999999988E-2</v>
      </c>
      <c r="I3009" s="20">
        <f t="shared" si="278"/>
        <v>1</v>
      </c>
      <c r="J3009" s="102">
        <f t="shared" si="279"/>
        <v>3.4666408443884963E-4</v>
      </c>
      <c r="K3009" s="102">
        <f t="shared" si="280"/>
        <v>4.0779212379584715E-3</v>
      </c>
      <c r="L3009" s="96">
        <f t="shared" si="281"/>
        <v>3.5799999999999998E-3</v>
      </c>
    </row>
    <row r="3010" spans="1:12" ht="13.95" customHeight="1" x14ac:dyDescent="0.3">
      <c r="A3010" s="94">
        <v>45199</v>
      </c>
      <c r="B3010" s="57" t="s">
        <v>303</v>
      </c>
      <c r="C3010" s="57" t="s">
        <v>122</v>
      </c>
      <c r="D3010" s="19" t="str">
        <f t="shared" si="276"/>
        <v>Commodities</v>
      </c>
      <c r="E3010" s="19" t="str">
        <f t="shared" si="277"/>
        <v>Commodities</v>
      </c>
      <c r="F3010" s="100">
        <v>3.5799999999999998E-3</v>
      </c>
      <c r="G3010" s="101">
        <v>11.38</v>
      </c>
      <c r="H3010" s="98">
        <v>8.3549999999999999E-2</v>
      </c>
      <c r="I3010" s="20">
        <f t="shared" si="278"/>
        <v>1</v>
      </c>
      <c r="J3010" s="102">
        <f t="shared" si="279"/>
        <v>3.1458699472759223E-4</v>
      </c>
      <c r="K3010" s="102">
        <f t="shared" si="280"/>
        <v>3.7652542756145091E-3</v>
      </c>
      <c r="L3010" s="96">
        <f t="shared" si="281"/>
        <v>3.5799999999999998E-3</v>
      </c>
    </row>
    <row r="3011" spans="1:12" ht="13.95" customHeight="1" x14ac:dyDescent="0.3">
      <c r="A3011" s="94">
        <v>45230</v>
      </c>
      <c r="B3011" s="57" t="s">
        <v>303</v>
      </c>
      <c r="C3011" s="57" t="s">
        <v>122</v>
      </c>
      <c r="D3011" s="19" t="str">
        <f t="shared" si="276"/>
        <v>Commodities</v>
      </c>
      <c r="E3011" s="19" t="str">
        <f t="shared" si="277"/>
        <v>Commodities</v>
      </c>
      <c r="F3011" s="100">
        <v>3.5699999999999998E-3</v>
      </c>
      <c r="G3011" s="101">
        <v>9.9700000000000006</v>
      </c>
      <c r="H3011" s="98">
        <v>8.3650000000000002E-2</v>
      </c>
      <c r="I3011" s="20">
        <f t="shared" si="278"/>
        <v>1</v>
      </c>
      <c r="J3011" s="102">
        <f t="shared" si="279"/>
        <v>3.5807422266800399E-4</v>
      </c>
      <c r="K3011" s="102">
        <f t="shared" si="280"/>
        <v>4.2806242996772745E-3</v>
      </c>
      <c r="L3011" s="96">
        <f t="shared" si="281"/>
        <v>3.5699999999999998E-3</v>
      </c>
    </row>
    <row r="3012" spans="1:12" ht="13.95" customHeight="1" x14ac:dyDescent="0.3">
      <c r="A3012" s="94">
        <v>45260</v>
      </c>
      <c r="B3012" s="57" t="s">
        <v>303</v>
      </c>
      <c r="C3012" s="57" t="s">
        <v>122</v>
      </c>
      <c r="D3012" s="19" t="str">
        <f t="shared" si="276"/>
        <v>Commodities</v>
      </c>
      <c r="E3012" s="19" t="str">
        <f t="shared" si="277"/>
        <v>Commodities</v>
      </c>
      <c r="F3012" s="100">
        <v>4.4799999999999996E-3</v>
      </c>
      <c r="G3012" s="101">
        <v>10.92</v>
      </c>
      <c r="H3012" s="98">
        <v>9.6199999999999994E-2</v>
      </c>
      <c r="I3012" s="20">
        <f t="shared" si="278"/>
        <v>1</v>
      </c>
      <c r="J3012" s="102">
        <f t="shared" si="279"/>
        <v>4.1025641025641023E-4</v>
      </c>
      <c r="K3012" s="102">
        <f t="shared" si="280"/>
        <v>4.2646196492350337E-3</v>
      </c>
      <c r="L3012" s="96">
        <f t="shared" si="281"/>
        <v>4.4799999999999996E-3</v>
      </c>
    </row>
    <row r="3013" spans="1:12" ht="13.95" customHeight="1" x14ac:dyDescent="0.3">
      <c r="A3013" s="94">
        <v>45291</v>
      </c>
      <c r="B3013" s="57" t="s">
        <v>303</v>
      </c>
      <c r="C3013" s="57" t="s">
        <v>122</v>
      </c>
      <c r="D3013" s="19" t="str">
        <f t="shared" ref="D3013:D3076" si="282">VLOOKUP(C3013,GicsMap,2,FALSE)</f>
        <v>Commodities</v>
      </c>
      <c r="E3013" s="19" t="str">
        <f t="shared" ref="E3013:E3076" si="283">IF(D3013="Cyclicals",IF(COUNTIF(GlobalList,B3013)&gt;0,"WEG &amp; Embraer","Cyclicals ex-WEG &amp; Embraer"),D3013)</f>
        <v>Commodities</v>
      </c>
      <c r="F3013" s="100">
        <v>5.1700000000000001E-3</v>
      </c>
      <c r="G3013" s="101">
        <v>10.606999999999999</v>
      </c>
      <c r="H3013" s="98">
        <v>0.11787</v>
      </c>
      <c r="I3013" s="20">
        <f t="shared" ref="I3013:I3076" si="284">IF(AND(ISNUMBER(G3013),ISNUMBER(H3013),G3013&gt;=PEmin,G3013&lt;=PEmax,H3013&gt;=ROEmin,H3013&lt;=ROEmax),1,0)</f>
        <v>1</v>
      </c>
      <c r="J3013" s="102">
        <f t="shared" ref="J3013:J3076" si="285">IF(I3013=1,F3013/G3013,0)</f>
        <v>4.8741397190534555E-4</v>
      </c>
      <c r="K3013" s="102">
        <f t="shared" ref="K3013:K3076" si="286">IF(I3013=1,J3013/H3013,0)</f>
        <v>4.1351825901870323E-3</v>
      </c>
      <c r="L3013" s="96">
        <f t="shared" ref="L3013:L3076" si="287">I3013*F3013</f>
        <v>5.1700000000000001E-3</v>
      </c>
    </row>
    <row r="3014" spans="1:12" ht="13.95" customHeight="1" x14ac:dyDescent="0.3">
      <c r="A3014" s="94">
        <v>45322</v>
      </c>
      <c r="B3014" s="57" t="s">
        <v>303</v>
      </c>
      <c r="C3014" s="57" t="s">
        <v>122</v>
      </c>
      <c r="D3014" s="19" t="str">
        <f t="shared" si="282"/>
        <v>Commodities</v>
      </c>
      <c r="E3014" s="19" t="str">
        <f t="shared" si="283"/>
        <v>Commodities</v>
      </c>
      <c r="F3014" s="100">
        <v>4.8900000000000002E-3</v>
      </c>
      <c r="G3014" s="101">
        <v>9.6940000000000008</v>
      </c>
      <c r="H3014" s="98">
        <v>0.1164</v>
      </c>
      <c r="I3014" s="20">
        <f t="shared" si="284"/>
        <v>1</v>
      </c>
      <c r="J3014" s="102">
        <f t="shared" si="285"/>
        <v>5.0443573344336704E-4</v>
      </c>
      <c r="K3014" s="102">
        <f t="shared" si="286"/>
        <v>4.3336403216784111E-3</v>
      </c>
      <c r="L3014" s="96">
        <f t="shared" si="287"/>
        <v>4.8900000000000002E-3</v>
      </c>
    </row>
    <row r="3015" spans="1:12" ht="13.95" customHeight="1" x14ac:dyDescent="0.3">
      <c r="A3015" s="94">
        <v>45351</v>
      </c>
      <c r="B3015" s="57" t="s">
        <v>303</v>
      </c>
      <c r="C3015" s="57" t="s">
        <v>122</v>
      </c>
      <c r="D3015" s="19" t="str">
        <f t="shared" si="282"/>
        <v>Commodities</v>
      </c>
      <c r="E3015" s="19" t="str">
        <f t="shared" si="283"/>
        <v>Commodities</v>
      </c>
      <c r="F3015" s="100">
        <v>4.6100000000000004E-3</v>
      </c>
      <c r="G3015" s="101">
        <v>9.6129999999999995</v>
      </c>
      <c r="H3015" s="98">
        <v>0.11254</v>
      </c>
      <c r="I3015" s="20">
        <f t="shared" si="284"/>
        <v>1</v>
      </c>
      <c r="J3015" s="102">
        <f t="shared" si="285"/>
        <v>4.7955893061479252E-4</v>
      </c>
      <c r="K3015" s="102">
        <f t="shared" si="286"/>
        <v>4.261230945573063E-3</v>
      </c>
      <c r="L3015" s="96">
        <f t="shared" si="287"/>
        <v>4.6100000000000004E-3</v>
      </c>
    </row>
    <row r="3016" spans="1:12" ht="13.95" customHeight="1" x14ac:dyDescent="0.3">
      <c r="A3016" s="94">
        <v>45382</v>
      </c>
      <c r="B3016" s="57" t="s">
        <v>303</v>
      </c>
      <c r="C3016" s="57" t="s">
        <v>122</v>
      </c>
      <c r="D3016" s="19" t="str">
        <f t="shared" si="282"/>
        <v>Commodities</v>
      </c>
      <c r="E3016" s="19" t="str">
        <f t="shared" si="283"/>
        <v>Commodities</v>
      </c>
      <c r="F3016" s="100">
        <v>4.3699999999999998E-3</v>
      </c>
      <c r="G3016" s="101">
        <v>9.0950000000000006</v>
      </c>
      <c r="H3016" s="98">
        <v>0.10953</v>
      </c>
      <c r="I3016" s="20">
        <f t="shared" si="284"/>
        <v>1</v>
      </c>
      <c r="J3016" s="102">
        <f t="shared" si="285"/>
        <v>4.8048378229796586E-4</v>
      </c>
      <c r="K3016" s="102">
        <f t="shared" si="286"/>
        <v>4.3867778900572064E-3</v>
      </c>
      <c r="L3016" s="96">
        <f t="shared" si="287"/>
        <v>4.3699999999999998E-3</v>
      </c>
    </row>
    <row r="3017" spans="1:12" ht="13.95" customHeight="1" x14ac:dyDescent="0.3">
      <c r="A3017" s="94">
        <v>45412</v>
      </c>
      <c r="B3017" s="57" t="s">
        <v>303</v>
      </c>
      <c r="C3017" s="57" t="s">
        <v>122</v>
      </c>
      <c r="D3017" s="19" t="str">
        <f t="shared" si="282"/>
        <v>Commodities</v>
      </c>
      <c r="E3017" s="19" t="str">
        <f t="shared" si="283"/>
        <v>Commodities</v>
      </c>
      <c r="F3017" s="100">
        <v>3.9699999999999996E-3</v>
      </c>
      <c r="G3017" s="101">
        <v>9.8610000000000007</v>
      </c>
      <c r="H3017" s="98">
        <v>9.282E-2</v>
      </c>
      <c r="I3017" s="20">
        <f t="shared" si="284"/>
        <v>1</v>
      </c>
      <c r="J3017" s="102">
        <f t="shared" si="285"/>
        <v>4.025960855896967E-4</v>
      </c>
      <c r="K3017" s="102">
        <f t="shared" si="286"/>
        <v>4.3373851065470446E-3</v>
      </c>
      <c r="L3017" s="96">
        <f t="shared" si="287"/>
        <v>3.9699999999999996E-3</v>
      </c>
    </row>
    <row r="3018" spans="1:12" ht="13.95" customHeight="1" x14ac:dyDescent="0.3">
      <c r="A3018" s="94">
        <v>45443</v>
      </c>
      <c r="B3018" s="57" t="s">
        <v>303</v>
      </c>
      <c r="C3018" s="57" t="s">
        <v>122</v>
      </c>
      <c r="D3018" s="19" t="str">
        <f t="shared" si="282"/>
        <v>Commodities</v>
      </c>
      <c r="E3018" s="19" t="str">
        <f t="shared" si="283"/>
        <v>Commodities</v>
      </c>
      <c r="F3018" s="100">
        <v>3.8899999999999998E-3</v>
      </c>
      <c r="G3018" s="101">
        <v>9.2469999999999999</v>
      </c>
      <c r="H3018" s="98">
        <v>9.3780000000000002E-2</v>
      </c>
      <c r="I3018" s="20">
        <f t="shared" si="284"/>
        <v>1</v>
      </c>
      <c r="J3018" s="102">
        <f t="shared" si="285"/>
        <v>4.2067697631664324E-4</v>
      </c>
      <c r="K3018" s="102">
        <f t="shared" si="286"/>
        <v>4.4857856293094821E-3</v>
      </c>
      <c r="L3018" s="96">
        <f t="shared" si="287"/>
        <v>3.8899999999999998E-3</v>
      </c>
    </row>
    <row r="3019" spans="1:12" ht="13.95" customHeight="1" x14ac:dyDescent="0.3">
      <c r="A3019" s="94">
        <v>45473</v>
      </c>
      <c r="B3019" s="57" t="s">
        <v>303</v>
      </c>
      <c r="C3019" s="57" t="s">
        <v>122</v>
      </c>
      <c r="D3019" s="19" t="str">
        <f t="shared" si="282"/>
        <v>Commodities</v>
      </c>
      <c r="E3019" s="19" t="str">
        <f t="shared" si="283"/>
        <v>Commodities</v>
      </c>
      <c r="F3019" s="100">
        <v>3.81E-3</v>
      </c>
      <c r="G3019" s="101">
        <v>9.1669999999999998</v>
      </c>
      <c r="H3019" s="98">
        <v>9.3469999999999998E-2</v>
      </c>
      <c r="I3019" s="20">
        <f t="shared" si="284"/>
        <v>1</v>
      </c>
      <c r="J3019" s="102">
        <f t="shared" si="285"/>
        <v>4.156212501363587E-4</v>
      </c>
      <c r="K3019" s="102">
        <f t="shared" si="286"/>
        <v>4.4465737684429088E-3</v>
      </c>
      <c r="L3019" s="96">
        <f t="shared" si="287"/>
        <v>3.81E-3</v>
      </c>
    </row>
    <row r="3020" spans="1:12" ht="13.95" customHeight="1" x14ac:dyDescent="0.3">
      <c r="A3020" s="94">
        <v>45504</v>
      </c>
      <c r="B3020" s="57" t="s">
        <v>303</v>
      </c>
      <c r="C3020" s="57" t="s">
        <v>122</v>
      </c>
      <c r="D3020" s="19" t="str">
        <f t="shared" si="282"/>
        <v>Commodities</v>
      </c>
      <c r="E3020" s="19" t="str">
        <f t="shared" si="283"/>
        <v>Commodities</v>
      </c>
      <c r="F3020" s="100">
        <v>3.3700000000000002E-3</v>
      </c>
      <c r="G3020" s="101">
        <v>7.7670000000000003</v>
      </c>
      <c r="H3020" s="98">
        <v>0.10772</v>
      </c>
      <c r="I3020" s="20">
        <f t="shared" si="284"/>
        <v>1</v>
      </c>
      <c r="J3020" s="102">
        <f t="shared" si="285"/>
        <v>4.3388695764130293E-4</v>
      </c>
      <c r="K3020" s="102">
        <f t="shared" si="286"/>
        <v>4.0279145714937148E-3</v>
      </c>
      <c r="L3020" s="96">
        <f t="shared" si="287"/>
        <v>3.3700000000000002E-3</v>
      </c>
    </row>
    <row r="3021" spans="1:12" ht="13.95" customHeight="1" x14ac:dyDescent="0.3">
      <c r="A3021" s="94">
        <v>45535</v>
      </c>
      <c r="B3021" s="57" t="s">
        <v>303</v>
      </c>
      <c r="C3021" s="57" t="s">
        <v>122</v>
      </c>
      <c r="D3021" s="19" t="str">
        <f t="shared" si="282"/>
        <v>Commodities</v>
      </c>
      <c r="E3021" s="19" t="str">
        <f t="shared" si="283"/>
        <v>Commodities</v>
      </c>
      <c r="F3021" s="100">
        <v>3.8899999999999998E-3</v>
      </c>
      <c r="G3021" s="101">
        <v>10.384</v>
      </c>
      <c r="H3021" s="98">
        <v>8.4399999999999989E-2</v>
      </c>
      <c r="I3021" s="20">
        <f t="shared" si="284"/>
        <v>1</v>
      </c>
      <c r="J3021" s="102">
        <f t="shared" si="285"/>
        <v>3.7461479198767331E-4</v>
      </c>
      <c r="K3021" s="102">
        <f t="shared" si="286"/>
        <v>4.4385638861098742E-3</v>
      </c>
      <c r="L3021" s="96">
        <f t="shared" si="287"/>
        <v>3.8899999999999998E-3</v>
      </c>
    </row>
    <row r="3022" spans="1:12" ht="13.95" customHeight="1" x14ac:dyDescent="0.3">
      <c r="A3022" s="94">
        <v>45565</v>
      </c>
      <c r="B3022" s="57" t="s">
        <v>303</v>
      </c>
      <c r="C3022" s="57" t="s">
        <v>122</v>
      </c>
      <c r="D3022" s="19" t="str">
        <f t="shared" si="282"/>
        <v>Commodities</v>
      </c>
      <c r="E3022" s="19" t="str">
        <f t="shared" si="283"/>
        <v>Commodities</v>
      </c>
      <c r="F3022" s="100">
        <v>4.3699999999999998E-3</v>
      </c>
      <c r="G3022" s="101">
        <v>12.039</v>
      </c>
      <c r="H3022" s="98">
        <v>8.9440000000000006E-2</v>
      </c>
      <c r="I3022" s="20">
        <f t="shared" si="284"/>
        <v>1</v>
      </c>
      <c r="J3022" s="102">
        <f t="shared" si="285"/>
        <v>3.6298695904975496E-4</v>
      </c>
      <c r="K3022" s="102">
        <f t="shared" si="286"/>
        <v>4.0584409553863473E-3</v>
      </c>
      <c r="L3022" s="96">
        <f t="shared" si="287"/>
        <v>4.3699999999999998E-3</v>
      </c>
    </row>
    <row r="3023" spans="1:12" ht="13.95" customHeight="1" x14ac:dyDescent="0.3">
      <c r="A3023" s="94">
        <v>45596</v>
      </c>
      <c r="B3023" s="57" t="s">
        <v>303</v>
      </c>
      <c r="C3023" s="57" t="s">
        <v>122</v>
      </c>
      <c r="D3023" s="19" t="str">
        <f t="shared" si="282"/>
        <v>Commodities</v>
      </c>
      <c r="E3023" s="19" t="str">
        <f t="shared" si="283"/>
        <v>Commodities</v>
      </c>
      <c r="F3023" s="100">
        <v>4.0600000000000002E-3</v>
      </c>
      <c r="G3023" s="101">
        <v>11.492000000000001</v>
      </c>
      <c r="H3023" s="98">
        <v>9.3840000000000007E-2</v>
      </c>
      <c r="I3023" s="20">
        <f t="shared" si="284"/>
        <v>1</v>
      </c>
      <c r="J3023" s="102">
        <f t="shared" si="285"/>
        <v>3.5328924469195963E-4</v>
      </c>
      <c r="K3023" s="102">
        <f t="shared" si="286"/>
        <v>3.7648043978256566E-3</v>
      </c>
      <c r="L3023" s="96">
        <f t="shared" si="287"/>
        <v>4.0600000000000002E-3</v>
      </c>
    </row>
    <row r="3024" spans="1:12" ht="13.95" customHeight="1" x14ac:dyDescent="0.3">
      <c r="A3024" s="94">
        <v>45626</v>
      </c>
      <c r="B3024" s="57" t="s">
        <v>303</v>
      </c>
      <c r="C3024" s="57" t="s">
        <v>122</v>
      </c>
      <c r="D3024" s="19" t="str">
        <f t="shared" si="282"/>
        <v>Commodities</v>
      </c>
      <c r="E3024" s="19" t="str">
        <f t="shared" si="283"/>
        <v>Commodities</v>
      </c>
      <c r="F3024" s="100">
        <v>3.98E-3</v>
      </c>
      <c r="G3024" s="101">
        <v>12.173</v>
      </c>
      <c r="H3024" s="98">
        <v>8.7840000000000001E-2</v>
      </c>
      <c r="I3024" s="20">
        <f t="shared" si="284"/>
        <v>1</v>
      </c>
      <c r="J3024" s="102">
        <f t="shared" si="285"/>
        <v>3.2695309291053972E-4</v>
      </c>
      <c r="K3024" s="102">
        <f t="shared" si="286"/>
        <v>3.7221435896008619E-3</v>
      </c>
      <c r="L3024" s="96">
        <f t="shared" si="287"/>
        <v>3.98E-3</v>
      </c>
    </row>
    <row r="3025" spans="1:12" ht="13.95" customHeight="1" x14ac:dyDescent="0.3">
      <c r="A3025" s="94">
        <v>45657</v>
      </c>
      <c r="B3025" s="57" t="s">
        <v>303</v>
      </c>
      <c r="C3025" s="57" t="s">
        <v>122</v>
      </c>
      <c r="D3025" s="19" t="str">
        <f t="shared" si="282"/>
        <v>Commodities</v>
      </c>
      <c r="E3025" s="19" t="str">
        <f t="shared" si="283"/>
        <v>Commodities</v>
      </c>
      <c r="F3025" s="100">
        <v>3.3600000000000001E-3</v>
      </c>
      <c r="G3025" s="101">
        <v>12.78</v>
      </c>
      <c r="H3025" s="98">
        <v>9.783E-2</v>
      </c>
      <c r="I3025" s="20">
        <f t="shared" si="284"/>
        <v>1</v>
      </c>
      <c r="J3025" s="102">
        <f t="shared" si="285"/>
        <v>2.6291079812206577E-4</v>
      </c>
      <c r="K3025" s="102">
        <f t="shared" si="286"/>
        <v>2.6874251060213204E-3</v>
      </c>
      <c r="L3025" s="96">
        <f t="shared" si="287"/>
        <v>3.3600000000000001E-3</v>
      </c>
    </row>
    <row r="3026" spans="1:12" ht="13.95" customHeight="1" x14ac:dyDescent="0.3">
      <c r="A3026" s="94">
        <v>45688</v>
      </c>
      <c r="B3026" s="57" t="s">
        <v>303</v>
      </c>
      <c r="C3026" s="57" t="s">
        <v>122</v>
      </c>
      <c r="D3026" s="19" t="str">
        <f t="shared" si="282"/>
        <v>Commodities</v>
      </c>
      <c r="E3026" s="19" t="str">
        <f t="shared" si="283"/>
        <v>Commodities</v>
      </c>
      <c r="F3026" s="100">
        <v>3.2200000000000002E-3</v>
      </c>
      <c r="G3026" s="101">
        <v>13.178000000000001</v>
      </c>
      <c r="H3026" s="98">
        <v>8.8749999999999996E-2</v>
      </c>
      <c r="I3026" s="20">
        <f t="shared" si="284"/>
        <v>1</v>
      </c>
      <c r="J3026" s="102">
        <f t="shared" si="285"/>
        <v>2.4434663833662162E-4</v>
      </c>
      <c r="K3026" s="102">
        <f t="shared" si="286"/>
        <v>2.7532015587224973E-3</v>
      </c>
      <c r="L3026" s="96">
        <f t="shared" si="287"/>
        <v>3.2200000000000002E-3</v>
      </c>
    </row>
    <row r="3027" spans="1:12" ht="13.95" customHeight="1" x14ac:dyDescent="0.3">
      <c r="A3027" s="94">
        <v>45716</v>
      </c>
      <c r="B3027" s="57" t="s">
        <v>303</v>
      </c>
      <c r="C3027" s="57" t="s">
        <v>122</v>
      </c>
      <c r="D3027" s="19" t="str">
        <f t="shared" si="282"/>
        <v>Commodities</v>
      </c>
      <c r="E3027" s="19" t="str">
        <f t="shared" si="283"/>
        <v>Commodities</v>
      </c>
      <c r="F3027" s="100">
        <v>3.1199999999999999E-3</v>
      </c>
      <c r="G3027" s="101">
        <v>17.812999999999999</v>
      </c>
      <c r="H3027" s="98">
        <v>9.0079999999999993E-2</v>
      </c>
      <c r="I3027" s="20">
        <f t="shared" si="284"/>
        <v>1</v>
      </c>
      <c r="J3027" s="102">
        <f t="shared" si="285"/>
        <v>1.7515297816201651E-4</v>
      </c>
      <c r="K3027" s="102">
        <f t="shared" si="286"/>
        <v>1.9444158321715865E-3</v>
      </c>
      <c r="L3027" s="96">
        <f t="shared" si="287"/>
        <v>3.1199999999999999E-3</v>
      </c>
    </row>
    <row r="3028" spans="1:12" ht="13.95" customHeight="1" x14ac:dyDescent="0.3">
      <c r="A3028" s="94">
        <v>45747</v>
      </c>
      <c r="B3028" s="57" t="s">
        <v>303</v>
      </c>
      <c r="C3028" s="57" t="s">
        <v>122</v>
      </c>
      <c r="D3028" s="19" t="str">
        <f t="shared" si="282"/>
        <v>Commodities</v>
      </c>
      <c r="E3028" s="19" t="str">
        <f t="shared" si="283"/>
        <v>Commodities</v>
      </c>
      <c r="F3028" s="100">
        <v>3.3E-3</v>
      </c>
      <c r="G3028" s="101">
        <v>19.228000000000002</v>
      </c>
      <c r="H3028" s="98">
        <v>6.8029999999999993E-2</v>
      </c>
      <c r="I3028" s="20">
        <f t="shared" si="284"/>
        <v>1</v>
      </c>
      <c r="J3028" s="102">
        <f t="shared" si="285"/>
        <v>1.7162471395881006E-4</v>
      </c>
      <c r="K3028" s="102">
        <f t="shared" si="286"/>
        <v>2.5227798612201982E-3</v>
      </c>
      <c r="L3028" s="96">
        <f t="shared" si="287"/>
        <v>3.3E-3</v>
      </c>
    </row>
    <row r="3029" spans="1:12" ht="13.95" customHeight="1" x14ac:dyDescent="0.3">
      <c r="A3029" s="94">
        <v>45777</v>
      </c>
      <c r="B3029" s="57" t="s">
        <v>303</v>
      </c>
      <c r="C3029" s="57" t="s">
        <v>122</v>
      </c>
      <c r="D3029" s="19" t="str">
        <f t="shared" si="282"/>
        <v>Commodities</v>
      </c>
      <c r="E3029" s="19" t="str">
        <f t="shared" si="283"/>
        <v>Commodities</v>
      </c>
      <c r="F3029" s="100">
        <v>3.15E-3</v>
      </c>
      <c r="G3029" s="101">
        <v>18.46</v>
      </c>
      <c r="H3029" s="98">
        <v>9.3369999999999995E-2</v>
      </c>
      <c r="I3029" s="20">
        <f t="shared" si="284"/>
        <v>1</v>
      </c>
      <c r="J3029" s="102">
        <f t="shared" si="285"/>
        <v>1.7063921993499458E-4</v>
      </c>
      <c r="K3029" s="102">
        <f t="shared" si="286"/>
        <v>1.8275593866873148E-3</v>
      </c>
      <c r="L3029" s="96">
        <f t="shared" si="287"/>
        <v>3.15E-3</v>
      </c>
    </row>
    <row r="3030" spans="1:12" ht="13.95" customHeight="1" x14ac:dyDescent="0.3">
      <c r="A3030" s="94">
        <v>45808</v>
      </c>
      <c r="B3030" s="57" t="s">
        <v>303</v>
      </c>
      <c r="C3030" s="57" t="s">
        <v>122</v>
      </c>
      <c r="D3030" s="19" t="str">
        <f t="shared" si="282"/>
        <v>Commodities</v>
      </c>
      <c r="E3030" s="19" t="str">
        <f t="shared" si="283"/>
        <v>Commodities</v>
      </c>
      <c r="F3030" s="100">
        <v>2.7599999999999999E-3</v>
      </c>
      <c r="G3030" s="101">
        <v>43.095999999999997</v>
      </c>
      <c r="H3030" s="98">
        <v>-1.4749999999999999E-2</v>
      </c>
      <c r="I3030" s="20">
        <f t="shared" si="284"/>
        <v>0</v>
      </c>
      <c r="J3030" s="102">
        <f t="shared" si="285"/>
        <v>0</v>
      </c>
      <c r="K3030" s="102">
        <f t="shared" si="286"/>
        <v>0</v>
      </c>
      <c r="L3030" s="96">
        <f t="shared" si="287"/>
        <v>0</v>
      </c>
    </row>
    <row r="3031" spans="1:12" ht="13.95" customHeight="1" x14ac:dyDescent="0.3">
      <c r="A3031" s="94">
        <v>45838</v>
      </c>
      <c r="B3031" s="57" t="s">
        <v>303</v>
      </c>
      <c r="C3031" s="57" t="s">
        <v>122</v>
      </c>
      <c r="D3031" s="19" t="str">
        <f t="shared" si="282"/>
        <v>Commodities</v>
      </c>
      <c r="E3031" s="19" t="str">
        <f t="shared" si="283"/>
        <v>Commodities</v>
      </c>
      <c r="F3031" s="100">
        <v>2.5200000000000001E-3</v>
      </c>
      <c r="G3031" s="101">
        <v>353.81700000000001</v>
      </c>
      <c r="H3031" s="98">
        <v>-3.805E-2</v>
      </c>
      <c r="I3031" s="20">
        <f t="shared" si="284"/>
        <v>0</v>
      </c>
      <c r="J3031" s="102">
        <f t="shared" si="285"/>
        <v>0</v>
      </c>
      <c r="K3031" s="102">
        <f t="shared" si="286"/>
        <v>0</v>
      </c>
      <c r="L3031" s="96">
        <f t="shared" si="287"/>
        <v>0</v>
      </c>
    </row>
    <row r="3032" spans="1:12" ht="13.95" customHeight="1" x14ac:dyDescent="0.3">
      <c r="A3032" s="94">
        <v>45869</v>
      </c>
      <c r="B3032" s="57" t="s">
        <v>303</v>
      </c>
      <c r="C3032" s="57" t="s">
        <v>122</v>
      </c>
      <c r="D3032" s="19" t="str">
        <f t="shared" si="282"/>
        <v>Commodities</v>
      </c>
      <c r="E3032" s="19" t="str">
        <f t="shared" si="283"/>
        <v>Commodities</v>
      </c>
      <c r="F3032" s="100">
        <v>2.8400000000000001E-3</v>
      </c>
      <c r="G3032" s="101">
        <v>353.81700000000001</v>
      </c>
      <c r="H3032" s="98">
        <v>-3.5459999999999998E-2</v>
      </c>
      <c r="I3032" s="20">
        <f t="shared" si="284"/>
        <v>0</v>
      </c>
      <c r="J3032" s="102">
        <f t="shared" si="285"/>
        <v>0</v>
      </c>
      <c r="K3032" s="102">
        <f t="shared" si="286"/>
        <v>0</v>
      </c>
      <c r="L3032" s="96">
        <f t="shared" si="287"/>
        <v>0</v>
      </c>
    </row>
    <row r="3033" spans="1:12" ht="13.95" customHeight="1" x14ac:dyDescent="0.3">
      <c r="A3033" s="94">
        <v>45900</v>
      </c>
      <c r="B3033" s="57" t="s">
        <v>303</v>
      </c>
      <c r="C3033" s="57" t="s">
        <v>122</v>
      </c>
      <c r="D3033" s="19" t="str">
        <f t="shared" si="282"/>
        <v>Commodities</v>
      </c>
      <c r="E3033" s="19" t="str">
        <f t="shared" si="283"/>
        <v>Commodities</v>
      </c>
      <c r="F3033" s="100">
        <v>2.5899999999999999E-3</v>
      </c>
      <c r="G3033" s="101">
        <v>353.81700000000001</v>
      </c>
      <c r="H3033" s="98">
        <v>-2.9090000000000001E-2</v>
      </c>
      <c r="I3033" s="20">
        <f t="shared" si="284"/>
        <v>0</v>
      </c>
      <c r="J3033" s="102">
        <f t="shared" si="285"/>
        <v>0</v>
      </c>
      <c r="K3033" s="102">
        <f t="shared" si="286"/>
        <v>0</v>
      </c>
      <c r="L3033" s="96">
        <f t="shared" si="287"/>
        <v>0</v>
      </c>
    </row>
    <row r="3034" spans="1:12" ht="13.95" customHeight="1" x14ac:dyDescent="0.3">
      <c r="A3034" s="94">
        <v>45930</v>
      </c>
      <c r="B3034" s="57" t="s">
        <v>303</v>
      </c>
      <c r="C3034" s="57" t="s">
        <v>122</v>
      </c>
      <c r="D3034" s="19" t="str">
        <f t="shared" si="282"/>
        <v>Commodities</v>
      </c>
      <c r="E3034" s="19" t="str">
        <f t="shared" si="283"/>
        <v>Commodities</v>
      </c>
      <c r="F3034" s="100">
        <v>2.6199999999999999E-3</v>
      </c>
      <c r="G3034" s="101">
        <v>353.81700000000001</v>
      </c>
      <c r="H3034" s="98">
        <v>-2.189E-2</v>
      </c>
      <c r="I3034" s="20">
        <f t="shared" si="284"/>
        <v>0</v>
      </c>
      <c r="J3034" s="102">
        <f t="shared" si="285"/>
        <v>0</v>
      </c>
      <c r="K3034" s="102">
        <f t="shared" si="286"/>
        <v>0</v>
      </c>
      <c r="L3034" s="96">
        <f t="shared" si="287"/>
        <v>0</v>
      </c>
    </row>
    <row r="3035" spans="1:12" ht="13.95" customHeight="1" x14ac:dyDescent="0.3">
      <c r="A3035" s="94">
        <v>45961</v>
      </c>
      <c r="B3035" s="57" t="s">
        <v>303</v>
      </c>
      <c r="C3035" s="57" t="s">
        <v>122</v>
      </c>
      <c r="D3035" s="19" t="str">
        <f t="shared" si="282"/>
        <v>Commodities</v>
      </c>
      <c r="E3035" s="19" t="str">
        <f t="shared" si="283"/>
        <v>Commodities</v>
      </c>
      <c r="F3035" s="100">
        <v>3.0599999999999998E-3</v>
      </c>
      <c r="G3035" s="101">
        <v>353.81700000000001</v>
      </c>
      <c r="H3035" s="98">
        <v>1.478E-2</v>
      </c>
      <c r="I3035" s="20">
        <f t="shared" si="284"/>
        <v>0</v>
      </c>
      <c r="J3035" s="102">
        <f t="shared" si="285"/>
        <v>0</v>
      </c>
      <c r="K3035" s="102">
        <f t="shared" si="286"/>
        <v>0</v>
      </c>
      <c r="L3035" s="96">
        <f t="shared" si="287"/>
        <v>0</v>
      </c>
    </row>
    <row r="3036" spans="1:12" ht="13.95" customHeight="1" x14ac:dyDescent="0.3">
      <c r="A3036" s="94">
        <v>45991</v>
      </c>
      <c r="B3036" s="57" t="s">
        <v>303</v>
      </c>
      <c r="C3036" s="57" t="s">
        <v>122</v>
      </c>
      <c r="D3036" s="19" t="str">
        <f t="shared" si="282"/>
        <v>Commodities</v>
      </c>
      <c r="E3036" s="19" t="str">
        <f t="shared" si="283"/>
        <v>Commodities</v>
      </c>
      <c r="F3036" s="100">
        <v>2.5699999999999998E-3</v>
      </c>
      <c r="G3036" s="101">
        <v>48.293999999999997</v>
      </c>
      <c r="H3036" s="98">
        <v>2.5329999999999998E-2</v>
      </c>
      <c r="I3036" s="20">
        <f t="shared" si="284"/>
        <v>1</v>
      </c>
      <c r="J3036" s="102">
        <f t="shared" si="285"/>
        <v>5.3215720379343191E-5</v>
      </c>
      <c r="K3036" s="102">
        <f t="shared" si="286"/>
        <v>2.1008969751023765E-3</v>
      </c>
      <c r="L3036" s="96">
        <f t="shared" si="287"/>
        <v>2.5699999999999998E-3</v>
      </c>
    </row>
    <row r="3037" spans="1:12" ht="13.95" customHeight="1" x14ac:dyDescent="0.3">
      <c r="A3037" s="94">
        <v>46022</v>
      </c>
      <c r="B3037" s="57" t="s">
        <v>303</v>
      </c>
      <c r="C3037" s="57" t="s">
        <v>122</v>
      </c>
      <c r="D3037" s="19" t="str">
        <f t="shared" si="282"/>
        <v>Commodities</v>
      </c>
      <c r="E3037" s="19" t="str">
        <f t="shared" si="283"/>
        <v>Commodities</v>
      </c>
      <c r="F3037" s="100">
        <v>2.7599999999999999E-3</v>
      </c>
      <c r="G3037" s="101">
        <v>37.295000000000002</v>
      </c>
      <c r="H3037" s="98">
        <v>3.3700000000000002E-3</v>
      </c>
      <c r="I3037" s="20">
        <f t="shared" si="284"/>
        <v>0</v>
      </c>
      <c r="J3037" s="102">
        <f t="shared" si="285"/>
        <v>0</v>
      </c>
      <c r="K3037" s="102">
        <f t="shared" si="286"/>
        <v>0</v>
      </c>
      <c r="L3037" s="96">
        <f t="shared" si="287"/>
        <v>0</v>
      </c>
    </row>
    <row r="3038" spans="1:12" ht="13.95" customHeight="1" x14ac:dyDescent="0.3">
      <c r="A3038" s="94">
        <v>46053</v>
      </c>
      <c r="B3038" s="57" t="s">
        <v>303</v>
      </c>
      <c r="C3038" s="57" t="s">
        <v>122</v>
      </c>
      <c r="D3038" s="19" t="str">
        <f t="shared" si="282"/>
        <v>Commodities</v>
      </c>
      <c r="E3038" s="19" t="str">
        <f t="shared" si="283"/>
        <v>Commodities</v>
      </c>
      <c r="F3038" s="100">
        <v>2.7699999999999999E-3</v>
      </c>
      <c r="G3038" s="101">
        <v>136.535</v>
      </c>
      <c r="H3038" s="98">
        <v>-6.8500000000000002E-3</v>
      </c>
      <c r="I3038" s="20">
        <f t="shared" si="284"/>
        <v>0</v>
      </c>
      <c r="J3038" s="102">
        <f t="shared" si="285"/>
        <v>0</v>
      </c>
      <c r="K3038" s="102">
        <f t="shared" si="286"/>
        <v>0</v>
      </c>
      <c r="L3038" s="96">
        <f t="shared" si="287"/>
        <v>0</v>
      </c>
    </row>
    <row r="3039" spans="1:12" ht="13.95" customHeight="1" x14ac:dyDescent="0.3">
      <c r="A3039" s="94">
        <v>46081</v>
      </c>
      <c r="B3039" s="57" t="s">
        <v>303</v>
      </c>
      <c r="C3039" s="57" t="s">
        <v>122</v>
      </c>
      <c r="D3039" s="19" t="str">
        <f t="shared" si="282"/>
        <v>Commodities</v>
      </c>
      <c r="E3039" s="19" t="str">
        <f t="shared" si="283"/>
        <v>Commodities</v>
      </c>
      <c r="F3039" s="100">
        <v>2.2899999999999999E-3</v>
      </c>
      <c r="G3039" s="101">
        <v>69.463999999999999</v>
      </c>
      <c r="H3039" s="98">
        <v>-4.5300000000000002E-3</v>
      </c>
      <c r="I3039" s="20">
        <f t="shared" si="284"/>
        <v>0</v>
      </c>
      <c r="J3039" s="102">
        <f t="shared" si="285"/>
        <v>0</v>
      </c>
      <c r="K3039" s="102">
        <f t="shared" si="286"/>
        <v>0</v>
      </c>
      <c r="L3039" s="96">
        <f t="shared" si="287"/>
        <v>0</v>
      </c>
    </row>
    <row r="3040" spans="1:12" ht="13.95" customHeight="1" x14ac:dyDescent="0.3">
      <c r="A3040" s="94">
        <v>46112</v>
      </c>
      <c r="B3040" s="57" t="s">
        <v>303</v>
      </c>
      <c r="C3040" s="57" t="s">
        <v>122</v>
      </c>
      <c r="D3040" s="19" t="str">
        <f t="shared" si="282"/>
        <v>Commodities</v>
      </c>
      <c r="E3040" s="19" t="str">
        <f t="shared" si="283"/>
        <v>Commodities</v>
      </c>
      <c r="F3040" s="100">
        <v>1.6900000000000001E-3</v>
      </c>
      <c r="G3040" s="101">
        <v>53.424999999999997</v>
      </c>
      <c r="H3040" s="98">
        <v>5.9199999999999999E-3</v>
      </c>
      <c r="I3040" s="20">
        <f t="shared" si="284"/>
        <v>0</v>
      </c>
      <c r="J3040" s="102">
        <f t="shared" si="285"/>
        <v>0</v>
      </c>
      <c r="K3040" s="102">
        <f t="shared" si="286"/>
        <v>0</v>
      </c>
      <c r="L3040" s="96">
        <f t="shared" si="287"/>
        <v>0</v>
      </c>
    </row>
    <row r="3041" spans="1:12" ht="13.95" customHeight="1" x14ac:dyDescent="0.3">
      <c r="A3041" s="94">
        <v>46142</v>
      </c>
      <c r="B3041" s="57" t="s">
        <v>303</v>
      </c>
      <c r="C3041" s="57" t="s">
        <v>122</v>
      </c>
      <c r="D3041" s="19" t="str">
        <f t="shared" si="282"/>
        <v>Commodities</v>
      </c>
      <c r="E3041" s="19" t="str">
        <f t="shared" si="283"/>
        <v>Commodities</v>
      </c>
      <c r="F3041" s="100">
        <v>1.74E-3</v>
      </c>
      <c r="G3041" s="101">
        <v>203.46600000000001</v>
      </c>
      <c r="H3041" s="98">
        <v>8.6800000000000002E-3</v>
      </c>
      <c r="I3041" s="20">
        <f t="shared" si="284"/>
        <v>0</v>
      </c>
      <c r="J3041" s="102">
        <f t="shared" si="285"/>
        <v>0</v>
      </c>
      <c r="K3041" s="102">
        <f t="shared" si="286"/>
        <v>0</v>
      </c>
      <c r="L3041" s="96">
        <f t="shared" si="287"/>
        <v>0</v>
      </c>
    </row>
    <row r="3042" spans="1:12" ht="13.95" customHeight="1" x14ac:dyDescent="0.3">
      <c r="A3042" s="94">
        <v>46173</v>
      </c>
      <c r="B3042" s="57" t="s">
        <v>303</v>
      </c>
      <c r="C3042" s="57" t="s">
        <v>122</v>
      </c>
      <c r="D3042" s="19" t="str">
        <f t="shared" si="282"/>
        <v>Commodities</v>
      </c>
      <c r="E3042" s="19" t="str">
        <f t="shared" si="283"/>
        <v>Commodities</v>
      </c>
      <c r="F3042" s="100">
        <v>2.0200000000000001E-3</v>
      </c>
      <c r="G3042" s="101">
        <v>203.46600000000001</v>
      </c>
      <c r="H3042" s="98">
        <v>-1.82E-3</v>
      </c>
      <c r="I3042" s="20">
        <f t="shared" si="284"/>
        <v>0</v>
      </c>
      <c r="J3042" s="102">
        <f t="shared" si="285"/>
        <v>0</v>
      </c>
      <c r="K3042" s="102">
        <f t="shared" si="286"/>
        <v>0</v>
      </c>
      <c r="L3042" s="96">
        <f t="shared" si="287"/>
        <v>0</v>
      </c>
    </row>
    <row r="3043" spans="1:12" ht="13.95" customHeight="1" x14ac:dyDescent="0.3">
      <c r="A3043" s="94">
        <v>46203</v>
      </c>
      <c r="B3043" s="57" t="s">
        <v>303</v>
      </c>
      <c r="C3043" s="57" t="s">
        <v>122</v>
      </c>
      <c r="D3043" s="19" t="str">
        <f t="shared" si="282"/>
        <v>Commodities</v>
      </c>
      <c r="E3043" s="19" t="str">
        <f t="shared" si="283"/>
        <v>Commodities</v>
      </c>
      <c r="F3043" s="100">
        <v>1.4E-3</v>
      </c>
      <c r="G3043" s="101">
        <v>203.46600000000001</v>
      </c>
      <c r="H3043" s="98">
        <v>-2.1090000000000001E-2</v>
      </c>
      <c r="I3043" s="20">
        <f t="shared" si="284"/>
        <v>0</v>
      </c>
      <c r="J3043" s="102">
        <f t="shared" si="285"/>
        <v>0</v>
      </c>
      <c r="K3043" s="102">
        <f t="shared" si="286"/>
        <v>0</v>
      </c>
      <c r="L3043" s="96">
        <f t="shared" si="287"/>
        <v>0</v>
      </c>
    </row>
    <row r="3044" spans="1:12" ht="13.95" customHeight="1" x14ac:dyDescent="0.3">
      <c r="A3044" s="94">
        <v>46234</v>
      </c>
      <c r="B3044" s="57" t="s">
        <v>303</v>
      </c>
      <c r="C3044" s="57" t="s">
        <v>122</v>
      </c>
      <c r="D3044" s="19" t="str">
        <f t="shared" si="282"/>
        <v>Commodities</v>
      </c>
      <c r="E3044" s="19" t="str">
        <f t="shared" si="283"/>
        <v>Commodities</v>
      </c>
      <c r="F3044" s="100">
        <v>1.42E-3</v>
      </c>
      <c r="G3044" s="101">
        <v>203.46600000000001</v>
      </c>
      <c r="H3044" s="98">
        <v>-9.6129999999999993E-2</v>
      </c>
      <c r="I3044" s="20">
        <f t="shared" si="284"/>
        <v>0</v>
      </c>
      <c r="J3044" s="102">
        <f t="shared" si="285"/>
        <v>0</v>
      </c>
      <c r="K3044" s="102">
        <f t="shared" si="286"/>
        <v>0</v>
      </c>
      <c r="L3044" s="96">
        <f t="shared" si="287"/>
        <v>0</v>
      </c>
    </row>
    <row r="3045" spans="1:12" ht="13.95" customHeight="1" x14ac:dyDescent="0.3">
      <c r="A3045" s="94">
        <v>46265</v>
      </c>
      <c r="B3045" s="57" t="s">
        <v>303</v>
      </c>
      <c r="C3045" s="57" t="s">
        <v>122</v>
      </c>
      <c r="D3045" s="19" t="str">
        <f t="shared" si="282"/>
        <v>Commodities</v>
      </c>
      <c r="E3045" s="19" t="str">
        <f t="shared" si="283"/>
        <v>Commodities</v>
      </c>
      <c r="F3045" s="100">
        <v>1.58E-3</v>
      </c>
      <c r="G3045" s="101">
        <v>203.46600000000001</v>
      </c>
      <c r="H3045" s="98">
        <v>-4.7019999999999999E-2</v>
      </c>
      <c r="I3045" s="20">
        <f t="shared" si="284"/>
        <v>0</v>
      </c>
      <c r="J3045" s="102">
        <f t="shared" si="285"/>
        <v>0</v>
      </c>
      <c r="K3045" s="102">
        <f t="shared" si="286"/>
        <v>0</v>
      </c>
      <c r="L3045" s="96">
        <f t="shared" si="287"/>
        <v>0</v>
      </c>
    </row>
    <row r="3046" spans="1:12" ht="13.95" customHeight="1" x14ac:dyDescent="0.3">
      <c r="A3046" s="94">
        <v>46295</v>
      </c>
      <c r="B3046" s="57" t="s">
        <v>303</v>
      </c>
      <c r="C3046" s="57" t="s">
        <v>122</v>
      </c>
      <c r="D3046" s="19" t="str">
        <f t="shared" si="282"/>
        <v>Commodities</v>
      </c>
      <c r="E3046" s="19" t="str">
        <f t="shared" si="283"/>
        <v>Commodities</v>
      </c>
      <c r="F3046" s="100">
        <v>1.6100000000000001E-3</v>
      </c>
      <c r="G3046" s="101">
        <v>203.46600000000001</v>
      </c>
      <c r="H3046" s="98">
        <v>9.3100000000000006E-3</v>
      </c>
      <c r="I3046" s="20">
        <f t="shared" si="284"/>
        <v>0</v>
      </c>
      <c r="J3046" s="102">
        <f t="shared" si="285"/>
        <v>0</v>
      </c>
      <c r="K3046" s="102">
        <f t="shared" si="286"/>
        <v>0</v>
      </c>
      <c r="L3046" s="96">
        <f t="shared" si="287"/>
        <v>0</v>
      </c>
    </row>
    <row r="3047" spans="1:12" ht="13.95" customHeight="1" x14ac:dyDescent="0.3">
      <c r="A3047" s="94">
        <v>42674</v>
      </c>
      <c r="B3047" s="57" t="s">
        <v>371</v>
      </c>
      <c r="C3047" s="57" t="s">
        <v>99</v>
      </c>
      <c r="D3047" s="19" t="str">
        <f t="shared" si="282"/>
        <v>Financials</v>
      </c>
      <c r="E3047" s="19" t="str">
        <f t="shared" si="283"/>
        <v>Financials</v>
      </c>
      <c r="F3047" s="100">
        <v>1.0959999999999999E-2</v>
      </c>
      <c r="G3047" s="101">
        <v>16.898</v>
      </c>
      <c r="H3047" s="98">
        <v>0.33685999999999999</v>
      </c>
      <c r="I3047" s="20">
        <f t="shared" si="284"/>
        <v>1</v>
      </c>
      <c r="J3047" s="102">
        <f t="shared" si="285"/>
        <v>6.4859746715587637E-4</v>
      </c>
      <c r="K3047" s="102">
        <f t="shared" si="286"/>
        <v>1.9254214426048697E-3</v>
      </c>
      <c r="L3047" s="96">
        <f t="shared" si="287"/>
        <v>1.0959999999999999E-2</v>
      </c>
    </row>
    <row r="3048" spans="1:12" ht="13.95" customHeight="1" x14ac:dyDescent="0.3">
      <c r="A3048" s="94">
        <v>42704</v>
      </c>
      <c r="B3048" s="57" t="s">
        <v>371</v>
      </c>
      <c r="C3048" s="57" t="s">
        <v>99</v>
      </c>
      <c r="D3048" s="19" t="str">
        <f t="shared" si="282"/>
        <v>Financials</v>
      </c>
      <c r="E3048" s="19" t="str">
        <f t="shared" si="283"/>
        <v>Financials</v>
      </c>
      <c r="F3048" s="100">
        <v>1.1469999999999999E-2</v>
      </c>
      <c r="G3048" s="101">
        <v>16.995999999999999</v>
      </c>
      <c r="H3048" s="98">
        <v>0.35641</v>
      </c>
      <c r="I3048" s="20">
        <f t="shared" si="284"/>
        <v>1</v>
      </c>
      <c r="J3048" s="102">
        <f t="shared" si="285"/>
        <v>6.7486467404095083E-4</v>
      </c>
      <c r="K3048" s="102">
        <f t="shared" si="286"/>
        <v>1.8935065627814899E-3</v>
      </c>
      <c r="L3048" s="96">
        <f t="shared" si="287"/>
        <v>1.1469999999999999E-2</v>
      </c>
    </row>
    <row r="3049" spans="1:12" ht="13.95" customHeight="1" x14ac:dyDescent="0.3">
      <c r="A3049" s="94">
        <v>42735</v>
      </c>
      <c r="B3049" s="57" t="s">
        <v>371</v>
      </c>
      <c r="C3049" s="57" t="s">
        <v>99</v>
      </c>
      <c r="D3049" s="19" t="str">
        <f t="shared" si="282"/>
        <v>Financials</v>
      </c>
      <c r="E3049" s="19" t="str">
        <f t="shared" si="283"/>
        <v>Financials</v>
      </c>
      <c r="F3049" s="100">
        <v>1.167E-2</v>
      </c>
      <c r="G3049" s="101">
        <v>17.036999999999999</v>
      </c>
      <c r="H3049" s="98">
        <v>0.35932999999999998</v>
      </c>
      <c r="I3049" s="20">
        <f t="shared" si="284"/>
        <v>1</v>
      </c>
      <c r="J3049" s="102">
        <f t="shared" si="285"/>
        <v>6.8497974995597823E-4</v>
      </c>
      <c r="K3049" s="102">
        <f t="shared" si="286"/>
        <v>1.9062693066428584E-3</v>
      </c>
      <c r="L3049" s="96">
        <f t="shared" si="287"/>
        <v>1.167E-2</v>
      </c>
    </row>
    <row r="3050" spans="1:12" ht="13.95" customHeight="1" x14ac:dyDescent="0.3">
      <c r="A3050" s="94">
        <v>42766</v>
      </c>
      <c r="B3050" s="57" t="s">
        <v>371</v>
      </c>
      <c r="C3050" s="57" t="s">
        <v>99</v>
      </c>
      <c r="D3050" s="19" t="str">
        <f t="shared" si="282"/>
        <v>Financials</v>
      </c>
      <c r="E3050" s="19" t="str">
        <f t="shared" si="283"/>
        <v>Financials</v>
      </c>
      <c r="F3050" s="100">
        <v>1.141E-2</v>
      </c>
      <c r="G3050" s="101">
        <v>17.324000000000002</v>
      </c>
      <c r="H3050" s="98">
        <v>0.35943000000000003</v>
      </c>
      <c r="I3050" s="20">
        <f t="shared" si="284"/>
        <v>1</v>
      </c>
      <c r="J3050" s="102">
        <f t="shared" si="285"/>
        <v>6.5862387439390439E-4</v>
      </c>
      <c r="K3050" s="102">
        <f t="shared" si="286"/>
        <v>1.8324120813340689E-3</v>
      </c>
      <c r="L3050" s="96">
        <f t="shared" si="287"/>
        <v>1.141E-2</v>
      </c>
    </row>
    <row r="3051" spans="1:12" ht="13.95" customHeight="1" x14ac:dyDescent="0.3">
      <c r="A3051" s="94">
        <v>42794</v>
      </c>
      <c r="B3051" s="57" t="s">
        <v>371</v>
      </c>
      <c r="C3051" s="57" t="s">
        <v>99</v>
      </c>
      <c r="D3051" s="19" t="str">
        <f t="shared" si="282"/>
        <v>Financials</v>
      </c>
      <c r="E3051" s="19" t="str">
        <f t="shared" si="283"/>
        <v>Financials</v>
      </c>
      <c r="F3051" s="100">
        <v>1.095E-2</v>
      </c>
      <c r="G3051" s="101">
        <v>17.129000000000001</v>
      </c>
      <c r="H3051" s="98">
        <v>0.36033999999999999</v>
      </c>
      <c r="I3051" s="20">
        <f t="shared" si="284"/>
        <v>1</v>
      </c>
      <c r="J3051" s="102">
        <f t="shared" si="285"/>
        <v>6.3926674061533066E-4</v>
      </c>
      <c r="K3051" s="102">
        <f t="shared" si="286"/>
        <v>1.7740654399048972E-3</v>
      </c>
      <c r="L3051" s="96">
        <f t="shared" si="287"/>
        <v>1.095E-2</v>
      </c>
    </row>
    <row r="3052" spans="1:12" ht="13.95" customHeight="1" x14ac:dyDescent="0.3">
      <c r="A3052" s="94">
        <v>45900</v>
      </c>
      <c r="B3052" s="57" t="s">
        <v>252</v>
      </c>
      <c r="C3052" s="57" t="s">
        <v>120</v>
      </c>
      <c r="D3052" s="19" t="str">
        <f t="shared" si="282"/>
        <v>Cyclicals</v>
      </c>
      <c r="E3052" s="19" t="str">
        <f t="shared" si="283"/>
        <v>Cyclicals ex-WEG &amp; Embraer</v>
      </c>
      <c r="F3052" s="100">
        <v>2.16E-3</v>
      </c>
      <c r="G3052" s="101">
        <v>9.7769999999999992</v>
      </c>
      <c r="H3052" s="98">
        <v>0.70379999999999998</v>
      </c>
      <c r="I3052" s="20">
        <f t="shared" si="284"/>
        <v>1</v>
      </c>
      <c r="J3052" s="102">
        <f t="shared" si="285"/>
        <v>2.2092666462104942E-4</v>
      </c>
      <c r="K3052" s="102">
        <f t="shared" si="286"/>
        <v>3.1390546266133764E-4</v>
      </c>
      <c r="L3052" s="96">
        <f t="shared" si="287"/>
        <v>2.16E-3</v>
      </c>
    </row>
    <row r="3053" spans="1:12" ht="13.95" customHeight="1" x14ac:dyDescent="0.3">
      <c r="A3053" s="94">
        <v>45930</v>
      </c>
      <c r="B3053" s="57" t="s">
        <v>252</v>
      </c>
      <c r="C3053" s="57" t="s">
        <v>120</v>
      </c>
      <c r="D3053" s="19" t="str">
        <f t="shared" si="282"/>
        <v>Cyclicals</v>
      </c>
      <c r="E3053" s="19" t="str">
        <f t="shared" si="283"/>
        <v>Cyclicals ex-WEG &amp; Embraer</v>
      </c>
      <c r="F3053" s="100">
        <v>2.0799999999999998E-3</v>
      </c>
      <c r="G3053" s="101">
        <v>9.1050000000000004</v>
      </c>
      <c r="H3053" s="98">
        <v>0.70099</v>
      </c>
      <c r="I3053" s="20">
        <f t="shared" si="284"/>
        <v>1</v>
      </c>
      <c r="J3053" s="102">
        <f t="shared" si="285"/>
        <v>2.2844590884129595E-4</v>
      </c>
      <c r="K3053" s="102">
        <f t="shared" si="286"/>
        <v>3.2589039621292164E-4</v>
      </c>
      <c r="L3053" s="96">
        <f t="shared" si="287"/>
        <v>2.0799999999999998E-3</v>
      </c>
    </row>
    <row r="3054" spans="1:12" ht="13.95" customHeight="1" x14ac:dyDescent="0.3">
      <c r="A3054" s="94">
        <v>45961</v>
      </c>
      <c r="B3054" s="57" t="s">
        <v>252</v>
      </c>
      <c r="C3054" s="57" t="s">
        <v>120</v>
      </c>
      <c r="D3054" s="19" t="str">
        <f t="shared" si="282"/>
        <v>Cyclicals</v>
      </c>
      <c r="E3054" s="19" t="str">
        <f t="shared" si="283"/>
        <v>Cyclicals ex-WEG &amp; Embraer</v>
      </c>
      <c r="F3054" s="100">
        <v>2.0999999999999999E-3</v>
      </c>
      <c r="G3054" s="101">
        <v>8.84</v>
      </c>
      <c r="H3054" s="98">
        <v>0.69239000000000006</v>
      </c>
      <c r="I3054" s="20">
        <f t="shared" si="284"/>
        <v>1</v>
      </c>
      <c r="J3054" s="102">
        <f t="shared" si="285"/>
        <v>2.3755656108597284E-4</v>
      </c>
      <c r="K3054" s="102">
        <f t="shared" si="286"/>
        <v>3.4309646454450934E-4</v>
      </c>
      <c r="L3054" s="96">
        <f t="shared" si="287"/>
        <v>2.0999999999999999E-3</v>
      </c>
    </row>
    <row r="3055" spans="1:12" ht="13.95" customHeight="1" x14ac:dyDescent="0.3">
      <c r="A3055" s="94">
        <v>45991</v>
      </c>
      <c r="B3055" s="57" t="s">
        <v>252</v>
      </c>
      <c r="C3055" s="57" t="s">
        <v>120</v>
      </c>
      <c r="D3055" s="19" t="str">
        <f t="shared" si="282"/>
        <v>Cyclicals</v>
      </c>
      <c r="E3055" s="19" t="str">
        <f t="shared" si="283"/>
        <v>Cyclicals ex-WEG &amp; Embraer</v>
      </c>
      <c r="F3055" s="100">
        <v>2.16E-3</v>
      </c>
      <c r="G3055" s="101">
        <v>9.4610000000000003</v>
      </c>
      <c r="H3055" s="98">
        <v>0.7147</v>
      </c>
      <c r="I3055" s="20">
        <f t="shared" si="284"/>
        <v>1</v>
      </c>
      <c r="J3055" s="102">
        <f t="shared" si="285"/>
        <v>2.2830567593277665E-4</v>
      </c>
      <c r="K3055" s="102">
        <f t="shared" si="286"/>
        <v>3.1944266955754393E-4</v>
      </c>
      <c r="L3055" s="96">
        <f t="shared" si="287"/>
        <v>2.16E-3</v>
      </c>
    </row>
    <row r="3056" spans="1:12" ht="13.95" customHeight="1" x14ac:dyDescent="0.3">
      <c r="A3056" s="94">
        <v>46022</v>
      </c>
      <c r="B3056" s="57" t="s">
        <v>252</v>
      </c>
      <c r="C3056" s="57" t="s">
        <v>120</v>
      </c>
      <c r="D3056" s="19" t="str">
        <f t="shared" si="282"/>
        <v>Cyclicals</v>
      </c>
      <c r="E3056" s="19" t="str">
        <f t="shared" si="283"/>
        <v>Cyclicals ex-WEG &amp; Embraer</v>
      </c>
      <c r="F3056" s="100">
        <v>1.8500000000000001E-3</v>
      </c>
      <c r="G3056" s="101">
        <v>7.67</v>
      </c>
      <c r="H3056" s="98">
        <v>0.7438800000000001</v>
      </c>
      <c r="I3056" s="20">
        <f t="shared" si="284"/>
        <v>1</v>
      </c>
      <c r="J3056" s="102">
        <f t="shared" si="285"/>
        <v>2.4119947848761411E-4</v>
      </c>
      <c r="K3056" s="102">
        <f t="shared" si="286"/>
        <v>3.2424514503362652E-4</v>
      </c>
      <c r="L3056" s="96">
        <f t="shared" si="287"/>
        <v>1.8500000000000001E-3</v>
      </c>
    </row>
    <row r="3057" spans="1:12" ht="13.95" customHeight="1" x14ac:dyDescent="0.3">
      <c r="A3057" s="94">
        <v>46053</v>
      </c>
      <c r="B3057" s="57" t="s">
        <v>252</v>
      </c>
      <c r="C3057" s="57" t="s">
        <v>120</v>
      </c>
      <c r="D3057" s="19" t="str">
        <f t="shared" si="282"/>
        <v>Cyclicals</v>
      </c>
      <c r="E3057" s="19" t="str">
        <f t="shared" si="283"/>
        <v>Cyclicals ex-WEG &amp; Embraer</v>
      </c>
      <c r="F3057" s="100">
        <v>2.1099999999999999E-3</v>
      </c>
      <c r="G3057" s="101">
        <v>8.2289999999999992</v>
      </c>
      <c r="H3057" s="98">
        <v>0.74108999999999992</v>
      </c>
      <c r="I3057" s="20">
        <f t="shared" si="284"/>
        <v>1</v>
      </c>
      <c r="J3057" s="102">
        <f t="shared" si="285"/>
        <v>2.5641025641025641E-4</v>
      </c>
      <c r="K3057" s="102">
        <f t="shared" si="286"/>
        <v>3.4599071153335823E-4</v>
      </c>
      <c r="L3057" s="96">
        <f t="shared" si="287"/>
        <v>2.1099999999999999E-3</v>
      </c>
    </row>
    <row r="3058" spans="1:12" ht="13.95" customHeight="1" x14ac:dyDescent="0.3">
      <c r="A3058" s="94">
        <v>46081</v>
      </c>
      <c r="B3058" s="57" t="s">
        <v>252</v>
      </c>
      <c r="C3058" s="57" t="s">
        <v>120</v>
      </c>
      <c r="D3058" s="19" t="str">
        <f t="shared" si="282"/>
        <v>Cyclicals</v>
      </c>
      <c r="E3058" s="19" t="str">
        <f t="shared" si="283"/>
        <v>Cyclicals ex-WEG &amp; Embraer</v>
      </c>
      <c r="F3058" s="100">
        <v>2.2799999999999999E-3</v>
      </c>
      <c r="G3058" s="101">
        <v>9.1660000000000004</v>
      </c>
      <c r="H3058" s="98">
        <v>0.74382999999999999</v>
      </c>
      <c r="I3058" s="20">
        <f t="shared" si="284"/>
        <v>1</v>
      </c>
      <c r="J3058" s="102">
        <f t="shared" si="285"/>
        <v>2.4874536329914899E-4</v>
      </c>
      <c r="K3058" s="102">
        <f t="shared" si="286"/>
        <v>3.3441157697208904E-4</v>
      </c>
      <c r="L3058" s="96">
        <f t="shared" si="287"/>
        <v>2.2799999999999999E-3</v>
      </c>
    </row>
    <row r="3059" spans="1:12" ht="13.95" customHeight="1" x14ac:dyDescent="0.3">
      <c r="A3059" s="94">
        <v>46112</v>
      </c>
      <c r="B3059" s="57" t="s">
        <v>252</v>
      </c>
      <c r="C3059" s="57" t="s">
        <v>120</v>
      </c>
      <c r="D3059" s="19" t="str">
        <f t="shared" si="282"/>
        <v>Cyclicals</v>
      </c>
      <c r="E3059" s="19" t="str">
        <f t="shared" si="283"/>
        <v>Cyclicals ex-WEG &amp; Embraer</v>
      </c>
      <c r="F3059" s="100">
        <v>2.0899999999999998E-3</v>
      </c>
      <c r="G3059" s="101">
        <v>8.2129999999999992</v>
      </c>
      <c r="H3059" s="98">
        <v>0.75694000000000006</v>
      </c>
      <c r="I3059" s="20">
        <f t="shared" si="284"/>
        <v>1</v>
      </c>
      <c r="J3059" s="102">
        <f t="shared" si="285"/>
        <v>2.5447461341775233E-4</v>
      </c>
      <c r="K3059" s="102">
        <f t="shared" si="286"/>
        <v>3.3618861920066623E-4</v>
      </c>
      <c r="L3059" s="96">
        <f t="shared" si="287"/>
        <v>2.0899999999999998E-3</v>
      </c>
    </row>
    <row r="3060" spans="1:12" ht="13.95" customHeight="1" x14ac:dyDescent="0.3">
      <c r="A3060" s="94">
        <v>46142</v>
      </c>
      <c r="B3060" s="57" t="s">
        <v>252</v>
      </c>
      <c r="C3060" s="57" t="s">
        <v>120</v>
      </c>
      <c r="D3060" s="19" t="str">
        <f t="shared" si="282"/>
        <v>Cyclicals</v>
      </c>
      <c r="E3060" s="19" t="str">
        <f t="shared" si="283"/>
        <v>Cyclicals ex-WEG &amp; Embraer</v>
      </c>
      <c r="F3060" s="100">
        <v>1.8600000000000001E-3</v>
      </c>
      <c r="G3060" s="101">
        <v>6.835</v>
      </c>
      <c r="H3060" s="98">
        <v>0.73915999999999993</v>
      </c>
      <c r="I3060" s="20">
        <f t="shared" si="284"/>
        <v>1</v>
      </c>
      <c r="J3060" s="102">
        <f t="shared" si="285"/>
        <v>2.7212874908558892E-4</v>
      </c>
      <c r="K3060" s="102">
        <f t="shared" si="286"/>
        <v>3.6815946356078379E-4</v>
      </c>
      <c r="L3060" s="96">
        <f t="shared" si="287"/>
        <v>1.8600000000000001E-3</v>
      </c>
    </row>
    <row r="3061" spans="1:12" ht="13.95" customHeight="1" x14ac:dyDescent="0.3">
      <c r="A3061" s="94">
        <v>46173</v>
      </c>
      <c r="B3061" s="57" t="s">
        <v>252</v>
      </c>
      <c r="C3061" s="57" t="s">
        <v>120</v>
      </c>
      <c r="D3061" s="19" t="str">
        <f t="shared" si="282"/>
        <v>Cyclicals</v>
      </c>
      <c r="E3061" s="19" t="str">
        <f t="shared" si="283"/>
        <v>Cyclicals ex-WEG &amp; Embraer</v>
      </c>
      <c r="F3061" s="100">
        <v>2.1099999999999999E-3</v>
      </c>
      <c r="G3061" s="101">
        <v>7.3</v>
      </c>
      <c r="H3061" s="98">
        <v>0.75624999999999998</v>
      </c>
      <c r="I3061" s="20">
        <f t="shared" si="284"/>
        <v>1</v>
      </c>
      <c r="J3061" s="102">
        <f t="shared" si="285"/>
        <v>2.8904109589041093E-4</v>
      </c>
      <c r="K3061" s="102">
        <f t="shared" si="286"/>
        <v>3.8220310200384917E-4</v>
      </c>
      <c r="L3061" s="96">
        <f t="shared" si="287"/>
        <v>2.1099999999999999E-3</v>
      </c>
    </row>
    <row r="3062" spans="1:12" ht="13.95" customHeight="1" x14ac:dyDescent="0.3">
      <c r="A3062" s="94">
        <v>46203</v>
      </c>
      <c r="B3062" s="57" t="s">
        <v>252</v>
      </c>
      <c r="C3062" s="57" t="s">
        <v>120</v>
      </c>
      <c r="D3062" s="19" t="str">
        <f t="shared" si="282"/>
        <v>Cyclicals</v>
      </c>
      <c r="E3062" s="19" t="str">
        <f t="shared" si="283"/>
        <v>Cyclicals ex-WEG &amp; Embraer</v>
      </c>
      <c r="F3062" s="100">
        <v>2.3600000000000001E-3</v>
      </c>
      <c r="G3062" s="101">
        <v>7.8849999999999998</v>
      </c>
      <c r="H3062" s="98">
        <v>0.76296999999999993</v>
      </c>
      <c r="I3062" s="20">
        <f t="shared" si="284"/>
        <v>1</v>
      </c>
      <c r="J3062" s="102">
        <f t="shared" si="285"/>
        <v>2.9930247305009512E-4</v>
      </c>
      <c r="K3062" s="102">
        <f t="shared" si="286"/>
        <v>3.9228603097119831E-4</v>
      </c>
      <c r="L3062" s="96">
        <f t="shared" si="287"/>
        <v>2.3600000000000001E-3</v>
      </c>
    </row>
    <row r="3063" spans="1:12" ht="13.95" customHeight="1" x14ac:dyDescent="0.3">
      <c r="A3063" s="94">
        <v>46234</v>
      </c>
      <c r="B3063" s="57" t="s">
        <v>252</v>
      </c>
      <c r="C3063" s="57" t="s">
        <v>120</v>
      </c>
      <c r="D3063" s="19" t="str">
        <f t="shared" si="282"/>
        <v>Cyclicals</v>
      </c>
      <c r="E3063" s="19" t="str">
        <f t="shared" si="283"/>
        <v>Cyclicals ex-WEG &amp; Embraer</v>
      </c>
      <c r="F3063" s="100">
        <v>1.9599999999999999E-3</v>
      </c>
      <c r="G3063" s="101">
        <v>6.649</v>
      </c>
      <c r="H3063" s="98">
        <v>0.75665000000000004</v>
      </c>
      <c r="I3063" s="20">
        <f t="shared" si="284"/>
        <v>1</v>
      </c>
      <c r="J3063" s="102">
        <f t="shared" si="285"/>
        <v>2.94781170100767E-4</v>
      </c>
      <c r="K3063" s="102">
        <f t="shared" si="286"/>
        <v>3.8958722011599417E-4</v>
      </c>
      <c r="L3063" s="96">
        <f t="shared" si="287"/>
        <v>1.9599999999999999E-3</v>
      </c>
    </row>
    <row r="3064" spans="1:12" ht="13.95" customHeight="1" x14ac:dyDescent="0.3">
      <c r="A3064" s="94">
        <v>46265</v>
      </c>
      <c r="B3064" s="57" t="s">
        <v>252</v>
      </c>
      <c r="C3064" s="57" t="s">
        <v>120</v>
      </c>
      <c r="D3064" s="19" t="str">
        <f t="shared" si="282"/>
        <v>Cyclicals</v>
      </c>
      <c r="E3064" s="19" t="str">
        <f t="shared" si="283"/>
        <v>Cyclicals ex-WEG &amp; Embraer</v>
      </c>
      <c r="F3064" s="100">
        <v>2.14E-3</v>
      </c>
      <c r="G3064" s="101">
        <v>7.1230000000000002</v>
      </c>
      <c r="H3064" s="98">
        <v>0.76861000000000002</v>
      </c>
      <c r="I3064" s="20">
        <f t="shared" si="284"/>
        <v>1</v>
      </c>
      <c r="J3064" s="102">
        <f t="shared" si="285"/>
        <v>3.0043520988347604E-4</v>
      </c>
      <c r="K3064" s="102">
        <f t="shared" si="286"/>
        <v>3.9088121398820735E-4</v>
      </c>
      <c r="L3064" s="96">
        <f t="shared" si="287"/>
        <v>2.14E-3</v>
      </c>
    </row>
    <row r="3065" spans="1:12" ht="13.95" customHeight="1" x14ac:dyDescent="0.3">
      <c r="A3065" s="94">
        <v>46295</v>
      </c>
      <c r="B3065" s="57" t="s">
        <v>252</v>
      </c>
      <c r="C3065" s="57" t="s">
        <v>120</v>
      </c>
      <c r="D3065" s="19" t="str">
        <f t="shared" si="282"/>
        <v>Cyclicals</v>
      </c>
      <c r="E3065" s="19" t="str">
        <f t="shared" si="283"/>
        <v>Cyclicals ex-WEG &amp; Embraer</v>
      </c>
      <c r="F3065" s="100">
        <v>1.7099999999999999E-3</v>
      </c>
      <c r="G3065" s="101">
        <v>6.0720000000000001</v>
      </c>
      <c r="H3065" s="98">
        <v>0.76997000000000004</v>
      </c>
      <c r="I3065" s="20">
        <f t="shared" si="284"/>
        <v>1</v>
      </c>
      <c r="J3065" s="102">
        <f t="shared" si="285"/>
        <v>2.8162055335968376E-4</v>
      </c>
      <c r="K3065" s="102">
        <f t="shared" si="286"/>
        <v>3.6575522859291109E-4</v>
      </c>
      <c r="L3065" s="96">
        <f t="shared" si="287"/>
        <v>1.7099999999999999E-3</v>
      </c>
    </row>
    <row r="3066" spans="1:12" ht="13.95" customHeight="1" x14ac:dyDescent="0.3">
      <c r="A3066" s="94">
        <v>43251</v>
      </c>
      <c r="B3066" s="57" t="s">
        <v>372</v>
      </c>
      <c r="C3066" s="57" t="s">
        <v>117</v>
      </c>
      <c r="D3066" s="19" t="str">
        <f t="shared" si="282"/>
        <v>Cyclicals</v>
      </c>
      <c r="E3066" s="19" t="str">
        <f t="shared" si="283"/>
        <v>Cyclicals ex-WEG &amp; Embraer</v>
      </c>
      <c r="F3066" s="100">
        <v>5.8399999999999997E-3</v>
      </c>
      <c r="G3066" s="101">
        <v>21.370999999999999</v>
      </c>
      <c r="H3066" s="98">
        <v>0.37230999999999997</v>
      </c>
      <c r="I3066" s="20">
        <f t="shared" si="284"/>
        <v>1</v>
      </c>
      <c r="J3066" s="102">
        <f t="shared" si="285"/>
        <v>2.7326751204903842E-4</v>
      </c>
      <c r="K3066" s="102">
        <f t="shared" si="286"/>
        <v>7.3397843745544962E-4</v>
      </c>
      <c r="L3066" s="96">
        <f t="shared" si="287"/>
        <v>5.8399999999999997E-3</v>
      </c>
    </row>
    <row r="3067" spans="1:12" ht="13.95" customHeight="1" x14ac:dyDescent="0.3">
      <c r="A3067" s="94">
        <v>43281</v>
      </c>
      <c r="B3067" s="57" t="s">
        <v>372</v>
      </c>
      <c r="C3067" s="57" t="s">
        <v>117</v>
      </c>
      <c r="D3067" s="19" t="str">
        <f t="shared" si="282"/>
        <v>Cyclicals</v>
      </c>
      <c r="E3067" s="19" t="str">
        <f t="shared" si="283"/>
        <v>Cyclicals ex-WEG &amp; Embraer</v>
      </c>
      <c r="F3067" s="100">
        <v>5.4000000000000003E-3</v>
      </c>
      <c r="G3067" s="101">
        <v>18.288</v>
      </c>
      <c r="H3067" s="98">
        <v>0.37568000000000001</v>
      </c>
      <c r="I3067" s="20">
        <f t="shared" si="284"/>
        <v>1</v>
      </c>
      <c r="J3067" s="102">
        <f t="shared" si="285"/>
        <v>2.952755905511811E-4</v>
      </c>
      <c r="K3067" s="102">
        <f t="shared" si="286"/>
        <v>7.8597633771076742E-4</v>
      </c>
      <c r="L3067" s="96">
        <f t="shared" si="287"/>
        <v>5.4000000000000003E-3</v>
      </c>
    </row>
    <row r="3068" spans="1:12" ht="13.95" customHeight="1" x14ac:dyDescent="0.3">
      <c r="A3068" s="94">
        <v>43312</v>
      </c>
      <c r="B3068" s="57" t="s">
        <v>372</v>
      </c>
      <c r="C3068" s="57" t="s">
        <v>117</v>
      </c>
      <c r="D3068" s="19" t="str">
        <f t="shared" si="282"/>
        <v>Cyclicals</v>
      </c>
      <c r="E3068" s="19" t="str">
        <f t="shared" si="283"/>
        <v>Cyclicals ex-WEG &amp; Embraer</v>
      </c>
      <c r="F3068" s="100">
        <v>4.9090000000000002E-3</v>
      </c>
      <c r="G3068" s="101">
        <v>17.788</v>
      </c>
      <c r="H3068" s="98">
        <v>0.36674000000000001</v>
      </c>
      <c r="I3068" s="20">
        <f t="shared" si="284"/>
        <v>1</v>
      </c>
      <c r="J3068" s="102">
        <f t="shared" si="285"/>
        <v>2.7597256577467958E-4</v>
      </c>
      <c r="K3068" s="102">
        <f t="shared" si="286"/>
        <v>7.5250195172241803E-4</v>
      </c>
      <c r="L3068" s="96">
        <f t="shared" si="287"/>
        <v>4.9090000000000002E-3</v>
      </c>
    </row>
    <row r="3069" spans="1:12" ht="13.95" customHeight="1" x14ac:dyDescent="0.3">
      <c r="A3069" s="94">
        <v>43343</v>
      </c>
      <c r="B3069" s="57" t="s">
        <v>372</v>
      </c>
      <c r="C3069" s="57" t="s">
        <v>117</v>
      </c>
      <c r="D3069" s="19" t="str">
        <f t="shared" si="282"/>
        <v>Cyclicals</v>
      </c>
      <c r="E3069" s="19" t="str">
        <f t="shared" si="283"/>
        <v>Cyclicals ex-WEG &amp; Embraer</v>
      </c>
      <c r="F3069" s="100">
        <v>4.8520000000000004E-3</v>
      </c>
      <c r="G3069" s="101">
        <v>17.071000000000002</v>
      </c>
      <c r="H3069" s="98">
        <v>0.36147000000000001</v>
      </c>
      <c r="I3069" s="20">
        <f t="shared" si="284"/>
        <v>1</v>
      </c>
      <c r="J3069" s="102">
        <f t="shared" si="285"/>
        <v>2.8422470857008961E-4</v>
      </c>
      <c r="K3069" s="102">
        <f t="shared" si="286"/>
        <v>7.8630234478681391E-4</v>
      </c>
      <c r="L3069" s="96">
        <f t="shared" si="287"/>
        <v>4.8520000000000004E-3</v>
      </c>
    </row>
    <row r="3070" spans="1:12" ht="13.95" customHeight="1" x14ac:dyDescent="0.3">
      <c r="A3070" s="94">
        <v>43373</v>
      </c>
      <c r="B3070" s="57" t="s">
        <v>372</v>
      </c>
      <c r="C3070" s="57" t="s">
        <v>117</v>
      </c>
      <c r="D3070" s="19" t="str">
        <f t="shared" si="282"/>
        <v>Cyclicals</v>
      </c>
      <c r="E3070" s="19" t="str">
        <f t="shared" si="283"/>
        <v>Cyclicals ex-WEG &amp; Embraer</v>
      </c>
      <c r="F3070" s="100">
        <v>4.7800000000000004E-3</v>
      </c>
      <c r="G3070" s="101">
        <v>17.085000000000001</v>
      </c>
      <c r="H3070" s="98">
        <v>0.36248000000000002</v>
      </c>
      <c r="I3070" s="20">
        <f t="shared" si="284"/>
        <v>1</v>
      </c>
      <c r="J3070" s="102">
        <f t="shared" si="285"/>
        <v>2.7977758267486099E-4</v>
      </c>
      <c r="K3070" s="102">
        <f t="shared" si="286"/>
        <v>7.7184281249961643E-4</v>
      </c>
      <c r="L3070" s="96">
        <f t="shared" si="287"/>
        <v>4.7800000000000004E-3</v>
      </c>
    </row>
    <row r="3071" spans="1:12" ht="13.95" customHeight="1" x14ac:dyDescent="0.3">
      <c r="A3071" s="94">
        <v>43404</v>
      </c>
      <c r="B3071" s="57" t="s">
        <v>372</v>
      </c>
      <c r="C3071" s="57" t="s">
        <v>117</v>
      </c>
      <c r="D3071" s="19" t="str">
        <f t="shared" si="282"/>
        <v>Cyclicals</v>
      </c>
      <c r="E3071" s="19" t="str">
        <f t="shared" si="283"/>
        <v>Cyclicals ex-WEG &amp; Embraer</v>
      </c>
      <c r="F3071" s="100">
        <v>5.672E-3</v>
      </c>
      <c r="G3071" s="101">
        <v>22.071999999999999</v>
      </c>
      <c r="H3071" s="98">
        <v>0.35311999999999999</v>
      </c>
      <c r="I3071" s="20">
        <f t="shared" si="284"/>
        <v>1</v>
      </c>
      <c r="J3071" s="102">
        <f t="shared" si="285"/>
        <v>2.5697716563972457E-4</v>
      </c>
      <c r="K3071" s="102">
        <f t="shared" si="286"/>
        <v>7.2773325113197941E-4</v>
      </c>
      <c r="L3071" s="96">
        <f t="shared" si="287"/>
        <v>5.672E-3</v>
      </c>
    </row>
    <row r="3072" spans="1:12" ht="13.95" customHeight="1" x14ac:dyDescent="0.3">
      <c r="A3072" s="94">
        <v>43434</v>
      </c>
      <c r="B3072" s="57" t="s">
        <v>372</v>
      </c>
      <c r="C3072" s="57" t="s">
        <v>117</v>
      </c>
      <c r="D3072" s="19" t="str">
        <f t="shared" si="282"/>
        <v>Cyclicals</v>
      </c>
      <c r="E3072" s="19" t="str">
        <f t="shared" si="283"/>
        <v>Cyclicals ex-WEG &amp; Embraer</v>
      </c>
      <c r="F3072" s="100">
        <v>6.0660000000000002E-3</v>
      </c>
      <c r="G3072" s="101">
        <v>23.637</v>
      </c>
      <c r="H3072" s="98">
        <v>0.35398000000000002</v>
      </c>
      <c r="I3072" s="20">
        <f t="shared" si="284"/>
        <v>1</v>
      </c>
      <c r="J3072" s="102">
        <f t="shared" si="285"/>
        <v>2.5663155222744005E-4</v>
      </c>
      <c r="K3072" s="102">
        <f t="shared" si="286"/>
        <v>7.2498884747002664E-4</v>
      </c>
      <c r="L3072" s="96">
        <f t="shared" si="287"/>
        <v>6.0660000000000002E-3</v>
      </c>
    </row>
    <row r="3073" spans="1:12" ht="13.95" customHeight="1" x14ac:dyDescent="0.3">
      <c r="A3073" s="94">
        <v>43465</v>
      </c>
      <c r="B3073" s="57" t="s">
        <v>372</v>
      </c>
      <c r="C3073" s="57" t="s">
        <v>117</v>
      </c>
      <c r="D3073" s="19" t="str">
        <f t="shared" si="282"/>
        <v>Cyclicals</v>
      </c>
      <c r="E3073" s="19" t="str">
        <f t="shared" si="283"/>
        <v>Cyclicals ex-WEG &amp; Embraer</v>
      </c>
      <c r="F3073" s="100">
        <v>6.1580000000000003E-3</v>
      </c>
      <c r="G3073" s="101">
        <v>22.652999999999999</v>
      </c>
      <c r="H3073" s="98">
        <v>0.33965000000000001</v>
      </c>
      <c r="I3073" s="20">
        <f t="shared" si="284"/>
        <v>1</v>
      </c>
      <c r="J3073" s="102">
        <f t="shared" si="285"/>
        <v>2.7184037434335408E-4</v>
      </c>
      <c r="K3073" s="102">
        <f t="shared" si="286"/>
        <v>8.0035440701708841E-4</v>
      </c>
      <c r="L3073" s="96">
        <f t="shared" si="287"/>
        <v>6.1580000000000003E-3</v>
      </c>
    </row>
    <row r="3074" spans="1:12" ht="13.95" customHeight="1" x14ac:dyDescent="0.3">
      <c r="A3074" s="94">
        <v>43496</v>
      </c>
      <c r="B3074" s="57" t="s">
        <v>372</v>
      </c>
      <c r="C3074" s="57" t="s">
        <v>117</v>
      </c>
      <c r="D3074" s="19" t="str">
        <f t="shared" si="282"/>
        <v>Cyclicals</v>
      </c>
      <c r="E3074" s="19" t="str">
        <f t="shared" si="283"/>
        <v>Cyclicals ex-WEG &amp; Embraer</v>
      </c>
      <c r="F3074" s="100">
        <v>5.8899999999999994E-3</v>
      </c>
      <c r="G3074" s="101">
        <v>22.443000000000001</v>
      </c>
      <c r="H3074" s="98">
        <v>0.32623000000000002</v>
      </c>
      <c r="I3074" s="20">
        <f t="shared" si="284"/>
        <v>1</v>
      </c>
      <c r="J3074" s="102">
        <f t="shared" si="285"/>
        <v>2.6244263244664257E-4</v>
      </c>
      <c r="K3074" s="102">
        <f t="shared" si="286"/>
        <v>8.0447117814622375E-4</v>
      </c>
      <c r="L3074" s="96">
        <f t="shared" si="287"/>
        <v>5.8899999999999994E-3</v>
      </c>
    </row>
    <row r="3075" spans="1:12" ht="13.95" customHeight="1" x14ac:dyDescent="0.3">
      <c r="A3075" s="94">
        <v>43524</v>
      </c>
      <c r="B3075" s="57" t="s">
        <v>372</v>
      </c>
      <c r="C3075" s="57" t="s">
        <v>117</v>
      </c>
      <c r="D3075" s="19" t="str">
        <f t="shared" si="282"/>
        <v>Cyclicals</v>
      </c>
      <c r="E3075" s="19" t="str">
        <f t="shared" si="283"/>
        <v>Cyclicals ex-WEG &amp; Embraer</v>
      </c>
      <c r="F3075" s="100">
        <v>5.5149999999999999E-3</v>
      </c>
      <c r="G3075" s="101">
        <v>20.457000000000001</v>
      </c>
      <c r="H3075" s="98">
        <v>0.32373000000000002</v>
      </c>
      <c r="I3075" s="20">
        <f t="shared" si="284"/>
        <v>1</v>
      </c>
      <c r="J3075" s="102">
        <f t="shared" si="285"/>
        <v>2.6958987143764967E-4</v>
      </c>
      <c r="K3075" s="102">
        <f t="shared" si="286"/>
        <v>8.3276147233079926E-4</v>
      </c>
      <c r="L3075" s="96">
        <f t="shared" si="287"/>
        <v>5.5149999999999999E-3</v>
      </c>
    </row>
    <row r="3076" spans="1:12" ht="13.95" customHeight="1" x14ac:dyDescent="0.3">
      <c r="A3076" s="94">
        <v>43555</v>
      </c>
      <c r="B3076" s="57" t="s">
        <v>372</v>
      </c>
      <c r="C3076" s="57" t="s">
        <v>117</v>
      </c>
      <c r="D3076" s="19" t="str">
        <f t="shared" si="282"/>
        <v>Cyclicals</v>
      </c>
      <c r="E3076" s="19" t="str">
        <f t="shared" si="283"/>
        <v>Cyclicals ex-WEG &amp; Embraer</v>
      </c>
      <c r="F3076" s="100">
        <v>5.1839999999999994E-3</v>
      </c>
      <c r="G3076" s="101">
        <v>18.747</v>
      </c>
      <c r="H3076" s="98">
        <v>0.33923999999999999</v>
      </c>
      <c r="I3076" s="20">
        <f t="shared" si="284"/>
        <v>1</v>
      </c>
      <c r="J3076" s="102">
        <f t="shared" si="285"/>
        <v>2.765242438790206E-4</v>
      </c>
      <c r="K3076" s="102">
        <f t="shared" si="286"/>
        <v>8.1512865192495166E-4</v>
      </c>
      <c r="L3076" s="96">
        <f t="shared" si="287"/>
        <v>5.1839999999999994E-3</v>
      </c>
    </row>
    <row r="3077" spans="1:12" ht="13.95" customHeight="1" x14ac:dyDescent="0.3">
      <c r="A3077" s="94">
        <v>43585</v>
      </c>
      <c r="B3077" s="57" t="s">
        <v>372</v>
      </c>
      <c r="C3077" s="57" t="s">
        <v>117</v>
      </c>
      <c r="D3077" s="19" t="str">
        <f t="shared" ref="D3077:D3140" si="288">VLOOKUP(C3077,GicsMap,2,FALSE)</f>
        <v>Cyclicals</v>
      </c>
      <c r="E3077" s="19" t="str">
        <f t="shared" ref="E3077:E3140" si="289">IF(D3077="Cyclicals",IF(COUNTIF(GlobalList,B3077)&gt;0,"WEG &amp; Embraer","Cyclicals ex-WEG &amp; Embraer"),D3077)</f>
        <v>Cyclicals ex-WEG &amp; Embraer</v>
      </c>
      <c r="F3077" s="100">
        <v>5.3369999999999997E-3</v>
      </c>
      <c r="G3077" s="101">
        <v>19.126999999999999</v>
      </c>
      <c r="H3077" s="98">
        <v>0.32819999999999999</v>
      </c>
      <c r="I3077" s="20">
        <f t="shared" ref="I3077:I3140" si="290">IF(AND(ISNUMBER(G3077),ISNUMBER(H3077),G3077&gt;=PEmin,G3077&lt;=PEmax,H3077&gt;=ROEmin,H3077&lt;=ROEmax),1,0)</f>
        <v>1</v>
      </c>
      <c r="J3077" s="102">
        <f t="shared" ref="J3077:J3140" si="291">IF(I3077=1,F3077/G3077,0)</f>
        <v>2.7902964395880168E-4</v>
      </c>
      <c r="K3077" s="102">
        <f t="shared" ref="K3077:K3140" si="292">IF(I3077=1,J3077/H3077,0)</f>
        <v>8.501817305265134E-4</v>
      </c>
      <c r="L3077" s="96">
        <f t="shared" ref="L3077:L3140" si="293">I3077*F3077</f>
        <v>5.3369999999999997E-3</v>
      </c>
    </row>
    <row r="3078" spans="1:12" ht="13.95" customHeight="1" x14ac:dyDescent="0.3">
      <c r="A3078" s="94">
        <v>43616</v>
      </c>
      <c r="B3078" s="57" t="s">
        <v>372</v>
      </c>
      <c r="C3078" s="57" t="s">
        <v>117</v>
      </c>
      <c r="D3078" s="19" t="str">
        <f t="shared" si="288"/>
        <v>Cyclicals</v>
      </c>
      <c r="E3078" s="19" t="str">
        <f t="shared" si="289"/>
        <v>Cyclicals ex-WEG &amp; Embraer</v>
      </c>
      <c r="F3078" s="100">
        <v>4.7270000000000003E-3</v>
      </c>
      <c r="G3078" s="101">
        <v>16.765999999999998</v>
      </c>
      <c r="H3078" s="98">
        <v>0.32517000000000001</v>
      </c>
      <c r="I3078" s="20">
        <f t="shared" si="290"/>
        <v>1</v>
      </c>
      <c r="J3078" s="102">
        <f t="shared" si="291"/>
        <v>2.8193963974710727E-4</v>
      </c>
      <c r="K3078" s="102">
        <f t="shared" si="292"/>
        <v>8.6705304839655337E-4</v>
      </c>
      <c r="L3078" s="96">
        <f t="shared" si="293"/>
        <v>4.7270000000000003E-3</v>
      </c>
    </row>
    <row r="3079" spans="1:12" ht="13.95" customHeight="1" x14ac:dyDescent="0.3">
      <c r="A3079" s="94">
        <v>43646</v>
      </c>
      <c r="B3079" s="57" t="s">
        <v>372</v>
      </c>
      <c r="C3079" s="57" t="s">
        <v>117</v>
      </c>
      <c r="D3079" s="19" t="str">
        <f t="shared" si="288"/>
        <v>Cyclicals</v>
      </c>
      <c r="E3079" s="19" t="str">
        <f t="shared" si="289"/>
        <v>Cyclicals ex-WEG &amp; Embraer</v>
      </c>
      <c r="F3079" s="100">
        <v>4.3880000000000004E-3</v>
      </c>
      <c r="G3079" s="101">
        <v>16</v>
      </c>
      <c r="H3079" s="98">
        <v>0.32290999999999997</v>
      </c>
      <c r="I3079" s="20">
        <f t="shared" si="290"/>
        <v>1</v>
      </c>
      <c r="J3079" s="102">
        <f t="shared" si="291"/>
        <v>2.7425000000000003E-4</v>
      </c>
      <c r="K3079" s="102">
        <f t="shared" si="292"/>
        <v>8.4930785667833156E-4</v>
      </c>
      <c r="L3079" s="96">
        <f t="shared" si="293"/>
        <v>4.3880000000000004E-3</v>
      </c>
    </row>
    <row r="3080" spans="1:12" ht="13.95" customHeight="1" x14ac:dyDescent="0.3">
      <c r="A3080" s="94">
        <v>43677</v>
      </c>
      <c r="B3080" s="57" t="s">
        <v>372</v>
      </c>
      <c r="C3080" s="57" t="s">
        <v>117</v>
      </c>
      <c r="D3080" s="19" t="str">
        <f t="shared" si="288"/>
        <v>Cyclicals</v>
      </c>
      <c r="E3080" s="19" t="str">
        <f t="shared" si="289"/>
        <v>Cyclicals ex-WEG &amp; Embraer</v>
      </c>
      <c r="F3080" s="100">
        <v>4.4270000000000004E-3</v>
      </c>
      <c r="G3080" s="101">
        <v>16.135000000000002</v>
      </c>
      <c r="H3080" s="98">
        <v>0.32045000000000001</v>
      </c>
      <c r="I3080" s="20">
        <f t="shared" si="290"/>
        <v>1</v>
      </c>
      <c r="J3080" s="102">
        <f t="shared" si="291"/>
        <v>2.7437248218159283E-4</v>
      </c>
      <c r="K3080" s="102">
        <f t="shared" si="292"/>
        <v>8.5620996155903511E-4</v>
      </c>
      <c r="L3080" s="96">
        <f t="shared" si="293"/>
        <v>4.4270000000000004E-3</v>
      </c>
    </row>
    <row r="3081" spans="1:12" ht="13.95" customHeight="1" x14ac:dyDescent="0.3">
      <c r="A3081" s="94">
        <v>43708</v>
      </c>
      <c r="B3081" s="57" t="s">
        <v>372</v>
      </c>
      <c r="C3081" s="57" t="s">
        <v>117</v>
      </c>
      <c r="D3081" s="19" t="str">
        <f t="shared" si="288"/>
        <v>Cyclicals</v>
      </c>
      <c r="E3081" s="19" t="str">
        <f t="shared" si="289"/>
        <v>Cyclicals ex-WEG &amp; Embraer</v>
      </c>
      <c r="F3081" s="100">
        <v>4.4740000000000014E-3</v>
      </c>
      <c r="G3081" s="101">
        <v>17.141999999999999</v>
      </c>
      <c r="H3081" s="98">
        <v>0.28370000000000001</v>
      </c>
      <c r="I3081" s="20">
        <f t="shared" si="290"/>
        <v>1</v>
      </c>
      <c r="J3081" s="102">
        <f t="shared" si="291"/>
        <v>2.6099638315249106E-4</v>
      </c>
      <c r="K3081" s="102">
        <f t="shared" si="292"/>
        <v>9.1997315175358142E-4</v>
      </c>
      <c r="L3081" s="96">
        <f t="shared" si="293"/>
        <v>4.4740000000000014E-3</v>
      </c>
    </row>
    <row r="3082" spans="1:12" ht="13.95" customHeight="1" x14ac:dyDescent="0.3">
      <c r="A3082" s="94">
        <v>43738</v>
      </c>
      <c r="B3082" s="57" t="s">
        <v>372</v>
      </c>
      <c r="C3082" s="57" t="s">
        <v>117</v>
      </c>
      <c r="D3082" s="19" t="str">
        <f t="shared" si="288"/>
        <v>Cyclicals</v>
      </c>
      <c r="E3082" s="19" t="str">
        <f t="shared" si="289"/>
        <v>Cyclicals ex-WEG &amp; Embraer</v>
      </c>
      <c r="F3082" s="100">
        <v>4.5500000000000002E-3</v>
      </c>
      <c r="G3082" s="101">
        <v>18.125</v>
      </c>
      <c r="H3082" s="98">
        <v>0.26307000000000003</v>
      </c>
      <c r="I3082" s="20">
        <f t="shared" si="290"/>
        <v>1</v>
      </c>
      <c r="J3082" s="102">
        <f t="shared" si="291"/>
        <v>2.510344827586207E-4</v>
      </c>
      <c r="K3082" s="102">
        <f t="shared" si="292"/>
        <v>9.5424975390056134E-4</v>
      </c>
      <c r="L3082" s="96">
        <f t="shared" si="293"/>
        <v>4.5500000000000002E-3</v>
      </c>
    </row>
    <row r="3083" spans="1:12" ht="13.95" customHeight="1" x14ac:dyDescent="0.3">
      <c r="A3083" s="94">
        <v>43769</v>
      </c>
      <c r="B3083" s="57" t="s">
        <v>372</v>
      </c>
      <c r="C3083" s="57" t="s">
        <v>117</v>
      </c>
      <c r="D3083" s="19" t="str">
        <f t="shared" si="288"/>
        <v>Cyclicals</v>
      </c>
      <c r="E3083" s="19" t="str">
        <f t="shared" si="289"/>
        <v>Cyclicals ex-WEG &amp; Embraer</v>
      </c>
      <c r="F3083" s="100">
        <v>4.0860000000000002E-3</v>
      </c>
      <c r="G3083" s="101">
        <v>19.509</v>
      </c>
      <c r="H3083" s="98">
        <v>0.25968999999999998</v>
      </c>
      <c r="I3083" s="20">
        <f t="shared" si="290"/>
        <v>1</v>
      </c>
      <c r="J3083" s="102">
        <f t="shared" si="291"/>
        <v>2.0944179609411041E-4</v>
      </c>
      <c r="K3083" s="102">
        <f t="shared" si="292"/>
        <v>8.0650697406180606E-4</v>
      </c>
      <c r="L3083" s="96">
        <f t="shared" si="293"/>
        <v>4.0860000000000002E-3</v>
      </c>
    </row>
    <row r="3084" spans="1:12" ht="13.95" customHeight="1" x14ac:dyDescent="0.3">
      <c r="A3084" s="94">
        <v>43799</v>
      </c>
      <c r="B3084" s="57" t="s">
        <v>372</v>
      </c>
      <c r="C3084" s="57" t="s">
        <v>117</v>
      </c>
      <c r="D3084" s="19" t="str">
        <f t="shared" si="288"/>
        <v>Cyclicals</v>
      </c>
      <c r="E3084" s="19" t="str">
        <f t="shared" si="289"/>
        <v>Cyclicals ex-WEG &amp; Embraer</v>
      </c>
      <c r="F3084" s="100">
        <v>3.1640000000000001E-3</v>
      </c>
      <c r="G3084" s="101">
        <v>13.750999999999999</v>
      </c>
      <c r="H3084" s="98">
        <v>0.25657000000000002</v>
      </c>
      <c r="I3084" s="20">
        <f t="shared" si="290"/>
        <v>1</v>
      </c>
      <c r="J3084" s="102">
        <f t="shared" si="291"/>
        <v>2.3009235691949677E-4</v>
      </c>
      <c r="K3084" s="102">
        <f t="shared" si="292"/>
        <v>8.9680148466109351E-4</v>
      </c>
      <c r="L3084" s="96">
        <f t="shared" si="293"/>
        <v>3.1640000000000001E-3</v>
      </c>
    </row>
    <row r="3085" spans="1:12" ht="13.95" customHeight="1" x14ac:dyDescent="0.3">
      <c r="A3085" s="94">
        <v>43830</v>
      </c>
      <c r="B3085" s="57" t="s">
        <v>372</v>
      </c>
      <c r="C3085" s="57" t="s">
        <v>117</v>
      </c>
      <c r="D3085" s="19" t="str">
        <f t="shared" si="288"/>
        <v>Cyclicals</v>
      </c>
      <c r="E3085" s="19" t="str">
        <f t="shared" si="289"/>
        <v>Cyclicals ex-WEG &amp; Embraer</v>
      </c>
      <c r="F3085" s="100">
        <v>3.2529999999999998E-3</v>
      </c>
      <c r="G3085" s="101">
        <v>15.808</v>
      </c>
      <c r="H3085" s="98">
        <v>0.25330000000000003</v>
      </c>
      <c r="I3085" s="20">
        <f t="shared" si="290"/>
        <v>1</v>
      </c>
      <c r="J3085" s="102">
        <f t="shared" si="291"/>
        <v>2.0578188259109311E-4</v>
      </c>
      <c r="K3085" s="102">
        <f t="shared" si="292"/>
        <v>8.1240380020170975E-4</v>
      </c>
      <c r="L3085" s="96">
        <f t="shared" si="293"/>
        <v>3.2529999999999998E-3</v>
      </c>
    </row>
    <row r="3086" spans="1:12" ht="13.95" customHeight="1" x14ac:dyDescent="0.3">
      <c r="A3086" s="94">
        <v>43861</v>
      </c>
      <c r="B3086" s="57" t="s">
        <v>372</v>
      </c>
      <c r="C3086" s="57" t="s">
        <v>117</v>
      </c>
      <c r="D3086" s="19" t="str">
        <f t="shared" si="288"/>
        <v>Cyclicals</v>
      </c>
      <c r="E3086" s="19" t="str">
        <f t="shared" si="289"/>
        <v>Cyclicals ex-WEG &amp; Embraer</v>
      </c>
      <c r="F3086" s="100">
        <v>2.637E-3</v>
      </c>
      <c r="G3086" s="101">
        <v>15.808</v>
      </c>
      <c r="H3086" s="98">
        <v>0.21945000000000001</v>
      </c>
      <c r="I3086" s="20">
        <f t="shared" si="290"/>
        <v>1</v>
      </c>
      <c r="J3086" s="102">
        <f t="shared" si="291"/>
        <v>1.6681427125506072E-4</v>
      </c>
      <c r="K3086" s="102">
        <f t="shared" si="292"/>
        <v>7.6014705516090555E-4</v>
      </c>
      <c r="L3086" s="96">
        <f t="shared" si="293"/>
        <v>2.637E-3</v>
      </c>
    </row>
    <row r="3087" spans="1:12" ht="13.95" customHeight="1" x14ac:dyDescent="0.3">
      <c r="A3087" s="94">
        <v>43890</v>
      </c>
      <c r="B3087" s="57" t="s">
        <v>372</v>
      </c>
      <c r="C3087" s="57" t="s">
        <v>117</v>
      </c>
      <c r="D3087" s="19" t="str">
        <f t="shared" si="288"/>
        <v>Cyclicals</v>
      </c>
      <c r="E3087" s="19" t="str">
        <f t="shared" si="289"/>
        <v>Cyclicals ex-WEG &amp; Embraer</v>
      </c>
      <c r="F3087" s="100">
        <v>2.0349999999999999E-3</v>
      </c>
      <c r="G3087" s="101">
        <v>11.05</v>
      </c>
      <c r="H3087" s="98">
        <v>0.21958</v>
      </c>
      <c r="I3087" s="20">
        <f t="shared" si="290"/>
        <v>1</v>
      </c>
      <c r="J3087" s="102">
        <f t="shared" si="291"/>
        <v>1.8416289592760178E-4</v>
      </c>
      <c r="K3087" s="102">
        <f t="shared" si="292"/>
        <v>8.3870523694144176E-4</v>
      </c>
      <c r="L3087" s="96">
        <f t="shared" si="293"/>
        <v>2.0349999999999999E-3</v>
      </c>
    </row>
    <row r="3088" spans="1:12" ht="13.95" customHeight="1" x14ac:dyDescent="0.3">
      <c r="A3088" s="94">
        <v>43921</v>
      </c>
      <c r="B3088" s="57" t="s">
        <v>372</v>
      </c>
      <c r="C3088" s="57" t="s">
        <v>117</v>
      </c>
      <c r="D3088" s="19" t="str">
        <f t="shared" si="288"/>
        <v>Cyclicals</v>
      </c>
      <c r="E3088" s="19" t="str">
        <f t="shared" si="289"/>
        <v>Cyclicals ex-WEG &amp; Embraer</v>
      </c>
      <c r="F3088" s="100">
        <v>1.255E-3</v>
      </c>
      <c r="G3088" s="101">
        <v>4.7889999999999997</v>
      </c>
      <c r="H3088" s="98">
        <v>0.21948999999999999</v>
      </c>
      <c r="I3088" s="20">
        <f t="shared" si="290"/>
        <v>1</v>
      </c>
      <c r="J3088" s="102">
        <f t="shared" si="291"/>
        <v>2.6205888494466487E-4</v>
      </c>
      <c r="K3088" s="102">
        <f t="shared" si="292"/>
        <v>1.193944530250421E-3</v>
      </c>
      <c r="L3088" s="96">
        <f t="shared" si="293"/>
        <v>1.255E-3</v>
      </c>
    </row>
    <row r="3089" spans="1:12" ht="13.95" customHeight="1" x14ac:dyDescent="0.3">
      <c r="A3089" s="94">
        <v>43951</v>
      </c>
      <c r="B3089" s="57" t="s">
        <v>372</v>
      </c>
      <c r="C3089" s="57" t="s">
        <v>117</v>
      </c>
      <c r="D3089" s="19" t="str">
        <f t="shared" si="288"/>
        <v>Cyclicals</v>
      </c>
      <c r="E3089" s="19" t="str">
        <f t="shared" si="289"/>
        <v>Cyclicals ex-WEG &amp; Embraer</v>
      </c>
      <c r="F3089" s="100">
        <v>1.382E-3</v>
      </c>
      <c r="G3089" s="101">
        <v>5.9</v>
      </c>
      <c r="H3089" s="98">
        <v>0.21965999999999999</v>
      </c>
      <c r="I3089" s="20">
        <f t="shared" si="290"/>
        <v>1</v>
      </c>
      <c r="J3089" s="102">
        <f t="shared" si="291"/>
        <v>2.342372881355932E-4</v>
      </c>
      <c r="K3089" s="102">
        <f t="shared" si="292"/>
        <v>1.0663629615569206E-3</v>
      </c>
      <c r="L3089" s="96">
        <f t="shared" si="293"/>
        <v>1.382E-3</v>
      </c>
    </row>
    <row r="3090" spans="1:12" ht="13.95" customHeight="1" x14ac:dyDescent="0.3">
      <c r="A3090" s="94">
        <v>43982</v>
      </c>
      <c r="B3090" s="57" t="s">
        <v>372</v>
      </c>
      <c r="C3090" s="57" t="s">
        <v>117</v>
      </c>
      <c r="D3090" s="19" t="str">
        <f t="shared" si="288"/>
        <v>Cyclicals</v>
      </c>
      <c r="E3090" s="19" t="str">
        <f t="shared" si="289"/>
        <v>Cyclicals ex-WEG &amp; Embraer</v>
      </c>
      <c r="F3090" s="100">
        <v>1.328E-3</v>
      </c>
      <c r="G3090" s="101">
        <v>6.1040000000000001</v>
      </c>
      <c r="H3090" s="98">
        <v>0.21981999999999999</v>
      </c>
      <c r="I3090" s="20">
        <f t="shared" si="290"/>
        <v>1</v>
      </c>
      <c r="J3090" s="102">
        <f t="shared" si="291"/>
        <v>2.1756225425950196E-4</v>
      </c>
      <c r="K3090" s="102">
        <f t="shared" si="292"/>
        <v>9.8972911591075404E-4</v>
      </c>
      <c r="L3090" s="96">
        <f t="shared" si="293"/>
        <v>1.328E-3</v>
      </c>
    </row>
    <row r="3091" spans="1:12" ht="13.95" customHeight="1" x14ac:dyDescent="0.3">
      <c r="A3091" s="94">
        <v>44012</v>
      </c>
      <c r="B3091" s="57" t="s">
        <v>372</v>
      </c>
      <c r="C3091" s="57" t="s">
        <v>117</v>
      </c>
      <c r="D3091" s="19" t="str">
        <f t="shared" si="288"/>
        <v>Cyclicals</v>
      </c>
      <c r="E3091" s="19" t="str">
        <f t="shared" si="289"/>
        <v>Cyclicals ex-WEG &amp; Embraer</v>
      </c>
      <c r="F3091" s="100">
        <v>1.5349999999999999E-3</v>
      </c>
      <c r="G3091" s="101">
        <v>7.6189999999999998</v>
      </c>
      <c r="H3091" s="98">
        <v>0.21998999999999999</v>
      </c>
      <c r="I3091" s="20">
        <f t="shared" si="290"/>
        <v>1</v>
      </c>
      <c r="J3091" s="102">
        <f t="shared" si="291"/>
        <v>2.0147000918755741E-4</v>
      </c>
      <c r="K3091" s="102">
        <f t="shared" si="292"/>
        <v>9.1581439696148651E-4</v>
      </c>
      <c r="L3091" s="96">
        <f t="shared" si="293"/>
        <v>1.5349999999999999E-3</v>
      </c>
    </row>
    <row r="3092" spans="1:12" ht="13.95" customHeight="1" x14ac:dyDescent="0.3">
      <c r="A3092" s="94">
        <v>44043</v>
      </c>
      <c r="B3092" s="57" t="s">
        <v>372</v>
      </c>
      <c r="C3092" s="57" t="s">
        <v>117</v>
      </c>
      <c r="D3092" s="19" t="str">
        <f t="shared" si="288"/>
        <v>Cyclicals</v>
      </c>
      <c r="E3092" s="19" t="str">
        <f t="shared" si="289"/>
        <v>Cyclicals ex-WEG &amp; Embraer</v>
      </c>
      <c r="F3092" s="100">
        <v>1.874E-3</v>
      </c>
      <c r="G3092" s="101">
        <v>9.5109999999999992</v>
      </c>
      <c r="H3092" s="98">
        <v>0.20968000000000001</v>
      </c>
      <c r="I3092" s="20">
        <f t="shared" si="290"/>
        <v>1</v>
      </c>
      <c r="J3092" s="102">
        <f t="shared" si="291"/>
        <v>1.9703501209126278E-4</v>
      </c>
      <c r="K3092" s="102">
        <f t="shared" si="292"/>
        <v>9.3969387681830776E-4</v>
      </c>
      <c r="L3092" s="96">
        <f t="shared" si="293"/>
        <v>1.874E-3</v>
      </c>
    </row>
    <row r="3093" spans="1:12" ht="13.95" customHeight="1" x14ac:dyDescent="0.3">
      <c r="A3093" s="94">
        <v>44074</v>
      </c>
      <c r="B3093" s="57" t="s">
        <v>372</v>
      </c>
      <c r="C3093" s="57" t="s">
        <v>117</v>
      </c>
      <c r="D3093" s="19" t="str">
        <f t="shared" si="288"/>
        <v>Cyclicals</v>
      </c>
      <c r="E3093" s="19" t="str">
        <f t="shared" si="289"/>
        <v>Cyclicals ex-WEG &amp; Embraer</v>
      </c>
      <c r="F3093" s="100">
        <v>1.7099999999999999E-3</v>
      </c>
      <c r="G3093" s="101">
        <v>9.5109999999999992</v>
      </c>
      <c r="H3093" s="98">
        <v>0.20966000000000001</v>
      </c>
      <c r="I3093" s="20">
        <f t="shared" si="290"/>
        <v>1</v>
      </c>
      <c r="J3093" s="102">
        <f t="shared" si="291"/>
        <v>1.7979181999789717E-4</v>
      </c>
      <c r="K3093" s="102">
        <f t="shared" si="292"/>
        <v>8.5753992176808714E-4</v>
      </c>
      <c r="L3093" s="96">
        <f t="shared" si="293"/>
        <v>1.7099999999999999E-3</v>
      </c>
    </row>
    <row r="3094" spans="1:12" ht="13.95" customHeight="1" x14ac:dyDescent="0.3">
      <c r="A3094" s="94">
        <v>44104</v>
      </c>
      <c r="B3094" s="57" t="s">
        <v>372</v>
      </c>
      <c r="C3094" s="57" t="s">
        <v>117</v>
      </c>
      <c r="D3094" s="19" t="str">
        <f t="shared" si="288"/>
        <v>Cyclicals</v>
      </c>
      <c r="E3094" s="19" t="str">
        <f t="shared" si="289"/>
        <v>Cyclicals ex-WEG &amp; Embraer</v>
      </c>
      <c r="F3094" s="100">
        <v>1.3910000000000001E-3</v>
      </c>
      <c r="G3094" s="101">
        <v>9.5109999999999992</v>
      </c>
      <c r="H3094" s="98">
        <v>0.20904</v>
      </c>
      <c r="I3094" s="20">
        <f t="shared" si="290"/>
        <v>1</v>
      </c>
      <c r="J3094" s="102">
        <f t="shared" si="291"/>
        <v>1.4625170854799707E-4</v>
      </c>
      <c r="K3094" s="102">
        <f t="shared" si="292"/>
        <v>6.9963503897817192E-4</v>
      </c>
      <c r="L3094" s="96">
        <f t="shared" si="293"/>
        <v>1.3910000000000001E-3</v>
      </c>
    </row>
    <row r="3095" spans="1:12" ht="13.95" customHeight="1" x14ac:dyDescent="0.3">
      <c r="A3095" s="94">
        <v>44135</v>
      </c>
      <c r="B3095" s="57" t="s">
        <v>372</v>
      </c>
      <c r="C3095" s="57" t="s">
        <v>117</v>
      </c>
      <c r="D3095" s="19" t="str">
        <f t="shared" si="288"/>
        <v>Cyclicals</v>
      </c>
      <c r="E3095" s="19" t="str">
        <f t="shared" si="289"/>
        <v>Cyclicals ex-WEG &amp; Embraer</v>
      </c>
      <c r="F3095" s="100">
        <v>1.0629999999999999E-3</v>
      </c>
      <c r="G3095" s="101">
        <v>9.5109999999999992</v>
      </c>
      <c r="H3095" s="98">
        <v>0.20904</v>
      </c>
      <c r="I3095" s="20">
        <f t="shared" si="290"/>
        <v>1</v>
      </c>
      <c r="J3095" s="102">
        <f t="shared" si="291"/>
        <v>1.117653243612659E-4</v>
      </c>
      <c r="K3095" s="102">
        <f t="shared" si="292"/>
        <v>5.3465999024715797E-4</v>
      </c>
      <c r="L3095" s="96">
        <f t="shared" si="293"/>
        <v>1.0629999999999999E-3</v>
      </c>
    </row>
    <row r="3096" spans="1:12" ht="13.95" customHeight="1" x14ac:dyDescent="0.3">
      <c r="A3096" s="94">
        <v>44165</v>
      </c>
      <c r="B3096" s="57" t="s">
        <v>372</v>
      </c>
      <c r="C3096" s="57" t="s">
        <v>117</v>
      </c>
      <c r="D3096" s="19" t="str">
        <f t="shared" si="288"/>
        <v>Cyclicals</v>
      </c>
      <c r="E3096" s="19" t="str">
        <f t="shared" si="289"/>
        <v>Cyclicals ex-WEG &amp; Embraer</v>
      </c>
      <c r="F3096" s="100">
        <v>1.3630000000000001E-3</v>
      </c>
      <c r="G3096" s="101">
        <v>9.5109999999999992</v>
      </c>
      <c r="H3096" s="98">
        <v>0.20835000000000001</v>
      </c>
      <c r="I3096" s="20">
        <f t="shared" si="290"/>
        <v>1</v>
      </c>
      <c r="J3096" s="102">
        <f t="shared" si="291"/>
        <v>1.4330774892230052E-4</v>
      </c>
      <c r="K3096" s="102">
        <f t="shared" si="292"/>
        <v>6.8782216905351819E-4</v>
      </c>
      <c r="L3096" s="96">
        <f t="shared" si="293"/>
        <v>1.3630000000000001E-3</v>
      </c>
    </row>
    <row r="3097" spans="1:12" ht="13.95" customHeight="1" x14ac:dyDescent="0.3">
      <c r="A3097" s="94">
        <v>44196</v>
      </c>
      <c r="B3097" s="57" t="s">
        <v>372</v>
      </c>
      <c r="C3097" s="57" t="s">
        <v>117</v>
      </c>
      <c r="D3097" s="19" t="str">
        <f t="shared" si="288"/>
        <v>Cyclicals</v>
      </c>
      <c r="E3097" s="19" t="str">
        <f t="shared" si="289"/>
        <v>Cyclicals ex-WEG &amp; Embraer</v>
      </c>
      <c r="F3097" s="100">
        <v>1.3489999999999999E-3</v>
      </c>
      <c r="G3097" s="101">
        <v>9.5109999999999992</v>
      </c>
      <c r="H3097" s="98">
        <v>0.20799999999999999</v>
      </c>
      <c r="I3097" s="20">
        <f t="shared" si="290"/>
        <v>1</v>
      </c>
      <c r="J3097" s="102">
        <f t="shared" si="291"/>
        <v>1.4183576910945222E-4</v>
      </c>
      <c r="K3097" s="102">
        <f t="shared" si="292"/>
        <v>6.8190273610313566E-4</v>
      </c>
      <c r="L3097" s="96">
        <f t="shared" si="293"/>
        <v>1.3489999999999999E-3</v>
      </c>
    </row>
    <row r="3098" spans="1:12" ht="13.95" customHeight="1" x14ac:dyDescent="0.3">
      <c r="A3098" s="94">
        <v>44227</v>
      </c>
      <c r="B3098" s="57" t="s">
        <v>372</v>
      </c>
      <c r="C3098" s="57" t="s">
        <v>117</v>
      </c>
      <c r="D3098" s="19" t="str">
        <f t="shared" si="288"/>
        <v>Cyclicals</v>
      </c>
      <c r="E3098" s="19" t="str">
        <f t="shared" si="289"/>
        <v>Cyclicals ex-WEG &amp; Embraer</v>
      </c>
      <c r="F3098" s="100">
        <v>1.5499999999999999E-3</v>
      </c>
      <c r="G3098" s="101">
        <v>9.5109999999999992</v>
      </c>
      <c r="H3098" s="98">
        <v>0.20905000000000001</v>
      </c>
      <c r="I3098" s="20">
        <f t="shared" si="290"/>
        <v>1</v>
      </c>
      <c r="J3098" s="102">
        <f t="shared" si="291"/>
        <v>1.629691935653454E-4</v>
      </c>
      <c r="K3098" s="102">
        <f t="shared" si="292"/>
        <v>7.7957040691387417E-4</v>
      </c>
      <c r="L3098" s="96">
        <f t="shared" si="293"/>
        <v>1.5499999999999999E-3</v>
      </c>
    </row>
    <row r="3099" spans="1:12" ht="13.95" customHeight="1" x14ac:dyDescent="0.3">
      <c r="A3099" s="94">
        <v>44255</v>
      </c>
      <c r="B3099" s="57" t="s">
        <v>372</v>
      </c>
      <c r="C3099" s="57" t="s">
        <v>117</v>
      </c>
      <c r="D3099" s="19" t="str">
        <f t="shared" si="288"/>
        <v>Cyclicals</v>
      </c>
      <c r="E3099" s="19" t="str">
        <f t="shared" si="289"/>
        <v>Cyclicals ex-WEG &amp; Embraer</v>
      </c>
      <c r="F3099" s="100">
        <v>1.41E-3</v>
      </c>
      <c r="G3099" s="101">
        <v>9.5109999999999992</v>
      </c>
      <c r="H3099" s="98">
        <v>0.21004</v>
      </c>
      <c r="I3099" s="20">
        <f t="shared" si="290"/>
        <v>1</v>
      </c>
      <c r="J3099" s="102">
        <f t="shared" si="291"/>
        <v>1.482493954368626E-4</v>
      </c>
      <c r="K3099" s="102">
        <f t="shared" si="292"/>
        <v>7.0581506111627593E-4</v>
      </c>
      <c r="L3099" s="96">
        <f t="shared" si="293"/>
        <v>1.41E-3</v>
      </c>
    </row>
    <row r="3100" spans="1:12" ht="13.95" customHeight="1" x14ac:dyDescent="0.3">
      <c r="A3100" s="94">
        <v>44286</v>
      </c>
      <c r="B3100" s="57" t="s">
        <v>372</v>
      </c>
      <c r="C3100" s="57" t="s">
        <v>117</v>
      </c>
      <c r="D3100" s="19" t="str">
        <f t="shared" si="288"/>
        <v>Cyclicals</v>
      </c>
      <c r="E3100" s="19" t="str">
        <f t="shared" si="289"/>
        <v>Cyclicals ex-WEG &amp; Embraer</v>
      </c>
      <c r="F3100" s="100">
        <v>1.6000000000000001E-3</v>
      </c>
      <c r="G3100" s="101">
        <v>9.5109999999999992</v>
      </c>
      <c r="H3100" s="98">
        <v>0.21118999999999999</v>
      </c>
      <c r="I3100" s="20">
        <f t="shared" si="290"/>
        <v>1</v>
      </c>
      <c r="J3100" s="102">
        <f t="shared" si="291"/>
        <v>1.6822626432551785E-4</v>
      </c>
      <c r="K3100" s="102">
        <f t="shared" si="292"/>
        <v>7.9656358883241568E-4</v>
      </c>
      <c r="L3100" s="96">
        <f t="shared" si="293"/>
        <v>1.6000000000000001E-3</v>
      </c>
    </row>
    <row r="3101" spans="1:12" ht="13.95" customHeight="1" x14ac:dyDescent="0.3">
      <c r="A3101" s="94">
        <v>44316</v>
      </c>
      <c r="B3101" s="57" t="s">
        <v>372</v>
      </c>
      <c r="C3101" s="57" t="s">
        <v>117</v>
      </c>
      <c r="D3101" s="19" t="str">
        <f t="shared" si="288"/>
        <v>Cyclicals</v>
      </c>
      <c r="E3101" s="19" t="str">
        <f t="shared" si="289"/>
        <v>Cyclicals ex-WEG &amp; Embraer</v>
      </c>
      <c r="F3101" s="100">
        <v>2.2399999999999998E-3</v>
      </c>
      <c r="G3101" s="101">
        <v>9.5109999999999992</v>
      </c>
      <c r="H3101" s="98">
        <v>0.21224999999999999</v>
      </c>
      <c r="I3101" s="20">
        <f t="shared" si="290"/>
        <v>1</v>
      </c>
      <c r="J3101" s="102">
        <f t="shared" si="291"/>
        <v>2.3551677005572496E-4</v>
      </c>
      <c r="K3101" s="102">
        <f t="shared" si="292"/>
        <v>1.1096196469056535E-3</v>
      </c>
      <c r="L3101" s="96">
        <f t="shared" si="293"/>
        <v>2.2399999999999998E-3</v>
      </c>
    </row>
    <row r="3102" spans="1:12" ht="13.95" customHeight="1" x14ac:dyDescent="0.3">
      <c r="A3102" s="94">
        <v>44347</v>
      </c>
      <c r="B3102" s="57" t="s">
        <v>372</v>
      </c>
      <c r="C3102" s="57" t="s">
        <v>117</v>
      </c>
      <c r="D3102" s="19" t="str">
        <f t="shared" si="288"/>
        <v>Cyclicals</v>
      </c>
      <c r="E3102" s="19" t="str">
        <f t="shared" si="289"/>
        <v>Cyclicals ex-WEG &amp; Embraer</v>
      </c>
      <c r="F3102" s="100">
        <v>2.1900000000000001E-3</v>
      </c>
      <c r="G3102" s="101">
        <v>9.5109999999999992</v>
      </c>
      <c r="H3102" s="98">
        <v>0.21278</v>
      </c>
      <c r="I3102" s="20">
        <f t="shared" si="290"/>
        <v>1</v>
      </c>
      <c r="J3102" s="102">
        <f t="shared" si="291"/>
        <v>2.3025969929555255E-4</v>
      </c>
      <c r="K3102" s="102">
        <f t="shared" si="292"/>
        <v>1.0821491648442174E-3</v>
      </c>
      <c r="L3102" s="96">
        <f t="shared" si="293"/>
        <v>2.1900000000000001E-3</v>
      </c>
    </row>
    <row r="3103" spans="1:12" ht="13.95" customHeight="1" x14ac:dyDescent="0.3">
      <c r="A3103" s="94">
        <v>44377</v>
      </c>
      <c r="B3103" s="57" t="s">
        <v>372</v>
      </c>
      <c r="C3103" s="57" t="s">
        <v>117</v>
      </c>
      <c r="D3103" s="19" t="str">
        <f t="shared" si="288"/>
        <v>Cyclicals</v>
      </c>
      <c r="E3103" s="19" t="str">
        <f t="shared" si="289"/>
        <v>Cyclicals ex-WEG &amp; Embraer</v>
      </c>
      <c r="F3103" s="100">
        <v>2.7299999999999998E-3</v>
      </c>
      <c r="G3103" s="101">
        <v>9.5109999999999992</v>
      </c>
      <c r="H3103" s="98">
        <v>0.21278</v>
      </c>
      <c r="I3103" s="20">
        <f t="shared" si="290"/>
        <v>1</v>
      </c>
      <c r="J3103" s="102">
        <f t="shared" si="291"/>
        <v>2.870360635054148E-4</v>
      </c>
      <c r="K3103" s="102">
        <f t="shared" si="292"/>
        <v>1.3489804657647092E-3</v>
      </c>
      <c r="L3103" s="96">
        <f t="shared" si="293"/>
        <v>2.7299999999999998E-3</v>
      </c>
    </row>
    <row r="3104" spans="1:12" ht="13.95" customHeight="1" x14ac:dyDescent="0.3">
      <c r="A3104" s="94">
        <v>44408</v>
      </c>
      <c r="B3104" s="57" t="s">
        <v>372</v>
      </c>
      <c r="C3104" s="57" t="s">
        <v>117</v>
      </c>
      <c r="D3104" s="19" t="str">
        <f t="shared" si="288"/>
        <v>Cyclicals</v>
      </c>
      <c r="E3104" s="19" t="str">
        <f t="shared" si="289"/>
        <v>Cyclicals ex-WEG &amp; Embraer</v>
      </c>
      <c r="F3104" s="100">
        <v>2.2799999999999999E-3</v>
      </c>
      <c r="G3104" s="101">
        <v>9.5109999999999992</v>
      </c>
      <c r="H3104" s="98">
        <v>0.21278</v>
      </c>
      <c r="I3104" s="20">
        <f t="shared" si="290"/>
        <v>1</v>
      </c>
      <c r="J3104" s="102">
        <f t="shared" si="291"/>
        <v>2.397224266638629E-4</v>
      </c>
      <c r="K3104" s="102">
        <f t="shared" si="292"/>
        <v>1.1266210483309657E-3</v>
      </c>
      <c r="L3104" s="96">
        <f t="shared" si="293"/>
        <v>2.2799999999999999E-3</v>
      </c>
    </row>
    <row r="3105" spans="1:12" ht="13.95" customHeight="1" x14ac:dyDescent="0.3">
      <c r="A3105" s="94">
        <v>44439</v>
      </c>
      <c r="B3105" s="57" t="s">
        <v>372</v>
      </c>
      <c r="C3105" s="57" t="s">
        <v>117</v>
      </c>
      <c r="D3105" s="19" t="str">
        <f t="shared" si="288"/>
        <v>Cyclicals</v>
      </c>
      <c r="E3105" s="19" t="str">
        <f t="shared" si="289"/>
        <v>Cyclicals ex-WEG &amp; Embraer</v>
      </c>
      <c r="F3105" s="100">
        <v>2.2499999999999998E-3</v>
      </c>
      <c r="G3105" s="101">
        <v>9.5109999999999992</v>
      </c>
      <c r="H3105" s="98">
        <v>0.21278</v>
      </c>
      <c r="I3105" s="20">
        <f t="shared" si="290"/>
        <v>1</v>
      </c>
      <c r="J3105" s="102">
        <f t="shared" si="291"/>
        <v>2.3656818420775944E-4</v>
      </c>
      <c r="K3105" s="102">
        <f t="shared" si="292"/>
        <v>1.1117970871687163E-3</v>
      </c>
      <c r="L3105" s="96">
        <f t="shared" si="293"/>
        <v>2.2499999999999998E-3</v>
      </c>
    </row>
    <row r="3106" spans="1:12" ht="13.95" customHeight="1" x14ac:dyDescent="0.3">
      <c r="A3106" s="94">
        <v>44469</v>
      </c>
      <c r="B3106" s="57" t="s">
        <v>372</v>
      </c>
      <c r="C3106" s="57" t="s">
        <v>117</v>
      </c>
      <c r="D3106" s="19" t="str">
        <f t="shared" si="288"/>
        <v>Cyclicals</v>
      </c>
      <c r="E3106" s="19" t="str">
        <f t="shared" si="289"/>
        <v>Cyclicals ex-WEG &amp; Embraer</v>
      </c>
      <c r="F3106" s="100">
        <v>2.2499999999999998E-3</v>
      </c>
      <c r="G3106" s="101">
        <v>9.5109999999999992</v>
      </c>
      <c r="H3106" s="98">
        <v>0.21278</v>
      </c>
      <c r="I3106" s="20">
        <f t="shared" si="290"/>
        <v>1</v>
      </c>
      <c r="J3106" s="102">
        <f t="shared" si="291"/>
        <v>2.3656818420775944E-4</v>
      </c>
      <c r="K3106" s="102">
        <f t="shared" si="292"/>
        <v>1.1117970871687163E-3</v>
      </c>
      <c r="L3106" s="96">
        <f t="shared" si="293"/>
        <v>2.2499999999999998E-3</v>
      </c>
    </row>
    <row r="3107" spans="1:12" ht="13.95" customHeight="1" x14ac:dyDescent="0.3">
      <c r="A3107" s="94">
        <v>44500</v>
      </c>
      <c r="B3107" s="57" t="s">
        <v>372</v>
      </c>
      <c r="C3107" s="57" t="s">
        <v>117</v>
      </c>
      <c r="D3107" s="19" t="str">
        <f t="shared" si="288"/>
        <v>Cyclicals</v>
      </c>
      <c r="E3107" s="19" t="str">
        <f t="shared" si="289"/>
        <v>Cyclicals ex-WEG &amp; Embraer</v>
      </c>
      <c r="F3107" s="100">
        <v>1.8E-3</v>
      </c>
      <c r="G3107" s="101">
        <v>9.5109999999999992</v>
      </c>
      <c r="H3107" s="98">
        <v>0.21278</v>
      </c>
      <c r="I3107" s="20">
        <f t="shared" si="290"/>
        <v>1</v>
      </c>
      <c r="J3107" s="102">
        <f t="shared" si="291"/>
        <v>1.8925454736620756E-4</v>
      </c>
      <c r="K3107" s="102">
        <f t="shared" si="292"/>
        <v>8.8943766973497308E-4</v>
      </c>
      <c r="L3107" s="96">
        <f t="shared" si="293"/>
        <v>1.8E-3</v>
      </c>
    </row>
    <row r="3108" spans="1:12" ht="13.95" customHeight="1" x14ac:dyDescent="0.3">
      <c r="A3108" s="94">
        <v>44530</v>
      </c>
      <c r="B3108" s="57" t="s">
        <v>372</v>
      </c>
      <c r="C3108" s="57" t="s">
        <v>117</v>
      </c>
      <c r="D3108" s="19" t="str">
        <f t="shared" si="288"/>
        <v>Cyclicals</v>
      </c>
      <c r="E3108" s="19" t="str">
        <f t="shared" si="289"/>
        <v>Cyclicals ex-WEG &amp; Embraer</v>
      </c>
      <c r="F3108" s="100">
        <v>1.57E-3</v>
      </c>
      <c r="G3108" s="101">
        <v>9.5109999999999992</v>
      </c>
      <c r="H3108" s="98">
        <v>0.21278</v>
      </c>
      <c r="I3108" s="20">
        <f t="shared" si="290"/>
        <v>1</v>
      </c>
      <c r="J3108" s="102">
        <f t="shared" si="291"/>
        <v>1.6507202186941437E-4</v>
      </c>
      <c r="K3108" s="102">
        <f t="shared" si="292"/>
        <v>7.7578730082439318E-4</v>
      </c>
      <c r="L3108" s="96">
        <f t="shared" si="293"/>
        <v>1.57E-3</v>
      </c>
    </row>
    <row r="3109" spans="1:12" ht="13.95" customHeight="1" x14ac:dyDescent="0.3">
      <c r="A3109" s="94">
        <v>44561</v>
      </c>
      <c r="B3109" s="57" t="s">
        <v>372</v>
      </c>
      <c r="C3109" s="57" t="s">
        <v>117</v>
      </c>
      <c r="D3109" s="19" t="str">
        <f t="shared" si="288"/>
        <v>Cyclicals</v>
      </c>
      <c r="E3109" s="19" t="str">
        <f t="shared" si="289"/>
        <v>Cyclicals ex-WEG &amp; Embraer</v>
      </c>
      <c r="F3109" s="100">
        <v>1.5100000000000001E-3</v>
      </c>
      <c r="G3109" s="101">
        <v>9.5109999999999992</v>
      </c>
      <c r="H3109" s="98">
        <v>-0.21299999999999999</v>
      </c>
      <c r="I3109" s="20">
        <f t="shared" si="290"/>
        <v>0</v>
      </c>
      <c r="J3109" s="102">
        <f t="shared" si="291"/>
        <v>0</v>
      </c>
      <c r="K3109" s="102">
        <f t="shared" si="292"/>
        <v>0</v>
      </c>
      <c r="L3109" s="96">
        <f t="shared" si="293"/>
        <v>0</v>
      </c>
    </row>
    <row r="3110" spans="1:12" ht="13.95" customHeight="1" x14ac:dyDescent="0.3">
      <c r="A3110" s="94">
        <v>44592</v>
      </c>
      <c r="B3110" s="57" t="s">
        <v>372</v>
      </c>
      <c r="C3110" s="57" t="s">
        <v>117</v>
      </c>
      <c r="D3110" s="19" t="str">
        <f t="shared" si="288"/>
        <v>Cyclicals</v>
      </c>
      <c r="E3110" s="19" t="str">
        <f t="shared" si="289"/>
        <v>Cyclicals ex-WEG &amp; Embraer</v>
      </c>
      <c r="F3110" s="100">
        <v>1.5200000000000001E-3</v>
      </c>
      <c r="G3110" s="101">
        <v>9.5109999999999992</v>
      </c>
      <c r="H3110" s="98">
        <v>-0.16250999999999999</v>
      </c>
      <c r="I3110" s="20">
        <f t="shared" si="290"/>
        <v>0</v>
      </c>
      <c r="J3110" s="102">
        <f t="shared" si="291"/>
        <v>0</v>
      </c>
      <c r="K3110" s="102">
        <f t="shared" si="292"/>
        <v>0</v>
      </c>
      <c r="L3110" s="96">
        <f t="shared" si="293"/>
        <v>0</v>
      </c>
    </row>
    <row r="3111" spans="1:12" ht="13.95" customHeight="1" x14ac:dyDescent="0.3">
      <c r="A3111" s="94">
        <v>44620</v>
      </c>
      <c r="B3111" s="57" t="s">
        <v>372</v>
      </c>
      <c r="C3111" s="57" t="s">
        <v>117</v>
      </c>
      <c r="D3111" s="19" t="str">
        <f t="shared" si="288"/>
        <v>Cyclicals</v>
      </c>
      <c r="E3111" s="19" t="str">
        <f t="shared" si="289"/>
        <v>Cyclicals ex-WEG &amp; Embraer</v>
      </c>
      <c r="F3111" s="100">
        <v>1.31E-3</v>
      </c>
      <c r="G3111" s="101">
        <v>9.5109999999999992</v>
      </c>
      <c r="H3111" s="98">
        <v>-0.34577000000000002</v>
      </c>
      <c r="I3111" s="20">
        <f t="shared" si="290"/>
        <v>0</v>
      </c>
      <c r="J3111" s="102">
        <f t="shared" si="291"/>
        <v>0</v>
      </c>
      <c r="K3111" s="102">
        <f t="shared" si="292"/>
        <v>0</v>
      </c>
      <c r="L3111" s="96">
        <f t="shared" si="293"/>
        <v>0</v>
      </c>
    </row>
    <row r="3112" spans="1:12" ht="13.95" customHeight="1" x14ac:dyDescent="0.3">
      <c r="A3112" s="94">
        <v>44651</v>
      </c>
      <c r="B3112" s="57" t="s">
        <v>372</v>
      </c>
      <c r="C3112" s="57" t="s">
        <v>117</v>
      </c>
      <c r="D3112" s="19" t="str">
        <f t="shared" si="288"/>
        <v>Cyclicals</v>
      </c>
      <c r="E3112" s="19" t="str">
        <f t="shared" si="289"/>
        <v>Cyclicals ex-WEG &amp; Embraer</v>
      </c>
      <c r="F3112" s="100">
        <v>1.65E-3</v>
      </c>
      <c r="G3112" s="101">
        <v>93.003</v>
      </c>
      <c r="H3112" s="98">
        <v>8.5989999999999997E-2</v>
      </c>
      <c r="I3112" s="20">
        <f t="shared" si="290"/>
        <v>1</v>
      </c>
      <c r="J3112" s="102">
        <f t="shared" si="291"/>
        <v>1.7741363181832845E-5</v>
      </c>
      <c r="K3112" s="102">
        <f t="shared" si="292"/>
        <v>2.0631891129006683E-4</v>
      </c>
      <c r="L3112" s="96">
        <f t="shared" si="293"/>
        <v>1.65E-3</v>
      </c>
    </row>
    <row r="3113" spans="1:12" ht="13.95" customHeight="1" x14ac:dyDescent="0.3">
      <c r="A3113" s="94">
        <v>44681</v>
      </c>
      <c r="B3113" s="57" t="s">
        <v>372</v>
      </c>
      <c r="C3113" s="57" t="s">
        <v>117</v>
      </c>
      <c r="D3113" s="19" t="str">
        <f t="shared" si="288"/>
        <v>Cyclicals</v>
      </c>
      <c r="E3113" s="19" t="str">
        <f t="shared" si="289"/>
        <v>Cyclicals ex-WEG &amp; Embraer</v>
      </c>
      <c r="F3113" s="100">
        <v>1.47E-3</v>
      </c>
      <c r="G3113" s="101">
        <v>79.156999999999996</v>
      </c>
      <c r="H3113" s="98">
        <v>-0.19569</v>
      </c>
      <c r="I3113" s="20">
        <f t="shared" si="290"/>
        <v>0</v>
      </c>
      <c r="J3113" s="102">
        <f t="shared" si="291"/>
        <v>0</v>
      </c>
      <c r="K3113" s="102">
        <f t="shared" si="292"/>
        <v>0</v>
      </c>
      <c r="L3113" s="96">
        <f t="shared" si="293"/>
        <v>0</v>
      </c>
    </row>
    <row r="3114" spans="1:12" ht="13.95" customHeight="1" x14ac:dyDescent="0.3">
      <c r="A3114" s="94">
        <v>44712</v>
      </c>
      <c r="B3114" s="57" t="s">
        <v>372</v>
      </c>
      <c r="C3114" s="57" t="s">
        <v>117</v>
      </c>
      <c r="D3114" s="19" t="str">
        <f t="shared" si="288"/>
        <v>Cyclicals</v>
      </c>
      <c r="E3114" s="19" t="str">
        <f t="shared" si="289"/>
        <v>Cyclicals ex-WEG &amp; Embraer</v>
      </c>
      <c r="F3114" s="100">
        <v>1.1999999999999999E-3</v>
      </c>
      <c r="G3114" s="101">
        <v>79.156999999999996</v>
      </c>
      <c r="H3114" s="98">
        <v>-0.23405000000000001</v>
      </c>
      <c r="I3114" s="20">
        <f t="shared" si="290"/>
        <v>0</v>
      </c>
      <c r="J3114" s="102">
        <f t="shared" si="291"/>
        <v>0</v>
      </c>
      <c r="K3114" s="102">
        <f t="shared" si="292"/>
        <v>0</v>
      </c>
      <c r="L3114" s="96">
        <f t="shared" si="293"/>
        <v>0</v>
      </c>
    </row>
    <row r="3115" spans="1:12" ht="13.95" customHeight="1" x14ac:dyDescent="0.3">
      <c r="A3115" s="94">
        <v>44742</v>
      </c>
      <c r="B3115" s="57" t="s">
        <v>372</v>
      </c>
      <c r="C3115" s="57" t="s">
        <v>117</v>
      </c>
      <c r="D3115" s="19" t="str">
        <f t="shared" si="288"/>
        <v>Cyclicals</v>
      </c>
      <c r="E3115" s="19" t="str">
        <f t="shared" si="289"/>
        <v>Cyclicals ex-WEG &amp; Embraer</v>
      </c>
      <c r="F3115" s="100">
        <v>8.5999999999999998E-4</v>
      </c>
      <c r="G3115" s="101">
        <v>79.156999999999996</v>
      </c>
      <c r="H3115" s="98">
        <v>-0.13739000000000001</v>
      </c>
      <c r="I3115" s="20">
        <f t="shared" si="290"/>
        <v>0</v>
      </c>
      <c r="J3115" s="102">
        <f t="shared" si="291"/>
        <v>0</v>
      </c>
      <c r="K3115" s="102">
        <f t="shared" si="292"/>
        <v>0</v>
      </c>
      <c r="L3115" s="96">
        <f t="shared" si="293"/>
        <v>0</v>
      </c>
    </row>
    <row r="3116" spans="1:12" ht="13.95" customHeight="1" x14ac:dyDescent="0.3">
      <c r="A3116" s="94">
        <v>44773</v>
      </c>
      <c r="B3116" s="57" t="s">
        <v>372</v>
      </c>
      <c r="C3116" s="57" t="s">
        <v>117</v>
      </c>
      <c r="D3116" s="19" t="str">
        <f t="shared" si="288"/>
        <v>Cyclicals</v>
      </c>
      <c r="E3116" s="19" t="str">
        <f t="shared" si="289"/>
        <v>Cyclicals ex-WEG &amp; Embraer</v>
      </c>
      <c r="F3116" s="100">
        <v>1E-3</v>
      </c>
      <c r="G3116" s="101">
        <v>79.156999999999996</v>
      </c>
      <c r="H3116" s="98">
        <v>-4.5119999999999993E-2</v>
      </c>
      <c r="I3116" s="20">
        <f t="shared" si="290"/>
        <v>0</v>
      </c>
      <c r="J3116" s="102">
        <f t="shared" si="291"/>
        <v>0</v>
      </c>
      <c r="K3116" s="102">
        <f t="shared" si="292"/>
        <v>0</v>
      </c>
      <c r="L3116" s="96">
        <f t="shared" si="293"/>
        <v>0</v>
      </c>
    </row>
    <row r="3117" spans="1:12" ht="13.95" customHeight="1" x14ac:dyDescent="0.3">
      <c r="A3117" s="94">
        <v>44804</v>
      </c>
      <c r="B3117" s="57" t="s">
        <v>372</v>
      </c>
      <c r="C3117" s="57" t="s">
        <v>117</v>
      </c>
      <c r="D3117" s="19" t="str">
        <f t="shared" si="288"/>
        <v>Cyclicals</v>
      </c>
      <c r="E3117" s="19" t="str">
        <f t="shared" si="289"/>
        <v>Cyclicals ex-WEG &amp; Embraer</v>
      </c>
      <c r="F3117" s="100">
        <v>1.07E-3</v>
      </c>
      <c r="G3117" s="101">
        <v>79.156999999999996</v>
      </c>
      <c r="H3117" s="98">
        <v>-0.22170999999999999</v>
      </c>
      <c r="I3117" s="20">
        <f t="shared" si="290"/>
        <v>0</v>
      </c>
      <c r="J3117" s="102">
        <f t="shared" si="291"/>
        <v>0</v>
      </c>
      <c r="K3117" s="102">
        <f t="shared" si="292"/>
        <v>0</v>
      </c>
      <c r="L3117" s="96">
        <f t="shared" si="293"/>
        <v>0</v>
      </c>
    </row>
    <row r="3118" spans="1:12" ht="13.95" customHeight="1" x14ac:dyDescent="0.3">
      <c r="A3118" s="94">
        <v>44834</v>
      </c>
      <c r="B3118" s="57" t="s">
        <v>372</v>
      </c>
      <c r="C3118" s="57" t="s">
        <v>117</v>
      </c>
      <c r="D3118" s="19" t="str">
        <f t="shared" si="288"/>
        <v>Cyclicals</v>
      </c>
      <c r="E3118" s="19" t="str">
        <f t="shared" si="289"/>
        <v>Cyclicals ex-WEG &amp; Embraer</v>
      </c>
      <c r="F3118" s="100">
        <v>8.4000000000000003E-4</v>
      </c>
      <c r="G3118" s="101">
        <v>79.156999999999996</v>
      </c>
      <c r="H3118" s="98">
        <v>-0.18562999999999999</v>
      </c>
      <c r="I3118" s="20">
        <f t="shared" si="290"/>
        <v>0</v>
      </c>
      <c r="J3118" s="102">
        <f t="shared" si="291"/>
        <v>0</v>
      </c>
      <c r="K3118" s="102">
        <f t="shared" si="292"/>
        <v>0</v>
      </c>
      <c r="L3118" s="96">
        <f t="shared" si="293"/>
        <v>0</v>
      </c>
    </row>
    <row r="3119" spans="1:12" ht="13.95" customHeight="1" x14ac:dyDescent="0.3">
      <c r="A3119" s="94">
        <v>44865</v>
      </c>
      <c r="B3119" s="57" t="s">
        <v>372</v>
      </c>
      <c r="C3119" s="57" t="s">
        <v>117</v>
      </c>
      <c r="D3119" s="19" t="str">
        <f t="shared" si="288"/>
        <v>Cyclicals</v>
      </c>
      <c r="E3119" s="19" t="str">
        <f t="shared" si="289"/>
        <v>Cyclicals ex-WEG &amp; Embraer</v>
      </c>
      <c r="F3119" s="100">
        <v>8.9999999999999998E-4</v>
      </c>
      <c r="G3119" s="101">
        <v>79.156999999999996</v>
      </c>
      <c r="H3119" s="98">
        <v>-0.16941000000000001</v>
      </c>
      <c r="I3119" s="20">
        <f t="shared" si="290"/>
        <v>0</v>
      </c>
      <c r="J3119" s="102">
        <f t="shared" si="291"/>
        <v>0</v>
      </c>
      <c r="K3119" s="102">
        <f t="shared" si="292"/>
        <v>0</v>
      </c>
      <c r="L3119" s="96">
        <f t="shared" si="293"/>
        <v>0</v>
      </c>
    </row>
    <row r="3120" spans="1:12" ht="13.95" customHeight="1" x14ac:dyDescent="0.3">
      <c r="A3120" s="94">
        <v>44895</v>
      </c>
      <c r="B3120" s="57" t="s">
        <v>372</v>
      </c>
      <c r="C3120" s="57" t="s">
        <v>117</v>
      </c>
      <c r="D3120" s="19" t="str">
        <f t="shared" si="288"/>
        <v>Cyclicals</v>
      </c>
      <c r="E3120" s="19" t="str">
        <f t="shared" si="289"/>
        <v>Cyclicals ex-WEG &amp; Embraer</v>
      </c>
      <c r="F3120" s="100">
        <v>6.6E-4</v>
      </c>
      <c r="G3120" s="101">
        <v>79.156999999999996</v>
      </c>
      <c r="H3120" s="98">
        <v>-0.33990999999999999</v>
      </c>
      <c r="I3120" s="20">
        <f t="shared" si="290"/>
        <v>0</v>
      </c>
      <c r="J3120" s="102">
        <f t="shared" si="291"/>
        <v>0</v>
      </c>
      <c r="K3120" s="102">
        <f t="shared" si="292"/>
        <v>0</v>
      </c>
      <c r="L3120" s="96">
        <f t="shared" si="293"/>
        <v>0</v>
      </c>
    </row>
    <row r="3121" spans="1:12" ht="13.95" customHeight="1" x14ac:dyDescent="0.3">
      <c r="A3121" s="94">
        <v>44926</v>
      </c>
      <c r="B3121" s="57" t="s">
        <v>372</v>
      </c>
      <c r="C3121" s="57" t="s">
        <v>117</v>
      </c>
      <c r="D3121" s="19" t="str">
        <f t="shared" si="288"/>
        <v>Cyclicals</v>
      </c>
      <c r="E3121" s="19" t="str">
        <f t="shared" si="289"/>
        <v>Cyclicals ex-WEG &amp; Embraer</v>
      </c>
      <c r="F3121" s="100">
        <v>6.4000000000000005E-4</v>
      </c>
      <c r="G3121" s="101">
        <v>79.156999999999996</v>
      </c>
      <c r="H3121" s="98">
        <v>-0.28073999999999999</v>
      </c>
      <c r="I3121" s="20">
        <f t="shared" si="290"/>
        <v>0</v>
      </c>
      <c r="J3121" s="102">
        <f t="shared" si="291"/>
        <v>0</v>
      </c>
      <c r="K3121" s="102">
        <f t="shared" si="292"/>
        <v>0</v>
      </c>
      <c r="L3121" s="96">
        <f t="shared" si="293"/>
        <v>0</v>
      </c>
    </row>
    <row r="3122" spans="1:12" ht="13.95" customHeight="1" x14ac:dyDescent="0.3">
      <c r="A3122" s="94">
        <v>44957</v>
      </c>
      <c r="B3122" s="57" t="s">
        <v>372</v>
      </c>
      <c r="C3122" s="57" t="s">
        <v>117</v>
      </c>
      <c r="D3122" s="19" t="str">
        <f t="shared" si="288"/>
        <v>Cyclicals</v>
      </c>
      <c r="E3122" s="19" t="str">
        <f t="shared" si="289"/>
        <v>Cyclicals ex-WEG &amp; Embraer</v>
      </c>
      <c r="F3122" s="100">
        <v>6.2E-4</v>
      </c>
      <c r="G3122" s="101">
        <v>79.156999999999996</v>
      </c>
      <c r="H3122" s="98">
        <v>-0.61975000000000002</v>
      </c>
      <c r="I3122" s="20">
        <f t="shared" si="290"/>
        <v>0</v>
      </c>
      <c r="J3122" s="102">
        <f t="shared" si="291"/>
        <v>0</v>
      </c>
      <c r="K3122" s="102">
        <f t="shared" si="292"/>
        <v>0</v>
      </c>
      <c r="L3122" s="96">
        <f t="shared" si="293"/>
        <v>0</v>
      </c>
    </row>
    <row r="3123" spans="1:12" ht="13.95" customHeight="1" x14ac:dyDescent="0.3">
      <c r="A3123" s="94">
        <v>44985</v>
      </c>
      <c r="B3123" s="57" t="s">
        <v>372</v>
      </c>
      <c r="C3123" s="57" t="s">
        <v>117</v>
      </c>
      <c r="D3123" s="19" t="str">
        <f t="shared" si="288"/>
        <v>Cyclicals</v>
      </c>
      <c r="E3123" s="19" t="str">
        <f t="shared" si="289"/>
        <v>Cyclicals ex-WEG &amp; Embraer</v>
      </c>
      <c r="F3123" s="100">
        <v>4.4999999999999999E-4</v>
      </c>
      <c r="G3123" s="101">
        <v>79.156999999999996</v>
      </c>
      <c r="H3123" s="98">
        <v>-0.59904000000000002</v>
      </c>
      <c r="I3123" s="20">
        <f t="shared" si="290"/>
        <v>0</v>
      </c>
      <c r="J3123" s="102">
        <f t="shared" si="291"/>
        <v>0</v>
      </c>
      <c r="K3123" s="102">
        <f t="shared" si="292"/>
        <v>0</v>
      </c>
      <c r="L3123" s="96">
        <f t="shared" si="293"/>
        <v>0</v>
      </c>
    </row>
    <row r="3124" spans="1:12" ht="13.95" customHeight="1" x14ac:dyDescent="0.3">
      <c r="A3124" s="94">
        <v>45016</v>
      </c>
      <c r="B3124" s="57" t="s">
        <v>372</v>
      </c>
      <c r="C3124" s="57" t="s">
        <v>117</v>
      </c>
      <c r="D3124" s="19" t="str">
        <f t="shared" si="288"/>
        <v>Cyclicals</v>
      </c>
      <c r="E3124" s="19" t="str">
        <f t="shared" si="289"/>
        <v>Cyclicals ex-WEG &amp; Embraer</v>
      </c>
      <c r="F3124" s="100">
        <v>4.8000000000000001E-4</v>
      </c>
      <c r="G3124" s="101">
        <v>79.156999999999996</v>
      </c>
      <c r="H3124" s="98">
        <v>-0.76370000000000005</v>
      </c>
      <c r="I3124" s="20">
        <f t="shared" si="290"/>
        <v>0</v>
      </c>
      <c r="J3124" s="102">
        <f t="shared" si="291"/>
        <v>0</v>
      </c>
      <c r="K3124" s="102">
        <f t="shared" si="292"/>
        <v>0</v>
      </c>
      <c r="L3124" s="96">
        <f t="shared" si="293"/>
        <v>0</v>
      </c>
    </row>
    <row r="3125" spans="1:12" ht="13.95" customHeight="1" x14ac:dyDescent="0.3">
      <c r="A3125" s="94">
        <v>45046</v>
      </c>
      <c r="B3125" s="57" t="s">
        <v>372</v>
      </c>
      <c r="C3125" s="57" t="s">
        <v>117</v>
      </c>
      <c r="D3125" s="19" t="str">
        <f t="shared" si="288"/>
        <v>Cyclicals</v>
      </c>
      <c r="E3125" s="19" t="str">
        <f t="shared" si="289"/>
        <v>Cyclicals ex-WEG &amp; Embraer</v>
      </c>
      <c r="F3125" s="100">
        <v>4.0999999999999999E-4</v>
      </c>
      <c r="G3125" s="101">
        <v>79.156999999999996</v>
      </c>
      <c r="H3125" s="98">
        <v>-0.75643000000000005</v>
      </c>
      <c r="I3125" s="20">
        <f t="shared" si="290"/>
        <v>0</v>
      </c>
      <c r="J3125" s="102">
        <f t="shared" si="291"/>
        <v>0</v>
      </c>
      <c r="K3125" s="102">
        <f t="shared" si="292"/>
        <v>0</v>
      </c>
      <c r="L3125" s="96">
        <f t="shared" si="293"/>
        <v>0</v>
      </c>
    </row>
    <row r="3126" spans="1:12" ht="13.95" customHeight="1" x14ac:dyDescent="0.3">
      <c r="A3126" s="94">
        <v>45077</v>
      </c>
      <c r="B3126" s="57" t="s">
        <v>372</v>
      </c>
      <c r="C3126" s="57" t="s">
        <v>117</v>
      </c>
      <c r="D3126" s="19" t="str">
        <f t="shared" si="288"/>
        <v>Cyclicals</v>
      </c>
      <c r="E3126" s="19" t="str">
        <f t="shared" si="289"/>
        <v>Cyclicals ex-WEG &amp; Embraer</v>
      </c>
      <c r="F3126" s="100">
        <v>4.8999999999999998E-4</v>
      </c>
      <c r="G3126" s="101">
        <v>79.156999999999996</v>
      </c>
      <c r="H3126" s="98">
        <v>-1.0427599999999999</v>
      </c>
      <c r="I3126" s="20">
        <f t="shared" si="290"/>
        <v>0</v>
      </c>
      <c r="J3126" s="102">
        <f t="shared" si="291"/>
        <v>0</v>
      </c>
      <c r="K3126" s="102">
        <f t="shared" si="292"/>
        <v>0</v>
      </c>
      <c r="L3126" s="96">
        <f t="shared" si="293"/>
        <v>0</v>
      </c>
    </row>
    <row r="3127" spans="1:12" ht="13.95" customHeight="1" x14ac:dyDescent="0.3">
      <c r="A3127" s="94">
        <v>45107</v>
      </c>
      <c r="B3127" s="57" t="s">
        <v>372</v>
      </c>
      <c r="C3127" s="57" t="s">
        <v>117</v>
      </c>
      <c r="D3127" s="19" t="str">
        <f t="shared" si="288"/>
        <v>Cyclicals</v>
      </c>
      <c r="E3127" s="19" t="str">
        <f t="shared" si="289"/>
        <v>Cyclicals ex-WEG &amp; Embraer</v>
      </c>
      <c r="F3127" s="100">
        <v>4.6999999999999999E-4</v>
      </c>
      <c r="G3127" s="101">
        <v>79.156999999999996</v>
      </c>
      <c r="H3127" s="98">
        <v>-0.89210999999999996</v>
      </c>
      <c r="I3127" s="20">
        <f t="shared" si="290"/>
        <v>0</v>
      </c>
      <c r="J3127" s="102">
        <f t="shared" si="291"/>
        <v>0</v>
      </c>
      <c r="K3127" s="102">
        <f t="shared" si="292"/>
        <v>0</v>
      </c>
      <c r="L3127" s="96">
        <f t="shared" si="293"/>
        <v>0</v>
      </c>
    </row>
    <row r="3128" spans="1:12" ht="13.95" customHeight="1" x14ac:dyDescent="0.3">
      <c r="A3128" s="94">
        <v>45138</v>
      </c>
      <c r="B3128" s="57" t="s">
        <v>372</v>
      </c>
      <c r="C3128" s="57" t="s">
        <v>117</v>
      </c>
      <c r="D3128" s="19" t="str">
        <f t="shared" si="288"/>
        <v>Cyclicals</v>
      </c>
      <c r="E3128" s="19" t="str">
        <f t="shared" si="289"/>
        <v>Cyclicals ex-WEG &amp; Embraer</v>
      </c>
      <c r="F3128" s="100">
        <v>6.2E-4</v>
      </c>
      <c r="G3128" s="101">
        <v>79.156999999999996</v>
      </c>
      <c r="H3128" s="98">
        <v>-0.74802999999999997</v>
      </c>
      <c r="I3128" s="20">
        <f t="shared" si="290"/>
        <v>0</v>
      </c>
      <c r="J3128" s="102">
        <f t="shared" si="291"/>
        <v>0</v>
      </c>
      <c r="K3128" s="102">
        <f t="shared" si="292"/>
        <v>0</v>
      </c>
      <c r="L3128" s="96">
        <f t="shared" si="293"/>
        <v>0</v>
      </c>
    </row>
    <row r="3129" spans="1:12" ht="13.95" customHeight="1" x14ac:dyDescent="0.3">
      <c r="A3129" s="94">
        <v>45169</v>
      </c>
      <c r="B3129" s="57" t="s">
        <v>372</v>
      </c>
      <c r="C3129" s="57" t="s">
        <v>117</v>
      </c>
      <c r="D3129" s="19" t="str">
        <f t="shared" si="288"/>
        <v>Cyclicals</v>
      </c>
      <c r="E3129" s="19" t="str">
        <f t="shared" si="289"/>
        <v>Cyclicals ex-WEG &amp; Embraer</v>
      </c>
      <c r="F3129" s="100">
        <v>5.5000000000000003E-4</v>
      </c>
      <c r="G3129" s="101">
        <v>79.156999999999996</v>
      </c>
      <c r="H3129" s="98">
        <v>-0.27749000000000001</v>
      </c>
      <c r="I3129" s="20">
        <f t="shared" si="290"/>
        <v>0</v>
      </c>
      <c r="J3129" s="102">
        <f t="shared" si="291"/>
        <v>0</v>
      </c>
      <c r="K3129" s="102">
        <f t="shared" si="292"/>
        <v>0</v>
      </c>
      <c r="L3129" s="96">
        <f t="shared" si="293"/>
        <v>0</v>
      </c>
    </row>
    <row r="3130" spans="1:12" ht="13.95" customHeight="1" x14ac:dyDescent="0.3">
      <c r="A3130" s="94">
        <v>45199</v>
      </c>
      <c r="B3130" s="57" t="s">
        <v>372</v>
      </c>
      <c r="C3130" s="57" t="s">
        <v>117</v>
      </c>
      <c r="D3130" s="19" t="str">
        <f t="shared" si="288"/>
        <v>Cyclicals</v>
      </c>
      <c r="E3130" s="19" t="str">
        <f t="shared" si="289"/>
        <v>Cyclicals ex-WEG &amp; Embraer</v>
      </c>
      <c r="F3130" s="100">
        <v>5.6000000000000006E-4</v>
      </c>
      <c r="G3130" s="101">
        <v>79.156999999999996</v>
      </c>
      <c r="H3130" s="98">
        <v>-0.22470999999999999</v>
      </c>
      <c r="I3130" s="20">
        <f t="shared" si="290"/>
        <v>0</v>
      </c>
      <c r="J3130" s="102">
        <f t="shared" si="291"/>
        <v>0</v>
      </c>
      <c r="K3130" s="102">
        <f t="shared" si="292"/>
        <v>0</v>
      </c>
      <c r="L3130" s="96">
        <f t="shared" si="293"/>
        <v>0</v>
      </c>
    </row>
    <row r="3131" spans="1:12" ht="13.95" customHeight="1" x14ac:dyDescent="0.3">
      <c r="A3131" s="94">
        <v>45230</v>
      </c>
      <c r="B3131" s="57" t="s">
        <v>372</v>
      </c>
      <c r="C3131" s="57" t="s">
        <v>117</v>
      </c>
      <c r="D3131" s="19" t="str">
        <f t="shared" si="288"/>
        <v>Cyclicals</v>
      </c>
      <c r="E3131" s="19" t="str">
        <f t="shared" si="289"/>
        <v>Cyclicals ex-WEG &amp; Embraer</v>
      </c>
      <c r="F3131" s="100">
        <v>6.2E-4</v>
      </c>
      <c r="G3131" s="101">
        <v>79.156999999999996</v>
      </c>
      <c r="H3131" s="98">
        <v>-0.41435</v>
      </c>
      <c r="I3131" s="20">
        <f t="shared" si="290"/>
        <v>0</v>
      </c>
      <c r="J3131" s="102">
        <f t="shared" si="291"/>
        <v>0</v>
      </c>
      <c r="K3131" s="102">
        <f t="shared" si="292"/>
        <v>0</v>
      </c>
      <c r="L3131" s="96">
        <f t="shared" si="293"/>
        <v>0</v>
      </c>
    </row>
    <row r="3132" spans="1:12" ht="13.95" customHeight="1" x14ac:dyDescent="0.3">
      <c r="A3132" s="94">
        <v>45260</v>
      </c>
      <c r="B3132" s="57" t="s">
        <v>372</v>
      </c>
      <c r="C3132" s="57" t="s">
        <v>117</v>
      </c>
      <c r="D3132" s="19" t="str">
        <f t="shared" si="288"/>
        <v>Cyclicals</v>
      </c>
      <c r="E3132" s="19" t="str">
        <f t="shared" si="289"/>
        <v>Cyclicals ex-WEG &amp; Embraer</v>
      </c>
      <c r="F3132" s="100">
        <v>6.8000000000000005E-4</v>
      </c>
      <c r="G3132" s="101">
        <v>79.156999999999996</v>
      </c>
      <c r="H3132" s="98">
        <v>-0.30541000000000001</v>
      </c>
      <c r="I3132" s="20">
        <f t="shared" si="290"/>
        <v>0</v>
      </c>
      <c r="J3132" s="102">
        <f t="shared" si="291"/>
        <v>0</v>
      </c>
      <c r="K3132" s="102">
        <f t="shared" si="292"/>
        <v>0</v>
      </c>
      <c r="L3132" s="96">
        <f t="shared" si="293"/>
        <v>0</v>
      </c>
    </row>
    <row r="3133" spans="1:12" ht="13.95" customHeight="1" x14ac:dyDescent="0.3">
      <c r="A3133" s="94">
        <v>45291</v>
      </c>
      <c r="B3133" s="57" t="s">
        <v>372</v>
      </c>
      <c r="C3133" s="57" t="s">
        <v>117</v>
      </c>
      <c r="D3133" s="19" t="str">
        <f t="shared" si="288"/>
        <v>Cyclicals</v>
      </c>
      <c r="E3133" s="19" t="str">
        <f t="shared" si="289"/>
        <v>Cyclicals ex-WEG &amp; Embraer</v>
      </c>
      <c r="F3133" s="100">
        <v>8.0000000000000004E-4</v>
      </c>
      <c r="G3133" s="101">
        <v>79.156999999999996</v>
      </c>
      <c r="H3133" s="98">
        <v>-0.25309999999999999</v>
      </c>
      <c r="I3133" s="20">
        <f t="shared" si="290"/>
        <v>0</v>
      </c>
      <c r="J3133" s="102">
        <f t="shared" si="291"/>
        <v>0</v>
      </c>
      <c r="K3133" s="102">
        <f t="shared" si="292"/>
        <v>0</v>
      </c>
      <c r="L3133" s="96">
        <f t="shared" si="293"/>
        <v>0</v>
      </c>
    </row>
    <row r="3134" spans="1:12" ht="13.95" customHeight="1" x14ac:dyDescent="0.3">
      <c r="A3134" s="94">
        <v>45322</v>
      </c>
      <c r="B3134" s="57" t="s">
        <v>372</v>
      </c>
      <c r="C3134" s="57" t="s">
        <v>117</v>
      </c>
      <c r="D3134" s="19" t="str">
        <f t="shared" si="288"/>
        <v>Cyclicals</v>
      </c>
      <c r="E3134" s="19" t="str">
        <f t="shared" si="289"/>
        <v>Cyclicals ex-WEG &amp; Embraer</v>
      </c>
      <c r="F3134" s="100">
        <v>7.000000000000001E-4</v>
      </c>
      <c r="G3134" s="101">
        <v>79.156999999999996</v>
      </c>
      <c r="H3134" s="98">
        <v>-6.701E-2</v>
      </c>
      <c r="I3134" s="20">
        <f t="shared" si="290"/>
        <v>0</v>
      </c>
      <c r="J3134" s="102">
        <f t="shared" si="291"/>
        <v>0</v>
      </c>
      <c r="K3134" s="102">
        <f t="shared" si="292"/>
        <v>0</v>
      </c>
      <c r="L3134" s="96">
        <f t="shared" si="293"/>
        <v>0</v>
      </c>
    </row>
    <row r="3135" spans="1:12" ht="13.95" customHeight="1" x14ac:dyDescent="0.3">
      <c r="A3135" s="94">
        <v>45351</v>
      </c>
      <c r="B3135" s="57" t="s">
        <v>372</v>
      </c>
      <c r="C3135" s="57" t="s">
        <v>117</v>
      </c>
      <c r="D3135" s="19" t="str">
        <f t="shared" si="288"/>
        <v>Cyclicals</v>
      </c>
      <c r="E3135" s="19" t="str">
        <f t="shared" si="289"/>
        <v>Cyclicals ex-WEG &amp; Embraer</v>
      </c>
      <c r="F3135" s="100">
        <v>8.0000000000000004E-4</v>
      </c>
      <c r="G3135" s="101">
        <v>110.12</v>
      </c>
      <c r="H3135" s="98">
        <v>-6.0850000000000001E-2</v>
      </c>
      <c r="I3135" s="20">
        <f t="shared" si="290"/>
        <v>0</v>
      </c>
      <c r="J3135" s="102">
        <f t="shared" si="291"/>
        <v>0</v>
      </c>
      <c r="K3135" s="102">
        <f t="shared" si="292"/>
        <v>0</v>
      </c>
      <c r="L3135" s="96">
        <f t="shared" si="293"/>
        <v>0</v>
      </c>
    </row>
    <row r="3136" spans="1:12" ht="13.95" customHeight="1" x14ac:dyDescent="0.3">
      <c r="A3136" s="94">
        <v>45382</v>
      </c>
      <c r="B3136" s="57" t="s">
        <v>372</v>
      </c>
      <c r="C3136" s="57" t="s">
        <v>117</v>
      </c>
      <c r="D3136" s="19" t="str">
        <f t="shared" si="288"/>
        <v>Cyclicals</v>
      </c>
      <c r="E3136" s="19" t="str">
        <f t="shared" si="289"/>
        <v>Cyclicals ex-WEG &amp; Embraer</v>
      </c>
      <c r="F3136" s="100">
        <v>7.0999999999999991E-4</v>
      </c>
      <c r="G3136" s="101">
        <v>61.838000000000001</v>
      </c>
      <c r="H3136" s="98">
        <v>-5.4399999999999997E-2</v>
      </c>
      <c r="I3136" s="20">
        <f t="shared" si="290"/>
        <v>0</v>
      </c>
      <c r="J3136" s="102">
        <f t="shared" si="291"/>
        <v>0</v>
      </c>
      <c r="K3136" s="102">
        <f t="shared" si="292"/>
        <v>0</v>
      </c>
      <c r="L3136" s="96">
        <f t="shared" si="293"/>
        <v>0</v>
      </c>
    </row>
    <row r="3137" spans="1:12" ht="13.95" customHeight="1" x14ac:dyDescent="0.3">
      <c r="A3137" s="94">
        <v>45412</v>
      </c>
      <c r="B3137" s="57" t="s">
        <v>372</v>
      </c>
      <c r="C3137" s="57" t="s">
        <v>117</v>
      </c>
      <c r="D3137" s="19" t="str">
        <f t="shared" si="288"/>
        <v>Cyclicals</v>
      </c>
      <c r="E3137" s="19" t="str">
        <f t="shared" si="289"/>
        <v>Cyclicals ex-WEG &amp; Embraer</v>
      </c>
      <c r="F3137" s="100">
        <v>5.0000000000000001E-4</v>
      </c>
      <c r="G3137" s="101">
        <v>30.527000000000001</v>
      </c>
      <c r="H3137" s="98">
        <v>0.10460999999999999</v>
      </c>
      <c r="I3137" s="20">
        <f t="shared" si="290"/>
        <v>1</v>
      </c>
      <c r="J3137" s="102">
        <f t="shared" si="291"/>
        <v>1.6378943230582762E-5</v>
      </c>
      <c r="K3137" s="102">
        <f t="shared" si="292"/>
        <v>1.5657148676591877E-4</v>
      </c>
      <c r="L3137" s="96">
        <f t="shared" si="293"/>
        <v>5.0000000000000001E-4</v>
      </c>
    </row>
    <row r="3138" spans="1:12" ht="13.95" customHeight="1" x14ac:dyDescent="0.3">
      <c r="A3138" s="94">
        <v>45443</v>
      </c>
      <c r="B3138" s="57" t="s">
        <v>372</v>
      </c>
      <c r="C3138" s="57" t="s">
        <v>117</v>
      </c>
      <c r="D3138" s="19" t="str">
        <f t="shared" si="288"/>
        <v>Cyclicals</v>
      </c>
      <c r="E3138" s="19" t="str">
        <f t="shared" si="289"/>
        <v>Cyclicals ex-WEG &amp; Embraer</v>
      </c>
      <c r="F3138" s="100">
        <v>5.0000000000000001E-4</v>
      </c>
      <c r="G3138" s="101">
        <v>56.256</v>
      </c>
      <c r="H3138" s="98">
        <v>6.6820000000000004E-2</v>
      </c>
      <c r="I3138" s="20">
        <f t="shared" si="290"/>
        <v>1</v>
      </c>
      <c r="J3138" s="102">
        <f t="shared" si="291"/>
        <v>8.8879408418657561E-6</v>
      </c>
      <c r="K3138" s="102">
        <f t="shared" si="292"/>
        <v>1.3301318230867637E-4</v>
      </c>
      <c r="L3138" s="96">
        <f t="shared" si="293"/>
        <v>5.0000000000000001E-4</v>
      </c>
    </row>
    <row r="3139" spans="1:12" ht="13.95" customHeight="1" x14ac:dyDescent="0.3">
      <c r="A3139" s="94">
        <v>45473</v>
      </c>
      <c r="B3139" s="57" t="s">
        <v>372</v>
      </c>
      <c r="C3139" s="57" t="s">
        <v>117</v>
      </c>
      <c r="D3139" s="19" t="str">
        <f t="shared" si="288"/>
        <v>Cyclicals</v>
      </c>
      <c r="E3139" s="19" t="str">
        <f t="shared" si="289"/>
        <v>Cyclicals ex-WEG &amp; Embraer</v>
      </c>
      <c r="F3139" s="100">
        <v>5.0999999999999993E-4</v>
      </c>
      <c r="G3139" s="101">
        <v>32.335000000000001</v>
      </c>
      <c r="H3139" s="98">
        <v>-3.4000000000000002E-4</v>
      </c>
      <c r="I3139" s="20">
        <f t="shared" si="290"/>
        <v>0</v>
      </c>
      <c r="J3139" s="102">
        <f t="shared" si="291"/>
        <v>0</v>
      </c>
      <c r="K3139" s="102">
        <f t="shared" si="292"/>
        <v>0</v>
      </c>
      <c r="L3139" s="96">
        <f t="shared" si="293"/>
        <v>0</v>
      </c>
    </row>
    <row r="3140" spans="1:12" ht="13.95" customHeight="1" x14ac:dyDescent="0.3">
      <c r="A3140" s="94">
        <v>45504</v>
      </c>
      <c r="B3140" s="57" t="s">
        <v>372</v>
      </c>
      <c r="C3140" s="57" t="s">
        <v>117</v>
      </c>
      <c r="D3140" s="19" t="str">
        <f t="shared" si="288"/>
        <v>Cyclicals</v>
      </c>
      <c r="E3140" s="19" t="str">
        <f t="shared" si="289"/>
        <v>Cyclicals ex-WEG &amp; Embraer</v>
      </c>
      <c r="F3140" s="100">
        <v>4.4999999999999999E-4</v>
      </c>
      <c r="G3140" s="101">
        <v>72.533000000000001</v>
      </c>
      <c r="H3140" s="98">
        <v>-1.2710000000000001E-2</v>
      </c>
      <c r="I3140" s="20">
        <f t="shared" si="290"/>
        <v>0</v>
      </c>
      <c r="J3140" s="102">
        <f t="shared" si="291"/>
        <v>0</v>
      </c>
      <c r="K3140" s="102">
        <f t="shared" si="292"/>
        <v>0</v>
      </c>
      <c r="L3140" s="96">
        <f t="shared" si="293"/>
        <v>0</v>
      </c>
    </row>
    <row r="3141" spans="1:12" ht="13.95" customHeight="1" x14ac:dyDescent="0.3">
      <c r="A3141" s="94">
        <v>45535</v>
      </c>
      <c r="B3141" s="57" t="s">
        <v>372</v>
      </c>
      <c r="C3141" s="57" t="s">
        <v>117</v>
      </c>
      <c r="D3141" s="19" t="str">
        <f t="shared" ref="D3141:D3204" si="294">VLOOKUP(C3141,GicsMap,2,FALSE)</f>
        <v>Cyclicals</v>
      </c>
      <c r="E3141" s="19" t="str">
        <f t="shared" ref="E3141:E3204" si="295">IF(D3141="Cyclicals",IF(COUNTIF(GlobalList,B3141)&gt;0,"WEG &amp; Embraer","Cyclicals ex-WEG &amp; Embraer"),D3141)</f>
        <v>Cyclicals ex-WEG &amp; Embraer</v>
      </c>
      <c r="F3141" s="100">
        <v>4.6000000000000001E-4</v>
      </c>
      <c r="G3141" s="101">
        <v>21.466999999999999</v>
      </c>
      <c r="H3141" s="98">
        <v>-2.3300000000000001E-2</v>
      </c>
      <c r="I3141" s="20">
        <f t="shared" ref="I3141:I3204" si="296">IF(AND(ISNUMBER(G3141),ISNUMBER(H3141),G3141&gt;=PEmin,G3141&lt;=PEmax,H3141&gt;=ROEmin,H3141&lt;=ROEmax),1,0)</f>
        <v>0</v>
      </c>
      <c r="J3141" s="102">
        <f t="shared" ref="J3141:J3204" si="297">IF(I3141=1,F3141/G3141,0)</f>
        <v>0</v>
      </c>
      <c r="K3141" s="102">
        <f t="shared" ref="K3141:K3204" si="298">IF(I3141=1,J3141/H3141,0)</f>
        <v>0</v>
      </c>
      <c r="L3141" s="96">
        <f t="shared" ref="L3141:L3204" si="299">I3141*F3141</f>
        <v>0</v>
      </c>
    </row>
    <row r="3142" spans="1:12" ht="13.95" customHeight="1" x14ac:dyDescent="0.3">
      <c r="A3142" s="94">
        <v>45565</v>
      </c>
      <c r="B3142" s="57" t="s">
        <v>372</v>
      </c>
      <c r="C3142" s="57" t="s">
        <v>117</v>
      </c>
      <c r="D3142" s="19" t="str">
        <f t="shared" si="294"/>
        <v>Cyclicals</v>
      </c>
      <c r="E3142" s="19" t="str">
        <f t="shared" si="295"/>
        <v>Cyclicals ex-WEG &amp; Embraer</v>
      </c>
      <c r="F3142" s="100">
        <v>4.4999999999999999E-4</v>
      </c>
      <c r="G3142" s="101">
        <v>28.251000000000001</v>
      </c>
      <c r="H3142" s="98">
        <v>-1.7860000000000001E-2</v>
      </c>
      <c r="I3142" s="20">
        <f t="shared" si="296"/>
        <v>0</v>
      </c>
      <c r="J3142" s="102">
        <f t="shared" si="297"/>
        <v>0</v>
      </c>
      <c r="K3142" s="102">
        <f t="shared" si="298"/>
        <v>0</v>
      </c>
      <c r="L3142" s="96">
        <f t="shared" si="299"/>
        <v>0</v>
      </c>
    </row>
    <row r="3143" spans="1:12" ht="13.95" customHeight="1" x14ac:dyDescent="0.3">
      <c r="A3143" s="94">
        <v>45596</v>
      </c>
      <c r="B3143" s="57" t="s">
        <v>372</v>
      </c>
      <c r="C3143" s="57" t="s">
        <v>117</v>
      </c>
      <c r="D3143" s="19" t="str">
        <f t="shared" si="294"/>
        <v>Cyclicals</v>
      </c>
      <c r="E3143" s="19" t="str">
        <f t="shared" si="295"/>
        <v>Cyclicals ex-WEG &amp; Embraer</v>
      </c>
      <c r="F3143" s="100">
        <v>5.0000000000000001E-4</v>
      </c>
      <c r="G3143" s="101">
        <v>26.134</v>
      </c>
      <c r="H3143" s="98">
        <v>-7.4900000000000001E-3</v>
      </c>
      <c r="I3143" s="20">
        <f t="shared" si="296"/>
        <v>0</v>
      </c>
      <c r="J3143" s="102">
        <f t="shared" si="297"/>
        <v>0</v>
      </c>
      <c r="K3143" s="102">
        <f t="shared" si="298"/>
        <v>0</v>
      </c>
      <c r="L3143" s="96">
        <f t="shared" si="299"/>
        <v>0</v>
      </c>
    </row>
    <row r="3144" spans="1:12" ht="13.95" customHeight="1" x14ac:dyDescent="0.3">
      <c r="A3144" s="94">
        <v>45626</v>
      </c>
      <c r="B3144" s="57" t="s">
        <v>372</v>
      </c>
      <c r="C3144" s="57" t="s">
        <v>117</v>
      </c>
      <c r="D3144" s="19" t="str">
        <f t="shared" si="294"/>
        <v>Cyclicals</v>
      </c>
      <c r="E3144" s="19" t="str">
        <f t="shared" si="295"/>
        <v>Cyclicals ex-WEG &amp; Embraer</v>
      </c>
      <c r="F3144" s="100">
        <v>6.0999999999999997E-4</v>
      </c>
      <c r="G3144" s="101">
        <v>23.341000000000001</v>
      </c>
      <c r="H3144" s="98">
        <v>-2.8559999999999999E-2</v>
      </c>
      <c r="I3144" s="20">
        <f t="shared" si="296"/>
        <v>0</v>
      </c>
      <c r="J3144" s="102">
        <f t="shared" si="297"/>
        <v>0</v>
      </c>
      <c r="K3144" s="102">
        <f t="shared" si="298"/>
        <v>0</v>
      </c>
      <c r="L3144" s="96">
        <f t="shared" si="299"/>
        <v>0</v>
      </c>
    </row>
    <row r="3145" spans="1:12" ht="13.95" customHeight="1" x14ac:dyDescent="0.3">
      <c r="A3145" s="94">
        <v>45657</v>
      </c>
      <c r="B3145" s="57" t="s">
        <v>372</v>
      </c>
      <c r="C3145" s="57" t="s">
        <v>117</v>
      </c>
      <c r="D3145" s="19" t="str">
        <f t="shared" si="294"/>
        <v>Cyclicals</v>
      </c>
      <c r="E3145" s="19" t="str">
        <f t="shared" si="295"/>
        <v>Cyclicals ex-WEG &amp; Embraer</v>
      </c>
      <c r="F3145" s="100">
        <v>3.8000000000000002E-4</v>
      </c>
      <c r="G3145" s="101">
        <v>208.197</v>
      </c>
      <c r="H3145" s="98">
        <v>-6.4600000000000005E-2</v>
      </c>
      <c r="I3145" s="20">
        <f t="shared" si="296"/>
        <v>0</v>
      </c>
      <c r="J3145" s="102">
        <f t="shared" si="297"/>
        <v>0</v>
      </c>
      <c r="K3145" s="102">
        <f t="shared" si="298"/>
        <v>0</v>
      </c>
      <c r="L3145" s="96">
        <f t="shared" si="299"/>
        <v>0</v>
      </c>
    </row>
    <row r="3146" spans="1:12" ht="13.95" customHeight="1" x14ac:dyDescent="0.3">
      <c r="A3146" s="94">
        <v>45688</v>
      </c>
      <c r="B3146" s="57" t="s">
        <v>372</v>
      </c>
      <c r="C3146" s="57" t="s">
        <v>117</v>
      </c>
      <c r="D3146" s="19" t="str">
        <f t="shared" si="294"/>
        <v>Cyclicals</v>
      </c>
      <c r="E3146" s="19" t="str">
        <f t="shared" si="295"/>
        <v>Cyclicals ex-WEG &amp; Embraer</v>
      </c>
      <c r="F3146" s="100">
        <v>5.0000000000000001E-4</v>
      </c>
      <c r="G3146" s="101">
        <v>170.506</v>
      </c>
      <c r="H3146" s="98">
        <v>-4.6799999999999987E-2</v>
      </c>
      <c r="I3146" s="20">
        <f t="shared" si="296"/>
        <v>0</v>
      </c>
      <c r="J3146" s="102">
        <f t="shared" si="297"/>
        <v>0</v>
      </c>
      <c r="K3146" s="102">
        <f t="shared" si="298"/>
        <v>0</v>
      </c>
      <c r="L3146" s="96">
        <f t="shared" si="299"/>
        <v>0</v>
      </c>
    </row>
    <row r="3147" spans="1:12" ht="13.95" customHeight="1" x14ac:dyDescent="0.3">
      <c r="A3147" s="94">
        <v>45716</v>
      </c>
      <c r="B3147" s="57" t="s">
        <v>372</v>
      </c>
      <c r="C3147" s="57" t="s">
        <v>117</v>
      </c>
      <c r="D3147" s="19" t="str">
        <f t="shared" si="294"/>
        <v>Cyclicals</v>
      </c>
      <c r="E3147" s="19" t="str">
        <f t="shared" si="295"/>
        <v>Cyclicals ex-WEG &amp; Embraer</v>
      </c>
      <c r="F3147" s="100">
        <v>4.6000000000000001E-4</v>
      </c>
      <c r="G3147" s="101">
        <v>57.415999999999997</v>
      </c>
      <c r="H3147" s="98">
        <v>-3.0620000000000001E-2</v>
      </c>
      <c r="I3147" s="20">
        <f t="shared" si="296"/>
        <v>0</v>
      </c>
      <c r="J3147" s="102">
        <f t="shared" si="297"/>
        <v>0</v>
      </c>
      <c r="K3147" s="102">
        <f t="shared" si="298"/>
        <v>0</v>
      </c>
      <c r="L3147" s="96">
        <f t="shared" si="299"/>
        <v>0</v>
      </c>
    </row>
    <row r="3148" spans="1:12" ht="13.95" customHeight="1" x14ac:dyDescent="0.3">
      <c r="A3148" s="94">
        <v>45747</v>
      </c>
      <c r="B3148" s="57" t="s">
        <v>372</v>
      </c>
      <c r="C3148" s="57" t="s">
        <v>117</v>
      </c>
      <c r="D3148" s="19" t="str">
        <f t="shared" si="294"/>
        <v>Cyclicals</v>
      </c>
      <c r="E3148" s="19" t="str">
        <f t="shared" si="295"/>
        <v>Cyclicals ex-WEG &amp; Embraer</v>
      </c>
      <c r="F3148" s="100">
        <v>5.2999999999999998E-4</v>
      </c>
      <c r="G3148" s="101">
        <v>85.218000000000004</v>
      </c>
      <c r="H3148" s="98">
        <v>-4.9630000000000001E-2</v>
      </c>
      <c r="I3148" s="20">
        <f t="shared" si="296"/>
        <v>0</v>
      </c>
      <c r="J3148" s="102">
        <f t="shared" si="297"/>
        <v>0</v>
      </c>
      <c r="K3148" s="102">
        <f t="shared" si="298"/>
        <v>0</v>
      </c>
      <c r="L3148" s="96">
        <f t="shared" si="299"/>
        <v>0</v>
      </c>
    </row>
    <row r="3149" spans="1:12" ht="13.95" customHeight="1" x14ac:dyDescent="0.3">
      <c r="A3149" s="94">
        <v>45777</v>
      </c>
      <c r="B3149" s="57" t="s">
        <v>372</v>
      </c>
      <c r="C3149" s="57" t="s">
        <v>117</v>
      </c>
      <c r="D3149" s="19" t="str">
        <f t="shared" si="294"/>
        <v>Cyclicals</v>
      </c>
      <c r="E3149" s="19" t="str">
        <f t="shared" si="295"/>
        <v>Cyclicals ex-WEG &amp; Embraer</v>
      </c>
      <c r="F3149" s="100">
        <v>5.2999999999999998E-4</v>
      </c>
      <c r="G3149" s="101">
        <v>66.977999999999994</v>
      </c>
      <c r="H3149" s="98">
        <v>-3.6269999999999997E-2</v>
      </c>
      <c r="I3149" s="20">
        <f t="shared" si="296"/>
        <v>0</v>
      </c>
      <c r="J3149" s="102">
        <f t="shared" si="297"/>
        <v>0</v>
      </c>
      <c r="K3149" s="102">
        <f t="shared" si="298"/>
        <v>0</v>
      </c>
      <c r="L3149" s="96">
        <f t="shared" si="299"/>
        <v>0</v>
      </c>
    </row>
    <row r="3150" spans="1:12" ht="13.95" customHeight="1" x14ac:dyDescent="0.3">
      <c r="A3150" s="94">
        <v>45808</v>
      </c>
      <c r="B3150" s="57" t="s">
        <v>372</v>
      </c>
      <c r="C3150" s="57" t="s">
        <v>117</v>
      </c>
      <c r="D3150" s="19" t="str">
        <f t="shared" si="294"/>
        <v>Cyclicals</v>
      </c>
      <c r="E3150" s="19" t="str">
        <f t="shared" si="295"/>
        <v>Cyclicals ex-WEG &amp; Embraer</v>
      </c>
      <c r="F3150" s="100">
        <v>4.8999999999999998E-4</v>
      </c>
      <c r="G3150" s="101">
        <v>1740.6780000000001</v>
      </c>
      <c r="H3150" s="98">
        <v>6.9000000000000008E-4</v>
      </c>
      <c r="I3150" s="20">
        <f t="shared" si="296"/>
        <v>0</v>
      </c>
      <c r="J3150" s="102">
        <f t="shared" si="297"/>
        <v>0</v>
      </c>
      <c r="K3150" s="102">
        <f t="shared" si="298"/>
        <v>0</v>
      </c>
      <c r="L3150" s="96">
        <f t="shared" si="299"/>
        <v>0</v>
      </c>
    </row>
    <row r="3151" spans="1:12" ht="13.95" customHeight="1" x14ac:dyDescent="0.3">
      <c r="A3151" s="94">
        <v>45838</v>
      </c>
      <c r="B3151" s="57" t="s">
        <v>372</v>
      </c>
      <c r="C3151" s="57" t="s">
        <v>117</v>
      </c>
      <c r="D3151" s="19" t="str">
        <f t="shared" si="294"/>
        <v>Cyclicals</v>
      </c>
      <c r="E3151" s="19" t="str">
        <f t="shared" si="295"/>
        <v>Cyclicals ex-WEG &amp; Embraer</v>
      </c>
      <c r="F3151" s="100">
        <v>5.0000000000000001E-4</v>
      </c>
      <c r="G3151" s="101">
        <v>121.678</v>
      </c>
      <c r="H3151" s="98">
        <v>2.0559999999999998E-2</v>
      </c>
      <c r="I3151" s="20">
        <f t="shared" si="296"/>
        <v>0</v>
      </c>
      <c r="J3151" s="102">
        <f t="shared" si="297"/>
        <v>0</v>
      </c>
      <c r="K3151" s="102">
        <f t="shared" si="298"/>
        <v>0</v>
      </c>
      <c r="L3151" s="96">
        <f t="shared" si="299"/>
        <v>0</v>
      </c>
    </row>
    <row r="3152" spans="1:12" ht="13.95" customHeight="1" x14ac:dyDescent="0.3">
      <c r="A3152" s="94">
        <v>45869</v>
      </c>
      <c r="B3152" s="57" t="s">
        <v>372</v>
      </c>
      <c r="C3152" s="57" t="s">
        <v>117</v>
      </c>
      <c r="D3152" s="19" t="str">
        <f t="shared" si="294"/>
        <v>Cyclicals</v>
      </c>
      <c r="E3152" s="19" t="str">
        <f t="shared" si="295"/>
        <v>Cyclicals ex-WEG &amp; Embraer</v>
      </c>
      <c r="F3152" s="100">
        <v>5.1999999999999995E-4</v>
      </c>
      <c r="G3152" s="101">
        <v>36.722999999999999</v>
      </c>
      <c r="H3152" s="98">
        <v>7.3630000000000001E-2</v>
      </c>
      <c r="I3152" s="20">
        <f t="shared" si="296"/>
        <v>1</v>
      </c>
      <c r="J3152" s="102">
        <f t="shared" si="297"/>
        <v>1.4160063175666475E-5</v>
      </c>
      <c r="K3152" s="102">
        <f t="shared" si="298"/>
        <v>1.9231377394630551E-4</v>
      </c>
      <c r="L3152" s="96">
        <f t="shared" si="299"/>
        <v>5.1999999999999995E-4</v>
      </c>
    </row>
    <row r="3153" spans="1:12" ht="13.95" customHeight="1" x14ac:dyDescent="0.3">
      <c r="A3153" s="94">
        <v>45900</v>
      </c>
      <c r="B3153" s="57" t="s">
        <v>372</v>
      </c>
      <c r="C3153" s="57" t="s">
        <v>117</v>
      </c>
      <c r="D3153" s="19" t="str">
        <f t="shared" si="294"/>
        <v>Cyclicals</v>
      </c>
      <c r="E3153" s="19" t="str">
        <f t="shared" si="295"/>
        <v>Cyclicals ex-WEG &amp; Embraer</v>
      </c>
      <c r="F3153" s="100">
        <v>4.4999999999999999E-4</v>
      </c>
      <c r="G3153" s="101">
        <v>23.622</v>
      </c>
      <c r="H3153" s="98">
        <v>9.2729999999999993E-2</v>
      </c>
      <c r="I3153" s="20">
        <f t="shared" si="296"/>
        <v>1</v>
      </c>
      <c r="J3153" s="102">
        <f t="shared" si="297"/>
        <v>1.90500381000762E-5</v>
      </c>
      <c r="K3153" s="102">
        <f t="shared" si="298"/>
        <v>2.0543554513184731E-4</v>
      </c>
      <c r="L3153" s="96">
        <f t="shared" si="299"/>
        <v>4.4999999999999999E-4</v>
      </c>
    </row>
    <row r="3154" spans="1:12" ht="13.95" customHeight="1" x14ac:dyDescent="0.3">
      <c r="A3154" s="94">
        <v>45930</v>
      </c>
      <c r="B3154" s="57" t="s">
        <v>372</v>
      </c>
      <c r="C3154" s="57" t="s">
        <v>117</v>
      </c>
      <c r="D3154" s="19" t="str">
        <f t="shared" si="294"/>
        <v>Cyclicals</v>
      </c>
      <c r="E3154" s="19" t="str">
        <f t="shared" si="295"/>
        <v>Cyclicals ex-WEG &amp; Embraer</v>
      </c>
      <c r="F3154" s="100">
        <v>4.0000000000000002E-4</v>
      </c>
      <c r="G3154" s="101">
        <v>17.792000000000002</v>
      </c>
      <c r="H3154" s="98">
        <v>0.11232</v>
      </c>
      <c r="I3154" s="20">
        <f t="shared" si="296"/>
        <v>1</v>
      </c>
      <c r="J3154" s="102">
        <f t="shared" si="297"/>
        <v>2.2482014388489209E-5</v>
      </c>
      <c r="K3154" s="102">
        <f t="shared" si="298"/>
        <v>2.0016038451290251E-4</v>
      </c>
      <c r="L3154" s="96">
        <f t="shared" si="299"/>
        <v>4.0000000000000002E-4</v>
      </c>
    </row>
    <row r="3155" spans="1:12" ht="13.95" customHeight="1" x14ac:dyDescent="0.3">
      <c r="A3155" s="94">
        <v>45961</v>
      </c>
      <c r="B3155" s="57" t="s">
        <v>372</v>
      </c>
      <c r="C3155" s="57" t="s">
        <v>117</v>
      </c>
      <c r="D3155" s="19" t="str">
        <f t="shared" si="294"/>
        <v>Cyclicals</v>
      </c>
      <c r="E3155" s="19" t="str">
        <f t="shared" si="295"/>
        <v>Cyclicals ex-WEG &amp; Embraer</v>
      </c>
      <c r="F3155" s="100">
        <v>3.8000000000000002E-4</v>
      </c>
      <c r="G3155" s="101">
        <v>14.522</v>
      </c>
      <c r="H3155" s="98">
        <v>0.13266</v>
      </c>
      <c r="I3155" s="20">
        <f t="shared" si="296"/>
        <v>1</v>
      </c>
      <c r="J3155" s="102">
        <f t="shared" si="297"/>
        <v>2.6167194601294587E-5</v>
      </c>
      <c r="K3155" s="102">
        <f t="shared" si="298"/>
        <v>1.9725007237520419E-4</v>
      </c>
      <c r="L3155" s="96">
        <f t="shared" si="299"/>
        <v>3.8000000000000002E-4</v>
      </c>
    </row>
    <row r="3156" spans="1:12" ht="13.95" customHeight="1" x14ac:dyDescent="0.3">
      <c r="A3156" s="94">
        <v>45991</v>
      </c>
      <c r="B3156" s="57" t="s">
        <v>372</v>
      </c>
      <c r="C3156" s="57" t="s">
        <v>117</v>
      </c>
      <c r="D3156" s="19" t="str">
        <f t="shared" si="294"/>
        <v>Cyclicals</v>
      </c>
      <c r="E3156" s="19" t="str">
        <f t="shared" si="295"/>
        <v>Cyclicals ex-WEG &amp; Embraer</v>
      </c>
      <c r="F3156" s="100">
        <v>3.500000000000001E-4</v>
      </c>
      <c r="G3156" s="101">
        <v>15.811999999999999</v>
      </c>
      <c r="H3156" s="98">
        <v>0.10578</v>
      </c>
      <c r="I3156" s="20">
        <f t="shared" si="296"/>
        <v>1</v>
      </c>
      <c r="J3156" s="102">
        <f t="shared" si="297"/>
        <v>2.2135087275486978E-5</v>
      </c>
      <c r="K3156" s="102">
        <f t="shared" si="298"/>
        <v>2.0925588273290773E-4</v>
      </c>
      <c r="L3156" s="96">
        <f t="shared" si="299"/>
        <v>3.500000000000001E-4</v>
      </c>
    </row>
    <row r="3157" spans="1:12" ht="13.95" customHeight="1" x14ac:dyDescent="0.3">
      <c r="A3157" s="94">
        <v>46022</v>
      </c>
      <c r="B3157" s="57" t="s">
        <v>372</v>
      </c>
      <c r="C3157" s="57" t="s">
        <v>117</v>
      </c>
      <c r="D3157" s="19" t="str">
        <f t="shared" si="294"/>
        <v>Cyclicals</v>
      </c>
      <c r="E3157" s="19" t="str">
        <f t="shared" si="295"/>
        <v>Cyclicals ex-WEG &amp; Embraer</v>
      </c>
      <c r="F3157" s="100">
        <v>4.0999999999999999E-4</v>
      </c>
      <c r="G3157" s="101">
        <v>18.878</v>
      </c>
      <c r="H3157" s="98">
        <v>0.12045</v>
      </c>
      <c r="I3157" s="20">
        <f t="shared" si="296"/>
        <v>1</v>
      </c>
      <c r="J3157" s="102">
        <f t="shared" si="297"/>
        <v>2.1718402373132746E-5</v>
      </c>
      <c r="K3157" s="102">
        <f t="shared" si="298"/>
        <v>1.8031052198532789E-4</v>
      </c>
      <c r="L3157" s="96">
        <f t="shared" si="299"/>
        <v>4.0999999999999999E-4</v>
      </c>
    </row>
    <row r="3158" spans="1:12" ht="13.95" customHeight="1" x14ac:dyDescent="0.3">
      <c r="A3158" s="94">
        <v>45535</v>
      </c>
      <c r="B3158" s="57" t="s">
        <v>174</v>
      </c>
      <c r="C3158" s="57" t="s">
        <v>99</v>
      </c>
      <c r="D3158" s="19" t="str">
        <f t="shared" si="294"/>
        <v>Financials</v>
      </c>
      <c r="E3158" s="19" t="str">
        <f t="shared" si="295"/>
        <v>Financials</v>
      </c>
      <c r="F3158" s="100">
        <v>3.7699999999999999E-3</v>
      </c>
      <c r="G3158" s="101">
        <v>11.927</v>
      </c>
      <c r="H3158" s="98">
        <v>0.35787999999999998</v>
      </c>
      <c r="I3158" s="20">
        <f t="shared" si="296"/>
        <v>1</v>
      </c>
      <c r="J3158" s="102">
        <f t="shared" si="297"/>
        <v>3.1608954473044356E-4</v>
      </c>
      <c r="K3158" s="102">
        <f t="shared" si="298"/>
        <v>8.8322774318331165E-4</v>
      </c>
      <c r="L3158" s="96">
        <f t="shared" si="299"/>
        <v>3.7699999999999999E-3</v>
      </c>
    </row>
    <row r="3159" spans="1:12" ht="13.95" customHeight="1" x14ac:dyDescent="0.3">
      <c r="A3159" s="94">
        <v>45565</v>
      </c>
      <c r="B3159" s="57" t="s">
        <v>174</v>
      </c>
      <c r="C3159" s="57" t="s">
        <v>99</v>
      </c>
      <c r="D3159" s="19" t="str">
        <f t="shared" si="294"/>
        <v>Financials</v>
      </c>
      <c r="E3159" s="19" t="str">
        <f t="shared" si="295"/>
        <v>Financials</v>
      </c>
      <c r="F3159" s="100">
        <v>3.47E-3</v>
      </c>
      <c r="G3159" s="101">
        <v>10.528</v>
      </c>
      <c r="H3159" s="98">
        <v>0.35620000000000002</v>
      </c>
      <c r="I3159" s="20">
        <f t="shared" si="296"/>
        <v>1</v>
      </c>
      <c r="J3159" s="102">
        <f t="shared" si="297"/>
        <v>3.2959726443768995E-4</v>
      </c>
      <c r="K3159" s="102">
        <f t="shared" si="298"/>
        <v>9.2531517248088137E-4</v>
      </c>
      <c r="L3159" s="96">
        <f t="shared" si="299"/>
        <v>3.47E-3</v>
      </c>
    </row>
    <row r="3160" spans="1:12" ht="13.95" customHeight="1" x14ac:dyDescent="0.3">
      <c r="A3160" s="94">
        <v>45596</v>
      </c>
      <c r="B3160" s="57" t="s">
        <v>174</v>
      </c>
      <c r="C3160" s="57" t="s">
        <v>99</v>
      </c>
      <c r="D3160" s="19" t="str">
        <f t="shared" si="294"/>
        <v>Financials</v>
      </c>
      <c r="E3160" s="19" t="str">
        <f t="shared" si="295"/>
        <v>Financials</v>
      </c>
      <c r="F3160" s="100">
        <v>3.49E-3</v>
      </c>
      <c r="G3160" s="101">
        <v>10.281000000000001</v>
      </c>
      <c r="H3160" s="98">
        <v>0.36606</v>
      </c>
      <c r="I3160" s="20">
        <f t="shared" si="296"/>
        <v>1</v>
      </c>
      <c r="J3160" s="102">
        <f t="shared" si="297"/>
        <v>3.3946114191226535E-4</v>
      </c>
      <c r="K3160" s="102">
        <f t="shared" si="298"/>
        <v>9.273374362461491E-4</v>
      </c>
      <c r="L3160" s="96">
        <f t="shared" si="299"/>
        <v>3.49E-3</v>
      </c>
    </row>
    <row r="3161" spans="1:12" ht="13.95" customHeight="1" x14ac:dyDescent="0.3">
      <c r="A3161" s="94">
        <v>45626</v>
      </c>
      <c r="B3161" s="57" t="s">
        <v>174</v>
      </c>
      <c r="C3161" s="57" t="s">
        <v>99</v>
      </c>
      <c r="D3161" s="19" t="str">
        <f t="shared" si="294"/>
        <v>Financials</v>
      </c>
      <c r="E3161" s="19" t="str">
        <f t="shared" si="295"/>
        <v>Financials</v>
      </c>
      <c r="F3161" s="100">
        <v>3.64E-3</v>
      </c>
      <c r="G3161" s="101">
        <v>10.175000000000001</v>
      </c>
      <c r="H3161" s="98">
        <v>0.36924000000000001</v>
      </c>
      <c r="I3161" s="20">
        <f t="shared" si="296"/>
        <v>1</v>
      </c>
      <c r="J3161" s="102">
        <f t="shared" si="297"/>
        <v>3.577395577395577E-4</v>
      </c>
      <c r="K3161" s="102">
        <f t="shared" si="298"/>
        <v>9.6885374753428034E-4</v>
      </c>
      <c r="L3161" s="96">
        <f t="shared" si="299"/>
        <v>3.64E-3</v>
      </c>
    </row>
    <row r="3162" spans="1:12" ht="13.95" customHeight="1" x14ac:dyDescent="0.3">
      <c r="A3162" s="94">
        <v>45657</v>
      </c>
      <c r="B3162" s="57" t="s">
        <v>174</v>
      </c>
      <c r="C3162" s="57" t="s">
        <v>99</v>
      </c>
      <c r="D3162" s="19" t="str">
        <f t="shared" si="294"/>
        <v>Financials</v>
      </c>
      <c r="E3162" s="19" t="str">
        <f t="shared" si="295"/>
        <v>Financials</v>
      </c>
      <c r="F3162" s="100">
        <v>3.8E-3</v>
      </c>
      <c r="G3162" s="101">
        <v>9.7929999999999993</v>
      </c>
      <c r="H3162" s="98">
        <v>0.37352000000000002</v>
      </c>
      <c r="I3162" s="20">
        <f t="shared" si="296"/>
        <v>1</v>
      </c>
      <c r="J3162" s="102">
        <f t="shared" si="297"/>
        <v>3.8803226794649243E-4</v>
      </c>
      <c r="K3162" s="102">
        <f t="shared" si="298"/>
        <v>1.0388527199252848E-3</v>
      </c>
      <c r="L3162" s="96">
        <f t="shared" si="299"/>
        <v>3.8E-3</v>
      </c>
    </row>
    <row r="3163" spans="1:12" ht="13.95" customHeight="1" x14ac:dyDescent="0.3">
      <c r="A3163" s="94">
        <v>45688</v>
      </c>
      <c r="B3163" s="57" t="s">
        <v>174</v>
      </c>
      <c r="C3163" s="57" t="s">
        <v>99</v>
      </c>
      <c r="D3163" s="19" t="str">
        <f t="shared" si="294"/>
        <v>Financials</v>
      </c>
      <c r="E3163" s="19" t="str">
        <f t="shared" si="295"/>
        <v>Financials</v>
      </c>
      <c r="F3163" s="100">
        <v>3.7000000000000002E-3</v>
      </c>
      <c r="G3163" s="101">
        <v>9.9120000000000008</v>
      </c>
      <c r="H3163" s="98">
        <v>0.38600000000000001</v>
      </c>
      <c r="I3163" s="20">
        <f t="shared" si="296"/>
        <v>1</v>
      </c>
      <c r="J3163" s="102">
        <f t="shared" si="297"/>
        <v>3.7328490718321227E-4</v>
      </c>
      <c r="K3163" s="102">
        <f t="shared" si="298"/>
        <v>9.6705934503422866E-4</v>
      </c>
      <c r="L3163" s="96">
        <f t="shared" si="299"/>
        <v>3.7000000000000002E-3</v>
      </c>
    </row>
    <row r="3164" spans="1:12" ht="13.95" customHeight="1" x14ac:dyDescent="0.3">
      <c r="A3164" s="94">
        <v>45716</v>
      </c>
      <c r="B3164" s="57" t="s">
        <v>174</v>
      </c>
      <c r="C3164" s="57" t="s">
        <v>99</v>
      </c>
      <c r="D3164" s="19" t="str">
        <f t="shared" si="294"/>
        <v>Financials</v>
      </c>
      <c r="E3164" s="19" t="str">
        <f t="shared" si="295"/>
        <v>Financials</v>
      </c>
      <c r="F3164" s="100">
        <v>3.96E-3</v>
      </c>
      <c r="G3164" s="101">
        <v>10.289</v>
      </c>
      <c r="H3164" s="98">
        <v>0.38995999999999997</v>
      </c>
      <c r="I3164" s="20">
        <f t="shared" si="296"/>
        <v>1</v>
      </c>
      <c r="J3164" s="102">
        <f t="shared" si="297"/>
        <v>3.8487705316357277E-4</v>
      </c>
      <c r="K3164" s="102">
        <f t="shared" si="298"/>
        <v>9.8696546610824902E-4</v>
      </c>
      <c r="L3164" s="96">
        <f t="shared" si="299"/>
        <v>3.96E-3</v>
      </c>
    </row>
    <row r="3165" spans="1:12" ht="13.95" customHeight="1" x14ac:dyDescent="0.3">
      <c r="A3165" s="94">
        <v>45747</v>
      </c>
      <c r="B3165" s="57" t="s">
        <v>174</v>
      </c>
      <c r="C3165" s="57" t="s">
        <v>99</v>
      </c>
      <c r="D3165" s="19" t="str">
        <f t="shared" si="294"/>
        <v>Financials</v>
      </c>
      <c r="E3165" s="19" t="str">
        <f t="shared" si="295"/>
        <v>Financials</v>
      </c>
      <c r="F3165" s="100">
        <v>3.6900000000000001E-3</v>
      </c>
      <c r="G3165" s="101">
        <v>9.984</v>
      </c>
      <c r="H3165" s="98">
        <v>0.39355000000000001</v>
      </c>
      <c r="I3165" s="20">
        <f t="shared" si="296"/>
        <v>1</v>
      </c>
      <c r="J3165" s="102">
        <f t="shared" si="297"/>
        <v>3.6959134615384615E-4</v>
      </c>
      <c r="K3165" s="102">
        <f t="shared" si="298"/>
        <v>9.3912170284295811E-4</v>
      </c>
      <c r="L3165" s="96">
        <f t="shared" si="299"/>
        <v>3.6900000000000001E-3</v>
      </c>
    </row>
    <row r="3166" spans="1:12" ht="13.95" customHeight="1" x14ac:dyDescent="0.3">
      <c r="A3166" s="94">
        <v>45777</v>
      </c>
      <c r="B3166" s="57" t="s">
        <v>174</v>
      </c>
      <c r="C3166" s="57" t="s">
        <v>99</v>
      </c>
      <c r="D3166" s="19" t="str">
        <f t="shared" si="294"/>
        <v>Financials</v>
      </c>
      <c r="E3166" s="19" t="str">
        <f t="shared" si="295"/>
        <v>Financials</v>
      </c>
      <c r="F3166" s="100">
        <v>4.4799999999999996E-3</v>
      </c>
      <c r="G3166" s="101">
        <v>10.811999999999999</v>
      </c>
      <c r="H3166" s="98">
        <v>0.38196999999999998</v>
      </c>
      <c r="I3166" s="20">
        <f t="shared" si="296"/>
        <v>1</v>
      </c>
      <c r="J3166" s="102">
        <f t="shared" si="297"/>
        <v>4.1435442101368845E-4</v>
      </c>
      <c r="K3166" s="102">
        <f t="shared" si="298"/>
        <v>1.0847826295617155E-3</v>
      </c>
      <c r="L3166" s="96">
        <f t="shared" si="299"/>
        <v>4.4799999999999996E-3</v>
      </c>
    </row>
    <row r="3167" spans="1:12" ht="13.95" customHeight="1" x14ac:dyDescent="0.3">
      <c r="A3167" s="94">
        <v>45808</v>
      </c>
      <c r="B3167" s="57" t="s">
        <v>174</v>
      </c>
      <c r="C3167" s="57" t="s">
        <v>99</v>
      </c>
      <c r="D3167" s="19" t="str">
        <f t="shared" si="294"/>
        <v>Financials</v>
      </c>
      <c r="E3167" s="19" t="str">
        <f t="shared" si="295"/>
        <v>Financials</v>
      </c>
      <c r="F3167" s="100">
        <v>4.1599999999999996E-3</v>
      </c>
      <c r="G3167" s="101">
        <v>10.032</v>
      </c>
      <c r="H3167" s="98">
        <v>0.38264999999999999</v>
      </c>
      <c r="I3167" s="20">
        <f t="shared" si="296"/>
        <v>1</v>
      </c>
      <c r="J3167" s="102">
        <f t="shared" si="297"/>
        <v>4.1467304625199356E-4</v>
      </c>
      <c r="K3167" s="102">
        <f t="shared" si="298"/>
        <v>1.0836875637057195E-3</v>
      </c>
      <c r="L3167" s="96">
        <f t="shared" si="299"/>
        <v>4.1599999999999996E-3</v>
      </c>
    </row>
    <row r="3168" spans="1:12" ht="13.95" customHeight="1" x14ac:dyDescent="0.3">
      <c r="A3168" s="94">
        <v>45838</v>
      </c>
      <c r="B3168" s="57" t="s">
        <v>174</v>
      </c>
      <c r="C3168" s="57" t="s">
        <v>99</v>
      </c>
      <c r="D3168" s="19" t="str">
        <f t="shared" si="294"/>
        <v>Financials</v>
      </c>
      <c r="E3168" s="19" t="str">
        <f t="shared" si="295"/>
        <v>Financials</v>
      </c>
      <c r="F3168" s="100">
        <v>4.1099999999999999E-3</v>
      </c>
      <c r="G3168" s="101">
        <v>9.7439999999999998</v>
      </c>
      <c r="H3168" s="98">
        <v>0.37895000000000001</v>
      </c>
      <c r="I3168" s="20">
        <f t="shared" si="296"/>
        <v>1</v>
      </c>
      <c r="J3168" s="102">
        <f t="shared" si="297"/>
        <v>4.2179802955665023E-4</v>
      </c>
      <c r="K3168" s="102">
        <f t="shared" si="298"/>
        <v>1.1130704038966887E-3</v>
      </c>
      <c r="L3168" s="96">
        <f t="shared" si="299"/>
        <v>4.1099999999999999E-3</v>
      </c>
    </row>
    <row r="3169" spans="1:12" ht="13.95" customHeight="1" x14ac:dyDescent="0.3">
      <c r="A3169" s="94">
        <v>45869</v>
      </c>
      <c r="B3169" s="57" t="s">
        <v>174</v>
      </c>
      <c r="C3169" s="57" t="s">
        <v>99</v>
      </c>
      <c r="D3169" s="19" t="str">
        <f t="shared" si="294"/>
        <v>Financials</v>
      </c>
      <c r="E3169" s="19" t="str">
        <f t="shared" si="295"/>
        <v>Financials</v>
      </c>
      <c r="F3169" s="100">
        <v>4.0300000000000006E-3</v>
      </c>
      <c r="G3169" s="101">
        <v>9.1159999999999997</v>
      </c>
      <c r="H3169" s="98">
        <v>0.37019000000000002</v>
      </c>
      <c r="I3169" s="20">
        <f t="shared" si="296"/>
        <v>1</v>
      </c>
      <c r="J3169" s="102">
        <f t="shared" si="297"/>
        <v>4.4207985958753847E-4</v>
      </c>
      <c r="K3169" s="102">
        <f t="shared" si="298"/>
        <v>1.1941971949202799E-3</v>
      </c>
      <c r="L3169" s="96">
        <f t="shared" si="299"/>
        <v>4.0300000000000006E-3</v>
      </c>
    </row>
    <row r="3170" spans="1:12" ht="13.95" customHeight="1" x14ac:dyDescent="0.3">
      <c r="A3170" s="94">
        <v>45900</v>
      </c>
      <c r="B3170" s="57" t="s">
        <v>174</v>
      </c>
      <c r="C3170" s="57" t="s">
        <v>99</v>
      </c>
      <c r="D3170" s="19" t="str">
        <f t="shared" si="294"/>
        <v>Financials</v>
      </c>
      <c r="E3170" s="19" t="str">
        <f t="shared" si="295"/>
        <v>Financials</v>
      </c>
      <c r="F3170" s="100">
        <v>3.96E-3</v>
      </c>
      <c r="G3170" s="101">
        <v>9.3279999999999994</v>
      </c>
      <c r="H3170" s="98">
        <v>0.37130999999999997</v>
      </c>
      <c r="I3170" s="20">
        <f t="shared" si="296"/>
        <v>1</v>
      </c>
      <c r="J3170" s="102">
        <f t="shared" si="297"/>
        <v>4.245283018867925E-4</v>
      </c>
      <c r="K3170" s="102">
        <f t="shared" si="298"/>
        <v>1.1433257975459656E-3</v>
      </c>
      <c r="L3170" s="96">
        <f t="shared" si="299"/>
        <v>3.96E-3</v>
      </c>
    </row>
    <row r="3171" spans="1:12" ht="13.95" customHeight="1" x14ac:dyDescent="0.3">
      <c r="A3171" s="94">
        <v>45930</v>
      </c>
      <c r="B3171" s="57" t="s">
        <v>174</v>
      </c>
      <c r="C3171" s="57" t="s">
        <v>99</v>
      </c>
      <c r="D3171" s="19" t="str">
        <f t="shared" si="294"/>
        <v>Financials</v>
      </c>
      <c r="E3171" s="19" t="str">
        <f t="shared" si="295"/>
        <v>Financials</v>
      </c>
      <c r="F3171" s="100">
        <v>4.13E-3</v>
      </c>
      <c r="G3171" s="101">
        <v>9.9600000000000009</v>
      </c>
      <c r="H3171" s="98">
        <v>0.37906000000000001</v>
      </c>
      <c r="I3171" s="20">
        <f t="shared" si="296"/>
        <v>1</v>
      </c>
      <c r="J3171" s="102">
        <f t="shared" si="297"/>
        <v>4.1465863453815259E-4</v>
      </c>
      <c r="K3171" s="102">
        <f t="shared" si="298"/>
        <v>1.093912928133152E-3</v>
      </c>
      <c r="L3171" s="96">
        <f t="shared" si="299"/>
        <v>4.13E-3</v>
      </c>
    </row>
    <row r="3172" spans="1:12" ht="13.95" customHeight="1" x14ac:dyDescent="0.3">
      <c r="A3172" s="94">
        <v>45961</v>
      </c>
      <c r="B3172" s="57" t="s">
        <v>174</v>
      </c>
      <c r="C3172" s="57" t="s">
        <v>99</v>
      </c>
      <c r="D3172" s="19" t="str">
        <f t="shared" si="294"/>
        <v>Financials</v>
      </c>
      <c r="E3172" s="19" t="str">
        <f t="shared" si="295"/>
        <v>Financials</v>
      </c>
      <c r="F3172" s="100">
        <v>4.0000000000000001E-3</v>
      </c>
      <c r="G3172" s="101">
        <v>9.82</v>
      </c>
      <c r="H3172" s="98">
        <v>0.37766</v>
      </c>
      <c r="I3172" s="20">
        <f t="shared" si="296"/>
        <v>1</v>
      </c>
      <c r="J3172" s="102">
        <f t="shared" si="297"/>
        <v>4.0733197556008148E-4</v>
      </c>
      <c r="K3172" s="102">
        <f t="shared" si="298"/>
        <v>1.0785679594346278E-3</v>
      </c>
      <c r="L3172" s="96">
        <f t="shared" si="299"/>
        <v>4.0000000000000001E-3</v>
      </c>
    </row>
    <row r="3173" spans="1:12" ht="13.95" customHeight="1" x14ac:dyDescent="0.3">
      <c r="A3173" s="94">
        <v>45991</v>
      </c>
      <c r="B3173" s="57" t="s">
        <v>174</v>
      </c>
      <c r="C3173" s="57" t="s">
        <v>99</v>
      </c>
      <c r="D3173" s="19" t="str">
        <f t="shared" si="294"/>
        <v>Financials</v>
      </c>
      <c r="E3173" s="19" t="str">
        <f t="shared" si="295"/>
        <v>Financials</v>
      </c>
      <c r="F3173" s="100">
        <v>4.0600000000000002E-3</v>
      </c>
      <c r="G3173" s="101">
        <v>10.518000000000001</v>
      </c>
      <c r="H3173" s="98">
        <v>0.37883</v>
      </c>
      <c r="I3173" s="20">
        <f t="shared" si="296"/>
        <v>1</v>
      </c>
      <c r="J3173" s="102">
        <f t="shared" si="297"/>
        <v>3.8600494390568551E-4</v>
      </c>
      <c r="K3173" s="102">
        <f t="shared" si="298"/>
        <v>1.0189397458112755E-3</v>
      </c>
      <c r="L3173" s="96">
        <f t="shared" si="299"/>
        <v>4.0600000000000002E-3</v>
      </c>
    </row>
    <row r="3174" spans="1:12" ht="13.95" customHeight="1" x14ac:dyDescent="0.3">
      <c r="A3174" s="94">
        <v>46022</v>
      </c>
      <c r="B3174" s="57" t="s">
        <v>174</v>
      </c>
      <c r="C3174" s="57" t="s">
        <v>99</v>
      </c>
      <c r="D3174" s="19" t="str">
        <f t="shared" si="294"/>
        <v>Financials</v>
      </c>
      <c r="E3174" s="19" t="str">
        <f t="shared" si="295"/>
        <v>Financials</v>
      </c>
      <c r="F3174" s="100">
        <v>4.2300000000000003E-3</v>
      </c>
      <c r="G3174" s="101">
        <v>10.691000000000001</v>
      </c>
      <c r="H3174" s="98">
        <v>0.38125999999999999</v>
      </c>
      <c r="I3174" s="20">
        <f t="shared" si="296"/>
        <v>1</v>
      </c>
      <c r="J3174" s="102">
        <f t="shared" si="297"/>
        <v>3.9565990085118323E-4</v>
      </c>
      <c r="K3174" s="102">
        <f t="shared" si="298"/>
        <v>1.0377692410721902E-3</v>
      </c>
      <c r="L3174" s="96">
        <f t="shared" si="299"/>
        <v>4.2300000000000003E-3</v>
      </c>
    </row>
    <row r="3175" spans="1:12" ht="13.95" customHeight="1" x14ac:dyDescent="0.3">
      <c r="A3175" s="94">
        <v>46053</v>
      </c>
      <c r="B3175" s="57" t="s">
        <v>174</v>
      </c>
      <c r="C3175" s="57" t="s">
        <v>99</v>
      </c>
      <c r="D3175" s="19" t="str">
        <f t="shared" si="294"/>
        <v>Financials</v>
      </c>
      <c r="E3175" s="19" t="str">
        <f t="shared" si="295"/>
        <v>Financials</v>
      </c>
      <c r="F3175" s="100">
        <v>3.9300000000000003E-3</v>
      </c>
      <c r="G3175" s="101">
        <v>10.897</v>
      </c>
      <c r="H3175" s="98">
        <v>0.39665</v>
      </c>
      <c r="I3175" s="20">
        <f t="shared" si="296"/>
        <v>1</v>
      </c>
      <c r="J3175" s="102">
        <f t="shared" si="297"/>
        <v>3.6064972010645135E-4</v>
      </c>
      <c r="K3175" s="102">
        <f t="shared" si="298"/>
        <v>9.0923917838510362E-4</v>
      </c>
      <c r="L3175" s="96">
        <f t="shared" si="299"/>
        <v>3.9300000000000003E-3</v>
      </c>
    </row>
    <row r="3176" spans="1:12" ht="13.95" customHeight="1" x14ac:dyDescent="0.3">
      <c r="A3176" s="94">
        <v>46081</v>
      </c>
      <c r="B3176" s="57" t="s">
        <v>174</v>
      </c>
      <c r="C3176" s="57" t="s">
        <v>99</v>
      </c>
      <c r="D3176" s="19" t="str">
        <f t="shared" si="294"/>
        <v>Financials</v>
      </c>
      <c r="E3176" s="19" t="str">
        <f t="shared" si="295"/>
        <v>Financials</v>
      </c>
      <c r="F3176" s="100">
        <v>3.8899999999999998E-3</v>
      </c>
      <c r="G3176" s="101">
        <v>11.125999999999999</v>
      </c>
      <c r="H3176" s="98">
        <v>0.3982</v>
      </c>
      <c r="I3176" s="20">
        <f t="shared" si="296"/>
        <v>1</v>
      </c>
      <c r="J3176" s="102">
        <f t="shared" si="297"/>
        <v>3.4963149379831028E-4</v>
      </c>
      <c r="K3176" s="102">
        <f t="shared" si="298"/>
        <v>8.7802986890585201E-4</v>
      </c>
      <c r="L3176" s="96">
        <f t="shared" si="299"/>
        <v>3.8899999999999998E-3</v>
      </c>
    </row>
    <row r="3177" spans="1:12" ht="13.95" customHeight="1" x14ac:dyDescent="0.3">
      <c r="A3177" s="94">
        <v>46112</v>
      </c>
      <c r="B3177" s="57" t="s">
        <v>174</v>
      </c>
      <c r="C3177" s="57" t="s">
        <v>99</v>
      </c>
      <c r="D3177" s="19" t="str">
        <f t="shared" si="294"/>
        <v>Financials</v>
      </c>
      <c r="E3177" s="19" t="str">
        <f t="shared" si="295"/>
        <v>Financials</v>
      </c>
      <c r="F3177" s="100">
        <v>4.0500000000000006E-3</v>
      </c>
      <c r="G3177" s="101">
        <v>11.432</v>
      </c>
      <c r="H3177" s="98">
        <v>0.39571000000000001</v>
      </c>
      <c r="I3177" s="20">
        <f t="shared" si="296"/>
        <v>1</v>
      </c>
      <c r="J3177" s="102">
        <f t="shared" si="297"/>
        <v>3.5426871938418479E-4</v>
      </c>
      <c r="K3177" s="102">
        <f t="shared" si="298"/>
        <v>8.9527360790524571E-4</v>
      </c>
      <c r="L3177" s="96">
        <f t="shared" si="299"/>
        <v>4.0500000000000006E-3</v>
      </c>
    </row>
    <row r="3178" spans="1:12" ht="13.95" customHeight="1" x14ac:dyDescent="0.3">
      <c r="A3178" s="94">
        <v>46142</v>
      </c>
      <c r="B3178" s="57" t="s">
        <v>174</v>
      </c>
      <c r="C3178" s="57" t="s">
        <v>99</v>
      </c>
      <c r="D3178" s="19" t="str">
        <f t="shared" si="294"/>
        <v>Financials</v>
      </c>
      <c r="E3178" s="19" t="str">
        <f t="shared" si="295"/>
        <v>Financials</v>
      </c>
      <c r="F3178" s="100">
        <v>4.0899999999999999E-3</v>
      </c>
      <c r="G3178" s="101">
        <v>11.154999999999999</v>
      </c>
      <c r="H3178" s="98">
        <v>0.38521</v>
      </c>
      <c r="I3178" s="20">
        <f t="shared" si="296"/>
        <v>1</v>
      </c>
      <c r="J3178" s="102">
        <f t="shared" si="297"/>
        <v>3.6665172568354999E-4</v>
      </c>
      <c r="K3178" s="102">
        <f t="shared" si="298"/>
        <v>9.5182296846797851E-4</v>
      </c>
      <c r="L3178" s="96">
        <f t="shared" si="299"/>
        <v>4.0899999999999999E-3</v>
      </c>
    </row>
    <row r="3179" spans="1:12" ht="13.95" customHeight="1" x14ac:dyDescent="0.3">
      <c r="A3179" s="94">
        <v>46173</v>
      </c>
      <c r="B3179" s="57" t="s">
        <v>174</v>
      </c>
      <c r="C3179" s="57" t="s">
        <v>99</v>
      </c>
      <c r="D3179" s="19" t="str">
        <f t="shared" si="294"/>
        <v>Financials</v>
      </c>
      <c r="E3179" s="19" t="str">
        <f t="shared" si="295"/>
        <v>Financials</v>
      </c>
      <c r="F3179" s="100">
        <v>4.4000000000000003E-3</v>
      </c>
      <c r="G3179" s="101">
        <v>10.836</v>
      </c>
      <c r="H3179" s="98">
        <v>0.39151999999999998</v>
      </c>
      <c r="I3179" s="20">
        <f t="shared" si="296"/>
        <v>1</v>
      </c>
      <c r="J3179" s="102">
        <f t="shared" si="297"/>
        <v>4.0605389442598745E-4</v>
      </c>
      <c r="K3179" s="102">
        <f t="shared" si="298"/>
        <v>1.0371217164537891E-3</v>
      </c>
      <c r="L3179" s="96">
        <f t="shared" si="299"/>
        <v>4.4000000000000003E-3</v>
      </c>
    </row>
    <row r="3180" spans="1:12" ht="13.95" customHeight="1" x14ac:dyDescent="0.3">
      <c r="A3180" s="94">
        <v>46203</v>
      </c>
      <c r="B3180" s="57" t="s">
        <v>174</v>
      </c>
      <c r="C3180" s="57" t="s">
        <v>99</v>
      </c>
      <c r="D3180" s="19" t="str">
        <f t="shared" si="294"/>
        <v>Financials</v>
      </c>
      <c r="E3180" s="19" t="str">
        <f t="shared" si="295"/>
        <v>Financials</v>
      </c>
      <c r="F3180" s="100">
        <v>4.9500000000000004E-3</v>
      </c>
      <c r="G3180" s="101">
        <v>11.959</v>
      </c>
      <c r="H3180" s="98">
        <v>0.39348</v>
      </c>
      <c r="I3180" s="20">
        <f t="shared" si="296"/>
        <v>1</v>
      </c>
      <c r="J3180" s="102">
        <f t="shared" si="297"/>
        <v>4.1391420687348447E-4</v>
      </c>
      <c r="K3180" s="102">
        <f t="shared" si="298"/>
        <v>1.0519320089292582E-3</v>
      </c>
      <c r="L3180" s="96">
        <f t="shared" si="299"/>
        <v>4.9500000000000004E-3</v>
      </c>
    </row>
    <row r="3181" spans="1:12" ht="13.95" customHeight="1" x14ac:dyDescent="0.3">
      <c r="A3181" s="94">
        <v>46234</v>
      </c>
      <c r="B3181" s="57" t="s">
        <v>174</v>
      </c>
      <c r="C3181" s="57" t="s">
        <v>99</v>
      </c>
      <c r="D3181" s="19" t="str">
        <f t="shared" si="294"/>
        <v>Financials</v>
      </c>
      <c r="E3181" s="19" t="str">
        <f t="shared" si="295"/>
        <v>Financials</v>
      </c>
      <c r="F3181" s="100">
        <v>4.9100000000000003E-3</v>
      </c>
      <c r="G3181" s="101">
        <v>12.211</v>
      </c>
      <c r="H3181" s="98">
        <v>0.40432000000000001</v>
      </c>
      <c r="I3181" s="20">
        <f t="shared" si="296"/>
        <v>1</v>
      </c>
      <c r="J3181" s="102">
        <f t="shared" si="297"/>
        <v>4.0209647039554501E-4</v>
      </c>
      <c r="K3181" s="102">
        <f t="shared" si="298"/>
        <v>9.9450056983464838E-4</v>
      </c>
      <c r="L3181" s="96">
        <f t="shared" si="299"/>
        <v>4.9100000000000003E-3</v>
      </c>
    </row>
    <row r="3182" spans="1:12" ht="13.95" customHeight="1" x14ac:dyDescent="0.3">
      <c r="A3182" s="94">
        <v>46265</v>
      </c>
      <c r="B3182" s="57" t="s">
        <v>174</v>
      </c>
      <c r="C3182" s="57" t="s">
        <v>99</v>
      </c>
      <c r="D3182" s="19" t="str">
        <f t="shared" si="294"/>
        <v>Financials</v>
      </c>
      <c r="E3182" s="19" t="str">
        <f t="shared" si="295"/>
        <v>Financials</v>
      </c>
      <c r="F3182" s="100">
        <v>4.7399999999999994E-3</v>
      </c>
      <c r="G3182" s="101">
        <v>11.635999999999999</v>
      </c>
      <c r="H3182" s="98">
        <v>0.40412999999999999</v>
      </c>
      <c r="I3182" s="20">
        <f t="shared" si="296"/>
        <v>1</v>
      </c>
      <c r="J3182" s="102">
        <f t="shared" si="297"/>
        <v>4.0735647988999655E-4</v>
      </c>
      <c r="K3182" s="102">
        <f t="shared" si="298"/>
        <v>1.0079837673273367E-3</v>
      </c>
      <c r="L3182" s="96">
        <f t="shared" si="299"/>
        <v>4.7399999999999994E-3</v>
      </c>
    </row>
    <row r="3183" spans="1:12" ht="13.95" customHeight="1" x14ac:dyDescent="0.3">
      <c r="A3183" s="94">
        <v>46295</v>
      </c>
      <c r="B3183" s="57" t="s">
        <v>174</v>
      </c>
      <c r="C3183" s="57" t="s">
        <v>99</v>
      </c>
      <c r="D3183" s="19" t="str">
        <f t="shared" si="294"/>
        <v>Financials</v>
      </c>
      <c r="E3183" s="19" t="str">
        <f t="shared" si="295"/>
        <v>Financials</v>
      </c>
      <c r="F3183" s="100">
        <v>4.5700000000000003E-3</v>
      </c>
      <c r="G3183" s="101">
        <v>11.911</v>
      </c>
      <c r="H3183" s="98">
        <v>0.40542</v>
      </c>
      <c r="I3183" s="20">
        <f t="shared" si="296"/>
        <v>1</v>
      </c>
      <c r="J3183" s="102">
        <f t="shared" si="297"/>
        <v>3.8367895222903204E-4</v>
      </c>
      <c r="K3183" s="102">
        <f t="shared" si="298"/>
        <v>9.4637401270048849E-4</v>
      </c>
      <c r="L3183" s="96">
        <f t="shared" si="299"/>
        <v>4.5700000000000003E-3</v>
      </c>
    </row>
    <row r="3184" spans="1:12" ht="13.95" customHeight="1" x14ac:dyDescent="0.3">
      <c r="A3184" s="94">
        <v>42674</v>
      </c>
      <c r="B3184" s="57" t="s">
        <v>246</v>
      </c>
      <c r="C3184" s="57" t="s">
        <v>120</v>
      </c>
      <c r="D3184" s="19" t="str">
        <f t="shared" si="294"/>
        <v>Cyclicals</v>
      </c>
      <c r="E3184" s="19" t="str">
        <f t="shared" si="295"/>
        <v>Cyclicals ex-WEG &amp; Embraer</v>
      </c>
      <c r="F3184" s="100">
        <v>2.48E-3</v>
      </c>
      <c r="G3184" s="101">
        <v>11.502000000000001</v>
      </c>
      <c r="H3184" s="98">
        <v>3.986E-2</v>
      </c>
      <c r="I3184" s="20">
        <f t="shared" si="296"/>
        <v>1</v>
      </c>
      <c r="J3184" s="102">
        <f t="shared" si="297"/>
        <v>2.1561467570857241E-4</v>
      </c>
      <c r="K3184" s="102">
        <f t="shared" si="298"/>
        <v>5.4092994407569598E-3</v>
      </c>
      <c r="L3184" s="96">
        <f t="shared" si="299"/>
        <v>2.48E-3</v>
      </c>
    </row>
    <row r="3185" spans="1:12" ht="13.95" customHeight="1" x14ac:dyDescent="0.3">
      <c r="A3185" s="94">
        <v>42704</v>
      </c>
      <c r="B3185" s="57" t="s">
        <v>246</v>
      </c>
      <c r="C3185" s="57" t="s">
        <v>120</v>
      </c>
      <c r="D3185" s="19" t="str">
        <f t="shared" si="294"/>
        <v>Cyclicals</v>
      </c>
      <c r="E3185" s="19" t="str">
        <f t="shared" si="295"/>
        <v>Cyclicals ex-WEG &amp; Embraer</v>
      </c>
      <c r="F3185" s="100">
        <v>2.2200000000000002E-3</v>
      </c>
      <c r="G3185" s="101">
        <v>10.7</v>
      </c>
      <c r="H3185" s="98">
        <v>3.6389999999999999E-2</v>
      </c>
      <c r="I3185" s="20">
        <f t="shared" si="296"/>
        <v>1</v>
      </c>
      <c r="J3185" s="102">
        <f t="shared" si="297"/>
        <v>2.0747663551401872E-4</v>
      </c>
      <c r="K3185" s="102">
        <f t="shared" si="298"/>
        <v>5.7014739080521772E-3</v>
      </c>
      <c r="L3185" s="96">
        <f t="shared" si="299"/>
        <v>2.2200000000000002E-3</v>
      </c>
    </row>
    <row r="3186" spans="1:12" ht="13.95" customHeight="1" x14ac:dyDescent="0.3">
      <c r="A3186" s="94">
        <v>42735</v>
      </c>
      <c r="B3186" s="57" t="s">
        <v>246</v>
      </c>
      <c r="C3186" s="57" t="s">
        <v>120</v>
      </c>
      <c r="D3186" s="19" t="str">
        <f t="shared" si="294"/>
        <v>Cyclicals</v>
      </c>
      <c r="E3186" s="19" t="str">
        <f t="shared" si="295"/>
        <v>Cyclicals ex-WEG &amp; Embraer</v>
      </c>
      <c r="F3186" s="100">
        <v>2.5500000000000002E-3</v>
      </c>
      <c r="G3186" s="101">
        <v>13.48</v>
      </c>
      <c r="H3186" s="98">
        <v>3.6749999999999998E-2</v>
      </c>
      <c r="I3186" s="20">
        <f t="shared" si="296"/>
        <v>1</v>
      </c>
      <c r="J3186" s="102">
        <f t="shared" si="297"/>
        <v>1.8916913946587539E-4</v>
      </c>
      <c r="K3186" s="102">
        <f t="shared" si="298"/>
        <v>5.1474595773027317E-3</v>
      </c>
      <c r="L3186" s="96">
        <f t="shared" si="299"/>
        <v>2.5500000000000002E-3</v>
      </c>
    </row>
    <row r="3187" spans="1:12" ht="13.95" customHeight="1" x14ac:dyDescent="0.3">
      <c r="A3187" s="94">
        <v>42766</v>
      </c>
      <c r="B3187" s="57" t="s">
        <v>246</v>
      </c>
      <c r="C3187" s="57" t="s">
        <v>120</v>
      </c>
      <c r="D3187" s="19" t="str">
        <f t="shared" si="294"/>
        <v>Cyclicals</v>
      </c>
      <c r="E3187" s="19" t="str">
        <f t="shared" si="295"/>
        <v>Cyclicals ex-WEG &amp; Embraer</v>
      </c>
      <c r="F3187" s="100">
        <v>2.9399999999999999E-3</v>
      </c>
      <c r="G3187" s="101">
        <v>21.064</v>
      </c>
      <c r="H3187" s="98">
        <v>2.4490000000000001E-2</v>
      </c>
      <c r="I3187" s="20">
        <f t="shared" si="296"/>
        <v>1</v>
      </c>
      <c r="J3187" s="102">
        <f t="shared" si="297"/>
        <v>1.3957462969996202E-4</v>
      </c>
      <c r="K3187" s="102">
        <f t="shared" si="298"/>
        <v>5.6992498856660682E-3</v>
      </c>
      <c r="L3187" s="96">
        <f t="shared" si="299"/>
        <v>2.9399999999999999E-3</v>
      </c>
    </row>
    <row r="3188" spans="1:12" ht="13.95" customHeight="1" x14ac:dyDescent="0.3">
      <c r="A3188" s="94">
        <v>42794</v>
      </c>
      <c r="B3188" s="57" t="s">
        <v>246</v>
      </c>
      <c r="C3188" s="57" t="s">
        <v>120</v>
      </c>
      <c r="D3188" s="19" t="str">
        <f t="shared" si="294"/>
        <v>Cyclicals</v>
      </c>
      <c r="E3188" s="19" t="str">
        <f t="shared" si="295"/>
        <v>Cyclicals ex-WEG &amp; Embraer</v>
      </c>
      <c r="F3188" s="100">
        <v>2.8400000000000001E-3</v>
      </c>
      <c r="G3188" s="101">
        <v>20.672000000000001</v>
      </c>
      <c r="H3188" s="98">
        <v>2.6329999999999999E-2</v>
      </c>
      <c r="I3188" s="20">
        <f t="shared" si="296"/>
        <v>1</v>
      </c>
      <c r="J3188" s="102">
        <f t="shared" si="297"/>
        <v>1.3738390092879257E-4</v>
      </c>
      <c r="K3188" s="102">
        <f t="shared" si="298"/>
        <v>5.2177706391489777E-3</v>
      </c>
      <c r="L3188" s="96">
        <f t="shared" si="299"/>
        <v>2.8400000000000001E-3</v>
      </c>
    </row>
    <row r="3189" spans="1:12" ht="13.95" customHeight="1" x14ac:dyDescent="0.3">
      <c r="A3189" s="94">
        <v>42825</v>
      </c>
      <c r="B3189" s="57" t="s">
        <v>246</v>
      </c>
      <c r="C3189" s="57" t="s">
        <v>120</v>
      </c>
      <c r="D3189" s="19" t="str">
        <f t="shared" si="294"/>
        <v>Cyclicals</v>
      </c>
      <c r="E3189" s="19" t="str">
        <f t="shared" si="295"/>
        <v>Cyclicals ex-WEG &amp; Embraer</v>
      </c>
      <c r="F3189" s="100">
        <v>3.0000000000000001E-3</v>
      </c>
      <c r="G3189" s="101">
        <v>19.696999999999999</v>
      </c>
      <c r="H3189" s="98">
        <v>2.8289999999999999E-2</v>
      </c>
      <c r="I3189" s="20">
        <f t="shared" si="296"/>
        <v>1</v>
      </c>
      <c r="J3189" s="102">
        <f t="shared" si="297"/>
        <v>1.5230745798852619E-4</v>
      </c>
      <c r="K3189" s="102">
        <f t="shared" si="298"/>
        <v>5.3837913746386072E-3</v>
      </c>
      <c r="L3189" s="96">
        <f t="shared" si="299"/>
        <v>3.0000000000000001E-3</v>
      </c>
    </row>
    <row r="3190" spans="1:12" ht="13.95" customHeight="1" x14ac:dyDescent="0.3">
      <c r="A3190" s="94">
        <v>42855</v>
      </c>
      <c r="B3190" s="57" t="s">
        <v>246</v>
      </c>
      <c r="C3190" s="57" t="s">
        <v>120</v>
      </c>
      <c r="D3190" s="19" t="str">
        <f t="shared" si="294"/>
        <v>Cyclicals</v>
      </c>
      <c r="E3190" s="19" t="str">
        <f t="shared" si="295"/>
        <v>Cyclicals ex-WEG &amp; Embraer</v>
      </c>
      <c r="F3190" s="100">
        <v>3.0000000000000001E-3</v>
      </c>
      <c r="G3190" s="101">
        <v>18.308</v>
      </c>
      <c r="H3190" s="98">
        <v>3.0040000000000001E-2</v>
      </c>
      <c r="I3190" s="20">
        <f t="shared" si="296"/>
        <v>1</v>
      </c>
      <c r="J3190" s="102">
        <f t="shared" si="297"/>
        <v>1.6386279222197948E-4</v>
      </c>
      <c r="K3190" s="102">
        <f t="shared" si="298"/>
        <v>5.4548199807583049E-3</v>
      </c>
      <c r="L3190" s="96">
        <f t="shared" si="299"/>
        <v>3.0000000000000001E-3</v>
      </c>
    </row>
    <row r="3191" spans="1:12" ht="13.95" customHeight="1" x14ac:dyDescent="0.3">
      <c r="A3191" s="94">
        <v>42886</v>
      </c>
      <c r="B3191" s="57" t="s">
        <v>246</v>
      </c>
      <c r="C3191" s="57" t="s">
        <v>120</v>
      </c>
      <c r="D3191" s="19" t="str">
        <f t="shared" si="294"/>
        <v>Cyclicals</v>
      </c>
      <c r="E3191" s="19" t="str">
        <f t="shared" si="295"/>
        <v>Cyclicals ex-WEG &amp; Embraer</v>
      </c>
      <c r="F3191" s="100">
        <v>2.5400000000000002E-3</v>
      </c>
      <c r="G3191" s="101">
        <v>15.542</v>
      </c>
      <c r="H3191" s="98">
        <v>2.494E-2</v>
      </c>
      <c r="I3191" s="20">
        <f t="shared" si="296"/>
        <v>1</v>
      </c>
      <c r="J3191" s="102">
        <f t="shared" si="297"/>
        <v>1.6342813022776991E-4</v>
      </c>
      <c r="K3191" s="102">
        <f t="shared" si="298"/>
        <v>6.5528520540404939E-3</v>
      </c>
      <c r="L3191" s="96">
        <f t="shared" si="299"/>
        <v>2.5400000000000002E-3</v>
      </c>
    </row>
    <row r="3192" spans="1:12" ht="13.95" customHeight="1" x14ac:dyDescent="0.3">
      <c r="A3192" s="94">
        <v>42916</v>
      </c>
      <c r="B3192" s="57" t="s">
        <v>246</v>
      </c>
      <c r="C3192" s="57" t="s">
        <v>120</v>
      </c>
      <c r="D3192" s="19" t="str">
        <f t="shared" si="294"/>
        <v>Cyclicals</v>
      </c>
      <c r="E3192" s="19" t="str">
        <f t="shared" si="295"/>
        <v>Cyclicals ex-WEG &amp; Embraer</v>
      </c>
      <c r="F3192" s="100">
        <v>2.5500000000000002E-3</v>
      </c>
      <c r="G3192" s="101">
        <v>16.474</v>
      </c>
      <c r="H3192" s="98">
        <v>2.3120000000000002E-2</v>
      </c>
      <c r="I3192" s="20">
        <f t="shared" si="296"/>
        <v>1</v>
      </c>
      <c r="J3192" s="102">
        <f t="shared" si="297"/>
        <v>1.5478936506009471E-4</v>
      </c>
      <c r="K3192" s="102">
        <f t="shared" si="298"/>
        <v>6.6950417413535772E-3</v>
      </c>
      <c r="L3192" s="96">
        <f t="shared" si="299"/>
        <v>2.5500000000000002E-3</v>
      </c>
    </row>
    <row r="3193" spans="1:12" ht="13.95" customHeight="1" x14ac:dyDescent="0.3">
      <c r="A3193" s="94">
        <v>42947</v>
      </c>
      <c r="B3193" s="57" t="s">
        <v>246</v>
      </c>
      <c r="C3193" s="57" t="s">
        <v>120</v>
      </c>
      <c r="D3193" s="19" t="str">
        <f t="shared" si="294"/>
        <v>Cyclicals</v>
      </c>
      <c r="E3193" s="19" t="str">
        <f t="shared" si="295"/>
        <v>Cyclicals ex-WEG &amp; Embraer</v>
      </c>
      <c r="F3193" s="100">
        <v>2.7100000000000002E-3</v>
      </c>
      <c r="G3193" s="101">
        <v>25.298999999999999</v>
      </c>
      <c r="H3193" s="98">
        <v>2.281E-2</v>
      </c>
      <c r="I3193" s="20">
        <f t="shared" si="296"/>
        <v>1</v>
      </c>
      <c r="J3193" s="102">
        <f t="shared" si="297"/>
        <v>1.0711885845290329E-4</v>
      </c>
      <c r="K3193" s="102">
        <f t="shared" si="298"/>
        <v>4.69613583747932E-3</v>
      </c>
      <c r="L3193" s="96">
        <f t="shared" si="299"/>
        <v>2.7100000000000002E-3</v>
      </c>
    </row>
    <row r="3194" spans="1:12" ht="13.95" customHeight="1" x14ac:dyDescent="0.3">
      <c r="A3194" s="94">
        <v>42978</v>
      </c>
      <c r="B3194" s="57" t="s">
        <v>246</v>
      </c>
      <c r="C3194" s="57" t="s">
        <v>120</v>
      </c>
      <c r="D3194" s="19" t="str">
        <f t="shared" si="294"/>
        <v>Cyclicals</v>
      </c>
      <c r="E3194" s="19" t="str">
        <f t="shared" si="295"/>
        <v>Cyclicals ex-WEG &amp; Embraer</v>
      </c>
      <c r="F3194" s="100">
        <v>2.7299999999999998E-3</v>
      </c>
      <c r="G3194" s="101">
        <v>24.021000000000001</v>
      </c>
      <c r="H3194" s="98">
        <v>2.6179999999999998E-2</v>
      </c>
      <c r="I3194" s="20">
        <f t="shared" si="296"/>
        <v>1</v>
      </c>
      <c r="J3194" s="102">
        <f t="shared" si="297"/>
        <v>1.1365055576370674E-4</v>
      </c>
      <c r="K3194" s="102">
        <f t="shared" si="298"/>
        <v>4.341121304954421E-3</v>
      </c>
      <c r="L3194" s="96">
        <f t="shared" si="299"/>
        <v>2.7299999999999998E-3</v>
      </c>
    </row>
    <row r="3195" spans="1:12" ht="13.95" customHeight="1" x14ac:dyDescent="0.3">
      <c r="A3195" s="94">
        <v>43008</v>
      </c>
      <c r="B3195" s="57" t="s">
        <v>246</v>
      </c>
      <c r="C3195" s="57" t="s">
        <v>120</v>
      </c>
      <c r="D3195" s="19" t="str">
        <f t="shared" si="294"/>
        <v>Cyclicals</v>
      </c>
      <c r="E3195" s="19" t="str">
        <f t="shared" si="295"/>
        <v>Cyclicals ex-WEG &amp; Embraer</v>
      </c>
      <c r="F3195" s="100">
        <v>2.7399999999999998E-3</v>
      </c>
      <c r="G3195" s="101">
        <v>24.943999999999999</v>
      </c>
      <c r="H3195" s="98">
        <v>2.4570000000000002E-2</v>
      </c>
      <c r="I3195" s="20">
        <f t="shared" si="296"/>
        <v>1</v>
      </c>
      <c r="J3195" s="102">
        <f t="shared" si="297"/>
        <v>1.0984605516356639E-4</v>
      </c>
      <c r="K3195" s="102">
        <f t="shared" si="298"/>
        <v>4.4707389158960675E-3</v>
      </c>
      <c r="L3195" s="96">
        <f t="shared" si="299"/>
        <v>2.7399999999999998E-3</v>
      </c>
    </row>
    <row r="3196" spans="1:12" ht="13.95" customHeight="1" x14ac:dyDescent="0.3">
      <c r="A3196" s="94">
        <v>43039</v>
      </c>
      <c r="B3196" s="57" t="s">
        <v>246</v>
      </c>
      <c r="C3196" s="57" t="s">
        <v>120</v>
      </c>
      <c r="D3196" s="19" t="str">
        <f t="shared" si="294"/>
        <v>Cyclicals</v>
      </c>
      <c r="E3196" s="19" t="str">
        <f t="shared" si="295"/>
        <v>Cyclicals ex-WEG &amp; Embraer</v>
      </c>
      <c r="F3196" s="100">
        <v>2.5600000000000002E-3</v>
      </c>
      <c r="G3196" s="101">
        <v>21.533000000000001</v>
      </c>
      <c r="H3196" s="98">
        <v>2.6370000000000001E-2</v>
      </c>
      <c r="I3196" s="20">
        <f t="shared" si="296"/>
        <v>1</v>
      </c>
      <c r="J3196" s="102">
        <f t="shared" si="297"/>
        <v>1.1888728927692379E-4</v>
      </c>
      <c r="K3196" s="102">
        <f t="shared" si="298"/>
        <v>4.5084296274904732E-3</v>
      </c>
      <c r="L3196" s="96">
        <f t="shared" si="299"/>
        <v>2.5600000000000002E-3</v>
      </c>
    </row>
    <row r="3197" spans="1:12" ht="13.95" customHeight="1" x14ac:dyDescent="0.3">
      <c r="A3197" s="94">
        <v>43069</v>
      </c>
      <c r="B3197" s="57" t="s">
        <v>246</v>
      </c>
      <c r="C3197" s="57" t="s">
        <v>120</v>
      </c>
      <c r="D3197" s="19" t="str">
        <f t="shared" si="294"/>
        <v>Cyclicals</v>
      </c>
      <c r="E3197" s="19" t="str">
        <f t="shared" si="295"/>
        <v>Cyclicals ex-WEG &amp; Embraer</v>
      </c>
      <c r="F3197" s="100">
        <v>2.5300000000000001E-3</v>
      </c>
      <c r="G3197" s="101">
        <v>18.257999999999999</v>
      </c>
      <c r="H3197" s="98">
        <v>3.0530000000000002E-2</v>
      </c>
      <c r="I3197" s="20">
        <f t="shared" si="296"/>
        <v>1</v>
      </c>
      <c r="J3197" s="102">
        <f t="shared" si="297"/>
        <v>1.3856939423814219E-4</v>
      </c>
      <c r="K3197" s="102">
        <f t="shared" si="298"/>
        <v>4.5387944395067865E-3</v>
      </c>
      <c r="L3197" s="96">
        <f t="shared" si="299"/>
        <v>2.5300000000000001E-3</v>
      </c>
    </row>
    <row r="3198" spans="1:12" ht="13.95" customHeight="1" x14ac:dyDescent="0.3">
      <c r="A3198" s="94">
        <v>43100</v>
      </c>
      <c r="B3198" s="57" t="s">
        <v>246</v>
      </c>
      <c r="C3198" s="57" t="s">
        <v>120</v>
      </c>
      <c r="D3198" s="19" t="str">
        <f t="shared" si="294"/>
        <v>Cyclicals</v>
      </c>
      <c r="E3198" s="19" t="str">
        <f t="shared" si="295"/>
        <v>Cyclicals ex-WEG &amp; Embraer</v>
      </c>
      <c r="F3198" s="100">
        <v>2.5200000000000001E-3</v>
      </c>
      <c r="G3198" s="101">
        <v>17.803999999999998</v>
      </c>
      <c r="H3198" s="98">
        <v>3.6119999999999999E-2</v>
      </c>
      <c r="I3198" s="20">
        <f t="shared" si="296"/>
        <v>1</v>
      </c>
      <c r="J3198" s="102">
        <f t="shared" si="297"/>
        <v>1.4154122669063135E-4</v>
      </c>
      <c r="K3198" s="102">
        <f t="shared" si="298"/>
        <v>3.9186386126974348E-3</v>
      </c>
      <c r="L3198" s="96">
        <f t="shared" si="299"/>
        <v>2.5200000000000001E-3</v>
      </c>
    </row>
    <row r="3199" spans="1:12" ht="13.95" customHeight="1" x14ac:dyDescent="0.3">
      <c r="A3199" s="94">
        <v>43131</v>
      </c>
      <c r="B3199" s="57" t="s">
        <v>246</v>
      </c>
      <c r="C3199" s="57" t="s">
        <v>120</v>
      </c>
      <c r="D3199" s="19" t="str">
        <f t="shared" si="294"/>
        <v>Cyclicals</v>
      </c>
      <c r="E3199" s="19" t="str">
        <f t="shared" si="295"/>
        <v>Cyclicals ex-WEG &amp; Embraer</v>
      </c>
      <c r="F3199" s="100">
        <v>2.6800000000000001E-3</v>
      </c>
      <c r="G3199" s="101">
        <v>18.843</v>
      </c>
      <c r="H3199" s="98">
        <v>3.8289999999999998E-2</v>
      </c>
      <c r="I3199" s="20">
        <f t="shared" si="296"/>
        <v>1</v>
      </c>
      <c r="J3199" s="102">
        <f t="shared" si="297"/>
        <v>1.4222788303348724E-4</v>
      </c>
      <c r="K3199" s="102">
        <f t="shared" si="298"/>
        <v>3.7144915913681705E-3</v>
      </c>
      <c r="L3199" s="96">
        <f t="shared" si="299"/>
        <v>2.6800000000000001E-3</v>
      </c>
    </row>
    <row r="3200" spans="1:12" ht="13.95" customHeight="1" x14ac:dyDescent="0.3">
      <c r="A3200" s="94">
        <v>43159</v>
      </c>
      <c r="B3200" s="57" t="s">
        <v>246</v>
      </c>
      <c r="C3200" s="57" t="s">
        <v>120</v>
      </c>
      <c r="D3200" s="19" t="str">
        <f t="shared" si="294"/>
        <v>Cyclicals</v>
      </c>
      <c r="E3200" s="19" t="str">
        <f t="shared" si="295"/>
        <v>Cyclicals ex-WEG &amp; Embraer</v>
      </c>
      <c r="F3200" s="100">
        <v>2.64E-3</v>
      </c>
      <c r="G3200" s="101">
        <v>18.178999999999998</v>
      </c>
      <c r="H3200" s="98">
        <v>4.1029999999999997E-2</v>
      </c>
      <c r="I3200" s="20">
        <f t="shared" si="296"/>
        <v>1</v>
      </c>
      <c r="J3200" s="102">
        <f t="shared" si="297"/>
        <v>1.4522250948897081E-4</v>
      </c>
      <c r="K3200" s="102">
        <f t="shared" si="298"/>
        <v>3.5394226051418676E-3</v>
      </c>
      <c r="L3200" s="96">
        <f t="shared" si="299"/>
        <v>2.64E-3</v>
      </c>
    </row>
    <row r="3201" spans="1:12" ht="13.95" customHeight="1" x14ac:dyDescent="0.3">
      <c r="A3201" s="94">
        <v>43190</v>
      </c>
      <c r="B3201" s="57" t="s">
        <v>246</v>
      </c>
      <c r="C3201" s="57" t="s">
        <v>120</v>
      </c>
      <c r="D3201" s="19" t="str">
        <f t="shared" si="294"/>
        <v>Cyclicals</v>
      </c>
      <c r="E3201" s="19" t="str">
        <f t="shared" si="295"/>
        <v>Cyclicals ex-WEG &amp; Embraer</v>
      </c>
      <c r="F3201" s="100">
        <v>2.6900000000000001E-3</v>
      </c>
      <c r="G3201" s="101">
        <v>17.335999999999999</v>
      </c>
      <c r="H3201" s="98">
        <v>4.5429999999999998E-2</v>
      </c>
      <c r="I3201" s="20">
        <f t="shared" si="296"/>
        <v>1</v>
      </c>
      <c r="J3201" s="102">
        <f t="shared" si="297"/>
        <v>1.5516843562528843E-4</v>
      </c>
      <c r="K3201" s="102">
        <f t="shared" si="298"/>
        <v>3.4155499807459484E-3</v>
      </c>
      <c r="L3201" s="96">
        <f t="shared" si="299"/>
        <v>2.6900000000000001E-3</v>
      </c>
    </row>
    <row r="3202" spans="1:12" ht="13.95" customHeight="1" x14ac:dyDescent="0.3">
      <c r="A3202" s="94">
        <v>43220</v>
      </c>
      <c r="B3202" s="57" t="s">
        <v>246</v>
      </c>
      <c r="C3202" s="57" t="s">
        <v>120</v>
      </c>
      <c r="D3202" s="19" t="str">
        <f t="shared" si="294"/>
        <v>Cyclicals</v>
      </c>
      <c r="E3202" s="19" t="str">
        <f t="shared" si="295"/>
        <v>Cyclicals ex-WEG &amp; Embraer</v>
      </c>
      <c r="F3202" s="100">
        <v>2.3800000000000002E-3</v>
      </c>
      <c r="G3202" s="101">
        <v>15.218999999999999</v>
      </c>
      <c r="H3202" s="98">
        <v>4.7710000000000002E-2</v>
      </c>
      <c r="I3202" s="20">
        <f t="shared" si="296"/>
        <v>1</v>
      </c>
      <c r="J3202" s="102">
        <f t="shared" si="297"/>
        <v>1.5638346803337934E-4</v>
      </c>
      <c r="K3202" s="102">
        <f t="shared" si="298"/>
        <v>3.2777922455120381E-3</v>
      </c>
      <c r="L3202" s="96">
        <f t="shared" si="299"/>
        <v>2.3800000000000002E-3</v>
      </c>
    </row>
    <row r="3203" spans="1:12" ht="13.95" customHeight="1" x14ac:dyDescent="0.3">
      <c r="A3203" s="94">
        <v>43251</v>
      </c>
      <c r="B3203" s="57" t="s">
        <v>246</v>
      </c>
      <c r="C3203" s="57" t="s">
        <v>120</v>
      </c>
      <c r="D3203" s="19" t="str">
        <f t="shared" si="294"/>
        <v>Cyclicals</v>
      </c>
      <c r="E3203" s="19" t="str">
        <f t="shared" si="295"/>
        <v>Cyclicals ex-WEG &amp; Embraer</v>
      </c>
      <c r="F3203" s="100">
        <v>2.3E-3</v>
      </c>
      <c r="G3203" s="101">
        <v>13.802</v>
      </c>
      <c r="H3203" s="98">
        <v>5.1220000000000002E-2</v>
      </c>
      <c r="I3203" s="20">
        <f t="shared" si="296"/>
        <v>1</v>
      </c>
      <c r="J3203" s="102">
        <f t="shared" si="297"/>
        <v>1.6664251557745255E-4</v>
      </c>
      <c r="K3203" s="102">
        <f t="shared" si="298"/>
        <v>3.2534657473145753E-3</v>
      </c>
      <c r="L3203" s="96">
        <f t="shared" si="299"/>
        <v>2.3E-3</v>
      </c>
    </row>
    <row r="3204" spans="1:12" ht="13.95" customHeight="1" x14ac:dyDescent="0.3">
      <c r="A3204" s="94">
        <v>43281</v>
      </c>
      <c r="B3204" s="57" t="s">
        <v>246</v>
      </c>
      <c r="C3204" s="57" t="s">
        <v>120</v>
      </c>
      <c r="D3204" s="19" t="str">
        <f t="shared" si="294"/>
        <v>Cyclicals</v>
      </c>
      <c r="E3204" s="19" t="str">
        <f t="shared" si="295"/>
        <v>Cyclicals ex-WEG &amp; Embraer</v>
      </c>
      <c r="F3204" s="100">
        <v>2.2000000000000001E-3</v>
      </c>
      <c r="G3204" s="101">
        <v>13.234</v>
      </c>
      <c r="H3204" s="98">
        <v>5.1679999999999997E-2</v>
      </c>
      <c r="I3204" s="20">
        <f t="shared" si="296"/>
        <v>1</v>
      </c>
      <c r="J3204" s="102">
        <f t="shared" si="297"/>
        <v>1.6623847665105034E-4</v>
      </c>
      <c r="K3204" s="102">
        <f t="shared" si="298"/>
        <v>3.2166887896875069E-3</v>
      </c>
      <c r="L3204" s="96">
        <f t="shared" si="299"/>
        <v>2.2000000000000001E-3</v>
      </c>
    </row>
    <row r="3205" spans="1:12" ht="13.95" customHeight="1" x14ac:dyDescent="0.3">
      <c r="A3205" s="94">
        <v>43312</v>
      </c>
      <c r="B3205" s="57" t="s">
        <v>246</v>
      </c>
      <c r="C3205" s="57" t="s">
        <v>120</v>
      </c>
      <c r="D3205" s="19" t="str">
        <f t="shared" ref="D3205:D3268" si="300">VLOOKUP(C3205,GicsMap,2,FALSE)</f>
        <v>Cyclicals</v>
      </c>
      <c r="E3205" s="19" t="str">
        <f t="shared" ref="E3205:E3268" si="301">IF(D3205="Cyclicals",IF(COUNTIF(GlobalList,B3205)&gt;0,"WEG &amp; Embraer","Cyclicals ex-WEG &amp; Embraer"),D3205)</f>
        <v>Cyclicals ex-WEG &amp; Embraer</v>
      </c>
      <c r="F3205" s="100">
        <v>2.1640000000000001E-3</v>
      </c>
      <c r="G3205" s="101">
        <v>13.994</v>
      </c>
      <c r="H3205" s="98">
        <v>5.5839999999999987E-2</v>
      </c>
      <c r="I3205" s="20">
        <f t="shared" ref="I3205:I3268" si="302">IF(AND(ISNUMBER(G3205),ISNUMBER(H3205),G3205&gt;=PEmin,G3205&lt;=PEmax,H3205&gt;=ROEmin,H3205&lt;=ROEmax),1,0)</f>
        <v>1</v>
      </c>
      <c r="J3205" s="102">
        <f t="shared" ref="J3205:J3268" si="303">IF(I3205=1,F3205/G3205,0)</f>
        <v>1.5463770187223097E-4</v>
      </c>
      <c r="K3205" s="102">
        <f t="shared" ref="K3205:K3268" si="304">IF(I3205=1,J3205/H3205,0)</f>
        <v>2.7692998186287787E-3</v>
      </c>
      <c r="L3205" s="96">
        <f t="shared" ref="L3205:L3268" si="305">I3205*F3205</f>
        <v>2.1640000000000001E-3</v>
      </c>
    </row>
    <row r="3206" spans="1:12" ht="13.95" customHeight="1" x14ac:dyDescent="0.3">
      <c r="A3206" s="94">
        <v>43343</v>
      </c>
      <c r="B3206" s="57" t="s">
        <v>246</v>
      </c>
      <c r="C3206" s="57" t="s">
        <v>120</v>
      </c>
      <c r="D3206" s="19" t="str">
        <f t="shared" si="300"/>
        <v>Cyclicals</v>
      </c>
      <c r="E3206" s="19" t="str">
        <f t="shared" si="301"/>
        <v>Cyclicals ex-WEG &amp; Embraer</v>
      </c>
      <c r="F3206" s="100">
        <v>2.1849999999999999E-3</v>
      </c>
      <c r="G3206" s="101">
        <v>12.956</v>
      </c>
      <c r="H3206" s="98">
        <v>5.7079999999999999E-2</v>
      </c>
      <c r="I3206" s="20">
        <f t="shared" si="302"/>
        <v>1</v>
      </c>
      <c r="J3206" s="102">
        <f t="shared" si="303"/>
        <v>1.6864773078110527E-4</v>
      </c>
      <c r="K3206" s="102">
        <f t="shared" si="304"/>
        <v>2.954585332535131E-3</v>
      </c>
      <c r="L3206" s="96">
        <f t="shared" si="305"/>
        <v>2.1849999999999999E-3</v>
      </c>
    </row>
    <row r="3207" spans="1:12" ht="13.95" customHeight="1" x14ac:dyDescent="0.3">
      <c r="A3207" s="94">
        <v>43373</v>
      </c>
      <c r="B3207" s="57" t="s">
        <v>246</v>
      </c>
      <c r="C3207" s="57" t="s">
        <v>120</v>
      </c>
      <c r="D3207" s="19" t="str">
        <f t="shared" si="300"/>
        <v>Cyclicals</v>
      </c>
      <c r="E3207" s="19" t="str">
        <f t="shared" si="301"/>
        <v>Cyclicals ex-WEG &amp; Embraer</v>
      </c>
      <c r="F3207" s="100">
        <v>2.078E-3</v>
      </c>
      <c r="G3207" s="101">
        <v>12.632999999999999</v>
      </c>
      <c r="H3207" s="98">
        <v>5.4909999999999987E-2</v>
      </c>
      <c r="I3207" s="20">
        <f t="shared" si="302"/>
        <v>1</v>
      </c>
      <c r="J3207" s="102">
        <f t="shared" si="303"/>
        <v>1.6448982822765774E-4</v>
      </c>
      <c r="K3207" s="102">
        <f t="shared" si="304"/>
        <v>2.9956260831844432E-3</v>
      </c>
      <c r="L3207" s="96">
        <f t="shared" si="305"/>
        <v>2.078E-3</v>
      </c>
    </row>
    <row r="3208" spans="1:12" ht="13.95" customHeight="1" x14ac:dyDescent="0.3">
      <c r="A3208" s="94">
        <v>43404</v>
      </c>
      <c r="B3208" s="57" t="s">
        <v>246</v>
      </c>
      <c r="C3208" s="57" t="s">
        <v>120</v>
      </c>
      <c r="D3208" s="19" t="str">
        <f t="shared" si="300"/>
        <v>Cyclicals</v>
      </c>
      <c r="E3208" s="19" t="str">
        <f t="shared" si="301"/>
        <v>Cyclicals ex-WEG &amp; Embraer</v>
      </c>
      <c r="F3208" s="100">
        <v>2.565E-3</v>
      </c>
      <c r="G3208" s="101">
        <v>16.385000000000002</v>
      </c>
      <c r="H3208" s="98">
        <v>5.0380000000000001E-2</v>
      </c>
      <c r="I3208" s="20">
        <f t="shared" si="302"/>
        <v>1</v>
      </c>
      <c r="J3208" s="102">
        <f t="shared" si="303"/>
        <v>1.5654562099481231E-4</v>
      </c>
      <c r="K3208" s="102">
        <f t="shared" si="304"/>
        <v>3.1072969629776163E-3</v>
      </c>
      <c r="L3208" s="96">
        <f t="shared" si="305"/>
        <v>2.565E-3</v>
      </c>
    </row>
    <row r="3209" spans="1:12" ht="13.95" customHeight="1" x14ac:dyDescent="0.3">
      <c r="A3209" s="94">
        <v>43434</v>
      </c>
      <c r="B3209" s="57" t="s">
        <v>246</v>
      </c>
      <c r="C3209" s="57" t="s">
        <v>120</v>
      </c>
      <c r="D3209" s="19" t="str">
        <f t="shared" si="300"/>
        <v>Cyclicals</v>
      </c>
      <c r="E3209" s="19" t="str">
        <f t="shared" si="301"/>
        <v>Cyclicals ex-WEG &amp; Embraer</v>
      </c>
      <c r="F3209" s="100">
        <v>2.4480000000000001E-3</v>
      </c>
      <c r="G3209" s="101">
        <v>15.968</v>
      </c>
      <c r="H3209" s="98">
        <v>4.9779999999999998E-2</v>
      </c>
      <c r="I3209" s="20">
        <f t="shared" si="302"/>
        <v>1</v>
      </c>
      <c r="J3209" s="102">
        <f t="shared" si="303"/>
        <v>1.5330661322645291E-4</v>
      </c>
      <c r="K3209" s="102">
        <f t="shared" si="304"/>
        <v>3.0796828691533329E-3</v>
      </c>
      <c r="L3209" s="96">
        <f t="shared" si="305"/>
        <v>2.4480000000000001E-3</v>
      </c>
    </row>
    <row r="3210" spans="1:12" ht="13.95" customHeight="1" x14ac:dyDescent="0.3">
      <c r="A3210" s="94">
        <v>43465</v>
      </c>
      <c r="B3210" s="57" t="s">
        <v>246</v>
      </c>
      <c r="C3210" s="57" t="s">
        <v>120</v>
      </c>
      <c r="D3210" s="19" t="str">
        <f t="shared" si="300"/>
        <v>Cyclicals</v>
      </c>
      <c r="E3210" s="19" t="str">
        <f t="shared" si="301"/>
        <v>Cyclicals ex-WEG &amp; Embraer</v>
      </c>
      <c r="F3210" s="100">
        <v>2.7299999999999998E-3</v>
      </c>
      <c r="G3210" s="101">
        <v>16.736999999999998</v>
      </c>
      <c r="H3210" s="98">
        <v>4.9080000000000013E-2</v>
      </c>
      <c r="I3210" s="20">
        <f t="shared" si="302"/>
        <v>1</v>
      </c>
      <c r="J3210" s="102">
        <f t="shared" si="303"/>
        <v>1.631116687578419E-4</v>
      </c>
      <c r="K3210" s="102">
        <f t="shared" si="304"/>
        <v>3.3233836340228577E-3</v>
      </c>
      <c r="L3210" s="96">
        <f t="shared" si="305"/>
        <v>2.7299999999999998E-3</v>
      </c>
    </row>
    <row r="3211" spans="1:12" ht="13.95" customHeight="1" x14ac:dyDescent="0.3">
      <c r="A3211" s="94">
        <v>43496</v>
      </c>
      <c r="B3211" s="57" t="s">
        <v>246</v>
      </c>
      <c r="C3211" s="57" t="s">
        <v>120</v>
      </c>
      <c r="D3211" s="19" t="str">
        <f t="shared" si="300"/>
        <v>Cyclicals</v>
      </c>
      <c r="E3211" s="19" t="str">
        <f t="shared" si="301"/>
        <v>Cyclicals ex-WEG &amp; Embraer</v>
      </c>
      <c r="F3211" s="100">
        <v>2.8189999999999999E-3</v>
      </c>
      <c r="G3211" s="101">
        <v>17.593</v>
      </c>
      <c r="H3211" s="98">
        <v>5.8099999999999999E-2</v>
      </c>
      <c r="I3211" s="20">
        <f t="shared" si="302"/>
        <v>1</v>
      </c>
      <c r="J3211" s="102">
        <f t="shared" si="303"/>
        <v>1.6023418405047461E-4</v>
      </c>
      <c r="K3211" s="102">
        <f t="shared" si="304"/>
        <v>2.7579033399393218E-3</v>
      </c>
      <c r="L3211" s="96">
        <f t="shared" si="305"/>
        <v>2.8189999999999999E-3</v>
      </c>
    </row>
    <row r="3212" spans="1:12" ht="13.95" customHeight="1" x14ac:dyDescent="0.3">
      <c r="A3212" s="94">
        <v>43524</v>
      </c>
      <c r="B3212" s="57" t="s">
        <v>246</v>
      </c>
      <c r="C3212" s="57" t="s">
        <v>120</v>
      </c>
      <c r="D3212" s="19" t="str">
        <f t="shared" si="300"/>
        <v>Cyclicals</v>
      </c>
      <c r="E3212" s="19" t="str">
        <f t="shared" si="301"/>
        <v>Cyclicals ex-WEG &amp; Embraer</v>
      </c>
      <c r="F3212" s="100">
        <v>2.908E-3</v>
      </c>
      <c r="G3212" s="101">
        <v>15.933</v>
      </c>
      <c r="H3212" s="98">
        <v>6.8330000000000002E-2</v>
      </c>
      <c r="I3212" s="20">
        <f t="shared" si="302"/>
        <v>1</v>
      </c>
      <c r="J3212" s="102">
        <f t="shared" si="303"/>
        <v>1.8251427854139209E-4</v>
      </c>
      <c r="K3212" s="102">
        <f t="shared" si="304"/>
        <v>2.6710709577256269E-3</v>
      </c>
      <c r="L3212" s="96">
        <f t="shared" si="305"/>
        <v>2.908E-3</v>
      </c>
    </row>
    <row r="3213" spans="1:12" ht="13.95" customHeight="1" x14ac:dyDescent="0.3">
      <c r="A3213" s="94">
        <v>43555</v>
      </c>
      <c r="B3213" s="57" t="s">
        <v>246</v>
      </c>
      <c r="C3213" s="57" t="s">
        <v>120</v>
      </c>
      <c r="D3213" s="19" t="str">
        <f t="shared" si="300"/>
        <v>Cyclicals</v>
      </c>
      <c r="E3213" s="19" t="str">
        <f t="shared" si="301"/>
        <v>Cyclicals ex-WEG &amp; Embraer</v>
      </c>
      <c r="F3213" s="100">
        <v>2.774E-3</v>
      </c>
      <c r="G3213" s="101">
        <v>14.236000000000001</v>
      </c>
      <c r="H3213" s="98">
        <v>7.0860000000000006E-2</v>
      </c>
      <c r="I3213" s="20">
        <f t="shared" si="302"/>
        <v>1</v>
      </c>
      <c r="J3213" s="102">
        <f t="shared" si="303"/>
        <v>1.9485810620960942E-4</v>
      </c>
      <c r="K3213" s="102">
        <f t="shared" si="304"/>
        <v>2.7499027125262405E-3</v>
      </c>
      <c r="L3213" s="96">
        <f t="shared" si="305"/>
        <v>2.774E-3</v>
      </c>
    </row>
    <row r="3214" spans="1:12" ht="13.95" customHeight="1" x14ac:dyDescent="0.3">
      <c r="A3214" s="94">
        <v>43585</v>
      </c>
      <c r="B3214" s="57" t="s">
        <v>246</v>
      </c>
      <c r="C3214" s="57" t="s">
        <v>120</v>
      </c>
      <c r="D3214" s="19" t="str">
        <f t="shared" si="300"/>
        <v>Cyclicals</v>
      </c>
      <c r="E3214" s="19" t="str">
        <f t="shared" si="301"/>
        <v>Cyclicals ex-WEG &amp; Embraer</v>
      </c>
      <c r="F3214" s="100">
        <v>3.0100000000000001E-3</v>
      </c>
      <c r="G3214" s="101">
        <v>13.97</v>
      </c>
      <c r="H3214" s="98">
        <v>7.7839999999999993E-2</v>
      </c>
      <c r="I3214" s="20">
        <f t="shared" si="302"/>
        <v>1</v>
      </c>
      <c r="J3214" s="102">
        <f t="shared" si="303"/>
        <v>2.1546170365068003E-4</v>
      </c>
      <c r="K3214" s="102">
        <f t="shared" si="304"/>
        <v>2.7680074980817068E-3</v>
      </c>
      <c r="L3214" s="96">
        <f t="shared" si="305"/>
        <v>3.0100000000000001E-3</v>
      </c>
    </row>
    <row r="3215" spans="1:12" ht="13.95" customHeight="1" x14ac:dyDescent="0.3">
      <c r="A3215" s="94">
        <v>43616</v>
      </c>
      <c r="B3215" s="57" t="s">
        <v>246</v>
      </c>
      <c r="C3215" s="57" t="s">
        <v>120</v>
      </c>
      <c r="D3215" s="19" t="str">
        <f t="shared" si="300"/>
        <v>Cyclicals</v>
      </c>
      <c r="E3215" s="19" t="str">
        <f t="shared" si="301"/>
        <v>Cyclicals ex-WEG &amp; Embraer</v>
      </c>
      <c r="F3215" s="100">
        <v>2.8340000000000001E-3</v>
      </c>
      <c r="G3215" s="101">
        <v>13.454000000000001</v>
      </c>
      <c r="H3215" s="98">
        <v>8.1540000000000001E-2</v>
      </c>
      <c r="I3215" s="20">
        <f t="shared" si="302"/>
        <v>1</v>
      </c>
      <c r="J3215" s="102">
        <f t="shared" si="303"/>
        <v>2.1064367474357069E-4</v>
      </c>
      <c r="K3215" s="102">
        <f t="shared" si="304"/>
        <v>2.5833170804951027E-3</v>
      </c>
      <c r="L3215" s="96">
        <f t="shared" si="305"/>
        <v>2.8340000000000001E-3</v>
      </c>
    </row>
    <row r="3216" spans="1:12" ht="13.95" customHeight="1" x14ac:dyDescent="0.3">
      <c r="A3216" s="94">
        <v>43646</v>
      </c>
      <c r="B3216" s="57" t="s">
        <v>246</v>
      </c>
      <c r="C3216" s="57" t="s">
        <v>120</v>
      </c>
      <c r="D3216" s="19" t="str">
        <f t="shared" si="300"/>
        <v>Cyclicals</v>
      </c>
      <c r="E3216" s="19" t="str">
        <f t="shared" si="301"/>
        <v>Cyclicals ex-WEG &amp; Embraer</v>
      </c>
      <c r="F3216" s="100">
        <v>3.2529999999999998E-3</v>
      </c>
      <c r="G3216" s="101">
        <v>15.468</v>
      </c>
      <c r="H3216" s="98">
        <v>8.4489999999999996E-2</v>
      </c>
      <c r="I3216" s="20">
        <f t="shared" si="302"/>
        <v>1</v>
      </c>
      <c r="J3216" s="102">
        <f t="shared" si="303"/>
        <v>2.1030514610809412E-4</v>
      </c>
      <c r="K3216" s="102">
        <f t="shared" si="304"/>
        <v>2.4891128667072332E-3</v>
      </c>
      <c r="L3216" s="96">
        <f t="shared" si="305"/>
        <v>3.2529999999999998E-3</v>
      </c>
    </row>
    <row r="3217" spans="1:12" ht="13.95" customHeight="1" x14ac:dyDescent="0.3">
      <c r="A3217" s="94">
        <v>43677</v>
      </c>
      <c r="B3217" s="57" t="s">
        <v>246</v>
      </c>
      <c r="C3217" s="57" t="s">
        <v>120</v>
      </c>
      <c r="D3217" s="19" t="str">
        <f t="shared" si="300"/>
        <v>Cyclicals</v>
      </c>
      <c r="E3217" s="19" t="str">
        <f t="shared" si="301"/>
        <v>Cyclicals ex-WEG &amp; Embraer</v>
      </c>
      <c r="F3217" s="100">
        <v>3.7680000000000001E-3</v>
      </c>
      <c r="G3217" s="101">
        <v>17.295999999999999</v>
      </c>
      <c r="H3217" s="98">
        <v>8.8849999999999998E-2</v>
      </c>
      <c r="I3217" s="20">
        <f t="shared" si="302"/>
        <v>1</v>
      </c>
      <c r="J3217" s="102">
        <f t="shared" si="303"/>
        <v>2.1785383903792787E-4</v>
      </c>
      <c r="K3217" s="102">
        <f t="shared" si="304"/>
        <v>2.451928407855125E-3</v>
      </c>
      <c r="L3217" s="96">
        <f t="shared" si="305"/>
        <v>3.7680000000000001E-3</v>
      </c>
    </row>
    <row r="3218" spans="1:12" ht="13.95" customHeight="1" x14ac:dyDescent="0.3">
      <c r="A3218" s="94">
        <v>43708</v>
      </c>
      <c r="B3218" s="57" t="s">
        <v>246</v>
      </c>
      <c r="C3218" s="57" t="s">
        <v>120</v>
      </c>
      <c r="D3218" s="19" t="str">
        <f t="shared" si="300"/>
        <v>Cyclicals</v>
      </c>
      <c r="E3218" s="19" t="str">
        <f t="shared" si="301"/>
        <v>Cyclicals ex-WEG &amp; Embraer</v>
      </c>
      <c r="F3218" s="100">
        <v>3.797E-3</v>
      </c>
      <c r="G3218" s="101">
        <v>16.838999999999999</v>
      </c>
      <c r="H3218" s="98">
        <v>0.10229000000000001</v>
      </c>
      <c r="I3218" s="20">
        <f t="shared" si="302"/>
        <v>1</v>
      </c>
      <c r="J3218" s="102">
        <f t="shared" si="303"/>
        <v>2.254884494328642E-4</v>
      </c>
      <c r="K3218" s="102">
        <f t="shared" si="304"/>
        <v>2.2044036507269937E-3</v>
      </c>
      <c r="L3218" s="96">
        <f t="shared" si="305"/>
        <v>3.797E-3</v>
      </c>
    </row>
    <row r="3219" spans="1:12" ht="13.95" customHeight="1" x14ac:dyDescent="0.3">
      <c r="A3219" s="94">
        <v>43738</v>
      </c>
      <c r="B3219" s="57" t="s">
        <v>246</v>
      </c>
      <c r="C3219" s="57" t="s">
        <v>120</v>
      </c>
      <c r="D3219" s="19" t="str">
        <f t="shared" si="300"/>
        <v>Cyclicals</v>
      </c>
      <c r="E3219" s="19" t="str">
        <f t="shared" si="301"/>
        <v>Cyclicals ex-WEG &amp; Embraer</v>
      </c>
      <c r="F3219" s="100">
        <v>3.503E-3</v>
      </c>
      <c r="G3219" s="101">
        <v>15.481999999999999</v>
      </c>
      <c r="H3219" s="98">
        <v>0.10639</v>
      </c>
      <c r="I3219" s="20">
        <f t="shared" si="302"/>
        <v>1</v>
      </c>
      <c r="J3219" s="102">
        <f t="shared" si="303"/>
        <v>2.2626275674977395E-4</v>
      </c>
      <c r="K3219" s="102">
        <f t="shared" si="304"/>
        <v>2.1267295492976217E-3</v>
      </c>
      <c r="L3219" s="96">
        <f t="shared" si="305"/>
        <v>3.503E-3</v>
      </c>
    </row>
    <row r="3220" spans="1:12" ht="13.95" customHeight="1" x14ac:dyDescent="0.3">
      <c r="A3220" s="94">
        <v>43769</v>
      </c>
      <c r="B3220" s="57" t="s">
        <v>246</v>
      </c>
      <c r="C3220" s="57" t="s">
        <v>120</v>
      </c>
      <c r="D3220" s="19" t="str">
        <f t="shared" si="300"/>
        <v>Cyclicals</v>
      </c>
      <c r="E3220" s="19" t="str">
        <f t="shared" si="301"/>
        <v>Cyclicals ex-WEG &amp; Embraer</v>
      </c>
      <c r="F3220" s="100">
        <v>3.8409999999999998E-3</v>
      </c>
      <c r="G3220" s="101">
        <v>16.148</v>
      </c>
      <c r="H3220" s="98">
        <v>0.11204</v>
      </c>
      <c r="I3220" s="20">
        <f t="shared" si="302"/>
        <v>1</v>
      </c>
      <c r="J3220" s="102">
        <f t="shared" si="303"/>
        <v>2.3786227396581619E-4</v>
      </c>
      <c r="K3220" s="102">
        <f t="shared" si="304"/>
        <v>2.1230120846645502E-3</v>
      </c>
      <c r="L3220" s="96">
        <f t="shared" si="305"/>
        <v>3.8409999999999998E-3</v>
      </c>
    </row>
    <row r="3221" spans="1:12" ht="13.95" customHeight="1" x14ac:dyDescent="0.3">
      <c r="A3221" s="94">
        <v>43799</v>
      </c>
      <c r="B3221" s="57" t="s">
        <v>246</v>
      </c>
      <c r="C3221" s="57" t="s">
        <v>120</v>
      </c>
      <c r="D3221" s="19" t="str">
        <f t="shared" si="300"/>
        <v>Cyclicals</v>
      </c>
      <c r="E3221" s="19" t="str">
        <f t="shared" si="301"/>
        <v>Cyclicals ex-WEG &amp; Embraer</v>
      </c>
      <c r="F3221" s="100">
        <v>3.7829999999999999E-3</v>
      </c>
      <c r="G3221" s="101">
        <v>15.417999999999999</v>
      </c>
      <c r="H3221" s="98">
        <v>0.11859</v>
      </c>
      <c r="I3221" s="20">
        <f t="shared" si="302"/>
        <v>1</v>
      </c>
      <c r="J3221" s="102">
        <f t="shared" si="303"/>
        <v>2.4536256323777402E-4</v>
      </c>
      <c r="K3221" s="102">
        <f t="shared" si="304"/>
        <v>2.0689987624401217E-3</v>
      </c>
      <c r="L3221" s="96">
        <f t="shared" si="305"/>
        <v>3.7829999999999999E-3</v>
      </c>
    </row>
    <row r="3222" spans="1:12" ht="13.95" customHeight="1" x14ac:dyDescent="0.3">
      <c r="A3222" s="94">
        <v>43830</v>
      </c>
      <c r="B3222" s="57" t="s">
        <v>246</v>
      </c>
      <c r="C3222" s="57" t="s">
        <v>120</v>
      </c>
      <c r="D3222" s="19" t="str">
        <f t="shared" si="300"/>
        <v>Cyclicals</v>
      </c>
      <c r="E3222" s="19" t="str">
        <f t="shared" si="301"/>
        <v>Cyclicals ex-WEG &amp; Embraer</v>
      </c>
      <c r="F3222" s="100">
        <v>3.9420000000000002E-3</v>
      </c>
      <c r="G3222" s="101">
        <v>16.713999999999999</v>
      </c>
      <c r="H3222" s="98">
        <v>0.1236</v>
      </c>
      <c r="I3222" s="20">
        <f t="shared" si="302"/>
        <v>1</v>
      </c>
      <c r="J3222" s="102">
        <f t="shared" si="303"/>
        <v>2.3585018547325599E-4</v>
      </c>
      <c r="K3222" s="102">
        <f t="shared" si="304"/>
        <v>1.9081730216282847E-3</v>
      </c>
      <c r="L3222" s="96">
        <f t="shared" si="305"/>
        <v>3.9420000000000002E-3</v>
      </c>
    </row>
    <row r="3223" spans="1:12" ht="13.95" customHeight="1" x14ac:dyDescent="0.3">
      <c r="A3223" s="94">
        <v>43861</v>
      </c>
      <c r="B3223" s="57" t="s">
        <v>246</v>
      </c>
      <c r="C3223" s="57" t="s">
        <v>120</v>
      </c>
      <c r="D3223" s="19" t="str">
        <f t="shared" si="300"/>
        <v>Cyclicals</v>
      </c>
      <c r="E3223" s="19" t="str">
        <f t="shared" si="301"/>
        <v>Cyclicals ex-WEG &amp; Embraer</v>
      </c>
      <c r="F3223" s="100">
        <v>4.1720000000000004E-3</v>
      </c>
      <c r="G3223" s="101">
        <v>17.324000000000002</v>
      </c>
      <c r="H3223" s="98">
        <v>0.12529999999999999</v>
      </c>
      <c r="I3223" s="20">
        <f t="shared" si="302"/>
        <v>1</v>
      </c>
      <c r="J3223" s="102">
        <f t="shared" si="303"/>
        <v>2.4082198106672824E-4</v>
      </c>
      <c r="K3223" s="102">
        <f t="shared" si="304"/>
        <v>1.9219631370050139E-3</v>
      </c>
      <c r="L3223" s="96">
        <f t="shared" si="305"/>
        <v>4.1720000000000004E-3</v>
      </c>
    </row>
    <row r="3224" spans="1:12" ht="13.95" customHeight="1" x14ac:dyDescent="0.3">
      <c r="A3224" s="94">
        <v>43890</v>
      </c>
      <c r="B3224" s="57" t="s">
        <v>246</v>
      </c>
      <c r="C3224" s="57" t="s">
        <v>120</v>
      </c>
      <c r="D3224" s="19" t="str">
        <f t="shared" si="300"/>
        <v>Cyclicals</v>
      </c>
      <c r="E3224" s="19" t="str">
        <f t="shared" si="301"/>
        <v>Cyclicals ex-WEG &amp; Embraer</v>
      </c>
      <c r="F3224" s="100">
        <v>4.2839999999999996E-3</v>
      </c>
      <c r="G3224" s="101">
        <v>15.355</v>
      </c>
      <c r="H3224" s="98">
        <v>0.12489</v>
      </c>
      <c r="I3224" s="20">
        <f t="shared" si="302"/>
        <v>1</v>
      </c>
      <c r="J3224" s="102">
        <f t="shared" si="303"/>
        <v>2.7899706935851509E-4</v>
      </c>
      <c r="K3224" s="102">
        <f t="shared" si="304"/>
        <v>2.233942424201418E-3</v>
      </c>
      <c r="L3224" s="96">
        <f t="shared" si="305"/>
        <v>4.2839999999999996E-3</v>
      </c>
    </row>
    <row r="3225" spans="1:12" ht="13.95" customHeight="1" x14ac:dyDescent="0.3">
      <c r="A3225" s="94">
        <v>43921</v>
      </c>
      <c r="B3225" s="57" t="s">
        <v>246</v>
      </c>
      <c r="C3225" s="57" t="s">
        <v>120</v>
      </c>
      <c r="D3225" s="19" t="str">
        <f t="shared" si="300"/>
        <v>Cyclicals</v>
      </c>
      <c r="E3225" s="19" t="str">
        <f t="shared" si="301"/>
        <v>Cyclicals ex-WEG &amp; Embraer</v>
      </c>
      <c r="F3225" s="100">
        <v>2.9020000000000001E-3</v>
      </c>
      <c r="G3225" s="101">
        <v>11.385</v>
      </c>
      <c r="H3225" s="98">
        <v>9.2469999999999997E-2</v>
      </c>
      <c r="I3225" s="20">
        <f t="shared" si="302"/>
        <v>1</v>
      </c>
      <c r="J3225" s="102">
        <f t="shared" si="303"/>
        <v>2.5489679402722879E-4</v>
      </c>
      <c r="K3225" s="102">
        <f t="shared" si="304"/>
        <v>2.7565350278709721E-3</v>
      </c>
      <c r="L3225" s="96">
        <f t="shared" si="305"/>
        <v>2.9020000000000001E-3</v>
      </c>
    </row>
    <row r="3226" spans="1:12" ht="13.95" customHeight="1" x14ac:dyDescent="0.3">
      <c r="A3226" s="94">
        <v>43951</v>
      </c>
      <c r="B3226" s="57" t="s">
        <v>246</v>
      </c>
      <c r="C3226" s="57" t="s">
        <v>120</v>
      </c>
      <c r="D3226" s="19" t="str">
        <f t="shared" si="300"/>
        <v>Cyclicals</v>
      </c>
      <c r="E3226" s="19" t="str">
        <f t="shared" si="301"/>
        <v>Cyclicals ex-WEG &amp; Embraer</v>
      </c>
      <c r="F3226" s="100">
        <v>3.0760000000000002E-3</v>
      </c>
      <c r="G3226" s="101">
        <v>12.763</v>
      </c>
      <c r="H3226" s="98">
        <v>8.7219999999999992E-2</v>
      </c>
      <c r="I3226" s="20">
        <f t="shared" si="302"/>
        <v>1</v>
      </c>
      <c r="J3226" s="102">
        <f t="shared" si="303"/>
        <v>2.41009167123717E-4</v>
      </c>
      <c r="K3226" s="102">
        <f t="shared" si="304"/>
        <v>2.7632328264585765E-3</v>
      </c>
      <c r="L3226" s="96">
        <f t="shared" si="305"/>
        <v>3.0760000000000002E-3</v>
      </c>
    </row>
    <row r="3227" spans="1:12" ht="13.95" customHeight="1" x14ac:dyDescent="0.3">
      <c r="A3227" s="94">
        <v>43982</v>
      </c>
      <c r="B3227" s="57" t="s">
        <v>246</v>
      </c>
      <c r="C3227" s="57" t="s">
        <v>120</v>
      </c>
      <c r="D3227" s="19" t="str">
        <f t="shared" si="300"/>
        <v>Cyclicals</v>
      </c>
      <c r="E3227" s="19" t="str">
        <f t="shared" si="301"/>
        <v>Cyclicals ex-WEG &amp; Embraer</v>
      </c>
      <c r="F3227" s="100">
        <v>3.0179999999999998E-3</v>
      </c>
      <c r="G3227" s="101">
        <v>16.253</v>
      </c>
      <c r="H3227" s="98">
        <v>6.8489999999999995E-2</v>
      </c>
      <c r="I3227" s="20">
        <f t="shared" si="302"/>
        <v>1</v>
      </c>
      <c r="J3227" s="102">
        <f t="shared" si="303"/>
        <v>1.8568879591460038E-4</v>
      </c>
      <c r="K3227" s="102">
        <f t="shared" si="304"/>
        <v>2.7111811346853614E-3</v>
      </c>
      <c r="L3227" s="96">
        <f t="shared" si="305"/>
        <v>3.0179999999999998E-3</v>
      </c>
    </row>
    <row r="3228" spans="1:12" ht="13.95" customHeight="1" x14ac:dyDescent="0.3">
      <c r="A3228" s="94">
        <v>44012</v>
      </c>
      <c r="B3228" s="57" t="s">
        <v>246</v>
      </c>
      <c r="C3228" s="57" t="s">
        <v>120</v>
      </c>
      <c r="D3228" s="19" t="str">
        <f t="shared" si="300"/>
        <v>Cyclicals</v>
      </c>
      <c r="E3228" s="19" t="str">
        <f t="shared" si="301"/>
        <v>Cyclicals ex-WEG &amp; Embraer</v>
      </c>
      <c r="F3228" s="100">
        <v>3.7339999999999999E-3</v>
      </c>
      <c r="G3228" s="101">
        <v>21.332999999999998</v>
      </c>
      <c r="H3228" s="98">
        <v>6.3630000000000006E-2</v>
      </c>
      <c r="I3228" s="20">
        <f t="shared" si="302"/>
        <v>1</v>
      </c>
      <c r="J3228" s="102">
        <f t="shared" si="303"/>
        <v>1.7503398490601417E-4</v>
      </c>
      <c r="K3228" s="102">
        <f t="shared" si="304"/>
        <v>2.750809129436023E-3</v>
      </c>
      <c r="L3228" s="96">
        <f t="shared" si="305"/>
        <v>3.7339999999999999E-3</v>
      </c>
    </row>
    <row r="3229" spans="1:12" ht="13.95" customHeight="1" x14ac:dyDescent="0.3">
      <c r="A3229" s="94">
        <v>44043</v>
      </c>
      <c r="B3229" s="57" t="s">
        <v>246</v>
      </c>
      <c r="C3229" s="57" t="s">
        <v>120</v>
      </c>
      <c r="D3229" s="19" t="str">
        <f t="shared" si="300"/>
        <v>Cyclicals</v>
      </c>
      <c r="E3229" s="19" t="str">
        <f t="shared" si="301"/>
        <v>Cyclicals ex-WEG &amp; Embraer</v>
      </c>
      <c r="F3229" s="100">
        <v>4.1210000000000014E-3</v>
      </c>
      <c r="G3229" s="101">
        <v>23.492999999999999</v>
      </c>
      <c r="H3229" s="98">
        <v>0.10371</v>
      </c>
      <c r="I3229" s="20">
        <f t="shared" si="302"/>
        <v>1</v>
      </c>
      <c r="J3229" s="102">
        <f t="shared" si="303"/>
        <v>1.7541395309241057E-4</v>
      </c>
      <c r="K3229" s="102">
        <f t="shared" si="304"/>
        <v>1.6913889990590163E-3</v>
      </c>
      <c r="L3229" s="96">
        <f t="shared" si="305"/>
        <v>4.1210000000000014E-3</v>
      </c>
    </row>
    <row r="3230" spans="1:12" ht="13.95" customHeight="1" x14ac:dyDescent="0.3">
      <c r="A3230" s="94">
        <v>44074</v>
      </c>
      <c r="B3230" s="57" t="s">
        <v>246</v>
      </c>
      <c r="C3230" s="57" t="s">
        <v>120</v>
      </c>
      <c r="D3230" s="19" t="str">
        <f t="shared" si="300"/>
        <v>Cyclicals</v>
      </c>
      <c r="E3230" s="19" t="str">
        <f t="shared" si="301"/>
        <v>Cyclicals ex-WEG &amp; Embraer</v>
      </c>
      <c r="F3230" s="100">
        <v>3.7580000000000001E-3</v>
      </c>
      <c r="G3230" s="101">
        <v>18.704000000000001</v>
      </c>
      <c r="H3230" s="98">
        <v>0.11573</v>
      </c>
      <c r="I3230" s="20">
        <f t="shared" si="302"/>
        <v>1</v>
      </c>
      <c r="J3230" s="102">
        <f t="shared" si="303"/>
        <v>2.0091958939264328E-4</v>
      </c>
      <c r="K3230" s="102">
        <f t="shared" si="304"/>
        <v>1.7361063630229265E-3</v>
      </c>
      <c r="L3230" s="96">
        <f t="shared" si="305"/>
        <v>3.7580000000000001E-3</v>
      </c>
    </row>
    <row r="3231" spans="1:12" ht="13.95" customHeight="1" x14ac:dyDescent="0.3">
      <c r="A3231" s="94">
        <v>44104</v>
      </c>
      <c r="B3231" s="57" t="s">
        <v>246</v>
      </c>
      <c r="C3231" s="57" t="s">
        <v>120</v>
      </c>
      <c r="D3231" s="19" t="str">
        <f t="shared" si="300"/>
        <v>Cyclicals</v>
      </c>
      <c r="E3231" s="19" t="str">
        <f t="shared" si="301"/>
        <v>Cyclicals ex-WEG &amp; Embraer</v>
      </c>
      <c r="F3231" s="100">
        <v>3.7759999999999998E-3</v>
      </c>
      <c r="G3231" s="101">
        <v>17.288</v>
      </c>
      <c r="H3231" s="98">
        <v>0.12213</v>
      </c>
      <c r="I3231" s="20">
        <f t="shared" si="302"/>
        <v>1</v>
      </c>
      <c r="J3231" s="102">
        <f t="shared" si="303"/>
        <v>2.1841739935215176E-4</v>
      </c>
      <c r="K3231" s="102">
        <f t="shared" si="304"/>
        <v>1.7884008789990319E-3</v>
      </c>
      <c r="L3231" s="96">
        <f t="shared" si="305"/>
        <v>3.7759999999999998E-3</v>
      </c>
    </row>
    <row r="3232" spans="1:12" ht="13.95" customHeight="1" x14ac:dyDescent="0.3">
      <c r="A3232" s="94">
        <v>44135</v>
      </c>
      <c r="B3232" s="57" t="s">
        <v>246</v>
      </c>
      <c r="C3232" s="57" t="s">
        <v>120</v>
      </c>
      <c r="D3232" s="19" t="str">
        <f t="shared" si="300"/>
        <v>Cyclicals</v>
      </c>
      <c r="E3232" s="19" t="str">
        <f t="shared" si="301"/>
        <v>Cyclicals ex-WEG &amp; Embraer</v>
      </c>
      <c r="F3232" s="100">
        <v>3.718E-3</v>
      </c>
      <c r="G3232" s="101">
        <v>20.780999999999999</v>
      </c>
      <c r="H3232" s="98">
        <v>0.12853999999999999</v>
      </c>
      <c r="I3232" s="20">
        <f t="shared" si="302"/>
        <v>1</v>
      </c>
      <c r="J3232" s="102">
        <f t="shared" si="303"/>
        <v>1.7891343053751024E-4</v>
      </c>
      <c r="K3232" s="102">
        <f t="shared" si="304"/>
        <v>1.3918891437491073E-3</v>
      </c>
      <c r="L3232" s="96">
        <f t="shared" si="305"/>
        <v>3.718E-3</v>
      </c>
    </row>
    <row r="3233" spans="1:12" ht="13.95" customHeight="1" x14ac:dyDescent="0.3">
      <c r="A3233" s="94">
        <v>44165</v>
      </c>
      <c r="B3233" s="57" t="s">
        <v>246</v>
      </c>
      <c r="C3233" s="57" t="s">
        <v>120</v>
      </c>
      <c r="D3233" s="19" t="str">
        <f t="shared" si="300"/>
        <v>Cyclicals</v>
      </c>
      <c r="E3233" s="19" t="str">
        <f t="shared" si="301"/>
        <v>Cyclicals ex-WEG &amp; Embraer</v>
      </c>
      <c r="F3233" s="100">
        <v>3.813E-3</v>
      </c>
      <c r="G3233" s="101">
        <v>12.135999999999999</v>
      </c>
      <c r="H3233" s="98">
        <v>0.14466000000000001</v>
      </c>
      <c r="I3233" s="20">
        <f t="shared" si="302"/>
        <v>1</v>
      </c>
      <c r="J3233" s="102">
        <f t="shared" si="303"/>
        <v>3.141891891891892E-4</v>
      </c>
      <c r="K3233" s="102">
        <f t="shared" si="304"/>
        <v>2.171914760052462E-3</v>
      </c>
      <c r="L3233" s="96">
        <f t="shared" si="305"/>
        <v>3.813E-3</v>
      </c>
    </row>
    <row r="3234" spans="1:12" ht="13.95" customHeight="1" x14ac:dyDescent="0.3">
      <c r="A3234" s="94">
        <v>44196</v>
      </c>
      <c r="B3234" s="57" t="s">
        <v>246</v>
      </c>
      <c r="C3234" s="57" t="s">
        <v>120</v>
      </c>
      <c r="D3234" s="19" t="str">
        <f t="shared" si="300"/>
        <v>Cyclicals</v>
      </c>
      <c r="E3234" s="19" t="str">
        <f t="shared" si="301"/>
        <v>Cyclicals ex-WEG &amp; Embraer</v>
      </c>
      <c r="F3234" s="100">
        <v>3.7599999999999999E-3</v>
      </c>
      <c r="G3234" s="101">
        <v>12.375</v>
      </c>
      <c r="H3234" s="98">
        <v>0.14046</v>
      </c>
      <c r="I3234" s="20">
        <f t="shared" si="302"/>
        <v>1</v>
      </c>
      <c r="J3234" s="102">
        <f t="shared" si="303"/>
        <v>3.0383838383838383E-4</v>
      </c>
      <c r="K3234" s="102">
        <f t="shared" si="304"/>
        <v>2.1631666227992586E-3</v>
      </c>
      <c r="L3234" s="96">
        <f t="shared" si="305"/>
        <v>3.7599999999999999E-3</v>
      </c>
    </row>
    <row r="3235" spans="1:12" ht="13.95" customHeight="1" x14ac:dyDescent="0.3">
      <c r="A3235" s="94">
        <v>44227</v>
      </c>
      <c r="B3235" s="57" t="s">
        <v>246</v>
      </c>
      <c r="C3235" s="57" t="s">
        <v>120</v>
      </c>
      <c r="D3235" s="19" t="str">
        <f t="shared" si="300"/>
        <v>Cyclicals</v>
      </c>
      <c r="E3235" s="19" t="str">
        <f t="shared" si="301"/>
        <v>Cyclicals ex-WEG &amp; Embraer</v>
      </c>
      <c r="F3235" s="100">
        <v>3.4099999999999998E-3</v>
      </c>
      <c r="G3235" s="101">
        <v>10.891</v>
      </c>
      <c r="H3235" s="98">
        <v>0.12872</v>
      </c>
      <c r="I3235" s="20">
        <f t="shared" si="302"/>
        <v>1</v>
      </c>
      <c r="J3235" s="102">
        <f t="shared" si="303"/>
        <v>3.1310256174823246E-4</v>
      </c>
      <c r="K3235" s="102">
        <f t="shared" si="304"/>
        <v>2.4324313373852739E-3</v>
      </c>
      <c r="L3235" s="96">
        <f t="shared" si="305"/>
        <v>3.4099999999999998E-3</v>
      </c>
    </row>
    <row r="3236" spans="1:12" ht="13.95" customHeight="1" x14ac:dyDescent="0.3">
      <c r="A3236" s="94">
        <v>44255</v>
      </c>
      <c r="B3236" s="57" t="s">
        <v>246</v>
      </c>
      <c r="C3236" s="57" t="s">
        <v>120</v>
      </c>
      <c r="D3236" s="19" t="str">
        <f t="shared" si="300"/>
        <v>Cyclicals</v>
      </c>
      <c r="E3236" s="19" t="str">
        <f t="shared" si="301"/>
        <v>Cyclicals ex-WEG &amp; Embraer</v>
      </c>
      <c r="F3236" s="100">
        <v>3.4399999999999999E-3</v>
      </c>
      <c r="G3236" s="101">
        <v>9.7070000000000007</v>
      </c>
      <c r="H3236" s="98">
        <v>0.13077</v>
      </c>
      <c r="I3236" s="20">
        <f t="shared" si="302"/>
        <v>1</v>
      </c>
      <c r="J3236" s="102">
        <f t="shared" si="303"/>
        <v>3.5438343463479961E-4</v>
      </c>
      <c r="K3236" s="102">
        <f t="shared" si="304"/>
        <v>2.7099750297071164E-3</v>
      </c>
      <c r="L3236" s="96">
        <f t="shared" si="305"/>
        <v>3.4399999999999999E-3</v>
      </c>
    </row>
    <row r="3237" spans="1:12" ht="13.95" customHeight="1" x14ac:dyDescent="0.3">
      <c r="A3237" s="94">
        <v>44286</v>
      </c>
      <c r="B3237" s="57" t="s">
        <v>246</v>
      </c>
      <c r="C3237" s="57" t="s">
        <v>120</v>
      </c>
      <c r="D3237" s="19" t="str">
        <f t="shared" si="300"/>
        <v>Cyclicals</v>
      </c>
      <c r="E3237" s="19" t="str">
        <f t="shared" si="301"/>
        <v>Cyclicals ex-WEG &amp; Embraer</v>
      </c>
      <c r="F3237" s="100">
        <v>3.2499999999999999E-3</v>
      </c>
      <c r="G3237" s="101">
        <v>9.0969999999999995</v>
      </c>
      <c r="H3237" s="98">
        <v>0.14738000000000001</v>
      </c>
      <c r="I3237" s="20">
        <f t="shared" si="302"/>
        <v>1</v>
      </c>
      <c r="J3237" s="102">
        <f t="shared" si="303"/>
        <v>3.5726063537429921E-4</v>
      </c>
      <c r="K3237" s="102">
        <f t="shared" si="304"/>
        <v>2.424078133900795E-3</v>
      </c>
      <c r="L3237" s="96">
        <f t="shared" si="305"/>
        <v>3.2499999999999999E-3</v>
      </c>
    </row>
    <row r="3238" spans="1:12" ht="13.95" customHeight="1" x14ac:dyDescent="0.3">
      <c r="A3238" s="94">
        <v>44316</v>
      </c>
      <c r="B3238" s="57" t="s">
        <v>246</v>
      </c>
      <c r="C3238" s="57" t="s">
        <v>120</v>
      </c>
      <c r="D3238" s="19" t="str">
        <f t="shared" si="300"/>
        <v>Cyclicals</v>
      </c>
      <c r="E3238" s="19" t="str">
        <f t="shared" si="301"/>
        <v>Cyclicals ex-WEG &amp; Embraer</v>
      </c>
      <c r="F3238" s="100">
        <v>3.0699999999999998E-3</v>
      </c>
      <c r="G3238" s="101">
        <v>8.266</v>
      </c>
      <c r="H3238" s="98">
        <v>0.16188</v>
      </c>
      <c r="I3238" s="20">
        <f t="shared" si="302"/>
        <v>1</v>
      </c>
      <c r="J3238" s="102">
        <f t="shared" si="303"/>
        <v>3.7140091942898621E-4</v>
      </c>
      <c r="K3238" s="102">
        <f t="shared" si="304"/>
        <v>2.2942977478934163E-3</v>
      </c>
      <c r="L3238" s="96">
        <f t="shared" si="305"/>
        <v>3.0699999999999998E-3</v>
      </c>
    </row>
    <row r="3239" spans="1:12" ht="13.95" customHeight="1" x14ac:dyDescent="0.3">
      <c r="A3239" s="94">
        <v>44347</v>
      </c>
      <c r="B3239" s="57" t="s">
        <v>246</v>
      </c>
      <c r="C3239" s="57" t="s">
        <v>120</v>
      </c>
      <c r="D3239" s="19" t="str">
        <f t="shared" si="300"/>
        <v>Cyclicals</v>
      </c>
      <c r="E3239" s="19" t="str">
        <f t="shared" si="301"/>
        <v>Cyclicals ex-WEG &amp; Embraer</v>
      </c>
      <c r="F3239" s="100">
        <v>2.9399999999999999E-3</v>
      </c>
      <c r="G3239" s="101">
        <v>8.0640000000000001</v>
      </c>
      <c r="H3239" s="98">
        <v>0.15440000000000001</v>
      </c>
      <c r="I3239" s="20">
        <f t="shared" si="302"/>
        <v>1</v>
      </c>
      <c r="J3239" s="102">
        <f t="shared" si="303"/>
        <v>3.645833333333333E-4</v>
      </c>
      <c r="K3239" s="102">
        <f t="shared" si="304"/>
        <v>2.3612910189982723E-3</v>
      </c>
      <c r="L3239" s="96">
        <f t="shared" si="305"/>
        <v>2.9399999999999999E-3</v>
      </c>
    </row>
    <row r="3240" spans="1:12" ht="13.95" customHeight="1" x14ac:dyDescent="0.3">
      <c r="A3240" s="94">
        <v>44377</v>
      </c>
      <c r="B3240" s="57" t="s">
        <v>246</v>
      </c>
      <c r="C3240" s="57" t="s">
        <v>120</v>
      </c>
      <c r="D3240" s="19" t="str">
        <f t="shared" si="300"/>
        <v>Cyclicals</v>
      </c>
      <c r="E3240" s="19" t="str">
        <f t="shared" si="301"/>
        <v>Cyclicals ex-WEG &amp; Embraer</v>
      </c>
      <c r="F3240" s="100">
        <v>2.8600000000000001E-3</v>
      </c>
      <c r="G3240" s="101">
        <v>8.016</v>
      </c>
      <c r="H3240" s="98">
        <v>0.14682999999999999</v>
      </c>
      <c r="I3240" s="20">
        <f t="shared" si="302"/>
        <v>1</v>
      </c>
      <c r="J3240" s="102">
        <f t="shared" si="303"/>
        <v>3.5678642714570861E-4</v>
      </c>
      <c r="K3240" s="102">
        <f t="shared" si="304"/>
        <v>2.4299286736069511E-3</v>
      </c>
      <c r="L3240" s="96">
        <f t="shared" si="305"/>
        <v>2.8600000000000001E-3</v>
      </c>
    </row>
    <row r="3241" spans="1:12" ht="13.95" customHeight="1" x14ac:dyDescent="0.3">
      <c r="A3241" s="94">
        <v>44408</v>
      </c>
      <c r="B3241" s="57" t="s">
        <v>246</v>
      </c>
      <c r="C3241" s="57" t="s">
        <v>120</v>
      </c>
      <c r="D3241" s="19" t="str">
        <f t="shared" si="300"/>
        <v>Cyclicals</v>
      </c>
      <c r="E3241" s="19" t="str">
        <f t="shared" si="301"/>
        <v>Cyclicals ex-WEG &amp; Embraer</v>
      </c>
      <c r="F3241" s="100">
        <v>2.66E-3</v>
      </c>
      <c r="G3241" s="101">
        <v>7.02</v>
      </c>
      <c r="H3241" s="98">
        <v>0.14709</v>
      </c>
      <c r="I3241" s="20">
        <f t="shared" si="302"/>
        <v>1</v>
      </c>
      <c r="J3241" s="102">
        <f t="shared" si="303"/>
        <v>3.7891737891737896E-4</v>
      </c>
      <c r="K3241" s="102">
        <f t="shared" si="304"/>
        <v>2.5760920451246105E-3</v>
      </c>
      <c r="L3241" s="96">
        <f t="shared" si="305"/>
        <v>2.66E-3</v>
      </c>
    </row>
    <row r="3242" spans="1:12" ht="13.95" customHeight="1" x14ac:dyDescent="0.3">
      <c r="A3242" s="94">
        <v>44439</v>
      </c>
      <c r="B3242" s="57" t="s">
        <v>246</v>
      </c>
      <c r="C3242" s="57" t="s">
        <v>120</v>
      </c>
      <c r="D3242" s="19" t="str">
        <f t="shared" si="300"/>
        <v>Cyclicals</v>
      </c>
      <c r="E3242" s="19" t="str">
        <f t="shared" si="301"/>
        <v>Cyclicals ex-WEG &amp; Embraer</v>
      </c>
      <c r="F3242" s="100">
        <v>2.66E-3</v>
      </c>
      <c r="G3242" s="101">
        <v>6.5449999999999999</v>
      </c>
      <c r="H3242" s="98">
        <v>0.15875</v>
      </c>
      <c r="I3242" s="20">
        <f t="shared" si="302"/>
        <v>1</v>
      </c>
      <c r="J3242" s="102">
        <f t="shared" si="303"/>
        <v>4.0641711229946525E-4</v>
      </c>
      <c r="K3242" s="102">
        <f t="shared" si="304"/>
        <v>2.5601077940123796E-3</v>
      </c>
      <c r="L3242" s="96">
        <f t="shared" si="305"/>
        <v>2.66E-3</v>
      </c>
    </row>
    <row r="3243" spans="1:12" ht="13.95" customHeight="1" x14ac:dyDescent="0.3">
      <c r="A3243" s="94">
        <v>44469</v>
      </c>
      <c r="B3243" s="57" t="s">
        <v>246</v>
      </c>
      <c r="C3243" s="57" t="s">
        <v>120</v>
      </c>
      <c r="D3243" s="19" t="str">
        <f t="shared" si="300"/>
        <v>Cyclicals</v>
      </c>
      <c r="E3243" s="19" t="str">
        <f t="shared" si="301"/>
        <v>Cyclicals ex-WEG &amp; Embraer</v>
      </c>
      <c r="F3243" s="100">
        <v>2.3500000000000001E-3</v>
      </c>
      <c r="G3243" s="101">
        <v>5.6779999999999999</v>
      </c>
      <c r="H3243" s="98">
        <v>0.15981999999999999</v>
      </c>
      <c r="I3243" s="20">
        <f t="shared" si="302"/>
        <v>1</v>
      </c>
      <c r="J3243" s="102">
        <f t="shared" si="303"/>
        <v>4.1387812610073972E-4</v>
      </c>
      <c r="K3243" s="102">
        <f t="shared" si="304"/>
        <v>2.5896516462316338E-3</v>
      </c>
      <c r="L3243" s="96">
        <f t="shared" si="305"/>
        <v>2.3500000000000001E-3</v>
      </c>
    </row>
    <row r="3244" spans="1:12" ht="13.95" customHeight="1" x14ac:dyDescent="0.3">
      <c r="A3244" s="94">
        <v>44500</v>
      </c>
      <c r="B3244" s="57" t="s">
        <v>246</v>
      </c>
      <c r="C3244" s="57" t="s">
        <v>120</v>
      </c>
      <c r="D3244" s="19" t="str">
        <f t="shared" si="300"/>
        <v>Cyclicals</v>
      </c>
      <c r="E3244" s="19" t="str">
        <f t="shared" si="301"/>
        <v>Cyclicals ex-WEG &amp; Embraer</v>
      </c>
      <c r="F3244" s="100">
        <v>2E-3</v>
      </c>
      <c r="G3244" s="101">
        <v>4.4390000000000001</v>
      </c>
      <c r="H3244" s="98">
        <v>0.16100999999999999</v>
      </c>
      <c r="I3244" s="20">
        <f t="shared" si="302"/>
        <v>1</v>
      </c>
      <c r="J3244" s="102">
        <f t="shared" si="303"/>
        <v>4.5055192610948412E-4</v>
      </c>
      <c r="K3244" s="102">
        <f t="shared" si="304"/>
        <v>2.7982853618376755E-3</v>
      </c>
      <c r="L3244" s="96">
        <f t="shared" si="305"/>
        <v>2E-3</v>
      </c>
    </row>
    <row r="3245" spans="1:12" ht="13.95" customHeight="1" x14ac:dyDescent="0.3">
      <c r="A3245" s="94">
        <v>44530</v>
      </c>
      <c r="B3245" s="57" t="s">
        <v>246</v>
      </c>
      <c r="C3245" s="57" t="s">
        <v>120</v>
      </c>
      <c r="D3245" s="19" t="str">
        <f t="shared" si="300"/>
        <v>Cyclicals</v>
      </c>
      <c r="E3245" s="19" t="str">
        <f t="shared" si="301"/>
        <v>Cyclicals ex-WEG &amp; Embraer</v>
      </c>
      <c r="F3245" s="100">
        <v>1.9599999999999999E-3</v>
      </c>
      <c r="G3245" s="101">
        <v>4.2089999999999996</v>
      </c>
      <c r="H3245" s="98">
        <v>0.17194999999999999</v>
      </c>
      <c r="I3245" s="20">
        <f t="shared" si="302"/>
        <v>1</v>
      </c>
      <c r="J3245" s="102">
        <f t="shared" si="303"/>
        <v>4.6566880494179142E-4</v>
      </c>
      <c r="K3245" s="102">
        <f t="shared" si="304"/>
        <v>2.7081640299028288E-3</v>
      </c>
      <c r="L3245" s="96">
        <f t="shared" si="305"/>
        <v>1.9599999999999999E-3</v>
      </c>
    </row>
    <row r="3246" spans="1:12" ht="13.95" customHeight="1" x14ac:dyDescent="0.3">
      <c r="A3246" s="94">
        <v>44561</v>
      </c>
      <c r="B3246" s="57" t="s">
        <v>246</v>
      </c>
      <c r="C3246" s="57" t="s">
        <v>120</v>
      </c>
      <c r="D3246" s="19" t="str">
        <f t="shared" si="300"/>
        <v>Cyclicals</v>
      </c>
      <c r="E3246" s="19" t="str">
        <f t="shared" si="301"/>
        <v>Cyclicals ex-WEG &amp; Embraer</v>
      </c>
      <c r="F3246" s="100">
        <v>2.2300000000000002E-3</v>
      </c>
      <c r="G3246" s="101">
        <v>4.8170000000000002</v>
      </c>
      <c r="H3246" s="98">
        <v>0.17352999999999999</v>
      </c>
      <c r="I3246" s="20">
        <f t="shared" si="302"/>
        <v>1</v>
      </c>
      <c r="J3246" s="102">
        <f t="shared" si="303"/>
        <v>4.6294374091758358E-4</v>
      </c>
      <c r="K3246" s="102">
        <f t="shared" si="304"/>
        <v>2.667802344940838E-3</v>
      </c>
      <c r="L3246" s="96">
        <f t="shared" si="305"/>
        <v>2.2300000000000002E-3</v>
      </c>
    </row>
    <row r="3247" spans="1:12" ht="13.95" customHeight="1" x14ac:dyDescent="0.3">
      <c r="A3247" s="94">
        <v>44592</v>
      </c>
      <c r="B3247" s="57" t="s">
        <v>246</v>
      </c>
      <c r="C3247" s="57" t="s">
        <v>120</v>
      </c>
      <c r="D3247" s="19" t="str">
        <f t="shared" si="300"/>
        <v>Cyclicals</v>
      </c>
      <c r="E3247" s="19" t="str">
        <f t="shared" si="301"/>
        <v>Cyclicals ex-WEG &amp; Embraer</v>
      </c>
      <c r="F3247" s="100">
        <v>2.3E-3</v>
      </c>
      <c r="G3247" s="101">
        <v>5.5590000000000002</v>
      </c>
      <c r="H3247" s="98">
        <v>0.15583</v>
      </c>
      <c r="I3247" s="20">
        <f t="shared" si="302"/>
        <v>1</v>
      </c>
      <c r="J3247" s="102">
        <f t="shared" si="303"/>
        <v>4.1374347904299332E-4</v>
      </c>
      <c r="K3247" s="102">
        <f t="shared" si="304"/>
        <v>2.6550951616697255E-3</v>
      </c>
      <c r="L3247" s="96">
        <f t="shared" si="305"/>
        <v>2.3E-3</v>
      </c>
    </row>
    <row r="3248" spans="1:12" ht="13.95" customHeight="1" x14ac:dyDescent="0.3">
      <c r="A3248" s="94">
        <v>44620</v>
      </c>
      <c r="B3248" s="57" t="s">
        <v>246</v>
      </c>
      <c r="C3248" s="57" t="s">
        <v>120</v>
      </c>
      <c r="D3248" s="19" t="str">
        <f t="shared" si="300"/>
        <v>Cyclicals</v>
      </c>
      <c r="E3248" s="19" t="str">
        <f t="shared" si="301"/>
        <v>Cyclicals ex-WEG &amp; Embraer</v>
      </c>
      <c r="F3248" s="100">
        <v>1.98E-3</v>
      </c>
      <c r="G3248" s="101">
        <v>5.0670000000000002</v>
      </c>
      <c r="H3248" s="98">
        <v>0.15515000000000001</v>
      </c>
      <c r="I3248" s="20">
        <f t="shared" si="302"/>
        <v>1</v>
      </c>
      <c r="J3248" s="102">
        <f t="shared" si="303"/>
        <v>3.9076376554174065E-4</v>
      </c>
      <c r="K3248" s="102">
        <f t="shared" si="304"/>
        <v>2.5186191784836651E-3</v>
      </c>
      <c r="L3248" s="96">
        <f t="shared" si="305"/>
        <v>1.98E-3</v>
      </c>
    </row>
    <row r="3249" spans="1:12" ht="13.95" customHeight="1" x14ac:dyDescent="0.3">
      <c r="A3249" s="94">
        <v>44651</v>
      </c>
      <c r="B3249" s="57" t="s">
        <v>246</v>
      </c>
      <c r="C3249" s="57" t="s">
        <v>120</v>
      </c>
      <c r="D3249" s="19" t="str">
        <f t="shared" si="300"/>
        <v>Cyclicals</v>
      </c>
      <c r="E3249" s="19" t="str">
        <f t="shared" si="301"/>
        <v>Cyclicals ex-WEG &amp; Embraer</v>
      </c>
      <c r="F3249" s="100">
        <v>2.1700000000000001E-3</v>
      </c>
      <c r="G3249" s="101">
        <v>5.7679999999999998</v>
      </c>
      <c r="H3249" s="98">
        <v>0.15082000000000001</v>
      </c>
      <c r="I3249" s="20">
        <f t="shared" si="302"/>
        <v>1</v>
      </c>
      <c r="J3249" s="102">
        <f t="shared" si="303"/>
        <v>3.7621359223300973E-4</v>
      </c>
      <c r="K3249" s="102">
        <f t="shared" si="304"/>
        <v>2.4944542649052493E-3</v>
      </c>
      <c r="L3249" s="96">
        <f t="shared" si="305"/>
        <v>2.1700000000000001E-3</v>
      </c>
    </row>
    <row r="3250" spans="1:12" ht="13.95" customHeight="1" x14ac:dyDescent="0.3">
      <c r="A3250" s="94">
        <v>44681</v>
      </c>
      <c r="B3250" s="57" t="s">
        <v>246</v>
      </c>
      <c r="C3250" s="57" t="s">
        <v>120</v>
      </c>
      <c r="D3250" s="19" t="str">
        <f t="shared" si="300"/>
        <v>Cyclicals</v>
      </c>
      <c r="E3250" s="19" t="str">
        <f t="shared" si="301"/>
        <v>Cyclicals ex-WEG &amp; Embraer</v>
      </c>
      <c r="F3250" s="100">
        <v>1.98E-3</v>
      </c>
      <c r="G3250" s="101">
        <v>4.8</v>
      </c>
      <c r="H3250" s="98">
        <v>0.14974000000000001</v>
      </c>
      <c r="I3250" s="20">
        <f t="shared" si="302"/>
        <v>1</v>
      </c>
      <c r="J3250" s="102">
        <f t="shared" si="303"/>
        <v>4.125E-4</v>
      </c>
      <c r="K3250" s="102">
        <f t="shared" si="304"/>
        <v>2.7547749432349404E-3</v>
      </c>
      <c r="L3250" s="96">
        <f t="shared" si="305"/>
        <v>1.98E-3</v>
      </c>
    </row>
    <row r="3251" spans="1:12" ht="13.95" customHeight="1" x14ac:dyDescent="0.3">
      <c r="A3251" s="94">
        <v>44712</v>
      </c>
      <c r="B3251" s="57" t="s">
        <v>246</v>
      </c>
      <c r="C3251" s="57" t="s">
        <v>120</v>
      </c>
      <c r="D3251" s="19" t="str">
        <f t="shared" si="300"/>
        <v>Cyclicals</v>
      </c>
      <c r="E3251" s="19" t="str">
        <f t="shared" si="301"/>
        <v>Cyclicals ex-WEG &amp; Embraer</v>
      </c>
      <c r="F3251" s="100">
        <v>1.8799999999999999E-3</v>
      </c>
      <c r="G3251" s="101">
        <v>4.7450000000000001</v>
      </c>
      <c r="H3251" s="98">
        <v>0.14371</v>
      </c>
      <c r="I3251" s="20">
        <f t="shared" si="302"/>
        <v>1</v>
      </c>
      <c r="J3251" s="102">
        <f t="shared" si="303"/>
        <v>3.9620653319283452E-4</v>
      </c>
      <c r="K3251" s="102">
        <f t="shared" si="304"/>
        <v>2.7569865228086739E-3</v>
      </c>
      <c r="L3251" s="96">
        <f t="shared" si="305"/>
        <v>1.8799999999999999E-3</v>
      </c>
    </row>
    <row r="3252" spans="1:12" ht="13.95" customHeight="1" x14ac:dyDescent="0.3">
      <c r="A3252" s="94">
        <v>44742</v>
      </c>
      <c r="B3252" s="57" t="s">
        <v>246</v>
      </c>
      <c r="C3252" s="57" t="s">
        <v>120</v>
      </c>
      <c r="D3252" s="19" t="str">
        <f t="shared" si="300"/>
        <v>Cyclicals</v>
      </c>
      <c r="E3252" s="19" t="str">
        <f t="shared" si="301"/>
        <v>Cyclicals ex-WEG &amp; Embraer</v>
      </c>
      <c r="F3252" s="100">
        <v>1.82E-3</v>
      </c>
      <c r="G3252" s="101">
        <v>4.4000000000000004</v>
      </c>
      <c r="H3252" s="98">
        <v>0.13372000000000001</v>
      </c>
      <c r="I3252" s="20">
        <f t="shared" si="302"/>
        <v>1</v>
      </c>
      <c r="J3252" s="102">
        <f t="shared" si="303"/>
        <v>4.1363636363636358E-4</v>
      </c>
      <c r="K3252" s="102">
        <f t="shared" si="304"/>
        <v>3.093302151034726E-3</v>
      </c>
      <c r="L3252" s="96">
        <f t="shared" si="305"/>
        <v>1.82E-3</v>
      </c>
    </row>
    <row r="3253" spans="1:12" ht="13.95" customHeight="1" x14ac:dyDescent="0.3">
      <c r="A3253" s="94">
        <v>44773</v>
      </c>
      <c r="B3253" s="57" t="s">
        <v>246</v>
      </c>
      <c r="C3253" s="57" t="s">
        <v>120</v>
      </c>
      <c r="D3253" s="19" t="str">
        <f t="shared" si="300"/>
        <v>Cyclicals</v>
      </c>
      <c r="E3253" s="19" t="str">
        <f t="shared" si="301"/>
        <v>Cyclicals ex-WEG &amp; Embraer</v>
      </c>
      <c r="F3253" s="100">
        <v>1.8500000000000001E-3</v>
      </c>
      <c r="G3253" s="101">
        <v>4.681</v>
      </c>
      <c r="H3253" s="98">
        <v>0.13988</v>
      </c>
      <c r="I3253" s="20">
        <f t="shared" si="302"/>
        <v>1</v>
      </c>
      <c r="J3253" s="102">
        <f t="shared" si="303"/>
        <v>3.9521469771416364E-4</v>
      </c>
      <c r="K3253" s="102">
        <f t="shared" si="304"/>
        <v>2.8253838841447213E-3</v>
      </c>
      <c r="L3253" s="96">
        <f t="shared" si="305"/>
        <v>1.8500000000000001E-3</v>
      </c>
    </row>
    <row r="3254" spans="1:12" ht="13.95" customHeight="1" x14ac:dyDescent="0.3">
      <c r="A3254" s="94">
        <v>44804</v>
      </c>
      <c r="B3254" s="57" t="s">
        <v>246</v>
      </c>
      <c r="C3254" s="57" t="s">
        <v>120</v>
      </c>
      <c r="D3254" s="19" t="str">
        <f t="shared" si="300"/>
        <v>Cyclicals</v>
      </c>
      <c r="E3254" s="19" t="str">
        <f t="shared" si="301"/>
        <v>Cyclicals ex-WEG &amp; Embraer</v>
      </c>
      <c r="F3254" s="100">
        <v>2.0200000000000001E-3</v>
      </c>
      <c r="G3254" s="101">
        <v>5.4119999999999999</v>
      </c>
      <c r="H3254" s="98">
        <v>0.14001</v>
      </c>
      <c r="I3254" s="20">
        <f t="shared" si="302"/>
        <v>1</v>
      </c>
      <c r="J3254" s="102">
        <f t="shared" si="303"/>
        <v>3.7324464153732446E-4</v>
      </c>
      <c r="K3254" s="102">
        <f t="shared" si="304"/>
        <v>2.6658427364997105E-3</v>
      </c>
      <c r="L3254" s="96">
        <f t="shared" si="305"/>
        <v>2.0200000000000001E-3</v>
      </c>
    </row>
    <row r="3255" spans="1:12" ht="13.95" customHeight="1" x14ac:dyDescent="0.3">
      <c r="A3255" s="94">
        <v>44834</v>
      </c>
      <c r="B3255" s="57" t="s">
        <v>246</v>
      </c>
      <c r="C3255" s="57" t="s">
        <v>120</v>
      </c>
      <c r="D3255" s="19" t="str">
        <f t="shared" si="300"/>
        <v>Cyclicals</v>
      </c>
      <c r="E3255" s="19" t="str">
        <f t="shared" si="301"/>
        <v>Cyclicals ex-WEG &amp; Embraer</v>
      </c>
      <c r="F3255" s="100">
        <v>2.4299999999999999E-3</v>
      </c>
      <c r="G3255" s="101">
        <v>6.8659999999999997</v>
      </c>
      <c r="H3255" s="98">
        <v>0.13205</v>
      </c>
      <c r="I3255" s="20">
        <f t="shared" si="302"/>
        <v>1</v>
      </c>
      <c r="J3255" s="102">
        <f t="shared" si="303"/>
        <v>3.5391785610253422E-4</v>
      </c>
      <c r="K3255" s="102">
        <f t="shared" si="304"/>
        <v>2.6801806596178281E-3</v>
      </c>
      <c r="L3255" s="96">
        <f t="shared" si="305"/>
        <v>2.4299999999999999E-3</v>
      </c>
    </row>
    <row r="3256" spans="1:12" ht="13.95" customHeight="1" x14ac:dyDescent="0.3">
      <c r="A3256" s="94">
        <v>44865</v>
      </c>
      <c r="B3256" s="57" t="s">
        <v>246</v>
      </c>
      <c r="C3256" s="57" t="s">
        <v>120</v>
      </c>
      <c r="D3256" s="19" t="str">
        <f t="shared" si="300"/>
        <v>Cyclicals</v>
      </c>
      <c r="E3256" s="19" t="str">
        <f t="shared" si="301"/>
        <v>Cyclicals ex-WEG &amp; Embraer</v>
      </c>
      <c r="F3256" s="100">
        <v>2.33E-3</v>
      </c>
      <c r="G3256" s="101">
        <v>6.7480000000000002</v>
      </c>
      <c r="H3256" s="98">
        <v>0.13358</v>
      </c>
      <c r="I3256" s="20">
        <f t="shared" si="302"/>
        <v>1</v>
      </c>
      <c r="J3256" s="102">
        <f t="shared" si="303"/>
        <v>3.4528749259039713E-4</v>
      </c>
      <c r="K3256" s="102">
        <f t="shared" si="304"/>
        <v>2.5848741772001582E-3</v>
      </c>
      <c r="L3256" s="96">
        <f t="shared" si="305"/>
        <v>2.33E-3</v>
      </c>
    </row>
    <row r="3257" spans="1:12" ht="13.95" customHeight="1" x14ac:dyDescent="0.3">
      <c r="A3257" s="94">
        <v>44895</v>
      </c>
      <c r="B3257" s="57" t="s">
        <v>246</v>
      </c>
      <c r="C3257" s="57" t="s">
        <v>120</v>
      </c>
      <c r="D3257" s="19" t="str">
        <f t="shared" si="300"/>
        <v>Cyclicals</v>
      </c>
      <c r="E3257" s="19" t="str">
        <f t="shared" si="301"/>
        <v>Cyclicals ex-WEG &amp; Embraer</v>
      </c>
      <c r="F3257" s="100">
        <v>1.89E-3</v>
      </c>
      <c r="G3257" s="101">
        <v>5.1669999999999998</v>
      </c>
      <c r="H3257" s="98">
        <v>0.12973999999999999</v>
      </c>
      <c r="I3257" s="20">
        <f t="shared" si="302"/>
        <v>1</v>
      </c>
      <c r="J3257" s="102">
        <f t="shared" si="303"/>
        <v>3.6578285271917944E-4</v>
      </c>
      <c r="K3257" s="102">
        <f t="shared" si="304"/>
        <v>2.8193529576011982E-3</v>
      </c>
      <c r="L3257" s="96">
        <f t="shared" si="305"/>
        <v>1.89E-3</v>
      </c>
    </row>
    <row r="3258" spans="1:12" ht="13.95" customHeight="1" x14ac:dyDescent="0.3">
      <c r="A3258" s="94">
        <v>44926</v>
      </c>
      <c r="B3258" s="57" t="s">
        <v>246</v>
      </c>
      <c r="C3258" s="57" t="s">
        <v>120</v>
      </c>
      <c r="D3258" s="19" t="str">
        <f t="shared" si="300"/>
        <v>Cyclicals</v>
      </c>
      <c r="E3258" s="19" t="str">
        <f t="shared" si="301"/>
        <v>Cyclicals ex-WEG &amp; Embraer</v>
      </c>
      <c r="F3258" s="100">
        <v>1.8400000000000001E-3</v>
      </c>
      <c r="G3258" s="101">
        <v>4.649</v>
      </c>
      <c r="H3258" s="98">
        <v>0.13020000000000001</v>
      </c>
      <c r="I3258" s="20">
        <f t="shared" si="302"/>
        <v>1</v>
      </c>
      <c r="J3258" s="102">
        <f t="shared" si="303"/>
        <v>3.9578403957840397E-4</v>
      </c>
      <c r="K3258" s="102">
        <f t="shared" si="304"/>
        <v>3.0398159721843621E-3</v>
      </c>
      <c r="L3258" s="96">
        <f t="shared" si="305"/>
        <v>1.8400000000000001E-3</v>
      </c>
    </row>
    <row r="3259" spans="1:12" ht="13.95" customHeight="1" x14ac:dyDescent="0.3">
      <c r="A3259" s="94">
        <v>44957</v>
      </c>
      <c r="B3259" s="57" t="s">
        <v>246</v>
      </c>
      <c r="C3259" s="57" t="s">
        <v>120</v>
      </c>
      <c r="D3259" s="19" t="str">
        <f t="shared" si="300"/>
        <v>Cyclicals</v>
      </c>
      <c r="E3259" s="19" t="str">
        <f t="shared" si="301"/>
        <v>Cyclicals ex-WEG &amp; Embraer</v>
      </c>
      <c r="F3259" s="100">
        <v>2.0799999999999998E-3</v>
      </c>
      <c r="G3259" s="101">
        <v>5.3869999999999996</v>
      </c>
      <c r="H3259" s="98">
        <v>0.13256000000000001</v>
      </c>
      <c r="I3259" s="20">
        <f t="shared" si="302"/>
        <v>1</v>
      </c>
      <c r="J3259" s="102">
        <f t="shared" si="303"/>
        <v>3.8611472062372379E-4</v>
      </c>
      <c r="K3259" s="102">
        <f t="shared" si="304"/>
        <v>2.9127543800824061E-3</v>
      </c>
      <c r="L3259" s="96">
        <f t="shared" si="305"/>
        <v>2.0799999999999998E-3</v>
      </c>
    </row>
    <row r="3260" spans="1:12" ht="13.95" customHeight="1" x14ac:dyDescent="0.3">
      <c r="A3260" s="94">
        <v>44985</v>
      </c>
      <c r="B3260" s="57" t="s">
        <v>246</v>
      </c>
      <c r="C3260" s="57" t="s">
        <v>120</v>
      </c>
      <c r="D3260" s="19" t="str">
        <f t="shared" si="300"/>
        <v>Cyclicals</v>
      </c>
      <c r="E3260" s="19" t="str">
        <f t="shared" si="301"/>
        <v>Cyclicals ex-WEG &amp; Embraer</v>
      </c>
      <c r="F3260" s="100">
        <v>2.2200000000000002E-3</v>
      </c>
      <c r="G3260" s="101">
        <v>5.5179999999999998</v>
      </c>
      <c r="H3260" s="98">
        <v>0.12948999999999999</v>
      </c>
      <c r="I3260" s="20">
        <f t="shared" si="302"/>
        <v>1</v>
      </c>
      <c r="J3260" s="102">
        <f t="shared" si="303"/>
        <v>4.023196810438565E-4</v>
      </c>
      <c r="K3260" s="102">
        <f t="shared" si="304"/>
        <v>3.1069556030879335E-3</v>
      </c>
      <c r="L3260" s="96">
        <f t="shared" si="305"/>
        <v>2.2200000000000002E-3</v>
      </c>
    </row>
    <row r="3261" spans="1:12" ht="13.95" customHeight="1" x14ac:dyDescent="0.3">
      <c r="A3261" s="94">
        <v>45016</v>
      </c>
      <c r="B3261" s="57" t="s">
        <v>246</v>
      </c>
      <c r="C3261" s="57" t="s">
        <v>120</v>
      </c>
      <c r="D3261" s="19" t="str">
        <f t="shared" si="300"/>
        <v>Cyclicals</v>
      </c>
      <c r="E3261" s="19" t="str">
        <f t="shared" si="301"/>
        <v>Cyclicals ex-WEG &amp; Embraer</v>
      </c>
      <c r="F3261" s="100">
        <v>2.15E-3</v>
      </c>
      <c r="G3261" s="101">
        <v>5.1840000000000002</v>
      </c>
      <c r="H3261" s="98">
        <v>0.12867999999999999</v>
      </c>
      <c r="I3261" s="20">
        <f t="shared" si="302"/>
        <v>1</v>
      </c>
      <c r="J3261" s="102">
        <f t="shared" si="303"/>
        <v>4.1473765432098762E-4</v>
      </c>
      <c r="K3261" s="102">
        <f t="shared" si="304"/>
        <v>3.2230156537223164E-3</v>
      </c>
      <c r="L3261" s="96">
        <f t="shared" si="305"/>
        <v>2.15E-3</v>
      </c>
    </row>
    <row r="3262" spans="1:12" ht="13.95" customHeight="1" x14ac:dyDescent="0.3">
      <c r="A3262" s="94">
        <v>45046</v>
      </c>
      <c r="B3262" s="57" t="s">
        <v>246</v>
      </c>
      <c r="C3262" s="57" t="s">
        <v>120</v>
      </c>
      <c r="D3262" s="19" t="str">
        <f t="shared" si="300"/>
        <v>Cyclicals</v>
      </c>
      <c r="E3262" s="19" t="str">
        <f t="shared" si="301"/>
        <v>Cyclicals ex-WEG &amp; Embraer</v>
      </c>
      <c r="F3262" s="100">
        <v>2.31E-3</v>
      </c>
      <c r="G3262" s="101">
        <v>5.8550000000000004</v>
      </c>
      <c r="H3262" s="98">
        <v>0.12483</v>
      </c>
      <c r="I3262" s="20">
        <f t="shared" si="302"/>
        <v>1</v>
      </c>
      <c r="J3262" s="102">
        <f t="shared" si="303"/>
        <v>3.9453458582408194E-4</v>
      </c>
      <c r="K3262" s="102">
        <f t="shared" si="304"/>
        <v>3.1605750686860687E-3</v>
      </c>
      <c r="L3262" s="96">
        <f t="shared" si="305"/>
        <v>2.31E-3</v>
      </c>
    </row>
    <row r="3263" spans="1:12" ht="13.95" customHeight="1" x14ac:dyDescent="0.3">
      <c r="A3263" s="94">
        <v>45077</v>
      </c>
      <c r="B3263" s="57" t="s">
        <v>246</v>
      </c>
      <c r="C3263" s="57" t="s">
        <v>120</v>
      </c>
      <c r="D3263" s="19" t="str">
        <f t="shared" si="300"/>
        <v>Cyclicals</v>
      </c>
      <c r="E3263" s="19" t="str">
        <f t="shared" si="301"/>
        <v>Cyclicals ex-WEG &amp; Embraer</v>
      </c>
      <c r="F3263" s="100">
        <v>2.6900000000000001E-3</v>
      </c>
      <c r="G3263" s="101">
        <v>7.0970000000000004</v>
      </c>
      <c r="H3263" s="98">
        <v>0.12475</v>
      </c>
      <c r="I3263" s="20">
        <f t="shared" si="302"/>
        <v>1</v>
      </c>
      <c r="J3263" s="102">
        <f t="shared" si="303"/>
        <v>3.7903339439199663E-4</v>
      </c>
      <c r="K3263" s="102">
        <f t="shared" si="304"/>
        <v>3.0383438428216161E-3</v>
      </c>
      <c r="L3263" s="96">
        <f t="shared" si="305"/>
        <v>2.6900000000000001E-3</v>
      </c>
    </row>
    <row r="3264" spans="1:12" ht="13.95" customHeight="1" x14ac:dyDescent="0.3">
      <c r="A3264" s="94">
        <v>45107</v>
      </c>
      <c r="B3264" s="57" t="s">
        <v>246</v>
      </c>
      <c r="C3264" s="57" t="s">
        <v>120</v>
      </c>
      <c r="D3264" s="19" t="str">
        <f t="shared" si="300"/>
        <v>Cyclicals</v>
      </c>
      <c r="E3264" s="19" t="str">
        <f t="shared" si="301"/>
        <v>Cyclicals ex-WEG &amp; Embraer</v>
      </c>
      <c r="F3264" s="100">
        <v>2.6900000000000001E-3</v>
      </c>
      <c r="G3264" s="101">
        <v>7.12</v>
      </c>
      <c r="H3264" s="98">
        <v>0.12465</v>
      </c>
      <c r="I3264" s="20">
        <f t="shared" si="302"/>
        <v>1</v>
      </c>
      <c r="J3264" s="102">
        <f t="shared" si="303"/>
        <v>3.7780898876404496E-4</v>
      </c>
      <c r="K3264" s="102">
        <f t="shared" si="304"/>
        <v>3.0309585941760528E-3</v>
      </c>
      <c r="L3264" s="96">
        <f t="shared" si="305"/>
        <v>2.6900000000000001E-3</v>
      </c>
    </row>
    <row r="3265" spans="1:12" ht="13.95" customHeight="1" x14ac:dyDescent="0.3">
      <c r="A3265" s="94">
        <v>45138</v>
      </c>
      <c r="B3265" s="57" t="s">
        <v>246</v>
      </c>
      <c r="C3265" s="57" t="s">
        <v>120</v>
      </c>
      <c r="D3265" s="19" t="str">
        <f t="shared" si="300"/>
        <v>Cyclicals</v>
      </c>
      <c r="E3265" s="19" t="str">
        <f t="shared" si="301"/>
        <v>Cyclicals ex-WEG &amp; Embraer</v>
      </c>
      <c r="F3265" s="100">
        <v>3.0699999999999998E-3</v>
      </c>
      <c r="G3265" s="101">
        <v>8.3800000000000008</v>
      </c>
      <c r="H3265" s="98">
        <v>0.12416000000000001</v>
      </c>
      <c r="I3265" s="20">
        <f t="shared" si="302"/>
        <v>1</v>
      </c>
      <c r="J3265" s="102">
        <f t="shared" si="303"/>
        <v>3.6634844868735079E-4</v>
      </c>
      <c r="K3265" s="102">
        <f t="shared" si="304"/>
        <v>2.9506157271854926E-3</v>
      </c>
      <c r="L3265" s="96">
        <f t="shared" si="305"/>
        <v>3.0699999999999998E-3</v>
      </c>
    </row>
    <row r="3266" spans="1:12" ht="13.95" customHeight="1" x14ac:dyDescent="0.3">
      <c r="A3266" s="94">
        <v>45169</v>
      </c>
      <c r="B3266" s="57" t="s">
        <v>246</v>
      </c>
      <c r="C3266" s="57" t="s">
        <v>120</v>
      </c>
      <c r="D3266" s="19" t="str">
        <f t="shared" si="300"/>
        <v>Cyclicals</v>
      </c>
      <c r="E3266" s="19" t="str">
        <f t="shared" si="301"/>
        <v>Cyclicals ex-WEG &amp; Embraer</v>
      </c>
      <c r="F3266" s="100">
        <v>3.0799999999999998E-3</v>
      </c>
      <c r="G3266" s="101">
        <v>7.6470000000000002</v>
      </c>
      <c r="H3266" s="98">
        <v>0.12393999999999999</v>
      </c>
      <c r="I3266" s="20">
        <f t="shared" si="302"/>
        <v>1</v>
      </c>
      <c r="J3266" s="102">
        <f t="shared" si="303"/>
        <v>4.0277232901791548E-4</v>
      </c>
      <c r="K3266" s="102">
        <f t="shared" si="304"/>
        <v>3.2497363967880868E-3</v>
      </c>
      <c r="L3266" s="96">
        <f t="shared" si="305"/>
        <v>3.0799999999999998E-3</v>
      </c>
    </row>
    <row r="3267" spans="1:12" ht="13.95" customHeight="1" x14ac:dyDescent="0.3">
      <c r="A3267" s="94">
        <v>45199</v>
      </c>
      <c r="B3267" s="57" t="s">
        <v>246</v>
      </c>
      <c r="C3267" s="57" t="s">
        <v>120</v>
      </c>
      <c r="D3267" s="19" t="str">
        <f t="shared" si="300"/>
        <v>Cyclicals</v>
      </c>
      <c r="E3267" s="19" t="str">
        <f t="shared" si="301"/>
        <v>Cyclicals ex-WEG &amp; Embraer</v>
      </c>
      <c r="F3267" s="100">
        <v>2.64E-3</v>
      </c>
      <c r="G3267" s="101">
        <v>6.5309999999999997</v>
      </c>
      <c r="H3267" s="98">
        <v>0.13164000000000001</v>
      </c>
      <c r="I3267" s="20">
        <f t="shared" si="302"/>
        <v>1</v>
      </c>
      <c r="J3267" s="102">
        <f t="shared" si="303"/>
        <v>4.0422599908130458E-4</v>
      </c>
      <c r="K3267" s="102">
        <f t="shared" si="304"/>
        <v>3.0706927915626295E-3</v>
      </c>
      <c r="L3267" s="96">
        <f t="shared" si="305"/>
        <v>2.64E-3</v>
      </c>
    </row>
    <row r="3268" spans="1:12" ht="13.95" customHeight="1" x14ac:dyDescent="0.3">
      <c r="A3268" s="94">
        <v>45230</v>
      </c>
      <c r="B3268" s="57" t="s">
        <v>246</v>
      </c>
      <c r="C3268" s="57" t="s">
        <v>120</v>
      </c>
      <c r="D3268" s="19" t="str">
        <f t="shared" si="300"/>
        <v>Cyclicals</v>
      </c>
      <c r="E3268" s="19" t="str">
        <f t="shared" si="301"/>
        <v>Cyclicals ex-WEG &amp; Embraer</v>
      </c>
      <c r="F3268" s="100">
        <v>2.4199999999999998E-3</v>
      </c>
      <c r="G3268" s="101">
        <v>5.8019999999999996</v>
      </c>
      <c r="H3268" s="98">
        <v>0.12891</v>
      </c>
      <c r="I3268" s="20">
        <f t="shared" si="302"/>
        <v>1</v>
      </c>
      <c r="J3268" s="102">
        <f t="shared" si="303"/>
        <v>4.1709755256807995E-4</v>
      </c>
      <c r="K3268" s="102">
        <f t="shared" si="304"/>
        <v>3.2355717366230699E-3</v>
      </c>
      <c r="L3268" s="96">
        <f t="shared" si="305"/>
        <v>2.4199999999999998E-3</v>
      </c>
    </row>
    <row r="3269" spans="1:12" ht="13.95" customHeight="1" x14ac:dyDescent="0.3">
      <c r="A3269" s="94">
        <v>45260</v>
      </c>
      <c r="B3269" s="57" t="s">
        <v>246</v>
      </c>
      <c r="C3269" s="57" t="s">
        <v>120</v>
      </c>
      <c r="D3269" s="19" t="str">
        <f t="shared" ref="D3269:D3332" si="306">VLOOKUP(C3269,GicsMap,2,FALSE)</f>
        <v>Cyclicals</v>
      </c>
      <c r="E3269" s="19" t="str">
        <f t="shared" ref="E3269:E3332" si="307">IF(D3269="Cyclicals",IF(COUNTIF(GlobalList,B3269)&gt;0,"WEG &amp; Embraer","Cyclicals ex-WEG &amp; Embraer"),D3269)</f>
        <v>Cyclicals ex-WEG &amp; Embraer</v>
      </c>
      <c r="F3269" s="100">
        <v>2.64E-3</v>
      </c>
      <c r="G3269" s="101">
        <v>6.9379999999999997</v>
      </c>
      <c r="H3269" s="98">
        <v>0.12967999999999999</v>
      </c>
      <c r="I3269" s="20">
        <f t="shared" ref="I3269:I3332" si="308">IF(AND(ISNUMBER(G3269),ISNUMBER(H3269),G3269&gt;=PEmin,G3269&lt;=PEmax,H3269&gt;=ROEmin,H3269&lt;=ROEmax),1,0)</f>
        <v>1</v>
      </c>
      <c r="J3269" s="102">
        <f t="shared" ref="J3269:J3332" si="309">IF(I3269=1,F3269/G3269,0)</f>
        <v>3.8051311617180744E-4</v>
      </c>
      <c r="K3269" s="102">
        <f t="shared" ref="K3269:K3332" si="310">IF(I3269=1,J3269/H3269,0)</f>
        <v>2.9342467317381824E-3</v>
      </c>
      <c r="L3269" s="96">
        <f t="shared" ref="L3269:L3332" si="311">I3269*F3269</f>
        <v>2.64E-3</v>
      </c>
    </row>
    <row r="3270" spans="1:12" ht="13.95" customHeight="1" x14ac:dyDescent="0.3">
      <c r="A3270" s="94">
        <v>45291</v>
      </c>
      <c r="B3270" s="57" t="s">
        <v>246</v>
      </c>
      <c r="C3270" s="57" t="s">
        <v>120</v>
      </c>
      <c r="D3270" s="19" t="str">
        <f t="shared" si="306"/>
        <v>Cyclicals</v>
      </c>
      <c r="E3270" s="19" t="str">
        <f t="shared" si="307"/>
        <v>Cyclicals ex-WEG &amp; Embraer</v>
      </c>
      <c r="F3270" s="100">
        <v>2.8E-3</v>
      </c>
      <c r="G3270" s="101">
        <v>7.4470000000000001</v>
      </c>
      <c r="H3270" s="98">
        <v>0.13091</v>
      </c>
      <c r="I3270" s="20">
        <f t="shared" si="308"/>
        <v>1</v>
      </c>
      <c r="J3270" s="102">
        <f t="shared" si="309"/>
        <v>3.7599033167718543E-4</v>
      </c>
      <c r="K3270" s="102">
        <f t="shared" si="310"/>
        <v>2.8721284216422383E-3</v>
      </c>
      <c r="L3270" s="96">
        <f t="shared" si="311"/>
        <v>2.8E-3</v>
      </c>
    </row>
    <row r="3271" spans="1:12" ht="13.95" customHeight="1" x14ac:dyDescent="0.3">
      <c r="A3271" s="94">
        <v>45322</v>
      </c>
      <c r="B3271" s="57" t="s">
        <v>246</v>
      </c>
      <c r="C3271" s="57" t="s">
        <v>120</v>
      </c>
      <c r="D3271" s="19" t="str">
        <f t="shared" si="306"/>
        <v>Cyclicals</v>
      </c>
      <c r="E3271" s="19" t="str">
        <f t="shared" si="307"/>
        <v>Cyclicals ex-WEG &amp; Embraer</v>
      </c>
      <c r="F3271" s="100">
        <v>2.7299999999999998E-3</v>
      </c>
      <c r="G3271" s="101">
        <v>6.0190000000000001</v>
      </c>
      <c r="H3271" s="98">
        <v>0.14266999999999999</v>
      </c>
      <c r="I3271" s="20">
        <f t="shared" si="308"/>
        <v>1</v>
      </c>
      <c r="J3271" s="102">
        <f t="shared" si="309"/>
        <v>4.5356371490280772E-4</v>
      </c>
      <c r="K3271" s="102">
        <f t="shared" si="310"/>
        <v>3.179110639257081E-3</v>
      </c>
      <c r="L3271" s="96">
        <f t="shared" si="311"/>
        <v>2.7299999999999998E-3</v>
      </c>
    </row>
    <row r="3272" spans="1:12" ht="13.95" customHeight="1" x14ac:dyDescent="0.3">
      <c r="A3272" s="94">
        <v>45351</v>
      </c>
      <c r="B3272" s="57" t="s">
        <v>246</v>
      </c>
      <c r="C3272" s="57" t="s">
        <v>120</v>
      </c>
      <c r="D3272" s="19" t="str">
        <f t="shared" si="306"/>
        <v>Cyclicals</v>
      </c>
      <c r="E3272" s="19" t="str">
        <f t="shared" si="307"/>
        <v>Cyclicals ex-WEG &amp; Embraer</v>
      </c>
      <c r="F3272" s="100">
        <v>2.9199999999999999E-3</v>
      </c>
      <c r="G3272" s="101">
        <v>6.6589999999999998</v>
      </c>
      <c r="H3272" s="98">
        <v>0.14362</v>
      </c>
      <c r="I3272" s="20">
        <f t="shared" si="308"/>
        <v>1</v>
      </c>
      <c r="J3272" s="102">
        <f t="shared" si="309"/>
        <v>4.3850427992191018E-4</v>
      </c>
      <c r="K3272" s="102">
        <f t="shared" si="310"/>
        <v>3.0532257340336317E-3</v>
      </c>
      <c r="L3272" s="96">
        <f t="shared" si="311"/>
        <v>2.9199999999999999E-3</v>
      </c>
    </row>
    <row r="3273" spans="1:12" ht="13.95" customHeight="1" x14ac:dyDescent="0.3">
      <c r="A3273" s="94">
        <v>45382</v>
      </c>
      <c r="B3273" s="57" t="s">
        <v>246</v>
      </c>
      <c r="C3273" s="57" t="s">
        <v>120</v>
      </c>
      <c r="D3273" s="19" t="str">
        <f t="shared" si="306"/>
        <v>Cyclicals</v>
      </c>
      <c r="E3273" s="19" t="str">
        <f t="shared" si="307"/>
        <v>Cyclicals ex-WEG &amp; Embraer</v>
      </c>
      <c r="F3273" s="100">
        <v>3.0699999999999998E-3</v>
      </c>
      <c r="G3273" s="101">
        <v>6.6059999999999999</v>
      </c>
      <c r="H3273" s="98">
        <v>0.14094000000000001</v>
      </c>
      <c r="I3273" s="20">
        <f t="shared" si="308"/>
        <v>1</v>
      </c>
      <c r="J3273" s="102">
        <f t="shared" si="309"/>
        <v>4.64729034211323E-4</v>
      </c>
      <c r="K3273" s="102">
        <f t="shared" si="310"/>
        <v>3.2973537264887397E-3</v>
      </c>
      <c r="L3273" s="96">
        <f t="shared" si="311"/>
        <v>3.0699999999999998E-3</v>
      </c>
    </row>
    <row r="3274" spans="1:12" ht="13.95" customHeight="1" x14ac:dyDescent="0.3">
      <c r="A3274" s="94">
        <v>45412</v>
      </c>
      <c r="B3274" s="57" t="s">
        <v>246</v>
      </c>
      <c r="C3274" s="57" t="s">
        <v>120</v>
      </c>
      <c r="D3274" s="19" t="str">
        <f t="shared" si="306"/>
        <v>Cyclicals</v>
      </c>
      <c r="E3274" s="19" t="str">
        <f t="shared" si="307"/>
        <v>Cyclicals ex-WEG &amp; Embraer</v>
      </c>
      <c r="F3274" s="100">
        <v>2.5600000000000002E-3</v>
      </c>
      <c r="G3274" s="101">
        <v>5.3159999999999998</v>
      </c>
      <c r="H3274" s="98">
        <v>0.14232</v>
      </c>
      <c r="I3274" s="20">
        <f t="shared" si="308"/>
        <v>1</v>
      </c>
      <c r="J3274" s="102">
        <f t="shared" si="309"/>
        <v>4.8156508653122656E-4</v>
      </c>
      <c r="K3274" s="102">
        <f t="shared" si="310"/>
        <v>3.3836782358855153E-3</v>
      </c>
      <c r="L3274" s="96">
        <f t="shared" si="311"/>
        <v>2.5600000000000002E-3</v>
      </c>
    </row>
    <row r="3275" spans="1:12" ht="13.95" customHeight="1" x14ac:dyDescent="0.3">
      <c r="A3275" s="94">
        <v>45443</v>
      </c>
      <c r="B3275" s="57" t="s">
        <v>246</v>
      </c>
      <c r="C3275" s="57" t="s">
        <v>120</v>
      </c>
      <c r="D3275" s="19" t="str">
        <f t="shared" si="306"/>
        <v>Cyclicals</v>
      </c>
      <c r="E3275" s="19" t="str">
        <f t="shared" si="307"/>
        <v>Cyclicals ex-WEG &amp; Embraer</v>
      </c>
      <c r="F3275" s="100">
        <v>2.5100000000000001E-3</v>
      </c>
      <c r="G3275" s="101">
        <v>4.4539999999999997</v>
      </c>
      <c r="H3275" s="98">
        <v>0.15257999999999999</v>
      </c>
      <c r="I3275" s="20">
        <f t="shared" si="308"/>
        <v>1</v>
      </c>
      <c r="J3275" s="102">
        <f t="shared" si="309"/>
        <v>5.6353839245621914E-4</v>
      </c>
      <c r="K3275" s="102">
        <f t="shared" si="310"/>
        <v>3.6933962017054603E-3</v>
      </c>
      <c r="L3275" s="96">
        <f t="shared" si="311"/>
        <v>2.5100000000000001E-3</v>
      </c>
    </row>
    <row r="3276" spans="1:12" ht="13.95" customHeight="1" x14ac:dyDescent="0.3">
      <c r="A3276" s="94">
        <v>45473</v>
      </c>
      <c r="B3276" s="57" t="s">
        <v>246</v>
      </c>
      <c r="C3276" s="57" t="s">
        <v>120</v>
      </c>
      <c r="D3276" s="19" t="str">
        <f t="shared" si="306"/>
        <v>Cyclicals</v>
      </c>
      <c r="E3276" s="19" t="str">
        <f t="shared" si="307"/>
        <v>Cyclicals ex-WEG &amp; Embraer</v>
      </c>
      <c r="F3276" s="100">
        <v>2.4599999999999999E-3</v>
      </c>
      <c r="G3276" s="101">
        <v>4.5090000000000003</v>
      </c>
      <c r="H3276" s="98">
        <v>0.14838999999999999</v>
      </c>
      <c r="I3276" s="20">
        <f t="shared" si="308"/>
        <v>1</v>
      </c>
      <c r="J3276" s="102">
        <f t="shared" si="309"/>
        <v>5.4557551563539578E-4</v>
      </c>
      <c r="K3276" s="102">
        <f t="shared" si="310"/>
        <v>3.6766326277740805E-3</v>
      </c>
      <c r="L3276" s="96">
        <f t="shared" si="311"/>
        <v>2.4599999999999999E-3</v>
      </c>
    </row>
    <row r="3277" spans="1:12" ht="13.95" customHeight="1" x14ac:dyDescent="0.3">
      <c r="A3277" s="94">
        <v>45504</v>
      </c>
      <c r="B3277" s="57" t="s">
        <v>246</v>
      </c>
      <c r="C3277" s="57" t="s">
        <v>120</v>
      </c>
      <c r="D3277" s="19" t="str">
        <f t="shared" si="306"/>
        <v>Cyclicals</v>
      </c>
      <c r="E3277" s="19" t="str">
        <f t="shared" si="307"/>
        <v>Cyclicals ex-WEG &amp; Embraer</v>
      </c>
      <c r="F3277" s="100">
        <v>2.4499999999999999E-3</v>
      </c>
      <c r="G3277" s="101">
        <v>4.6749999999999998</v>
      </c>
      <c r="H3277" s="98">
        <v>0.14877000000000001</v>
      </c>
      <c r="I3277" s="20">
        <f t="shared" si="308"/>
        <v>1</v>
      </c>
      <c r="J3277" s="102">
        <f t="shared" si="309"/>
        <v>5.2406417112299466E-4</v>
      </c>
      <c r="K3277" s="102">
        <f t="shared" si="310"/>
        <v>3.5226468449485421E-3</v>
      </c>
      <c r="L3277" s="96">
        <f t="shared" si="311"/>
        <v>2.4499999999999999E-3</v>
      </c>
    </row>
    <row r="3278" spans="1:12" ht="13.95" customHeight="1" x14ac:dyDescent="0.3">
      <c r="A3278" s="94">
        <v>45535</v>
      </c>
      <c r="B3278" s="57" t="s">
        <v>246</v>
      </c>
      <c r="C3278" s="57" t="s">
        <v>120</v>
      </c>
      <c r="D3278" s="19" t="str">
        <f t="shared" si="306"/>
        <v>Cyclicals</v>
      </c>
      <c r="E3278" s="19" t="str">
        <f t="shared" si="307"/>
        <v>Cyclicals ex-WEG &amp; Embraer</v>
      </c>
      <c r="F3278" s="100">
        <v>2.5699999999999998E-3</v>
      </c>
      <c r="G3278" s="101">
        <v>5.2569999999999997</v>
      </c>
      <c r="H3278" s="98">
        <v>0.14979999999999999</v>
      </c>
      <c r="I3278" s="20">
        <f t="shared" si="308"/>
        <v>1</v>
      </c>
      <c r="J3278" s="102">
        <f t="shared" si="309"/>
        <v>4.8887198021685375E-4</v>
      </c>
      <c r="K3278" s="102">
        <f t="shared" si="310"/>
        <v>3.2634978652660465E-3</v>
      </c>
      <c r="L3278" s="96">
        <f t="shared" si="311"/>
        <v>2.5699999999999998E-3</v>
      </c>
    </row>
    <row r="3279" spans="1:12" ht="13.95" customHeight="1" x14ac:dyDescent="0.3">
      <c r="A3279" s="94">
        <v>45565</v>
      </c>
      <c r="B3279" s="57" t="s">
        <v>246</v>
      </c>
      <c r="C3279" s="57" t="s">
        <v>120</v>
      </c>
      <c r="D3279" s="19" t="str">
        <f t="shared" si="306"/>
        <v>Cyclicals</v>
      </c>
      <c r="E3279" s="19" t="str">
        <f t="shared" si="307"/>
        <v>Cyclicals ex-WEG &amp; Embraer</v>
      </c>
      <c r="F3279" s="100">
        <v>2.5000000000000001E-3</v>
      </c>
      <c r="G3279" s="101">
        <v>4.8099999999999996</v>
      </c>
      <c r="H3279" s="98">
        <v>0.15670000000000001</v>
      </c>
      <c r="I3279" s="20">
        <f t="shared" si="308"/>
        <v>1</v>
      </c>
      <c r="J3279" s="102">
        <f t="shared" si="309"/>
        <v>5.1975051975051978E-4</v>
      </c>
      <c r="K3279" s="102">
        <f t="shared" si="310"/>
        <v>3.3168507961105283E-3</v>
      </c>
      <c r="L3279" s="96">
        <f t="shared" si="311"/>
        <v>2.5000000000000001E-3</v>
      </c>
    </row>
    <row r="3280" spans="1:12" ht="13.95" customHeight="1" x14ac:dyDescent="0.3">
      <c r="A3280" s="94">
        <v>45596</v>
      </c>
      <c r="B3280" s="57" t="s">
        <v>246</v>
      </c>
      <c r="C3280" s="57" t="s">
        <v>120</v>
      </c>
      <c r="D3280" s="19" t="str">
        <f t="shared" si="306"/>
        <v>Cyclicals</v>
      </c>
      <c r="E3280" s="19" t="str">
        <f t="shared" si="307"/>
        <v>Cyclicals ex-WEG &amp; Embraer</v>
      </c>
      <c r="F3280" s="100">
        <v>2.6900000000000001E-3</v>
      </c>
      <c r="G3280" s="101">
        <v>4.7549999999999999</v>
      </c>
      <c r="H3280" s="98">
        <v>0.16499</v>
      </c>
      <c r="I3280" s="20">
        <f t="shared" si="308"/>
        <v>1</v>
      </c>
      <c r="J3280" s="102">
        <f t="shared" si="309"/>
        <v>5.6572029442691907E-4</v>
      </c>
      <c r="K3280" s="102">
        <f t="shared" si="310"/>
        <v>3.428815652020844E-3</v>
      </c>
      <c r="L3280" s="96">
        <f t="shared" si="311"/>
        <v>2.6900000000000001E-3</v>
      </c>
    </row>
    <row r="3281" spans="1:12" ht="13.95" customHeight="1" x14ac:dyDescent="0.3">
      <c r="A3281" s="94">
        <v>45626</v>
      </c>
      <c r="B3281" s="57" t="s">
        <v>246</v>
      </c>
      <c r="C3281" s="57" t="s">
        <v>120</v>
      </c>
      <c r="D3281" s="19" t="str">
        <f t="shared" si="306"/>
        <v>Cyclicals</v>
      </c>
      <c r="E3281" s="19" t="str">
        <f t="shared" si="307"/>
        <v>Cyclicals ex-WEG &amp; Embraer</v>
      </c>
      <c r="F3281" s="100">
        <v>2.3600000000000001E-3</v>
      </c>
      <c r="G3281" s="101">
        <v>4.0709999999999997</v>
      </c>
      <c r="H3281" s="98">
        <v>0.16497999999999999</v>
      </c>
      <c r="I3281" s="20">
        <f t="shared" si="308"/>
        <v>1</v>
      </c>
      <c r="J3281" s="102">
        <f t="shared" si="309"/>
        <v>5.7971014492753633E-4</v>
      </c>
      <c r="K3281" s="102">
        <f t="shared" si="310"/>
        <v>3.5138207354075426E-3</v>
      </c>
      <c r="L3281" s="96">
        <f t="shared" si="311"/>
        <v>2.3600000000000001E-3</v>
      </c>
    </row>
    <row r="3282" spans="1:12" ht="13.95" customHeight="1" x14ac:dyDescent="0.3">
      <c r="A3282" s="94">
        <v>45657</v>
      </c>
      <c r="B3282" s="57" t="s">
        <v>246</v>
      </c>
      <c r="C3282" s="57" t="s">
        <v>120</v>
      </c>
      <c r="D3282" s="19" t="str">
        <f t="shared" si="306"/>
        <v>Cyclicals</v>
      </c>
      <c r="E3282" s="19" t="str">
        <f t="shared" si="307"/>
        <v>Cyclicals ex-WEG &amp; Embraer</v>
      </c>
      <c r="F3282" s="100">
        <v>2.31E-3</v>
      </c>
      <c r="G3282" s="101">
        <v>3.44</v>
      </c>
      <c r="H3282" s="98">
        <v>0.17321</v>
      </c>
      <c r="I3282" s="20">
        <f t="shared" si="308"/>
        <v>1</v>
      </c>
      <c r="J3282" s="102">
        <f t="shared" si="309"/>
        <v>6.715116279069767E-4</v>
      </c>
      <c r="K3282" s="102">
        <f t="shared" si="310"/>
        <v>3.8768640835227567E-3</v>
      </c>
      <c r="L3282" s="96">
        <f t="shared" si="311"/>
        <v>2.31E-3</v>
      </c>
    </row>
    <row r="3283" spans="1:12" ht="13.95" customHeight="1" x14ac:dyDescent="0.3">
      <c r="A3283" s="94">
        <v>45688</v>
      </c>
      <c r="B3283" s="57" t="s">
        <v>246</v>
      </c>
      <c r="C3283" s="57" t="s">
        <v>120</v>
      </c>
      <c r="D3283" s="19" t="str">
        <f t="shared" si="306"/>
        <v>Cyclicals</v>
      </c>
      <c r="E3283" s="19" t="str">
        <f t="shared" si="307"/>
        <v>Cyclicals ex-WEG &amp; Embraer</v>
      </c>
      <c r="F3283" s="100">
        <v>2.7200000000000002E-3</v>
      </c>
      <c r="G3283" s="101">
        <v>4.032</v>
      </c>
      <c r="H3283" s="98">
        <v>0.17626</v>
      </c>
      <c r="I3283" s="20">
        <f t="shared" si="308"/>
        <v>1</v>
      </c>
      <c r="J3283" s="102">
        <f t="shared" si="309"/>
        <v>6.7460317460317466E-4</v>
      </c>
      <c r="K3283" s="102">
        <f t="shared" si="310"/>
        <v>3.8273185896015808E-3</v>
      </c>
      <c r="L3283" s="96">
        <f t="shared" si="311"/>
        <v>2.7200000000000002E-3</v>
      </c>
    </row>
    <row r="3284" spans="1:12" ht="13.95" customHeight="1" x14ac:dyDescent="0.3">
      <c r="A3284" s="94">
        <v>45716</v>
      </c>
      <c r="B3284" s="57" t="s">
        <v>246</v>
      </c>
      <c r="C3284" s="57" t="s">
        <v>120</v>
      </c>
      <c r="D3284" s="19" t="str">
        <f t="shared" si="306"/>
        <v>Cyclicals</v>
      </c>
      <c r="E3284" s="19" t="str">
        <f t="shared" si="307"/>
        <v>Cyclicals ex-WEG &amp; Embraer</v>
      </c>
      <c r="F3284" s="100">
        <v>2.8600000000000001E-3</v>
      </c>
      <c r="G3284" s="101">
        <v>3.8170000000000002</v>
      </c>
      <c r="H3284" s="98">
        <v>0.18104000000000001</v>
      </c>
      <c r="I3284" s="20">
        <f t="shared" si="308"/>
        <v>1</v>
      </c>
      <c r="J3284" s="102">
        <f t="shared" si="309"/>
        <v>7.4927953890489916E-4</v>
      </c>
      <c r="K3284" s="102">
        <f t="shared" si="310"/>
        <v>4.1387513196249398E-3</v>
      </c>
      <c r="L3284" s="96">
        <f t="shared" si="311"/>
        <v>2.8600000000000001E-3</v>
      </c>
    </row>
    <row r="3285" spans="1:12" ht="13.95" customHeight="1" x14ac:dyDescent="0.3">
      <c r="A3285" s="94">
        <v>45747</v>
      </c>
      <c r="B3285" s="57" t="s">
        <v>246</v>
      </c>
      <c r="C3285" s="57" t="s">
        <v>120</v>
      </c>
      <c r="D3285" s="19" t="str">
        <f t="shared" si="306"/>
        <v>Cyclicals</v>
      </c>
      <c r="E3285" s="19" t="str">
        <f t="shared" si="307"/>
        <v>Cyclicals ex-WEG &amp; Embraer</v>
      </c>
      <c r="F3285" s="100">
        <v>3.13E-3</v>
      </c>
      <c r="G3285" s="101">
        <v>4.2679999999999998</v>
      </c>
      <c r="H3285" s="98">
        <v>0.18454000000000001</v>
      </c>
      <c r="I3285" s="20">
        <f t="shared" si="308"/>
        <v>1</v>
      </c>
      <c r="J3285" s="102">
        <f t="shared" si="309"/>
        <v>7.3336457357075916E-4</v>
      </c>
      <c r="K3285" s="102">
        <f t="shared" si="310"/>
        <v>3.9740141626246834E-3</v>
      </c>
      <c r="L3285" s="96">
        <f t="shared" si="311"/>
        <v>3.13E-3</v>
      </c>
    </row>
    <row r="3286" spans="1:12" ht="13.95" customHeight="1" x14ac:dyDescent="0.3">
      <c r="A3286" s="94">
        <v>45777</v>
      </c>
      <c r="B3286" s="57" t="s">
        <v>246</v>
      </c>
      <c r="C3286" s="57" t="s">
        <v>120</v>
      </c>
      <c r="D3286" s="19" t="str">
        <f t="shared" si="306"/>
        <v>Cyclicals</v>
      </c>
      <c r="E3286" s="19" t="str">
        <f t="shared" si="307"/>
        <v>Cyclicals ex-WEG &amp; Embraer</v>
      </c>
      <c r="F3286" s="100">
        <v>3.16E-3</v>
      </c>
      <c r="G3286" s="101">
        <v>4.2469999999999999</v>
      </c>
      <c r="H3286" s="98">
        <v>0.18464</v>
      </c>
      <c r="I3286" s="20">
        <f t="shared" si="308"/>
        <v>1</v>
      </c>
      <c r="J3286" s="102">
        <f t="shared" si="309"/>
        <v>7.4405462679538498E-4</v>
      </c>
      <c r="K3286" s="102">
        <f t="shared" si="310"/>
        <v>4.0297585939958027E-3</v>
      </c>
      <c r="L3286" s="96">
        <f t="shared" si="311"/>
        <v>3.16E-3</v>
      </c>
    </row>
    <row r="3287" spans="1:12" ht="13.95" customHeight="1" x14ac:dyDescent="0.3">
      <c r="A3287" s="94">
        <v>45808</v>
      </c>
      <c r="B3287" s="57" t="s">
        <v>246</v>
      </c>
      <c r="C3287" s="57" t="s">
        <v>120</v>
      </c>
      <c r="D3287" s="19" t="str">
        <f t="shared" si="306"/>
        <v>Cyclicals</v>
      </c>
      <c r="E3287" s="19" t="str">
        <f t="shared" si="307"/>
        <v>Cyclicals ex-WEG &amp; Embraer</v>
      </c>
      <c r="F3287" s="100">
        <v>2.9499999999999999E-3</v>
      </c>
      <c r="G3287" s="101">
        <v>4.3079999999999998</v>
      </c>
      <c r="H3287" s="98">
        <v>0.18670999999999999</v>
      </c>
      <c r="I3287" s="20">
        <f t="shared" si="308"/>
        <v>1</v>
      </c>
      <c r="J3287" s="102">
        <f t="shared" si="309"/>
        <v>6.8477251624883941E-4</v>
      </c>
      <c r="K3287" s="102">
        <f t="shared" si="310"/>
        <v>3.6675727933631807E-3</v>
      </c>
      <c r="L3287" s="96">
        <f t="shared" si="311"/>
        <v>2.9499999999999999E-3</v>
      </c>
    </row>
    <row r="3288" spans="1:12" ht="13.95" customHeight="1" x14ac:dyDescent="0.3">
      <c r="A3288" s="94">
        <v>45838</v>
      </c>
      <c r="B3288" s="57" t="s">
        <v>246</v>
      </c>
      <c r="C3288" s="57" t="s">
        <v>120</v>
      </c>
      <c r="D3288" s="19" t="str">
        <f t="shared" si="306"/>
        <v>Cyclicals</v>
      </c>
      <c r="E3288" s="19" t="str">
        <f t="shared" si="307"/>
        <v>Cyclicals ex-WEG &amp; Embraer</v>
      </c>
      <c r="F3288" s="100">
        <v>3.14E-3</v>
      </c>
      <c r="G3288" s="101">
        <v>4.4889999999999999</v>
      </c>
      <c r="H3288" s="98">
        <v>0.18601999999999999</v>
      </c>
      <c r="I3288" s="20">
        <f t="shared" si="308"/>
        <v>1</v>
      </c>
      <c r="J3288" s="102">
        <f t="shared" si="309"/>
        <v>6.9948763644464248E-4</v>
      </c>
      <c r="K3288" s="102">
        <f t="shared" si="310"/>
        <v>3.7602818860587167E-3</v>
      </c>
      <c r="L3288" s="96">
        <f t="shared" si="311"/>
        <v>3.14E-3</v>
      </c>
    </row>
    <row r="3289" spans="1:12" ht="13.95" customHeight="1" x14ac:dyDescent="0.3">
      <c r="A3289" s="94">
        <v>45869</v>
      </c>
      <c r="B3289" s="57" t="s">
        <v>246</v>
      </c>
      <c r="C3289" s="57" t="s">
        <v>120</v>
      </c>
      <c r="D3289" s="19" t="str">
        <f t="shared" si="306"/>
        <v>Cyclicals</v>
      </c>
      <c r="E3289" s="19" t="str">
        <f t="shared" si="307"/>
        <v>Cyclicals ex-WEG &amp; Embraer</v>
      </c>
      <c r="F3289" s="100">
        <v>3.0699999999999998E-3</v>
      </c>
      <c r="G3289" s="101">
        <v>4.0519999999999996</v>
      </c>
      <c r="H3289" s="98">
        <v>0.18770000000000001</v>
      </c>
      <c r="I3289" s="20">
        <f t="shared" si="308"/>
        <v>1</v>
      </c>
      <c r="J3289" s="102">
        <f t="shared" si="309"/>
        <v>7.5765054294175721E-4</v>
      </c>
      <c r="K3289" s="102">
        <f t="shared" si="310"/>
        <v>4.0364972985708963E-3</v>
      </c>
      <c r="L3289" s="96">
        <f t="shared" si="311"/>
        <v>3.0699999999999998E-3</v>
      </c>
    </row>
    <row r="3290" spans="1:12" ht="13.95" customHeight="1" x14ac:dyDescent="0.3">
      <c r="A3290" s="94">
        <v>45900</v>
      </c>
      <c r="B3290" s="57" t="s">
        <v>246</v>
      </c>
      <c r="C3290" s="57" t="s">
        <v>120</v>
      </c>
      <c r="D3290" s="19" t="str">
        <f t="shared" si="306"/>
        <v>Cyclicals</v>
      </c>
      <c r="E3290" s="19" t="str">
        <f t="shared" si="307"/>
        <v>Cyclicals ex-WEG &amp; Embraer</v>
      </c>
      <c r="F3290" s="100">
        <v>3.3700000000000002E-3</v>
      </c>
      <c r="G3290" s="101">
        <v>4.6269999999999998</v>
      </c>
      <c r="H3290" s="98">
        <v>0.18795000000000001</v>
      </c>
      <c r="I3290" s="20">
        <f t="shared" si="308"/>
        <v>1</v>
      </c>
      <c r="J3290" s="102">
        <f t="shared" si="309"/>
        <v>7.2833369353792962E-4</v>
      </c>
      <c r="K3290" s="102">
        <f t="shared" si="310"/>
        <v>3.875146015099386E-3</v>
      </c>
      <c r="L3290" s="96">
        <f t="shared" si="311"/>
        <v>3.3700000000000002E-3</v>
      </c>
    </row>
    <row r="3291" spans="1:12" ht="13.95" customHeight="1" x14ac:dyDescent="0.3">
      <c r="A3291" s="94">
        <v>45930</v>
      </c>
      <c r="B3291" s="57" t="s">
        <v>246</v>
      </c>
      <c r="C3291" s="57" t="s">
        <v>120</v>
      </c>
      <c r="D3291" s="19" t="str">
        <f t="shared" si="306"/>
        <v>Cyclicals</v>
      </c>
      <c r="E3291" s="19" t="str">
        <f t="shared" si="307"/>
        <v>Cyclicals ex-WEG &amp; Embraer</v>
      </c>
      <c r="F3291" s="100">
        <v>3.5799999999999998E-3</v>
      </c>
      <c r="G3291" s="101">
        <v>4.9889999999999999</v>
      </c>
      <c r="H3291" s="98">
        <v>0.18640000000000001</v>
      </c>
      <c r="I3291" s="20">
        <f t="shared" si="308"/>
        <v>1</v>
      </c>
      <c r="J3291" s="102">
        <f t="shared" si="309"/>
        <v>7.1757867308077771E-4</v>
      </c>
      <c r="K3291" s="102">
        <f t="shared" si="310"/>
        <v>3.8496709929226268E-3</v>
      </c>
      <c r="L3291" s="96">
        <f t="shared" si="311"/>
        <v>3.5799999999999998E-3</v>
      </c>
    </row>
    <row r="3292" spans="1:12" ht="13.95" customHeight="1" x14ac:dyDescent="0.3">
      <c r="A3292" s="94">
        <v>45961</v>
      </c>
      <c r="B3292" s="57" t="s">
        <v>246</v>
      </c>
      <c r="C3292" s="57" t="s">
        <v>120</v>
      </c>
      <c r="D3292" s="19" t="str">
        <f t="shared" si="306"/>
        <v>Cyclicals</v>
      </c>
      <c r="E3292" s="19" t="str">
        <f t="shared" si="307"/>
        <v>Cyclicals ex-WEG &amp; Embraer</v>
      </c>
      <c r="F3292" s="100">
        <v>3.47E-3</v>
      </c>
      <c r="G3292" s="101">
        <v>4.82</v>
      </c>
      <c r="H3292" s="98">
        <v>0.19008</v>
      </c>
      <c r="I3292" s="20">
        <f t="shared" si="308"/>
        <v>1</v>
      </c>
      <c r="J3292" s="102">
        <f t="shared" si="309"/>
        <v>7.1991701244813273E-4</v>
      </c>
      <c r="K3292" s="102">
        <f t="shared" si="310"/>
        <v>3.7874421951185435E-3</v>
      </c>
      <c r="L3292" s="96">
        <f t="shared" si="311"/>
        <v>3.47E-3</v>
      </c>
    </row>
    <row r="3293" spans="1:12" ht="13.95" customHeight="1" x14ac:dyDescent="0.3">
      <c r="A3293" s="94">
        <v>45991</v>
      </c>
      <c r="B3293" s="57" t="s">
        <v>246</v>
      </c>
      <c r="C3293" s="57" t="s">
        <v>120</v>
      </c>
      <c r="D3293" s="19" t="str">
        <f t="shared" si="306"/>
        <v>Cyclicals</v>
      </c>
      <c r="E3293" s="19" t="str">
        <f t="shared" si="307"/>
        <v>Cyclicals ex-WEG &amp; Embraer</v>
      </c>
      <c r="F3293" s="100">
        <v>3.8300000000000001E-3</v>
      </c>
      <c r="G3293" s="101">
        <v>5.56</v>
      </c>
      <c r="H3293" s="98">
        <v>0.19524</v>
      </c>
      <c r="I3293" s="20">
        <f t="shared" si="308"/>
        <v>1</v>
      </c>
      <c r="J3293" s="102">
        <f t="shared" si="309"/>
        <v>6.8884892086330937E-4</v>
      </c>
      <c r="K3293" s="102">
        <f t="shared" si="310"/>
        <v>3.5282161486545247E-3</v>
      </c>
      <c r="L3293" s="96">
        <f t="shared" si="311"/>
        <v>3.8300000000000001E-3</v>
      </c>
    </row>
    <row r="3294" spans="1:12" ht="13.95" customHeight="1" x14ac:dyDescent="0.3">
      <c r="A3294" s="94">
        <v>46022</v>
      </c>
      <c r="B3294" s="57" t="s">
        <v>246</v>
      </c>
      <c r="C3294" s="57" t="s">
        <v>120</v>
      </c>
      <c r="D3294" s="19" t="str">
        <f t="shared" si="306"/>
        <v>Cyclicals</v>
      </c>
      <c r="E3294" s="19" t="str">
        <f t="shared" si="307"/>
        <v>Cyclicals ex-WEG &amp; Embraer</v>
      </c>
      <c r="F3294" s="100">
        <v>2.7000000000000001E-3</v>
      </c>
      <c r="G3294" s="101">
        <v>4.62</v>
      </c>
      <c r="H3294" s="98">
        <v>0.19764000000000001</v>
      </c>
      <c r="I3294" s="20">
        <f t="shared" si="308"/>
        <v>1</v>
      </c>
      <c r="J3294" s="102">
        <f t="shared" si="309"/>
        <v>5.8441558441558442E-4</v>
      </c>
      <c r="K3294" s="102">
        <f t="shared" si="310"/>
        <v>2.9569701700849242E-3</v>
      </c>
      <c r="L3294" s="96">
        <f t="shared" si="311"/>
        <v>2.7000000000000001E-3</v>
      </c>
    </row>
    <row r="3295" spans="1:12" ht="13.95" customHeight="1" x14ac:dyDescent="0.3">
      <c r="A3295" s="94">
        <v>46053</v>
      </c>
      <c r="B3295" s="57" t="s">
        <v>246</v>
      </c>
      <c r="C3295" s="57" t="s">
        <v>120</v>
      </c>
      <c r="D3295" s="19" t="str">
        <f t="shared" si="306"/>
        <v>Cyclicals</v>
      </c>
      <c r="E3295" s="19" t="str">
        <f t="shared" si="307"/>
        <v>Cyclicals ex-WEG &amp; Embraer</v>
      </c>
      <c r="F3295" s="100">
        <v>2.8999999999999998E-3</v>
      </c>
      <c r="G3295" s="101">
        <v>5.6550000000000002</v>
      </c>
      <c r="H3295" s="98">
        <v>0.19492999999999999</v>
      </c>
      <c r="I3295" s="20">
        <f t="shared" si="308"/>
        <v>1</v>
      </c>
      <c r="J3295" s="102">
        <f t="shared" si="309"/>
        <v>5.1282051282051271E-4</v>
      </c>
      <c r="K3295" s="102">
        <f t="shared" si="310"/>
        <v>2.6307931709870862E-3</v>
      </c>
      <c r="L3295" s="96">
        <f t="shared" si="311"/>
        <v>2.8999999999999998E-3</v>
      </c>
    </row>
    <row r="3296" spans="1:12" ht="13.95" customHeight="1" x14ac:dyDescent="0.3">
      <c r="A3296" s="94">
        <v>46081</v>
      </c>
      <c r="B3296" s="57" t="s">
        <v>246</v>
      </c>
      <c r="C3296" s="57" t="s">
        <v>120</v>
      </c>
      <c r="D3296" s="19" t="str">
        <f t="shared" si="306"/>
        <v>Cyclicals</v>
      </c>
      <c r="E3296" s="19" t="str">
        <f t="shared" si="307"/>
        <v>Cyclicals ex-WEG &amp; Embraer</v>
      </c>
      <c r="F3296" s="100">
        <v>2.8600000000000001E-3</v>
      </c>
      <c r="G3296" s="101">
        <v>5.6379999999999999</v>
      </c>
      <c r="H3296" s="98">
        <v>0.19428000000000001</v>
      </c>
      <c r="I3296" s="20">
        <f t="shared" si="308"/>
        <v>1</v>
      </c>
      <c r="J3296" s="102">
        <f t="shared" si="309"/>
        <v>5.0727208229868752E-4</v>
      </c>
      <c r="K3296" s="102">
        <f t="shared" si="310"/>
        <v>2.6110360423033121E-3</v>
      </c>
      <c r="L3296" s="96">
        <f t="shared" si="311"/>
        <v>2.8600000000000001E-3</v>
      </c>
    </row>
    <row r="3297" spans="1:12" ht="13.95" customHeight="1" x14ac:dyDescent="0.3">
      <c r="A3297" s="94">
        <v>46112</v>
      </c>
      <c r="B3297" s="57" t="s">
        <v>246</v>
      </c>
      <c r="C3297" s="57" t="s">
        <v>120</v>
      </c>
      <c r="D3297" s="19" t="str">
        <f t="shared" si="306"/>
        <v>Cyclicals</v>
      </c>
      <c r="E3297" s="19" t="str">
        <f t="shared" si="307"/>
        <v>Cyclicals ex-WEG &amp; Embraer</v>
      </c>
      <c r="F3297" s="100">
        <v>2.5699999999999998E-3</v>
      </c>
      <c r="G3297" s="101">
        <v>5.1630000000000003</v>
      </c>
      <c r="H3297" s="98">
        <v>0.19347</v>
      </c>
      <c r="I3297" s="20">
        <f t="shared" si="308"/>
        <v>1</v>
      </c>
      <c r="J3297" s="102">
        <f t="shared" si="309"/>
        <v>4.9777261282200262E-4</v>
      </c>
      <c r="K3297" s="102">
        <f t="shared" si="310"/>
        <v>2.5728671774538823E-3</v>
      </c>
      <c r="L3297" s="96">
        <f t="shared" si="311"/>
        <v>2.5699999999999998E-3</v>
      </c>
    </row>
    <row r="3298" spans="1:12" ht="13.95" customHeight="1" x14ac:dyDescent="0.3">
      <c r="A3298" s="94">
        <v>46142</v>
      </c>
      <c r="B3298" s="57" t="s">
        <v>246</v>
      </c>
      <c r="C3298" s="57" t="s">
        <v>120</v>
      </c>
      <c r="D3298" s="19" t="str">
        <f t="shared" si="306"/>
        <v>Cyclicals</v>
      </c>
      <c r="E3298" s="19" t="str">
        <f t="shared" si="307"/>
        <v>Cyclicals ex-WEG &amp; Embraer</v>
      </c>
      <c r="F3298" s="100">
        <v>2.5400000000000002E-3</v>
      </c>
      <c r="G3298" s="101">
        <v>4.9000000000000004</v>
      </c>
      <c r="H3298" s="98">
        <v>0.18953999999999999</v>
      </c>
      <c r="I3298" s="20">
        <f t="shared" si="308"/>
        <v>1</v>
      </c>
      <c r="J3298" s="102">
        <f t="shared" si="309"/>
        <v>5.183673469387755E-4</v>
      </c>
      <c r="K3298" s="102">
        <f t="shared" si="310"/>
        <v>2.7348704597381849E-3</v>
      </c>
      <c r="L3298" s="96">
        <f t="shared" si="311"/>
        <v>2.5400000000000002E-3</v>
      </c>
    </row>
    <row r="3299" spans="1:12" ht="13.95" customHeight="1" x14ac:dyDescent="0.3">
      <c r="A3299" s="94">
        <v>46173</v>
      </c>
      <c r="B3299" s="57" t="s">
        <v>246</v>
      </c>
      <c r="C3299" s="57" t="s">
        <v>120</v>
      </c>
      <c r="D3299" s="19" t="str">
        <f t="shared" si="306"/>
        <v>Cyclicals</v>
      </c>
      <c r="E3299" s="19" t="str">
        <f t="shared" si="307"/>
        <v>Cyclicals ex-WEG &amp; Embraer</v>
      </c>
      <c r="F3299" s="100">
        <v>2.63E-3</v>
      </c>
      <c r="G3299" s="101">
        <v>4.8449999999999998</v>
      </c>
      <c r="H3299" s="98">
        <v>0.18292</v>
      </c>
      <c r="I3299" s="20">
        <f t="shared" si="308"/>
        <v>1</v>
      </c>
      <c r="J3299" s="102">
        <f t="shared" si="309"/>
        <v>5.4282765737874103E-4</v>
      </c>
      <c r="K3299" s="102">
        <f t="shared" si="310"/>
        <v>2.9675686495667015E-3</v>
      </c>
      <c r="L3299" s="96">
        <f t="shared" si="311"/>
        <v>2.63E-3</v>
      </c>
    </row>
    <row r="3300" spans="1:12" ht="13.95" customHeight="1" x14ac:dyDescent="0.3">
      <c r="A3300" s="94">
        <v>46203</v>
      </c>
      <c r="B3300" s="57" t="s">
        <v>246</v>
      </c>
      <c r="C3300" s="57" t="s">
        <v>120</v>
      </c>
      <c r="D3300" s="19" t="str">
        <f t="shared" si="306"/>
        <v>Cyclicals</v>
      </c>
      <c r="E3300" s="19" t="str">
        <f t="shared" si="307"/>
        <v>Cyclicals ex-WEG &amp; Embraer</v>
      </c>
      <c r="F3300" s="100">
        <v>2.7100000000000002E-3</v>
      </c>
      <c r="G3300" s="101">
        <v>4.8940000000000001</v>
      </c>
      <c r="H3300" s="98">
        <v>0.18174999999999999</v>
      </c>
      <c r="I3300" s="20">
        <f t="shared" si="308"/>
        <v>1</v>
      </c>
      <c r="J3300" s="102">
        <f t="shared" si="309"/>
        <v>5.5373927257866779E-4</v>
      </c>
      <c r="K3300" s="102">
        <f t="shared" si="310"/>
        <v>3.0467085148757514E-3</v>
      </c>
      <c r="L3300" s="96">
        <f t="shared" si="311"/>
        <v>2.7100000000000002E-3</v>
      </c>
    </row>
    <row r="3301" spans="1:12" ht="13.95" customHeight="1" x14ac:dyDescent="0.3">
      <c r="A3301" s="94">
        <v>46234</v>
      </c>
      <c r="B3301" s="57" t="s">
        <v>246</v>
      </c>
      <c r="C3301" s="57" t="s">
        <v>120</v>
      </c>
      <c r="D3301" s="19" t="str">
        <f t="shared" si="306"/>
        <v>Cyclicals</v>
      </c>
      <c r="E3301" s="19" t="str">
        <f t="shared" si="307"/>
        <v>Cyclicals ex-WEG &amp; Embraer</v>
      </c>
      <c r="F3301" s="100">
        <v>2.4299999999999999E-3</v>
      </c>
      <c r="G3301" s="101">
        <v>4.4800000000000004</v>
      </c>
      <c r="H3301" s="98">
        <v>0.18079999999999999</v>
      </c>
      <c r="I3301" s="20">
        <f t="shared" si="308"/>
        <v>1</v>
      </c>
      <c r="J3301" s="102">
        <f t="shared" si="309"/>
        <v>5.4241071428571424E-4</v>
      </c>
      <c r="K3301" s="102">
        <f t="shared" si="310"/>
        <v>3.0000592604298355E-3</v>
      </c>
      <c r="L3301" s="96">
        <f t="shared" si="311"/>
        <v>2.4299999999999999E-3</v>
      </c>
    </row>
    <row r="3302" spans="1:12" ht="13.95" customHeight="1" x14ac:dyDescent="0.3">
      <c r="A3302" s="94">
        <v>46265</v>
      </c>
      <c r="B3302" s="57" t="s">
        <v>246</v>
      </c>
      <c r="C3302" s="57" t="s">
        <v>120</v>
      </c>
      <c r="D3302" s="19" t="str">
        <f t="shared" si="306"/>
        <v>Cyclicals</v>
      </c>
      <c r="E3302" s="19" t="str">
        <f t="shared" si="307"/>
        <v>Cyclicals ex-WEG &amp; Embraer</v>
      </c>
      <c r="F3302" s="100">
        <v>2.8E-3</v>
      </c>
      <c r="G3302" s="101">
        <v>4.923</v>
      </c>
      <c r="H3302" s="98">
        <v>0.1842</v>
      </c>
      <c r="I3302" s="20">
        <f t="shared" si="308"/>
        <v>1</v>
      </c>
      <c r="J3302" s="102">
        <f t="shared" si="309"/>
        <v>5.6875888685760715E-4</v>
      </c>
      <c r="K3302" s="102">
        <f t="shared" si="310"/>
        <v>3.0877246843518304E-3</v>
      </c>
      <c r="L3302" s="96">
        <f t="shared" si="311"/>
        <v>2.8E-3</v>
      </c>
    </row>
    <row r="3303" spans="1:12" ht="13.95" customHeight="1" x14ac:dyDescent="0.3">
      <c r="A3303" s="94">
        <v>46295</v>
      </c>
      <c r="B3303" s="57" t="s">
        <v>246</v>
      </c>
      <c r="C3303" s="57" t="s">
        <v>120</v>
      </c>
      <c r="D3303" s="19" t="str">
        <f t="shared" si="306"/>
        <v>Cyclicals</v>
      </c>
      <c r="E3303" s="19" t="str">
        <f t="shared" si="307"/>
        <v>Cyclicals ex-WEG &amp; Embraer</v>
      </c>
      <c r="F3303" s="100">
        <v>2.66E-3</v>
      </c>
      <c r="G3303" s="101">
        <v>5.2789999999999999</v>
      </c>
      <c r="H3303" s="98">
        <v>0.18687999999999999</v>
      </c>
      <c r="I3303" s="20">
        <f t="shared" si="308"/>
        <v>1</v>
      </c>
      <c r="J3303" s="102">
        <f t="shared" si="309"/>
        <v>5.0388331123318809E-4</v>
      </c>
      <c r="K3303" s="102">
        <f t="shared" si="310"/>
        <v>2.6962934034310154E-3</v>
      </c>
      <c r="L3303" s="96">
        <f t="shared" si="311"/>
        <v>2.66E-3</v>
      </c>
    </row>
    <row r="3304" spans="1:12" ht="13.95" customHeight="1" x14ac:dyDescent="0.3">
      <c r="A3304" s="94">
        <v>46022</v>
      </c>
      <c r="B3304" s="57" t="s">
        <v>373</v>
      </c>
      <c r="C3304" s="57" t="s">
        <v>120</v>
      </c>
      <c r="D3304" s="19" t="str">
        <f t="shared" si="306"/>
        <v>Cyclicals</v>
      </c>
      <c r="E3304" s="19" t="str">
        <f t="shared" si="307"/>
        <v>Cyclicals ex-WEG &amp; Embraer</v>
      </c>
      <c r="F3304" s="100">
        <v>5.0999999999999993E-4</v>
      </c>
      <c r="I3304" s="20">
        <f t="shared" si="308"/>
        <v>0</v>
      </c>
      <c r="J3304" s="102">
        <f t="shared" si="309"/>
        <v>0</v>
      </c>
      <c r="K3304" s="102">
        <f t="shared" si="310"/>
        <v>0</v>
      </c>
      <c r="L3304" s="96">
        <f t="shared" si="311"/>
        <v>0</v>
      </c>
    </row>
    <row r="3305" spans="1:12" ht="13.95" customHeight="1" x14ac:dyDescent="0.3">
      <c r="A3305" s="94">
        <v>46053</v>
      </c>
      <c r="B3305" s="57" t="s">
        <v>373</v>
      </c>
      <c r="C3305" s="57" t="s">
        <v>120</v>
      </c>
      <c r="D3305" s="19" t="str">
        <f t="shared" si="306"/>
        <v>Cyclicals</v>
      </c>
      <c r="E3305" s="19" t="str">
        <f t="shared" si="307"/>
        <v>Cyclicals ex-WEG &amp; Embraer</v>
      </c>
      <c r="F3305" s="100">
        <v>5.1999999999999995E-4</v>
      </c>
      <c r="I3305" s="20">
        <f t="shared" si="308"/>
        <v>0</v>
      </c>
      <c r="J3305" s="102">
        <f t="shared" si="309"/>
        <v>0</v>
      </c>
      <c r="K3305" s="102">
        <f t="shared" si="310"/>
        <v>0</v>
      </c>
      <c r="L3305" s="96">
        <f t="shared" si="311"/>
        <v>0</v>
      </c>
    </row>
    <row r="3306" spans="1:12" ht="13.95" customHeight="1" x14ac:dyDescent="0.3">
      <c r="A3306" s="94">
        <v>46081</v>
      </c>
      <c r="B3306" s="57" t="s">
        <v>373</v>
      </c>
      <c r="C3306" s="57" t="s">
        <v>120</v>
      </c>
      <c r="D3306" s="19" t="str">
        <f t="shared" si="306"/>
        <v>Cyclicals</v>
      </c>
      <c r="E3306" s="19" t="str">
        <f t="shared" si="307"/>
        <v>Cyclicals ex-WEG &amp; Embraer</v>
      </c>
      <c r="F3306" s="100">
        <v>5.1999999999999995E-4</v>
      </c>
      <c r="I3306" s="20">
        <f t="shared" si="308"/>
        <v>0</v>
      </c>
      <c r="J3306" s="102">
        <f t="shared" si="309"/>
        <v>0</v>
      </c>
      <c r="K3306" s="102">
        <f t="shared" si="310"/>
        <v>0</v>
      </c>
      <c r="L3306" s="96">
        <f t="shared" si="311"/>
        <v>0</v>
      </c>
    </row>
    <row r="3307" spans="1:12" ht="13.95" customHeight="1" x14ac:dyDescent="0.3">
      <c r="A3307" s="94">
        <v>46112</v>
      </c>
      <c r="B3307" s="57" t="s">
        <v>373</v>
      </c>
      <c r="C3307" s="57" t="s">
        <v>120</v>
      </c>
      <c r="D3307" s="19" t="str">
        <f t="shared" si="306"/>
        <v>Cyclicals</v>
      </c>
      <c r="E3307" s="19" t="str">
        <f t="shared" si="307"/>
        <v>Cyclicals ex-WEG &amp; Embraer</v>
      </c>
      <c r="F3307" s="100">
        <v>4.4999999999999999E-4</v>
      </c>
      <c r="I3307" s="20">
        <f t="shared" si="308"/>
        <v>0</v>
      </c>
      <c r="J3307" s="102">
        <f t="shared" si="309"/>
        <v>0</v>
      </c>
      <c r="K3307" s="102">
        <f t="shared" si="310"/>
        <v>0</v>
      </c>
      <c r="L3307" s="96">
        <f t="shared" si="311"/>
        <v>0</v>
      </c>
    </row>
    <row r="3308" spans="1:12" ht="13.95" customHeight="1" x14ac:dyDescent="0.3">
      <c r="A3308" s="94">
        <v>45808</v>
      </c>
      <c r="B3308" s="57" t="s">
        <v>254</v>
      </c>
      <c r="C3308" s="57" t="s">
        <v>120</v>
      </c>
      <c r="D3308" s="19" t="str">
        <f t="shared" si="306"/>
        <v>Cyclicals</v>
      </c>
      <c r="E3308" s="19" t="str">
        <f t="shared" si="307"/>
        <v>Cyclicals ex-WEG &amp; Embraer</v>
      </c>
      <c r="F3308" s="100">
        <v>2.0300000000000001E-3</v>
      </c>
      <c r="G3308" s="101">
        <v>8.1419999999999995</v>
      </c>
      <c r="H3308" s="98">
        <v>0.36950000000000011</v>
      </c>
      <c r="I3308" s="20">
        <f t="shared" si="308"/>
        <v>1</v>
      </c>
      <c r="J3308" s="102">
        <f t="shared" si="309"/>
        <v>2.493244902972243E-4</v>
      </c>
      <c r="K3308" s="102">
        <f t="shared" si="310"/>
        <v>6.747618140655595E-4</v>
      </c>
      <c r="L3308" s="96">
        <f t="shared" si="311"/>
        <v>2.0300000000000001E-3</v>
      </c>
    </row>
    <row r="3309" spans="1:12" ht="13.95" customHeight="1" x14ac:dyDescent="0.3">
      <c r="A3309" s="94">
        <v>45838</v>
      </c>
      <c r="B3309" s="57" t="s">
        <v>254</v>
      </c>
      <c r="C3309" s="57" t="s">
        <v>120</v>
      </c>
      <c r="D3309" s="19" t="str">
        <f t="shared" si="306"/>
        <v>Cyclicals</v>
      </c>
      <c r="E3309" s="19" t="str">
        <f t="shared" si="307"/>
        <v>Cyclicals ex-WEG &amp; Embraer</v>
      </c>
      <c r="F3309" s="100">
        <v>2.0699999999999998E-3</v>
      </c>
      <c r="G3309" s="101">
        <v>7.8630000000000004</v>
      </c>
      <c r="H3309" s="98">
        <v>0.39796999999999999</v>
      </c>
      <c r="I3309" s="20">
        <f t="shared" si="308"/>
        <v>1</v>
      </c>
      <c r="J3309" s="102">
        <f t="shared" si="309"/>
        <v>2.6325829835940477E-4</v>
      </c>
      <c r="K3309" s="102">
        <f t="shared" si="310"/>
        <v>6.6150287297887973E-4</v>
      </c>
      <c r="L3309" s="96">
        <f t="shared" si="311"/>
        <v>2.0699999999999998E-3</v>
      </c>
    </row>
    <row r="3310" spans="1:12" ht="13.95" customHeight="1" x14ac:dyDescent="0.3">
      <c r="A3310" s="94">
        <v>45869</v>
      </c>
      <c r="B3310" s="57" t="s">
        <v>254</v>
      </c>
      <c r="C3310" s="57" t="s">
        <v>120</v>
      </c>
      <c r="D3310" s="19" t="str">
        <f t="shared" si="306"/>
        <v>Cyclicals</v>
      </c>
      <c r="E3310" s="19" t="str">
        <f t="shared" si="307"/>
        <v>Cyclicals ex-WEG &amp; Embraer</v>
      </c>
      <c r="F3310" s="100">
        <v>2.0600000000000002E-3</v>
      </c>
      <c r="G3310" s="101">
        <v>8.0660000000000007</v>
      </c>
      <c r="H3310" s="98">
        <v>0.40766999999999998</v>
      </c>
      <c r="I3310" s="20">
        <f t="shared" si="308"/>
        <v>1</v>
      </c>
      <c r="J3310" s="102">
        <f t="shared" si="309"/>
        <v>2.5539300768658566E-4</v>
      </c>
      <c r="K3310" s="102">
        <f t="shared" si="310"/>
        <v>6.2646995777610728E-4</v>
      </c>
      <c r="L3310" s="96">
        <f t="shared" si="311"/>
        <v>2.0600000000000002E-3</v>
      </c>
    </row>
    <row r="3311" spans="1:12" ht="13.95" customHeight="1" x14ac:dyDescent="0.3">
      <c r="A3311" s="94">
        <v>45900</v>
      </c>
      <c r="B3311" s="57" t="s">
        <v>254</v>
      </c>
      <c r="C3311" s="57" t="s">
        <v>120</v>
      </c>
      <c r="D3311" s="19" t="str">
        <f t="shared" si="306"/>
        <v>Cyclicals</v>
      </c>
      <c r="E3311" s="19" t="str">
        <f t="shared" si="307"/>
        <v>Cyclicals ex-WEG &amp; Embraer</v>
      </c>
      <c r="F3311" s="100">
        <v>2.3600000000000001E-3</v>
      </c>
      <c r="G3311" s="101">
        <v>7.95</v>
      </c>
      <c r="H3311" s="98">
        <v>0.40722999999999998</v>
      </c>
      <c r="I3311" s="20">
        <f t="shared" si="308"/>
        <v>1</v>
      </c>
      <c r="J3311" s="102">
        <f t="shared" si="309"/>
        <v>2.9685534591194969E-4</v>
      </c>
      <c r="K3311" s="102">
        <f t="shared" si="310"/>
        <v>7.2896236994315184E-4</v>
      </c>
      <c r="L3311" s="96">
        <f t="shared" si="311"/>
        <v>2.3600000000000001E-3</v>
      </c>
    </row>
    <row r="3312" spans="1:12" ht="13.95" customHeight="1" x14ac:dyDescent="0.3">
      <c r="A3312" s="94">
        <v>45930</v>
      </c>
      <c r="B3312" s="57" t="s">
        <v>254</v>
      </c>
      <c r="C3312" s="57" t="s">
        <v>120</v>
      </c>
      <c r="D3312" s="19" t="str">
        <f t="shared" si="306"/>
        <v>Cyclicals</v>
      </c>
      <c r="E3312" s="19" t="str">
        <f t="shared" si="307"/>
        <v>Cyclicals ex-WEG &amp; Embraer</v>
      </c>
      <c r="F3312" s="100">
        <v>2.3999999999999998E-3</v>
      </c>
      <c r="G3312" s="101">
        <v>7.742</v>
      </c>
      <c r="H3312" s="98">
        <v>0.40024999999999999</v>
      </c>
      <c r="I3312" s="20">
        <f t="shared" si="308"/>
        <v>1</v>
      </c>
      <c r="J3312" s="102">
        <f t="shared" si="309"/>
        <v>3.0999741668819426E-4</v>
      </c>
      <c r="K3312" s="102">
        <f t="shared" si="310"/>
        <v>7.7450947329967337E-4</v>
      </c>
      <c r="L3312" s="96">
        <f t="shared" si="311"/>
        <v>2.3999999999999998E-3</v>
      </c>
    </row>
    <row r="3313" spans="1:12" ht="13.95" customHeight="1" x14ac:dyDescent="0.3">
      <c r="A3313" s="94">
        <v>45961</v>
      </c>
      <c r="B3313" s="57" t="s">
        <v>254</v>
      </c>
      <c r="C3313" s="57" t="s">
        <v>120</v>
      </c>
      <c r="D3313" s="19" t="str">
        <f t="shared" si="306"/>
        <v>Cyclicals</v>
      </c>
      <c r="E3313" s="19" t="str">
        <f t="shared" si="307"/>
        <v>Cyclicals ex-WEG &amp; Embraer</v>
      </c>
      <c r="F3313" s="100">
        <v>2.4599999999999999E-3</v>
      </c>
      <c r="G3313" s="101">
        <v>8.7370000000000001</v>
      </c>
      <c r="H3313" s="98">
        <v>0.4158</v>
      </c>
      <c r="I3313" s="20">
        <f t="shared" si="308"/>
        <v>1</v>
      </c>
      <c r="J3313" s="102">
        <f t="shared" si="309"/>
        <v>2.8156117660524209E-4</v>
      </c>
      <c r="K3313" s="102">
        <f t="shared" si="310"/>
        <v>6.7715530689091408E-4</v>
      </c>
      <c r="L3313" s="96">
        <f t="shared" si="311"/>
        <v>2.4599999999999999E-3</v>
      </c>
    </row>
    <row r="3314" spans="1:12" ht="13.95" customHeight="1" x14ac:dyDescent="0.3">
      <c r="A3314" s="94">
        <v>45991</v>
      </c>
      <c r="B3314" s="57" t="s">
        <v>254</v>
      </c>
      <c r="C3314" s="57" t="s">
        <v>120</v>
      </c>
      <c r="D3314" s="19" t="str">
        <f t="shared" si="306"/>
        <v>Cyclicals</v>
      </c>
      <c r="E3314" s="19" t="str">
        <f t="shared" si="307"/>
        <v>Cyclicals ex-WEG &amp; Embraer</v>
      </c>
      <c r="F3314" s="100">
        <v>2.5200000000000001E-3</v>
      </c>
      <c r="G3314" s="101">
        <v>9.3800000000000008</v>
      </c>
      <c r="H3314" s="98">
        <v>0.42111999999999999</v>
      </c>
      <c r="I3314" s="20">
        <f t="shared" si="308"/>
        <v>1</v>
      </c>
      <c r="J3314" s="102">
        <f t="shared" si="309"/>
        <v>2.6865671641791044E-4</v>
      </c>
      <c r="K3314" s="102">
        <f t="shared" si="310"/>
        <v>6.3795762827201382E-4</v>
      </c>
      <c r="L3314" s="96">
        <f t="shared" si="311"/>
        <v>2.5200000000000001E-3</v>
      </c>
    </row>
    <row r="3315" spans="1:12" ht="13.95" customHeight="1" x14ac:dyDescent="0.3">
      <c r="A3315" s="94">
        <v>46022</v>
      </c>
      <c r="B3315" s="57" t="s">
        <v>254</v>
      </c>
      <c r="C3315" s="57" t="s">
        <v>120</v>
      </c>
      <c r="D3315" s="19" t="str">
        <f t="shared" si="306"/>
        <v>Cyclicals</v>
      </c>
      <c r="E3315" s="19" t="str">
        <f t="shared" si="307"/>
        <v>Cyclicals ex-WEG &amp; Embraer</v>
      </c>
      <c r="F3315" s="100">
        <v>1.9499999999999999E-3</v>
      </c>
      <c r="G3315" s="101">
        <v>7.08</v>
      </c>
      <c r="H3315" s="98">
        <v>0.43153999999999998</v>
      </c>
      <c r="I3315" s="20">
        <f t="shared" si="308"/>
        <v>1</v>
      </c>
      <c r="J3315" s="102">
        <f t="shared" si="309"/>
        <v>2.7542372881355932E-4</v>
      </c>
      <c r="K3315" s="102">
        <f t="shared" si="310"/>
        <v>6.3823452939138739E-4</v>
      </c>
      <c r="L3315" s="96">
        <f t="shared" si="311"/>
        <v>1.9499999999999999E-3</v>
      </c>
    </row>
    <row r="3316" spans="1:12" ht="13.95" customHeight="1" x14ac:dyDescent="0.3">
      <c r="A3316" s="94">
        <v>46053</v>
      </c>
      <c r="B3316" s="57" t="s">
        <v>254</v>
      </c>
      <c r="C3316" s="57" t="s">
        <v>120</v>
      </c>
      <c r="D3316" s="19" t="str">
        <f t="shared" si="306"/>
        <v>Cyclicals</v>
      </c>
      <c r="E3316" s="19" t="str">
        <f t="shared" si="307"/>
        <v>Cyclicals ex-WEG &amp; Embraer</v>
      </c>
      <c r="F3316" s="100">
        <v>1.72E-3</v>
      </c>
      <c r="G3316" s="101">
        <v>7.0789999999999997</v>
      </c>
      <c r="H3316" s="98">
        <v>0.41308</v>
      </c>
      <c r="I3316" s="20">
        <f t="shared" si="308"/>
        <v>1</v>
      </c>
      <c r="J3316" s="102">
        <f t="shared" si="309"/>
        <v>2.4297217121062298E-4</v>
      </c>
      <c r="K3316" s="102">
        <f t="shared" si="310"/>
        <v>5.8819640556459518E-4</v>
      </c>
      <c r="L3316" s="96">
        <f t="shared" si="311"/>
        <v>1.72E-3</v>
      </c>
    </row>
    <row r="3317" spans="1:12" ht="13.95" customHeight="1" x14ac:dyDescent="0.3">
      <c r="A3317" s="94">
        <v>46081</v>
      </c>
      <c r="B3317" s="57" t="s">
        <v>254</v>
      </c>
      <c r="C3317" s="57" t="s">
        <v>120</v>
      </c>
      <c r="D3317" s="19" t="str">
        <f t="shared" si="306"/>
        <v>Cyclicals</v>
      </c>
      <c r="E3317" s="19" t="str">
        <f t="shared" si="307"/>
        <v>Cyclicals ex-WEG &amp; Embraer</v>
      </c>
      <c r="F3317" s="100">
        <v>1.9400000000000001E-3</v>
      </c>
      <c r="G3317" s="101">
        <v>8.2629999999999999</v>
      </c>
      <c r="H3317" s="98">
        <v>0.42798000000000003</v>
      </c>
      <c r="I3317" s="20">
        <f t="shared" si="308"/>
        <v>1</v>
      </c>
      <c r="J3317" s="102">
        <f t="shared" si="309"/>
        <v>2.3478155633547138E-4</v>
      </c>
      <c r="K3317" s="102">
        <f t="shared" si="310"/>
        <v>5.4858067277786663E-4</v>
      </c>
      <c r="L3317" s="96">
        <f t="shared" si="311"/>
        <v>1.9400000000000001E-3</v>
      </c>
    </row>
    <row r="3318" spans="1:12" ht="13.95" customHeight="1" x14ac:dyDescent="0.3">
      <c r="A3318" s="94">
        <v>46112</v>
      </c>
      <c r="B3318" s="57" t="s">
        <v>254</v>
      </c>
      <c r="C3318" s="57" t="s">
        <v>120</v>
      </c>
      <c r="D3318" s="19" t="str">
        <f t="shared" si="306"/>
        <v>Cyclicals</v>
      </c>
      <c r="E3318" s="19" t="str">
        <f t="shared" si="307"/>
        <v>Cyclicals ex-WEG &amp; Embraer</v>
      </c>
      <c r="F3318" s="100">
        <v>1.5900000000000001E-3</v>
      </c>
      <c r="G3318" s="101">
        <v>6.835</v>
      </c>
      <c r="H3318" s="98">
        <v>0.43075000000000002</v>
      </c>
      <c r="I3318" s="20">
        <f t="shared" si="308"/>
        <v>1</v>
      </c>
      <c r="J3318" s="102">
        <f t="shared" si="309"/>
        <v>2.3262618873445503E-4</v>
      </c>
      <c r="K3318" s="102">
        <f t="shared" si="310"/>
        <v>5.4004919032955314E-4</v>
      </c>
      <c r="L3318" s="96">
        <f t="shared" si="311"/>
        <v>1.5900000000000001E-3</v>
      </c>
    </row>
    <row r="3319" spans="1:12" ht="13.95" customHeight="1" x14ac:dyDescent="0.3">
      <c r="A3319" s="94">
        <v>46142</v>
      </c>
      <c r="B3319" s="57" t="s">
        <v>254</v>
      </c>
      <c r="C3319" s="57" t="s">
        <v>120</v>
      </c>
      <c r="D3319" s="19" t="str">
        <f t="shared" si="306"/>
        <v>Cyclicals</v>
      </c>
      <c r="E3319" s="19" t="str">
        <f t="shared" si="307"/>
        <v>Cyclicals ex-WEG &amp; Embraer</v>
      </c>
      <c r="F3319" s="100">
        <v>1.6100000000000001E-3</v>
      </c>
      <c r="G3319" s="101">
        <v>6.4180000000000001</v>
      </c>
      <c r="H3319" s="98">
        <v>0.43789</v>
      </c>
      <c r="I3319" s="20">
        <f t="shared" si="308"/>
        <v>1</v>
      </c>
      <c r="J3319" s="102">
        <f t="shared" si="309"/>
        <v>2.5085696478653786E-4</v>
      </c>
      <c r="K3319" s="102">
        <f t="shared" si="310"/>
        <v>5.7287666945246031E-4</v>
      </c>
      <c r="L3319" s="96">
        <f t="shared" si="311"/>
        <v>1.6100000000000001E-3</v>
      </c>
    </row>
    <row r="3320" spans="1:12" ht="13.95" customHeight="1" x14ac:dyDescent="0.3">
      <c r="A3320" s="94">
        <v>46173</v>
      </c>
      <c r="B3320" s="57" t="s">
        <v>254</v>
      </c>
      <c r="C3320" s="57" t="s">
        <v>120</v>
      </c>
      <c r="D3320" s="19" t="str">
        <f t="shared" si="306"/>
        <v>Cyclicals</v>
      </c>
      <c r="E3320" s="19" t="str">
        <f t="shared" si="307"/>
        <v>Cyclicals ex-WEG &amp; Embraer</v>
      </c>
      <c r="F3320" s="100">
        <v>1.81E-3</v>
      </c>
      <c r="G3320" s="101">
        <v>6.6550000000000002</v>
      </c>
      <c r="H3320" s="98">
        <v>0.42835000000000001</v>
      </c>
      <c r="I3320" s="20">
        <f t="shared" si="308"/>
        <v>1</v>
      </c>
      <c r="J3320" s="102">
        <f t="shared" si="309"/>
        <v>2.7197595792637113E-4</v>
      </c>
      <c r="K3320" s="102">
        <f t="shared" si="310"/>
        <v>6.3493862011525888E-4</v>
      </c>
      <c r="L3320" s="96">
        <f t="shared" si="311"/>
        <v>1.81E-3</v>
      </c>
    </row>
    <row r="3321" spans="1:12" ht="13.95" customHeight="1" x14ac:dyDescent="0.3">
      <c r="A3321" s="94">
        <v>46203</v>
      </c>
      <c r="B3321" s="57" t="s">
        <v>254</v>
      </c>
      <c r="C3321" s="57" t="s">
        <v>120</v>
      </c>
      <c r="D3321" s="19" t="str">
        <f t="shared" si="306"/>
        <v>Cyclicals</v>
      </c>
      <c r="E3321" s="19" t="str">
        <f t="shared" si="307"/>
        <v>Cyclicals ex-WEG &amp; Embraer</v>
      </c>
      <c r="F3321" s="100">
        <v>1.9E-3</v>
      </c>
      <c r="G3321" s="101">
        <v>6.8419999999999996</v>
      </c>
      <c r="H3321" s="98">
        <v>0.43540000000000001</v>
      </c>
      <c r="I3321" s="20">
        <f t="shared" si="308"/>
        <v>1</v>
      </c>
      <c r="J3321" s="102">
        <f t="shared" si="309"/>
        <v>2.7769657994738381E-4</v>
      </c>
      <c r="K3321" s="102">
        <f t="shared" si="310"/>
        <v>6.3779646290166236E-4</v>
      </c>
      <c r="L3321" s="96">
        <f t="shared" si="311"/>
        <v>1.9E-3</v>
      </c>
    </row>
    <row r="3322" spans="1:12" ht="13.95" customHeight="1" x14ac:dyDescent="0.3">
      <c r="A3322" s="94">
        <v>46234</v>
      </c>
      <c r="B3322" s="57" t="s">
        <v>254</v>
      </c>
      <c r="C3322" s="57" t="s">
        <v>120</v>
      </c>
      <c r="D3322" s="19" t="str">
        <f t="shared" si="306"/>
        <v>Cyclicals</v>
      </c>
      <c r="E3322" s="19" t="str">
        <f t="shared" si="307"/>
        <v>Cyclicals ex-WEG &amp; Embraer</v>
      </c>
      <c r="F3322" s="100">
        <v>1.5E-3</v>
      </c>
      <c r="G3322" s="101">
        <v>5.4450000000000003</v>
      </c>
      <c r="H3322" s="98">
        <v>0.42786000000000002</v>
      </c>
      <c r="I3322" s="20">
        <f t="shared" si="308"/>
        <v>1</v>
      </c>
      <c r="J3322" s="102">
        <f t="shared" si="309"/>
        <v>2.7548209366391182E-4</v>
      </c>
      <c r="K3322" s="102">
        <f t="shared" si="310"/>
        <v>6.4386036008019397E-4</v>
      </c>
      <c r="L3322" s="96">
        <f t="shared" si="311"/>
        <v>1.5E-3</v>
      </c>
    </row>
    <row r="3323" spans="1:12" ht="13.95" customHeight="1" x14ac:dyDescent="0.3">
      <c r="A3323" s="94">
        <v>46265</v>
      </c>
      <c r="B3323" s="57" t="s">
        <v>254</v>
      </c>
      <c r="C3323" s="57" t="s">
        <v>120</v>
      </c>
      <c r="D3323" s="19" t="str">
        <f t="shared" si="306"/>
        <v>Cyclicals</v>
      </c>
      <c r="E3323" s="19" t="str">
        <f t="shared" si="307"/>
        <v>Cyclicals ex-WEG &amp; Embraer</v>
      </c>
      <c r="F3323" s="100">
        <v>1.48E-3</v>
      </c>
      <c r="G3323" s="101">
        <v>5.2590000000000003</v>
      </c>
      <c r="H3323" s="98">
        <v>0.41316000000000003</v>
      </c>
      <c r="I3323" s="20">
        <f t="shared" si="308"/>
        <v>1</v>
      </c>
      <c r="J3323" s="102">
        <f t="shared" si="309"/>
        <v>2.8142232363567217E-4</v>
      </c>
      <c r="K3323" s="102">
        <f t="shared" si="310"/>
        <v>6.8114610232276147E-4</v>
      </c>
      <c r="L3323" s="96">
        <f t="shared" si="311"/>
        <v>1.48E-3</v>
      </c>
    </row>
    <row r="3324" spans="1:12" ht="13.95" customHeight="1" x14ac:dyDescent="0.3">
      <c r="A3324" s="94">
        <v>46295</v>
      </c>
      <c r="B3324" s="57" t="s">
        <v>254</v>
      </c>
      <c r="C3324" s="57" t="s">
        <v>120</v>
      </c>
      <c r="D3324" s="19" t="str">
        <f t="shared" si="306"/>
        <v>Cyclicals</v>
      </c>
      <c r="E3324" s="19" t="str">
        <f t="shared" si="307"/>
        <v>Cyclicals ex-WEG &amp; Embraer</v>
      </c>
      <c r="F3324" s="100">
        <v>1.2700000000000001E-3</v>
      </c>
      <c r="G3324" s="101">
        <v>4.8730000000000002</v>
      </c>
      <c r="H3324" s="98">
        <v>0.39182</v>
      </c>
      <c r="I3324" s="20">
        <f t="shared" si="308"/>
        <v>1</v>
      </c>
      <c r="J3324" s="102">
        <f t="shared" si="309"/>
        <v>2.6061974143238252E-4</v>
      </c>
      <c r="K3324" s="102">
        <f t="shared" si="310"/>
        <v>6.6515170596800194E-4</v>
      </c>
      <c r="L3324" s="96">
        <f t="shared" si="311"/>
        <v>1.2700000000000001E-3</v>
      </c>
    </row>
    <row r="3325" spans="1:12" ht="13.95" customHeight="1" x14ac:dyDescent="0.3">
      <c r="A3325" s="94">
        <v>44469</v>
      </c>
      <c r="B3325" s="57" t="s">
        <v>374</v>
      </c>
      <c r="C3325" s="57" t="s">
        <v>122</v>
      </c>
      <c r="D3325" s="19" t="str">
        <f t="shared" si="306"/>
        <v>Commodities</v>
      </c>
      <c r="E3325" s="19" t="str">
        <f t="shared" si="307"/>
        <v>Commodities</v>
      </c>
      <c r="F3325" s="100">
        <v>2.14E-3</v>
      </c>
      <c r="G3325" s="101">
        <v>12.326000000000001</v>
      </c>
      <c r="H3325" s="98">
        <v>0.14992</v>
      </c>
      <c r="I3325" s="20">
        <f t="shared" si="308"/>
        <v>1</v>
      </c>
      <c r="J3325" s="102">
        <f t="shared" si="309"/>
        <v>1.7361674509167613E-4</v>
      </c>
      <c r="K3325" s="102">
        <f t="shared" si="310"/>
        <v>1.1580626006648621E-3</v>
      </c>
      <c r="L3325" s="96">
        <f t="shared" si="311"/>
        <v>2.14E-3</v>
      </c>
    </row>
    <row r="3326" spans="1:12" ht="13.95" customHeight="1" x14ac:dyDescent="0.3">
      <c r="A3326" s="94">
        <v>44500</v>
      </c>
      <c r="B3326" s="57" t="s">
        <v>374</v>
      </c>
      <c r="C3326" s="57" t="s">
        <v>122</v>
      </c>
      <c r="D3326" s="19" t="str">
        <f t="shared" si="306"/>
        <v>Commodities</v>
      </c>
      <c r="E3326" s="19" t="str">
        <f t="shared" si="307"/>
        <v>Commodities</v>
      </c>
      <c r="F3326" s="100">
        <v>2.1199999999999999E-3</v>
      </c>
      <c r="G3326" s="101">
        <v>10.946999999999999</v>
      </c>
      <c r="H3326" s="98">
        <v>0.16492999999999999</v>
      </c>
      <c r="I3326" s="20">
        <f t="shared" si="308"/>
        <v>1</v>
      </c>
      <c r="J3326" s="102">
        <f t="shared" si="309"/>
        <v>1.9366036356992784E-4</v>
      </c>
      <c r="K3326" s="102">
        <f t="shared" si="310"/>
        <v>1.1741973174675792E-3</v>
      </c>
      <c r="L3326" s="96">
        <f t="shared" si="311"/>
        <v>2.1199999999999999E-3</v>
      </c>
    </row>
    <row r="3327" spans="1:12" ht="13.95" customHeight="1" x14ac:dyDescent="0.3">
      <c r="A3327" s="94">
        <v>44530</v>
      </c>
      <c r="B3327" s="57" t="s">
        <v>374</v>
      </c>
      <c r="C3327" s="57" t="s">
        <v>122</v>
      </c>
      <c r="D3327" s="19" t="str">
        <f t="shared" si="306"/>
        <v>Commodities</v>
      </c>
      <c r="E3327" s="19" t="str">
        <f t="shared" si="307"/>
        <v>Commodities</v>
      </c>
      <c r="F3327" s="100">
        <v>2.5100000000000001E-3</v>
      </c>
      <c r="G3327" s="101">
        <v>13.955</v>
      </c>
      <c r="H3327" s="98">
        <v>0.15207000000000001</v>
      </c>
      <c r="I3327" s="20">
        <f t="shared" si="308"/>
        <v>1</v>
      </c>
      <c r="J3327" s="102">
        <f t="shared" si="309"/>
        <v>1.7986384808312434E-4</v>
      </c>
      <c r="K3327" s="102">
        <f t="shared" si="310"/>
        <v>1.1827700932670764E-3</v>
      </c>
      <c r="L3327" s="96">
        <f t="shared" si="311"/>
        <v>2.5100000000000001E-3</v>
      </c>
    </row>
    <row r="3328" spans="1:12" ht="13.95" customHeight="1" x14ac:dyDescent="0.3">
      <c r="A3328" s="94">
        <v>44561</v>
      </c>
      <c r="B3328" s="57" t="s">
        <v>374</v>
      </c>
      <c r="C3328" s="57" t="s">
        <v>122</v>
      </c>
      <c r="D3328" s="19" t="str">
        <f t="shared" si="306"/>
        <v>Commodities</v>
      </c>
      <c r="E3328" s="19" t="str">
        <f t="shared" si="307"/>
        <v>Commodities</v>
      </c>
      <c r="F3328" s="100">
        <v>2.2200000000000002E-3</v>
      </c>
      <c r="G3328" s="101">
        <v>12.864000000000001</v>
      </c>
      <c r="H3328" s="98">
        <v>0.14538000000000001</v>
      </c>
      <c r="I3328" s="20">
        <f t="shared" si="308"/>
        <v>1</v>
      </c>
      <c r="J3328" s="102">
        <f t="shared" si="309"/>
        <v>1.7257462686567164E-4</v>
      </c>
      <c r="K3328" s="102">
        <f t="shared" si="310"/>
        <v>1.187058927401786E-3</v>
      </c>
      <c r="L3328" s="96">
        <f t="shared" si="311"/>
        <v>2.2200000000000002E-3</v>
      </c>
    </row>
    <row r="3329" spans="1:12" ht="13.95" customHeight="1" x14ac:dyDescent="0.3">
      <c r="A3329" s="94">
        <v>44592</v>
      </c>
      <c r="B3329" s="57" t="s">
        <v>374</v>
      </c>
      <c r="C3329" s="57" t="s">
        <v>122</v>
      </c>
      <c r="D3329" s="19" t="str">
        <f t="shared" si="306"/>
        <v>Commodities</v>
      </c>
      <c r="E3329" s="19" t="str">
        <f t="shared" si="307"/>
        <v>Commodities</v>
      </c>
      <c r="F3329" s="100">
        <v>2.0699999999999998E-3</v>
      </c>
      <c r="G3329" s="101">
        <v>12.564</v>
      </c>
      <c r="H3329" s="98">
        <v>0.14588999999999999</v>
      </c>
      <c r="I3329" s="20">
        <f t="shared" si="308"/>
        <v>1</v>
      </c>
      <c r="J3329" s="102">
        <f t="shared" si="309"/>
        <v>1.6475644699140399E-4</v>
      </c>
      <c r="K3329" s="102">
        <f t="shared" si="310"/>
        <v>1.1293196722969635E-3</v>
      </c>
      <c r="L3329" s="96">
        <f t="shared" si="311"/>
        <v>2.0699999999999998E-3</v>
      </c>
    </row>
    <row r="3330" spans="1:12" ht="13.95" customHeight="1" x14ac:dyDescent="0.3">
      <c r="A3330" s="94">
        <v>44620</v>
      </c>
      <c r="B3330" s="57" t="s">
        <v>374</v>
      </c>
      <c r="C3330" s="57" t="s">
        <v>122</v>
      </c>
      <c r="D3330" s="19" t="str">
        <f t="shared" si="306"/>
        <v>Commodities</v>
      </c>
      <c r="E3330" s="19" t="str">
        <f t="shared" si="307"/>
        <v>Commodities</v>
      </c>
      <c r="F3330" s="100">
        <v>1.89E-3</v>
      </c>
      <c r="G3330" s="101">
        <v>10.913</v>
      </c>
      <c r="H3330" s="98">
        <v>0.14621000000000001</v>
      </c>
      <c r="I3330" s="20">
        <f t="shared" si="308"/>
        <v>1</v>
      </c>
      <c r="J3330" s="102">
        <f t="shared" si="309"/>
        <v>1.731879409878127E-4</v>
      </c>
      <c r="K3330" s="102">
        <f t="shared" si="310"/>
        <v>1.1845150194091561E-3</v>
      </c>
      <c r="L3330" s="96">
        <f t="shared" si="311"/>
        <v>1.89E-3</v>
      </c>
    </row>
    <row r="3331" spans="1:12" ht="13.95" customHeight="1" x14ac:dyDescent="0.3">
      <c r="A3331" s="94">
        <v>44651</v>
      </c>
      <c r="B3331" s="57" t="s">
        <v>374</v>
      </c>
      <c r="C3331" s="57" t="s">
        <v>122</v>
      </c>
      <c r="D3331" s="19" t="str">
        <f t="shared" si="306"/>
        <v>Commodities</v>
      </c>
      <c r="E3331" s="19" t="str">
        <f t="shared" si="307"/>
        <v>Commodities</v>
      </c>
      <c r="F3331" s="100">
        <v>1.92E-3</v>
      </c>
      <c r="G3331" s="101">
        <v>11.567</v>
      </c>
      <c r="H3331" s="98">
        <v>0.14773</v>
      </c>
      <c r="I3331" s="20">
        <f t="shared" si="308"/>
        <v>1</v>
      </c>
      <c r="J3331" s="102">
        <f t="shared" si="309"/>
        <v>1.6598945275352295E-4</v>
      </c>
      <c r="K3331" s="102">
        <f t="shared" si="310"/>
        <v>1.1236001675592158E-3</v>
      </c>
      <c r="L3331" s="96">
        <f t="shared" si="311"/>
        <v>1.92E-3</v>
      </c>
    </row>
    <row r="3332" spans="1:12" ht="13.95" customHeight="1" x14ac:dyDescent="0.3">
      <c r="A3332" s="94">
        <v>44681</v>
      </c>
      <c r="B3332" s="57" t="s">
        <v>374</v>
      </c>
      <c r="C3332" s="57" t="s">
        <v>122</v>
      </c>
      <c r="D3332" s="19" t="str">
        <f t="shared" si="306"/>
        <v>Commodities</v>
      </c>
      <c r="E3332" s="19" t="str">
        <f t="shared" si="307"/>
        <v>Commodities</v>
      </c>
      <c r="F3332" s="100">
        <v>1.89E-3</v>
      </c>
      <c r="G3332" s="101">
        <v>9.9090000000000007</v>
      </c>
      <c r="H3332" s="98">
        <v>0.15115999999999999</v>
      </c>
      <c r="I3332" s="20">
        <f t="shared" si="308"/>
        <v>1</v>
      </c>
      <c r="J3332" s="102">
        <f t="shared" si="309"/>
        <v>1.9073569482288825E-4</v>
      </c>
      <c r="K3332" s="102">
        <f t="shared" si="310"/>
        <v>1.261813276150359E-3</v>
      </c>
      <c r="L3332" s="96">
        <f t="shared" si="311"/>
        <v>1.89E-3</v>
      </c>
    </row>
    <row r="3333" spans="1:12" ht="13.95" customHeight="1" x14ac:dyDescent="0.3">
      <c r="A3333" s="94">
        <v>44712</v>
      </c>
      <c r="B3333" s="57" t="s">
        <v>374</v>
      </c>
      <c r="C3333" s="57" t="s">
        <v>122</v>
      </c>
      <c r="D3333" s="19" t="str">
        <f t="shared" ref="D3333:D3396" si="312">VLOOKUP(C3333,GicsMap,2,FALSE)</f>
        <v>Commodities</v>
      </c>
      <c r="E3333" s="19" t="str">
        <f t="shared" ref="E3333:E3396" si="313">IF(D3333="Cyclicals",IF(COUNTIF(GlobalList,B3333)&gt;0,"WEG &amp; Embraer","Cyclicals ex-WEG &amp; Embraer"),D3333)</f>
        <v>Commodities</v>
      </c>
      <c r="F3333" s="100">
        <v>1.6199999999999999E-3</v>
      </c>
      <c r="G3333" s="101">
        <v>8.7669999999999995</v>
      </c>
      <c r="H3333" s="98">
        <v>0.15257000000000001</v>
      </c>
      <c r="I3333" s="20">
        <f t="shared" ref="I3333:I3396" si="314">IF(AND(ISNUMBER(G3333),ISNUMBER(H3333),G3333&gt;=PEmin,G3333&lt;=PEmax,H3333&gt;=ROEmin,H3333&lt;=ROEmax),1,0)</f>
        <v>1</v>
      </c>
      <c r="J3333" s="102">
        <f t="shared" ref="J3333:J3396" si="315">IF(I3333=1,F3333/G3333,0)</f>
        <v>1.8478384852286986E-4</v>
      </c>
      <c r="K3333" s="102">
        <f t="shared" ref="K3333:K3396" si="316">IF(I3333=1,J3333/H3333,0)</f>
        <v>1.2111414335902854E-3</v>
      </c>
      <c r="L3333" s="96">
        <f t="shared" ref="L3333:L3396" si="317">I3333*F3333</f>
        <v>1.6199999999999999E-3</v>
      </c>
    </row>
    <row r="3334" spans="1:12" ht="13.95" customHeight="1" x14ac:dyDescent="0.3">
      <c r="A3334" s="94">
        <v>44742</v>
      </c>
      <c r="B3334" s="57" t="s">
        <v>374</v>
      </c>
      <c r="C3334" s="57" t="s">
        <v>122</v>
      </c>
      <c r="D3334" s="19" t="str">
        <f t="shared" si="312"/>
        <v>Commodities</v>
      </c>
      <c r="E3334" s="19" t="str">
        <f t="shared" si="313"/>
        <v>Commodities</v>
      </c>
      <c r="F3334" s="100">
        <v>1.5900000000000001E-3</v>
      </c>
      <c r="G3334" s="101">
        <v>8.3949999999999996</v>
      </c>
      <c r="H3334" s="98">
        <v>0.14774999999999999</v>
      </c>
      <c r="I3334" s="20">
        <f t="shared" si="314"/>
        <v>1</v>
      </c>
      <c r="J3334" s="102">
        <f t="shared" si="315"/>
        <v>1.8939845145920191E-4</v>
      </c>
      <c r="K3334" s="102">
        <f t="shared" si="316"/>
        <v>1.2818846122450215E-3</v>
      </c>
      <c r="L3334" s="96">
        <f t="shared" si="317"/>
        <v>1.5900000000000001E-3</v>
      </c>
    </row>
    <row r="3335" spans="1:12" ht="13.95" customHeight="1" x14ac:dyDescent="0.3">
      <c r="A3335" s="94">
        <v>44773</v>
      </c>
      <c r="B3335" s="57" t="s">
        <v>374</v>
      </c>
      <c r="C3335" s="57" t="s">
        <v>122</v>
      </c>
      <c r="D3335" s="19" t="str">
        <f t="shared" si="312"/>
        <v>Commodities</v>
      </c>
      <c r="E3335" s="19" t="str">
        <f t="shared" si="313"/>
        <v>Commodities</v>
      </c>
      <c r="F3335" s="100">
        <v>1.5E-3</v>
      </c>
      <c r="G3335" s="101">
        <v>9.2119999999999997</v>
      </c>
      <c r="H3335" s="98">
        <v>0.13474</v>
      </c>
      <c r="I3335" s="20">
        <f t="shared" si="314"/>
        <v>1</v>
      </c>
      <c r="J3335" s="102">
        <f t="shared" si="315"/>
        <v>1.6283108988276163E-4</v>
      </c>
      <c r="K3335" s="102">
        <f t="shared" si="316"/>
        <v>1.2084836713875734E-3</v>
      </c>
      <c r="L3335" s="96">
        <f t="shared" si="317"/>
        <v>1.5E-3</v>
      </c>
    </row>
    <row r="3336" spans="1:12" ht="13.95" customHeight="1" x14ac:dyDescent="0.3">
      <c r="A3336" s="94">
        <v>44804</v>
      </c>
      <c r="B3336" s="57" t="s">
        <v>374</v>
      </c>
      <c r="C3336" s="57" t="s">
        <v>122</v>
      </c>
      <c r="D3336" s="19" t="str">
        <f t="shared" si="312"/>
        <v>Commodities</v>
      </c>
      <c r="E3336" s="19" t="str">
        <f t="shared" si="313"/>
        <v>Commodities</v>
      </c>
      <c r="F3336" s="100">
        <v>1.48E-3</v>
      </c>
      <c r="G3336" s="101">
        <v>9.5960000000000001</v>
      </c>
      <c r="H3336" s="98">
        <v>0.13467000000000001</v>
      </c>
      <c r="I3336" s="20">
        <f t="shared" si="314"/>
        <v>1</v>
      </c>
      <c r="J3336" s="102">
        <f t="shared" si="315"/>
        <v>1.5423092955398082E-4</v>
      </c>
      <c r="K3336" s="102">
        <f t="shared" si="316"/>
        <v>1.1452508320634203E-3</v>
      </c>
      <c r="L3336" s="96">
        <f t="shared" si="317"/>
        <v>1.48E-3</v>
      </c>
    </row>
    <row r="3337" spans="1:12" ht="13.95" customHeight="1" x14ac:dyDescent="0.3">
      <c r="A3337" s="94">
        <v>44834</v>
      </c>
      <c r="B3337" s="57" t="s">
        <v>374</v>
      </c>
      <c r="C3337" s="57" t="s">
        <v>122</v>
      </c>
      <c r="D3337" s="19" t="str">
        <f t="shared" si="312"/>
        <v>Commodities</v>
      </c>
      <c r="E3337" s="19" t="str">
        <f t="shared" si="313"/>
        <v>Commodities</v>
      </c>
      <c r="F3337" s="100">
        <v>1.24E-3</v>
      </c>
      <c r="G3337" s="101">
        <v>9.1140000000000008</v>
      </c>
      <c r="H3337" s="98">
        <v>0.13535</v>
      </c>
      <c r="I3337" s="20">
        <f t="shared" si="314"/>
        <v>1</v>
      </c>
      <c r="J3337" s="102">
        <f t="shared" si="315"/>
        <v>1.3605442176870748E-4</v>
      </c>
      <c r="K3337" s="102">
        <f t="shared" si="316"/>
        <v>1.0052044460192647E-3</v>
      </c>
      <c r="L3337" s="96">
        <f t="shared" si="317"/>
        <v>1.24E-3</v>
      </c>
    </row>
    <row r="3338" spans="1:12" ht="13.95" customHeight="1" x14ac:dyDescent="0.3">
      <c r="A3338" s="94">
        <v>44865</v>
      </c>
      <c r="B3338" s="57" t="s">
        <v>374</v>
      </c>
      <c r="C3338" s="57" t="s">
        <v>122</v>
      </c>
      <c r="D3338" s="19" t="str">
        <f t="shared" si="312"/>
        <v>Commodities</v>
      </c>
      <c r="E3338" s="19" t="str">
        <f t="shared" si="313"/>
        <v>Commodities</v>
      </c>
      <c r="F3338" s="100">
        <v>1.2199999999999999E-3</v>
      </c>
      <c r="G3338" s="101">
        <v>9.5069999999999997</v>
      </c>
      <c r="H3338" s="98">
        <v>0.13134999999999999</v>
      </c>
      <c r="I3338" s="20">
        <f t="shared" si="314"/>
        <v>1</v>
      </c>
      <c r="J3338" s="102">
        <f t="shared" si="315"/>
        <v>1.2832649626590934E-4</v>
      </c>
      <c r="K3338" s="102">
        <f t="shared" si="316"/>
        <v>9.7698131911617319E-4</v>
      </c>
      <c r="L3338" s="96">
        <f t="shared" si="317"/>
        <v>1.2199999999999999E-3</v>
      </c>
    </row>
    <row r="3339" spans="1:12" ht="13.95" customHeight="1" x14ac:dyDescent="0.3">
      <c r="A3339" s="94">
        <v>44895</v>
      </c>
      <c r="B3339" s="57" t="s">
        <v>374</v>
      </c>
      <c r="C3339" s="57" t="s">
        <v>122</v>
      </c>
      <c r="D3339" s="19" t="str">
        <f t="shared" si="312"/>
        <v>Commodities</v>
      </c>
      <c r="E3339" s="19" t="str">
        <f t="shared" si="313"/>
        <v>Commodities</v>
      </c>
      <c r="F3339" s="100">
        <v>1.1000000000000001E-3</v>
      </c>
      <c r="G3339" s="101">
        <v>9.4659999999999993</v>
      </c>
      <c r="H3339" s="98">
        <v>0.1115</v>
      </c>
      <c r="I3339" s="20">
        <f t="shared" si="314"/>
        <v>1</v>
      </c>
      <c r="J3339" s="102">
        <f t="shared" si="315"/>
        <v>1.1620536657511094E-4</v>
      </c>
      <c r="K3339" s="102">
        <f t="shared" si="316"/>
        <v>1.0422005970861967E-3</v>
      </c>
      <c r="L3339" s="96">
        <f t="shared" si="317"/>
        <v>1.1000000000000001E-3</v>
      </c>
    </row>
    <row r="3340" spans="1:12" ht="13.95" customHeight="1" x14ac:dyDescent="0.3">
      <c r="A3340" s="94">
        <v>44926</v>
      </c>
      <c r="B3340" s="57" t="s">
        <v>374</v>
      </c>
      <c r="C3340" s="57" t="s">
        <v>122</v>
      </c>
      <c r="D3340" s="19" t="str">
        <f t="shared" si="312"/>
        <v>Commodities</v>
      </c>
      <c r="E3340" s="19" t="str">
        <f t="shared" si="313"/>
        <v>Commodities</v>
      </c>
      <c r="F3340" s="100">
        <v>9.6000000000000002E-4</v>
      </c>
      <c r="G3340" s="101">
        <v>9.2360000000000007</v>
      </c>
      <c r="H3340" s="98">
        <v>0.10674</v>
      </c>
      <c r="I3340" s="20">
        <f t="shared" si="314"/>
        <v>1</v>
      </c>
      <c r="J3340" s="102">
        <f t="shared" si="315"/>
        <v>1.0394110004330879E-4</v>
      </c>
      <c r="K3340" s="102">
        <f t="shared" si="316"/>
        <v>9.737783402970656E-4</v>
      </c>
      <c r="L3340" s="96">
        <f t="shared" si="317"/>
        <v>9.6000000000000002E-4</v>
      </c>
    </row>
    <row r="3341" spans="1:12" ht="13.95" customHeight="1" x14ac:dyDescent="0.3">
      <c r="A3341" s="94">
        <v>44957</v>
      </c>
      <c r="B3341" s="57" t="s">
        <v>374</v>
      </c>
      <c r="C3341" s="57" t="s">
        <v>122</v>
      </c>
      <c r="D3341" s="19" t="str">
        <f t="shared" si="312"/>
        <v>Commodities</v>
      </c>
      <c r="E3341" s="19" t="str">
        <f t="shared" si="313"/>
        <v>Commodities</v>
      </c>
      <c r="F3341" s="100">
        <v>1.0300000000000001E-3</v>
      </c>
      <c r="G3341" s="101">
        <v>12.101000000000001</v>
      </c>
      <c r="H3341" s="98">
        <v>0.10328</v>
      </c>
      <c r="I3341" s="20">
        <f t="shared" si="314"/>
        <v>1</v>
      </c>
      <c r="J3341" s="102">
        <f t="shared" si="315"/>
        <v>8.5116932484918603E-5</v>
      </c>
      <c r="K3341" s="102">
        <f t="shared" si="316"/>
        <v>8.2413761120176808E-4</v>
      </c>
      <c r="L3341" s="96">
        <f t="shared" si="317"/>
        <v>1.0300000000000001E-3</v>
      </c>
    </row>
    <row r="3342" spans="1:12" ht="13.95" customHeight="1" x14ac:dyDescent="0.3">
      <c r="A3342" s="94">
        <v>44985</v>
      </c>
      <c r="B3342" s="57" t="s">
        <v>374</v>
      </c>
      <c r="C3342" s="57" t="s">
        <v>122</v>
      </c>
      <c r="D3342" s="19" t="str">
        <f t="shared" si="312"/>
        <v>Commodities</v>
      </c>
      <c r="E3342" s="19" t="str">
        <f t="shared" si="313"/>
        <v>Commodities</v>
      </c>
      <c r="F3342" s="100">
        <v>9.7000000000000005E-4</v>
      </c>
      <c r="G3342" s="101">
        <v>11.382999999999999</v>
      </c>
      <c r="H3342" s="98">
        <v>8.6489999999999997E-2</v>
      </c>
      <c r="I3342" s="20">
        <f t="shared" si="314"/>
        <v>1</v>
      </c>
      <c r="J3342" s="102">
        <f t="shared" si="315"/>
        <v>8.5214793991039286E-5</v>
      </c>
      <c r="K3342" s="102">
        <f t="shared" si="316"/>
        <v>9.8525602949519351E-4</v>
      </c>
      <c r="L3342" s="96">
        <f t="shared" si="317"/>
        <v>9.7000000000000005E-4</v>
      </c>
    </row>
    <row r="3343" spans="1:12" ht="13.95" customHeight="1" x14ac:dyDescent="0.3">
      <c r="A3343" s="94">
        <v>45016</v>
      </c>
      <c r="B3343" s="57" t="s">
        <v>374</v>
      </c>
      <c r="C3343" s="57" t="s">
        <v>122</v>
      </c>
      <c r="D3343" s="19" t="str">
        <f t="shared" si="312"/>
        <v>Commodities</v>
      </c>
      <c r="E3343" s="19" t="str">
        <f t="shared" si="313"/>
        <v>Commodities</v>
      </c>
      <c r="F3343" s="100">
        <v>8.9999999999999998E-4</v>
      </c>
      <c r="G3343" s="101">
        <v>12.5</v>
      </c>
      <c r="H3343" s="98">
        <v>5.8680000000000003E-2</v>
      </c>
      <c r="I3343" s="20">
        <f t="shared" si="314"/>
        <v>1</v>
      </c>
      <c r="J3343" s="102">
        <f t="shared" si="315"/>
        <v>7.2000000000000002E-5</v>
      </c>
      <c r="K3343" s="102">
        <f t="shared" si="316"/>
        <v>1.2269938650306749E-3</v>
      </c>
      <c r="L3343" s="96">
        <f t="shared" si="317"/>
        <v>8.9999999999999998E-4</v>
      </c>
    </row>
    <row r="3344" spans="1:12" ht="13.95" customHeight="1" x14ac:dyDescent="0.3">
      <c r="A3344" s="94">
        <v>45046</v>
      </c>
      <c r="B3344" s="57" t="s">
        <v>374</v>
      </c>
      <c r="C3344" s="57" t="s">
        <v>122</v>
      </c>
      <c r="D3344" s="19" t="str">
        <f t="shared" si="312"/>
        <v>Commodities</v>
      </c>
      <c r="E3344" s="19" t="str">
        <f t="shared" si="313"/>
        <v>Commodities</v>
      </c>
      <c r="F3344" s="100">
        <v>8.7999999999999992E-4</v>
      </c>
      <c r="G3344" s="101">
        <v>14.333</v>
      </c>
      <c r="H3344" s="98">
        <v>5.3560000000000003E-2</v>
      </c>
      <c r="I3344" s="20">
        <f t="shared" si="314"/>
        <v>1</v>
      </c>
      <c r="J3344" s="102">
        <f t="shared" si="315"/>
        <v>6.1396776669224857E-5</v>
      </c>
      <c r="K3344" s="102">
        <f t="shared" si="316"/>
        <v>1.146317712270815E-3</v>
      </c>
      <c r="L3344" s="96">
        <f t="shared" si="317"/>
        <v>8.7999999999999992E-4</v>
      </c>
    </row>
    <row r="3345" spans="1:12" ht="13.95" customHeight="1" x14ac:dyDescent="0.3">
      <c r="A3345" s="94">
        <v>45077</v>
      </c>
      <c r="B3345" s="57" t="s">
        <v>374</v>
      </c>
      <c r="C3345" s="57" t="s">
        <v>122</v>
      </c>
      <c r="D3345" s="19" t="str">
        <f t="shared" si="312"/>
        <v>Commodities</v>
      </c>
      <c r="E3345" s="19" t="str">
        <f t="shared" si="313"/>
        <v>Commodities</v>
      </c>
      <c r="F3345" s="100">
        <v>1.2700000000000001E-3</v>
      </c>
      <c r="G3345" s="101">
        <v>19.045000000000002</v>
      </c>
      <c r="H3345" s="98">
        <v>5.4330000000000003E-2</v>
      </c>
      <c r="I3345" s="20">
        <f t="shared" si="314"/>
        <v>1</v>
      </c>
      <c r="J3345" s="102">
        <f t="shared" si="315"/>
        <v>6.6684169073247563E-5</v>
      </c>
      <c r="K3345" s="102">
        <f t="shared" si="316"/>
        <v>1.2273912952926111E-3</v>
      </c>
      <c r="L3345" s="96">
        <f t="shared" si="317"/>
        <v>1.2700000000000001E-3</v>
      </c>
    </row>
    <row r="3346" spans="1:12" ht="13.95" customHeight="1" x14ac:dyDescent="0.3">
      <c r="A3346" s="94">
        <v>45107</v>
      </c>
      <c r="B3346" s="57" t="s">
        <v>374</v>
      </c>
      <c r="C3346" s="57" t="s">
        <v>122</v>
      </c>
      <c r="D3346" s="19" t="str">
        <f t="shared" si="312"/>
        <v>Commodities</v>
      </c>
      <c r="E3346" s="19" t="str">
        <f t="shared" si="313"/>
        <v>Commodities</v>
      </c>
      <c r="F3346" s="100">
        <v>1.1199999999999999E-3</v>
      </c>
      <c r="G3346" s="101">
        <v>16.567</v>
      </c>
      <c r="H3346" s="98">
        <v>5.7270000000000001E-2</v>
      </c>
      <c r="I3346" s="20">
        <f t="shared" si="314"/>
        <v>1</v>
      </c>
      <c r="J3346" s="102">
        <f t="shared" si="315"/>
        <v>6.7604273555864062E-5</v>
      </c>
      <c r="K3346" s="102">
        <f t="shared" si="316"/>
        <v>1.1804482897828541E-3</v>
      </c>
      <c r="L3346" s="96">
        <f t="shared" si="317"/>
        <v>1.1199999999999999E-3</v>
      </c>
    </row>
    <row r="3347" spans="1:12" ht="13.95" customHeight="1" x14ac:dyDescent="0.3">
      <c r="A3347" s="94">
        <v>45138</v>
      </c>
      <c r="B3347" s="57" t="s">
        <v>374</v>
      </c>
      <c r="C3347" s="57" t="s">
        <v>122</v>
      </c>
      <c r="D3347" s="19" t="str">
        <f t="shared" si="312"/>
        <v>Commodities</v>
      </c>
      <c r="E3347" s="19" t="str">
        <f t="shared" si="313"/>
        <v>Commodities</v>
      </c>
      <c r="F3347" s="100">
        <v>1.08E-3</v>
      </c>
      <c r="G3347" s="101">
        <v>15.547000000000001</v>
      </c>
      <c r="H3347" s="98">
        <v>5.5930000000000001E-2</v>
      </c>
      <c r="I3347" s="20">
        <f t="shared" si="314"/>
        <v>1</v>
      </c>
      <c r="J3347" s="102">
        <f t="shared" si="315"/>
        <v>6.946677815655753E-5</v>
      </c>
      <c r="K3347" s="102">
        <f t="shared" si="316"/>
        <v>1.2420307197668072E-3</v>
      </c>
      <c r="L3347" s="96">
        <f t="shared" si="317"/>
        <v>1.08E-3</v>
      </c>
    </row>
    <row r="3348" spans="1:12" ht="13.95" customHeight="1" x14ac:dyDescent="0.3">
      <c r="A3348" s="94">
        <v>45169</v>
      </c>
      <c r="B3348" s="57" t="s">
        <v>374</v>
      </c>
      <c r="C3348" s="57" t="s">
        <v>122</v>
      </c>
      <c r="D3348" s="19" t="str">
        <f t="shared" si="312"/>
        <v>Commodities</v>
      </c>
      <c r="E3348" s="19" t="str">
        <f t="shared" si="313"/>
        <v>Commodities</v>
      </c>
      <c r="F3348" s="100">
        <v>1.1000000000000001E-3</v>
      </c>
      <c r="G3348" s="101">
        <v>14.137</v>
      </c>
      <c r="H3348" s="98">
        <v>5.5970000000000013E-2</v>
      </c>
      <c r="I3348" s="20">
        <f t="shared" si="314"/>
        <v>1</v>
      </c>
      <c r="J3348" s="102">
        <f t="shared" si="315"/>
        <v>7.7810002122090971E-5</v>
      </c>
      <c r="K3348" s="102">
        <f t="shared" si="316"/>
        <v>1.3902090784722342E-3</v>
      </c>
      <c r="L3348" s="96">
        <f t="shared" si="317"/>
        <v>1.1000000000000001E-3</v>
      </c>
    </row>
    <row r="3349" spans="1:12" ht="13.95" customHeight="1" x14ac:dyDescent="0.3">
      <c r="A3349" s="94">
        <v>45199</v>
      </c>
      <c r="B3349" s="57" t="s">
        <v>374</v>
      </c>
      <c r="C3349" s="57" t="s">
        <v>122</v>
      </c>
      <c r="D3349" s="19" t="str">
        <f t="shared" si="312"/>
        <v>Commodities</v>
      </c>
      <c r="E3349" s="19" t="str">
        <f t="shared" si="313"/>
        <v>Commodities</v>
      </c>
      <c r="F3349" s="100">
        <v>1.14E-3</v>
      </c>
      <c r="G3349" s="101">
        <v>13.723000000000001</v>
      </c>
      <c r="H3349" s="98">
        <v>7.7300000000000008E-2</v>
      </c>
      <c r="I3349" s="20">
        <f t="shared" si="314"/>
        <v>1</v>
      </c>
      <c r="J3349" s="102">
        <f t="shared" si="315"/>
        <v>8.3072214530350495E-5</v>
      </c>
      <c r="K3349" s="102">
        <f t="shared" si="316"/>
        <v>1.0746728917251033E-3</v>
      </c>
      <c r="L3349" s="96">
        <f t="shared" si="317"/>
        <v>1.14E-3</v>
      </c>
    </row>
    <row r="3350" spans="1:12" ht="13.95" customHeight="1" x14ac:dyDescent="0.3">
      <c r="A3350" s="94">
        <v>45230</v>
      </c>
      <c r="B3350" s="57" t="s">
        <v>374</v>
      </c>
      <c r="C3350" s="57" t="s">
        <v>122</v>
      </c>
      <c r="D3350" s="19" t="str">
        <f t="shared" si="312"/>
        <v>Commodities</v>
      </c>
      <c r="E3350" s="19" t="str">
        <f t="shared" si="313"/>
        <v>Commodities</v>
      </c>
      <c r="F3350" s="100">
        <v>1.0499999999999999E-3</v>
      </c>
      <c r="G3350" s="101">
        <v>13.676</v>
      </c>
      <c r="H3350" s="98">
        <v>8.1199999999999994E-2</v>
      </c>
      <c r="I3350" s="20">
        <f t="shared" si="314"/>
        <v>1</v>
      </c>
      <c r="J3350" s="102">
        <f t="shared" si="315"/>
        <v>7.6776835331968403E-5</v>
      </c>
      <c r="K3350" s="102">
        <f t="shared" si="316"/>
        <v>9.4552752871882278E-4</v>
      </c>
      <c r="L3350" s="96">
        <f t="shared" si="317"/>
        <v>1.0499999999999999E-3</v>
      </c>
    </row>
    <row r="3351" spans="1:12" ht="13.95" customHeight="1" x14ac:dyDescent="0.3">
      <c r="A3351" s="94">
        <v>45260</v>
      </c>
      <c r="B3351" s="57" t="s">
        <v>374</v>
      </c>
      <c r="C3351" s="57" t="s">
        <v>122</v>
      </c>
      <c r="D3351" s="19" t="str">
        <f t="shared" si="312"/>
        <v>Commodities</v>
      </c>
      <c r="E3351" s="19" t="str">
        <f t="shared" si="313"/>
        <v>Commodities</v>
      </c>
      <c r="F3351" s="100">
        <v>1E-3</v>
      </c>
      <c r="G3351" s="101">
        <v>16.768999999999998</v>
      </c>
      <c r="H3351" s="98">
        <v>7.3289999999999994E-2</v>
      </c>
      <c r="I3351" s="20">
        <f t="shared" si="314"/>
        <v>1</v>
      </c>
      <c r="J3351" s="102">
        <f t="shared" si="315"/>
        <v>5.9633848172222564E-5</v>
      </c>
      <c r="K3351" s="102">
        <f t="shared" si="316"/>
        <v>8.1366964350146776E-4</v>
      </c>
      <c r="L3351" s="96">
        <f t="shared" si="317"/>
        <v>1E-3</v>
      </c>
    </row>
    <row r="3352" spans="1:12" ht="13.95" customHeight="1" x14ac:dyDescent="0.3">
      <c r="A3352" s="94">
        <v>45291</v>
      </c>
      <c r="B3352" s="57" t="s">
        <v>374</v>
      </c>
      <c r="C3352" s="57" t="s">
        <v>122</v>
      </c>
      <c r="D3352" s="19" t="str">
        <f t="shared" si="312"/>
        <v>Commodities</v>
      </c>
      <c r="E3352" s="19" t="str">
        <f t="shared" si="313"/>
        <v>Commodities</v>
      </c>
      <c r="F3352" s="100">
        <v>1.07E-3</v>
      </c>
      <c r="G3352" s="101">
        <v>17.114000000000001</v>
      </c>
      <c r="H3352" s="98">
        <v>9.5850000000000005E-2</v>
      </c>
      <c r="I3352" s="20">
        <f t="shared" si="314"/>
        <v>1</v>
      </c>
      <c r="J3352" s="102">
        <f t="shared" si="315"/>
        <v>6.2521911885006422E-5</v>
      </c>
      <c r="K3352" s="102">
        <f t="shared" si="316"/>
        <v>6.522891172144645E-4</v>
      </c>
      <c r="L3352" s="96">
        <f t="shared" si="317"/>
        <v>1.07E-3</v>
      </c>
    </row>
    <row r="3353" spans="1:12" ht="13.95" customHeight="1" x14ac:dyDescent="0.3">
      <c r="A3353" s="94">
        <v>45322</v>
      </c>
      <c r="B3353" s="57" t="s">
        <v>374</v>
      </c>
      <c r="C3353" s="57" t="s">
        <v>122</v>
      </c>
      <c r="D3353" s="19" t="str">
        <f t="shared" si="312"/>
        <v>Commodities</v>
      </c>
      <c r="E3353" s="19" t="str">
        <f t="shared" si="313"/>
        <v>Commodities</v>
      </c>
      <c r="F3353" s="100">
        <v>1.08E-3</v>
      </c>
      <c r="G3353" s="101">
        <v>15.961</v>
      </c>
      <c r="H3353" s="98">
        <v>0.10498</v>
      </c>
      <c r="I3353" s="20">
        <f t="shared" si="314"/>
        <v>1</v>
      </c>
      <c r="J3353" s="102">
        <f t="shared" si="315"/>
        <v>6.7664933274857469E-5</v>
      </c>
      <c r="K3353" s="102">
        <f t="shared" si="316"/>
        <v>6.4455070751435952E-4</v>
      </c>
      <c r="L3353" s="96">
        <f t="shared" si="317"/>
        <v>1.08E-3</v>
      </c>
    </row>
    <row r="3354" spans="1:12" ht="13.95" customHeight="1" x14ac:dyDescent="0.3">
      <c r="A3354" s="94">
        <v>45351</v>
      </c>
      <c r="B3354" s="57" t="s">
        <v>374</v>
      </c>
      <c r="C3354" s="57" t="s">
        <v>122</v>
      </c>
      <c r="D3354" s="19" t="str">
        <f t="shared" si="312"/>
        <v>Commodities</v>
      </c>
      <c r="E3354" s="19" t="str">
        <f t="shared" si="313"/>
        <v>Commodities</v>
      </c>
      <c r="F3354" s="100">
        <v>1.1199999999999999E-3</v>
      </c>
      <c r="G3354" s="101">
        <v>17.161999999999999</v>
      </c>
      <c r="H3354" s="98">
        <v>8.0909999999999996E-2</v>
      </c>
      <c r="I3354" s="20">
        <f t="shared" si="314"/>
        <v>1</v>
      </c>
      <c r="J3354" s="102">
        <f t="shared" si="315"/>
        <v>6.5260459153944759E-5</v>
      </c>
      <c r="K3354" s="102">
        <f t="shared" si="316"/>
        <v>8.0658088189277917E-4</v>
      </c>
      <c r="L3354" s="96">
        <f t="shared" si="317"/>
        <v>1.1199999999999999E-3</v>
      </c>
    </row>
    <row r="3355" spans="1:12" ht="13.95" customHeight="1" x14ac:dyDescent="0.3">
      <c r="A3355" s="94">
        <v>45382</v>
      </c>
      <c r="B3355" s="57" t="s">
        <v>374</v>
      </c>
      <c r="C3355" s="57" t="s">
        <v>122</v>
      </c>
      <c r="D3355" s="19" t="str">
        <f t="shared" si="312"/>
        <v>Commodities</v>
      </c>
      <c r="E3355" s="19" t="str">
        <f t="shared" si="313"/>
        <v>Commodities</v>
      </c>
      <c r="F3355" s="100">
        <v>1.07E-3</v>
      </c>
      <c r="G3355" s="101">
        <v>21.776</v>
      </c>
      <c r="H3355" s="98">
        <v>5.7140000000000003E-2</v>
      </c>
      <c r="I3355" s="20">
        <f t="shared" si="314"/>
        <v>1</v>
      </c>
      <c r="J3355" s="102">
        <f t="shared" si="315"/>
        <v>4.9136664217487142E-5</v>
      </c>
      <c r="K3355" s="102">
        <f t="shared" si="316"/>
        <v>8.5993462053705178E-4</v>
      </c>
      <c r="L3355" s="96">
        <f t="shared" si="317"/>
        <v>1.07E-3</v>
      </c>
    </row>
    <row r="3356" spans="1:12" ht="13.95" customHeight="1" x14ac:dyDescent="0.3">
      <c r="A3356" s="94">
        <v>45412</v>
      </c>
      <c r="B3356" s="57" t="s">
        <v>374</v>
      </c>
      <c r="C3356" s="57" t="s">
        <v>122</v>
      </c>
      <c r="D3356" s="19" t="str">
        <f t="shared" si="312"/>
        <v>Commodities</v>
      </c>
      <c r="E3356" s="19" t="str">
        <f t="shared" si="313"/>
        <v>Commodities</v>
      </c>
      <c r="F3356" s="100">
        <v>1.0399999999999999E-3</v>
      </c>
      <c r="G3356" s="101">
        <v>13.893000000000001</v>
      </c>
      <c r="H3356" s="98">
        <v>4.4999999999999998E-2</v>
      </c>
      <c r="I3356" s="20">
        <f t="shared" si="314"/>
        <v>1</v>
      </c>
      <c r="J3356" s="102">
        <f t="shared" si="315"/>
        <v>7.4857842078744684E-5</v>
      </c>
      <c r="K3356" s="102">
        <f t="shared" si="316"/>
        <v>1.663507601749882E-3</v>
      </c>
      <c r="L3356" s="96">
        <f t="shared" si="317"/>
        <v>1.0399999999999999E-3</v>
      </c>
    </row>
    <row r="3357" spans="1:12" ht="13.95" customHeight="1" x14ac:dyDescent="0.3">
      <c r="A3357" s="94">
        <v>45443</v>
      </c>
      <c r="B3357" s="57" t="s">
        <v>374</v>
      </c>
      <c r="C3357" s="57" t="s">
        <v>122</v>
      </c>
      <c r="D3357" s="19" t="str">
        <f t="shared" si="312"/>
        <v>Commodities</v>
      </c>
      <c r="E3357" s="19" t="str">
        <f t="shared" si="313"/>
        <v>Commodities</v>
      </c>
      <c r="F3357" s="100">
        <v>1.08E-3</v>
      </c>
      <c r="G3357" s="101">
        <v>16.925999999999998</v>
      </c>
      <c r="H3357" s="98">
        <v>5.7209999999999997E-2</v>
      </c>
      <c r="I3357" s="20">
        <f t="shared" si="314"/>
        <v>1</v>
      </c>
      <c r="J3357" s="102">
        <f t="shared" si="315"/>
        <v>6.3807160581354143E-5</v>
      </c>
      <c r="K3357" s="102">
        <f t="shared" si="316"/>
        <v>1.1153148152657603E-3</v>
      </c>
      <c r="L3357" s="96">
        <f t="shared" si="317"/>
        <v>1.08E-3</v>
      </c>
    </row>
    <row r="3358" spans="1:12" ht="13.95" customHeight="1" x14ac:dyDescent="0.3">
      <c r="A3358" s="94">
        <v>45473</v>
      </c>
      <c r="B3358" s="57" t="s">
        <v>374</v>
      </c>
      <c r="C3358" s="57" t="s">
        <v>122</v>
      </c>
      <c r="D3358" s="19" t="str">
        <f t="shared" si="312"/>
        <v>Commodities</v>
      </c>
      <c r="E3358" s="19" t="str">
        <f t="shared" si="313"/>
        <v>Commodities</v>
      </c>
      <c r="F3358" s="100">
        <v>9.7999999999999997E-4</v>
      </c>
      <c r="G3358" s="101">
        <v>14.420999999999999</v>
      </c>
      <c r="H3358" s="98">
        <v>5.57E-2</v>
      </c>
      <c r="I3358" s="20">
        <f t="shared" si="314"/>
        <v>1</v>
      </c>
      <c r="J3358" s="102">
        <f t="shared" si="315"/>
        <v>6.795645239581166E-5</v>
      </c>
      <c r="K3358" s="102">
        <f t="shared" si="316"/>
        <v>1.2200440286501196E-3</v>
      </c>
      <c r="L3358" s="96">
        <f t="shared" si="317"/>
        <v>9.7999999999999997E-4</v>
      </c>
    </row>
    <row r="3359" spans="1:12" ht="13.95" customHeight="1" x14ac:dyDescent="0.3">
      <c r="A3359" s="94">
        <v>45504</v>
      </c>
      <c r="B3359" s="57" t="s">
        <v>374</v>
      </c>
      <c r="C3359" s="57" t="s">
        <v>122</v>
      </c>
      <c r="D3359" s="19" t="str">
        <f t="shared" si="312"/>
        <v>Commodities</v>
      </c>
      <c r="E3359" s="19" t="str">
        <f t="shared" si="313"/>
        <v>Commodities</v>
      </c>
      <c r="F3359" s="100">
        <v>1.0499999999999999E-3</v>
      </c>
      <c r="G3359" s="101">
        <v>15.693</v>
      </c>
      <c r="H3359" s="98">
        <v>4.3630000000000002E-2</v>
      </c>
      <c r="I3359" s="20">
        <f t="shared" si="314"/>
        <v>1</v>
      </c>
      <c r="J3359" s="102">
        <f t="shared" si="315"/>
        <v>6.6908812846492064E-5</v>
      </c>
      <c r="K3359" s="102">
        <f t="shared" si="316"/>
        <v>1.5335506038618395E-3</v>
      </c>
      <c r="L3359" s="96">
        <f t="shared" si="317"/>
        <v>1.0499999999999999E-3</v>
      </c>
    </row>
    <row r="3360" spans="1:12" ht="13.95" customHeight="1" x14ac:dyDescent="0.3">
      <c r="A3360" s="94">
        <v>42674</v>
      </c>
      <c r="B3360" s="57" t="s">
        <v>375</v>
      </c>
      <c r="C3360" s="57" t="s">
        <v>118</v>
      </c>
      <c r="D3360" s="19" t="str">
        <f t="shared" si="312"/>
        <v>Cyclicals</v>
      </c>
      <c r="E3360" s="19" t="str">
        <f t="shared" si="313"/>
        <v>Cyclicals ex-WEG &amp; Embraer</v>
      </c>
      <c r="F3360" s="100">
        <v>1.73E-3</v>
      </c>
      <c r="G3360" s="101">
        <v>13.715</v>
      </c>
      <c r="H3360" s="98">
        <v>0.28965000000000002</v>
      </c>
      <c r="I3360" s="20">
        <f t="shared" si="314"/>
        <v>1</v>
      </c>
      <c r="J3360" s="102">
        <f t="shared" si="315"/>
        <v>1.2613926358002187E-4</v>
      </c>
      <c r="K3360" s="102">
        <f t="shared" si="316"/>
        <v>4.3548856751259057E-4</v>
      </c>
      <c r="L3360" s="96">
        <f t="shared" si="317"/>
        <v>1.73E-3</v>
      </c>
    </row>
    <row r="3361" spans="1:12" ht="13.95" customHeight="1" x14ac:dyDescent="0.3">
      <c r="A3361" s="94">
        <v>42704</v>
      </c>
      <c r="B3361" s="57" t="s">
        <v>375</v>
      </c>
      <c r="C3361" s="57" t="s">
        <v>118</v>
      </c>
      <c r="D3361" s="19" t="str">
        <f t="shared" si="312"/>
        <v>Cyclicals</v>
      </c>
      <c r="E3361" s="19" t="str">
        <f t="shared" si="313"/>
        <v>Cyclicals ex-WEG &amp; Embraer</v>
      </c>
      <c r="F3361" s="100">
        <v>1.47E-3</v>
      </c>
      <c r="G3361" s="101">
        <v>12.696</v>
      </c>
      <c r="H3361" s="98">
        <v>0.28839999999999999</v>
      </c>
      <c r="I3361" s="20">
        <f t="shared" si="314"/>
        <v>1</v>
      </c>
      <c r="J3361" s="102">
        <f t="shared" si="315"/>
        <v>1.1578449905482042E-4</v>
      </c>
      <c r="K3361" s="102">
        <f t="shared" si="316"/>
        <v>4.0147191073100009E-4</v>
      </c>
      <c r="L3361" s="96">
        <f t="shared" si="317"/>
        <v>1.47E-3</v>
      </c>
    </row>
    <row r="3362" spans="1:12" ht="13.95" customHeight="1" x14ac:dyDescent="0.3">
      <c r="A3362" s="94">
        <v>42735</v>
      </c>
      <c r="B3362" s="57" t="s">
        <v>375</v>
      </c>
      <c r="C3362" s="57" t="s">
        <v>118</v>
      </c>
      <c r="D3362" s="19" t="str">
        <f t="shared" si="312"/>
        <v>Cyclicals</v>
      </c>
      <c r="E3362" s="19" t="str">
        <f t="shared" si="313"/>
        <v>Cyclicals ex-WEG &amp; Embraer</v>
      </c>
      <c r="F3362" s="100">
        <v>1.64E-3</v>
      </c>
      <c r="G3362" s="101">
        <v>12.552</v>
      </c>
      <c r="H3362" s="98">
        <v>0.28412999999999999</v>
      </c>
      <c r="I3362" s="20">
        <f t="shared" si="314"/>
        <v>1</v>
      </c>
      <c r="J3362" s="102">
        <f t="shared" si="315"/>
        <v>1.3065646908859147E-4</v>
      </c>
      <c r="K3362" s="102">
        <f t="shared" si="316"/>
        <v>4.5984749617636816E-4</v>
      </c>
      <c r="L3362" s="96">
        <f t="shared" si="317"/>
        <v>1.64E-3</v>
      </c>
    </row>
    <row r="3363" spans="1:12" ht="13.95" customHeight="1" x14ac:dyDescent="0.3">
      <c r="A3363" s="94">
        <v>42766</v>
      </c>
      <c r="B3363" s="57" t="s">
        <v>375</v>
      </c>
      <c r="C3363" s="57" t="s">
        <v>118</v>
      </c>
      <c r="D3363" s="19" t="str">
        <f t="shared" si="312"/>
        <v>Cyclicals</v>
      </c>
      <c r="E3363" s="19" t="str">
        <f t="shared" si="313"/>
        <v>Cyclicals ex-WEG &amp; Embraer</v>
      </c>
      <c r="F3363" s="100">
        <v>1.5399999999999999E-3</v>
      </c>
      <c r="G3363" s="101">
        <v>12.815</v>
      </c>
      <c r="H3363" s="98">
        <v>0.63556999999999997</v>
      </c>
      <c r="I3363" s="20">
        <f t="shared" si="314"/>
        <v>1</v>
      </c>
      <c r="J3363" s="102">
        <f t="shared" si="315"/>
        <v>1.2017167381974249E-4</v>
      </c>
      <c r="K3363" s="102">
        <f t="shared" si="316"/>
        <v>1.8907700775641157E-4</v>
      </c>
      <c r="L3363" s="96">
        <f t="shared" si="317"/>
        <v>1.5399999999999999E-3</v>
      </c>
    </row>
    <row r="3364" spans="1:12" ht="13.95" customHeight="1" x14ac:dyDescent="0.3">
      <c r="A3364" s="94">
        <v>42794</v>
      </c>
      <c r="B3364" s="57" t="s">
        <v>375</v>
      </c>
      <c r="C3364" s="57" t="s">
        <v>118</v>
      </c>
      <c r="D3364" s="19" t="str">
        <f t="shared" si="312"/>
        <v>Cyclicals</v>
      </c>
      <c r="E3364" s="19" t="str">
        <f t="shared" si="313"/>
        <v>Cyclicals ex-WEG &amp; Embraer</v>
      </c>
      <c r="F3364" s="100">
        <v>1.72E-3</v>
      </c>
      <c r="G3364" s="101">
        <v>13.313000000000001</v>
      </c>
      <c r="H3364" s="98">
        <v>0.48642999999999997</v>
      </c>
      <c r="I3364" s="20">
        <f t="shared" si="314"/>
        <v>1</v>
      </c>
      <c r="J3364" s="102">
        <f t="shared" si="315"/>
        <v>1.2919702546383233E-4</v>
      </c>
      <c r="K3364" s="102">
        <f t="shared" si="316"/>
        <v>2.6560250285515355E-4</v>
      </c>
      <c r="L3364" s="96">
        <f t="shared" si="317"/>
        <v>1.72E-3</v>
      </c>
    </row>
    <row r="3365" spans="1:12" ht="13.95" customHeight="1" x14ac:dyDescent="0.3">
      <c r="A3365" s="94">
        <v>42825</v>
      </c>
      <c r="B3365" s="57" t="s">
        <v>375</v>
      </c>
      <c r="C3365" s="57" t="s">
        <v>118</v>
      </c>
      <c r="D3365" s="19" t="str">
        <f t="shared" si="312"/>
        <v>Cyclicals</v>
      </c>
      <c r="E3365" s="19" t="str">
        <f t="shared" si="313"/>
        <v>Cyclicals ex-WEG &amp; Embraer</v>
      </c>
      <c r="F3365" s="100">
        <v>1.66E-3</v>
      </c>
      <c r="G3365" s="101">
        <v>12.673999999999999</v>
      </c>
      <c r="H3365" s="98">
        <v>0.51871</v>
      </c>
      <c r="I3365" s="20">
        <f t="shared" si="314"/>
        <v>1</v>
      </c>
      <c r="J3365" s="102">
        <f t="shared" si="315"/>
        <v>1.3097680290358215E-4</v>
      </c>
      <c r="K3365" s="102">
        <f t="shared" si="316"/>
        <v>2.5250487344292987E-4</v>
      </c>
      <c r="L3365" s="96">
        <f t="shared" si="317"/>
        <v>1.66E-3</v>
      </c>
    </row>
    <row r="3366" spans="1:12" ht="13.95" customHeight="1" x14ac:dyDescent="0.3">
      <c r="A3366" s="94">
        <v>42855</v>
      </c>
      <c r="B3366" s="57" t="s">
        <v>375</v>
      </c>
      <c r="C3366" s="57" t="s">
        <v>118</v>
      </c>
      <c r="D3366" s="19" t="str">
        <f t="shared" si="312"/>
        <v>Cyclicals</v>
      </c>
      <c r="E3366" s="19" t="str">
        <f t="shared" si="313"/>
        <v>Cyclicals ex-WEG &amp; Embraer</v>
      </c>
      <c r="F3366" s="100">
        <v>1.7099999999999999E-3</v>
      </c>
      <c r="G3366" s="101">
        <v>13.092000000000001</v>
      </c>
      <c r="H3366" s="98">
        <v>0.59667000000000003</v>
      </c>
      <c r="I3366" s="20">
        <f t="shared" si="314"/>
        <v>1</v>
      </c>
      <c r="J3366" s="102">
        <f t="shared" si="315"/>
        <v>1.3061411549037579E-4</v>
      </c>
      <c r="K3366" s="102">
        <f t="shared" si="316"/>
        <v>2.1890511587707742E-4</v>
      </c>
      <c r="L3366" s="96">
        <f t="shared" si="317"/>
        <v>1.7099999999999999E-3</v>
      </c>
    </row>
    <row r="3367" spans="1:12" ht="13.95" customHeight="1" x14ac:dyDescent="0.3">
      <c r="A3367" s="94">
        <v>42886</v>
      </c>
      <c r="B3367" s="57" t="s">
        <v>375</v>
      </c>
      <c r="C3367" s="57" t="s">
        <v>118</v>
      </c>
      <c r="D3367" s="19" t="str">
        <f t="shared" si="312"/>
        <v>Cyclicals</v>
      </c>
      <c r="E3367" s="19" t="str">
        <f t="shared" si="313"/>
        <v>Cyclicals ex-WEG &amp; Embraer</v>
      </c>
      <c r="F3367" s="100">
        <v>1.8E-3</v>
      </c>
      <c r="G3367" s="101">
        <v>11.38</v>
      </c>
      <c r="H3367" s="98">
        <v>0.68406000000000011</v>
      </c>
      <c r="I3367" s="20">
        <f t="shared" si="314"/>
        <v>1</v>
      </c>
      <c r="J3367" s="102">
        <f t="shared" si="315"/>
        <v>1.5817223198594024E-4</v>
      </c>
      <c r="K3367" s="102">
        <f t="shared" si="316"/>
        <v>2.3122567024228899E-4</v>
      </c>
      <c r="L3367" s="96">
        <f t="shared" si="317"/>
        <v>1.8E-3</v>
      </c>
    </row>
    <row r="3368" spans="1:12" ht="13.95" customHeight="1" x14ac:dyDescent="0.3">
      <c r="A3368" s="94">
        <v>42916</v>
      </c>
      <c r="B3368" s="57" t="s">
        <v>375</v>
      </c>
      <c r="C3368" s="57" t="s">
        <v>118</v>
      </c>
      <c r="D3368" s="19" t="str">
        <f t="shared" si="312"/>
        <v>Cyclicals</v>
      </c>
      <c r="E3368" s="19" t="str">
        <f t="shared" si="313"/>
        <v>Cyclicals ex-WEG &amp; Embraer</v>
      </c>
      <c r="F3368" s="100">
        <v>1.9599999999999999E-3</v>
      </c>
      <c r="G3368" s="101">
        <v>12.754</v>
      </c>
      <c r="H3368" s="98">
        <v>0.65111999999999992</v>
      </c>
      <c r="I3368" s="20">
        <f t="shared" si="314"/>
        <v>1</v>
      </c>
      <c r="J3368" s="102">
        <f t="shared" si="315"/>
        <v>1.5367727771679472E-4</v>
      </c>
      <c r="K3368" s="102">
        <f t="shared" si="316"/>
        <v>2.360199006585495E-4</v>
      </c>
      <c r="L3368" s="96">
        <f t="shared" si="317"/>
        <v>1.9599999999999999E-3</v>
      </c>
    </row>
    <row r="3369" spans="1:12" ht="13.95" customHeight="1" x14ac:dyDescent="0.3">
      <c r="A3369" s="94">
        <v>42947</v>
      </c>
      <c r="B3369" s="57" t="s">
        <v>375</v>
      </c>
      <c r="C3369" s="57" t="s">
        <v>118</v>
      </c>
      <c r="D3369" s="19" t="str">
        <f t="shared" si="312"/>
        <v>Cyclicals</v>
      </c>
      <c r="E3369" s="19" t="str">
        <f t="shared" si="313"/>
        <v>Cyclicals ex-WEG &amp; Embraer</v>
      </c>
      <c r="F3369" s="100">
        <v>1.92E-3</v>
      </c>
      <c r="G3369" s="101">
        <v>12.468999999999999</v>
      </c>
      <c r="H3369" s="98">
        <v>0.62202000000000002</v>
      </c>
      <c r="I3369" s="20">
        <f t="shared" si="314"/>
        <v>1</v>
      </c>
      <c r="J3369" s="102">
        <f t="shared" si="315"/>
        <v>1.5398187505012432E-4</v>
      </c>
      <c r="K3369" s="102">
        <f t="shared" si="316"/>
        <v>2.4755132479683021E-4</v>
      </c>
      <c r="L3369" s="96">
        <f t="shared" si="317"/>
        <v>1.92E-3</v>
      </c>
    </row>
    <row r="3370" spans="1:12" ht="13.95" customHeight="1" x14ac:dyDescent="0.3">
      <c r="A3370" s="94">
        <v>42978</v>
      </c>
      <c r="B3370" s="57" t="s">
        <v>375</v>
      </c>
      <c r="C3370" s="57" t="s">
        <v>118</v>
      </c>
      <c r="D3370" s="19" t="str">
        <f t="shared" si="312"/>
        <v>Cyclicals</v>
      </c>
      <c r="E3370" s="19" t="str">
        <f t="shared" si="313"/>
        <v>Cyclicals ex-WEG &amp; Embraer</v>
      </c>
      <c r="F3370" s="100">
        <v>1.8E-3</v>
      </c>
      <c r="G3370" s="101">
        <v>12.278</v>
      </c>
      <c r="H3370" s="98">
        <v>0.59427999999999992</v>
      </c>
      <c r="I3370" s="20">
        <f t="shared" si="314"/>
        <v>1</v>
      </c>
      <c r="J3370" s="102">
        <f t="shared" si="315"/>
        <v>1.4660368138133247E-4</v>
      </c>
      <c r="K3370" s="102">
        <f t="shared" si="316"/>
        <v>2.4669125897107841E-4</v>
      </c>
      <c r="L3370" s="96">
        <f t="shared" si="317"/>
        <v>1.8E-3</v>
      </c>
    </row>
    <row r="3371" spans="1:12" ht="13.95" customHeight="1" x14ac:dyDescent="0.3">
      <c r="A3371" s="94">
        <v>43008</v>
      </c>
      <c r="B3371" s="57" t="s">
        <v>375</v>
      </c>
      <c r="C3371" s="57" t="s">
        <v>118</v>
      </c>
      <c r="D3371" s="19" t="str">
        <f t="shared" si="312"/>
        <v>Cyclicals</v>
      </c>
      <c r="E3371" s="19" t="str">
        <f t="shared" si="313"/>
        <v>Cyclicals ex-WEG &amp; Embraer</v>
      </c>
      <c r="F3371" s="100">
        <v>1.74E-3</v>
      </c>
      <c r="G3371" s="101">
        <v>12.882</v>
      </c>
      <c r="H3371" s="98">
        <v>0.58311000000000002</v>
      </c>
      <c r="I3371" s="20">
        <f t="shared" si="314"/>
        <v>1</v>
      </c>
      <c r="J3371" s="102">
        <f t="shared" si="315"/>
        <v>1.3507219375873312E-4</v>
      </c>
      <c r="K3371" s="102">
        <f t="shared" si="316"/>
        <v>2.3164101757598587E-4</v>
      </c>
      <c r="L3371" s="96">
        <f t="shared" si="317"/>
        <v>1.74E-3</v>
      </c>
    </row>
    <row r="3372" spans="1:12" ht="13.95" customHeight="1" x14ac:dyDescent="0.3">
      <c r="A3372" s="94">
        <v>43039</v>
      </c>
      <c r="B3372" s="57" t="s">
        <v>375</v>
      </c>
      <c r="C3372" s="57" t="s">
        <v>118</v>
      </c>
      <c r="D3372" s="19" t="str">
        <f t="shared" si="312"/>
        <v>Cyclicals</v>
      </c>
      <c r="E3372" s="19" t="str">
        <f t="shared" si="313"/>
        <v>Cyclicals ex-WEG &amp; Embraer</v>
      </c>
      <c r="F3372" s="100">
        <v>1.8600000000000001E-3</v>
      </c>
      <c r="G3372" s="101">
        <v>13.327</v>
      </c>
      <c r="H3372" s="98">
        <v>0.58146999999999993</v>
      </c>
      <c r="I3372" s="20">
        <f t="shared" si="314"/>
        <v>1</v>
      </c>
      <c r="J3372" s="102">
        <f t="shared" si="315"/>
        <v>1.3956629398964509E-4</v>
      </c>
      <c r="K3372" s="102">
        <f t="shared" si="316"/>
        <v>2.4002320668245155E-4</v>
      </c>
      <c r="L3372" s="96">
        <f t="shared" si="317"/>
        <v>1.8600000000000001E-3</v>
      </c>
    </row>
    <row r="3373" spans="1:12" ht="13.95" customHeight="1" x14ac:dyDescent="0.3">
      <c r="A3373" s="94">
        <v>43069</v>
      </c>
      <c r="B3373" s="57" t="s">
        <v>375</v>
      </c>
      <c r="C3373" s="57" t="s">
        <v>118</v>
      </c>
      <c r="D3373" s="19" t="str">
        <f t="shared" si="312"/>
        <v>Cyclicals</v>
      </c>
      <c r="E3373" s="19" t="str">
        <f t="shared" si="313"/>
        <v>Cyclicals ex-WEG &amp; Embraer</v>
      </c>
      <c r="F3373" s="100">
        <v>1.99E-3</v>
      </c>
      <c r="G3373" s="101">
        <v>12.377000000000001</v>
      </c>
      <c r="H3373" s="98">
        <v>0.5746</v>
      </c>
      <c r="I3373" s="20">
        <f t="shared" si="314"/>
        <v>1</v>
      </c>
      <c r="J3373" s="102">
        <f t="shared" si="315"/>
        <v>1.607820958228973E-4</v>
      </c>
      <c r="K3373" s="102">
        <f t="shared" si="316"/>
        <v>2.7981569060720032E-4</v>
      </c>
      <c r="L3373" s="96">
        <f t="shared" si="317"/>
        <v>1.99E-3</v>
      </c>
    </row>
    <row r="3374" spans="1:12" ht="13.95" customHeight="1" x14ac:dyDescent="0.3">
      <c r="A3374" s="94">
        <v>43100</v>
      </c>
      <c r="B3374" s="57" t="s">
        <v>375</v>
      </c>
      <c r="C3374" s="57" t="s">
        <v>118</v>
      </c>
      <c r="D3374" s="19" t="str">
        <f t="shared" si="312"/>
        <v>Cyclicals</v>
      </c>
      <c r="E3374" s="19" t="str">
        <f t="shared" si="313"/>
        <v>Cyclicals ex-WEG &amp; Embraer</v>
      </c>
      <c r="F3374" s="100">
        <v>1.7899999999999999E-3</v>
      </c>
      <c r="G3374" s="101">
        <v>12.433999999999999</v>
      </c>
      <c r="H3374" s="98">
        <v>0.58357999999999999</v>
      </c>
      <c r="I3374" s="20">
        <f t="shared" si="314"/>
        <v>1</v>
      </c>
      <c r="J3374" s="102">
        <f t="shared" si="315"/>
        <v>1.4396010937751328E-4</v>
      </c>
      <c r="K3374" s="102">
        <f t="shared" si="316"/>
        <v>2.4668444665258113E-4</v>
      </c>
      <c r="L3374" s="96">
        <f t="shared" si="317"/>
        <v>1.7899999999999999E-3</v>
      </c>
    </row>
    <row r="3375" spans="1:12" ht="13.95" customHeight="1" x14ac:dyDescent="0.3">
      <c r="A3375" s="94">
        <v>43131</v>
      </c>
      <c r="B3375" s="57" t="s">
        <v>375</v>
      </c>
      <c r="C3375" s="57" t="s">
        <v>118</v>
      </c>
      <c r="D3375" s="19" t="str">
        <f t="shared" si="312"/>
        <v>Cyclicals</v>
      </c>
      <c r="E3375" s="19" t="str">
        <f t="shared" si="313"/>
        <v>Cyclicals ex-WEG &amp; Embraer</v>
      </c>
      <c r="F3375" s="100">
        <v>1.5299999999999999E-3</v>
      </c>
      <c r="G3375" s="101">
        <v>11.276</v>
      </c>
      <c r="H3375" s="98">
        <v>0.58438000000000001</v>
      </c>
      <c r="I3375" s="20">
        <f t="shared" si="314"/>
        <v>1</v>
      </c>
      <c r="J3375" s="102">
        <f t="shared" si="315"/>
        <v>1.3568641362185171E-4</v>
      </c>
      <c r="K3375" s="102">
        <f t="shared" si="316"/>
        <v>2.3218866768515641E-4</v>
      </c>
      <c r="L3375" s="96">
        <f t="shared" si="317"/>
        <v>1.5299999999999999E-3</v>
      </c>
    </row>
    <row r="3376" spans="1:12" ht="13.95" customHeight="1" x14ac:dyDescent="0.3">
      <c r="A3376" s="94">
        <v>43159</v>
      </c>
      <c r="B3376" s="57" t="s">
        <v>375</v>
      </c>
      <c r="C3376" s="57" t="s">
        <v>118</v>
      </c>
      <c r="D3376" s="19" t="str">
        <f t="shared" si="312"/>
        <v>Cyclicals</v>
      </c>
      <c r="E3376" s="19" t="str">
        <f t="shared" si="313"/>
        <v>Cyclicals ex-WEG &amp; Embraer</v>
      </c>
      <c r="F3376" s="100">
        <v>1.2199999999999999E-3</v>
      </c>
      <c r="G3376" s="101">
        <v>10.239000000000001</v>
      </c>
      <c r="H3376" s="98">
        <v>0.60443000000000002</v>
      </c>
      <c r="I3376" s="20">
        <f t="shared" si="314"/>
        <v>1</v>
      </c>
      <c r="J3376" s="102">
        <f t="shared" si="315"/>
        <v>1.1915226096298465E-4</v>
      </c>
      <c r="K3376" s="102">
        <f t="shared" si="316"/>
        <v>1.9713161319422372E-4</v>
      </c>
      <c r="L3376" s="96">
        <f t="shared" si="317"/>
        <v>1.2199999999999999E-3</v>
      </c>
    </row>
    <row r="3377" spans="1:12" ht="13.95" customHeight="1" x14ac:dyDescent="0.3">
      <c r="A3377" s="94">
        <v>43190</v>
      </c>
      <c r="B3377" s="57" t="s">
        <v>375</v>
      </c>
      <c r="C3377" s="57" t="s">
        <v>118</v>
      </c>
      <c r="D3377" s="19" t="str">
        <f t="shared" si="312"/>
        <v>Cyclicals</v>
      </c>
      <c r="E3377" s="19" t="str">
        <f t="shared" si="313"/>
        <v>Cyclicals ex-WEG &amp; Embraer</v>
      </c>
      <c r="F3377" s="100">
        <v>1.1100000000000001E-3</v>
      </c>
      <c r="G3377" s="101">
        <v>9.1989999999999998</v>
      </c>
      <c r="H3377" s="98">
        <v>0.54615999999999998</v>
      </c>
      <c r="I3377" s="20">
        <f t="shared" si="314"/>
        <v>1</v>
      </c>
      <c r="J3377" s="102">
        <f t="shared" si="315"/>
        <v>1.2066528970540277E-4</v>
      </c>
      <c r="K3377" s="102">
        <f t="shared" si="316"/>
        <v>2.2093395654277644E-4</v>
      </c>
      <c r="L3377" s="96">
        <f t="shared" si="317"/>
        <v>1.1100000000000001E-3</v>
      </c>
    </row>
    <row r="3378" spans="1:12" ht="13.95" customHeight="1" x14ac:dyDescent="0.3">
      <c r="A3378" s="94">
        <v>43220</v>
      </c>
      <c r="B3378" s="57" t="s">
        <v>375</v>
      </c>
      <c r="C3378" s="57" t="s">
        <v>118</v>
      </c>
      <c r="D3378" s="19" t="str">
        <f t="shared" si="312"/>
        <v>Cyclicals</v>
      </c>
      <c r="E3378" s="19" t="str">
        <f t="shared" si="313"/>
        <v>Cyclicals ex-WEG &amp; Embraer</v>
      </c>
      <c r="F3378" s="100">
        <v>1.2800000000000001E-3</v>
      </c>
      <c r="G3378" s="101">
        <v>10.042</v>
      </c>
      <c r="H3378" s="98">
        <v>0.58716000000000002</v>
      </c>
      <c r="I3378" s="20">
        <f t="shared" si="314"/>
        <v>1</v>
      </c>
      <c r="J3378" s="102">
        <f t="shared" si="315"/>
        <v>1.2746464847639914E-4</v>
      </c>
      <c r="K3378" s="102">
        <f t="shared" si="316"/>
        <v>2.1708673696505063E-4</v>
      </c>
      <c r="L3378" s="96">
        <f t="shared" si="317"/>
        <v>1.2800000000000001E-3</v>
      </c>
    </row>
    <row r="3379" spans="1:12" ht="13.95" customHeight="1" x14ac:dyDescent="0.3">
      <c r="A3379" s="94">
        <v>43251</v>
      </c>
      <c r="B3379" s="57" t="s">
        <v>375</v>
      </c>
      <c r="C3379" s="57" t="s">
        <v>118</v>
      </c>
      <c r="D3379" s="19" t="str">
        <f t="shared" si="312"/>
        <v>Cyclicals</v>
      </c>
      <c r="E3379" s="19" t="str">
        <f t="shared" si="313"/>
        <v>Cyclicals ex-WEG &amp; Embraer</v>
      </c>
      <c r="F3379" s="100">
        <v>1.15E-3</v>
      </c>
      <c r="G3379" s="101">
        <v>8.1880000000000006</v>
      </c>
      <c r="H3379" s="98">
        <v>0.60497999999999996</v>
      </c>
      <c r="I3379" s="20">
        <f t="shared" si="314"/>
        <v>1</v>
      </c>
      <c r="J3379" s="102">
        <f t="shared" si="315"/>
        <v>1.4044943820224718E-4</v>
      </c>
      <c r="K3379" s="102">
        <f t="shared" si="316"/>
        <v>2.3215550630144332E-4</v>
      </c>
      <c r="L3379" s="96">
        <f t="shared" si="317"/>
        <v>1.15E-3</v>
      </c>
    </row>
    <row r="3380" spans="1:12" ht="13.95" customHeight="1" x14ac:dyDescent="0.3">
      <c r="A3380" s="94">
        <v>43281</v>
      </c>
      <c r="B3380" s="57" t="s">
        <v>375</v>
      </c>
      <c r="C3380" s="57" t="s">
        <v>118</v>
      </c>
      <c r="D3380" s="19" t="str">
        <f t="shared" si="312"/>
        <v>Cyclicals</v>
      </c>
      <c r="E3380" s="19" t="str">
        <f t="shared" si="313"/>
        <v>Cyclicals ex-WEG &amp; Embraer</v>
      </c>
      <c r="F3380" s="100">
        <v>1.1199999999999999E-3</v>
      </c>
      <c r="G3380" s="101">
        <v>7.7240000000000002</v>
      </c>
      <c r="H3380" s="98">
        <v>0.60085999999999995</v>
      </c>
      <c r="I3380" s="20">
        <f t="shared" si="314"/>
        <v>1</v>
      </c>
      <c r="J3380" s="102">
        <f t="shared" si="315"/>
        <v>1.4500258933195233E-4</v>
      </c>
      <c r="K3380" s="102">
        <f t="shared" si="316"/>
        <v>2.4132508293438128E-4</v>
      </c>
      <c r="L3380" s="96">
        <f t="shared" si="317"/>
        <v>1.1199999999999999E-3</v>
      </c>
    </row>
    <row r="3381" spans="1:12" ht="13.95" customHeight="1" x14ac:dyDescent="0.3">
      <c r="A3381" s="94">
        <v>43312</v>
      </c>
      <c r="B3381" s="57" t="s">
        <v>375</v>
      </c>
      <c r="C3381" s="57" t="s">
        <v>118</v>
      </c>
      <c r="D3381" s="19" t="str">
        <f t="shared" si="312"/>
        <v>Cyclicals</v>
      </c>
      <c r="E3381" s="19" t="str">
        <f t="shared" si="313"/>
        <v>Cyclicals ex-WEG &amp; Embraer</v>
      </c>
      <c r="F3381" s="100">
        <v>1.1069999999999999E-3</v>
      </c>
      <c r="G3381" s="101">
        <v>8.1850000000000005</v>
      </c>
      <c r="H3381" s="98">
        <v>0.59216000000000002</v>
      </c>
      <c r="I3381" s="20">
        <f t="shared" si="314"/>
        <v>1</v>
      </c>
      <c r="J3381" s="102">
        <f t="shared" si="315"/>
        <v>1.3524740378741598E-4</v>
      </c>
      <c r="K3381" s="102">
        <f t="shared" si="316"/>
        <v>2.2839672349941903E-4</v>
      </c>
      <c r="L3381" s="96">
        <f t="shared" si="317"/>
        <v>1.1069999999999999E-3</v>
      </c>
    </row>
    <row r="3382" spans="1:12" ht="13.95" customHeight="1" x14ac:dyDescent="0.3">
      <c r="A3382" s="94">
        <v>43343</v>
      </c>
      <c r="B3382" s="57" t="s">
        <v>375</v>
      </c>
      <c r="C3382" s="57" t="s">
        <v>118</v>
      </c>
      <c r="D3382" s="19" t="str">
        <f t="shared" si="312"/>
        <v>Cyclicals</v>
      </c>
      <c r="E3382" s="19" t="str">
        <f t="shared" si="313"/>
        <v>Cyclicals ex-WEG &amp; Embraer</v>
      </c>
      <c r="F3382" s="100">
        <v>1.0839999999999999E-3</v>
      </c>
      <c r="G3382" s="101">
        <v>7.4290000000000003</v>
      </c>
      <c r="H3382" s="98">
        <v>0.58302999999999994</v>
      </c>
      <c r="I3382" s="20">
        <f t="shared" si="314"/>
        <v>1</v>
      </c>
      <c r="J3382" s="102">
        <f t="shared" si="315"/>
        <v>1.4591465876968634E-4</v>
      </c>
      <c r="K3382" s="102">
        <f t="shared" si="316"/>
        <v>2.5026955520245331E-4</v>
      </c>
      <c r="L3382" s="96">
        <f t="shared" si="317"/>
        <v>1.0839999999999999E-3</v>
      </c>
    </row>
    <row r="3383" spans="1:12" ht="13.95" customHeight="1" x14ac:dyDescent="0.3">
      <c r="A3383" s="94">
        <v>43373</v>
      </c>
      <c r="B3383" s="57" t="s">
        <v>375</v>
      </c>
      <c r="C3383" s="57" t="s">
        <v>118</v>
      </c>
      <c r="D3383" s="19" t="str">
        <f t="shared" si="312"/>
        <v>Cyclicals</v>
      </c>
      <c r="E3383" s="19" t="str">
        <f t="shared" si="313"/>
        <v>Cyclicals ex-WEG &amp; Embraer</v>
      </c>
      <c r="F3383" s="100">
        <v>1.0579999999999999E-3</v>
      </c>
      <c r="G3383" s="101">
        <v>7.7850000000000001</v>
      </c>
      <c r="H3383" s="98">
        <v>0.53648000000000007</v>
      </c>
      <c r="I3383" s="20">
        <f t="shared" si="314"/>
        <v>1</v>
      </c>
      <c r="J3383" s="102">
        <f t="shared" si="315"/>
        <v>1.359023763648041E-4</v>
      </c>
      <c r="K3383" s="102">
        <f t="shared" si="316"/>
        <v>2.5332235379660768E-4</v>
      </c>
      <c r="L3383" s="96">
        <f t="shared" si="317"/>
        <v>1.0579999999999999E-3</v>
      </c>
    </row>
    <row r="3384" spans="1:12" ht="13.95" customHeight="1" x14ac:dyDescent="0.3">
      <c r="A3384" s="94">
        <v>43404</v>
      </c>
      <c r="B3384" s="57" t="s">
        <v>375</v>
      </c>
      <c r="C3384" s="57" t="s">
        <v>118</v>
      </c>
      <c r="D3384" s="19" t="str">
        <f t="shared" si="312"/>
        <v>Cyclicals</v>
      </c>
      <c r="E3384" s="19" t="str">
        <f t="shared" si="313"/>
        <v>Cyclicals ex-WEG &amp; Embraer</v>
      </c>
      <c r="F3384" s="100">
        <v>1.2689999999999999E-3</v>
      </c>
      <c r="G3384" s="101">
        <v>10.037000000000001</v>
      </c>
      <c r="H3384" s="98">
        <v>0.51771</v>
      </c>
      <c r="I3384" s="20">
        <f t="shared" si="314"/>
        <v>1</v>
      </c>
      <c r="J3384" s="102">
        <f t="shared" si="315"/>
        <v>1.264322008568297E-4</v>
      </c>
      <c r="K3384" s="102">
        <f t="shared" si="316"/>
        <v>2.4421433014009715E-4</v>
      </c>
      <c r="L3384" s="96">
        <f t="shared" si="317"/>
        <v>1.2689999999999999E-3</v>
      </c>
    </row>
    <row r="3385" spans="1:12" ht="13.95" customHeight="1" x14ac:dyDescent="0.3">
      <c r="A3385" s="94">
        <v>43434</v>
      </c>
      <c r="B3385" s="57" t="s">
        <v>375</v>
      </c>
      <c r="C3385" s="57" t="s">
        <v>118</v>
      </c>
      <c r="D3385" s="19" t="str">
        <f t="shared" si="312"/>
        <v>Cyclicals</v>
      </c>
      <c r="E3385" s="19" t="str">
        <f t="shared" si="313"/>
        <v>Cyclicals ex-WEG &amp; Embraer</v>
      </c>
      <c r="F3385" s="100">
        <v>1.222E-3</v>
      </c>
      <c r="G3385" s="101">
        <v>9.5269999999999992</v>
      </c>
      <c r="H3385" s="98">
        <v>0.55801999999999996</v>
      </c>
      <c r="I3385" s="20">
        <f t="shared" si="314"/>
        <v>1</v>
      </c>
      <c r="J3385" s="102">
        <f t="shared" si="315"/>
        <v>1.282670305447675E-4</v>
      </c>
      <c r="K3385" s="102">
        <f t="shared" si="316"/>
        <v>2.2986099162174744E-4</v>
      </c>
      <c r="L3385" s="96">
        <f t="shared" si="317"/>
        <v>1.222E-3</v>
      </c>
    </row>
    <row r="3386" spans="1:12" ht="13.95" customHeight="1" x14ac:dyDescent="0.3">
      <c r="A3386" s="94">
        <v>43465</v>
      </c>
      <c r="B3386" s="57" t="s">
        <v>375</v>
      </c>
      <c r="C3386" s="57" t="s">
        <v>118</v>
      </c>
      <c r="D3386" s="19" t="str">
        <f t="shared" si="312"/>
        <v>Cyclicals</v>
      </c>
      <c r="E3386" s="19" t="str">
        <f t="shared" si="313"/>
        <v>Cyclicals ex-WEG &amp; Embraer</v>
      </c>
      <c r="F3386" s="100">
        <v>1.2650000000000001E-3</v>
      </c>
      <c r="G3386" s="101">
        <v>9.5210000000000008</v>
      </c>
      <c r="H3386" s="98">
        <v>0.57050000000000001</v>
      </c>
      <c r="I3386" s="20">
        <f t="shared" si="314"/>
        <v>1</v>
      </c>
      <c r="J3386" s="102">
        <f t="shared" si="315"/>
        <v>1.3286419493750655E-4</v>
      </c>
      <c r="K3386" s="102">
        <f t="shared" si="316"/>
        <v>2.3289078867222882E-4</v>
      </c>
      <c r="L3386" s="96">
        <f t="shared" si="317"/>
        <v>1.2650000000000001E-3</v>
      </c>
    </row>
    <row r="3387" spans="1:12" ht="13.95" customHeight="1" x14ac:dyDescent="0.3">
      <c r="A3387" s="94">
        <v>43496</v>
      </c>
      <c r="B3387" s="57" t="s">
        <v>375</v>
      </c>
      <c r="C3387" s="57" t="s">
        <v>118</v>
      </c>
      <c r="D3387" s="19" t="str">
        <f t="shared" si="312"/>
        <v>Cyclicals</v>
      </c>
      <c r="E3387" s="19" t="str">
        <f t="shared" si="313"/>
        <v>Cyclicals ex-WEG &amp; Embraer</v>
      </c>
      <c r="F3387" s="100">
        <v>1.41E-3</v>
      </c>
      <c r="G3387" s="101">
        <v>12.212</v>
      </c>
      <c r="H3387" s="98">
        <v>0.58372999999999997</v>
      </c>
      <c r="I3387" s="20">
        <f t="shared" si="314"/>
        <v>1</v>
      </c>
      <c r="J3387" s="102">
        <f t="shared" si="315"/>
        <v>1.1546020307893875E-4</v>
      </c>
      <c r="K3387" s="102">
        <f t="shared" si="316"/>
        <v>1.9779727456005133E-4</v>
      </c>
      <c r="L3387" s="96">
        <f t="shared" si="317"/>
        <v>1.41E-3</v>
      </c>
    </row>
    <row r="3388" spans="1:12" ht="13.95" customHeight="1" x14ac:dyDescent="0.3">
      <c r="A3388" s="94">
        <v>43524</v>
      </c>
      <c r="B3388" s="57" t="s">
        <v>375</v>
      </c>
      <c r="C3388" s="57" t="s">
        <v>118</v>
      </c>
      <c r="D3388" s="19" t="str">
        <f t="shared" si="312"/>
        <v>Cyclicals</v>
      </c>
      <c r="E3388" s="19" t="str">
        <f t="shared" si="313"/>
        <v>Cyclicals ex-WEG &amp; Embraer</v>
      </c>
      <c r="F3388" s="100">
        <v>1.438E-3</v>
      </c>
      <c r="G3388" s="101">
        <v>11.898</v>
      </c>
      <c r="H3388" s="98">
        <v>0.57753999999999994</v>
      </c>
      <c r="I3388" s="20">
        <f t="shared" si="314"/>
        <v>1</v>
      </c>
      <c r="J3388" s="102">
        <f t="shared" si="315"/>
        <v>1.2086064884854598E-4</v>
      </c>
      <c r="K3388" s="102">
        <f t="shared" si="316"/>
        <v>2.0926801407442948E-4</v>
      </c>
      <c r="L3388" s="96">
        <f t="shared" si="317"/>
        <v>1.438E-3</v>
      </c>
    </row>
    <row r="3389" spans="1:12" ht="13.95" customHeight="1" x14ac:dyDescent="0.3">
      <c r="A3389" s="94">
        <v>43555</v>
      </c>
      <c r="B3389" s="57" t="s">
        <v>375</v>
      </c>
      <c r="C3389" s="57" t="s">
        <v>118</v>
      </c>
      <c r="D3389" s="19" t="str">
        <f t="shared" si="312"/>
        <v>Cyclicals</v>
      </c>
      <c r="E3389" s="19" t="str">
        <f t="shared" si="313"/>
        <v>Cyclicals ex-WEG &amp; Embraer</v>
      </c>
      <c r="F3389" s="100">
        <v>1.2210000000000001E-3</v>
      </c>
      <c r="G3389" s="101">
        <v>10.488</v>
      </c>
      <c r="H3389" s="98">
        <v>0.55120999999999998</v>
      </c>
      <c r="I3389" s="20">
        <f t="shared" si="314"/>
        <v>1</v>
      </c>
      <c r="J3389" s="102">
        <f t="shared" si="315"/>
        <v>1.164187643020595E-4</v>
      </c>
      <c r="K3389" s="102">
        <f t="shared" si="316"/>
        <v>2.1120582772819708E-4</v>
      </c>
      <c r="L3389" s="96">
        <f t="shared" si="317"/>
        <v>1.2210000000000001E-3</v>
      </c>
    </row>
    <row r="3390" spans="1:12" ht="13.95" customHeight="1" x14ac:dyDescent="0.3">
      <c r="A3390" s="94">
        <v>43585</v>
      </c>
      <c r="B3390" s="57" t="s">
        <v>375</v>
      </c>
      <c r="C3390" s="57" t="s">
        <v>118</v>
      </c>
      <c r="D3390" s="19" t="str">
        <f t="shared" si="312"/>
        <v>Cyclicals</v>
      </c>
      <c r="E3390" s="19" t="str">
        <f t="shared" si="313"/>
        <v>Cyclicals ex-WEG &amp; Embraer</v>
      </c>
      <c r="F3390" s="100">
        <v>1.0250000000000001E-3</v>
      </c>
      <c r="G3390" s="101">
        <v>9.0609999999999999</v>
      </c>
      <c r="H3390" s="98">
        <v>0.56055999999999995</v>
      </c>
      <c r="I3390" s="20">
        <f t="shared" si="314"/>
        <v>1</v>
      </c>
      <c r="J3390" s="102">
        <f t="shared" si="315"/>
        <v>1.1312217194570136E-4</v>
      </c>
      <c r="K3390" s="102">
        <f t="shared" si="316"/>
        <v>2.0180207639806867E-4</v>
      </c>
      <c r="L3390" s="96">
        <f t="shared" si="317"/>
        <v>1.0250000000000001E-3</v>
      </c>
    </row>
    <row r="3391" spans="1:12" ht="13.95" customHeight="1" x14ac:dyDescent="0.3">
      <c r="A3391" s="94">
        <v>43616</v>
      </c>
      <c r="B3391" s="57" t="s">
        <v>375</v>
      </c>
      <c r="C3391" s="57" t="s">
        <v>118</v>
      </c>
      <c r="D3391" s="19" t="str">
        <f t="shared" si="312"/>
        <v>Cyclicals</v>
      </c>
      <c r="E3391" s="19" t="str">
        <f t="shared" si="313"/>
        <v>Cyclicals ex-WEG &amp; Embraer</v>
      </c>
      <c r="F3391" s="100">
        <v>1.1479999999999999E-3</v>
      </c>
      <c r="G3391" s="101">
        <v>9.8559999999999999</v>
      </c>
      <c r="H3391" s="98">
        <v>0.51980999999999999</v>
      </c>
      <c r="I3391" s="20">
        <f t="shared" si="314"/>
        <v>1</v>
      </c>
      <c r="J3391" s="102">
        <f t="shared" si="315"/>
        <v>1.1647727272727272E-4</v>
      </c>
      <c r="K3391" s="102">
        <f t="shared" si="316"/>
        <v>2.2407662939780444E-4</v>
      </c>
      <c r="L3391" s="96">
        <f t="shared" si="317"/>
        <v>1.1479999999999999E-3</v>
      </c>
    </row>
    <row r="3392" spans="1:12" ht="13.95" customHeight="1" x14ac:dyDescent="0.3">
      <c r="A3392" s="94">
        <v>43646</v>
      </c>
      <c r="B3392" s="57" t="s">
        <v>375</v>
      </c>
      <c r="C3392" s="57" t="s">
        <v>118</v>
      </c>
      <c r="D3392" s="19" t="str">
        <f t="shared" si="312"/>
        <v>Cyclicals</v>
      </c>
      <c r="E3392" s="19" t="str">
        <f t="shared" si="313"/>
        <v>Cyclicals ex-WEG &amp; Embraer</v>
      </c>
      <c r="F3392" s="100">
        <v>1.2570000000000001E-3</v>
      </c>
      <c r="G3392" s="101">
        <v>10.836</v>
      </c>
      <c r="H3392" s="98">
        <v>0.53427000000000002</v>
      </c>
      <c r="I3392" s="20">
        <f t="shared" si="314"/>
        <v>1</v>
      </c>
      <c r="J3392" s="102">
        <f t="shared" si="315"/>
        <v>1.1600221483942414E-4</v>
      </c>
      <c r="K3392" s="102">
        <f t="shared" si="316"/>
        <v>2.1712283085223601E-4</v>
      </c>
      <c r="L3392" s="96">
        <f t="shared" si="317"/>
        <v>1.2570000000000001E-3</v>
      </c>
    </row>
    <row r="3393" spans="1:12" ht="13.95" customHeight="1" x14ac:dyDescent="0.3">
      <c r="A3393" s="94">
        <v>43677</v>
      </c>
      <c r="B3393" s="57" t="s">
        <v>375</v>
      </c>
      <c r="C3393" s="57" t="s">
        <v>118</v>
      </c>
      <c r="D3393" s="19" t="str">
        <f t="shared" si="312"/>
        <v>Cyclicals</v>
      </c>
      <c r="E3393" s="19" t="str">
        <f t="shared" si="313"/>
        <v>Cyclicals ex-WEG &amp; Embraer</v>
      </c>
      <c r="F3393" s="100">
        <v>1.359E-3</v>
      </c>
      <c r="G3393" s="101">
        <v>12.045999999999999</v>
      </c>
      <c r="H3393" s="98">
        <v>0.53137999999999996</v>
      </c>
      <c r="I3393" s="20">
        <f t="shared" si="314"/>
        <v>1</v>
      </c>
      <c r="J3393" s="102">
        <f t="shared" si="315"/>
        <v>1.1281753279096796E-4</v>
      </c>
      <c r="K3393" s="102">
        <f t="shared" si="316"/>
        <v>2.1231046104664829E-4</v>
      </c>
      <c r="L3393" s="96">
        <f t="shared" si="317"/>
        <v>1.359E-3</v>
      </c>
    </row>
    <row r="3394" spans="1:12" ht="13.95" customHeight="1" x14ac:dyDescent="0.3">
      <c r="A3394" s="94">
        <v>43708</v>
      </c>
      <c r="B3394" s="57" t="s">
        <v>375</v>
      </c>
      <c r="C3394" s="57" t="s">
        <v>118</v>
      </c>
      <c r="D3394" s="19" t="str">
        <f t="shared" si="312"/>
        <v>Cyclicals</v>
      </c>
      <c r="E3394" s="19" t="str">
        <f t="shared" si="313"/>
        <v>Cyclicals ex-WEG &amp; Embraer</v>
      </c>
      <c r="F3394" s="100">
        <v>1.2130000000000001E-3</v>
      </c>
      <c r="G3394" s="101">
        <v>12.891</v>
      </c>
      <c r="H3394" s="98">
        <v>0.51258000000000004</v>
      </c>
      <c r="I3394" s="20">
        <f t="shared" si="314"/>
        <v>1</v>
      </c>
      <c r="J3394" s="102">
        <f t="shared" si="315"/>
        <v>9.4096656582111558E-5</v>
      </c>
      <c r="K3394" s="102">
        <f t="shared" si="316"/>
        <v>1.8357457681164219E-4</v>
      </c>
      <c r="L3394" s="96">
        <f t="shared" si="317"/>
        <v>1.2130000000000001E-3</v>
      </c>
    </row>
    <row r="3395" spans="1:12" ht="13.95" customHeight="1" x14ac:dyDescent="0.3">
      <c r="A3395" s="94">
        <v>43738</v>
      </c>
      <c r="B3395" s="57" t="s">
        <v>375</v>
      </c>
      <c r="C3395" s="57" t="s">
        <v>118</v>
      </c>
      <c r="D3395" s="19" t="str">
        <f t="shared" si="312"/>
        <v>Cyclicals</v>
      </c>
      <c r="E3395" s="19" t="str">
        <f t="shared" si="313"/>
        <v>Cyclicals ex-WEG &amp; Embraer</v>
      </c>
      <c r="F3395" s="100">
        <v>1.333E-3</v>
      </c>
      <c r="G3395" s="101">
        <v>15.773999999999999</v>
      </c>
      <c r="H3395" s="98">
        <v>0.44873000000000002</v>
      </c>
      <c r="I3395" s="20">
        <f t="shared" si="314"/>
        <v>1</v>
      </c>
      <c r="J3395" s="102">
        <f t="shared" si="315"/>
        <v>8.4506149359705844E-5</v>
      </c>
      <c r="K3395" s="102">
        <f t="shared" si="316"/>
        <v>1.8832293218573717E-4</v>
      </c>
      <c r="L3395" s="96">
        <f t="shared" si="317"/>
        <v>1.333E-3</v>
      </c>
    </row>
    <row r="3396" spans="1:12" ht="13.95" customHeight="1" x14ac:dyDescent="0.3">
      <c r="A3396" s="94">
        <v>43769</v>
      </c>
      <c r="B3396" s="57" t="s">
        <v>375</v>
      </c>
      <c r="C3396" s="57" t="s">
        <v>118</v>
      </c>
      <c r="D3396" s="19" t="str">
        <f t="shared" si="312"/>
        <v>Cyclicals</v>
      </c>
      <c r="E3396" s="19" t="str">
        <f t="shared" si="313"/>
        <v>Cyclicals ex-WEG &amp; Embraer</v>
      </c>
      <c r="F3396" s="100">
        <v>1.2719999999999999E-3</v>
      </c>
      <c r="G3396" s="101">
        <v>16.149999999999999</v>
      </c>
      <c r="H3396" s="98">
        <v>0.46189000000000002</v>
      </c>
      <c r="I3396" s="20">
        <f t="shared" si="314"/>
        <v>1</v>
      </c>
      <c r="J3396" s="102">
        <f t="shared" si="315"/>
        <v>7.8761609907120739E-5</v>
      </c>
      <c r="K3396" s="102">
        <f t="shared" si="316"/>
        <v>1.7052027518915918E-4</v>
      </c>
      <c r="L3396" s="96">
        <f t="shared" si="317"/>
        <v>1.2719999999999999E-3</v>
      </c>
    </row>
    <row r="3397" spans="1:12" ht="13.95" customHeight="1" x14ac:dyDescent="0.3">
      <c r="A3397" s="94">
        <v>43799</v>
      </c>
      <c r="B3397" s="57" t="s">
        <v>375</v>
      </c>
      <c r="C3397" s="57" t="s">
        <v>118</v>
      </c>
      <c r="D3397" s="19" t="str">
        <f t="shared" ref="D3397:D3460" si="318">VLOOKUP(C3397,GicsMap,2,FALSE)</f>
        <v>Cyclicals</v>
      </c>
      <c r="E3397" s="19" t="str">
        <f t="shared" ref="E3397:E3460" si="319">IF(D3397="Cyclicals",IF(COUNTIF(GlobalList,B3397)&gt;0,"WEG &amp; Embraer","Cyclicals ex-WEG &amp; Embraer"),D3397)</f>
        <v>Cyclicals ex-WEG &amp; Embraer</v>
      </c>
      <c r="F3397" s="100">
        <v>1.317E-3</v>
      </c>
      <c r="G3397" s="101">
        <v>18.186</v>
      </c>
      <c r="H3397" s="98">
        <v>0.56381000000000003</v>
      </c>
      <c r="I3397" s="20">
        <f t="shared" ref="I3397:I3460" si="320">IF(AND(ISNUMBER(G3397),ISNUMBER(H3397),G3397&gt;=PEmin,G3397&lt;=PEmax,H3397&gt;=ROEmin,H3397&lt;=ROEmax),1,0)</f>
        <v>1</v>
      </c>
      <c r="J3397" s="102">
        <f t="shared" ref="J3397:J3460" si="321">IF(I3397=1,F3397/G3397,0)</f>
        <v>7.2418343780930383E-5</v>
      </c>
      <c r="K3397" s="102">
        <f t="shared" ref="K3397:K3460" si="322">IF(I3397=1,J3397/H3397,0)</f>
        <v>1.2844458910081478E-4</v>
      </c>
      <c r="L3397" s="96">
        <f t="shared" ref="L3397:L3460" si="323">I3397*F3397</f>
        <v>1.317E-3</v>
      </c>
    </row>
    <row r="3398" spans="1:12" ht="13.95" customHeight="1" x14ac:dyDescent="0.3">
      <c r="A3398" s="94">
        <v>43830</v>
      </c>
      <c r="B3398" s="57" t="s">
        <v>375</v>
      </c>
      <c r="C3398" s="57" t="s">
        <v>118</v>
      </c>
      <c r="D3398" s="19" t="str">
        <f t="shared" si="318"/>
        <v>Cyclicals</v>
      </c>
      <c r="E3398" s="19" t="str">
        <f t="shared" si="319"/>
        <v>Cyclicals ex-WEG &amp; Embraer</v>
      </c>
      <c r="F3398" s="100">
        <v>1.4040000000000001E-3</v>
      </c>
      <c r="G3398" s="101">
        <v>18.931999999999999</v>
      </c>
      <c r="H3398" s="98">
        <v>0.64266000000000001</v>
      </c>
      <c r="I3398" s="20">
        <f t="shared" si="320"/>
        <v>1</v>
      </c>
      <c r="J3398" s="102">
        <f t="shared" si="321"/>
        <v>7.4160152123388981E-5</v>
      </c>
      <c r="K3398" s="102">
        <f t="shared" si="322"/>
        <v>1.1539562462793542E-4</v>
      </c>
      <c r="L3398" s="96">
        <f t="shared" si="323"/>
        <v>1.4040000000000001E-3</v>
      </c>
    </row>
    <row r="3399" spans="1:12" ht="13.95" customHeight="1" x14ac:dyDescent="0.3">
      <c r="A3399" s="94">
        <v>43861</v>
      </c>
      <c r="B3399" s="57" t="s">
        <v>375</v>
      </c>
      <c r="C3399" s="57" t="s">
        <v>118</v>
      </c>
      <c r="D3399" s="19" t="str">
        <f t="shared" si="318"/>
        <v>Cyclicals</v>
      </c>
      <c r="E3399" s="19" t="str">
        <f t="shared" si="319"/>
        <v>Cyclicals ex-WEG &amp; Embraer</v>
      </c>
      <c r="F3399" s="100">
        <v>1.5089999999999999E-3</v>
      </c>
      <c r="G3399" s="101">
        <v>19.878</v>
      </c>
      <c r="H3399" s="98">
        <v>0.64245999999999992</v>
      </c>
      <c r="I3399" s="20">
        <f t="shared" si="320"/>
        <v>1</v>
      </c>
      <c r="J3399" s="102">
        <f t="shared" si="321"/>
        <v>7.5913069725324476E-5</v>
      </c>
      <c r="K3399" s="102">
        <f t="shared" si="322"/>
        <v>1.1815999396900116E-4</v>
      </c>
      <c r="L3399" s="96">
        <f t="shared" si="323"/>
        <v>1.5089999999999999E-3</v>
      </c>
    </row>
    <row r="3400" spans="1:12" ht="13.95" customHeight="1" x14ac:dyDescent="0.3">
      <c r="A3400" s="94">
        <v>43890</v>
      </c>
      <c r="B3400" s="57" t="s">
        <v>375</v>
      </c>
      <c r="C3400" s="57" t="s">
        <v>118</v>
      </c>
      <c r="D3400" s="19" t="str">
        <f t="shared" si="318"/>
        <v>Cyclicals</v>
      </c>
      <c r="E3400" s="19" t="str">
        <f t="shared" si="319"/>
        <v>Cyclicals ex-WEG &amp; Embraer</v>
      </c>
      <c r="F3400" s="100">
        <v>1.4710000000000001E-3</v>
      </c>
      <c r="G3400" s="101">
        <v>17.36</v>
      </c>
      <c r="H3400" s="98">
        <v>0.63736999999999999</v>
      </c>
      <c r="I3400" s="20">
        <f t="shared" si="320"/>
        <v>1</v>
      </c>
      <c r="J3400" s="102">
        <f t="shared" si="321"/>
        <v>8.4735023041474661E-5</v>
      </c>
      <c r="K3400" s="102">
        <f t="shared" si="322"/>
        <v>1.3294479351314725E-4</v>
      </c>
      <c r="L3400" s="96">
        <f t="shared" si="323"/>
        <v>1.4710000000000001E-3</v>
      </c>
    </row>
    <row r="3401" spans="1:12" ht="13.95" customHeight="1" x14ac:dyDescent="0.3">
      <c r="A3401" s="94">
        <v>43921</v>
      </c>
      <c r="B3401" s="57" t="s">
        <v>375</v>
      </c>
      <c r="C3401" s="57" t="s">
        <v>118</v>
      </c>
      <c r="D3401" s="19" t="str">
        <f t="shared" si="318"/>
        <v>Cyclicals</v>
      </c>
      <c r="E3401" s="19" t="str">
        <f t="shared" si="319"/>
        <v>Cyclicals ex-WEG &amp; Embraer</v>
      </c>
      <c r="F3401" s="100">
        <v>1.2589999999999999E-3</v>
      </c>
      <c r="G3401" s="101">
        <v>10.942</v>
      </c>
      <c r="H3401" s="98">
        <v>0.59350999999999998</v>
      </c>
      <c r="I3401" s="20">
        <f t="shared" si="320"/>
        <v>1</v>
      </c>
      <c r="J3401" s="102">
        <f t="shared" si="321"/>
        <v>1.1506123195028331E-4</v>
      </c>
      <c r="K3401" s="102">
        <f t="shared" si="322"/>
        <v>1.9386570057839517E-4</v>
      </c>
      <c r="L3401" s="96">
        <f t="shared" si="323"/>
        <v>1.2589999999999999E-3</v>
      </c>
    </row>
    <row r="3402" spans="1:12" ht="13.95" customHeight="1" x14ac:dyDescent="0.3">
      <c r="A3402" s="94">
        <v>43951</v>
      </c>
      <c r="B3402" s="57" t="s">
        <v>375</v>
      </c>
      <c r="C3402" s="57" t="s">
        <v>118</v>
      </c>
      <c r="D3402" s="19" t="str">
        <f t="shared" si="318"/>
        <v>Cyclicals</v>
      </c>
      <c r="E3402" s="19" t="str">
        <f t="shared" si="319"/>
        <v>Cyclicals ex-WEG &amp; Embraer</v>
      </c>
      <c r="F3402" s="100">
        <v>1.2340000000000001E-3</v>
      </c>
      <c r="G3402" s="101">
        <v>11.632</v>
      </c>
      <c r="H3402" s="98">
        <v>0.59868999999999994</v>
      </c>
      <c r="I3402" s="20">
        <f t="shared" si="320"/>
        <v>1</v>
      </c>
      <c r="J3402" s="102">
        <f t="shared" si="321"/>
        <v>1.0608665749656122E-4</v>
      </c>
      <c r="K3402" s="102">
        <f t="shared" si="322"/>
        <v>1.7719797807974283E-4</v>
      </c>
      <c r="L3402" s="96">
        <f t="shared" si="323"/>
        <v>1.2340000000000001E-3</v>
      </c>
    </row>
    <row r="3403" spans="1:12" ht="13.95" customHeight="1" x14ac:dyDescent="0.3">
      <c r="A3403" s="94">
        <v>43982</v>
      </c>
      <c r="B3403" s="57" t="s">
        <v>375</v>
      </c>
      <c r="C3403" s="57" t="s">
        <v>118</v>
      </c>
      <c r="D3403" s="19" t="str">
        <f t="shared" si="318"/>
        <v>Cyclicals</v>
      </c>
      <c r="E3403" s="19" t="str">
        <f t="shared" si="319"/>
        <v>Cyclicals ex-WEG &amp; Embraer</v>
      </c>
      <c r="F3403" s="100">
        <v>1.4250000000000001E-3</v>
      </c>
      <c r="G3403" s="101">
        <v>16.238</v>
      </c>
      <c r="H3403" s="98">
        <v>0.54421999999999993</v>
      </c>
      <c r="I3403" s="20">
        <f t="shared" si="320"/>
        <v>1</v>
      </c>
      <c r="J3403" s="102">
        <f t="shared" si="321"/>
        <v>8.7757112944943959E-5</v>
      </c>
      <c r="K3403" s="102">
        <f t="shared" si="322"/>
        <v>1.6125300971104329E-4</v>
      </c>
      <c r="L3403" s="96">
        <f t="shared" si="323"/>
        <v>1.4250000000000001E-3</v>
      </c>
    </row>
    <row r="3404" spans="1:12" ht="13.95" customHeight="1" x14ac:dyDescent="0.3">
      <c r="A3404" s="94">
        <v>44012</v>
      </c>
      <c r="B3404" s="57" t="s">
        <v>375</v>
      </c>
      <c r="C3404" s="57" t="s">
        <v>118</v>
      </c>
      <c r="D3404" s="19" t="str">
        <f t="shared" si="318"/>
        <v>Cyclicals</v>
      </c>
      <c r="E3404" s="19" t="str">
        <f t="shared" si="319"/>
        <v>Cyclicals ex-WEG &amp; Embraer</v>
      </c>
      <c r="F3404" s="100">
        <v>1.2899999999999999E-3</v>
      </c>
      <c r="G3404" s="101">
        <v>15.135999999999999</v>
      </c>
      <c r="H3404" s="98">
        <v>0.60516999999999999</v>
      </c>
      <c r="I3404" s="20">
        <f t="shared" si="320"/>
        <v>1</v>
      </c>
      <c r="J3404" s="102">
        <f t="shared" si="321"/>
        <v>8.522727272727272E-5</v>
      </c>
      <c r="K3404" s="102">
        <f t="shared" si="322"/>
        <v>1.4083195255427849E-4</v>
      </c>
      <c r="L3404" s="96">
        <f t="shared" si="323"/>
        <v>1.2899999999999999E-3</v>
      </c>
    </row>
    <row r="3405" spans="1:12" ht="13.95" customHeight="1" x14ac:dyDescent="0.3">
      <c r="A3405" s="94">
        <v>44043</v>
      </c>
      <c r="B3405" s="57" t="s">
        <v>375</v>
      </c>
      <c r="C3405" s="57" t="s">
        <v>118</v>
      </c>
      <c r="D3405" s="19" t="str">
        <f t="shared" si="318"/>
        <v>Cyclicals</v>
      </c>
      <c r="E3405" s="19" t="str">
        <f t="shared" si="319"/>
        <v>Cyclicals ex-WEG &amp; Embraer</v>
      </c>
      <c r="F3405" s="100">
        <v>1.328E-3</v>
      </c>
      <c r="G3405" s="101">
        <v>17.010000000000002</v>
      </c>
      <c r="H3405" s="98">
        <v>0.55596000000000001</v>
      </c>
      <c r="I3405" s="20">
        <f t="shared" si="320"/>
        <v>1</v>
      </c>
      <c r="J3405" s="102">
        <f t="shared" si="321"/>
        <v>7.807172251616695E-5</v>
      </c>
      <c r="K3405" s="102">
        <f t="shared" si="322"/>
        <v>1.4042686976790947E-4</v>
      </c>
      <c r="L3405" s="96">
        <f t="shared" si="323"/>
        <v>1.328E-3</v>
      </c>
    </row>
    <row r="3406" spans="1:12" ht="13.95" customHeight="1" x14ac:dyDescent="0.3">
      <c r="A3406" s="94">
        <v>44074</v>
      </c>
      <c r="B3406" s="57" t="s">
        <v>375</v>
      </c>
      <c r="C3406" s="57" t="s">
        <v>118</v>
      </c>
      <c r="D3406" s="19" t="str">
        <f t="shared" si="318"/>
        <v>Cyclicals</v>
      </c>
      <c r="E3406" s="19" t="str">
        <f t="shared" si="319"/>
        <v>Cyclicals ex-WEG &amp; Embraer</v>
      </c>
      <c r="F3406" s="100">
        <v>1.225E-3</v>
      </c>
      <c r="G3406" s="101">
        <v>17.058</v>
      </c>
      <c r="H3406" s="98">
        <v>0.55479999999999996</v>
      </c>
      <c r="I3406" s="20">
        <f t="shared" si="320"/>
        <v>1</v>
      </c>
      <c r="J3406" s="102">
        <f t="shared" si="321"/>
        <v>7.1813811701254535E-5</v>
      </c>
      <c r="K3406" s="102">
        <f t="shared" si="322"/>
        <v>1.2944090068719275E-4</v>
      </c>
      <c r="L3406" s="96">
        <f t="shared" si="323"/>
        <v>1.225E-3</v>
      </c>
    </row>
    <row r="3407" spans="1:12" ht="13.95" customHeight="1" x14ac:dyDescent="0.3">
      <c r="A3407" s="94">
        <v>44104</v>
      </c>
      <c r="B3407" s="57" t="s">
        <v>375</v>
      </c>
      <c r="C3407" s="57" t="s">
        <v>118</v>
      </c>
      <c r="D3407" s="19" t="str">
        <f t="shared" si="318"/>
        <v>Cyclicals</v>
      </c>
      <c r="E3407" s="19" t="str">
        <f t="shared" si="319"/>
        <v>Cyclicals ex-WEG &amp; Embraer</v>
      </c>
      <c r="F3407" s="100">
        <v>1.1709999999999999E-3</v>
      </c>
      <c r="G3407" s="101">
        <v>14.795999999999999</v>
      </c>
      <c r="H3407" s="98">
        <v>0.52697000000000005</v>
      </c>
      <c r="I3407" s="20">
        <f t="shared" si="320"/>
        <v>1</v>
      </c>
      <c r="J3407" s="102">
        <f t="shared" si="321"/>
        <v>7.9143011624763446E-5</v>
      </c>
      <c r="K3407" s="102">
        <f t="shared" si="322"/>
        <v>1.5018504207974542E-4</v>
      </c>
      <c r="L3407" s="96">
        <f t="shared" si="323"/>
        <v>1.1709999999999999E-3</v>
      </c>
    </row>
    <row r="3408" spans="1:12" ht="13.95" customHeight="1" x14ac:dyDescent="0.3">
      <c r="A3408" s="94">
        <v>44135</v>
      </c>
      <c r="B3408" s="57" t="s">
        <v>375</v>
      </c>
      <c r="C3408" s="57" t="s">
        <v>118</v>
      </c>
      <c r="D3408" s="19" t="str">
        <f t="shared" si="318"/>
        <v>Cyclicals</v>
      </c>
      <c r="E3408" s="19" t="str">
        <f t="shared" si="319"/>
        <v>Cyclicals ex-WEG &amp; Embraer</v>
      </c>
      <c r="F3408" s="100">
        <v>9.9200000000000004E-4</v>
      </c>
      <c r="G3408" s="101">
        <v>11.936</v>
      </c>
      <c r="H3408" s="98">
        <v>0.54395000000000004</v>
      </c>
      <c r="I3408" s="20">
        <f t="shared" si="320"/>
        <v>1</v>
      </c>
      <c r="J3408" s="102">
        <f t="shared" si="321"/>
        <v>8.3109919571045578E-5</v>
      </c>
      <c r="K3408" s="102">
        <f t="shared" si="322"/>
        <v>1.5278963061135319E-4</v>
      </c>
      <c r="L3408" s="96">
        <f t="shared" si="323"/>
        <v>9.9200000000000004E-4</v>
      </c>
    </row>
    <row r="3409" spans="1:12" ht="13.95" customHeight="1" x14ac:dyDescent="0.3">
      <c r="A3409" s="94">
        <v>44165</v>
      </c>
      <c r="B3409" s="57" t="s">
        <v>375</v>
      </c>
      <c r="C3409" s="57" t="s">
        <v>118</v>
      </c>
      <c r="D3409" s="19" t="str">
        <f t="shared" si="318"/>
        <v>Cyclicals</v>
      </c>
      <c r="E3409" s="19" t="str">
        <f t="shared" si="319"/>
        <v>Cyclicals ex-WEG &amp; Embraer</v>
      </c>
      <c r="F3409" s="100">
        <v>1.0319999999999999E-3</v>
      </c>
      <c r="G3409" s="101">
        <v>14.502000000000001</v>
      </c>
      <c r="H3409" s="98">
        <v>0.55031999999999992</v>
      </c>
      <c r="I3409" s="20">
        <f t="shared" si="320"/>
        <v>1</v>
      </c>
      <c r="J3409" s="102">
        <f t="shared" si="321"/>
        <v>7.1162598262308638E-5</v>
      </c>
      <c r="K3409" s="102">
        <f t="shared" si="322"/>
        <v>1.2931130662579708E-4</v>
      </c>
      <c r="L3409" s="96">
        <f t="shared" si="323"/>
        <v>1.0319999999999999E-3</v>
      </c>
    </row>
    <row r="3410" spans="1:12" ht="13.95" customHeight="1" x14ac:dyDescent="0.3">
      <c r="A3410" s="94">
        <v>44196</v>
      </c>
      <c r="B3410" s="57" t="s">
        <v>375</v>
      </c>
      <c r="C3410" s="57" t="s">
        <v>118</v>
      </c>
      <c r="D3410" s="19" t="str">
        <f t="shared" si="318"/>
        <v>Cyclicals</v>
      </c>
      <c r="E3410" s="19" t="str">
        <f t="shared" si="319"/>
        <v>Cyclicals ex-WEG &amp; Embraer</v>
      </c>
      <c r="F3410" s="100">
        <v>1.0560000000000001E-3</v>
      </c>
      <c r="G3410" s="101">
        <v>15.042</v>
      </c>
      <c r="H3410" s="98">
        <v>0.49213000000000001</v>
      </c>
      <c r="I3410" s="20">
        <f t="shared" si="320"/>
        <v>1</v>
      </c>
      <c r="J3410" s="102">
        <f t="shared" si="321"/>
        <v>7.0203430394894303E-5</v>
      </c>
      <c r="K3410" s="102">
        <f t="shared" si="322"/>
        <v>1.4265220652042002E-4</v>
      </c>
      <c r="L3410" s="96">
        <f t="shared" si="323"/>
        <v>1.0560000000000001E-3</v>
      </c>
    </row>
    <row r="3411" spans="1:12" ht="13.95" customHeight="1" x14ac:dyDescent="0.3">
      <c r="A3411" s="94">
        <v>44227</v>
      </c>
      <c r="B3411" s="57" t="s">
        <v>375</v>
      </c>
      <c r="C3411" s="57" t="s">
        <v>118</v>
      </c>
      <c r="D3411" s="19" t="str">
        <f t="shared" si="318"/>
        <v>Cyclicals</v>
      </c>
      <c r="E3411" s="19" t="str">
        <f t="shared" si="319"/>
        <v>Cyclicals ex-WEG &amp; Embraer</v>
      </c>
      <c r="F3411" s="100">
        <v>9.7999999999999997E-4</v>
      </c>
      <c r="G3411" s="101">
        <v>14.125999999999999</v>
      </c>
      <c r="H3411" s="98">
        <v>0.46544999999999997</v>
      </c>
      <c r="I3411" s="20">
        <f t="shared" si="320"/>
        <v>1</v>
      </c>
      <c r="J3411" s="102">
        <f t="shared" si="321"/>
        <v>6.9375619425173445E-5</v>
      </c>
      <c r="K3411" s="102">
        <f t="shared" si="322"/>
        <v>1.4905063793140713E-4</v>
      </c>
      <c r="L3411" s="96">
        <f t="shared" si="323"/>
        <v>9.7999999999999997E-4</v>
      </c>
    </row>
    <row r="3412" spans="1:12" ht="13.95" customHeight="1" x14ac:dyDescent="0.3">
      <c r="A3412" s="94">
        <v>44255</v>
      </c>
      <c r="B3412" s="57" t="s">
        <v>375</v>
      </c>
      <c r="C3412" s="57" t="s">
        <v>118</v>
      </c>
      <c r="D3412" s="19" t="str">
        <f t="shared" si="318"/>
        <v>Cyclicals</v>
      </c>
      <c r="E3412" s="19" t="str">
        <f t="shared" si="319"/>
        <v>Cyclicals ex-WEG &amp; Embraer</v>
      </c>
      <c r="F3412" s="100">
        <v>9.2999999999999995E-4</v>
      </c>
      <c r="G3412" s="101">
        <v>13.141</v>
      </c>
      <c r="H3412" s="98">
        <v>0.44821</v>
      </c>
      <c r="I3412" s="20">
        <f t="shared" si="320"/>
        <v>1</v>
      </c>
      <c r="J3412" s="102">
        <f t="shared" si="321"/>
        <v>7.0770869796819112E-5</v>
      </c>
      <c r="K3412" s="102">
        <f t="shared" si="322"/>
        <v>1.5789667744320544E-4</v>
      </c>
      <c r="L3412" s="96">
        <f t="shared" si="323"/>
        <v>9.2999999999999995E-4</v>
      </c>
    </row>
    <row r="3413" spans="1:12" ht="13.95" customHeight="1" x14ac:dyDescent="0.3">
      <c r="A3413" s="94">
        <v>44286</v>
      </c>
      <c r="B3413" s="57" t="s">
        <v>375</v>
      </c>
      <c r="C3413" s="57" t="s">
        <v>118</v>
      </c>
      <c r="D3413" s="19" t="str">
        <f t="shared" si="318"/>
        <v>Cyclicals</v>
      </c>
      <c r="E3413" s="19" t="str">
        <f t="shared" si="319"/>
        <v>Cyclicals ex-WEG &amp; Embraer</v>
      </c>
      <c r="F3413" s="100">
        <v>9.3999999999999997E-4</v>
      </c>
      <c r="G3413" s="101">
        <v>16.425000000000001</v>
      </c>
      <c r="H3413" s="98">
        <v>0.65394000000000008</v>
      </c>
      <c r="I3413" s="20">
        <f t="shared" si="320"/>
        <v>1</v>
      </c>
      <c r="J3413" s="102">
        <f t="shared" si="321"/>
        <v>5.7229832572298319E-5</v>
      </c>
      <c r="K3413" s="102">
        <f t="shared" si="322"/>
        <v>8.7515418191727549E-5</v>
      </c>
      <c r="L3413" s="96">
        <f t="shared" si="323"/>
        <v>9.3999999999999997E-4</v>
      </c>
    </row>
    <row r="3414" spans="1:12" ht="13.95" customHeight="1" x14ac:dyDescent="0.3">
      <c r="A3414" s="94">
        <v>44316</v>
      </c>
      <c r="B3414" s="57" t="s">
        <v>375</v>
      </c>
      <c r="C3414" s="57" t="s">
        <v>118</v>
      </c>
      <c r="D3414" s="19" t="str">
        <f t="shared" si="318"/>
        <v>Cyclicals</v>
      </c>
      <c r="E3414" s="19" t="str">
        <f t="shared" si="319"/>
        <v>Cyclicals ex-WEG &amp; Embraer</v>
      </c>
      <c r="F3414" s="100">
        <v>9.6000000000000002E-4</v>
      </c>
      <c r="G3414" s="101">
        <v>17.826000000000001</v>
      </c>
      <c r="H3414" s="98">
        <v>0.76922999999999997</v>
      </c>
      <c r="I3414" s="20">
        <f t="shared" si="320"/>
        <v>1</v>
      </c>
      <c r="J3414" s="102">
        <f t="shared" si="321"/>
        <v>5.385392123864019E-5</v>
      </c>
      <c r="K3414" s="102">
        <f t="shared" si="322"/>
        <v>7.0010167620399876E-5</v>
      </c>
      <c r="L3414" s="96">
        <f t="shared" si="323"/>
        <v>9.6000000000000002E-4</v>
      </c>
    </row>
    <row r="3415" spans="1:12" ht="13.95" customHeight="1" x14ac:dyDescent="0.3">
      <c r="A3415" s="94">
        <v>44347</v>
      </c>
      <c r="B3415" s="57" t="s">
        <v>375</v>
      </c>
      <c r="C3415" s="57" t="s">
        <v>118</v>
      </c>
      <c r="D3415" s="19" t="str">
        <f t="shared" si="318"/>
        <v>Cyclicals</v>
      </c>
      <c r="E3415" s="19" t="str">
        <f t="shared" si="319"/>
        <v>Cyclicals ex-WEG &amp; Embraer</v>
      </c>
      <c r="F3415" s="100">
        <v>9.3999999999999997E-4</v>
      </c>
      <c r="G3415" s="101">
        <v>23.984999999999999</v>
      </c>
      <c r="H3415" s="98">
        <v>1.3923000000000001</v>
      </c>
      <c r="I3415" s="20">
        <f t="shared" si="320"/>
        <v>0</v>
      </c>
      <c r="J3415" s="102">
        <f t="shared" si="321"/>
        <v>0</v>
      </c>
      <c r="K3415" s="102">
        <f t="shared" si="322"/>
        <v>0</v>
      </c>
      <c r="L3415" s="96">
        <f t="shared" si="323"/>
        <v>0</v>
      </c>
    </row>
    <row r="3416" spans="1:12" ht="13.95" customHeight="1" x14ac:dyDescent="0.3">
      <c r="A3416" s="94">
        <v>44377</v>
      </c>
      <c r="B3416" s="57" t="s">
        <v>375</v>
      </c>
      <c r="C3416" s="57" t="s">
        <v>118</v>
      </c>
      <c r="D3416" s="19" t="str">
        <f t="shared" si="318"/>
        <v>Cyclicals</v>
      </c>
      <c r="E3416" s="19" t="str">
        <f t="shared" si="319"/>
        <v>Cyclicals ex-WEG &amp; Embraer</v>
      </c>
      <c r="F3416" s="100">
        <v>8.9999999999999998E-4</v>
      </c>
      <c r="G3416" s="101">
        <v>24.369</v>
      </c>
      <c r="H3416" s="98">
        <v>0.8031100000000001</v>
      </c>
      <c r="I3416" s="20">
        <f t="shared" si="320"/>
        <v>1</v>
      </c>
      <c r="J3416" s="102">
        <f t="shared" si="321"/>
        <v>3.6932167918256798E-5</v>
      </c>
      <c r="K3416" s="102">
        <f t="shared" si="322"/>
        <v>4.5986437621567148E-5</v>
      </c>
      <c r="L3416" s="96">
        <f t="shared" si="323"/>
        <v>8.9999999999999998E-4</v>
      </c>
    </row>
    <row r="3417" spans="1:12" ht="13.95" customHeight="1" x14ac:dyDescent="0.3">
      <c r="A3417" s="94">
        <v>44408</v>
      </c>
      <c r="B3417" s="57" t="s">
        <v>375</v>
      </c>
      <c r="C3417" s="57" t="s">
        <v>118</v>
      </c>
      <c r="D3417" s="19" t="str">
        <f t="shared" si="318"/>
        <v>Cyclicals</v>
      </c>
      <c r="E3417" s="19" t="str">
        <f t="shared" si="319"/>
        <v>Cyclicals ex-WEG &amp; Embraer</v>
      </c>
      <c r="F3417" s="100">
        <v>1.6299999999999999E-3</v>
      </c>
      <c r="G3417" s="101">
        <v>22.922000000000001</v>
      </c>
      <c r="H3417" s="98">
        <v>0.7419</v>
      </c>
      <c r="I3417" s="20">
        <f t="shared" si="320"/>
        <v>1</v>
      </c>
      <c r="J3417" s="102">
        <f t="shared" si="321"/>
        <v>7.1110723322572196E-5</v>
      </c>
      <c r="K3417" s="102">
        <f t="shared" si="322"/>
        <v>9.5849472061695909E-5</v>
      </c>
      <c r="L3417" s="96">
        <f t="shared" si="323"/>
        <v>1.6299999999999999E-3</v>
      </c>
    </row>
    <row r="3418" spans="1:12" ht="13.95" customHeight="1" x14ac:dyDescent="0.3">
      <c r="A3418" s="94">
        <v>44439</v>
      </c>
      <c r="B3418" s="57" t="s">
        <v>375</v>
      </c>
      <c r="C3418" s="57" t="s">
        <v>118</v>
      </c>
      <c r="D3418" s="19" t="str">
        <f t="shared" si="318"/>
        <v>Cyclicals</v>
      </c>
      <c r="E3418" s="19" t="str">
        <f t="shared" si="319"/>
        <v>Cyclicals ex-WEG &amp; Embraer</v>
      </c>
      <c r="F3418" s="100">
        <v>1.5200000000000001E-3</v>
      </c>
      <c r="G3418" s="101">
        <v>27.466999999999999</v>
      </c>
      <c r="H3418" s="98">
        <v>0.18465000000000001</v>
      </c>
      <c r="I3418" s="20">
        <f t="shared" si="320"/>
        <v>1</v>
      </c>
      <c r="J3418" s="102">
        <f t="shared" si="321"/>
        <v>5.5339134233807846E-5</v>
      </c>
      <c r="K3418" s="102">
        <f t="shared" si="322"/>
        <v>2.9969745049449146E-4</v>
      </c>
      <c r="L3418" s="96">
        <f t="shared" si="323"/>
        <v>1.5200000000000001E-3</v>
      </c>
    </row>
    <row r="3419" spans="1:12" ht="13.95" customHeight="1" x14ac:dyDescent="0.3">
      <c r="A3419" s="94">
        <v>44469</v>
      </c>
      <c r="B3419" s="57" t="s">
        <v>375</v>
      </c>
      <c r="C3419" s="57" t="s">
        <v>118</v>
      </c>
      <c r="D3419" s="19" t="str">
        <f t="shared" si="318"/>
        <v>Cyclicals</v>
      </c>
      <c r="E3419" s="19" t="str">
        <f t="shared" si="319"/>
        <v>Cyclicals ex-WEG &amp; Embraer</v>
      </c>
      <c r="F3419" s="100">
        <v>1.41E-3</v>
      </c>
      <c r="G3419" s="101">
        <v>26.181000000000001</v>
      </c>
      <c r="H3419" s="98">
        <v>0.16414999999999999</v>
      </c>
      <c r="I3419" s="20">
        <f t="shared" si="320"/>
        <v>1</v>
      </c>
      <c r="J3419" s="102">
        <f t="shared" si="321"/>
        <v>5.3855849661968602E-5</v>
      </c>
      <c r="K3419" s="102">
        <f t="shared" si="322"/>
        <v>3.2808924558007071E-4</v>
      </c>
      <c r="L3419" s="96">
        <f t="shared" si="323"/>
        <v>1.41E-3</v>
      </c>
    </row>
    <row r="3420" spans="1:12" ht="13.95" customHeight="1" x14ac:dyDescent="0.3">
      <c r="A3420" s="94">
        <v>44500</v>
      </c>
      <c r="B3420" s="57" t="s">
        <v>375</v>
      </c>
      <c r="C3420" s="57" t="s">
        <v>118</v>
      </c>
      <c r="D3420" s="19" t="str">
        <f t="shared" si="318"/>
        <v>Cyclicals</v>
      </c>
      <c r="E3420" s="19" t="str">
        <f t="shared" si="319"/>
        <v>Cyclicals ex-WEG &amp; Embraer</v>
      </c>
      <c r="F3420" s="100">
        <v>1.4E-3</v>
      </c>
      <c r="G3420" s="101">
        <v>27.373999999999999</v>
      </c>
      <c r="H3420" s="98">
        <v>0.13680999999999999</v>
      </c>
      <c r="I3420" s="20">
        <f t="shared" si="320"/>
        <v>1</v>
      </c>
      <c r="J3420" s="102">
        <f t="shared" si="321"/>
        <v>5.1143420764228833E-5</v>
      </c>
      <c r="K3420" s="102">
        <f t="shared" si="322"/>
        <v>3.7382808832854938E-4</v>
      </c>
      <c r="L3420" s="96">
        <f t="shared" si="323"/>
        <v>1.4E-3</v>
      </c>
    </row>
    <row r="3421" spans="1:12" ht="13.95" customHeight="1" x14ac:dyDescent="0.3">
      <c r="A3421" s="94">
        <v>44530</v>
      </c>
      <c r="B3421" s="57" t="s">
        <v>375</v>
      </c>
      <c r="C3421" s="57" t="s">
        <v>118</v>
      </c>
      <c r="D3421" s="19" t="str">
        <f t="shared" si="318"/>
        <v>Cyclicals</v>
      </c>
      <c r="E3421" s="19" t="str">
        <f t="shared" si="319"/>
        <v>Cyclicals ex-WEG &amp; Embraer</v>
      </c>
      <c r="F3421" s="100">
        <v>1.4499999999999999E-3</v>
      </c>
      <c r="G3421" s="101">
        <v>30.268999999999998</v>
      </c>
      <c r="H3421" s="98">
        <v>0.11554</v>
      </c>
      <c r="I3421" s="20">
        <f t="shared" si="320"/>
        <v>1</v>
      </c>
      <c r="J3421" s="102">
        <f t="shared" si="321"/>
        <v>4.7903795962866295E-5</v>
      </c>
      <c r="K3421" s="102">
        <f t="shared" si="322"/>
        <v>4.1460789304886874E-4</v>
      </c>
      <c r="L3421" s="96">
        <f t="shared" si="323"/>
        <v>1.4499999999999999E-3</v>
      </c>
    </row>
    <row r="3422" spans="1:12" ht="13.95" customHeight="1" x14ac:dyDescent="0.3">
      <c r="A3422" s="94">
        <v>44561</v>
      </c>
      <c r="B3422" s="57" t="s">
        <v>375</v>
      </c>
      <c r="C3422" s="57" t="s">
        <v>118</v>
      </c>
      <c r="D3422" s="19" t="str">
        <f t="shared" si="318"/>
        <v>Cyclicals</v>
      </c>
      <c r="E3422" s="19" t="str">
        <f t="shared" si="319"/>
        <v>Cyclicals ex-WEG &amp; Embraer</v>
      </c>
      <c r="F3422" s="100">
        <v>1.24E-3</v>
      </c>
      <c r="G3422" s="101">
        <v>23.315999999999999</v>
      </c>
      <c r="H3422" s="98">
        <v>7.8259999999999996E-2</v>
      </c>
      <c r="I3422" s="20">
        <f t="shared" si="320"/>
        <v>1</v>
      </c>
      <c r="J3422" s="102">
        <f t="shared" si="321"/>
        <v>5.3182364041859673E-5</v>
      </c>
      <c r="K3422" s="102">
        <f t="shared" si="322"/>
        <v>6.7955998009020793E-4</v>
      </c>
      <c r="L3422" s="96">
        <f t="shared" si="323"/>
        <v>1.24E-3</v>
      </c>
    </row>
    <row r="3423" spans="1:12" ht="13.95" customHeight="1" x14ac:dyDescent="0.3">
      <c r="A3423" s="94">
        <v>44592</v>
      </c>
      <c r="B3423" s="57" t="s">
        <v>375</v>
      </c>
      <c r="C3423" s="57" t="s">
        <v>118</v>
      </c>
      <c r="D3423" s="19" t="str">
        <f t="shared" si="318"/>
        <v>Cyclicals</v>
      </c>
      <c r="E3423" s="19" t="str">
        <f t="shared" si="319"/>
        <v>Cyclicals ex-WEG &amp; Embraer</v>
      </c>
      <c r="F3423" s="100">
        <v>1.2600000000000001E-3</v>
      </c>
      <c r="G3423" s="101">
        <v>25.997</v>
      </c>
      <c r="H3423" s="98">
        <v>7.3139999999999997E-2</v>
      </c>
      <c r="I3423" s="20">
        <f t="shared" si="320"/>
        <v>1</v>
      </c>
      <c r="J3423" s="102">
        <f t="shared" si="321"/>
        <v>4.846713082278725E-5</v>
      </c>
      <c r="K3423" s="102">
        <f t="shared" si="322"/>
        <v>6.626624394693362E-4</v>
      </c>
      <c r="L3423" s="96">
        <f t="shared" si="323"/>
        <v>1.2600000000000001E-3</v>
      </c>
    </row>
    <row r="3424" spans="1:12" ht="13.95" customHeight="1" x14ac:dyDescent="0.3">
      <c r="A3424" s="94">
        <v>44620</v>
      </c>
      <c r="B3424" s="57" t="s">
        <v>375</v>
      </c>
      <c r="C3424" s="57" t="s">
        <v>118</v>
      </c>
      <c r="D3424" s="19" t="str">
        <f t="shared" si="318"/>
        <v>Cyclicals</v>
      </c>
      <c r="E3424" s="19" t="str">
        <f t="shared" si="319"/>
        <v>Cyclicals ex-WEG &amp; Embraer</v>
      </c>
      <c r="F3424" s="100">
        <v>1.0200000000000001E-3</v>
      </c>
      <c r="G3424" s="101">
        <v>20.478000000000002</v>
      </c>
      <c r="H3424" s="98">
        <v>7.4480000000000005E-2</v>
      </c>
      <c r="I3424" s="20">
        <f t="shared" si="320"/>
        <v>1</v>
      </c>
      <c r="J3424" s="102">
        <f t="shared" si="321"/>
        <v>4.9809551714034576E-5</v>
      </c>
      <c r="K3424" s="102">
        <f t="shared" si="322"/>
        <v>6.6876412075771445E-4</v>
      </c>
      <c r="L3424" s="96">
        <f t="shared" si="323"/>
        <v>1.0200000000000001E-3</v>
      </c>
    </row>
    <row r="3425" spans="1:12" ht="13.95" customHeight="1" x14ac:dyDescent="0.3">
      <c r="A3425" s="94">
        <v>44651</v>
      </c>
      <c r="B3425" s="57" t="s">
        <v>375</v>
      </c>
      <c r="C3425" s="57" t="s">
        <v>118</v>
      </c>
      <c r="D3425" s="19" t="str">
        <f t="shared" si="318"/>
        <v>Cyclicals</v>
      </c>
      <c r="E3425" s="19" t="str">
        <f t="shared" si="319"/>
        <v>Cyclicals ex-WEG &amp; Embraer</v>
      </c>
      <c r="F3425" s="100">
        <v>1.14E-3</v>
      </c>
      <c r="G3425" s="101">
        <v>25.053000000000001</v>
      </c>
      <c r="H3425" s="98">
        <v>7.8780000000000003E-2</v>
      </c>
      <c r="I3425" s="20">
        <f t="shared" si="320"/>
        <v>1</v>
      </c>
      <c r="J3425" s="102">
        <f t="shared" si="321"/>
        <v>4.5503532511076516E-5</v>
      </c>
      <c r="K3425" s="102">
        <f t="shared" si="322"/>
        <v>5.7760259597710727E-4</v>
      </c>
      <c r="L3425" s="96">
        <f t="shared" si="323"/>
        <v>1.14E-3</v>
      </c>
    </row>
    <row r="3426" spans="1:12" ht="13.95" customHeight="1" x14ac:dyDescent="0.3">
      <c r="A3426" s="94">
        <v>44681</v>
      </c>
      <c r="B3426" s="57" t="s">
        <v>375</v>
      </c>
      <c r="C3426" s="57" t="s">
        <v>118</v>
      </c>
      <c r="D3426" s="19" t="str">
        <f t="shared" si="318"/>
        <v>Cyclicals</v>
      </c>
      <c r="E3426" s="19" t="str">
        <f t="shared" si="319"/>
        <v>Cyclicals ex-WEG &amp; Embraer</v>
      </c>
      <c r="F3426" s="100">
        <v>1.16E-3</v>
      </c>
      <c r="G3426" s="101">
        <v>26.436</v>
      </c>
      <c r="H3426" s="98">
        <v>6.268E-2</v>
      </c>
      <c r="I3426" s="20">
        <f t="shared" si="320"/>
        <v>1</v>
      </c>
      <c r="J3426" s="102">
        <f t="shared" si="321"/>
        <v>4.3879558178241791E-5</v>
      </c>
      <c r="K3426" s="102">
        <f t="shared" si="322"/>
        <v>7.0005676736186644E-4</v>
      </c>
      <c r="L3426" s="96">
        <f t="shared" si="323"/>
        <v>1.16E-3</v>
      </c>
    </row>
    <row r="3427" spans="1:12" ht="13.95" customHeight="1" x14ac:dyDescent="0.3">
      <c r="A3427" s="94">
        <v>44712</v>
      </c>
      <c r="B3427" s="57" t="s">
        <v>375</v>
      </c>
      <c r="C3427" s="57" t="s">
        <v>118</v>
      </c>
      <c r="D3427" s="19" t="str">
        <f t="shared" si="318"/>
        <v>Cyclicals</v>
      </c>
      <c r="E3427" s="19" t="str">
        <f t="shared" si="319"/>
        <v>Cyclicals ex-WEG &amp; Embraer</v>
      </c>
      <c r="F3427" s="100">
        <v>1.2199999999999999E-3</v>
      </c>
      <c r="G3427" s="101">
        <v>26.7</v>
      </c>
      <c r="H3427" s="98">
        <v>0.10136000000000001</v>
      </c>
      <c r="I3427" s="20">
        <f t="shared" si="320"/>
        <v>1</v>
      </c>
      <c r="J3427" s="102">
        <f t="shared" si="321"/>
        <v>4.5692883895131087E-5</v>
      </c>
      <c r="K3427" s="102">
        <f t="shared" si="322"/>
        <v>4.5079798633712592E-4</v>
      </c>
      <c r="L3427" s="96">
        <f t="shared" si="323"/>
        <v>1.2199999999999999E-3</v>
      </c>
    </row>
    <row r="3428" spans="1:12" ht="13.95" customHeight="1" x14ac:dyDescent="0.3">
      <c r="A3428" s="94">
        <v>44742</v>
      </c>
      <c r="B3428" s="57" t="s">
        <v>375</v>
      </c>
      <c r="C3428" s="57" t="s">
        <v>118</v>
      </c>
      <c r="D3428" s="19" t="str">
        <f t="shared" si="318"/>
        <v>Cyclicals</v>
      </c>
      <c r="E3428" s="19" t="str">
        <f t="shared" si="319"/>
        <v>Cyclicals ex-WEG &amp; Embraer</v>
      </c>
      <c r="F3428" s="100">
        <v>1.06E-3</v>
      </c>
      <c r="G3428" s="101">
        <v>14.587</v>
      </c>
      <c r="H3428" s="98">
        <v>0.13200000000000001</v>
      </c>
      <c r="I3428" s="20">
        <f t="shared" si="320"/>
        <v>1</v>
      </c>
      <c r="J3428" s="102">
        <f t="shared" si="321"/>
        <v>7.2667443614177009E-5</v>
      </c>
      <c r="K3428" s="102">
        <f t="shared" si="322"/>
        <v>5.5051093647103791E-4</v>
      </c>
      <c r="L3428" s="96">
        <f t="shared" si="323"/>
        <v>1.06E-3</v>
      </c>
    </row>
    <row r="3429" spans="1:12" ht="13.95" customHeight="1" x14ac:dyDescent="0.3">
      <c r="A3429" s="94">
        <v>44773</v>
      </c>
      <c r="B3429" s="57" t="s">
        <v>375</v>
      </c>
      <c r="C3429" s="57" t="s">
        <v>118</v>
      </c>
      <c r="D3429" s="19" t="str">
        <f t="shared" si="318"/>
        <v>Cyclicals</v>
      </c>
      <c r="E3429" s="19" t="str">
        <f t="shared" si="319"/>
        <v>Cyclicals ex-WEG &amp; Embraer</v>
      </c>
      <c r="F3429" s="100">
        <v>1.01E-3</v>
      </c>
      <c r="G3429" s="101">
        <v>14.523999999999999</v>
      </c>
      <c r="H3429" s="98">
        <v>0.10444000000000001</v>
      </c>
      <c r="I3429" s="20">
        <f t="shared" si="320"/>
        <v>1</v>
      </c>
      <c r="J3429" s="102">
        <f t="shared" si="321"/>
        <v>6.9540071605618301E-5</v>
      </c>
      <c r="K3429" s="102">
        <f t="shared" si="322"/>
        <v>6.6583752973590864E-4</v>
      </c>
      <c r="L3429" s="96">
        <f t="shared" si="323"/>
        <v>1.01E-3</v>
      </c>
    </row>
    <row r="3430" spans="1:12" ht="13.95" customHeight="1" x14ac:dyDescent="0.3">
      <c r="A3430" s="94">
        <v>44804</v>
      </c>
      <c r="B3430" s="57" t="s">
        <v>375</v>
      </c>
      <c r="C3430" s="57" t="s">
        <v>118</v>
      </c>
      <c r="D3430" s="19" t="str">
        <f t="shared" si="318"/>
        <v>Cyclicals</v>
      </c>
      <c r="E3430" s="19" t="str">
        <f t="shared" si="319"/>
        <v>Cyclicals ex-WEG &amp; Embraer</v>
      </c>
      <c r="F3430" s="100">
        <v>1.01E-3</v>
      </c>
      <c r="G3430" s="101">
        <v>16.838999999999999</v>
      </c>
      <c r="H3430" s="98">
        <v>0.10784000000000001</v>
      </c>
      <c r="I3430" s="20">
        <f t="shared" si="320"/>
        <v>1</v>
      </c>
      <c r="J3430" s="102">
        <f t="shared" si="321"/>
        <v>5.9979808777243314E-5</v>
      </c>
      <c r="K3430" s="102">
        <f t="shared" si="322"/>
        <v>5.5619258880974885E-4</v>
      </c>
      <c r="L3430" s="96">
        <f t="shared" si="323"/>
        <v>1.01E-3</v>
      </c>
    </row>
    <row r="3431" spans="1:12" ht="13.95" customHeight="1" x14ac:dyDescent="0.3">
      <c r="A3431" s="94">
        <v>44834</v>
      </c>
      <c r="B3431" s="57" t="s">
        <v>375</v>
      </c>
      <c r="C3431" s="57" t="s">
        <v>118</v>
      </c>
      <c r="D3431" s="19" t="str">
        <f t="shared" si="318"/>
        <v>Cyclicals</v>
      </c>
      <c r="E3431" s="19" t="str">
        <f t="shared" si="319"/>
        <v>Cyclicals ex-WEG &amp; Embraer</v>
      </c>
      <c r="F3431" s="100">
        <v>8.0000000000000004E-4</v>
      </c>
      <c r="G3431" s="101">
        <v>11.406000000000001</v>
      </c>
      <c r="H3431" s="98">
        <v>0.12981000000000001</v>
      </c>
      <c r="I3431" s="20">
        <f t="shared" si="320"/>
        <v>1</v>
      </c>
      <c r="J3431" s="102">
        <f t="shared" si="321"/>
        <v>7.0138523584078557E-5</v>
      </c>
      <c r="K3431" s="102">
        <f t="shared" si="322"/>
        <v>5.4031679827500621E-4</v>
      </c>
      <c r="L3431" s="96">
        <f t="shared" si="323"/>
        <v>8.0000000000000004E-4</v>
      </c>
    </row>
    <row r="3432" spans="1:12" ht="13.95" customHeight="1" x14ac:dyDescent="0.3">
      <c r="A3432" s="94">
        <v>44865</v>
      </c>
      <c r="B3432" s="57" t="s">
        <v>375</v>
      </c>
      <c r="C3432" s="57" t="s">
        <v>118</v>
      </c>
      <c r="D3432" s="19" t="str">
        <f t="shared" si="318"/>
        <v>Cyclicals</v>
      </c>
      <c r="E3432" s="19" t="str">
        <f t="shared" si="319"/>
        <v>Cyclicals ex-WEG &amp; Embraer</v>
      </c>
      <c r="F3432" s="100">
        <v>8.3000000000000001E-4</v>
      </c>
      <c r="G3432" s="101">
        <v>11.502000000000001</v>
      </c>
      <c r="H3432" s="98">
        <v>0.13564999999999999</v>
      </c>
      <c r="I3432" s="20">
        <f t="shared" si="320"/>
        <v>1</v>
      </c>
      <c r="J3432" s="102">
        <f t="shared" si="321"/>
        <v>7.2161363241175449E-5</v>
      </c>
      <c r="K3432" s="102">
        <f t="shared" si="322"/>
        <v>5.3196729259989272E-4</v>
      </c>
      <c r="L3432" s="96">
        <f t="shared" si="323"/>
        <v>8.3000000000000001E-4</v>
      </c>
    </row>
    <row r="3433" spans="1:12" ht="13.95" customHeight="1" x14ac:dyDescent="0.3">
      <c r="A3433" s="94">
        <v>44895</v>
      </c>
      <c r="B3433" s="57" t="s">
        <v>375</v>
      </c>
      <c r="C3433" s="57" t="s">
        <v>118</v>
      </c>
      <c r="D3433" s="19" t="str">
        <f t="shared" si="318"/>
        <v>Cyclicals</v>
      </c>
      <c r="E3433" s="19" t="str">
        <f t="shared" si="319"/>
        <v>Cyclicals ex-WEG &amp; Embraer</v>
      </c>
      <c r="F3433" s="100">
        <v>7.000000000000001E-4</v>
      </c>
      <c r="G3433" s="101">
        <v>8.8219999999999992</v>
      </c>
      <c r="H3433" s="98">
        <v>0.14357</v>
      </c>
      <c r="I3433" s="20">
        <f t="shared" si="320"/>
        <v>1</v>
      </c>
      <c r="J3433" s="102">
        <f t="shared" si="321"/>
        <v>7.9347086828383606E-5</v>
      </c>
      <c r="K3433" s="102">
        <f t="shared" si="322"/>
        <v>5.5267177563825037E-4</v>
      </c>
      <c r="L3433" s="96">
        <f t="shared" si="323"/>
        <v>7.000000000000001E-4</v>
      </c>
    </row>
    <row r="3434" spans="1:12" ht="13.95" customHeight="1" x14ac:dyDescent="0.3">
      <c r="A3434" s="94">
        <v>44926</v>
      </c>
      <c r="B3434" s="57" t="s">
        <v>375</v>
      </c>
      <c r="C3434" s="57" t="s">
        <v>118</v>
      </c>
      <c r="D3434" s="19" t="str">
        <f t="shared" si="318"/>
        <v>Cyclicals</v>
      </c>
      <c r="E3434" s="19" t="str">
        <f t="shared" si="319"/>
        <v>Cyclicals ex-WEG &amp; Embraer</v>
      </c>
      <c r="F3434" s="100">
        <v>7.0999999999999991E-4</v>
      </c>
      <c r="G3434" s="101">
        <v>9.7989999999999995</v>
      </c>
      <c r="H3434" s="98">
        <v>0.14965999999999999</v>
      </c>
      <c r="I3434" s="20">
        <f t="shared" si="320"/>
        <v>1</v>
      </c>
      <c r="J3434" s="102">
        <f t="shared" si="321"/>
        <v>7.2456373099295842E-5</v>
      </c>
      <c r="K3434" s="102">
        <f t="shared" si="322"/>
        <v>4.8413987103632133E-4</v>
      </c>
      <c r="L3434" s="96">
        <f t="shared" si="323"/>
        <v>7.0999999999999991E-4</v>
      </c>
    </row>
    <row r="3435" spans="1:12" ht="13.95" customHeight="1" x14ac:dyDescent="0.3">
      <c r="A3435" s="94">
        <v>44957</v>
      </c>
      <c r="B3435" s="57" t="s">
        <v>375</v>
      </c>
      <c r="C3435" s="57" t="s">
        <v>118</v>
      </c>
      <c r="D3435" s="19" t="str">
        <f t="shared" si="318"/>
        <v>Cyclicals</v>
      </c>
      <c r="E3435" s="19" t="str">
        <f t="shared" si="319"/>
        <v>Cyclicals ex-WEG &amp; Embraer</v>
      </c>
      <c r="F3435" s="100">
        <v>7.000000000000001E-4</v>
      </c>
      <c r="G3435" s="101">
        <v>9.0549999999999997</v>
      </c>
      <c r="H3435" s="98">
        <v>0.15340000000000001</v>
      </c>
      <c r="I3435" s="20">
        <f t="shared" si="320"/>
        <v>1</v>
      </c>
      <c r="J3435" s="102">
        <f t="shared" si="321"/>
        <v>7.7305356156819456E-5</v>
      </c>
      <c r="K3435" s="102">
        <f t="shared" si="322"/>
        <v>5.0394625917092215E-4</v>
      </c>
      <c r="L3435" s="96">
        <f t="shared" si="323"/>
        <v>7.000000000000001E-4</v>
      </c>
    </row>
    <row r="3436" spans="1:12" ht="13.95" customHeight="1" x14ac:dyDescent="0.3">
      <c r="A3436" s="94">
        <v>44985</v>
      </c>
      <c r="B3436" s="57" t="s">
        <v>375</v>
      </c>
      <c r="C3436" s="57" t="s">
        <v>118</v>
      </c>
      <c r="D3436" s="19" t="str">
        <f t="shared" si="318"/>
        <v>Cyclicals</v>
      </c>
      <c r="E3436" s="19" t="str">
        <f t="shared" si="319"/>
        <v>Cyclicals ex-WEG &amp; Embraer</v>
      </c>
      <c r="F3436" s="100">
        <v>6.9000000000000008E-4</v>
      </c>
      <c r="G3436" s="101">
        <v>6.5709999999999997</v>
      </c>
      <c r="H3436" s="98">
        <v>0.17449999999999999</v>
      </c>
      <c r="I3436" s="20">
        <f t="shared" si="320"/>
        <v>1</v>
      </c>
      <c r="J3436" s="102">
        <f t="shared" si="321"/>
        <v>1.0500684827271346E-4</v>
      </c>
      <c r="K3436" s="102">
        <f t="shared" si="322"/>
        <v>6.0175844282357282E-4</v>
      </c>
      <c r="L3436" s="96">
        <f t="shared" si="323"/>
        <v>6.9000000000000008E-4</v>
      </c>
    </row>
    <row r="3437" spans="1:12" ht="13.95" customHeight="1" x14ac:dyDescent="0.3">
      <c r="A3437" s="94">
        <v>45016</v>
      </c>
      <c r="B3437" s="57" t="s">
        <v>375</v>
      </c>
      <c r="C3437" s="57" t="s">
        <v>118</v>
      </c>
      <c r="D3437" s="19" t="str">
        <f t="shared" si="318"/>
        <v>Cyclicals</v>
      </c>
      <c r="E3437" s="19" t="str">
        <f t="shared" si="319"/>
        <v>Cyclicals ex-WEG &amp; Embraer</v>
      </c>
      <c r="F3437" s="100">
        <v>8.9999999999999998E-4</v>
      </c>
      <c r="G3437" s="101">
        <v>7.76</v>
      </c>
      <c r="H3437" s="98">
        <v>0.17208999999999999</v>
      </c>
      <c r="I3437" s="20">
        <f t="shared" si="320"/>
        <v>1</v>
      </c>
      <c r="J3437" s="102">
        <f t="shared" si="321"/>
        <v>1.1597938144329897E-4</v>
      </c>
      <c r="K3437" s="102">
        <f t="shared" si="322"/>
        <v>6.7394608311522448E-4</v>
      </c>
      <c r="L3437" s="96">
        <f t="shared" si="323"/>
        <v>8.9999999999999998E-4</v>
      </c>
    </row>
    <row r="3438" spans="1:12" ht="13.95" customHeight="1" x14ac:dyDescent="0.3">
      <c r="A3438" s="94">
        <v>42674</v>
      </c>
      <c r="B3438" s="57" t="s">
        <v>208</v>
      </c>
      <c r="C3438" s="57" t="s">
        <v>115</v>
      </c>
      <c r="D3438" s="19" t="str">
        <f t="shared" si="318"/>
        <v>Defensives</v>
      </c>
      <c r="E3438" s="19" t="str">
        <f t="shared" si="319"/>
        <v>Defensives</v>
      </c>
      <c r="F3438" s="100">
        <v>7.6299999999999996E-3</v>
      </c>
      <c r="G3438" s="101">
        <v>13.109</v>
      </c>
      <c r="H3438" s="98">
        <v>0.27317000000000002</v>
      </c>
      <c r="I3438" s="20">
        <f t="shared" si="320"/>
        <v>1</v>
      </c>
      <c r="J3438" s="102">
        <f t="shared" si="321"/>
        <v>5.8204287130978719E-4</v>
      </c>
      <c r="K3438" s="102">
        <f t="shared" si="322"/>
        <v>2.1306983611296525E-3</v>
      </c>
      <c r="L3438" s="96">
        <f t="shared" si="323"/>
        <v>7.6299999999999996E-3</v>
      </c>
    </row>
    <row r="3439" spans="1:12" ht="13.95" customHeight="1" x14ac:dyDescent="0.3">
      <c r="A3439" s="94">
        <v>42704</v>
      </c>
      <c r="B3439" s="57" t="s">
        <v>208</v>
      </c>
      <c r="C3439" s="57" t="s">
        <v>115</v>
      </c>
      <c r="D3439" s="19" t="str">
        <f t="shared" si="318"/>
        <v>Defensives</v>
      </c>
      <c r="E3439" s="19" t="str">
        <f t="shared" si="319"/>
        <v>Defensives</v>
      </c>
      <c r="F3439" s="100">
        <v>7.0799999999999986E-3</v>
      </c>
      <c r="G3439" s="101">
        <v>11.422000000000001</v>
      </c>
      <c r="H3439" s="98">
        <v>0.27603</v>
      </c>
      <c r="I3439" s="20">
        <f t="shared" si="320"/>
        <v>1</v>
      </c>
      <c r="J3439" s="102">
        <f t="shared" si="321"/>
        <v>6.1985641744002787E-4</v>
      </c>
      <c r="K3439" s="102">
        <f t="shared" si="322"/>
        <v>2.2456124966127879E-3</v>
      </c>
      <c r="L3439" s="96">
        <f t="shared" si="323"/>
        <v>7.0799999999999986E-3</v>
      </c>
    </row>
    <row r="3440" spans="1:12" ht="13.95" customHeight="1" x14ac:dyDescent="0.3">
      <c r="A3440" s="94">
        <v>42735</v>
      </c>
      <c r="B3440" s="57" t="s">
        <v>208</v>
      </c>
      <c r="C3440" s="57" t="s">
        <v>115</v>
      </c>
      <c r="D3440" s="19" t="str">
        <f t="shared" si="318"/>
        <v>Defensives</v>
      </c>
      <c r="E3440" s="19" t="str">
        <f t="shared" si="319"/>
        <v>Defensives</v>
      </c>
      <c r="F3440" s="100">
        <v>7.1899999999999993E-3</v>
      </c>
      <c r="G3440" s="101">
        <v>11.028</v>
      </c>
      <c r="H3440" s="98">
        <v>0.27781</v>
      </c>
      <c r="I3440" s="20">
        <f t="shared" si="320"/>
        <v>1</v>
      </c>
      <c r="J3440" s="102">
        <f t="shared" si="321"/>
        <v>6.5197678636198754E-4</v>
      </c>
      <c r="K3440" s="102">
        <f t="shared" si="322"/>
        <v>2.3468441969763058E-3</v>
      </c>
      <c r="L3440" s="96">
        <f t="shared" si="323"/>
        <v>7.1899999999999993E-3</v>
      </c>
    </row>
    <row r="3441" spans="1:12" ht="13.95" customHeight="1" x14ac:dyDescent="0.3">
      <c r="A3441" s="94">
        <v>42766</v>
      </c>
      <c r="B3441" s="57" t="s">
        <v>208</v>
      </c>
      <c r="C3441" s="57" t="s">
        <v>115</v>
      </c>
      <c r="D3441" s="19" t="str">
        <f t="shared" si="318"/>
        <v>Defensives</v>
      </c>
      <c r="E3441" s="19" t="str">
        <f t="shared" si="319"/>
        <v>Defensives</v>
      </c>
      <c r="F3441" s="100">
        <v>6.7600000000000004E-3</v>
      </c>
      <c r="G3441" s="101">
        <v>11.49</v>
      </c>
      <c r="H3441" s="98">
        <v>0.26926</v>
      </c>
      <c r="I3441" s="20">
        <f t="shared" si="320"/>
        <v>1</v>
      </c>
      <c r="J3441" s="102">
        <f t="shared" si="321"/>
        <v>5.883376849434291E-4</v>
      </c>
      <c r="K3441" s="102">
        <f t="shared" si="322"/>
        <v>2.1850170279411316E-3</v>
      </c>
      <c r="L3441" s="96">
        <f t="shared" si="323"/>
        <v>6.7600000000000004E-3</v>
      </c>
    </row>
    <row r="3442" spans="1:12" ht="13.95" customHeight="1" x14ac:dyDescent="0.3">
      <c r="A3442" s="94">
        <v>42794</v>
      </c>
      <c r="B3442" s="57" t="s">
        <v>208</v>
      </c>
      <c r="C3442" s="57" t="s">
        <v>115</v>
      </c>
      <c r="D3442" s="19" t="str">
        <f t="shared" si="318"/>
        <v>Defensives</v>
      </c>
      <c r="E3442" s="19" t="str">
        <f t="shared" si="319"/>
        <v>Defensives</v>
      </c>
      <c r="F3442" s="100">
        <v>6.8200000000000014E-3</v>
      </c>
      <c r="G3442" s="101">
        <v>12.151</v>
      </c>
      <c r="H3442" s="98">
        <v>0.26616000000000001</v>
      </c>
      <c r="I3442" s="20">
        <f t="shared" si="320"/>
        <v>1</v>
      </c>
      <c r="J3442" s="102">
        <f t="shared" si="321"/>
        <v>5.6127067731050954E-4</v>
      </c>
      <c r="K3442" s="102">
        <f t="shared" si="322"/>
        <v>2.1087717061561073E-3</v>
      </c>
      <c r="L3442" s="96">
        <f t="shared" si="323"/>
        <v>6.8200000000000014E-3</v>
      </c>
    </row>
    <row r="3443" spans="1:12" ht="13.95" customHeight="1" x14ac:dyDescent="0.3">
      <c r="A3443" s="94">
        <v>42825</v>
      </c>
      <c r="B3443" s="57" t="s">
        <v>208</v>
      </c>
      <c r="C3443" s="57" t="s">
        <v>115</v>
      </c>
      <c r="D3443" s="19" t="str">
        <f t="shared" si="318"/>
        <v>Defensives</v>
      </c>
      <c r="E3443" s="19" t="str">
        <f t="shared" si="319"/>
        <v>Defensives</v>
      </c>
      <c r="F3443" s="100">
        <v>6.7300000000000007E-3</v>
      </c>
      <c r="G3443" s="101">
        <v>12.007</v>
      </c>
      <c r="H3443" s="98">
        <v>0.27078999999999998</v>
      </c>
      <c r="I3443" s="20">
        <f t="shared" si="320"/>
        <v>1</v>
      </c>
      <c r="J3443" s="102">
        <f t="shared" si="321"/>
        <v>5.6050637128341808E-4</v>
      </c>
      <c r="K3443" s="102">
        <f t="shared" si="322"/>
        <v>2.0698931691843056E-3</v>
      </c>
      <c r="L3443" s="96">
        <f t="shared" si="323"/>
        <v>6.7300000000000007E-3</v>
      </c>
    </row>
    <row r="3444" spans="1:12" ht="13.95" customHeight="1" x14ac:dyDescent="0.3">
      <c r="A3444" s="94">
        <v>42855</v>
      </c>
      <c r="B3444" s="57" t="s">
        <v>208</v>
      </c>
      <c r="C3444" s="57" t="s">
        <v>115</v>
      </c>
      <c r="D3444" s="19" t="str">
        <f t="shared" si="318"/>
        <v>Defensives</v>
      </c>
      <c r="E3444" s="19" t="str">
        <f t="shared" si="319"/>
        <v>Defensives</v>
      </c>
      <c r="F3444" s="100">
        <v>6.4099999999999999E-3</v>
      </c>
      <c r="G3444" s="101">
        <v>11.893000000000001</v>
      </c>
      <c r="H3444" s="98">
        <v>0.26960000000000001</v>
      </c>
      <c r="I3444" s="20">
        <f t="shared" si="320"/>
        <v>1</v>
      </c>
      <c r="J3444" s="102">
        <f t="shared" si="321"/>
        <v>5.3897250483477671E-4</v>
      </c>
      <c r="K3444" s="102">
        <f t="shared" si="322"/>
        <v>1.9991561752031777E-3</v>
      </c>
      <c r="L3444" s="96">
        <f t="shared" si="323"/>
        <v>6.4099999999999999E-3</v>
      </c>
    </row>
    <row r="3445" spans="1:12" ht="13.95" customHeight="1" x14ac:dyDescent="0.3">
      <c r="A3445" s="94">
        <v>42886</v>
      </c>
      <c r="B3445" s="57" t="s">
        <v>208</v>
      </c>
      <c r="C3445" s="57" t="s">
        <v>115</v>
      </c>
      <c r="D3445" s="19" t="str">
        <f t="shared" si="318"/>
        <v>Defensives</v>
      </c>
      <c r="E3445" s="19" t="str">
        <f t="shared" si="319"/>
        <v>Defensives</v>
      </c>
      <c r="F3445" s="100">
        <v>6.6100000000000004E-3</v>
      </c>
      <c r="G3445" s="101">
        <v>11.595000000000001</v>
      </c>
      <c r="H3445" s="98">
        <v>0.26880999999999999</v>
      </c>
      <c r="I3445" s="20">
        <f t="shared" si="320"/>
        <v>1</v>
      </c>
      <c r="J3445" s="102">
        <f t="shared" si="321"/>
        <v>5.700733074601121E-4</v>
      </c>
      <c r="K3445" s="102">
        <f t="shared" si="322"/>
        <v>2.1207295393032705E-3</v>
      </c>
      <c r="L3445" s="96">
        <f t="shared" si="323"/>
        <v>6.6100000000000004E-3</v>
      </c>
    </row>
    <row r="3446" spans="1:12" ht="13.95" customHeight="1" x14ac:dyDescent="0.3">
      <c r="A3446" s="94">
        <v>42916</v>
      </c>
      <c r="B3446" s="57" t="s">
        <v>208</v>
      </c>
      <c r="C3446" s="57" t="s">
        <v>115</v>
      </c>
      <c r="D3446" s="19" t="str">
        <f t="shared" si="318"/>
        <v>Defensives</v>
      </c>
      <c r="E3446" s="19" t="str">
        <f t="shared" si="319"/>
        <v>Defensives</v>
      </c>
      <c r="F3446" s="100">
        <v>6.7000000000000002E-3</v>
      </c>
      <c r="G3446" s="101">
        <v>11.961</v>
      </c>
      <c r="H3446" s="98">
        <v>0.26373000000000002</v>
      </c>
      <c r="I3446" s="20">
        <f t="shared" si="320"/>
        <v>1</v>
      </c>
      <c r="J3446" s="102">
        <f t="shared" si="321"/>
        <v>5.601538332915308E-4</v>
      </c>
      <c r="K3446" s="102">
        <f t="shared" si="322"/>
        <v>2.1239670621147795E-3</v>
      </c>
      <c r="L3446" s="96">
        <f t="shared" si="323"/>
        <v>6.7000000000000002E-3</v>
      </c>
    </row>
    <row r="3447" spans="1:12" ht="13.95" customHeight="1" x14ac:dyDescent="0.3">
      <c r="A3447" s="94">
        <v>42947</v>
      </c>
      <c r="B3447" s="57" t="s">
        <v>208</v>
      </c>
      <c r="C3447" s="57" t="s">
        <v>115</v>
      </c>
      <c r="D3447" s="19" t="str">
        <f t="shared" si="318"/>
        <v>Defensives</v>
      </c>
      <c r="E3447" s="19" t="str">
        <f t="shared" si="319"/>
        <v>Defensives</v>
      </c>
      <c r="F3447" s="100">
        <v>6.5900000000000004E-3</v>
      </c>
      <c r="G3447" s="101">
        <v>12.646000000000001</v>
      </c>
      <c r="H3447" s="98">
        <v>0.26368999999999998</v>
      </c>
      <c r="I3447" s="20">
        <f t="shared" si="320"/>
        <v>1</v>
      </c>
      <c r="J3447" s="102">
        <f t="shared" si="321"/>
        <v>5.211133955400917E-4</v>
      </c>
      <c r="K3447" s="102">
        <f t="shared" si="322"/>
        <v>1.9762349559713744E-3</v>
      </c>
      <c r="L3447" s="96">
        <f t="shared" si="323"/>
        <v>6.5900000000000004E-3</v>
      </c>
    </row>
    <row r="3448" spans="1:12" ht="13.95" customHeight="1" x14ac:dyDescent="0.3">
      <c r="A3448" s="94">
        <v>42978</v>
      </c>
      <c r="B3448" s="57" t="s">
        <v>208</v>
      </c>
      <c r="C3448" s="57" t="s">
        <v>115</v>
      </c>
      <c r="D3448" s="19" t="str">
        <f t="shared" si="318"/>
        <v>Defensives</v>
      </c>
      <c r="E3448" s="19" t="str">
        <f t="shared" si="319"/>
        <v>Defensives</v>
      </c>
      <c r="F3448" s="100">
        <v>6.2399999999999999E-3</v>
      </c>
      <c r="G3448" s="101">
        <v>12.968</v>
      </c>
      <c r="H3448" s="98">
        <v>0.26562999999999998</v>
      </c>
      <c r="I3448" s="20">
        <f t="shared" si="320"/>
        <v>1</v>
      </c>
      <c r="J3448" s="102">
        <f t="shared" si="321"/>
        <v>4.8118445404071562E-4</v>
      </c>
      <c r="K3448" s="102">
        <f t="shared" si="322"/>
        <v>1.8114838461044146E-3</v>
      </c>
      <c r="L3448" s="96">
        <f t="shared" si="323"/>
        <v>6.2399999999999999E-3</v>
      </c>
    </row>
    <row r="3449" spans="1:12" ht="13.95" customHeight="1" x14ac:dyDescent="0.3">
      <c r="A3449" s="94">
        <v>43008</v>
      </c>
      <c r="B3449" s="57" t="s">
        <v>208</v>
      </c>
      <c r="C3449" s="57" t="s">
        <v>115</v>
      </c>
      <c r="D3449" s="19" t="str">
        <f t="shared" si="318"/>
        <v>Defensives</v>
      </c>
      <c r="E3449" s="19" t="str">
        <f t="shared" si="319"/>
        <v>Defensives</v>
      </c>
      <c r="F3449" s="100">
        <v>5.9899999999999997E-3</v>
      </c>
      <c r="G3449" s="101">
        <v>13.045999999999999</v>
      </c>
      <c r="H3449" s="98">
        <v>0.26504</v>
      </c>
      <c r="I3449" s="20">
        <f t="shared" si="320"/>
        <v>1</v>
      </c>
      <c r="J3449" s="102">
        <f t="shared" si="321"/>
        <v>4.5914456538402576E-4</v>
      </c>
      <c r="K3449" s="102">
        <f t="shared" si="322"/>
        <v>1.7323595132207432E-3</v>
      </c>
      <c r="L3449" s="96">
        <f t="shared" si="323"/>
        <v>5.9899999999999997E-3</v>
      </c>
    </row>
    <row r="3450" spans="1:12" ht="13.95" customHeight="1" x14ac:dyDescent="0.3">
      <c r="A3450" s="94">
        <v>43039</v>
      </c>
      <c r="B3450" s="57" t="s">
        <v>208</v>
      </c>
      <c r="C3450" s="57" t="s">
        <v>115</v>
      </c>
      <c r="D3450" s="19" t="str">
        <f t="shared" si="318"/>
        <v>Defensives</v>
      </c>
      <c r="E3450" s="19" t="str">
        <f t="shared" si="319"/>
        <v>Defensives</v>
      </c>
      <c r="F3450" s="100">
        <v>5.96E-3</v>
      </c>
      <c r="G3450" s="101">
        <v>12.971</v>
      </c>
      <c r="H3450" s="98">
        <v>0.2762</v>
      </c>
      <c r="I3450" s="20">
        <f t="shared" si="320"/>
        <v>1</v>
      </c>
      <c r="J3450" s="102">
        <f t="shared" si="321"/>
        <v>4.5948654691234294E-4</v>
      </c>
      <c r="K3450" s="102">
        <f t="shared" si="322"/>
        <v>1.6636008215508433E-3</v>
      </c>
      <c r="L3450" s="96">
        <f t="shared" si="323"/>
        <v>5.96E-3</v>
      </c>
    </row>
    <row r="3451" spans="1:12" ht="13.95" customHeight="1" x14ac:dyDescent="0.3">
      <c r="A3451" s="94">
        <v>43069</v>
      </c>
      <c r="B3451" s="57" t="s">
        <v>208</v>
      </c>
      <c r="C3451" s="57" t="s">
        <v>115</v>
      </c>
      <c r="D3451" s="19" t="str">
        <f t="shared" si="318"/>
        <v>Defensives</v>
      </c>
      <c r="E3451" s="19" t="str">
        <f t="shared" si="319"/>
        <v>Defensives</v>
      </c>
      <c r="F3451" s="100">
        <v>6.11E-3</v>
      </c>
      <c r="G3451" s="101">
        <v>12.99</v>
      </c>
      <c r="H3451" s="98">
        <v>0.26149</v>
      </c>
      <c r="I3451" s="20">
        <f t="shared" si="320"/>
        <v>1</v>
      </c>
      <c r="J3451" s="102">
        <f t="shared" si="321"/>
        <v>4.7036181678214011E-4</v>
      </c>
      <c r="K3451" s="102">
        <f t="shared" si="322"/>
        <v>1.7987755431647103E-3</v>
      </c>
      <c r="L3451" s="96">
        <f t="shared" si="323"/>
        <v>6.11E-3</v>
      </c>
    </row>
    <row r="3452" spans="1:12" ht="13.95" customHeight="1" x14ac:dyDescent="0.3">
      <c r="A3452" s="94">
        <v>43100</v>
      </c>
      <c r="B3452" s="57" t="s">
        <v>208</v>
      </c>
      <c r="C3452" s="57" t="s">
        <v>115</v>
      </c>
      <c r="D3452" s="19" t="str">
        <f t="shared" si="318"/>
        <v>Defensives</v>
      </c>
      <c r="E3452" s="19" t="str">
        <f t="shared" si="319"/>
        <v>Defensives</v>
      </c>
      <c r="F3452" s="100">
        <v>5.6299999999999996E-3</v>
      </c>
      <c r="G3452" s="101">
        <v>13.617000000000001</v>
      </c>
      <c r="H3452" s="98">
        <v>0.251</v>
      </c>
      <c r="I3452" s="20">
        <f t="shared" si="320"/>
        <v>1</v>
      </c>
      <c r="J3452" s="102">
        <f t="shared" si="321"/>
        <v>4.1345377102151718E-4</v>
      </c>
      <c r="K3452" s="102">
        <f t="shared" si="322"/>
        <v>1.6472261793685943E-3</v>
      </c>
      <c r="L3452" s="96">
        <f t="shared" si="323"/>
        <v>5.6299999999999996E-3</v>
      </c>
    </row>
    <row r="3453" spans="1:12" ht="13.95" customHeight="1" x14ac:dyDescent="0.3">
      <c r="A3453" s="94">
        <v>43131</v>
      </c>
      <c r="B3453" s="57" t="s">
        <v>208</v>
      </c>
      <c r="C3453" s="57" t="s">
        <v>115</v>
      </c>
      <c r="D3453" s="19" t="str">
        <f t="shared" si="318"/>
        <v>Defensives</v>
      </c>
      <c r="E3453" s="19" t="str">
        <f t="shared" si="319"/>
        <v>Defensives</v>
      </c>
      <c r="F3453" s="100">
        <v>5.1900000000000002E-3</v>
      </c>
      <c r="G3453" s="101">
        <v>13.503</v>
      </c>
      <c r="H3453" s="98">
        <v>0.26012999999999997</v>
      </c>
      <c r="I3453" s="20">
        <f t="shared" si="320"/>
        <v>1</v>
      </c>
      <c r="J3453" s="102">
        <f t="shared" si="321"/>
        <v>3.8435903132637191E-4</v>
      </c>
      <c r="K3453" s="102">
        <f t="shared" si="322"/>
        <v>1.4775651840478682E-3</v>
      </c>
      <c r="L3453" s="96">
        <f t="shared" si="323"/>
        <v>5.1900000000000002E-3</v>
      </c>
    </row>
    <row r="3454" spans="1:12" ht="13.95" customHeight="1" x14ac:dyDescent="0.3">
      <c r="A3454" s="94">
        <v>43159</v>
      </c>
      <c r="B3454" s="57" t="s">
        <v>208</v>
      </c>
      <c r="C3454" s="57" t="s">
        <v>115</v>
      </c>
      <c r="D3454" s="19" t="str">
        <f t="shared" si="318"/>
        <v>Defensives</v>
      </c>
      <c r="E3454" s="19" t="str">
        <f t="shared" si="319"/>
        <v>Defensives</v>
      </c>
      <c r="F3454" s="100">
        <v>5.6899999999999997E-3</v>
      </c>
      <c r="G3454" s="101">
        <v>14.045</v>
      </c>
      <c r="H3454" s="98">
        <v>0.26744000000000001</v>
      </c>
      <c r="I3454" s="20">
        <f t="shared" si="320"/>
        <v>1</v>
      </c>
      <c r="J3454" s="102">
        <f t="shared" si="321"/>
        <v>4.0512637949448202E-4</v>
      </c>
      <c r="K3454" s="102">
        <f t="shared" si="322"/>
        <v>1.5148309134552871E-3</v>
      </c>
      <c r="L3454" s="96">
        <f t="shared" si="323"/>
        <v>5.6899999999999997E-3</v>
      </c>
    </row>
    <row r="3455" spans="1:12" ht="13.95" customHeight="1" x14ac:dyDescent="0.3">
      <c r="A3455" s="94">
        <v>43190</v>
      </c>
      <c r="B3455" s="57" t="s">
        <v>208</v>
      </c>
      <c r="C3455" s="57" t="s">
        <v>115</v>
      </c>
      <c r="D3455" s="19" t="str">
        <f t="shared" si="318"/>
        <v>Defensives</v>
      </c>
      <c r="E3455" s="19" t="str">
        <f t="shared" si="319"/>
        <v>Defensives</v>
      </c>
      <c r="F3455" s="100">
        <v>5.6299999999999996E-3</v>
      </c>
      <c r="G3455" s="101">
        <v>13.186</v>
      </c>
      <c r="H3455" s="98">
        <v>0.28636</v>
      </c>
      <c r="I3455" s="20">
        <f t="shared" si="320"/>
        <v>1</v>
      </c>
      <c r="J3455" s="102">
        <f t="shared" si="321"/>
        <v>4.2696799635977549E-4</v>
      </c>
      <c r="K3455" s="102">
        <f t="shared" si="322"/>
        <v>1.4910182859330056E-3</v>
      </c>
      <c r="L3455" s="96">
        <f t="shared" si="323"/>
        <v>5.6299999999999996E-3</v>
      </c>
    </row>
    <row r="3456" spans="1:12" ht="13.95" customHeight="1" x14ac:dyDescent="0.3">
      <c r="A3456" s="94">
        <v>43220</v>
      </c>
      <c r="B3456" s="57" t="s">
        <v>208</v>
      </c>
      <c r="C3456" s="57" t="s">
        <v>115</v>
      </c>
      <c r="D3456" s="19" t="str">
        <f t="shared" si="318"/>
        <v>Defensives</v>
      </c>
      <c r="E3456" s="19" t="str">
        <f t="shared" si="319"/>
        <v>Defensives</v>
      </c>
      <c r="F3456" s="100">
        <v>5.4200000000000003E-3</v>
      </c>
      <c r="G3456" s="101">
        <v>11.236000000000001</v>
      </c>
      <c r="H3456" s="98">
        <v>0.30663000000000001</v>
      </c>
      <c r="I3456" s="20">
        <f t="shared" si="320"/>
        <v>1</v>
      </c>
      <c r="J3456" s="102">
        <f t="shared" si="321"/>
        <v>4.8237807048771803E-4</v>
      </c>
      <c r="K3456" s="102">
        <f t="shared" si="322"/>
        <v>1.5731600642067574E-3</v>
      </c>
      <c r="L3456" s="96">
        <f t="shared" si="323"/>
        <v>5.4200000000000003E-3</v>
      </c>
    </row>
    <row r="3457" spans="1:12" ht="13.95" customHeight="1" x14ac:dyDescent="0.3">
      <c r="A3457" s="94">
        <v>43251</v>
      </c>
      <c r="B3457" s="57" t="s">
        <v>208</v>
      </c>
      <c r="C3457" s="57" t="s">
        <v>115</v>
      </c>
      <c r="D3457" s="19" t="str">
        <f t="shared" si="318"/>
        <v>Defensives</v>
      </c>
      <c r="E3457" s="19" t="str">
        <f t="shared" si="319"/>
        <v>Defensives</v>
      </c>
      <c r="F3457" s="100">
        <v>5.9800000000000001E-3</v>
      </c>
      <c r="G3457" s="101">
        <v>10.75</v>
      </c>
      <c r="H3457" s="98">
        <v>0.32457000000000003</v>
      </c>
      <c r="I3457" s="20">
        <f t="shared" si="320"/>
        <v>1</v>
      </c>
      <c r="J3457" s="102">
        <f t="shared" si="321"/>
        <v>5.5627906976744184E-4</v>
      </c>
      <c r="K3457" s="102">
        <f t="shared" si="322"/>
        <v>1.7138955225912494E-3</v>
      </c>
      <c r="L3457" s="96">
        <f t="shared" si="323"/>
        <v>5.9800000000000001E-3</v>
      </c>
    </row>
    <row r="3458" spans="1:12" ht="13.95" customHeight="1" x14ac:dyDescent="0.3">
      <c r="A3458" s="94">
        <v>43281</v>
      </c>
      <c r="B3458" s="57" t="s">
        <v>208</v>
      </c>
      <c r="C3458" s="57" t="s">
        <v>115</v>
      </c>
      <c r="D3458" s="19" t="str">
        <f t="shared" si="318"/>
        <v>Defensives</v>
      </c>
      <c r="E3458" s="19" t="str">
        <f t="shared" si="319"/>
        <v>Defensives</v>
      </c>
      <c r="F3458" s="100">
        <v>5.79E-3</v>
      </c>
      <c r="G3458" s="101">
        <v>9.8330000000000002</v>
      </c>
      <c r="H3458" s="98">
        <v>0.32535999999999998</v>
      </c>
      <c r="I3458" s="20">
        <f t="shared" si="320"/>
        <v>1</v>
      </c>
      <c r="J3458" s="102">
        <f t="shared" si="321"/>
        <v>5.8883351978033149E-4</v>
      </c>
      <c r="K3458" s="102">
        <f t="shared" si="322"/>
        <v>1.8097907541810042E-3</v>
      </c>
      <c r="L3458" s="96">
        <f t="shared" si="323"/>
        <v>5.79E-3</v>
      </c>
    </row>
    <row r="3459" spans="1:12" ht="13.95" customHeight="1" x14ac:dyDescent="0.3">
      <c r="A3459" s="94">
        <v>43312</v>
      </c>
      <c r="B3459" s="57" t="s">
        <v>208</v>
      </c>
      <c r="C3459" s="57" t="s">
        <v>115</v>
      </c>
      <c r="D3459" s="19" t="str">
        <f t="shared" si="318"/>
        <v>Defensives</v>
      </c>
      <c r="E3459" s="19" t="str">
        <f t="shared" si="319"/>
        <v>Defensives</v>
      </c>
      <c r="F3459" s="100">
        <v>5.8129999999999996E-3</v>
      </c>
      <c r="G3459" s="101">
        <v>10.675000000000001</v>
      </c>
      <c r="H3459" s="98">
        <v>0.33030999999999999</v>
      </c>
      <c r="I3459" s="20">
        <f t="shared" si="320"/>
        <v>1</v>
      </c>
      <c r="J3459" s="102">
        <f t="shared" si="321"/>
        <v>5.44543325526932E-4</v>
      </c>
      <c r="K3459" s="102">
        <f t="shared" si="322"/>
        <v>1.6485826209528382E-3</v>
      </c>
      <c r="L3459" s="96">
        <f t="shared" si="323"/>
        <v>5.8129999999999996E-3</v>
      </c>
    </row>
    <row r="3460" spans="1:12" ht="13.95" customHeight="1" x14ac:dyDescent="0.3">
      <c r="A3460" s="94">
        <v>43343</v>
      </c>
      <c r="B3460" s="57" t="s">
        <v>208</v>
      </c>
      <c r="C3460" s="57" t="s">
        <v>115</v>
      </c>
      <c r="D3460" s="19" t="str">
        <f t="shared" si="318"/>
        <v>Defensives</v>
      </c>
      <c r="E3460" s="19" t="str">
        <f t="shared" si="319"/>
        <v>Defensives</v>
      </c>
      <c r="F3460" s="100">
        <v>5.8930000000000007E-3</v>
      </c>
      <c r="G3460" s="101">
        <v>10.507</v>
      </c>
      <c r="H3460" s="98">
        <v>0.33095999999999998</v>
      </c>
      <c r="I3460" s="20">
        <f t="shared" si="320"/>
        <v>1</v>
      </c>
      <c r="J3460" s="102">
        <f t="shared" si="321"/>
        <v>5.6086418578090802E-4</v>
      </c>
      <c r="K3460" s="102">
        <f t="shared" si="322"/>
        <v>1.6946585260481874E-3</v>
      </c>
      <c r="L3460" s="96">
        <f t="shared" si="323"/>
        <v>5.8930000000000007E-3</v>
      </c>
    </row>
    <row r="3461" spans="1:12" ht="13.95" customHeight="1" x14ac:dyDescent="0.3">
      <c r="A3461" s="94">
        <v>43373</v>
      </c>
      <c r="B3461" s="57" t="s">
        <v>208</v>
      </c>
      <c r="C3461" s="57" t="s">
        <v>115</v>
      </c>
      <c r="D3461" s="19" t="str">
        <f t="shared" ref="D3461:D3524" si="324">VLOOKUP(C3461,GicsMap,2,FALSE)</f>
        <v>Defensives</v>
      </c>
      <c r="E3461" s="19" t="str">
        <f t="shared" ref="E3461:E3524" si="325">IF(D3461="Cyclicals",IF(COUNTIF(GlobalList,B3461)&gt;0,"WEG &amp; Embraer","Cyclicals ex-WEG &amp; Embraer"),D3461)</f>
        <v>Defensives</v>
      </c>
      <c r="F3461" s="100">
        <v>5.4850000000000003E-3</v>
      </c>
      <c r="G3461" s="101">
        <v>9.9250000000000007</v>
      </c>
      <c r="H3461" s="98">
        <v>0.33667000000000002</v>
      </c>
      <c r="I3461" s="20">
        <f t="shared" ref="I3461:I3524" si="326">IF(AND(ISNUMBER(G3461),ISNUMBER(H3461),G3461&gt;=PEmin,G3461&lt;=PEmax,H3461&gt;=ROEmin,H3461&lt;=ROEmax),1,0)</f>
        <v>1</v>
      </c>
      <c r="J3461" s="102">
        <f t="shared" ref="J3461:J3524" si="327">IF(I3461=1,F3461/G3461,0)</f>
        <v>5.5264483627204025E-4</v>
      </c>
      <c r="K3461" s="102">
        <f t="shared" ref="K3461:K3524" si="328">IF(I3461=1,J3461/H3461,0)</f>
        <v>1.6415030631539496E-3</v>
      </c>
      <c r="L3461" s="96">
        <f t="shared" ref="L3461:L3524" si="329">I3461*F3461</f>
        <v>5.4850000000000003E-3</v>
      </c>
    </row>
    <row r="3462" spans="1:12" ht="13.95" customHeight="1" x14ac:dyDescent="0.3">
      <c r="A3462" s="94">
        <v>43404</v>
      </c>
      <c r="B3462" s="57" t="s">
        <v>208</v>
      </c>
      <c r="C3462" s="57" t="s">
        <v>115</v>
      </c>
      <c r="D3462" s="19" t="str">
        <f t="shared" si="324"/>
        <v>Defensives</v>
      </c>
      <c r="E3462" s="19" t="str">
        <f t="shared" si="325"/>
        <v>Defensives</v>
      </c>
      <c r="F3462" s="100">
        <v>5.587E-3</v>
      </c>
      <c r="G3462" s="101">
        <v>10.744999999999999</v>
      </c>
      <c r="H3462" s="98">
        <v>0.34314</v>
      </c>
      <c r="I3462" s="20">
        <f t="shared" si="326"/>
        <v>1</v>
      </c>
      <c r="J3462" s="102">
        <f t="shared" si="327"/>
        <v>5.1996277338296889E-4</v>
      </c>
      <c r="K3462" s="102">
        <f t="shared" si="328"/>
        <v>1.5153079599666867E-3</v>
      </c>
      <c r="L3462" s="96">
        <f t="shared" si="329"/>
        <v>5.587E-3</v>
      </c>
    </row>
    <row r="3463" spans="1:12" ht="13.95" customHeight="1" x14ac:dyDescent="0.3">
      <c r="A3463" s="94">
        <v>43434</v>
      </c>
      <c r="B3463" s="57" t="s">
        <v>208</v>
      </c>
      <c r="C3463" s="57" t="s">
        <v>115</v>
      </c>
      <c r="D3463" s="19" t="str">
        <f t="shared" si="324"/>
        <v>Defensives</v>
      </c>
      <c r="E3463" s="19" t="str">
        <f t="shared" si="325"/>
        <v>Defensives</v>
      </c>
      <c r="F3463" s="100">
        <v>5.9080000000000001E-3</v>
      </c>
      <c r="G3463" s="101">
        <v>11.316000000000001</v>
      </c>
      <c r="H3463" s="98">
        <v>0.38096000000000002</v>
      </c>
      <c r="I3463" s="20">
        <f t="shared" si="326"/>
        <v>1</v>
      </c>
      <c r="J3463" s="102">
        <f t="shared" si="327"/>
        <v>5.2209261223047014E-4</v>
      </c>
      <c r="K3463" s="102">
        <f t="shared" si="328"/>
        <v>1.3704656977910283E-3</v>
      </c>
      <c r="L3463" s="96">
        <f t="shared" si="329"/>
        <v>5.9080000000000001E-3</v>
      </c>
    </row>
    <row r="3464" spans="1:12" ht="13.95" customHeight="1" x14ac:dyDescent="0.3">
      <c r="A3464" s="94">
        <v>43465</v>
      </c>
      <c r="B3464" s="57" t="s">
        <v>208</v>
      </c>
      <c r="C3464" s="57" t="s">
        <v>115</v>
      </c>
      <c r="D3464" s="19" t="str">
        <f t="shared" si="324"/>
        <v>Defensives</v>
      </c>
      <c r="E3464" s="19" t="str">
        <f t="shared" si="325"/>
        <v>Defensives</v>
      </c>
      <c r="F3464" s="100">
        <v>5.8190000000000004E-3</v>
      </c>
      <c r="G3464" s="101">
        <v>10.957000000000001</v>
      </c>
      <c r="H3464" s="98">
        <v>0.37231999999999998</v>
      </c>
      <c r="I3464" s="20">
        <f t="shared" si="326"/>
        <v>1</v>
      </c>
      <c r="J3464" s="102">
        <f t="shared" si="327"/>
        <v>5.3107602445924985E-4</v>
      </c>
      <c r="K3464" s="102">
        <f t="shared" si="328"/>
        <v>1.4263967137388533E-3</v>
      </c>
      <c r="L3464" s="96">
        <f t="shared" si="329"/>
        <v>5.8190000000000004E-3</v>
      </c>
    </row>
    <row r="3465" spans="1:12" ht="13.95" customHeight="1" x14ac:dyDescent="0.3">
      <c r="A3465" s="94">
        <v>43496</v>
      </c>
      <c r="B3465" s="57" t="s">
        <v>208</v>
      </c>
      <c r="C3465" s="57" t="s">
        <v>115</v>
      </c>
      <c r="D3465" s="19" t="str">
        <f t="shared" si="324"/>
        <v>Defensives</v>
      </c>
      <c r="E3465" s="19" t="str">
        <f t="shared" si="325"/>
        <v>Defensives</v>
      </c>
      <c r="F3465" s="100">
        <v>6.7700000000000008E-3</v>
      </c>
      <c r="G3465" s="101">
        <v>13.836</v>
      </c>
      <c r="H3465" s="98">
        <v>0.37927</v>
      </c>
      <c r="I3465" s="20">
        <f t="shared" si="326"/>
        <v>1</v>
      </c>
      <c r="J3465" s="102">
        <f t="shared" si="327"/>
        <v>4.8930326684012721E-4</v>
      </c>
      <c r="K3465" s="102">
        <f t="shared" si="328"/>
        <v>1.2901185615527915E-3</v>
      </c>
      <c r="L3465" s="96">
        <f t="shared" si="329"/>
        <v>6.7700000000000008E-3</v>
      </c>
    </row>
    <row r="3466" spans="1:12" ht="13.95" customHeight="1" x14ac:dyDescent="0.3">
      <c r="A3466" s="94">
        <v>43524</v>
      </c>
      <c r="B3466" s="57" t="s">
        <v>208</v>
      </c>
      <c r="C3466" s="57" t="s">
        <v>115</v>
      </c>
      <c r="D3466" s="19" t="str">
        <f t="shared" si="324"/>
        <v>Defensives</v>
      </c>
      <c r="E3466" s="19" t="str">
        <f t="shared" si="325"/>
        <v>Defensives</v>
      </c>
      <c r="F3466" s="100">
        <v>6.8330000000000014E-3</v>
      </c>
      <c r="G3466" s="101">
        <v>13.035</v>
      </c>
      <c r="H3466" s="98">
        <v>0.41950999999999999</v>
      </c>
      <c r="I3466" s="20">
        <f t="shared" si="326"/>
        <v>1</v>
      </c>
      <c r="J3466" s="102">
        <f t="shared" si="327"/>
        <v>5.2420406597621799E-4</v>
      </c>
      <c r="K3466" s="102">
        <f t="shared" si="328"/>
        <v>1.2495627421902171E-3</v>
      </c>
      <c r="L3466" s="96">
        <f t="shared" si="329"/>
        <v>6.8330000000000014E-3</v>
      </c>
    </row>
    <row r="3467" spans="1:12" ht="13.95" customHeight="1" x14ac:dyDescent="0.3">
      <c r="A3467" s="94">
        <v>43555</v>
      </c>
      <c r="B3467" s="57" t="s">
        <v>208</v>
      </c>
      <c r="C3467" s="57" t="s">
        <v>115</v>
      </c>
      <c r="D3467" s="19" t="str">
        <f t="shared" si="324"/>
        <v>Defensives</v>
      </c>
      <c r="E3467" s="19" t="str">
        <f t="shared" si="325"/>
        <v>Defensives</v>
      </c>
      <c r="F3467" s="100">
        <v>7.1089999999999999E-3</v>
      </c>
      <c r="G3467" s="101">
        <v>13.172000000000001</v>
      </c>
      <c r="H3467" s="98">
        <v>0.42458000000000001</v>
      </c>
      <c r="I3467" s="20">
        <f t="shared" si="326"/>
        <v>1</v>
      </c>
      <c r="J3467" s="102">
        <f t="shared" si="327"/>
        <v>5.3970543577285142E-4</v>
      </c>
      <c r="K3467" s="102">
        <f t="shared" si="328"/>
        <v>1.2711513396129149E-3</v>
      </c>
      <c r="L3467" s="96">
        <f t="shared" si="329"/>
        <v>7.1089999999999999E-3</v>
      </c>
    </row>
    <row r="3468" spans="1:12" ht="13.95" customHeight="1" x14ac:dyDescent="0.3">
      <c r="A3468" s="94">
        <v>43585</v>
      </c>
      <c r="B3468" s="57" t="s">
        <v>208</v>
      </c>
      <c r="C3468" s="57" t="s">
        <v>115</v>
      </c>
      <c r="D3468" s="19" t="str">
        <f t="shared" si="324"/>
        <v>Defensives</v>
      </c>
      <c r="E3468" s="19" t="str">
        <f t="shared" si="325"/>
        <v>Defensives</v>
      </c>
      <c r="F3468" s="100">
        <v>7.3529999999999993E-3</v>
      </c>
      <c r="G3468" s="101">
        <v>13.689</v>
      </c>
      <c r="H3468" s="98">
        <v>0.39688000000000001</v>
      </c>
      <c r="I3468" s="20">
        <f t="shared" si="326"/>
        <v>1</v>
      </c>
      <c r="J3468" s="102">
        <f t="shared" si="327"/>
        <v>5.3714661406969089E-4</v>
      </c>
      <c r="K3468" s="102">
        <f t="shared" si="328"/>
        <v>1.3534232364182898E-3</v>
      </c>
      <c r="L3468" s="96">
        <f t="shared" si="329"/>
        <v>7.3529999999999993E-3</v>
      </c>
    </row>
    <row r="3469" spans="1:12" ht="13.95" customHeight="1" x14ac:dyDescent="0.3">
      <c r="A3469" s="94">
        <v>43616</v>
      </c>
      <c r="B3469" s="57" t="s">
        <v>208</v>
      </c>
      <c r="C3469" s="57" t="s">
        <v>115</v>
      </c>
      <c r="D3469" s="19" t="str">
        <f t="shared" si="324"/>
        <v>Defensives</v>
      </c>
      <c r="E3469" s="19" t="str">
        <f t="shared" si="325"/>
        <v>Defensives</v>
      </c>
      <c r="F3469" s="100">
        <v>7.3480000000000004E-3</v>
      </c>
      <c r="G3469" s="101">
        <v>15.022</v>
      </c>
      <c r="H3469" s="98">
        <v>0.38285000000000002</v>
      </c>
      <c r="I3469" s="20">
        <f t="shared" si="326"/>
        <v>1</v>
      </c>
      <c r="J3469" s="102">
        <f t="shared" si="327"/>
        <v>4.8914924776993741E-4</v>
      </c>
      <c r="K3469" s="102">
        <f t="shared" si="328"/>
        <v>1.2776524690347065E-3</v>
      </c>
      <c r="L3469" s="96">
        <f t="shared" si="329"/>
        <v>7.3480000000000004E-3</v>
      </c>
    </row>
    <row r="3470" spans="1:12" ht="13.95" customHeight="1" x14ac:dyDescent="0.3">
      <c r="A3470" s="94">
        <v>43646</v>
      </c>
      <c r="B3470" s="57" t="s">
        <v>208</v>
      </c>
      <c r="C3470" s="57" t="s">
        <v>115</v>
      </c>
      <c r="D3470" s="19" t="str">
        <f t="shared" si="324"/>
        <v>Defensives</v>
      </c>
      <c r="E3470" s="19" t="str">
        <f t="shared" si="325"/>
        <v>Defensives</v>
      </c>
      <c r="F3470" s="100">
        <v>6.6360000000000004E-3</v>
      </c>
      <c r="G3470" s="101">
        <v>13.833</v>
      </c>
      <c r="H3470" s="98">
        <v>0.36348999999999998</v>
      </c>
      <c r="I3470" s="20">
        <f t="shared" si="326"/>
        <v>1</v>
      </c>
      <c r="J3470" s="102">
        <f t="shared" si="327"/>
        <v>4.7972240294946869E-4</v>
      </c>
      <c r="K3470" s="102">
        <f t="shared" si="328"/>
        <v>1.3197678146564381E-3</v>
      </c>
      <c r="L3470" s="96">
        <f t="shared" si="329"/>
        <v>6.6360000000000004E-3</v>
      </c>
    </row>
    <row r="3471" spans="1:12" ht="13.95" customHeight="1" x14ac:dyDescent="0.3">
      <c r="A3471" s="94">
        <v>43677</v>
      </c>
      <c r="B3471" s="57" t="s">
        <v>208</v>
      </c>
      <c r="C3471" s="57" t="s">
        <v>115</v>
      </c>
      <c r="D3471" s="19" t="str">
        <f t="shared" si="324"/>
        <v>Defensives</v>
      </c>
      <c r="E3471" s="19" t="str">
        <f t="shared" si="325"/>
        <v>Defensives</v>
      </c>
      <c r="F3471" s="100">
        <v>7.2769999999999996E-3</v>
      </c>
      <c r="G3471" s="101">
        <v>14.625999999999999</v>
      </c>
      <c r="H3471" s="98">
        <v>0.36598000000000003</v>
      </c>
      <c r="I3471" s="20">
        <f t="shared" si="326"/>
        <v>1</v>
      </c>
      <c r="J3471" s="102">
        <f t="shared" si="327"/>
        <v>4.9753862983727604E-4</v>
      </c>
      <c r="K3471" s="102">
        <f t="shared" si="328"/>
        <v>1.3594694514379912E-3</v>
      </c>
      <c r="L3471" s="96">
        <f t="shared" si="329"/>
        <v>7.2769999999999996E-3</v>
      </c>
    </row>
    <row r="3472" spans="1:12" ht="13.95" customHeight="1" x14ac:dyDescent="0.3">
      <c r="A3472" s="94">
        <v>43708</v>
      </c>
      <c r="B3472" s="57" t="s">
        <v>208</v>
      </c>
      <c r="C3472" s="57" t="s">
        <v>115</v>
      </c>
      <c r="D3472" s="19" t="str">
        <f t="shared" si="324"/>
        <v>Defensives</v>
      </c>
      <c r="E3472" s="19" t="str">
        <f t="shared" si="325"/>
        <v>Defensives</v>
      </c>
      <c r="F3472" s="100">
        <v>6.5550000000000001E-3</v>
      </c>
      <c r="G3472" s="101">
        <v>13.279</v>
      </c>
      <c r="H3472" s="98">
        <v>0.39427000000000001</v>
      </c>
      <c r="I3472" s="20">
        <f t="shared" si="326"/>
        <v>1</v>
      </c>
      <c r="J3472" s="102">
        <f t="shared" si="327"/>
        <v>4.9363656901875138E-4</v>
      </c>
      <c r="K3472" s="102">
        <f t="shared" si="328"/>
        <v>1.2520267050973987E-3</v>
      </c>
      <c r="L3472" s="96">
        <f t="shared" si="329"/>
        <v>6.5550000000000001E-3</v>
      </c>
    </row>
    <row r="3473" spans="1:12" ht="13.95" customHeight="1" x14ac:dyDescent="0.3">
      <c r="A3473" s="94">
        <v>43738</v>
      </c>
      <c r="B3473" s="57" t="s">
        <v>208</v>
      </c>
      <c r="C3473" s="57" t="s">
        <v>115</v>
      </c>
      <c r="D3473" s="19" t="str">
        <f t="shared" si="324"/>
        <v>Defensives</v>
      </c>
      <c r="E3473" s="19" t="str">
        <f t="shared" si="325"/>
        <v>Defensives</v>
      </c>
      <c r="F3473" s="100">
        <v>6.2509999999999996E-3</v>
      </c>
      <c r="G3473" s="101">
        <v>12.957000000000001</v>
      </c>
      <c r="H3473" s="98">
        <v>0.39772000000000002</v>
      </c>
      <c r="I3473" s="20">
        <f t="shared" si="326"/>
        <v>1</v>
      </c>
      <c r="J3473" s="102">
        <f t="shared" si="327"/>
        <v>4.824419232847109E-4</v>
      </c>
      <c r="K3473" s="102">
        <f t="shared" si="328"/>
        <v>1.213019016606434E-3</v>
      </c>
      <c r="L3473" s="96">
        <f t="shared" si="329"/>
        <v>6.2509999999999996E-3</v>
      </c>
    </row>
    <row r="3474" spans="1:12" ht="13.95" customHeight="1" x14ac:dyDescent="0.3">
      <c r="A3474" s="94">
        <v>43769</v>
      </c>
      <c r="B3474" s="57" t="s">
        <v>208</v>
      </c>
      <c r="C3474" s="57" t="s">
        <v>115</v>
      </c>
      <c r="D3474" s="19" t="str">
        <f t="shared" si="324"/>
        <v>Defensives</v>
      </c>
      <c r="E3474" s="19" t="str">
        <f t="shared" si="325"/>
        <v>Defensives</v>
      </c>
      <c r="F3474" s="100">
        <v>6.2399999999999999E-3</v>
      </c>
      <c r="G3474" s="101">
        <v>13.446999999999999</v>
      </c>
      <c r="H3474" s="98">
        <v>0.40140999999999999</v>
      </c>
      <c r="I3474" s="20">
        <f t="shared" si="326"/>
        <v>1</v>
      </c>
      <c r="J3474" s="102">
        <f t="shared" si="327"/>
        <v>4.6404402468952185E-4</v>
      </c>
      <c r="K3474" s="102">
        <f t="shared" si="328"/>
        <v>1.1560350382141E-3</v>
      </c>
      <c r="L3474" s="96">
        <f t="shared" si="329"/>
        <v>6.2399999999999999E-3</v>
      </c>
    </row>
    <row r="3475" spans="1:12" ht="13.95" customHeight="1" x14ac:dyDescent="0.3">
      <c r="A3475" s="94">
        <v>43799</v>
      </c>
      <c r="B3475" s="57" t="s">
        <v>208</v>
      </c>
      <c r="C3475" s="57" t="s">
        <v>115</v>
      </c>
      <c r="D3475" s="19" t="str">
        <f t="shared" si="324"/>
        <v>Defensives</v>
      </c>
      <c r="E3475" s="19" t="str">
        <f t="shared" si="325"/>
        <v>Defensives</v>
      </c>
      <c r="F3475" s="100">
        <v>6.3730000000000002E-3</v>
      </c>
      <c r="G3475" s="101">
        <v>13.436</v>
      </c>
      <c r="H3475" s="98">
        <v>0.39779999999999999</v>
      </c>
      <c r="I3475" s="20">
        <f t="shared" si="326"/>
        <v>1</v>
      </c>
      <c r="J3475" s="102">
        <f t="shared" si="327"/>
        <v>4.7432271509377792E-4</v>
      </c>
      <c r="K3475" s="102">
        <f t="shared" si="328"/>
        <v>1.192364794102006E-3</v>
      </c>
      <c r="L3475" s="96">
        <f t="shared" si="329"/>
        <v>6.3730000000000002E-3</v>
      </c>
    </row>
    <row r="3476" spans="1:12" ht="13.95" customHeight="1" x14ac:dyDescent="0.3">
      <c r="A3476" s="94">
        <v>43830</v>
      </c>
      <c r="B3476" s="57" t="s">
        <v>208</v>
      </c>
      <c r="C3476" s="57" t="s">
        <v>115</v>
      </c>
      <c r="D3476" s="19" t="str">
        <f t="shared" si="324"/>
        <v>Defensives</v>
      </c>
      <c r="E3476" s="19" t="str">
        <f t="shared" si="325"/>
        <v>Defensives</v>
      </c>
      <c r="F3476" s="100">
        <v>6.5209999999999999E-3</v>
      </c>
      <c r="G3476" s="101">
        <v>14.763999999999999</v>
      </c>
      <c r="H3476" s="98">
        <v>0.41932000000000003</v>
      </c>
      <c r="I3476" s="20">
        <f t="shared" si="326"/>
        <v>1</v>
      </c>
      <c r="J3476" s="102">
        <f t="shared" si="327"/>
        <v>4.416824708751016E-4</v>
      </c>
      <c r="K3476" s="102">
        <f t="shared" si="328"/>
        <v>1.0533303226058894E-3</v>
      </c>
      <c r="L3476" s="96">
        <f t="shared" si="329"/>
        <v>6.5209999999999999E-3</v>
      </c>
    </row>
    <row r="3477" spans="1:12" ht="13.95" customHeight="1" x14ac:dyDescent="0.3">
      <c r="A3477" s="94">
        <v>43861</v>
      </c>
      <c r="B3477" s="57" t="s">
        <v>208</v>
      </c>
      <c r="C3477" s="57" t="s">
        <v>115</v>
      </c>
      <c r="D3477" s="19" t="str">
        <f t="shared" si="324"/>
        <v>Defensives</v>
      </c>
      <c r="E3477" s="19" t="str">
        <f t="shared" si="325"/>
        <v>Defensives</v>
      </c>
      <c r="F3477" s="100">
        <v>6.6010000000000001E-3</v>
      </c>
      <c r="G3477" s="101">
        <v>14.919</v>
      </c>
      <c r="H3477" s="98">
        <v>0.42214000000000002</v>
      </c>
      <c r="I3477" s="20">
        <f t="shared" si="326"/>
        <v>1</v>
      </c>
      <c r="J3477" s="102">
        <f t="shared" si="327"/>
        <v>4.4245592868154699E-4</v>
      </c>
      <c r="K3477" s="102">
        <f t="shared" si="328"/>
        <v>1.0481260451071848E-3</v>
      </c>
      <c r="L3477" s="96">
        <f t="shared" si="329"/>
        <v>6.6010000000000001E-3</v>
      </c>
    </row>
    <row r="3478" spans="1:12" ht="13.95" customHeight="1" x14ac:dyDescent="0.3">
      <c r="A3478" s="94">
        <v>43890</v>
      </c>
      <c r="B3478" s="57" t="s">
        <v>208</v>
      </c>
      <c r="C3478" s="57" t="s">
        <v>115</v>
      </c>
      <c r="D3478" s="19" t="str">
        <f t="shared" si="324"/>
        <v>Defensives</v>
      </c>
      <c r="E3478" s="19" t="str">
        <f t="shared" si="325"/>
        <v>Defensives</v>
      </c>
      <c r="F3478" s="100">
        <v>6.6E-3</v>
      </c>
      <c r="G3478" s="101">
        <v>13.65</v>
      </c>
      <c r="H3478" s="98">
        <v>0.40455000000000002</v>
      </c>
      <c r="I3478" s="20">
        <f t="shared" si="326"/>
        <v>1</v>
      </c>
      <c r="J3478" s="102">
        <f t="shared" si="327"/>
        <v>4.8351648351648349E-4</v>
      </c>
      <c r="K3478" s="102">
        <f t="shared" si="328"/>
        <v>1.1951958559300048E-3</v>
      </c>
      <c r="L3478" s="96">
        <f t="shared" si="329"/>
        <v>6.6E-3</v>
      </c>
    </row>
    <row r="3479" spans="1:12" ht="13.95" customHeight="1" x14ac:dyDescent="0.3">
      <c r="A3479" s="94">
        <v>43921</v>
      </c>
      <c r="B3479" s="57" t="s">
        <v>208</v>
      </c>
      <c r="C3479" s="57" t="s">
        <v>115</v>
      </c>
      <c r="D3479" s="19" t="str">
        <f t="shared" si="324"/>
        <v>Defensives</v>
      </c>
      <c r="E3479" s="19" t="str">
        <f t="shared" si="325"/>
        <v>Defensives</v>
      </c>
      <c r="F3479" s="100">
        <v>7.7279999999999996E-3</v>
      </c>
      <c r="G3479" s="101">
        <v>11.122999999999999</v>
      </c>
      <c r="H3479" s="98">
        <v>0.42120999999999997</v>
      </c>
      <c r="I3479" s="20">
        <f t="shared" si="326"/>
        <v>1</v>
      </c>
      <c r="J3479" s="102">
        <f t="shared" si="327"/>
        <v>6.947765890497168E-4</v>
      </c>
      <c r="K3479" s="102">
        <f t="shared" si="328"/>
        <v>1.6494779066254762E-3</v>
      </c>
      <c r="L3479" s="96">
        <f t="shared" si="329"/>
        <v>7.7279999999999996E-3</v>
      </c>
    </row>
    <row r="3480" spans="1:12" ht="13.95" customHeight="1" x14ac:dyDescent="0.3">
      <c r="A3480" s="94">
        <v>43951</v>
      </c>
      <c r="B3480" s="57" t="s">
        <v>208</v>
      </c>
      <c r="C3480" s="57" t="s">
        <v>115</v>
      </c>
      <c r="D3480" s="19" t="str">
        <f t="shared" si="324"/>
        <v>Defensives</v>
      </c>
      <c r="E3480" s="19" t="str">
        <f t="shared" si="325"/>
        <v>Defensives</v>
      </c>
      <c r="F3480" s="100">
        <v>6.855E-3</v>
      </c>
      <c r="G3480" s="101">
        <v>11.321</v>
      </c>
      <c r="H3480" s="98">
        <v>0.41904000000000002</v>
      </c>
      <c r="I3480" s="20">
        <f t="shared" si="326"/>
        <v>1</v>
      </c>
      <c r="J3480" s="102">
        <f t="shared" si="327"/>
        <v>6.0551188057592087E-4</v>
      </c>
      <c r="K3480" s="102">
        <f t="shared" si="328"/>
        <v>1.4449978058799181E-3</v>
      </c>
      <c r="L3480" s="96">
        <f t="shared" si="329"/>
        <v>6.855E-3</v>
      </c>
    </row>
    <row r="3481" spans="1:12" ht="13.95" customHeight="1" x14ac:dyDescent="0.3">
      <c r="A3481" s="94">
        <v>43982</v>
      </c>
      <c r="B3481" s="57" t="s">
        <v>208</v>
      </c>
      <c r="C3481" s="57" t="s">
        <v>115</v>
      </c>
      <c r="D3481" s="19" t="str">
        <f t="shared" si="324"/>
        <v>Defensives</v>
      </c>
      <c r="E3481" s="19" t="str">
        <f t="shared" si="325"/>
        <v>Defensives</v>
      </c>
      <c r="F3481" s="100">
        <v>6.8440000000000003E-3</v>
      </c>
      <c r="G3481" s="101">
        <v>11.88</v>
      </c>
      <c r="H3481" s="98">
        <v>0.42848000000000003</v>
      </c>
      <c r="I3481" s="20">
        <f t="shared" si="326"/>
        <v>1</v>
      </c>
      <c r="J3481" s="102">
        <f t="shared" si="327"/>
        <v>5.7609427609427611E-4</v>
      </c>
      <c r="K3481" s="102">
        <f t="shared" si="328"/>
        <v>1.3445068056718542E-3</v>
      </c>
      <c r="L3481" s="96">
        <f t="shared" si="329"/>
        <v>6.8440000000000003E-3</v>
      </c>
    </row>
    <row r="3482" spans="1:12" ht="13.95" customHeight="1" x14ac:dyDescent="0.3">
      <c r="A3482" s="94">
        <v>44012</v>
      </c>
      <c r="B3482" s="57" t="s">
        <v>208</v>
      </c>
      <c r="C3482" s="57" t="s">
        <v>115</v>
      </c>
      <c r="D3482" s="19" t="str">
        <f t="shared" si="324"/>
        <v>Defensives</v>
      </c>
      <c r="E3482" s="19" t="str">
        <f t="shared" si="325"/>
        <v>Defensives</v>
      </c>
      <c r="F3482" s="100">
        <v>6.234E-3</v>
      </c>
      <c r="G3482" s="101">
        <v>11.948</v>
      </c>
      <c r="H3482" s="98">
        <v>0.38805000000000001</v>
      </c>
      <c r="I3482" s="20">
        <f t="shared" si="326"/>
        <v>1</v>
      </c>
      <c r="J3482" s="102">
        <f t="shared" si="327"/>
        <v>5.2176096417810511E-4</v>
      </c>
      <c r="K3482" s="102">
        <f t="shared" si="328"/>
        <v>1.3445714835152818E-3</v>
      </c>
      <c r="L3482" s="96">
        <f t="shared" si="329"/>
        <v>6.234E-3</v>
      </c>
    </row>
    <row r="3483" spans="1:12" ht="13.95" customHeight="1" x14ac:dyDescent="0.3">
      <c r="A3483" s="94">
        <v>44043</v>
      </c>
      <c r="B3483" s="57" t="s">
        <v>208</v>
      </c>
      <c r="C3483" s="57" t="s">
        <v>115</v>
      </c>
      <c r="D3483" s="19" t="str">
        <f t="shared" si="324"/>
        <v>Defensives</v>
      </c>
      <c r="E3483" s="19" t="str">
        <f t="shared" si="325"/>
        <v>Defensives</v>
      </c>
      <c r="F3483" s="100">
        <v>6.2890000000000003E-3</v>
      </c>
      <c r="G3483" s="101">
        <v>13.363</v>
      </c>
      <c r="H3483" s="98">
        <v>0.39598</v>
      </c>
      <c r="I3483" s="20">
        <f t="shared" si="326"/>
        <v>1</v>
      </c>
      <c r="J3483" s="102">
        <f t="shared" si="327"/>
        <v>4.7062785302701496E-4</v>
      </c>
      <c r="K3483" s="102">
        <f t="shared" si="328"/>
        <v>1.1885142002803549E-3</v>
      </c>
      <c r="L3483" s="96">
        <f t="shared" si="329"/>
        <v>6.2890000000000003E-3</v>
      </c>
    </row>
    <row r="3484" spans="1:12" ht="13.95" customHeight="1" x14ac:dyDescent="0.3">
      <c r="A3484" s="94">
        <v>44074</v>
      </c>
      <c r="B3484" s="57" t="s">
        <v>208</v>
      </c>
      <c r="C3484" s="57" t="s">
        <v>115</v>
      </c>
      <c r="D3484" s="19" t="str">
        <f t="shared" si="324"/>
        <v>Defensives</v>
      </c>
      <c r="E3484" s="19" t="str">
        <f t="shared" si="325"/>
        <v>Defensives</v>
      </c>
      <c r="F3484" s="100">
        <v>6.0209999999999986E-3</v>
      </c>
      <c r="G3484" s="101">
        <v>11.722</v>
      </c>
      <c r="H3484" s="98">
        <v>0.41857</v>
      </c>
      <c r="I3484" s="20">
        <f t="shared" si="326"/>
        <v>1</v>
      </c>
      <c r="J3484" s="102">
        <f t="shared" si="327"/>
        <v>5.1364954785872705E-4</v>
      </c>
      <c r="K3484" s="102">
        <f t="shared" si="328"/>
        <v>1.2271532786839168E-3</v>
      </c>
      <c r="L3484" s="96">
        <f t="shared" si="329"/>
        <v>6.0209999999999986E-3</v>
      </c>
    </row>
    <row r="3485" spans="1:12" ht="13.95" customHeight="1" x14ac:dyDescent="0.3">
      <c r="A3485" s="94">
        <v>44104</v>
      </c>
      <c r="B3485" s="57" t="s">
        <v>208</v>
      </c>
      <c r="C3485" s="57" t="s">
        <v>115</v>
      </c>
      <c r="D3485" s="19" t="str">
        <f t="shared" si="324"/>
        <v>Defensives</v>
      </c>
      <c r="E3485" s="19" t="str">
        <f t="shared" si="325"/>
        <v>Defensives</v>
      </c>
      <c r="F3485" s="100">
        <v>5.9419999999999994E-3</v>
      </c>
      <c r="G3485" s="101">
        <v>10.686999999999999</v>
      </c>
      <c r="H3485" s="98">
        <v>0.43923000000000001</v>
      </c>
      <c r="I3485" s="20">
        <f t="shared" si="326"/>
        <v>1</v>
      </c>
      <c r="J3485" s="102">
        <f t="shared" si="327"/>
        <v>5.5600262000561423E-4</v>
      </c>
      <c r="K3485" s="102">
        <f t="shared" si="328"/>
        <v>1.2658575689402231E-3</v>
      </c>
      <c r="L3485" s="96">
        <f t="shared" si="329"/>
        <v>5.9419999999999994E-3</v>
      </c>
    </row>
    <row r="3486" spans="1:12" ht="13.95" customHeight="1" x14ac:dyDescent="0.3">
      <c r="A3486" s="94">
        <v>44135</v>
      </c>
      <c r="B3486" s="57" t="s">
        <v>208</v>
      </c>
      <c r="C3486" s="57" t="s">
        <v>115</v>
      </c>
      <c r="D3486" s="19" t="str">
        <f t="shared" si="324"/>
        <v>Defensives</v>
      </c>
      <c r="E3486" s="19" t="str">
        <f t="shared" si="325"/>
        <v>Defensives</v>
      </c>
      <c r="F3486" s="100">
        <v>5.8979999999999996E-3</v>
      </c>
      <c r="G3486" s="101">
        <v>10.64</v>
      </c>
      <c r="H3486" s="98">
        <v>0.45438000000000001</v>
      </c>
      <c r="I3486" s="20">
        <f t="shared" si="326"/>
        <v>1</v>
      </c>
      <c r="J3486" s="102">
        <f t="shared" si="327"/>
        <v>5.5432330827067658E-4</v>
      </c>
      <c r="K3486" s="102">
        <f t="shared" si="328"/>
        <v>1.2199553419399546E-3</v>
      </c>
      <c r="L3486" s="96">
        <f t="shared" si="329"/>
        <v>5.8979999999999996E-3</v>
      </c>
    </row>
    <row r="3487" spans="1:12" ht="13.95" customHeight="1" x14ac:dyDescent="0.3">
      <c r="A3487" s="94">
        <v>44165</v>
      </c>
      <c r="B3487" s="57" t="s">
        <v>208</v>
      </c>
      <c r="C3487" s="57" t="s">
        <v>115</v>
      </c>
      <c r="D3487" s="19" t="str">
        <f t="shared" si="324"/>
        <v>Defensives</v>
      </c>
      <c r="E3487" s="19" t="str">
        <f t="shared" si="325"/>
        <v>Defensives</v>
      </c>
      <c r="F3487" s="100">
        <v>5.4069999999999986E-3</v>
      </c>
      <c r="G3487" s="101">
        <v>11.443</v>
      </c>
      <c r="H3487" s="98">
        <v>0.45394000000000001</v>
      </c>
      <c r="I3487" s="20">
        <f t="shared" si="326"/>
        <v>1</v>
      </c>
      <c r="J3487" s="102">
        <f t="shared" si="327"/>
        <v>4.7251594861487362E-4</v>
      </c>
      <c r="K3487" s="102">
        <f t="shared" si="328"/>
        <v>1.040921594516618E-3</v>
      </c>
      <c r="L3487" s="96">
        <f t="shared" si="329"/>
        <v>5.4069999999999986E-3</v>
      </c>
    </row>
    <row r="3488" spans="1:12" ht="13.95" customHeight="1" x14ac:dyDescent="0.3">
      <c r="A3488" s="94">
        <v>44196</v>
      </c>
      <c r="B3488" s="57" t="s">
        <v>208</v>
      </c>
      <c r="C3488" s="57" t="s">
        <v>115</v>
      </c>
      <c r="D3488" s="19" t="str">
        <f t="shared" si="324"/>
        <v>Defensives</v>
      </c>
      <c r="E3488" s="19" t="str">
        <f t="shared" si="325"/>
        <v>Defensives</v>
      </c>
      <c r="F3488" s="100">
        <v>5.1970000000000002E-3</v>
      </c>
      <c r="G3488" s="101">
        <v>11.978</v>
      </c>
      <c r="H3488" s="98">
        <v>0.46550000000000002</v>
      </c>
      <c r="I3488" s="20">
        <f t="shared" si="326"/>
        <v>1</v>
      </c>
      <c r="J3488" s="102">
        <f t="shared" si="327"/>
        <v>4.3387877775922525E-4</v>
      </c>
      <c r="K3488" s="102">
        <f t="shared" si="328"/>
        <v>9.3207041409070943E-4</v>
      </c>
      <c r="L3488" s="96">
        <f t="shared" si="329"/>
        <v>5.1970000000000002E-3</v>
      </c>
    </row>
    <row r="3489" spans="1:12" ht="13.95" customHeight="1" x14ac:dyDescent="0.3">
      <c r="A3489" s="94">
        <v>44227</v>
      </c>
      <c r="B3489" s="57" t="s">
        <v>208</v>
      </c>
      <c r="C3489" s="57" t="s">
        <v>115</v>
      </c>
      <c r="D3489" s="19" t="str">
        <f t="shared" si="324"/>
        <v>Defensives</v>
      </c>
      <c r="E3489" s="19" t="str">
        <f t="shared" si="325"/>
        <v>Defensives</v>
      </c>
      <c r="F3489" s="100">
        <v>5.1700000000000001E-3</v>
      </c>
      <c r="G3489" s="101">
        <v>11.385</v>
      </c>
      <c r="H3489" s="98">
        <v>0.45241999999999999</v>
      </c>
      <c r="I3489" s="20">
        <f t="shared" si="326"/>
        <v>1</v>
      </c>
      <c r="J3489" s="102">
        <f t="shared" si="327"/>
        <v>4.5410628019323674E-4</v>
      </c>
      <c r="K3489" s="102">
        <f t="shared" si="328"/>
        <v>1.0037272450228478E-3</v>
      </c>
      <c r="L3489" s="96">
        <f t="shared" si="329"/>
        <v>5.1700000000000001E-3</v>
      </c>
    </row>
    <row r="3490" spans="1:12" ht="13.95" customHeight="1" x14ac:dyDescent="0.3">
      <c r="A3490" s="94">
        <v>44255</v>
      </c>
      <c r="B3490" s="57" t="s">
        <v>208</v>
      </c>
      <c r="C3490" s="57" t="s">
        <v>115</v>
      </c>
      <c r="D3490" s="19" t="str">
        <f t="shared" si="324"/>
        <v>Defensives</v>
      </c>
      <c r="E3490" s="19" t="str">
        <f t="shared" si="325"/>
        <v>Defensives</v>
      </c>
      <c r="F3490" s="100">
        <v>5.1800000000000006E-3</v>
      </c>
      <c r="G3490" s="101">
        <v>10.818</v>
      </c>
      <c r="H3490" s="98">
        <v>0.45573999999999998</v>
      </c>
      <c r="I3490" s="20">
        <f t="shared" si="326"/>
        <v>1</v>
      </c>
      <c r="J3490" s="102">
        <f t="shared" si="327"/>
        <v>4.7883157700129422E-4</v>
      </c>
      <c r="K3490" s="102">
        <f t="shared" si="328"/>
        <v>1.0506683130760833E-3</v>
      </c>
      <c r="L3490" s="96">
        <f t="shared" si="329"/>
        <v>5.1800000000000006E-3</v>
      </c>
    </row>
    <row r="3491" spans="1:12" ht="13.95" customHeight="1" x14ac:dyDescent="0.3">
      <c r="A3491" s="94">
        <v>44286</v>
      </c>
      <c r="B3491" s="57" t="s">
        <v>208</v>
      </c>
      <c r="C3491" s="57" t="s">
        <v>115</v>
      </c>
      <c r="D3491" s="19" t="str">
        <f t="shared" si="324"/>
        <v>Defensives</v>
      </c>
      <c r="E3491" s="19" t="str">
        <f t="shared" si="325"/>
        <v>Defensives</v>
      </c>
      <c r="F3491" s="100">
        <v>5.0000000000000001E-3</v>
      </c>
      <c r="G3491" s="101">
        <v>10.692</v>
      </c>
      <c r="H3491" s="98">
        <v>0.44972000000000001</v>
      </c>
      <c r="I3491" s="20">
        <f t="shared" si="326"/>
        <v>1</v>
      </c>
      <c r="J3491" s="102">
        <f t="shared" si="327"/>
        <v>4.676393565282454E-4</v>
      </c>
      <c r="K3491" s="102">
        <f t="shared" si="328"/>
        <v>1.0398455850934923E-3</v>
      </c>
      <c r="L3491" s="96">
        <f t="shared" si="329"/>
        <v>5.0000000000000001E-3</v>
      </c>
    </row>
    <row r="3492" spans="1:12" ht="13.95" customHeight="1" x14ac:dyDescent="0.3">
      <c r="A3492" s="94">
        <v>44316</v>
      </c>
      <c r="B3492" s="57" t="s">
        <v>208</v>
      </c>
      <c r="C3492" s="57" t="s">
        <v>115</v>
      </c>
      <c r="D3492" s="19" t="str">
        <f t="shared" si="324"/>
        <v>Defensives</v>
      </c>
      <c r="E3492" s="19" t="str">
        <f t="shared" si="325"/>
        <v>Defensives</v>
      </c>
      <c r="F3492" s="100">
        <v>4.81E-3</v>
      </c>
      <c r="G3492" s="101">
        <v>10.193</v>
      </c>
      <c r="H3492" s="98">
        <v>0.44596000000000002</v>
      </c>
      <c r="I3492" s="20">
        <f t="shared" si="326"/>
        <v>1</v>
      </c>
      <c r="J3492" s="102">
        <f t="shared" si="327"/>
        <v>4.7189247522809772E-4</v>
      </c>
      <c r="K3492" s="102">
        <f t="shared" si="328"/>
        <v>1.0581497785184719E-3</v>
      </c>
      <c r="L3492" s="96">
        <f t="shared" si="329"/>
        <v>4.81E-3</v>
      </c>
    </row>
    <row r="3493" spans="1:12" ht="13.95" customHeight="1" x14ac:dyDescent="0.3">
      <c r="A3493" s="94">
        <v>44347</v>
      </c>
      <c r="B3493" s="57" t="s">
        <v>208</v>
      </c>
      <c r="C3493" s="57" t="s">
        <v>115</v>
      </c>
      <c r="D3493" s="19" t="str">
        <f t="shared" si="324"/>
        <v>Defensives</v>
      </c>
      <c r="E3493" s="19" t="str">
        <f t="shared" si="325"/>
        <v>Defensives</v>
      </c>
      <c r="F3493" s="100">
        <v>4.4299999999999999E-3</v>
      </c>
      <c r="G3493" s="101">
        <v>10.061</v>
      </c>
      <c r="H3493" s="98">
        <v>0.41385</v>
      </c>
      <c r="I3493" s="20">
        <f t="shared" si="326"/>
        <v>1</v>
      </c>
      <c r="J3493" s="102">
        <f t="shared" si="327"/>
        <v>4.4031408408706888E-4</v>
      </c>
      <c r="K3493" s="102">
        <f t="shared" si="328"/>
        <v>1.0639460772914556E-3</v>
      </c>
      <c r="L3493" s="96">
        <f t="shared" si="329"/>
        <v>4.4299999999999999E-3</v>
      </c>
    </row>
    <row r="3494" spans="1:12" ht="13.95" customHeight="1" x14ac:dyDescent="0.3">
      <c r="A3494" s="94">
        <v>44377</v>
      </c>
      <c r="B3494" s="57" t="s">
        <v>208</v>
      </c>
      <c r="C3494" s="57" t="s">
        <v>115</v>
      </c>
      <c r="D3494" s="19" t="str">
        <f t="shared" si="324"/>
        <v>Defensives</v>
      </c>
      <c r="E3494" s="19" t="str">
        <f t="shared" si="325"/>
        <v>Defensives</v>
      </c>
      <c r="F3494" s="100">
        <v>4.3499999999999997E-3</v>
      </c>
      <c r="G3494" s="101">
        <v>9.766</v>
      </c>
      <c r="H3494" s="98">
        <v>0.41900999999999999</v>
      </c>
      <c r="I3494" s="20">
        <f t="shared" si="326"/>
        <v>1</v>
      </c>
      <c r="J3494" s="102">
        <f t="shared" si="327"/>
        <v>4.4542289576080278E-4</v>
      </c>
      <c r="K3494" s="102">
        <f t="shared" si="328"/>
        <v>1.0630364329271445E-3</v>
      </c>
      <c r="L3494" s="96">
        <f t="shared" si="329"/>
        <v>4.3499999999999997E-3</v>
      </c>
    </row>
    <row r="3495" spans="1:12" ht="13.95" customHeight="1" x14ac:dyDescent="0.3">
      <c r="A3495" s="94">
        <v>44408</v>
      </c>
      <c r="B3495" s="57" t="s">
        <v>208</v>
      </c>
      <c r="C3495" s="57" t="s">
        <v>115</v>
      </c>
      <c r="D3495" s="19" t="str">
        <f t="shared" si="324"/>
        <v>Defensives</v>
      </c>
      <c r="E3495" s="19" t="str">
        <f t="shared" si="325"/>
        <v>Defensives</v>
      </c>
      <c r="F3495" s="100">
        <v>4.3800000000000002E-3</v>
      </c>
      <c r="G3495" s="101">
        <v>10.092000000000001</v>
      </c>
      <c r="H3495" s="98">
        <v>0.37791000000000002</v>
      </c>
      <c r="I3495" s="20">
        <f t="shared" si="326"/>
        <v>1</v>
      </c>
      <c r="J3495" s="102">
        <f t="shared" si="327"/>
        <v>4.3400713436385254E-4</v>
      </c>
      <c r="K3495" s="102">
        <f t="shared" si="328"/>
        <v>1.1484404603314348E-3</v>
      </c>
      <c r="L3495" s="96">
        <f t="shared" si="329"/>
        <v>4.3800000000000002E-3</v>
      </c>
    </row>
    <row r="3496" spans="1:12" ht="13.95" customHeight="1" x14ac:dyDescent="0.3">
      <c r="A3496" s="94">
        <v>44439</v>
      </c>
      <c r="B3496" s="57" t="s">
        <v>208</v>
      </c>
      <c r="C3496" s="57" t="s">
        <v>115</v>
      </c>
      <c r="D3496" s="19" t="str">
        <f t="shared" si="324"/>
        <v>Defensives</v>
      </c>
      <c r="E3496" s="19" t="str">
        <f t="shared" si="325"/>
        <v>Defensives</v>
      </c>
      <c r="F3496" s="100">
        <v>4.4799999999999996E-3</v>
      </c>
      <c r="G3496" s="101">
        <v>10.571</v>
      </c>
      <c r="H3496" s="98">
        <v>0.36908000000000002</v>
      </c>
      <c r="I3496" s="20">
        <f t="shared" si="326"/>
        <v>1</v>
      </c>
      <c r="J3496" s="102">
        <f t="shared" si="327"/>
        <v>4.2380096490398256E-4</v>
      </c>
      <c r="K3496" s="102">
        <f t="shared" si="328"/>
        <v>1.1482631540695311E-3</v>
      </c>
      <c r="L3496" s="96">
        <f t="shared" si="329"/>
        <v>4.4799999999999996E-3</v>
      </c>
    </row>
    <row r="3497" spans="1:12" ht="13.95" customHeight="1" x14ac:dyDescent="0.3">
      <c r="A3497" s="94">
        <v>44469</v>
      </c>
      <c r="B3497" s="57" t="s">
        <v>208</v>
      </c>
      <c r="C3497" s="57" t="s">
        <v>115</v>
      </c>
      <c r="D3497" s="19" t="str">
        <f t="shared" si="324"/>
        <v>Defensives</v>
      </c>
      <c r="E3497" s="19" t="str">
        <f t="shared" si="325"/>
        <v>Defensives</v>
      </c>
      <c r="F3497" s="100">
        <v>4.4299999999999999E-3</v>
      </c>
      <c r="G3497" s="101">
        <v>9.4380000000000006</v>
      </c>
      <c r="H3497" s="98">
        <v>0.36151000000000011</v>
      </c>
      <c r="I3497" s="20">
        <f t="shared" si="326"/>
        <v>1</v>
      </c>
      <c r="J3497" s="102">
        <f t="shared" si="327"/>
        <v>4.6937910574274206E-4</v>
      </c>
      <c r="K3497" s="102">
        <f t="shared" si="328"/>
        <v>1.2983848461805812E-3</v>
      </c>
      <c r="L3497" s="96">
        <f t="shared" si="329"/>
        <v>4.4299999999999999E-3</v>
      </c>
    </row>
    <row r="3498" spans="1:12" ht="13.95" customHeight="1" x14ac:dyDescent="0.3">
      <c r="A3498" s="94">
        <v>44500</v>
      </c>
      <c r="B3498" s="57" t="s">
        <v>208</v>
      </c>
      <c r="C3498" s="57" t="s">
        <v>115</v>
      </c>
      <c r="D3498" s="19" t="str">
        <f t="shared" si="324"/>
        <v>Defensives</v>
      </c>
      <c r="E3498" s="19" t="str">
        <f t="shared" si="325"/>
        <v>Defensives</v>
      </c>
      <c r="F3498" s="100">
        <v>4.9899999999999996E-3</v>
      </c>
      <c r="G3498" s="101">
        <v>10.173999999999999</v>
      </c>
      <c r="H3498" s="98">
        <v>0.36951000000000001</v>
      </c>
      <c r="I3498" s="20">
        <f t="shared" si="326"/>
        <v>1</v>
      </c>
      <c r="J3498" s="102">
        <f t="shared" si="327"/>
        <v>4.9046589345390205E-4</v>
      </c>
      <c r="K3498" s="102">
        <f t="shared" si="328"/>
        <v>1.3273413262263594E-3</v>
      </c>
      <c r="L3498" s="96">
        <f t="shared" si="329"/>
        <v>4.9899999999999996E-3</v>
      </c>
    </row>
    <row r="3499" spans="1:12" ht="13.95" customHeight="1" x14ac:dyDescent="0.3">
      <c r="A3499" s="94">
        <v>44530</v>
      </c>
      <c r="B3499" s="57" t="s">
        <v>208</v>
      </c>
      <c r="C3499" s="57" t="s">
        <v>115</v>
      </c>
      <c r="D3499" s="19" t="str">
        <f t="shared" si="324"/>
        <v>Defensives</v>
      </c>
      <c r="E3499" s="19" t="str">
        <f t="shared" si="325"/>
        <v>Defensives</v>
      </c>
      <c r="F3499" s="100">
        <v>5.0400000000000002E-3</v>
      </c>
      <c r="G3499" s="101">
        <v>9.6440000000000001</v>
      </c>
      <c r="H3499" s="98">
        <v>0.42464000000000002</v>
      </c>
      <c r="I3499" s="20">
        <f t="shared" si="326"/>
        <v>1</v>
      </c>
      <c r="J3499" s="102">
        <f t="shared" si="327"/>
        <v>5.2260472832849438E-4</v>
      </c>
      <c r="K3499" s="102">
        <f t="shared" si="328"/>
        <v>1.230700660155648E-3</v>
      </c>
      <c r="L3499" s="96">
        <f t="shared" si="329"/>
        <v>5.0400000000000002E-3</v>
      </c>
    </row>
    <row r="3500" spans="1:12" ht="13.95" customHeight="1" x14ac:dyDescent="0.3">
      <c r="A3500" s="94">
        <v>44561</v>
      </c>
      <c r="B3500" s="57" t="s">
        <v>208</v>
      </c>
      <c r="C3500" s="57" t="s">
        <v>115</v>
      </c>
      <c r="D3500" s="19" t="str">
        <f t="shared" si="324"/>
        <v>Defensives</v>
      </c>
      <c r="E3500" s="19" t="str">
        <f t="shared" si="325"/>
        <v>Defensives</v>
      </c>
      <c r="F3500" s="100">
        <v>4.9100000000000003E-3</v>
      </c>
      <c r="G3500" s="101">
        <v>9.9939999999999998</v>
      </c>
      <c r="H3500" s="98">
        <v>0.41921999999999998</v>
      </c>
      <c r="I3500" s="20">
        <f t="shared" si="326"/>
        <v>1</v>
      </c>
      <c r="J3500" s="102">
        <f t="shared" si="327"/>
        <v>4.9129477686611969E-4</v>
      </c>
      <c r="K3500" s="102">
        <f t="shared" si="328"/>
        <v>1.171925902547874E-3</v>
      </c>
      <c r="L3500" s="96">
        <f t="shared" si="329"/>
        <v>4.9100000000000003E-3</v>
      </c>
    </row>
    <row r="3501" spans="1:12" ht="13.95" customHeight="1" x14ac:dyDescent="0.3">
      <c r="A3501" s="94">
        <v>44592</v>
      </c>
      <c r="B3501" s="57" t="s">
        <v>208</v>
      </c>
      <c r="C3501" s="57" t="s">
        <v>115</v>
      </c>
      <c r="D3501" s="19" t="str">
        <f t="shared" si="324"/>
        <v>Defensives</v>
      </c>
      <c r="E3501" s="19" t="str">
        <f t="shared" si="325"/>
        <v>Defensives</v>
      </c>
      <c r="F3501" s="100">
        <v>4.8700000000000002E-3</v>
      </c>
      <c r="G3501" s="101">
        <v>10.093999999999999</v>
      </c>
      <c r="H3501" s="98">
        <v>0.43151000000000012</v>
      </c>
      <c r="I3501" s="20">
        <f t="shared" si="326"/>
        <v>1</v>
      </c>
      <c r="J3501" s="102">
        <f t="shared" si="327"/>
        <v>4.824648305924312E-4</v>
      </c>
      <c r="K3501" s="102">
        <f t="shared" si="328"/>
        <v>1.1180849356734052E-3</v>
      </c>
      <c r="L3501" s="96">
        <f t="shared" si="329"/>
        <v>4.8700000000000002E-3</v>
      </c>
    </row>
    <row r="3502" spans="1:12" ht="13.95" customHeight="1" x14ac:dyDescent="0.3">
      <c r="A3502" s="94">
        <v>44620</v>
      </c>
      <c r="B3502" s="57" t="s">
        <v>208</v>
      </c>
      <c r="C3502" s="57" t="s">
        <v>115</v>
      </c>
      <c r="D3502" s="19" t="str">
        <f t="shared" si="324"/>
        <v>Defensives</v>
      </c>
      <c r="E3502" s="19" t="str">
        <f t="shared" si="325"/>
        <v>Defensives</v>
      </c>
      <c r="F3502" s="100">
        <v>4.7199999999999994E-3</v>
      </c>
      <c r="G3502" s="101">
        <v>9.8979999999999997</v>
      </c>
      <c r="H3502" s="98">
        <v>0.43407000000000001</v>
      </c>
      <c r="I3502" s="20">
        <f t="shared" si="326"/>
        <v>1</v>
      </c>
      <c r="J3502" s="102">
        <f t="shared" si="327"/>
        <v>4.768640129319054E-4</v>
      </c>
      <c r="K3502" s="102">
        <f t="shared" si="328"/>
        <v>1.09858781517245E-3</v>
      </c>
      <c r="L3502" s="96">
        <f t="shared" si="329"/>
        <v>4.7199999999999994E-3</v>
      </c>
    </row>
    <row r="3503" spans="1:12" ht="13.95" customHeight="1" x14ac:dyDescent="0.3">
      <c r="A3503" s="94">
        <v>44651</v>
      </c>
      <c r="B3503" s="57" t="s">
        <v>208</v>
      </c>
      <c r="C3503" s="57" t="s">
        <v>115</v>
      </c>
      <c r="D3503" s="19" t="str">
        <f t="shared" si="324"/>
        <v>Defensives</v>
      </c>
      <c r="E3503" s="19" t="str">
        <f t="shared" si="325"/>
        <v>Defensives</v>
      </c>
      <c r="F3503" s="100">
        <v>4.8700000000000002E-3</v>
      </c>
      <c r="G3503" s="101">
        <v>10.666</v>
      </c>
      <c r="H3503" s="98">
        <v>0.40872999999999998</v>
      </c>
      <c r="I3503" s="20">
        <f t="shared" si="326"/>
        <v>1</v>
      </c>
      <c r="J3503" s="102">
        <f t="shared" si="327"/>
        <v>4.5659103693980875E-4</v>
      </c>
      <c r="K3503" s="102">
        <f t="shared" si="328"/>
        <v>1.1170969513855326E-3</v>
      </c>
      <c r="L3503" s="96">
        <f t="shared" si="329"/>
        <v>4.8700000000000002E-3</v>
      </c>
    </row>
    <row r="3504" spans="1:12" ht="13.95" customHeight="1" x14ac:dyDescent="0.3">
      <c r="A3504" s="94">
        <v>44681</v>
      </c>
      <c r="B3504" s="57" t="s">
        <v>208</v>
      </c>
      <c r="C3504" s="57" t="s">
        <v>115</v>
      </c>
      <c r="D3504" s="19" t="str">
        <f t="shared" si="324"/>
        <v>Defensives</v>
      </c>
      <c r="E3504" s="19" t="str">
        <f t="shared" si="325"/>
        <v>Defensives</v>
      </c>
      <c r="F3504" s="100">
        <v>5.3099999999999996E-3</v>
      </c>
      <c r="G3504" s="101">
        <v>10.803000000000001</v>
      </c>
      <c r="H3504" s="98">
        <v>0.36847000000000002</v>
      </c>
      <c r="I3504" s="20">
        <f t="shared" si="326"/>
        <v>1</v>
      </c>
      <c r="J3504" s="102">
        <f t="shared" si="327"/>
        <v>4.9153013051930013E-4</v>
      </c>
      <c r="K3504" s="102">
        <f t="shared" si="328"/>
        <v>1.3339759831717645E-3</v>
      </c>
      <c r="L3504" s="96">
        <f t="shared" si="329"/>
        <v>5.3099999999999996E-3</v>
      </c>
    </row>
    <row r="3505" spans="1:12" ht="13.95" customHeight="1" x14ac:dyDescent="0.3">
      <c r="A3505" s="94">
        <v>44712</v>
      </c>
      <c r="B3505" s="57" t="s">
        <v>208</v>
      </c>
      <c r="C3505" s="57" t="s">
        <v>115</v>
      </c>
      <c r="D3505" s="19" t="str">
        <f t="shared" si="324"/>
        <v>Defensives</v>
      </c>
      <c r="E3505" s="19" t="str">
        <f t="shared" si="325"/>
        <v>Defensives</v>
      </c>
      <c r="F3505" s="100">
        <v>5.47E-3</v>
      </c>
      <c r="G3505" s="101">
        <v>11.057</v>
      </c>
      <c r="H3505" s="98">
        <v>0.36286000000000002</v>
      </c>
      <c r="I3505" s="20">
        <f t="shared" si="326"/>
        <v>1</v>
      </c>
      <c r="J3505" s="102">
        <f t="shared" si="327"/>
        <v>4.9470923396943115E-4</v>
      </c>
      <c r="K3505" s="102">
        <f t="shared" si="328"/>
        <v>1.3633611695128456E-3</v>
      </c>
      <c r="L3505" s="96">
        <f t="shared" si="329"/>
        <v>5.47E-3</v>
      </c>
    </row>
    <row r="3506" spans="1:12" ht="13.95" customHeight="1" x14ac:dyDescent="0.3">
      <c r="A3506" s="94">
        <v>44742</v>
      </c>
      <c r="B3506" s="57" t="s">
        <v>208</v>
      </c>
      <c r="C3506" s="57" t="s">
        <v>115</v>
      </c>
      <c r="D3506" s="19" t="str">
        <f t="shared" si="324"/>
        <v>Defensives</v>
      </c>
      <c r="E3506" s="19" t="str">
        <f t="shared" si="325"/>
        <v>Defensives</v>
      </c>
      <c r="F3506" s="100">
        <v>5.7599999999999986E-3</v>
      </c>
      <c r="G3506" s="101">
        <v>10.362</v>
      </c>
      <c r="H3506" s="98">
        <v>0.39650000000000002</v>
      </c>
      <c r="I3506" s="20">
        <f t="shared" si="326"/>
        <v>1</v>
      </c>
      <c r="J3506" s="102">
        <f t="shared" si="327"/>
        <v>5.558772437753328E-4</v>
      </c>
      <c r="K3506" s="102">
        <f t="shared" si="328"/>
        <v>1.401960261728456E-3</v>
      </c>
      <c r="L3506" s="96">
        <f t="shared" si="329"/>
        <v>5.7599999999999986E-3</v>
      </c>
    </row>
    <row r="3507" spans="1:12" ht="13.95" customHeight="1" x14ac:dyDescent="0.3">
      <c r="A3507" s="94">
        <v>44773</v>
      </c>
      <c r="B3507" s="57" t="s">
        <v>208</v>
      </c>
      <c r="C3507" s="57" t="s">
        <v>115</v>
      </c>
      <c r="D3507" s="19" t="str">
        <f t="shared" si="324"/>
        <v>Defensives</v>
      </c>
      <c r="E3507" s="19" t="str">
        <f t="shared" si="325"/>
        <v>Defensives</v>
      </c>
      <c r="F3507" s="100">
        <v>5.8899999999999994E-3</v>
      </c>
      <c r="G3507" s="101">
        <v>11.07</v>
      </c>
      <c r="H3507" s="98">
        <v>0.38549</v>
      </c>
      <c r="I3507" s="20">
        <f t="shared" si="326"/>
        <v>1</v>
      </c>
      <c r="J3507" s="102">
        <f t="shared" si="327"/>
        <v>5.3206865401987343E-4</v>
      </c>
      <c r="K3507" s="102">
        <f t="shared" si="328"/>
        <v>1.3802398350667292E-3</v>
      </c>
      <c r="L3507" s="96">
        <f t="shared" si="329"/>
        <v>5.8899999999999994E-3</v>
      </c>
    </row>
    <row r="3508" spans="1:12" ht="13.95" customHeight="1" x14ac:dyDescent="0.3">
      <c r="A3508" s="94">
        <v>44804</v>
      </c>
      <c r="B3508" s="57" t="s">
        <v>208</v>
      </c>
      <c r="C3508" s="57" t="s">
        <v>115</v>
      </c>
      <c r="D3508" s="19" t="str">
        <f t="shared" si="324"/>
        <v>Defensives</v>
      </c>
      <c r="E3508" s="19" t="str">
        <f t="shared" si="325"/>
        <v>Defensives</v>
      </c>
      <c r="F3508" s="100">
        <v>5.2399999999999999E-3</v>
      </c>
      <c r="G3508" s="101">
        <v>10.215999999999999</v>
      </c>
      <c r="H3508" s="98">
        <v>0.38583000000000001</v>
      </c>
      <c r="I3508" s="20">
        <f t="shared" si="326"/>
        <v>1</v>
      </c>
      <c r="J3508" s="102">
        <f t="shared" si="327"/>
        <v>5.1292090837901333E-4</v>
      </c>
      <c r="K3508" s="102">
        <f t="shared" si="328"/>
        <v>1.3293961288106506E-3</v>
      </c>
      <c r="L3508" s="96">
        <f t="shared" si="329"/>
        <v>5.2399999999999999E-3</v>
      </c>
    </row>
    <row r="3509" spans="1:12" ht="13.95" customHeight="1" x14ac:dyDescent="0.3">
      <c r="A3509" s="94">
        <v>44834</v>
      </c>
      <c r="B3509" s="57" t="s">
        <v>208</v>
      </c>
      <c r="C3509" s="57" t="s">
        <v>115</v>
      </c>
      <c r="D3509" s="19" t="str">
        <f t="shared" si="324"/>
        <v>Defensives</v>
      </c>
      <c r="E3509" s="19" t="str">
        <f t="shared" si="325"/>
        <v>Defensives</v>
      </c>
      <c r="F3509" s="100">
        <v>4.7399999999999994E-3</v>
      </c>
      <c r="G3509" s="101">
        <v>9.4359999999999999</v>
      </c>
      <c r="H3509" s="98">
        <v>0.39417000000000002</v>
      </c>
      <c r="I3509" s="20">
        <f t="shared" si="326"/>
        <v>1</v>
      </c>
      <c r="J3509" s="102">
        <f t="shared" si="327"/>
        <v>5.0233149639677824E-4</v>
      </c>
      <c r="K3509" s="102">
        <f t="shared" si="328"/>
        <v>1.2744031671532035E-3</v>
      </c>
      <c r="L3509" s="96">
        <f t="shared" si="329"/>
        <v>4.7399999999999994E-3</v>
      </c>
    </row>
    <row r="3510" spans="1:12" ht="13.95" customHeight="1" x14ac:dyDescent="0.3">
      <c r="A3510" s="94">
        <v>44865</v>
      </c>
      <c r="B3510" s="57" t="s">
        <v>208</v>
      </c>
      <c r="C3510" s="57" t="s">
        <v>115</v>
      </c>
      <c r="D3510" s="19" t="str">
        <f t="shared" si="324"/>
        <v>Defensives</v>
      </c>
      <c r="E3510" s="19" t="str">
        <f t="shared" si="325"/>
        <v>Defensives</v>
      </c>
      <c r="F3510" s="100">
        <v>4.6899999999999997E-3</v>
      </c>
      <c r="G3510" s="101">
        <v>9.5169999999999995</v>
      </c>
      <c r="H3510" s="98">
        <v>0.40831000000000001</v>
      </c>
      <c r="I3510" s="20">
        <f t="shared" si="326"/>
        <v>1</v>
      </c>
      <c r="J3510" s="102">
        <f t="shared" si="327"/>
        <v>4.928023536828833E-4</v>
      </c>
      <c r="K3510" s="102">
        <f t="shared" si="328"/>
        <v>1.2069318745141762E-3</v>
      </c>
      <c r="L3510" s="96">
        <f t="shared" si="329"/>
        <v>4.6899999999999997E-3</v>
      </c>
    </row>
    <row r="3511" spans="1:12" ht="13.95" customHeight="1" x14ac:dyDescent="0.3">
      <c r="A3511" s="94">
        <v>44895</v>
      </c>
      <c r="B3511" s="57" t="s">
        <v>208</v>
      </c>
      <c r="C3511" s="57" t="s">
        <v>115</v>
      </c>
      <c r="D3511" s="19" t="str">
        <f t="shared" si="324"/>
        <v>Defensives</v>
      </c>
      <c r="E3511" s="19" t="str">
        <f t="shared" si="325"/>
        <v>Defensives</v>
      </c>
      <c r="F3511" s="100">
        <v>4.8300000000000001E-3</v>
      </c>
      <c r="G3511" s="101">
        <v>9.1189999999999998</v>
      </c>
      <c r="H3511" s="98">
        <v>0.42160999999999998</v>
      </c>
      <c r="I3511" s="20">
        <f t="shared" si="326"/>
        <v>1</v>
      </c>
      <c r="J3511" s="102">
        <f t="shared" si="327"/>
        <v>5.2966334027853938E-4</v>
      </c>
      <c r="K3511" s="102">
        <f t="shared" si="328"/>
        <v>1.2562874226857508E-3</v>
      </c>
      <c r="L3511" s="96">
        <f t="shared" si="329"/>
        <v>4.8300000000000001E-3</v>
      </c>
    </row>
    <row r="3512" spans="1:12" ht="13.95" customHeight="1" x14ac:dyDescent="0.3">
      <c r="A3512" s="94">
        <v>44926</v>
      </c>
      <c r="B3512" s="57" t="s">
        <v>208</v>
      </c>
      <c r="C3512" s="57" t="s">
        <v>115</v>
      </c>
      <c r="D3512" s="19" t="str">
        <f t="shared" si="324"/>
        <v>Defensives</v>
      </c>
      <c r="E3512" s="19" t="str">
        <f t="shared" si="325"/>
        <v>Defensives</v>
      </c>
      <c r="F3512" s="100">
        <v>4.9699999999999996E-3</v>
      </c>
      <c r="G3512" s="101">
        <v>8.6690000000000005</v>
      </c>
      <c r="H3512" s="98">
        <v>0.41674</v>
      </c>
      <c r="I3512" s="20">
        <f t="shared" si="326"/>
        <v>1</v>
      </c>
      <c r="J3512" s="102">
        <f t="shared" si="327"/>
        <v>5.7330718652670424E-4</v>
      </c>
      <c r="K3512" s="102">
        <f t="shared" si="328"/>
        <v>1.3756951253220335E-3</v>
      </c>
      <c r="L3512" s="96">
        <f t="shared" si="329"/>
        <v>4.9699999999999996E-3</v>
      </c>
    </row>
    <row r="3513" spans="1:12" ht="13.95" customHeight="1" x14ac:dyDescent="0.3">
      <c r="A3513" s="94">
        <v>44957</v>
      </c>
      <c r="B3513" s="57" t="s">
        <v>208</v>
      </c>
      <c r="C3513" s="57" t="s">
        <v>115</v>
      </c>
      <c r="D3513" s="19" t="str">
        <f t="shared" si="324"/>
        <v>Defensives</v>
      </c>
      <c r="E3513" s="19" t="str">
        <f t="shared" si="325"/>
        <v>Defensives</v>
      </c>
      <c r="F3513" s="100">
        <v>5.0099999999999997E-3</v>
      </c>
      <c r="G3513" s="101">
        <v>9.15</v>
      </c>
      <c r="H3513" s="98">
        <v>0.42358000000000001</v>
      </c>
      <c r="I3513" s="20">
        <f t="shared" si="326"/>
        <v>1</v>
      </c>
      <c r="J3513" s="102">
        <f t="shared" si="327"/>
        <v>5.4754098360655732E-4</v>
      </c>
      <c r="K3513" s="102">
        <f t="shared" si="328"/>
        <v>1.2926507002373987E-3</v>
      </c>
      <c r="L3513" s="96">
        <f t="shared" si="329"/>
        <v>5.0099999999999997E-3</v>
      </c>
    </row>
    <row r="3514" spans="1:12" ht="13.95" customHeight="1" x14ac:dyDescent="0.3">
      <c r="A3514" s="94">
        <v>44985</v>
      </c>
      <c r="B3514" s="57" t="s">
        <v>208</v>
      </c>
      <c r="C3514" s="57" t="s">
        <v>115</v>
      </c>
      <c r="D3514" s="19" t="str">
        <f t="shared" si="324"/>
        <v>Defensives</v>
      </c>
      <c r="E3514" s="19" t="str">
        <f t="shared" si="325"/>
        <v>Defensives</v>
      </c>
      <c r="F3514" s="100">
        <v>5.4200000000000003E-3</v>
      </c>
      <c r="G3514" s="101">
        <v>9.15</v>
      </c>
      <c r="H3514" s="98">
        <v>0.41205000000000003</v>
      </c>
      <c r="I3514" s="20">
        <f t="shared" si="326"/>
        <v>1</v>
      </c>
      <c r="J3514" s="102">
        <f t="shared" si="327"/>
        <v>5.923497267759563E-4</v>
      </c>
      <c r="K3514" s="102">
        <f t="shared" si="328"/>
        <v>1.4375675931948945E-3</v>
      </c>
      <c r="L3514" s="96">
        <f t="shared" si="329"/>
        <v>5.4200000000000003E-3</v>
      </c>
    </row>
    <row r="3515" spans="1:12" ht="13.95" customHeight="1" x14ac:dyDescent="0.3">
      <c r="A3515" s="94">
        <v>45016</v>
      </c>
      <c r="B3515" s="57" t="s">
        <v>208</v>
      </c>
      <c r="C3515" s="57" t="s">
        <v>115</v>
      </c>
      <c r="D3515" s="19" t="str">
        <f t="shared" si="324"/>
        <v>Defensives</v>
      </c>
      <c r="E3515" s="19" t="str">
        <f t="shared" si="325"/>
        <v>Defensives</v>
      </c>
      <c r="F3515" s="100">
        <v>5.7199999999999994E-3</v>
      </c>
      <c r="G3515" s="101">
        <v>9.4510000000000005</v>
      </c>
      <c r="H3515" s="98">
        <v>0.39992</v>
      </c>
      <c r="I3515" s="20">
        <f t="shared" si="326"/>
        <v>1</v>
      </c>
      <c r="J3515" s="102">
        <f t="shared" si="327"/>
        <v>6.0522696011004122E-4</v>
      </c>
      <c r="K3515" s="102">
        <f t="shared" si="328"/>
        <v>1.5133700742899611E-3</v>
      </c>
      <c r="L3515" s="96">
        <f t="shared" si="329"/>
        <v>5.7199999999999994E-3</v>
      </c>
    </row>
    <row r="3516" spans="1:12" ht="13.95" customHeight="1" x14ac:dyDescent="0.3">
      <c r="A3516" s="94">
        <v>45046</v>
      </c>
      <c r="B3516" s="57" t="s">
        <v>208</v>
      </c>
      <c r="C3516" s="57" t="s">
        <v>115</v>
      </c>
      <c r="D3516" s="19" t="str">
        <f t="shared" si="324"/>
        <v>Defensives</v>
      </c>
      <c r="E3516" s="19" t="str">
        <f t="shared" si="325"/>
        <v>Defensives</v>
      </c>
      <c r="F3516" s="100">
        <v>5.7299999999999999E-3</v>
      </c>
      <c r="G3516" s="101">
        <v>9.6649999999999991</v>
      </c>
      <c r="H3516" s="98">
        <v>0.39118999999999998</v>
      </c>
      <c r="I3516" s="20">
        <f t="shared" si="326"/>
        <v>1</v>
      </c>
      <c r="J3516" s="102">
        <f t="shared" si="327"/>
        <v>5.9286083807553026E-4</v>
      </c>
      <c r="K3516" s="102">
        <f t="shared" si="328"/>
        <v>1.5155316804507536E-3</v>
      </c>
      <c r="L3516" s="96">
        <f t="shared" si="329"/>
        <v>5.7299999999999999E-3</v>
      </c>
    </row>
    <row r="3517" spans="1:12" ht="13.95" customHeight="1" x14ac:dyDescent="0.3">
      <c r="A3517" s="94">
        <v>45077</v>
      </c>
      <c r="B3517" s="57" t="s">
        <v>208</v>
      </c>
      <c r="C3517" s="57" t="s">
        <v>115</v>
      </c>
      <c r="D3517" s="19" t="str">
        <f t="shared" si="324"/>
        <v>Defensives</v>
      </c>
      <c r="E3517" s="19" t="str">
        <f t="shared" si="325"/>
        <v>Defensives</v>
      </c>
      <c r="F3517" s="100">
        <v>5.6399999999999992E-3</v>
      </c>
      <c r="G3517" s="101">
        <v>9.7240000000000002</v>
      </c>
      <c r="H3517" s="98">
        <v>0.39317999999999997</v>
      </c>
      <c r="I3517" s="20">
        <f t="shared" si="326"/>
        <v>1</v>
      </c>
      <c r="J3517" s="102">
        <f t="shared" si="327"/>
        <v>5.8000822706705051E-4</v>
      </c>
      <c r="K3517" s="102">
        <f t="shared" si="328"/>
        <v>1.4751722546087049E-3</v>
      </c>
      <c r="L3517" s="96">
        <f t="shared" si="329"/>
        <v>5.6399999999999992E-3</v>
      </c>
    </row>
    <row r="3518" spans="1:12" ht="13.95" customHeight="1" x14ac:dyDescent="0.3">
      <c r="A3518" s="94">
        <v>45107</v>
      </c>
      <c r="B3518" s="57" t="s">
        <v>208</v>
      </c>
      <c r="C3518" s="57" t="s">
        <v>115</v>
      </c>
      <c r="D3518" s="19" t="str">
        <f t="shared" si="324"/>
        <v>Defensives</v>
      </c>
      <c r="E3518" s="19" t="str">
        <f t="shared" si="325"/>
        <v>Defensives</v>
      </c>
      <c r="F3518" s="100">
        <v>5.6799999999999993E-3</v>
      </c>
      <c r="G3518" s="101">
        <v>10.477</v>
      </c>
      <c r="H3518" s="98">
        <v>0.39704</v>
      </c>
      <c r="I3518" s="20">
        <f t="shared" si="326"/>
        <v>1</v>
      </c>
      <c r="J3518" s="102">
        <f t="shared" si="327"/>
        <v>5.4213992555120737E-4</v>
      </c>
      <c r="K3518" s="102">
        <f t="shared" si="328"/>
        <v>1.3654541747713262E-3</v>
      </c>
      <c r="L3518" s="96">
        <f t="shared" si="329"/>
        <v>5.6799999999999993E-3</v>
      </c>
    </row>
    <row r="3519" spans="1:12" ht="13.95" customHeight="1" x14ac:dyDescent="0.3">
      <c r="A3519" s="94">
        <v>45138</v>
      </c>
      <c r="B3519" s="57" t="s">
        <v>208</v>
      </c>
      <c r="C3519" s="57" t="s">
        <v>115</v>
      </c>
      <c r="D3519" s="19" t="str">
        <f t="shared" si="324"/>
        <v>Defensives</v>
      </c>
      <c r="E3519" s="19" t="str">
        <f t="shared" si="325"/>
        <v>Defensives</v>
      </c>
      <c r="F3519" s="100">
        <v>5.2900000000000004E-3</v>
      </c>
      <c r="G3519" s="101">
        <v>9.968</v>
      </c>
      <c r="H3519" s="98">
        <v>0.40686</v>
      </c>
      <c r="I3519" s="20">
        <f t="shared" si="326"/>
        <v>1</v>
      </c>
      <c r="J3519" s="102">
        <f t="shared" si="327"/>
        <v>5.3069823434991981E-4</v>
      </c>
      <c r="K3519" s="102">
        <f t="shared" si="328"/>
        <v>1.3043755452733614E-3</v>
      </c>
      <c r="L3519" s="96">
        <f t="shared" si="329"/>
        <v>5.2900000000000004E-3</v>
      </c>
    </row>
    <row r="3520" spans="1:12" ht="13.95" customHeight="1" x14ac:dyDescent="0.3">
      <c r="A3520" s="94">
        <v>45169</v>
      </c>
      <c r="B3520" s="57" t="s">
        <v>208</v>
      </c>
      <c r="C3520" s="57" t="s">
        <v>115</v>
      </c>
      <c r="D3520" s="19" t="str">
        <f t="shared" si="324"/>
        <v>Defensives</v>
      </c>
      <c r="E3520" s="19" t="str">
        <f t="shared" si="325"/>
        <v>Defensives</v>
      </c>
      <c r="F3520" s="100">
        <v>5.3800000000000002E-3</v>
      </c>
      <c r="G3520" s="101">
        <v>9.5419999999999998</v>
      </c>
      <c r="H3520" s="98">
        <v>0.39371</v>
      </c>
      <c r="I3520" s="20">
        <f t="shared" si="326"/>
        <v>1</v>
      </c>
      <c r="J3520" s="102">
        <f t="shared" si="327"/>
        <v>5.6382309788304344E-4</v>
      </c>
      <c r="K3520" s="102">
        <f t="shared" si="328"/>
        <v>1.4320771580174326E-3</v>
      </c>
      <c r="L3520" s="96">
        <f t="shared" si="329"/>
        <v>5.3800000000000002E-3</v>
      </c>
    </row>
    <row r="3521" spans="1:12" ht="13.95" customHeight="1" x14ac:dyDescent="0.3">
      <c r="A3521" s="94">
        <v>45199</v>
      </c>
      <c r="B3521" s="57" t="s">
        <v>208</v>
      </c>
      <c r="C3521" s="57" t="s">
        <v>115</v>
      </c>
      <c r="D3521" s="19" t="str">
        <f t="shared" si="324"/>
        <v>Defensives</v>
      </c>
      <c r="E3521" s="19" t="str">
        <f t="shared" si="325"/>
        <v>Defensives</v>
      </c>
      <c r="F3521" s="100">
        <v>5.1900000000000002E-3</v>
      </c>
      <c r="G3521" s="101">
        <v>9.609</v>
      </c>
      <c r="H3521" s="98">
        <v>0.38511000000000001</v>
      </c>
      <c r="I3521" s="20">
        <f t="shared" si="326"/>
        <v>1</v>
      </c>
      <c r="J3521" s="102">
        <f t="shared" si="327"/>
        <v>5.4011863877614734E-4</v>
      </c>
      <c r="K3521" s="102">
        <f t="shared" si="328"/>
        <v>1.4025048395942649E-3</v>
      </c>
      <c r="L3521" s="96">
        <f t="shared" si="329"/>
        <v>5.1900000000000002E-3</v>
      </c>
    </row>
    <row r="3522" spans="1:12" ht="13.95" customHeight="1" x14ac:dyDescent="0.3">
      <c r="A3522" s="94">
        <v>45230</v>
      </c>
      <c r="B3522" s="57" t="s">
        <v>208</v>
      </c>
      <c r="C3522" s="57" t="s">
        <v>115</v>
      </c>
      <c r="D3522" s="19" t="str">
        <f t="shared" si="324"/>
        <v>Defensives</v>
      </c>
      <c r="E3522" s="19" t="str">
        <f t="shared" si="325"/>
        <v>Defensives</v>
      </c>
      <c r="F3522" s="100">
        <v>5.0699999999999999E-3</v>
      </c>
      <c r="G3522" s="101">
        <v>8.9350000000000005</v>
      </c>
      <c r="H3522" s="98">
        <v>0.39298</v>
      </c>
      <c r="I3522" s="20">
        <f t="shared" si="326"/>
        <v>1</v>
      </c>
      <c r="J3522" s="102">
        <f t="shared" si="327"/>
        <v>5.6743144935646325E-4</v>
      </c>
      <c r="K3522" s="102">
        <f t="shared" si="328"/>
        <v>1.4439194090194495E-3</v>
      </c>
      <c r="L3522" s="96">
        <f t="shared" si="329"/>
        <v>5.0699999999999999E-3</v>
      </c>
    </row>
    <row r="3523" spans="1:12" ht="13.95" customHeight="1" x14ac:dyDescent="0.3">
      <c r="A3523" s="94">
        <v>45260</v>
      </c>
      <c r="B3523" s="57" t="s">
        <v>208</v>
      </c>
      <c r="C3523" s="57" t="s">
        <v>115</v>
      </c>
      <c r="D3523" s="19" t="str">
        <f t="shared" si="324"/>
        <v>Defensives</v>
      </c>
      <c r="E3523" s="19" t="str">
        <f t="shared" si="325"/>
        <v>Defensives</v>
      </c>
      <c r="F3523" s="100">
        <v>5.0400000000000002E-3</v>
      </c>
      <c r="G3523" s="101">
        <v>9.7710000000000008</v>
      </c>
      <c r="H3523" s="98">
        <v>0.38213999999999998</v>
      </c>
      <c r="I3523" s="20">
        <f t="shared" si="326"/>
        <v>1</v>
      </c>
      <c r="J3523" s="102">
        <f t="shared" si="327"/>
        <v>5.1581209702179916E-4</v>
      </c>
      <c r="K3523" s="102">
        <f t="shared" si="328"/>
        <v>1.3497987570570973E-3</v>
      </c>
      <c r="L3523" s="96">
        <f t="shared" si="329"/>
        <v>5.0400000000000002E-3</v>
      </c>
    </row>
    <row r="3524" spans="1:12" ht="13.95" customHeight="1" x14ac:dyDescent="0.3">
      <c r="A3524" s="94">
        <v>45291</v>
      </c>
      <c r="B3524" s="57" t="s">
        <v>208</v>
      </c>
      <c r="C3524" s="57" t="s">
        <v>115</v>
      </c>
      <c r="D3524" s="19" t="str">
        <f t="shared" si="324"/>
        <v>Defensives</v>
      </c>
      <c r="E3524" s="19" t="str">
        <f t="shared" si="325"/>
        <v>Defensives</v>
      </c>
      <c r="F3524" s="100">
        <v>5.0600000000000003E-3</v>
      </c>
      <c r="G3524" s="101">
        <v>10.321</v>
      </c>
      <c r="H3524" s="98">
        <v>0.36493999999999999</v>
      </c>
      <c r="I3524" s="20">
        <f t="shared" si="326"/>
        <v>1</v>
      </c>
      <c r="J3524" s="102">
        <f t="shared" si="327"/>
        <v>4.9026257145625427E-4</v>
      </c>
      <c r="K3524" s="102">
        <f t="shared" si="328"/>
        <v>1.3434059611340337E-3</v>
      </c>
      <c r="L3524" s="96">
        <f t="shared" si="329"/>
        <v>5.0600000000000003E-3</v>
      </c>
    </row>
    <row r="3525" spans="1:12" ht="13.95" customHeight="1" x14ac:dyDescent="0.3">
      <c r="A3525" s="94">
        <v>45322</v>
      </c>
      <c r="B3525" s="57" t="s">
        <v>208</v>
      </c>
      <c r="C3525" s="57" t="s">
        <v>115</v>
      </c>
      <c r="D3525" s="19" t="str">
        <f t="shared" ref="D3525:D3588" si="330">VLOOKUP(C3525,GicsMap,2,FALSE)</f>
        <v>Defensives</v>
      </c>
      <c r="E3525" s="19" t="str">
        <f t="shared" ref="E3525:E3588" si="331">IF(D3525="Cyclicals",IF(COUNTIF(GlobalList,B3525)&gt;0,"WEG &amp; Embraer","Cyclicals ex-WEG &amp; Embraer"),D3525)</f>
        <v>Defensives</v>
      </c>
      <c r="F3525" s="100">
        <v>4.7599999999999986E-3</v>
      </c>
      <c r="G3525" s="101">
        <v>9.2449999999999992</v>
      </c>
      <c r="H3525" s="98">
        <v>0.35738999999999999</v>
      </c>
      <c r="I3525" s="20">
        <f t="shared" ref="I3525:I3588" si="332">IF(AND(ISNUMBER(G3525),ISNUMBER(H3525),G3525&gt;=PEmin,G3525&lt;=PEmax,H3525&gt;=ROEmin,H3525&lt;=ROEmax),1,0)</f>
        <v>1</v>
      </c>
      <c r="J3525" s="102">
        <f t="shared" ref="J3525:J3588" si="333">IF(I3525=1,F3525/G3525,0)</f>
        <v>5.1487290427257965E-4</v>
      </c>
      <c r="K3525" s="102">
        <f t="shared" ref="K3525:K3588" si="334">IF(I3525=1,J3525/H3525,0)</f>
        <v>1.4406472040979872E-3</v>
      </c>
      <c r="L3525" s="96">
        <f t="shared" ref="L3525:L3588" si="335">I3525*F3525</f>
        <v>4.7599999999999986E-3</v>
      </c>
    </row>
    <row r="3526" spans="1:12" ht="13.95" customHeight="1" x14ac:dyDescent="0.3">
      <c r="A3526" s="94">
        <v>45351</v>
      </c>
      <c r="B3526" s="57" t="s">
        <v>208</v>
      </c>
      <c r="C3526" s="57" t="s">
        <v>115</v>
      </c>
      <c r="D3526" s="19" t="str">
        <f t="shared" si="330"/>
        <v>Defensives</v>
      </c>
      <c r="E3526" s="19" t="str">
        <f t="shared" si="331"/>
        <v>Defensives</v>
      </c>
      <c r="F3526" s="100">
        <v>4.8900000000000002E-3</v>
      </c>
      <c r="G3526" s="101">
        <v>9.577</v>
      </c>
      <c r="H3526" s="98">
        <v>0.37036999999999998</v>
      </c>
      <c r="I3526" s="20">
        <f t="shared" si="332"/>
        <v>1</v>
      </c>
      <c r="J3526" s="102">
        <f t="shared" si="333"/>
        <v>5.1059830844732174E-4</v>
      </c>
      <c r="K3526" s="102">
        <f t="shared" si="334"/>
        <v>1.3786168114245801E-3</v>
      </c>
      <c r="L3526" s="96">
        <f t="shared" si="335"/>
        <v>4.8900000000000002E-3</v>
      </c>
    </row>
    <row r="3527" spans="1:12" ht="13.95" customHeight="1" x14ac:dyDescent="0.3">
      <c r="A3527" s="94">
        <v>45382</v>
      </c>
      <c r="B3527" s="57" t="s">
        <v>208</v>
      </c>
      <c r="C3527" s="57" t="s">
        <v>115</v>
      </c>
      <c r="D3527" s="19" t="str">
        <f t="shared" si="330"/>
        <v>Defensives</v>
      </c>
      <c r="E3527" s="19" t="str">
        <f t="shared" si="331"/>
        <v>Defensives</v>
      </c>
      <c r="F3527" s="100">
        <v>4.7499999999999999E-3</v>
      </c>
      <c r="G3527" s="101">
        <v>9.0609999999999999</v>
      </c>
      <c r="H3527" s="98">
        <v>0.36431999999999998</v>
      </c>
      <c r="I3527" s="20">
        <f t="shared" si="332"/>
        <v>1</v>
      </c>
      <c r="J3527" s="102">
        <f t="shared" si="333"/>
        <v>5.2422469926056731E-4</v>
      </c>
      <c r="K3527" s="102">
        <f t="shared" si="334"/>
        <v>1.4389127669646666E-3</v>
      </c>
      <c r="L3527" s="96">
        <f t="shared" si="335"/>
        <v>4.7499999999999999E-3</v>
      </c>
    </row>
    <row r="3528" spans="1:12" ht="13.95" customHeight="1" x14ac:dyDescent="0.3">
      <c r="A3528" s="94">
        <v>45412</v>
      </c>
      <c r="B3528" s="57" t="s">
        <v>208</v>
      </c>
      <c r="C3528" s="57" t="s">
        <v>115</v>
      </c>
      <c r="D3528" s="19" t="str">
        <f t="shared" si="330"/>
        <v>Defensives</v>
      </c>
      <c r="E3528" s="19" t="str">
        <f t="shared" si="331"/>
        <v>Defensives</v>
      </c>
      <c r="F3528" s="100">
        <v>4.9500000000000004E-3</v>
      </c>
      <c r="G3528" s="101">
        <v>8.9049999999999994</v>
      </c>
      <c r="H3528" s="98">
        <v>0.35648000000000002</v>
      </c>
      <c r="I3528" s="20">
        <f t="shared" si="332"/>
        <v>1</v>
      </c>
      <c r="J3528" s="102">
        <f t="shared" si="333"/>
        <v>5.5586749017405958E-4</v>
      </c>
      <c r="K3528" s="102">
        <f t="shared" si="334"/>
        <v>1.5593230761166393E-3</v>
      </c>
      <c r="L3528" s="96">
        <f t="shared" si="335"/>
        <v>4.9500000000000004E-3</v>
      </c>
    </row>
    <row r="3529" spans="1:12" ht="13.95" customHeight="1" x14ac:dyDescent="0.3">
      <c r="A3529" s="94">
        <v>45443</v>
      </c>
      <c r="B3529" s="57" t="s">
        <v>208</v>
      </c>
      <c r="C3529" s="57" t="s">
        <v>115</v>
      </c>
      <c r="D3529" s="19" t="str">
        <f t="shared" si="330"/>
        <v>Defensives</v>
      </c>
      <c r="E3529" s="19" t="str">
        <f t="shared" si="331"/>
        <v>Defensives</v>
      </c>
      <c r="F3529" s="100">
        <v>5.47E-3</v>
      </c>
      <c r="G3529" s="101">
        <v>9.3000000000000007</v>
      </c>
      <c r="H3529" s="98">
        <v>0.36845</v>
      </c>
      <c r="I3529" s="20">
        <f t="shared" si="332"/>
        <v>1</v>
      </c>
      <c r="J3529" s="102">
        <f t="shared" si="333"/>
        <v>5.881720430107526E-4</v>
      </c>
      <c r="K3529" s="102">
        <f t="shared" si="334"/>
        <v>1.5963415470504887E-3</v>
      </c>
      <c r="L3529" s="96">
        <f t="shared" si="335"/>
        <v>5.47E-3</v>
      </c>
    </row>
    <row r="3530" spans="1:12" ht="13.95" customHeight="1" x14ac:dyDescent="0.3">
      <c r="A3530" s="94">
        <v>45473</v>
      </c>
      <c r="B3530" s="57" t="s">
        <v>208</v>
      </c>
      <c r="C3530" s="57" t="s">
        <v>115</v>
      </c>
      <c r="D3530" s="19" t="str">
        <f t="shared" si="330"/>
        <v>Defensives</v>
      </c>
      <c r="E3530" s="19" t="str">
        <f t="shared" si="331"/>
        <v>Defensives</v>
      </c>
      <c r="F3530" s="100">
        <v>5.5500000000000002E-3</v>
      </c>
      <c r="G3530" s="101">
        <v>9.6189999999999998</v>
      </c>
      <c r="H3530" s="98">
        <v>0.35296</v>
      </c>
      <c r="I3530" s="20">
        <f t="shared" si="332"/>
        <v>1</v>
      </c>
      <c r="J3530" s="102">
        <f t="shared" si="333"/>
        <v>5.7698305437155629E-4</v>
      </c>
      <c r="K3530" s="102">
        <f t="shared" si="334"/>
        <v>1.6346981368187791E-3</v>
      </c>
      <c r="L3530" s="96">
        <f t="shared" si="335"/>
        <v>5.5500000000000002E-3</v>
      </c>
    </row>
    <row r="3531" spans="1:12" ht="13.95" customHeight="1" x14ac:dyDescent="0.3">
      <c r="A3531" s="94">
        <v>45504</v>
      </c>
      <c r="B3531" s="57" t="s">
        <v>208</v>
      </c>
      <c r="C3531" s="57" t="s">
        <v>115</v>
      </c>
      <c r="D3531" s="19" t="str">
        <f t="shared" si="330"/>
        <v>Defensives</v>
      </c>
      <c r="E3531" s="19" t="str">
        <f t="shared" si="331"/>
        <v>Defensives</v>
      </c>
      <c r="F3531" s="100">
        <v>5.3400000000000001E-3</v>
      </c>
      <c r="G3531" s="101">
        <v>9.6920000000000002</v>
      </c>
      <c r="H3531" s="98">
        <v>0.33881</v>
      </c>
      <c r="I3531" s="20">
        <f t="shared" si="332"/>
        <v>1</v>
      </c>
      <c r="J3531" s="102">
        <f t="shared" si="333"/>
        <v>5.5096987205943042E-4</v>
      </c>
      <c r="K3531" s="102">
        <f t="shared" si="334"/>
        <v>1.626191293230514E-3</v>
      </c>
      <c r="L3531" s="96">
        <f t="shared" si="335"/>
        <v>5.3400000000000001E-3</v>
      </c>
    </row>
    <row r="3532" spans="1:12" ht="13.95" customHeight="1" x14ac:dyDescent="0.3">
      <c r="A3532" s="94">
        <v>45535</v>
      </c>
      <c r="B3532" s="57" t="s">
        <v>208</v>
      </c>
      <c r="C3532" s="57" t="s">
        <v>115</v>
      </c>
      <c r="D3532" s="19" t="str">
        <f t="shared" si="330"/>
        <v>Defensives</v>
      </c>
      <c r="E3532" s="19" t="str">
        <f t="shared" si="331"/>
        <v>Defensives</v>
      </c>
      <c r="F3532" s="100">
        <v>5.13E-3</v>
      </c>
      <c r="G3532" s="101">
        <v>10.077999999999999</v>
      </c>
      <c r="H3532" s="98">
        <v>0.32213000000000003</v>
      </c>
      <c r="I3532" s="20">
        <f t="shared" si="332"/>
        <v>1</v>
      </c>
      <c r="J3532" s="102">
        <f t="shared" si="333"/>
        <v>5.0902956935899987E-4</v>
      </c>
      <c r="K3532" s="102">
        <f t="shared" si="334"/>
        <v>1.5801992032999095E-3</v>
      </c>
      <c r="L3532" s="96">
        <f t="shared" si="335"/>
        <v>5.13E-3</v>
      </c>
    </row>
    <row r="3533" spans="1:12" ht="13.95" customHeight="1" x14ac:dyDescent="0.3">
      <c r="A3533" s="94">
        <v>45565</v>
      </c>
      <c r="B3533" s="57" t="s">
        <v>208</v>
      </c>
      <c r="C3533" s="57" t="s">
        <v>115</v>
      </c>
      <c r="D3533" s="19" t="str">
        <f t="shared" si="330"/>
        <v>Defensives</v>
      </c>
      <c r="E3533" s="19" t="str">
        <f t="shared" si="331"/>
        <v>Defensives</v>
      </c>
      <c r="F3533" s="100">
        <v>4.9899999999999996E-3</v>
      </c>
      <c r="G3533" s="101">
        <v>9.5549999999999997</v>
      </c>
      <c r="H3533" s="98">
        <v>0.31502000000000002</v>
      </c>
      <c r="I3533" s="20">
        <f t="shared" si="332"/>
        <v>1</v>
      </c>
      <c r="J3533" s="102">
        <f t="shared" si="333"/>
        <v>5.2223966509680789E-4</v>
      </c>
      <c r="K3533" s="102">
        <f t="shared" si="334"/>
        <v>1.6577984416761089E-3</v>
      </c>
      <c r="L3533" s="96">
        <f t="shared" si="335"/>
        <v>4.9899999999999996E-3</v>
      </c>
    </row>
    <row r="3534" spans="1:12" ht="13.95" customHeight="1" x14ac:dyDescent="0.3">
      <c r="A3534" s="94">
        <v>45596</v>
      </c>
      <c r="B3534" s="57" t="s">
        <v>208</v>
      </c>
      <c r="C3534" s="57" t="s">
        <v>115</v>
      </c>
      <c r="D3534" s="19" t="str">
        <f t="shared" si="330"/>
        <v>Defensives</v>
      </c>
      <c r="E3534" s="19" t="str">
        <f t="shared" si="331"/>
        <v>Defensives</v>
      </c>
      <c r="F3534" s="100">
        <v>4.9500000000000004E-3</v>
      </c>
      <c r="G3534" s="101">
        <v>9.3420000000000005</v>
      </c>
      <c r="H3534" s="98">
        <v>0.30735000000000001</v>
      </c>
      <c r="I3534" s="20">
        <f t="shared" si="332"/>
        <v>1</v>
      </c>
      <c r="J3534" s="102">
        <f t="shared" si="333"/>
        <v>5.2986512524084777E-4</v>
      </c>
      <c r="K3534" s="102">
        <f t="shared" si="334"/>
        <v>1.7239795843203116E-3</v>
      </c>
      <c r="L3534" s="96">
        <f t="shared" si="335"/>
        <v>4.9500000000000004E-3</v>
      </c>
    </row>
    <row r="3535" spans="1:12" ht="13.95" customHeight="1" x14ac:dyDescent="0.3">
      <c r="A3535" s="94">
        <v>45626</v>
      </c>
      <c r="B3535" s="57" t="s">
        <v>208</v>
      </c>
      <c r="C3535" s="57" t="s">
        <v>115</v>
      </c>
      <c r="D3535" s="19" t="str">
        <f t="shared" si="330"/>
        <v>Defensives</v>
      </c>
      <c r="E3535" s="19" t="str">
        <f t="shared" si="331"/>
        <v>Defensives</v>
      </c>
      <c r="F3535" s="100">
        <v>4.6999999999999993E-3</v>
      </c>
      <c r="G3535" s="101">
        <v>9.0670000000000002</v>
      </c>
      <c r="H3535" s="98">
        <v>0.27926000000000001</v>
      </c>
      <c r="I3535" s="20">
        <f t="shared" si="332"/>
        <v>1</v>
      </c>
      <c r="J3535" s="102">
        <f t="shared" si="333"/>
        <v>5.183632954670783E-4</v>
      </c>
      <c r="K3535" s="102">
        <f t="shared" si="334"/>
        <v>1.8562031636005095E-3</v>
      </c>
      <c r="L3535" s="96">
        <f t="shared" si="335"/>
        <v>4.6999999999999993E-3</v>
      </c>
    </row>
    <row r="3536" spans="1:12" ht="13.95" customHeight="1" x14ac:dyDescent="0.3">
      <c r="A3536" s="94">
        <v>45657</v>
      </c>
      <c r="B3536" s="57" t="s">
        <v>208</v>
      </c>
      <c r="C3536" s="57" t="s">
        <v>115</v>
      </c>
      <c r="D3536" s="19" t="str">
        <f t="shared" si="330"/>
        <v>Defensives</v>
      </c>
      <c r="E3536" s="19" t="str">
        <f t="shared" si="331"/>
        <v>Defensives</v>
      </c>
      <c r="F3536" s="100">
        <v>4.6600000000000001E-3</v>
      </c>
      <c r="G3536" s="101">
        <v>8.5609999999999999</v>
      </c>
      <c r="H3536" s="98">
        <v>0.26967000000000002</v>
      </c>
      <c r="I3536" s="20">
        <f t="shared" si="332"/>
        <v>1</v>
      </c>
      <c r="J3536" s="102">
        <f t="shared" si="333"/>
        <v>5.4432893353580189E-4</v>
      </c>
      <c r="K3536" s="102">
        <f t="shared" si="334"/>
        <v>2.0185001428998472E-3</v>
      </c>
      <c r="L3536" s="96">
        <f t="shared" si="335"/>
        <v>4.6600000000000001E-3</v>
      </c>
    </row>
    <row r="3537" spans="1:12" ht="13.95" customHeight="1" x14ac:dyDescent="0.3">
      <c r="A3537" s="94">
        <v>45688</v>
      </c>
      <c r="B3537" s="57" t="s">
        <v>208</v>
      </c>
      <c r="C3537" s="57" t="s">
        <v>115</v>
      </c>
      <c r="D3537" s="19" t="str">
        <f t="shared" si="330"/>
        <v>Defensives</v>
      </c>
      <c r="E3537" s="19" t="str">
        <f t="shared" si="331"/>
        <v>Defensives</v>
      </c>
      <c r="F3537" s="100">
        <v>4.5799999999999999E-3</v>
      </c>
      <c r="G3537" s="101">
        <v>10.073</v>
      </c>
      <c r="H3537" s="98">
        <v>0.25311</v>
      </c>
      <c r="I3537" s="20">
        <f t="shared" si="332"/>
        <v>1</v>
      </c>
      <c r="J3537" s="102">
        <f t="shared" si="333"/>
        <v>4.5468082994142754E-4</v>
      </c>
      <c r="K3537" s="102">
        <f t="shared" si="334"/>
        <v>1.7963763973822746E-3</v>
      </c>
      <c r="L3537" s="96">
        <f t="shared" si="335"/>
        <v>4.5799999999999999E-3</v>
      </c>
    </row>
    <row r="3538" spans="1:12" ht="13.95" customHeight="1" x14ac:dyDescent="0.3">
      <c r="A3538" s="94">
        <v>45716</v>
      </c>
      <c r="B3538" s="57" t="s">
        <v>208</v>
      </c>
      <c r="C3538" s="57" t="s">
        <v>115</v>
      </c>
      <c r="D3538" s="19" t="str">
        <f t="shared" si="330"/>
        <v>Defensives</v>
      </c>
      <c r="E3538" s="19" t="str">
        <f t="shared" si="331"/>
        <v>Defensives</v>
      </c>
      <c r="F3538" s="100">
        <v>4.7800000000000004E-3</v>
      </c>
      <c r="G3538" s="101">
        <v>10.220000000000001</v>
      </c>
      <c r="H3538" s="98">
        <v>0.25444</v>
      </c>
      <c r="I3538" s="20">
        <f t="shared" si="332"/>
        <v>1</v>
      </c>
      <c r="J3538" s="102">
        <f t="shared" si="333"/>
        <v>4.6771037181996087E-4</v>
      </c>
      <c r="K3538" s="102">
        <f t="shared" si="334"/>
        <v>1.8381951415656378E-3</v>
      </c>
      <c r="L3538" s="96">
        <f t="shared" si="335"/>
        <v>4.7800000000000004E-3</v>
      </c>
    </row>
    <row r="3539" spans="1:12" ht="13.95" customHeight="1" x14ac:dyDescent="0.3">
      <c r="A3539" s="94">
        <v>45747</v>
      </c>
      <c r="B3539" s="57" t="s">
        <v>208</v>
      </c>
      <c r="C3539" s="57" t="s">
        <v>115</v>
      </c>
      <c r="D3539" s="19" t="str">
        <f t="shared" si="330"/>
        <v>Defensives</v>
      </c>
      <c r="E3539" s="19" t="str">
        <f t="shared" si="331"/>
        <v>Defensives</v>
      </c>
      <c r="F3539" s="100">
        <v>4.7099999999999998E-3</v>
      </c>
      <c r="G3539" s="101">
        <v>10.577</v>
      </c>
      <c r="H3539" s="98">
        <v>0.25385999999999997</v>
      </c>
      <c r="I3539" s="20">
        <f t="shared" si="332"/>
        <v>1</v>
      </c>
      <c r="J3539" s="102">
        <f t="shared" si="333"/>
        <v>4.4530585232107402E-4</v>
      </c>
      <c r="K3539" s="102">
        <f t="shared" si="334"/>
        <v>1.754139495474175E-3</v>
      </c>
      <c r="L3539" s="96">
        <f t="shared" si="335"/>
        <v>4.7099999999999998E-3</v>
      </c>
    </row>
    <row r="3540" spans="1:12" ht="13.95" customHeight="1" x14ac:dyDescent="0.3">
      <c r="A3540" s="94">
        <v>45777</v>
      </c>
      <c r="B3540" s="57" t="s">
        <v>208</v>
      </c>
      <c r="C3540" s="57" t="s">
        <v>115</v>
      </c>
      <c r="D3540" s="19" t="str">
        <f t="shared" si="330"/>
        <v>Defensives</v>
      </c>
      <c r="E3540" s="19" t="str">
        <f t="shared" si="331"/>
        <v>Defensives</v>
      </c>
      <c r="F3540" s="100">
        <v>4.9399999999999999E-3</v>
      </c>
      <c r="G3540" s="101">
        <v>11.555</v>
      </c>
      <c r="H3540" s="98">
        <v>0.25107000000000002</v>
      </c>
      <c r="I3540" s="20">
        <f t="shared" si="332"/>
        <v>1</v>
      </c>
      <c r="J3540" s="102">
        <f t="shared" si="333"/>
        <v>4.2752055387278235E-4</v>
      </c>
      <c r="K3540" s="102">
        <f t="shared" si="334"/>
        <v>1.7027942560751278E-3</v>
      </c>
      <c r="L3540" s="96">
        <f t="shared" si="335"/>
        <v>4.9399999999999999E-3</v>
      </c>
    </row>
    <row r="3541" spans="1:12" ht="13.95" customHeight="1" x14ac:dyDescent="0.3">
      <c r="A3541" s="94">
        <v>45808</v>
      </c>
      <c r="B3541" s="57" t="s">
        <v>208</v>
      </c>
      <c r="C3541" s="57" t="s">
        <v>115</v>
      </c>
      <c r="D3541" s="19" t="str">
        <f t="shared" si="330"/>
        <v>Defensives</v>
      </c>
      <c r="E3541" s="19" t="str">
        <f t="shared" si="331"/>
        <v>Defensives</v>
      </c>
      <c r="F3541" s="100">
        <v>4.8199999999999996E-3</v>
      </c>
      <c r="G3541" s="101">
        <v>11.525</v>
      </c>
      <c r="H3541" s="98">
        <v>0.2384</v>
      </c>
      <c r="I3541" s="20">
        <f t="shared" si="332"/>
        <v>1</v>
      </c>
      <c r="J3541" s="102">
        <f t="shared" si="333"/>
        <v>4.1822125813449022E-4</v>
      </c>
      <c r="K3541" s="102">
        <f t="shared" si="334"/>
        <v>1.7542838008997074E-3</v>
      </c>
      <c r="L3541" s="96">
        <f t="shared" si="335"/>
        <v>4.8199999999999996E-3</v>
      </c>
    </row>
    <row r="3542" spans="1:12" ht="13.95" customHeight="1" x14ac:dyDescent="0.3">
      <c r="A3542" s="94">
        <v>45838</v>
      </c>
      <c r="B3542" s="57" t="s">
        <v>208</v>
      </c>
      <c r="C3542" s="57" t="s">
        <v>115</v>
      </c>
      <c r="D3542" s="19" t="str">
        <f t="shared" si="330"/>
        <v>Defensives</v>
      </c>
      <c r="E3542" s="19" t="str">
        <f t="shared" si="331"/>
        <v>Defensives</v>
      </c>
      <c r="F3542" s="100">
        <v>5.4100000000000007E-3</v>
      </c>
      <c r="G3542" s="101">
        <v>12.81</v>
      </c>
      <c r="H3542" s="98">
        <v>0.23796</v>
      </c>
      <c r="I3542" s="20">
        <f t="shared" si="332"/>
        <v>1</v>
      </c>
      <c r="J3542" s="102">
        <f t="shared" si="333"/>
        <v>4.2232630757220923E-4</v>
      </c>
      <c r="K3542" s="102">
        <f t="shared" si="334"/>
        <v>1.7747785660287832E-3</v>
      </c>
      <c r="L3542" s="96">
        <f t="shared" si="335"/>
        <v>5.4100000000000007E-3</v>
      </c>
    </row>
    <row r="3543" spans="1:12" ht="13.95" customHeight="1" x14ac:dyDescent="0.3">
      <c r="A3543" s="94">
        <v>45869</v>
      </c>
      <c r="B3543" s="57" t="s">
        <v>208</v>
      </c>
      <c r="C3543" s="57" t="s">
        <v>115</v>
      </c>
      <c r="D3543" s="19" t="str">
        <f t="shared" si="330"/>
        <v>Defensives</v>
      </c>
      <c r="E3543" s="19" t="str">
        <f t="shared" si="331"/>
        <v>Defensives</v>
      </c>
      <c r="F3543" s="100">
        <v>4.96E-3</v>
      </c>
      <c r="G3543" s="101">
        <v>10.991</v>
      </c>
      <c r="H3543" s="98">
        <v>0.23552000000000001</v>
      </c>
      <c r="I3543" s="20">
        <f t="shared" si="332"/>
        <v>1</v>
      </c>
      <c r="J3543" s="102">
        <f t="shared" si="333"/>
        <v>4.5127831862432901E-4</v>
      </c>
      <c r="K3543" s="102">
        <f t="shared" si="334"/>
        <v>1.9160934044850926E-3</v>
      </c>
      <c r="L3543" s="96">
        <f t="shared" si="335"/>
        <v>4.96E-3</v>
      </c>
    </row>
    <row r="3544" spans="1:12" ht="13.95" customHeight="1" x14ac:dyDescent="0.3">
      <c r="A3544" s="94">
        <v>45900</v>
      </c>
      <c r="B3544" s="57" t="s">
        <v>208</v>
      </c>
      <c r="C3544" s="57" t="s">
        <v>115</v>
      </c>
      <c r="D3544" s="19" t="str">
        <f t="shared" si="330"/>
        <v>Defensives</v>
      </c>
      <c r="E3544" s="19" t="str">
        <f t="shared" si="331"/>
        <v>Defensives</v>
      </c>
      <c r="F3544" s="100">
        <v>4.7699999999999999E-3</v>
      </c>
      <c r="G3544" s="101">
        <v>10.991</v>
      </c>
      <c r="H3544" s="98">
        <v>0.23247999999999999</v>
      </c>
      <c r="I3544" s="20">
        <f t="shared" si="332"/>
        <v>1</v>
      </c>
      <c r="J3544" s="102">
        <f t="shared" si="333"/>
        <v>4.3399144754799384E-4</v>
      </c>
      <c r="K3544" s="102">
        <f t="shared" si="334"/>
        <v>1.8667904660529674E-3</v>
      </c>
      <c r="L3544" s="96">
        <f t="shared" si="335"/>
        <v>4.7699999999999999E-3</v>
      </c>
    </row>
    <row r="3545" spans="1:12" ht="13.95" customHeight="1" x14ac:dyDescent="0.3">
      <c r="A3545" s="94">
        <v>45930</v>
      </c>
      <c r="B3545" s="57" t="s">
        <v>208</v>
      </c>
      <c r="C3545" s="57" t="s">
        <v>115</v>
      </c>
      <c r="D3545" s="19" t="str">
        <f t="shared" si="330"/>
        <v>Defensives</v>
      </c>
      <c r="E3545" s="19" t="str">
        <f t="shared" si="331"/>
        <v>Defensives</v>
      </c>
      <c r="F3545" s="100">
        <v>4.7299999999999998E-3</v>
      </c>
      <c r="G3545" s="101">
        <v>11.129</v>
      </c>
      <c r="H3545" s="98">
        <v>0.2374</v>
      </c>
      <c r="I3545" s="20">
        <f t="shared" si="332"/>
        <v>1</v>
      </c>
      <c r="J3545" s="102">
        <f t="shared" si="333"/>
        <v>4.2501572468325996E-4</v>
      </c>
      <c r="K3545" s="102">
        <f t="shared" si="334"/>
        <v>1.7902937012774219E-3</v>
      </c>
      <c r="L3545" s="96">
        <f t="shared" si="335"/>
        <v>4.7299999999999998E-3</v>
      </c>
    </row>
    <row r="3546" spans="1:12" ht="13.95" customHeight="1" x14ac:dyDescent="0.3">
      <c r="A3546" s="94">
        <v>45961</v>
      </c>
      <c r="B3546" s="57" t="s">
        <v>208</v>
      </c>
      <c r="C3546" s="57" t="s">
        <v>115</v>
      </c>
      <c r="D3546" s="19" t="str">
        <f t="shared" si="330"/>
        <v>Defensives</v>
      </c>
      <c r="E3546" s="19" t="str">
        <f t="shared" si="331"/>
        <v>Defensives</v>
      </c>
      <c r="F3546" s="100">
        <v>4.5500000000000002E-3</v>
      </c>
      <c r="G3546" s="101">
        <v>11.157</v>
      </c>
      <c r="H3546" s="98">
        <v>0.22778000000000001</v>
      </c>
      <c r="I3546" s="20">
        <f t="shared" si="332"/>
        <v>1</v>
      </c>
      <c r="J3546" s="102">
        <f t="shared" si="333"/>
        <v>4.0781572107197276E-4</v>
      </c>
      <c r="K3546" s="102">
        <f t="shared" si="334"/>
        <v>1.7903930155060705E-3</v>
      </c>
      <c r="L3546" s="96">
        <f t="shared" si="335"/>
        <v>4.5500000000000002E-3</v>
      </c>
    </row>
    <row r="3547" spans="1:12" ht="13.95" customHeight="1" x14ac:dyDescent="0.3">
      <c r="A3547" s="94">
        <v>45991</v>
      </c>
      <c r="B3547" s="57" t="s">
        <v>208</v>
      </c>
      <c r="C3547" s="57" t="s">
        <v>115</v>
      </c>
      <c r="D3547" s="19" t="str">
        <f t="shared" si="330"/>
        <v>Defensives</v>
      </c>
      <c r="E3547" s="19" t="str">
        <f t="shared" si="331"/>
        <v>Defensives</v>
      </c>
      <c r="F3547" s="100">
        <v>4.5799999999999999E-3</v>
      </c>
      <c r="G3547" s="101">
        <v>12.096</v>
      </c>
      <c r="H3547" s="98">
        <v>0.22353999999999999</v>
      </c>
      <c r="I3547" s="20">
        <f t="shared" si="332"/>
        <v>1</v>
      </c>
      <c r="J3547" s="102">
        <f t="shared" si="333"/>
        <v>3.7863756613756611E-4</v>
      </c>
      <c r="K3547" s="102">
        <f t="shared" si="334"/>
        <v>1.6938246673417112E-3</v>
      </c>
      <c r="L3547" s="96">
        <f t="shared" si="335"/>
        <v>4.5799999999999999E-3</v>
      </c>
    </row>
    <row r="3548" spans="1:12" ht="13.95" customHeight="1" x14ac:dyDescent="0.3">
      <c r="A3548" s="94">
        <v>46022</v>
      </c>
      <c r="B3548" s="57" t="s">
        <v>208</v>
      </c>
      <c r="C3548" s="57" t="s">
        <v>115</v>
      </c>
      <c r="D3548" s="19" t="str">
        <f t="shared" si="330"/>
        <v>Defensives</v>
      </c>
      <c r="E3548" s="19" t="str">
        <f t="shared" si="331"/>
        <v>Defensives</v>
      </c>
      <c r="F3548" s="100">
        <v>4.7499999999999999E-3</v>
      </c>
      <c r="G3548" s="101">
        <v>9.9339999999999993</v>
      </c>
      <c r="H3548" s="98">
        <v>0.22123999999999999</v>
      </c>
      <c r="I3548" s="20">
        <f t="shared" si="332"/>
        <v>1</v>
      </c>
      <c r="J3548" s="102">
        <f t="shared" si="333"/>
        <v>4.7815582846788806E-4</v>
      </c>
      <c r="K3548" s="102">
        <f t="shared" si="334"/>
        <v>2.161253970655795E-3</v>
      </c>
      <c r="L3548" s="96">
        <f t="shared" si="335"/>
        <v>4.7499999999999999E-3</v>
      </c>
    </row>
    <row r="3549" spans="1:12" ht="13.95" customHeight="1" x14ac:dyDescent="0.3">
      <c r="A3549" s="94">
        <v>46053</v>
      </c>
      <c r="B3549" s="57" t="s">
        <v>208</v>
      </c>
      <c r="C3549" s="57" t="s">
        <v>115</v>
      </c>
      <c r="D3549" s="19" t="str">
        <f t="shared" si="330"/>
        <v>Defensives</v>
      </c>
      <c r="E3549" s="19" t="str">
        <f t="shared" si="331"/>
        <v>Defensives</v>
      </c>
      <c r="F3549" s="100">
        <v>4.4400000000000004E-3</v>
      </c>
      <c r="G3549" s="101">
        <v>10.247</v>
      </c>
      <c r="H3549" s="98">
        <v>0.22206999999999999</v>
      </c>
      <c r="I3549" s="20">
        <f t="shared" si="332"/>
        <v>1</v>
      </c>
      <c r="J3549" s="102">
        <f t="shared" si="333"/>
        <v>4.3329755050258614E-4</v>
      </c>
      <c r="K3549" s="102">
        <f t="shared" si="334"/>
        <v>1.9511755325014011E-3</v>
      </c>
      <c r="L3549" s="96">
        <f t="shared" si="335"/>
        <v>4.4400000000000004E-3</v>
      </c>
    </row>
    <row r="3550" spans="1:12" ht="13.95" customHeight="1" x14ac:dyDescent="0.3">
      <c r="A3550" s="94">
        <v>46081</v>
      </c>
      <c r="B3550" s="57" t="s">
        <v>208</v>
      </c>
      <c r="C3550" s="57" t="s">
        <v>115</v>
      </c>
      <c r="D3550" s="19" t="str">
        <f t="shared" si="330"/>
        <v>Defensives</v>
      </c>
      <c r="E3550" s="19" t="str">
        <f t="shared" si="331"/>
        <v>Defensives</v>
      </c>
      <c r="F3550" s="100">
        <v>4.3800000000000002E-3</v>
      </c>
      <c r="G3550" s="101">
        <v>10.214</v>
      </c>
      <c r="H3550" s="98">
        <v>0.21998000000000001</v>
      </c>
      <c r="I3550" s="20">
        <f t="shared" si="332"/>
        <v>1</v>
      </c>
      <c r="J3550" s="102">
        <f t="shared" si="333"/>
        <v>4.2882318386528297E-4</v>
      </c>
      <c r="K3550" s="102">
        <f t="shared" si="334"/>
        <v>1.9493735060700198E-3</v>
      </c>
      <c r="L3550" s="96">
        <f t="shared" si="335"/>
        <v>4.3800000000000002E-3</v>
      </c>
    </row>
    <row r="3551" spans="1:12" ht="13.95" customHeight="1" x14ac:dyDescent="0.3">
      <c r="A3551" s="94">
        <v>46112</v>
      </c>
      <c r="B3551" s="57" t="s">
        <v>208</v>
      </c>
      <c r="C3551" s="57" t="s">
        <v>115</v>
      </c>
      <c r="D3551" s="19" t="str">
        <f t="shared" si="330"/>
        <v>Defensives</v>
      </c>
      <c r="E3551" s="19" t="str">
        <f t="shared" si="331"/>
        <v>Defensives</v>
      </c>
      <c r="F3551" s="100">
        <v>4.3099999999999996E-3</v>
      </c>
      <c r="G3551" s="101">
        <v>11.244</v>
      </c>
      <c r="H3551" s="98">
        <v>0.20646999999999999</v>
      </c>
      <c r="I3551" s="20">
        <f t="shared" si="332"/>
        <v>1</v>
      </c>
      <c r="J3551" s="102">
        <f t="shared" si="333"/>
        <v>3.8331554606901456E-4</v>
      </c>
      <c r="K3551" s="102">
        <f t="shared" si="334"/>
        <v>1.8565193300189597E-3</v>
      </c>
      <c r="L3551" s="96">
        <f t="shared" si="335"/>
        <v>4.3099999999999996E-3</v>
      </c>
    </row>
    <row r="3552" spans="1:12" ht="13.95" customHeight="1" x14ac:dyDescent="0.3">
      <c r="A3552" s="94">
        <v>46142</v>
      </c>
      <c r="B3552" s="57" t="s">
        <v>208</v>
      </c>
      <c r="C3552" s="57" t="s">
        <v>115</v>
      </c>
      <c r="D3552" s="19" t="str">
        <f t="shared" si="330"/>
        <v>Defensives</v>
      </c>
      <c r="E3552" s="19" t="str">
        <f t="shared" si="331"/>
        <v>Defensives</v>
      </c>
      <c r="F3552" s="100">
        <v>4.8399999999999997E-3</v>
      </c>
      <c r="G3552" s="101">
        <v>11.691000000000001</v>
      </c>
      <c r="H3552" s="98">
        <v>0.20960999999999999</v>
      </c>
      <c r="I3552" s="20">
        <f t="shared" si="332"/>
        <v>1</v>
      </c>
      <c r="J3552" s="102">
        <f t="shared" si="333"/>
        <v>4.1399367034470957E-4</v>
      </c>
      <c r="K3552" s="102">
        <f t="shared" si="334"/>
        <v>1.9750664106898985E-3</v>
      </c>
      <c r="L3552" s="96">
        <f t="shared" si="335"/>
        <v>4.8399999999999997E-3</v>
      </c>
    </row>
    <row r="3553" spans="1:12" ht="13.95" customHeight="1" x14ac:dyDescent="0.3">
      <c r="A3553" s="94">
        <v>46173</v>
      </c>
      <c r="B3553" s="57" t="s">
        <v>208</v>
      </c>
      <c r="C3553" s="57" t="s">
        <v>115</v>
      </c>
      <c r="D3553" s="19" t="str">
        <f t="shared" si="330"/>
        <v>Defensives</v>
      </c>
      <c r="E3553" s="19" t="str">
        <f t="shared" si="331"/>
        <v>Defensives</v>
      </c>
      <c r="F3553" s="100">
        <v>4.8999999999999998E-3</v>
      </c>
      <c r="G3553" s="101">
        <v>10.641999999999999</v>
      </c>
      <c r="H3553" s="98">
        <v>0.20444999999999999</v>
      </c>
      <c r="I3553" s="20">
        <f t="shared" si="332"/>
        <v>1</v>
      </c>
      <c r="J3553" s="102">
        <f t="shared" si="333"/>
        <v>4.6043976696109754E-4</v>
      </c>
      <c r="K3553" s="102">
        <f t="shared" si="334"/>
        <v>2.2520898359554785E-3</v>
      </c>
      <c r="L3553" s="96">
        <f t="shared" si="335"/>
        <v>4.8999999999999998E-3</v>
      </c>
    </row>
    <row r="3554" spans="1:12" ht="13.95" customHeight="1" x14ac:dyDescent="0.3">
      <c r="A3554" s="94">
        <v>46203</v>
      </c>
      <c r="B3554" s="57" t="s">
        <v>208</v>
      </c>
      <c r="C3554" s="57" t="s">
        <v>115</v>
      </c>
      <c r="D3554" s="19" t="str">
        <f t="shared" si="330"/>
        <v>Defensives</v>
      </c>
      <c r="E3554" s="19" t="str">
        <f t="shared" si="331"/>
        <v>Defensives</v>
      </c>
      <c r="F3554" s="100">
        <v>5.2100000000000002E-3</v>
      </c>
      <c r="G3554" s="101">
        <v>11.363</v>
      </c>
      <c r="H3554" s="98">
        <v>0.20379</v>
      </c>
      <c r="I3554" s="20">
        <f t="shared" si="332"/>
        <v>1</v>
      </c>
      <c r="J3554" s="102">
        <f t="shared" si="333"/>
        <v>4.5850567631787383E-4</v>
      </c>
      <c r="K3554" s="102">
        <f t="shared" si="334"/>
        <v>2.249892910927297E-3</v>
      </c>
      <c r="L3554" s="96">
        <f t="shared" si="335"/>
        <v>5.2100000000000002E-3</v>
      </c>
    </row>
    <row r="3555" spans="1:12" ht="13.95" customHeight="1" x14ac:dyDescent="0.3">
      <c r="A3555" s="94">
        <v>46234</v>
      </c>
      <c r="B3555" s="57" t="s">
        <v>208</v>
      </c>
      <c r="C3555" s="57" t="s">
        <v>115</v>
      </c>
      <c r="D3555" s="19" t="str">
        <f t="shared" si="330"/>
        <v>Defensives</v>
      </c>
      <c r="E3555" s="19" t="str">
        <f t="shared" si="331"/>
        <v>Defensives</v>
      </c>
      <c r="F3555" s="100">
        <v>5.3400000000000001E-3</v>
      </c>
      <c r="G3555" s="101">
        <v>9.9440000000000008</v>
      </c>
      <c r="H3555" s="98">
        <v>0.18743000000000001</v>
      </c>
      <c r="I3555" s="20">
        <f t="shared" si="332"/>
        <v>1</v>
      </c>
      <c r="J3555" s="102">
        <f t="shared" si="333"/>
        <v>5.3700724054706354E-4</v>
      </c>
      <c r="K3555" s="102">
        <f t="shared" si="334"/>
        <v>2.8651082566668274E-3</v>
      </c>
      <c r="L3555" s="96">
        <f t="shared" si="335"/>
        <v>5.3400000000000001E-3</v>
      </c>
    </row>
    <row r="3556" spans="1:12" ht="13.95" customHeight="1" x14ac:dyDescent="0.3">
      <c r="A3556" s="94">
        <v>46265</v>
      </c>
      <c r="B3556" s="57" t="s">
        <v>208</v>
      </c>
      <c r="C3556" s="57" t="s">
        <v>115</v>
      </c>
      <c r="D3556" s="19" t="str">
        <f t="shared" si="330"/>
        <v>Defensives</v>
      </c>
      <c r="E3556" s="19" t="str">
        <f t="shared" si="331"/>
        <v>Defensives</v>
      </c>
      <c r="F3556" s="100">
        <v>5.3099999999999996E-3</v>
      </c>
      <c r="G3556" s="101">
        <v>9.9580000000000002</v>
      </c>
      <c r="H3556" s="98">
        <v>0.19758000000000001</v>
      </c>
      <c r="I3556" s="20">
        <f t="shared" si="332"/>
        <v>1</v>
      </c>
      <c r="J3556" s="102">
        <f t="shared" si="333"/>
        <v>5.3323960634665596E-4</v>
      </c>
      <c r="K3556" s="102">
        <f t="shared" si="334"/>
        <v>2.6988541671558656E-3</v>
      </c>
      <c r="L3556" s="96">
        <f t="shared" si="335"/>
        <v>5.3099999999999996E-3</v>
      </c>
    </row>
    <row r="3557" spans="1:12" ht="13.95" customHeight="1" x14ac:dyDescent="0.3">
      <c r="A3557" s="94">
        <v>46295</v>
      </c>
      <c r="B3557" s="57" t="s">
        <v>208</v>
      </c>
      <c r="C3557" s="57" t="s">
        <v>115</v>
      </c>
      <c r="D3557" s="19" t="str">
        <f t="shared" si="330"/>
        <v>Defensives</v>
      </c>
      <c r="E3557" s="19" t="str">
        <f t="shared" si="331"/>
        <v>Defensives</v>
      </c>
      <c r="F3557" s="100">
        <v>5.0000000000000001E-3</v>
      </c>
      <c r="G3557" s="101">
        <v>9.9540000000000006</v>
      </c>
      <c r="H3557" s="98">
        <v>0.19836000000000001</v>
      </c>
      <c r="I3557" s="20">
        <f t="shared" si="332"/>
        <v>1</v>
      </c>
      <c r="J3557" s="102">
        <f t="shared" si="333"/>
        <v>5.0231062889290732E-4</v>
      </c>
      <c r="K3557" s="102">
        <f t="shared" si="334"/>
        <v>2.532318153321775E-3</v>
      </c>
      <c r="L3557" s="96">
        <f t="shared" si="335"/>
        <v>5.0000000000000001E-3</v>
      </c>
    </row>
    <row r="3558" spans="1:12" ht="13.95" customHeight="1" x14ac:dyDescent="0.3">
      <c r="A3558" s="94">
        <v>42674</v>
      </c>
      <c r="B3558" s="57" t="s">
        <v>125</v>
      </c>
      <c r="C3558" s="57" t="s">
        <v>118</v>
      </c>
      <c r="D3558" s="19" t="str">
        <f t="shared" si="330"/>
        <v>Cyclicals</v>
      </c>
      <c r="E3558" s="19" t="str">
        <f t="shared" si="331"/>
        <v>WEG &amp; Embraer</v>
      </c>
      <c r="F3558" s="100">
        <v>1.2409999999999999E-2</v>
      </c>
      <c r="G3558" s="101">
        <v>11.768000000000001</v>
      </c>
      <c r="H3558" s="98">
        <v>7.4139999999999998E-2</v>
      </c>
      <c r="I3558" s="20">
        <f t="shared" si="332"/>
        <v>1</v>
      </c>
      <c r="J3558" s="102">
        <f t="shared" si="333"/>
        <v>1.0545547246770903E-3</v>
      </c>
      <c r="K3558" s="102">
        <f t="shared" si="334"/>
        <v>1.422382957481913E-2</v>
      </c>
      <c r="L3558" s="96">
        <f t="shared" si="335"/>
        <v>1.2409999999999999E-2</v>
      </c>
    </row>
    <row r="3559" spans="1:12" ht="13.95" customHeight="1" x14ac:dyDescent="0.3">
      <c r="A3559" s="94">
        <v>42704</v>
      </c>
      <c r="B3559" s="57" t="s">
        <v>125</v>
      </c>
      <c r="C3559" s="57" t="s">
        <v>118</v>
      </c>
      <c r="D3559" s="19" t="str">
        <f t="shared" si="330"/>
        <v>Cyclicals</v>
      </c>
      <c r="E3559" s="19" t="str">
        <f t="shared" si="331"/>
        <v>WEG &amp; Embraer</v>
      </c>
      <c r="F3559" s="100">
        <v>1.261E-2</v>
      </c>
      <c r="G3559" s="101">
        <v>10.925000000000001</v>
      </c>
      <c r="H3559" s="98">
        <v>7.8210000000000002E-2</v>
      </c>
      <c r="I3559" s="20">
        <f t="shared" si="332"/>
        <v>1</v>
      </c>
      <c r="J3559" s="102">
        <f t="shared" si="333"/>
        <v>1.154233409610984E-3</v>
      </c>
      <c r="K3559" s="102">
        <f t="shared" si="334"/>
        <v>1.4758130796713769E-2</v>
      </c>
      <c r="L3559" s="96">
        <f t="shared" si="335"/>
        <v>1.261E-2</v>
      </c>
    </row>
    <row r="3560" spans="1:12" ht="13.95" customHeight="1" x14ac:dyDescent="0.3">
      <c r="A3560" s="94">
        <v>42735</v>
      </c>
      <c r="B3560" s="57" t="s">
        <v>125</v>
      </c>
      <c r="C3560" s="57" t="s">
        <v>118</v>
      </c>
      <c r="D3560" s="19" t="str">
        <f t="shared" si="330"/>
        <v>Cyclicals</v>
      </c>
      <c r="E3560" s="19" t="str">
        <f t="shared" si="331"/>
        <v>WEG &amp; Embraer</v>
      </c>
      <c r="F3560" s="100">
        <v>1.188E-2</v>
      </c>
      <c r="G3560" s="101">
        <v>10.295</v>
      </c>
      <c r="H3560" s="98">
        <v>8.2650000000000001E-2</v>
      </c>
      <c r="I3560" s="20">
        <f t="shared" si="332"/>
        <v>1</v>
      </c>
      <c r="J3560" s="102">
        <f t="shared" si="333"/>
        <v>1.1539582321515298E-3</v>
      </c>
      <c r="K3560" s="102">
        <f t="shared" si="334"/>
        <v>1.3961987079873318E-2</v>
      </c>
      <c r="L3560" s="96">
        <f t="shared" si="335"/>
        <v>1.188E-2</v>
      </c>
    </row>
    <row r="3561" spans="1:12" ht="13.95" customHeight="1" x14ac:dyDescent="0.3">
      <c r="A3561" s="94">
        <v>42766</v>
      </c>
      <c r="B3561" s="57" t="s">
        <v>125</v>
      </c>
      <c r="C3561" s="57" t="s">
        <v>118</v>
      </c>
      <c r="D3561" s="19" t="str">
        <f t="shared" si="330"/>
        <v>Cyclicals</v>
      </c>
      <c r="E3561" s="19" t="str">
        <f t="shared" si="331"/>
        <v>WEG &amp; Embraer</v>
      </c>
      <c r="F3561" s="100">
        <v>1.2449999999999999E-2</v>
      </c>
      <c r="G3561" s="101">
        <v>11.750999999999999</v>
      </c>
      <c r="H3561" s="98">
        <v>8.3199999999999996E-2</v>
      </c>
      <c r="I3561" s="20">
        <f t="shared" si="332"/>
        <v>1</v>
      </c>
      <c r="J3561" s="102">
        <f t="shared" si="333"/>
        <v>1.0594842992085779E-3</v>
      </c>
      <c r="K3561" s="102">
        <f t="shared" si="334"/>
        <v>1.2734186288564639E-2</v>
      </c>
      <c r="L3561" s="96">
        <f t="shared" si="335"/>
        <v>1.2449999999999999E-2</v>
      </c>
    </row>
    <row r="3562" spans="1:12" ht="13.95" customHeight="1" x14ac:dyDescent="0.3">
      <c r="A3562" s="94">
        <v>42794</v>
      </c>
      <c r="B3562" s="57" t="s">
        <v>125</v>
      </c>
      <c r="C3562" s="57" t="s">
        <v>118</v>
      </c>
      <c r="D3562" s="19" t="str">
        <f t="shared" si="330"/>
        <v>Cyclicals</v>
      </c>
      <c r="E3562" s="19" t="str">
        <f t="shared" si="331"/>
        <v>WEG &amp; Embraer</v>
      </c>
      <c r="F3562" s="100">
        <v>1.191E-2</v>
      </c>
      <c r="G3562" s="101">
        <v>11.773</v>
      </c>
      <c r="H3562" s="98">
        <v>8.7789999999999993E-2</v>
      </c>
      <c r="I3562" s="20">
        <f t="shared" si="332"/>
        <v>1</v>
      </c>
      <c r="J3562" s="102">
        <f t="shared" si="333"/>
        <v>1.0116367960587786E-3</v>
      </c>
      <c r="K3562" s="102">
        <f t="shared" si="334"/>
        <v>1.1523371637530228E-2</v>
      </c>
      <c r="L3562" s="96">
        <f t="shared" si="335"/>
        <v>1.191E-2</v>
      </c>
    </row>
    <row r="3563" spans="1:12" ht="13.95" customHeight="1" x14ac:dyDescent="0.3">
      <c r="A3563" s="94">
        <v>42825</v>
      </c>
      <c r="B3563" s="57" t="s">
        <v>125</v>
      </c>
      <c r="C3563" s="57" t="s">
        <v>118</v>
      </c>
      <c r="D3563" s="19" t="str">
        <f t="shared" si="330"/>
        <v>Cyclicals</v>
      </c>
      <c r="E3563" s="19" t="str">
        <f t="shared" si="331"/>
        <v>WEG &amp; Embraer</v>
      </c>
      <c r="F3563" s="100">
        <v>1.162E-2</v>
      </c>
      <c r="G3563" s="101">
        <v>11.75</v>
      </c>
      <c r="H3563" s="98">
        <v>8.5009999999999988E-2</v>
      </c>
      <c r="I3563" s="20">
        <f t="shared" si="332"/>
        <v>1</v>
      </c>
      <c r="J3563" s="102">
        <f t="shared" si="333"/>
        <v>9.8893617021276591E-4</v>
      </c>
      <c r="K3563" s="102">
        <f t="shared" si="334"/>
        <v>1.1633174570200754E-2</v>
      </c>
      <c r="L3563" s="96">
        <f t="shared" si="335"/>
        <v>1.162E-2</v>
      </c>
    </row>
    <row r="3564" spans="1:12" ht="13.95" customHeight="1" x14ac:dyDescent="0.3">
      <c r="A3564" s="94">
        <v>42855</v>
      </c>
      <c r="B3564" s="57" t="s">
        <v>125</v>
      </c>
      <c r="C3564" s="57" t="s">
        <v>118</v>
      </c>
      <c r="D3564" s="19" t="str">
        <f t="shared" si="330"/>
        <v>Cyclicals</v>
      </c>
      <c r="E3564" s="19" t="str">
        <f t="shared" si="331"/>
        <v>WEG &amp; Embraer</v>
      </c>
      <c r="F3564" s="100">
        <v>9.8300000000000002E-3</v>
      </c>
      <c r="G3564" s="101">
        <v>10.935</v>
      </c>
      <c r="H3564" s="98">
        <v>8.4269999999999998E-2</v>
      </c>
      <c r="I3564" s="20">
        <f t="shared" si="332"/>
        <v>1</v>
      </c>
      <c r="J3564" s="102">
        <f t="shared" si="333"/>
        <v>8.9894833104709642E-4</v>
      </c>
      <c r="K3564" s="102">
        <f t="shared" si="334"/>
        <v>1.0667477525182111E-2</v>
      </c>
      <c r="L3564" s="96">
        <f t="shared" si="335"/>
        <v>9.8300000000000002E-3</v>
      </c>
    </row>
    <row r="3565" spans="1:12" ht="13.95" customHeight="1" x14ac:dyDescent="0.3">
      <c r="A3565" s="94">
        <v>42886</v>
      </c>
      <c r="B3565" s="57" t="s">
        <v>125</v>
      </c>
      <c r="C3565" s="57" t="s">
        <v>118</v>
      </c>
      <c r="D3565" s="19" t="str">
        <f t="shared" si="330"/>
        <v>Cyclicals</v>
      </c>
      <c r="E3565" s="19" t="str">
        <f t="shared" si="331"/>
        <v>WEG &amp; Embraer</v>
      </c>
      <c r="F3565" s="100">
        <v>1.14E-2</v>
      </c>
      <c r="G3565" s="101">
        <v>11.821999999999999</v>
      </c>
      <c r="H3565" s="98">
        <v>7.664E-2</v>
      </c>
      <c r="I3565" s="20">
        <f t="shared" si="332"/>
        <v>1</v>
      </c>
      <c r="J3565" s="102">
        <f t="shared" si="333"/>
        <v>9.6430384029775002E-4</v>
      </c>
      <c r="K3565" s="102">
        <f t="shared" si="334"/>
        <v>1.2582252613488387E-2</v>
      </c>
      <c r="L3565" s="96">
        <f t="shared" si="335"/>
        <v>1.14E-2</v>
      </c>
    </row>
    <row r="3566" spans="1:12" ht="13.95" customHeight="1" x14ac:dyDescent="0.3">
      <c r="A3566" s="94">
        <v>42916</v>
      </c>
      <c r="B3566" s="57" t="s">
        <v>125</v>
      </c>
      <c r="C3566" s="57" t="s">
        <v>118</v>
      </c>
      <c r="D3566" s="19" t="str">
        <f t="shared" si="330"/>
        <v>Cyclicals</v>
      </c>
      <c r="E3566" s="19" t="str">
        <f t="shared" si="331"/>
        <v>WEG &amp; Embraer</v>
      </c>
      <c r="F3566" s="100">
        <v>1.069E-2</v>
      </c>
      <c r="G3566" s="101">
        <v>11.195</v>
      </c>
      <c r="H3566" s="98">
        <v>7.5480000000000005E-2</v>
      </c>
      <c r="I3566" s="20">
        <f t="shared" si="332"/>
        <v>1</v>
      </c>
      <c r="J3566" s="102">
        <f t="shared" si="333"/>
        <v>9.5489057615006691E-4</v>
      </c>
      <c r="K3566" s="102">
        <f t="shared" si="334"/>
        <v>1.265090853404964E-2</v>
      </c>
      <c r="L3566" s="96">
        <f t="shared" si="335"/>
        <v>1.069E-2</v>
      </c>
    </row>
    <row r="3567" spans="1:12" ht="13.95" customHeight="1" x14ac:dyDescent="0.3">
      <c r="A3567" s="94">
        <v>42947</v>
      </c>
      <c r="B3567" s="57" t="s">
        <v>125</v>
      </c>
      <c r="C3567" s="57" t="s">
        <v>118</v>
      </c>
      <c r="D3567" s="19" t="str">
        <f t="shared" si="330"/>
        <v>Cyclicals</v>
      </c>
      <c r="E3567" s="19" t="str">
        <f t="shared" si="331"/>
        <v>WEG &amp; Embraer</v>
      </c>
      <c r="F3567" s="100">
        <v>1.052E-2</v>
      </c>
      <c r="G3567" s="101">
        <v>11.538</v>
      </c>
      <c r="H3567" s="98">
        <v>7.4310000000000001E-2</v>
      </c>
      <c r="I3567" s="20">
        <f t="shared" si="332"/>
        <v>1</v>
      </c>
      <c r="J3567" s="102">
        <f t="shared" si="333"/>
        <v>9.1176980412549828E-4</v>
      </c>
      <c r="K3567" s="102">
        <f t="shared" si="334"/>
        <v>1.2269813001285133E-2</v>
      </c>
      <c r="L3567" s="96">
        <f t="shared" si="335"/>
        <v>1.052E-2</v>
      </c>
    </row>
    <row r="3568" spans="1:12" ht="13.95" customHeight="1" x14ac:dyDescent="0.3">
      <c r="A3568" s="94">
        <v>42978</v>
      </c>
      <c r="B3568" s="57" t="s">
        <v>125</v>
      </c>
      <c r="C3568" s="57" t="s">
        <v>118</v>
      </c>
      <c r="D3568" s="19" t="str">
        <f t="shared" si="330"/>
        <v>Cyclicals</v>
      </c>
      <c r="E3568" s="19" t="str">
        <f t="shared" si="331"/>
        <v>WEG &amp; Embraer</v>
      </c>
      <c r="F3568" s="100">
        <v>1.111E-2</v>
      </c>
      <c r="G3568" s="101">
        <v>14.051</v>
      </c>
      <c r="H3568" s="98">
        <v>6.9220000000000004E-2</v>
      </c>
      <c r="I3568" s="20">
        <f t="shared" si="332"/>
        <v>1</v>
      </c>
      <c r="J3568" s="102">
        <f t="shared" si="333"/>
        <v>7.9069105401750764E-4</v>
      </c>
      <c r="K3568" s="102">
        <f t="shared" si="334"/>
        <v>1.1422869893347409E-2</v>
      </c>
      <c r="L3568" s="96">
        <f t="shared" si="335"/>
        <v>1.111E-2</v>
      </c>
    </row>
    <row r="3569" spans="1:12" ht="13.95" customHeight="1" x14ac:dyDescent="0.3">
      <c r="A3569" s="94">
        <v>43008</v>
      </c>
      <c r="B3569" s="57" t="s">
        <v>125</v>
      </c>
      <c r="C3569" s="57" t="s">
        <v>118</v>
      </c>
      <c r="D3569" s="19" t="str">
        <f t="shared" si="330"/>
        <v>Cyclicals</v>
      </c>
      <c r="E3569" s="19" t="str">
        <f t="shared" si="331"/>
        <v>WEG &amp; Embraer</v>
      </c>
      <c r="F3569" s="100">
        <v>1.0829999999999999E-2</v>
      </c>
      <c r="G3569" s="101">
        <v>14.404</v>
      </c>
      <c r="H3569" s="98">
        <v>6.8940000000000001E-2</v>
      </c>
      <c r="I3569" s="20">
        <f t="shared" si="332"/>
        <v>1</v>
      </c>
      <c r="J3569" s="102">
        <f t="shared" si="333"/>
        <v>7.5187447931130238E-4</v>
      </c>
      <c r="K3569" s="102">
        <f t="shared" si="334"/>
        <v>1.0906215249656258E-2</v>
      </c>
      <c r="L3569" s="96">
        <f t="shared" si="335"/>
        <v>1.0829999999999999E-2</v>
      </c>
    </row>
    <row r="3570" spans="1:12" ht="13.95" customHeight="1" x14ac:dyDescent="0.3">
      <c r="A3570" s="94">
        <v>43039</v>
      </c>
      <c r="B3570" s="57" t="s">
        <v>125</v>
      </c>
      <c r="C3570" s="57" t="s">
        <v>118</v>
      </c>
      <c r="D3570" s="19" t="str">
        <f t="shared" si="330"/>
        <v>Cyclicals</v>
      </c>
      <c r="E3570" s="19" t="str">
        <f t="shared" si="331"/>
        <v>WEG &amp; Embraer</v>
      </c>
      <c r="F3570" s="100">
        <v>9.3299999999999998E-3</v>
      </c>
      <c r="G3570" s="101">
        <v>14.708</v>
      </c>
      <c r="H3570" s="98">
        <v>5.6390000000000003E-2</v>
      </c>
      <c r="I3570" s="20">
        <f t="shared" si="332"/>
        <v>1</v>
      </c>
      <c r="J3570" s="102">
        <f t="shared" si="333"/>
        <v>6.3434865379385366E-4</v>
      </c>
      <c r="K3570" s="102">
        <f t="shared" si="334"/>
        <v>1.1249311115337004E-2</v>
      </c>
      <c r="L3570" s="96">
        <f t="shared" si="335"/>
        <v>9.3299999999999998E-3</v>
      </c>
    </row>
    <row r="3571" spans="1:12" ht="13.95" customHeight="1" x14ac:dyDescent="0.3">
      <c r="A3571" s="94">
        <v>43069</v>
      </c>
      <c r="B3571" s="57" t="s">
        <v>125</v>
      </c>
      <c r="C3571" s="57" t="s">
        <v>118</v>
      </c>
      <c r="D3571" s="19" t="str">
        <f t="shared" si="330"/>
        <v>Cyclicals</v>
      </c>
      <c r="E3571" s="19" t="str">
        <f t="shared" si="331"/>
        <v>WEG &amp; Embraer</v>
      </c>
      <c r="F3571" s="100">
        <v>9.6399999999999993E-3</v>
      </c>
      <c r="G3571" s="101">
        <v>16.308</v>
      </c>
      <c r="H3571" s="98">
        <v>5.1450000000000003E-2</v>
      </c>
      <c r="I3571" s="20">
        <f t="shared" si="332"/>
        <v>1</v>
      </c>
      <c r="J3571" s="102">
        <f t="shared" si="333"/>
        <v>5.9112092224674999E-4</v>
      </c>
      <c r="K3571" s="102">
        <f t="shared" si="334"/>
        <v>1.1489230753095237E-2</v>
      </c>
      <c r="L3571" s="96">
        <f t="shared" si="335"/>
        <v>9.6399999999999993E-3</v>
      </c>
    </row>
    <row r="3572" spans="1:12" ht="13.95" customHeight="1" x14ac:dyDescent="0.3">
      <c r="A3572" s="94">
        <v>43100</v>
      </c>
      <c r="B3572" s="57" t="s">
        <v>125</v>
      </c>
      <c r="C3572" s="57" t="s">
        <v>118</v>
      </c>
      <c r="D3572" s="19" t="str">
        <f t="shared" si="330"/>
        <v>Cyclicals</v>
      </c>
      <c r="E3572" s="19" t="str">
        <f t="shared" si="331"/>
        <v>WEG &amp; Embraer</v>
      </c>
      <c r="F3572" s="100">
        <v>1.163E-2</v>
      </c>
      <c r="G3572" s="101">
        <v>21.713999999999999</v>
      </c>
      <c r="H3572" s="98">
        <v>4.8649999999999999E-2</v>
      </c>
      <c r="I3572" s="20">
        <f t="shared" si="332"/>
        <v>1</v>
      </c>
      <c r="J3572" s="102">
        <f t="shared" si="333"/>
        <v>5.355991526204292E-4</v>
      </c>
      <c r="K3572" s="102">
        <f t="shared" si="334"/>
        <v>1.1009232325188679E-2</v>
      </c>
      <c r="L3572" s="96">
        <f t="shared" si="335"/>
        <v>1.163E-2</v>
      </c>
    </row>
    <row r="3573" spans="1:12" ht="13.95" customHeight="1" x14ac:dyDescent="0.3">
      <c r="A3573" s="94">
        <v>43131</v>
      </c>
      <c r="B3573" s="57" t="s">
        <v>125</v>
      </c>
      <c r="C3573" s="57" t="s">
        <v>118</v>
      </c>
      <c r="D3573" s="19" t="str">
        <f t="shared" si="330"/>
        <v>Cyclicals</v>
      </c>
      <c r="E3573" s="19" t="str">
        <f t="shared" si="331"/>
        <v>WEG &amp; Embraer</v>
      </c>
      <c r="F3573" s="100">
        <v>1.0540000000000001E-2</v>
      </c>
      <c r="G3573" s="101">
        <v>21.527000000000001</v>
      </c>
      <c r="H3573" s="98">
        <v>5.0290000000000001E-2</v>
      </c>
      <c r="I3573" s="20">
        <f t="shared" si="332"/>
        <v>1</v>
      </c>
      <c r="J3573" s="102">
        <f t="shared" si="333"/>
        <v>4.8961768941329492E-4</v>
      </c>
      <c r="K3573" s="102">
        <f t="shared" si="334"/>
        <v>9.7358856514872718E-3</v>
      </c>
      <c r="L3573" s="96">
        <f t="shared" si="335"/>
        <v>1.0540000000000001E-2</v>
      </c>
    </row>
    <row r="3574" spans="1:12" ht="13.95" customHeight="1" x14ac:dyDescent="0.3">
      <c r="A3574" s="94">
        <v>43159</v>
      </c>
      <c r="B3574" s="57" t="s">
        <v>125</v>
      </c>
      <c r="C3574" s="57" t="s">
        <v>118</v>
      </c>
      <c r="D3574" s="19" t="str">
        <f t="shared" si="330"/>
        <v>Cyclicals</v>
      </c>
      <c r="E3574" s="19" t="str">
        <f t="shared" si="331"/>
        <v>WEG &amp; Embraer</v>
      </c>
      <c r="F3574" s="100">
        <v>1.125E-2</v>
      </c>
      <c r="G3574" s="101">
        <v>22.890999999999998</v>
      </c>
      <c r="H3574" s="98">
        <v>5.1799999999999999E-2</v>
      </c>
      <c r="I3574" s="20">
        <f t="shared" si="332"/>
        <v>1</v>
      </c>
      <c r="J3574" s="102">
        <f t="shared" si="333"/>
        <v>4.9145952557773799E-4</v>
      </c>
      <c r="K3574" s="102">
        <f t="shared" si="334"/>
        <v>9.4876356289138614E-3</v>
      </c>
      <c r="L3574" s="96">
        <f t="shared" si="335"/>
        <v>1.125E-2</v>
      </c>
    </row>
    <row r="3575" spans="1:12" ht="13.95" customHeight="1" x14ac:dyDescent="0.3">
      <c r="A3575" s="94">
        <v>43190</v>
      </c>
      <c r="B3575" s="57" t="s">
        <v>125</v>
      </c>
      <c r="C3575" s="57" t="s">
        <v>118</v>
      </c>
      <c r="D3575" s="19" t="str">
        <f t="shared" si="330"/>
        <v>Cyclicals</v>
      </c>
      <c r="E3575" s="19" t="str">
        <f t="shared" si="331"/>
        <v>WEG &amp; Embraer</v>
      </c>
      <c r="F3575" s="100">
        <v>1.1209999999999999E-2</v>
      </c>
      <c r="G3575" s="101">
        <v>23.657</v>
      </c>
      <c r="H3575" s="98">
        <v>5.1110000000000003E-2</v>
      </c>
      <c r="I3575" s="20">
        <f t="shared" si="332"/>
        <v>1</v>
      </c>
      <c r="J3575" s="102">
        <f t="shared" si="333"/>
        <v>4.7385551845119834E-4</v>
      </c>
      <c r="K3575" s="102">
        <f t="shared" si="334"/>
        <v>9.271287780301278E-3</v>
      </c>
      <c r="L3575" s="96">
        <f t="shared" si="335"/>
        <v>1.1209999999999999E-2</v>
      </c>
    </row>
    <row r="3576" spans="1:12" ht="13.95" customHeight="1" x14ac:dyDescent="0.3">
      <c r="A3576" s="94">
        <v>43220</v>
      </c>
      <c r="B3576" s="57" t="s">
        <v>125</v>
      </c>
      <c r="C3576" s="57" t="s">
        <v>118</v>
      </c>
      <c r="D3576" s="19" t="str">
        <f t="shared" si="330"/>
        <v>Cyclicals</v>
      </c>
      <c r="E3576" s="19" t="str">
        <f t="shared" si="331"/>
        <v>WEG &amp; Embraer</v>
      </c>
      <c r="F3576" s="100">
        <v>1.1650000000000001E-2</v>
      </c>
      <c r="G3576" s="101">
        <v>23.061</v>
      </c>
      <c r="H3576" s="98">
        <v>4.9699999999999987E-2</v>
      </c>
      <c r="I3576" s="20">
        <f t="shared" si="332"/>
        <v>1</v>
      </c>
      <c r="J3576" s="102">
        <f t="shared" si="333"/>
        <v>5.0518190885044017E-4</v>
      </c>
      <c r="K3576" s="102">
        <f t="shared" si="334"/>
        <v>1.0164625932604433E-2</v>
      </c>
      <c r="L3576" s="96">
        <f t="shared" si="335"/>
        <v>1.1650000000000001E-2</v>
      </c>
    </row>
    <row r="3577" spans="1:12" ht="13.95" customHeight="1" x14ac:dyDescent="0.3">
      <c r="A3577" s="94">
        <v>43251</v>
      </c>
      <c r="B3577" s="57" t="s">
        <v>125</v>
      </c>
      <c r="C3577" s="57" t="s">
        <v>118</v>
      </c>
      <c r="D3577" s="19" t="str">
        <f t="shared" si="330"/>
        <v>Cyclicals</v>
      </c>
      <c r="E3577" s="19" t="str">
        <f t="shared" si="331"/>
        <v>WEG &amp; Embraer</v>
      </c>
      <c r="F3577" s="100">
        <v>1.3050000000000001E-2</v>
      </c>
      <c r="G3577" s="101">
        <v>23.54</v>
      </c>
      <c r="H3577" s="98">
        <v>5.1559999999999988E-2</v>
      </c>
      <c r="I3577" s="20">
        <f t="shared" si="332"/>
        <v>1</v>
      </c>
      <c r="J3577" s="102">
        <f t="shared" si="333"/>
        <v>5.543755310110451E-4</v>
      </c>
      <c r="K3577" s="102">
        <f t="shared" si="334"/>
        <v>1.0752046761269302E-2</v>
      </c>
      <c r="L3577" s="96">
        <f t="shared" si="335"/>
        <v>1.3050000000000001E-2</v>
      </c>
    </row>
    <row r="3578" spans="1:12" ht="13.95" customHeight="1" x14ac:dyDescent="0.3">
      <c r="A3578" s="94">
        <v>43281</v>
      </c>
      <c r="B3578" s="57" t="s">
        <v>125</v>
      </c>
      <c r="C3578" s="57" t="s">
        <v>118</v>
      </c>
      <c r="D3578" s="19" t="str">
        <f t="shared" si="330"/>
        <v>Cyclicals</v>
      </c>
      <c r="E3578" s="19" t="str">
        <f t="shared" si="331"/>
        <v>WEG &amp; Embraer</v>
      </c>
      <c r="F3578" s="100">
        <v>1.504E-2</v>
      </c>
      <c r="G3578" s="101">
        <v>24.373999999999999</v>
      </c>
      <c r="H3578" s="98">
        <v>5.4210000000000001E-2</v>
      </c>
      <c r="I3578" s="20">
        <f t="shared" si="332"/>
        <v>1</v>
      </c>
      <c r="J3578" s="102">
        <f t="shared" si="333"/>
        <v>6.1705095593665379E-4</v>
      </c>
      <c r="K3578" s="102">
        <f t="shared" si="334"/>
        <v>1.1382603872655484E-2</v>
      </c>
      <c r="L3578" s="96">
        <f t="shared" si="335"/>
        <v>1.504E-2</v>
      </c>
    </row>
    <row r="3579" spans="1:12" ht="13.95" customHeight="1" x14ac:dyDescent="0.3">
      <c r="A3579" s="94">
        <v>43312</v>
      </c>
      <c r="B3579" s="57" t="s">
        <v>125</v>
      </c>
      <c r="C3579" s="57" t="s">
        <v>118</v>
      </c>
      <c r="D3579" s="19" t="str">
        <f t="shared" si="330"/>
        <v>Cyclicals</v>
      </c>
      <c r="E3579" s="19" t="str">
        <f t="shared" si="331"/>
        <v>WEG &amp; Embraer</v>
      </c>
      <c r="F3579" s="100">
        <v>1.077E-2</v>
      </c>
      <c r="G3579" s="101">
        <v>18.553000000000001</v>
      </c>
      <c r="H3579" s="98">
        <v>5.6130000000000013E-2</v>
      </c>
      <c r="I3579" s="20">
        <f t="shared" si="332"/>
        <v>1</v>
      </c>
      <c r="J3579" s="102">
        <f t="shared" si="333"/>
        <v>5.8049911065595863E-4</v>
      </c>
      <c r="K3579" s="102">
        <f t="shared" si="334"/>
        <v>1.0342047223516096E-2</v>
      </c>
      <c r="L3579" s="96">
        <f t="shared" si="335"/>
        <v>1.077E-2</v>
      </c>
    </row>
    <row r="3580" spans="1:12" ht="13.95" customHeight="1" x14ac:dyDescent="0.3">
      <c r="A3580" s="94">
        <v>43343</v>
      </c>
      <c r="B3580" s="57" t="s">
        <v>125</v>
      </c>
      <c r="C3580" s="57" t="s">
        <v>118</v>
      </c>
      <c r="D3580" s="19" t="str">
        <f t="shared" si="330"/>
        <v>Cyclicals</v>
      </c>
      <c r="E3580" s="19" t="str">
        <f t="shared" si="331"/>
        <v>WEG &amp; Embraer</v>
      </c>
      <c r="F3580" s="100">
        <v>1.1266999999999999E-2</v>
      </c>
      <c r="G3580" s="101">
        <v>22.411000000000001</v>
      </c>
      <c r="H3580" s="98">
        <v>4.6089999999999999E-2</v>
      </c>
      <c r="I3580" s="20">
        <f t="shared" si="332"/>
        <v>1</v>
      </c>
      <c r="J3580" s="102">
        <f t="shared" si="333"/>
        <v>5.027441881219044E-4</v>
      </c>
      <c r="K3580" s="102">
        <f t="shared" si="334"/>
        <v>1.0907879976608905E-2</v>
      </c>
      <c r="L3580" s="96">
        <f t="shared" si="335"/>
        <v>1.1266999999999999E-2</v>
      </c>
    </row>
    <row r="3581" spans="1:12" ht="13.95" customHeight="1" x14ac:dyDescent="0.3">
      <c r="A3581" s="94">
        <v>43373</v>
      </c>
      <c r="B3581" s="57" t="s">
        <v>125</v>
      </c>
      <c r="C3581" s="57" t="s">
        <v>118</v>
      </c>
      <c r="D3581" s="19" t="str">
        <f t="shared" si="330"/>
        <v>Cyclicals</v>
      </c>
      <c r="E3581" s="19" t="str">
        <f t="shared" si="331"/>
        <v>WEG &amp; Embraer</v>
      </c>
      <c r="F3581" s="100">
        <v>1.1032999999999999E-2</v>
      </c>
      <c r="G3581" s="101">
        <v>21.288</v>
      </c>
      <c r="H3581" s="98">
        <v>4.8809999999999999E-2</v>
      </c>
      <c r="I3581" s="20">
        <f t="shared" si="332"/>
        <v>1</v>
      </c>
      <c r="J3581" s="102">
        <f t="shared" si="333"/>
        <v>5.1827320556181884E-4</v>
      </c>
      <c r="K3581" s="102">
        <f t="shared" si="334"/>
        <v>1.0618176717103439E-2</v>
      </c>
      <c r="L3581" s="96">
        <f t="shared" si="335"/>
        <v>1.1032999999999999E-2</v>
      </c>
    </row>
    <row r="3582" spans="1:12" ht="13.95" customHeight="1" x14ac:dyDescent="0.3">
      <c r="A3582" s="94">
        <v>43404</v>
      </c>
      <c r="B3582" s="57" t="s">
        <v>125</v>
      </c>
      <c r="C3582" s="57" t="s">
        <v>118</v>
      </c>
      <c r="D3582" s="19" t="str">
        <f t="shared" si="330"/>
        <v>Cyclicals</v>
      </c>
      <c r="E3582" s="19" t="str">
        <f t="shared" si="331"/>
        <v>WEG &amp; Embraer</v>
      </c>
      <c r="F3582" s="100">
        <v>1.0574E-2</v>
      </c>
      <c r="G3582" s="101">
        <v>24.393000000000001</v>
      </c>
      <c r="H3582" s="98">
        <v>4.4839999999999998E-2</v>
      </c>
      <c r="I3582" s="20">
        <f t="shared" si="332"/>
        <v>1</v>
      </c>
      <c r="J3582" s="102">
        <f t="shared" si="333"/>
        <v>4.3348501619317018E-4</v>
      </c>
      <c r="K3582" s="102">
        <f t="shared" si="334"/>
        <v>9.667373242488184E-3</v>
      </c>
      <c r="L3582" s="96">
        <f t="shared" si="335"/>
        <v>1.0574E-2</v>
      </c>
    </row>
    <row r="3583" spans="1:12" ht="13.95" customHeight="1" x14ac:dyDescent="0.3">
      <c r="A3583" s="94">
        <v>43434</v>
      </c>
      <c r="B3583" s="57" t="s">
        <v>125</v>
      </c>
      <c r="C3583" s="57" t="s">
        <v>118</v>
      </c>
      <c r="D3583" s="19" t="str">
        <f t="shared" si="330"/>
        <v>Cyclicals</v>
      </c>
      <c r="E3583" s="19" t="str">
        <f t="shared" si="331"/>
        <v>WEG &amp; Embraer</v>
      </c>
      <c r="F3583" s="100">
        <v>1.0777E-2</v>
      </c>
      <c r="G3583" s="101">
        <v>23.648</v>
      </c>
      <c r="H3583" s="98">
        <v>5.015E-2</v>
      </c>
      <c r="I3583" s="20">
        <f t="shared" si="332"/>
        <v>1</v>
      </c>
      <c r="J3583" s="102">
        <f t="shared" si="333"/>
        <v>4.5572564276048717E-4</v>
      </c>
      <c r="K3583" s="102">
        <f t="shared" si="334"/>
        <v>9.0872511019040314E-3</v>
      </c>
      <c r="L3583" s="96">
        <f t="shared" si="335"/>
        <v>1.0777E-2</v>
      </c>
    </row>
    <row r="3584" spans="1:12" ht="13.95" customHeight="1" x14ac:dyDescent="0.3">
      <c r="A3584" s="94">
        <v>43465</v>
      </c>
      <c r="B3584" s="57" t="s">
        <v>125</v>
      </c>
      <c r="C3584" s="57" t="s">
        <v>118</v>
      </c>
      <c r="D3584" s="19" t="str">
        <f t="shared" si="330"/>
        <v>Cyclicals</v>
      </c>
      <c r="E3584" s="19" t="str">
        <f t="shared" si="331"/>
        <v>WEG &amp; Embraer</v>
      </c>
      <c r="F3584" s="100">
        <v>1.1001E-2</v>
      </c>
      <c r="G3584" s="101">
        <v>21.219000000000001</v>
      </c>
      <c r="H3584" s="98">
        <v>5.525E-2</v>
      </c>
      <c r="I3584" s="20">
        <f t="shared" si="332"/>
        <v>1</v>
      </c>
      <c r="J3584" s="102">
        <f t="shared" si="333"/>
        <v>5.1845044535557756E-4</v>
      </c>
      <c r="K3584" s="102">
        <f t="shared" si="334"/>
        <v>9.3837184679742541E-3</v>
      </c>
      <c r="L3584" s="96">
        <f t="shared" si="335"/>
        <v>1.1001E-2</v>
      </c>
    </row>
    <row r="3585" spans="1:12" ht="13.95" customHeight="1" x14ac:dyDescent="0.3">
      <c r="A3585" s="94">
        <v>43496</v>
      </c>
      <c r="B3585" s="57" t="s">
        <v>125</v>
      </c>
      <c r="C3585" s="57" t="s">
        <v>118</v>
      </c>
      <c r="D3585" s="19" t="str">
        <f t="shared" si="330"/>
        <v>Cyclicals</v>
      </c>
      <c r="E3585" s="19" t="str">
        <f t="shared" si="331"/>
        <v>WEG &amp; Embraer</v>
      </c>
      <c r="F3585" s="100">
        <v>9.0089999999999996E-3</v>
      </c>
      <c r="G3585" s="101">
        <v>5917.6319999999996</v>
      </c>
      <c r="H3585" s="98">
        <v>3.2799999999999999E-3</v>
      </c>
      <c r="I3585" s="20">
        <f t="shared" si="332"/>
        <v>0</v>
      </c>
      <c r="J3585" s="102">
        <f t="shared" si="333"/>
        <v>0</v>
      </c>
      <c r="K3585" s="102">
        <f t="shared" si="334"/>
        <v>0</v>
      </c>
      <c r="L3585" s="96">
        <f t="shared" si="335"/>
        <v>0</v>
      </c>
    </row>
    <row r="3586" spans="1:12" ht="13.95" customHeight="1" x14ac:dyDescent="0.3">
      <c r="A3586" s="94">
        <v>43524</v>
      </c>
      <c r="B3586" s="57" t="s">
        <v>125</v>
      </c>
      <c r="C3586" s="57" t="s">
        <v>118</v>
      </c>
      <c r="D3586" s="19" t="str">
        <f t="shared" si="330"/>
        <v>Cyclicals</v>
      </c>
      <c r="E3586" s="19" t="str">
        <f t="shared" si="331"/>
        <v>WEG &amp; Embraer</v>
      </c>
      <c r="F3586" s="100">
        <v>9.1199999999999996E-3</v>
      </c>
      <c r="G3586" s="101">
        <v>129.35400000000001</v>
      </c>
      <c r="H3586" s="98">
        <v>8.5699999999999995E-3</v>
      </c>
      <c r="I3586" s="20">
        <f t="shared" si="332"/>
        <v>0</v>
      </c>
      <c r="J3586" s="102">
        <f t="shared" si="333"/>
        <v>0</v>
      </c>
      <c r="K3586" s="102">
        <f t="shared" si="334"/>
        <v>0</v>
      </c>
      <c r="L3586" s="96">
        <f t="shared" si="335"/>
        <v>0</v>
      </c>
    </row>
    <row r="3587" spans="1:12" ht="13.95" customHeight="1" x14ac:dyDescent="0.3">
      <c r="A3587" s="94">
        <v>43555</v>
      </c>
      <c r="B3587" s="57" t="s">
        <v>125</v>
      </c>
      <c r="C3587" s="57" t="s">
        <v>118</v>
      </c>
      <c r="D3587" s="19" t="str">
        <f t="shared" si="330"/>
        <v>Cyclicals</v>
      </c>
      <c r="E3587" s="19" t="str">
        <f t="shared" si="331"/>
        <v>WEG &amp; Embraer</v>
      </c>
      <c r="F3587" s="100">
        <v>8.8419999999999992E-3</v>
      </c>
      <c r="G3587" s="101">
        <v>141.92699999999999</v>
      </c>
      <c r="H3587" s="98">
        <v>6.9300000000000004E-3</v>
      </c>
      <c r="I3587" s="20">
        <f t="shared" si="332"/>
        <v>0</v>
      </c>
      <c r="J3587" s="102">
        <f t="shared" si="333"/>
        <v>0</v>
      </c>
      <c r="K3587" s="102">
        <f t="shared" si="334"/>
        <v>0</v>
      </c>
      <c r="L3587" s="96">
        <f t="shared" si="335"/>
        <v>0</v>
      </c>
    </row>
    <row r="3588" spans="1:12" ht="13.95" customHeight="1" x14ac:dyDescent="0.3">
      <c r="A3588" s="94">
        <v>43585</v>
      </c>
      <c r="B3588" s="57" t="s">
        <v>125</v>
      </c>
      <c r="C3588" s="57" t="s">
        <v>118</v>
      </c>
      <c r="D3588" s="19" t="str">
        <f t="shared" si="330"/>
        <v>Cyclicals</v>
      </c>
      <c r="E3588" s="19" t="str">
        <f t="shared" si="331"/>
        <v>WEG &amp; Embraer</v>
      </c>
      <c r="F3588" s="100">
        <v>9.3469999999999994E-3</v>
      </c>
      <c r="G3588" s="101">
        <v>112.72</v>
      </c>
      <c r="H3588" s="98">
        <v>7.1799999999999998E-3</v>
      </c>
      <c r="I3588" s="20">
        <f t="shared" si="332"/>
        <v>0</v>
      </c>
      <c r="J3588" s="102">
        <f t="shared" si="333"/>
        <v>0</v>
      </c>
      <c r="K3588" s="102">
        <f t="shared" si="334"/>
        <v>0</v>
      </c>
      <c r="L3588" s="96">
        <f t="shared" si="335"/>
        <v>0</v>
      </c>
    </row>
    <row r="3589" spans="1:12" ht="13.95" customHeight="1" x14ac:dyDescent="0.3">
      <c r="A3589" s="94">
        <v>43616</v>
      </c>
      <c r="B3589" s="57" t="s">
        <v>125</v>
      </c>
      <c r="C3589" s="57" t="s">
        <v>118</v>
      </c>
      <c r="D3589" s="19" t="str">
        <f t="shared" ref="D3589:D3652" si="336">VLOOKUP(C3589,GicsMap,2,FALSE)</f>
        <v>Cyclicals</v>
      </c>
      <c r="E3589" s="19" t="str">
        <f t="shared" ref="E3589:E3652" si="337">IF(D3589="Cyclicals",IF(COUNTIF(GlobalList,B3589)&gt;0,"WEG &amp; Embraer","Cyclicals ex-WEG &amp; Embraer"),D3589)</f>
        <v>WEG &amp; Embraer</v>
      </c>
      <c r="F3589" s="100">
        <v>8.6820000000000005E-3</v>
      </c>
      <c r="G3589" s="101">
        <v>66.581000000000003</v>
      </c>
      <c r="H3589" s="98">
        <v>2.7470000000000001E-2</v>
      </c>
      <c r="I3589" s="20">
        <f t="shared" ref="I3589:I3652" si="338">IF(AND(ISNUMBER(G3589),ISNUMBER(H3589),G3589&gt;=PEmin,G3589&lt;=PEmax,H3589&gt;=ROEmin,H3589&lt;=ROEmax),1,0)</f>
        <v>1</v>
      </c>
      <c r="J3589" s="102">
        <f t="shared" ref="J3589:J3652" si="339">IF(I3589=1,F3589/G3589,0)</f>
        <v>1.3039756086571244E-4</v>
      </c>
      <c r="K3589" s="102">
        <f t="shared" ref="K3589:K3652" si="340">IF(I3589=1,J3589/H3589,0)</f>
        <v>4.7469079310415883E-3</v>
      </c>
      <c r="L3589" s="96">
        <f t="shared" ref="L3589:L3652" si="341">I3589*F3589</f>
        <v>8.6820000000000005E-3</v>
      </c>
    </row>
    <row r="3590" spans="1:12" ht="13.95" customHeight="1" x14ac:dyDescent="0.3">
      <c r="A3590" s="94">
        <v>43646</v>
      </c>
      <c r="B3590" s="57" t="s">
        <v>125</v>
      </c>
      <c r="C3590" s="57" t="s">
        <v>118</v>
      </c>
      <c r="D3590" s="19" t="str">
        <f t="shared" si="336"/>
        <v>Cyclicals</v>
      </c>
      <c r="E3590" s="19" t="str">
        <f t="shared" si="337"/>
        <v>WEG &amp; Embraer</v>
      </c>
      <c r="F3590" s="100">
        <v>8.5570000000000004E-3</v>
      </c>
      <c r="G3590" s="101">
        <v>44.722000000000001</v>
      </c>
      <c r="H3590" s="98">
        <v>3.2039999999999999E-2</v>
      </c>
      <c r="I3590" s="20">
        <f t="shared" si="338"/>
        <v>1</v>
      </c>
      <c r="J3590" s="102">
        <f t="shared" si="339"/>
        <v>1.9133759670855507E-4</v>
      </c>
      <c r="K3590" s="102">
        <f t="shared" si="340"/>
        <v>5.9718351032632669E-3</v>
      </c>
      <c r="L3590" s="96">
        <f t="shared" si="341"/>
        <v>8.5570000000000004E-3</v>
      </c>
    </row>
    <row r="3591" spans="1:12" ht="13.95" customHeight="1" x14ac:dyDescent="0.3">
      <c r="A3591" s="94">
        <v>43677</v>
      </c>
      <c r="B3591" s="57" t="s">
        <v>125</v>
      </c>
      <c r="C3591" s="57" t="s">
        <v>118</v>
      </c>
      <c r="D3591" s="19" t="str">
        <f t="shared" si="336"/>
        <v>Cyclicals</v>
      </c>
      <c r="E3591" s="19" t="str">
        <f t="shared" si="337"/>
        <v>WEG &amp; Embraer</v>
      </c>
      <c r="F3591" s="100">
        <v>8.4069999999999995E-3</v>
      </c>
      <c r="G3591" s="101">
        <v>37.627000000000002</v>
      </c>
      <c r="H3591" s="98">
        <v>3.7560000000000003E-2</v>
      </c>
      <c r="I3591" s="20">
        <f t="shared" si="338"/>
        <v>1</v>
      </c>
      <c r="J3591" s="102">
        <f t="shared" si="339"/>
        <v>2.2342998378823713E-4</v>
      </c>
      <c r="K3591" s="102">
        <f t="shared" si="340"/>
        <v>5.948615116832724E-3</v>
      </c>
      <c r="L3591" s="96">
        <f t="shared" si="341"/>
        <v>8.4069999999999995E-3</v>
      </c>
    </row>
    <row r="3592" spans="1:12" ht="13.95" customHeight="1" x14ac:dyDescent="0.3">
      <c r="A3592" s="94">
        <v>43708</v>
      </c>
      <c r="B3592" s="57" t="s">
        <v>125</v>
      </c>
      <c r="C3592" s="57" t="s">
        <v>118</v>
      </c>
      <c r="D3592" s="19" t="str">
        <f t="shared" si="336"/>
        <v>Cyclicals</v>
      </c>
      <c r="E3592" s="19" t="str">
        <f t="shared" si="337"/>
        <v>WEG &amp; Embraer</v>
      </c>
      <c r="F3592" s="100">
        <v>7.554E-3</v>
      </c>
      <c r="G3592" s="101">
        <v>44.378</v>
      </c>
      <c r="H3592" s="98">
        <v>2.8070000000000001E-2</v>
      </c>
      <c r="I3592" s="20">
        <f t="shared" si="338"/>
        <v>1</v>
      </c>
      <c r="J3592" s="102">
        <f t="shared" si="339"/>
        <v>1.7021947811978909E-4</v>
      </c>
      <c r="K3592" s="102">
        <f t="shared" si="340"/>
        <v>6.0641068086850405E-3</v>
      </c>
      <c r="L3592" s="96">
        <f t="shared" si="341"/>
        <v>7.554E-3</v>
      </c>
    </row>
    <row r="3593" spans="1:12" ht="13.95" customHeight="1" x14ac:dyDescent="0.3">
      <c r="A3593" s="94">
        <v>43738</v>
      </c>
      <c r="B3593" s="57" t="s">
        <v>125</v>
      </c>
      <c r="C3593" s="57" t="s">
        <v>118</v>
      </c>
      <c r="D3593" s="19" t="str">
        <f t="shared" si="336"/>
        <v>Cyclicals</v>
      </c>
      <c r="E3593" s="19" t="str">
        <f t="shared" si="337"/>
        <v>WEG &amp; Embraer</v>
      </c>
      <c r="F3593" s="100">
        <v>7.2840000000000014E-3</v>
      </c>
      <c r="G3593" s="101">
        <v>35.299999999999997</v>
      </c>
      <c r="H3593" s="98">
        <v>3.3680000000000002E-2</v>
      </c>
      <c r="I3593" s="20">
        <f t="shared" si="338"/>
        <v>1</v>
      </c>
      <c r="J3593" s="102">
        <f t="shared" si="339"/>
        <v>2.0634560906515587E-4</v>
      </c>
      <c r="K3593" s="102">
        <f t="shared" si="340"/>
        <v>6.126651100509378E-3</v>
      </c>
      <c r="L3593" s="96">
        <f t="shared" si="341"/>
        <v>7.2840000000000014E-3</v>
      </c>
    </row>
    <row r="3594" spans="1:12" ht="13.95" customHeight="1" x14ac:dyDescent="0.3">
      <c r="A3594" s="94">
        <v>43769</v>
      </c>
      <c r="B3594" s="57" t="s">
        <v>125</v>
      </c>
      <c r="C3594" s="57" t="s">
        <v>118</v>
      </c>
      <c r="D3594" s="19" t="str">
        <f t="shared" si="336"/>
        <v>Cyclicals</v>
      </c>
      <c r="E3594" s="19" t="str">
        <f t="shared" si="337"/>
        <v>WEG &amp; Embraer</v>
      </c>
      <c r="F3594" s="100">
        <v>6.9799999999999992E-3</v>
      </c>
      <c r="G3594" s="101">
        <v>28.327000000000002</v>
      </c>
      <c r="H3594" s="98">
        <v>3.9690000000000003E-2</v>
      </c>
      <c r="I3594" s="20">
        <f t="shared" si="338"/>
        <v>1</v>
      </c>
      <c r="J3594" s="102">
        <f t="shared" si="339"/>
        <v>2.4640802061637302E-4</v>
      </c>
      <c r="K3594" s="102">
        <f t="shared" si="340"/>
        <v>6.2083149563208111E-3</v>
      </c>
      <c r="L3594" s="96">
        <f t="shared" si="341"/>
        <v>6.9799999999999992E-3</v>
      </c>
    </row>
    <row r="3595" spans="1:12" ht="13.95" customHeight="1" x14ac:dyDescent="0.3">
      <c r="A3595" s="94">
        <v>43799</v>
      </c>
      <c r="B3595" s="57" t="s">
        <v>125</v>
      </c>
      <c r="C3595" s="57" t="s">
        <v>118</v>
      </c>
      <c r="D3595" s="19" t="str">
        <f t="shared" si="336"/>
        <v>Cyclicals</v>
      </c>
      <c r="E3595" s="19" t="str">
        <f t="shared" si="337"/>
        <v>WEG &amp; Embraer</v>
      </c>
      <c r="F3595" s="100">
        <v>7.0830000000000008E-3</v>
      </c>
      <c r="G3595" s="101">
        <v>36.637</v>
      </c>
      <c r="H3595" s="98">
        <v>4.8669999999999998E-2</v>
      </c>
      <c r="I3595" s="20">
        <f t="shared" si="338"/>
        <v>1</v>
      </c>
      <c r="J3595" s="102">
        <f t="shared" si="339"/>
        <v>1.9332914812894071E-4</v>
      </c>
      <c r="K3595" s="102">
        <f t="shared" si="340"/>
        <v>3.9722446708226984E-3</v>
      </c>
      <c r="L3595" s="96">
        <f t="shared" si="341"/>
        <v>7.0830000000000008E-3</v>
      </c>
    </row>
    <row r="3596" spans="1:12" ht="13.95" customHeight="1" x14ac:dyDescent="0.3">
      <c r="A3596" s="94">
        <v>43830</v>
      </c>
      <c r="B3596" s="57" t="s">
        <v>125</v>
      </c>
      <c r="C3596" s="57" t="s">
        <v>118</v>
      </c>
      <c r="D3596" s="19" t="str">
        <f t="shared" si="336"/>
        <v>Cyclicals</v>
      </c>
      <c r="E3596" s="19" t="str">
        <f t="shared" si="337"/>
        <v>WEG &amp; Embraer</v>
      </c>
      <c r="F3596" s="100">
        <v>7.3140000000000002E-3</v>
      </c>
      <c r="G3596" s="101">
        <v>28.007000000000001</v>
      </c>
      <c r="H3596" s="98">
        <v>5.6329999999999998E-2</v>
      </c>
      <c r="I3596" s="20">
        <f t="shared" si="338"/>
        <v>1</v>
      </c>
      <c r="J3596" s="102">
        <f t="shared" si="339"/>
        <v>2.6114899846466956E-4</v>
      </c>
      <c r="K3596" s="102">
        <f t="shared" si="340"/>
        <v>4.6360553606367757E-3</v>
      </c>
      <c r="L3596" s="96">
        <f t="shared" si="341"/>
        <v>7.3140000000000002E-3</v>
      </c>
    </row>
    <row r="3597" spans="1:12" ht="13.95" customHeight="1" x14ac:dyDescent="0.3">
      <c r="A3597" s="94">
        <v>43861</v>
      </c>
      <c r="B3597" s="57" t="s">
        <v>125</v>
      </c>
      <c r="C3597" s="57" t="s">
        <v>118</v>
      </c>
      <c r="D3597" s="19" t="str">
        <f t="shared" si="336"/>
        <v>Cyclicals</v>
      </c>
      <c r="E3597" s="19" t="str">
        <f t="shared" si="337"/>
        <v>WEG &amp; Embraer</v>
      </c>
      <c r="F3597" s="100">
        <v>6.6439999999999997E-3</v>
      </c>
      <c r="G3597" s="101">
        <v>34.606999999999999</v>
      </c>
      <c r="H3597" s="98">
        <v>5.6840000000000002E-2</v>
      </c>
      <c r="I3597" s="20">
        <f t="shared" si="338"/>
        <v>1</v>
      </c>
      <c r="J3597" s="102">
        <f t="shared" si="339"/>
        <v>1.9198428063686536E-4</v>
      </c>
      <c r="K3597" s="102">
        <f t="shared" si="340"/>
        <v>3.3776263306978423E-3</v>
      </c>
      <c r="L3597" s="96">
        <f t="shared" si="341"/>
        <v>6.6439999999999997E-3</v>
      </c>
    </row>
    <row r="3598" spans="1:12" ht="13.95" customHeight="1" x14ac:dyDescent="0.3">
      <c r="A3598" s="94">
        <v>43890</v>
      </c>
      <c r="B3598" s="57" t="s">
        <v>125</v>
      </c>
      <c r="C3598" s="57" t="s">
        <v>118</v>
      </c>
      <c r="D3598" s="19" t="str">
        <f t="shared" si="336"/>
        <v>Cyclicals</v>
      </c>
      <c r="E3598" s="19" t="str">
        <f t="shared" si="337"/>
        <v>WEG &amp; Embraer</v>
      </c>
      <c r="F3598" s="100">
        <v>6.8010000000000006E-3</v>
      </c>
      <c r="G3598" s="101">
        <v>17.631</v>
      </c>
      <c r="H3598" s="98">
        <v>5.7329999999999999E-2</v>
      </c>
      <c r="I3598" s="20">
        <f t="shared" si="338"/>
        <v>1</v>
      </c>
      <c r="J3598" s="102">
        <f t="shared" si="339"/>
        <v>3.857410243321423E-4</v>
      </c>
      <c r="K3598" s="102">
        <f t="shared" si="340"/>
        <v>6.7284323099972496E-3</v>
      </c>
      <c r="L3598" s="96">
        <f t="shared" si="341"/>
        <v>6.8010000000000006E-3</v>
      </c>
    </row>
    <row r="3599" spans="1:12" ht="13.95" customHeight="1" x14ac:dyDescent="0.3">
      <c r="A3599" s="94">
        <v>43921</v>
      </c>
      <c r="B3599" s="57" t="s">
        <v>125</v>
      </c>
      <c r="C3599" s="57" t="s">
        <v>118</v>
      </c>
      <c r="D3599" s="19" t="str">
        <f t="shared" si="336"/>
        <v>Cyclicals</v>
      </c>
      <c r="E3599" s="19" t="str">
        <f t="shared" si="337"/>
        <v>WEG &amp; Embraer</v>
      </c>
      <c r="F3599" s="100">
        <v>5.4710000000000002E-3</v>
      </c>
      <c r="G3599" s="101">
        <v>360.02600000000001</v>
      </c>
      <c r="H3599" s="98">
        <v>2.9159999999999998E-2</v>
      </c>
      <c r="I3599" s="20">
        <f t="shared" si="338"/>
        <v>0</v>
      </c>
      <c r="J3599" s="102">
        <f t="shared" si="339"/>
        <v>0</v>
      </c>
      <c r="K3599" s="102">
        <f t="shared" si="340"/>
        <v>0</v>
      </c>
      <c r="L3599" s="96">
        <f t="shared" si="341"/>
        <v>0</v>
      </c>
    </row>
    <row r="3600" spans="1:12" ht="13.95" customHeight="1" x14ac:dyDescent="0.3">
      <c r="A3600" s="94">
        <v>43951</v>
      </c>
      <c r="B3600" s="57" t="s">
        <v>125</v>
      </c>
      <c r="C3600" s="57" t="s">
        <v>118</v>
      </c>
      <c r="D3600" s="19" t="str">
        <f t="shared" si="336"/>
        <v>Cyclicals</v>
      </c>
      <c r="E3600" s="19" t="str">
        <f t="shared" si="337"/>
        <v>WEG &amp; Embraer</v>
      </c>
      <c r="F3600" s="100">
        <v>4.3790000000000001E-3</v>
      </c>
      <c r="G3600" s="101">
        <v>294.08499999999998</v>
      </c>
      <c r="H3600" s="98">
        <v>-5.1130000000000002E-2</v>
      </c>
      <c r="I3600" s="20">
        <f t="shared" si="338"/>
        <v>0</v>
      </c>
      <c r="J3600" s="102">
        <f t="shared" si="339"/>
        <v>0</v>
      </c>
      <c r="K3600" s="102">
        <f t="shared" si="340"/>
        <v>0</v>
      </c>
      <c r="L3600" s="96">
        <f t="shared" si="341"/>
        <v>0</v>
      </c>
    </row>
    <row r="3601" spans="1:12" ht="13.95" customHeight="1" x14ac:dyDescent="0.3">
      <c r="A3601" s="94">
        <v>43982</v>
      </c>
      <c r="B3601" s="57" t="s">
        <v>125</v>
      </c>
      <c r="C3601" s="57" t="s">
        <v>118</v>
      </c>
      <c r="D3601" s="19" t="str">
        <f t="shared" si="336"/>
        <v>Cyclicals</v>
      </c>
      <c r="E3601" s="19" t="str">
        <f t="shared" si="337"/>
        <v>WEG &amp; Embraer</v>
      </c>
      <c r="F3601" s="100">
        <v>3.333E-3</v>
      </c>
      <c r="G3601" s="101">
        <v>294.08499999999998</v>
      </c>
      <c r="H3601" s="98">
        <v>-4.5519999999999998E-2</v>
      </c>
      <c r="I3601" s="20">
        <f t="shared" si="338"/>
        <v>0</v>
      </c>
      <c r="J3601" s="102">
        <f t="shared" si="339"/>
        <v>0</v>
      </c>
      <c r="K3601" s="102">
        <f t="shared" si="340"/>
        <v>0</v>
      </c>
      <c r="L3601" s="96">
        <f t="shared" si="341"/>
        <v>0</v>
      </c>
    </row>
    <row r="3602" spans="1:12" ht="13.95" customHeight="1" x14ac:dyDescent="0.3">
      <c r="A3602" s="94">
        <v>44012</v>
      </c>
      <c r="B3602" s="57" t="s">
        <v>125</v>
      </c>
      <c r="C3602" s="57" t="s">
        <v>118</v>
      </c>
      <c r="D3602" s="19" t="str">
        <f t="shared" si="336"/>
        <v>Cyclicals</v>
      </c>
      <c r="E3602" s="19" t="str">
        <f t="shared" si="337"/>
        <v>WEG &amp; Embraer</v>
      </c>
      <c r="F3602" s="100">
        <v>3.4619999999999998E-3</v>
      </c>
      <c r="G3602" s="101">
        <v>294.08499999999998</v>
      </c>
      <c r="H3602" s="98">
        <v>-3.7759999999999988E-2</v>
      </c>
      <c r="I3602" s="20">
        <f t="shared" si="338"/>
        <v>0</v>
      </c>
      <c r="J3602" s="102">
        <f t="shared" si="339"/>
        <v>0</v>
      </c>
      <c r="K3602" s="102">
        <f t="shared" si="340"/>
        <v>0</v>
      </c>
      <c r="L3602" s="96">
        <f t="shared" si="341"/>
        <v>0</v>
      </c>
    </row>
    <row r="3603" spans="1:12" ht="13.95" customHeight="1" x14ac:dyDescent="0.3">
      <c r="A3603" s="94">
        <v>44043</v>
      </c>
      <c r="B3603" s="57" t="s">
        <v>125</v>
      </c>
      <c r="C3603" s="57" t="s">
        <v>118</v>
      </c>
      <c r="D3603" s="19" t="str">
        <f t="shared" si="336"/>
        <v>Cyclicals</v>
      </c>
      <c r="E3603" s="19" t="str">
        <f t="shared" si="337"/>
        <v>WEG &amp; Embraer</v>
      </c>
      <c r="F3603" s="100">
        <v>2.9949999999999998E-3</v>
      </c>
      <c r="G3603" s="101">
        <v>294.08499999999998</v>
      </c>
      <c r="H3603" s="98">
        <v>-3.1530000000000002E-2</v>
      </c>
      <c r="I3603" s="20">
        <f t="shared" si="338"/>
        <v>0</v>
      </c>
      <c r="J3603" s="102">
        <f t="shared" si="339"/>
        <v>0</v>
      </c>
      <c r="K3603" s="102">
        <f t="shared" si="340"/>
        <v>0</v>
      </c>
      <c r="L3603" s="96">
        <f t="shared" si="341"/>
        <v>0</v>
      </c>
    </row>
    <row r="3604" spans="1:12" ht="13.95" customHeight="1" x14ac:dyDescent="0.3">
      <c r="A3604" s="94">
        <v>44074</v>
      </c>
      <c r="B3604" s="57" t="s">
        <v>125</v>
      </c>
      <c r="C3604" s="57" t="s">
        <v>118</v>
      </c>
      <c r="D3604" s="19" t="str">
        <f t="shared" si="336"/>
        <v>Cyclicals</v>
      </c>
      <c r="E3604" s="19" t="str">
        <f t="shared" si="337"/>
        <v>WEG &amp; Embraer</v>
      </c>
      <c r="F3604" s="100">
        <v>2.9949999999999998E-3</v>
      </c>
      <c r="G3604" s="101">
        <v>294.08499999999998</v>
      </c>
      <c r="H3604" s="98">
        <v>-5.5259999999999997E-2</v>
      </c>
      <c r="I3604" s="20">
        <f t="shared" si="338"/>
        <v>0</v>
      </c>
      <c r="J3604" s="102">
        <f t="shared" si="339"/>
        <v>0</v>
      </c>
      <c r="K3604" s="102">
        <f t="shared" si="340"/>
        <v>0</v>
      </c>
      <c r="L3604" s="96">
        <f t="shared" si="341"/>
        <v>0</v>
      </c>
    </row>
    <row r="3605" spans="1:12" ht="13.95" customHeight="1" x14ac:dyDescent="0.3">
      <c r="A3605" s="94">
        <v>44104</v>
      </c>
      <c r="B3605" s="57" t="s">
        <v>125</v>
      </c>
      <c r="C3605" s="57" t="s">
        <v>118</v>
      </c>
      <c r="D3605" s="19" t="str">
        <f t="shared" si="336"/>
        <v>Cyclicals</v>
      </c>
      <c r="E3605" s="19" t="str">
        <f t="shared" si="337"/>
        <v>WEG &amp; Embraer</v>
      </c>
      <c r="F3605" s="100">
        <v>2.6549999999999998E-3</v>
      </c>
      <c r="G3605" s="101">
        <v>294.08499999999998</v>
      </c>
      <c r="H3605" s="98">
        <v>-4.9360000000000001E-2</v>
      </c>
      <c r="I3605" s="20">
        <f t="shared" si="338"/>
        <v>0</v>
      </c>
      <c r="J3605" s="102">
        <f t="shared" si="339"/>
        <v>0</v>
      </c>
      <c r="K3605" s="102">
        <f t="shared" si="340"/>
        <v>0</v>
      </c>
      <c r="L3605" s="96">
        <f t="shared" si="341"/>
        <v>0</v>
      </c>
    </row>
    <row r="3606" spans="1:12" ht="13.95" customHeight="1" x14ac:dyDescent="0.3">
      <c r="A3606" s="94">
        <v>44135</v>
      </c>
      <c r="B3606" s="57" t="s">
        <v>125</v>
      </c>
      <c r="C3606" s="57" t="s">
        <v>118</v>
      </c>
      <c r="D3606" s="19" t="str">
        <f t="shared" si="336"/>
        <v>Cyclicals</v>
      </c>
      <c r="E3606" s="19" t="str">
        <f t="shared" si="337"/>
        <v>WEG &amp; Embraer</v>
      </c>
      <c r="F3606" s="100">
        <v>2.5760000000000002E-3</v>
      </c>
      <c r="G3606" s="101">
        <v>294.08499999999998</v>
      </c>
      <c r="H3606" s="98">
        <v>-4.1730000000000003E-2</v>
      </c>
      <c r="I3606" s="20">
        <f t="shared" si="338"/>
        <v>0</v>
      </c>
      <c r="J3606" s="102">
        <f t="shared" si="339"/>
        <v>0</v>
      </c>
      <c r="K3606" s="102">
        <f t="shared" si="340"/>
        <v>0</v>
      </c>
      <c r="L3606" s="96">
        <f t="shared" si="341"/>
        <v>0</v>
      </c>
    </row>
    <row r="3607" spans="1:12" ht="13.95" customHeight="1" x14ac:dyDescent="0.3">
      <c r="A3607" s="94">
        <v>44165</v>
      </c>
      <c r="B3607" s="57" t="s">
        <v>125</v>
      </c>
      <c r="C3607" s="57" t="s">
        <v>118</v>
      </c>
      <c r="D3607" s="19" t="str">
        <f t="shared" si="336"/>
        <v>Cyclicals</v>
      </c>
      <c r="E3607" s="19" t="str">
        <f t="shared" si="337"/>
        <v>WEG &amp; Embraer</v>
      </c>
      <c r="F3607" s="100">
        <v>2.9880000000000002E-3</v>
      </c>
      <c r="G3607" s="101">
        <v>294.08499999999998</v>
      </c>
      <c r="H3607" s="98">
        <v>-4.1329999999999999E-2</v>
      </c>
      <c r="I3607" s="20">
        <f t="shared" si="338"/>
        <v>0</v>
      </c>
      <c r="J3607" s="102">
        <f t="shared" si="339"/>
        <v>0</v>
      </c>
      <c r="K3607" s="102">
        <f t="shared" si="340"/>
        <v>0</v>
      </c>
      <c r="L3607" s="96">
        <f t="shared" si="341"/>
        <v>0</v>
      </c>
    </row>
    <row r="3608" spans="1:12" ht="13.95" customHeight="1" x14ac:dyDescent="0.3">
      <c r="A3608" s="94">
        <v>44196</v>
      </c>
      <c r="B3608" s="57" t="s">
        <v>125</v>
      </c>
      <c r="C3608" s="57" t="s">
        <v>118</v>
      </c>
      <c r="D3608" s="19" t="str">
        <f t="shared" si="336"/>
        <v>Cyclicals</v>
      </c>
      <c r="E3608" s="19" t="str">
        <f t="shared" si="337"/>
        <v>WEG &amp; Embraer</v>
      </c>
      <c r="F3608" s="100">
        <v>2.9129999999999998E-3</v>
      </c>
      <c r="G3608" s="101">
        <v>294.08499999999998</v>
      </c>
      <c r="H3608" s="98">
        <v>-3.0169999999999999E-2</v>
      </c>
      <c r="I3608" s="20">
        <f t="shared" si="338"/>
        <v>0</v>
      </c>
      <c r="J3608" s="102">
        <f t="shared" si="339"/>
        <v>0</v>
      </c>
      <c r="K3608" s="102">
        <f t="shared" si="340"/>
        <v>0</v>
      </c>
      <c r="L3608" s="96">
        <f t="shared" si="341"/>
        <v>0</v>
      </c>
    </row>
    <row r="3609" spans="1:12" ht="13.95" customHeight="1" x14ac:dyDescent="0.3">
      <c r="A3609" s="94">
        <v>44227</v>
      </c>
      <c r="B3609" s="57" t="s">
        <v>125</v>
      </c>
      <c r="C3609" s="57" t="s">
        <v>118</v>
      </c>
      <c r="D3609" s="19" t="str">
        <f t="shared" si="336"/>
        <v>Cyclicals</v>
      </c>
      <c r="E3609" s="19" t="str">
        <f t="shared" si="337"/>
        <v>WEG &amp; Embraer</v>
      </c>
      <c r="F3609" s="100">
        <v>3.0599999999999998E-3</v>
      </c>
      <c r="G3609" s="101">
        <v>294.08499999999998</v>
      </c>
      <c r="H3609" s="98">
        <v>-2.7060000000000001E-2</v>
      </c>
      <c r="I3609" s="20">
        <f t="shared" si="338"/>
        <v>0</v>
      </c>
      <c r="J3609" s="102">
        <f t="shared" si="339"/>
        <v>0</v>
      </c>
      <c r="K3609" s="102">
        <f t="shared" si="340"/>
        <v>0</v>
      </c>
      <c r="L3609" s="96">
        <f t="shared" si="341"/>
        <v>0</v>
      </c>
    </row>
    <row r="3610" spans="1:12" ht="13.95" customHeight="1" x14ac:dyDescent="0.3">
      <c r="A3610" s="94">
        <v>44255</v>
      </c>
      <c r="B3610" s="57" t="s">
        <v>125</v>
      </c>
      <c r="C3610" s="57" t="s">
        <v>118</v>
      </c>
      <c r="D3610" s="19" t="str">
        <f t="shared" si="336"/>
        <v>Cyclicals</v>
      </c>
      <c r="E3610" s="19" t="str">
        <f t="shared" si="337"/>
        <v>WEG &amp; Embraer</v>
      </c>
      <c r="F3610" s="100">
        <v>4.4400000000000004E-3</v>
      </c>
      <c r="G3610" s="101">
        <v>294.08499999999998</v>
      </c>
      <c r="H3610" s="98">
        <v>-3.1850000000000003E-2</v>
      </c>
      <c r="I3610" s="20">
        <f t="shared" si="338"/>
        <v>0</v>
      </c>
      <c r="J3610" s="102">
        <f t="shared" si="339"/>
        <v>0</v>
      </c>
      <c r="K3610" s="102">
        <f t="shared" si="340"/>
        <v>0</v>
      </c>
      <c r="L3610" s="96">
        <f t="shared" si="341"/>
        <v>0</v>
      </c>
    </row>
    <row r="3611" spans="1:12" ht="13.95" customHeight="1" x14ac:dyDescent="0.3">
      <c r="A3611" s="94">
        <v>44286</v>
      </c>
      <c r="B3611" s="57" t="s">
        <v>125</v>
      </c>
      <c r="C3611" s="57" t="s">
        <v>118</v>
      </c>
      <c r="D3611" s="19" t="str">
        <f t="shared" si="336"/>
        <v>Cyclicals</v>
      </c>
      <c r="E3611" s="19" t="str">
        <f t="shared" si="337"/>
        <v>WEG &amp; Embraer</v>
      </c>
      <c r="F3611" s="100">
        <v>4.8399999999999997E-3</v>
      </c>
      <c r="G3611" s="101">
        <v>294.08499999999998</v>
      </c>
      <c r="H3611" s="98">
        <v>-3.057E-2</v>
      </c>
      <c r="I3611" s="20">
        <f t="shared" si="338"/>
        <v>0</v>
      </c>
      <c r="J3611" s="102">
        <f t="shared" si="339"/>
        <v>0</v>
      </c>
      <c r="K3611" s="102">
        <f t="shared" si="340"/>
        <v>0</v>
      </c>
      <c r="L3611" s="96">
        <f t="shared" si="341"/>
        <v>0</v>
      </c>
    </row>
    <row r="3612" spans="1:12" ht="13.95" customHeight="1" x14ac:dyDescent="0.3">
      <c r="A3612" s="94">
        <v>44316</v>
      </c>
      <c r="B3612" s="57" t="s">
        <v>125</v>
      </c>
      <c r="C3612" s="57" t="s">
        <v>118</v>
      </c>
      <c r="D3612" s="19" t="str">
        <f t="shared" si="336"/>
        <v>Cyclicals</v>
      </c>
      <c r="E3612" s="19" t="str">
        <f t="shared" si="337"/>
        <v>WEG &amp; Embraer</v>
      </c>
      <c r="F3612" s="100">
        <v>5.2700000000000004E-3</v>
      </c>
      <c r="G3612" s="101">
        <v>294.08499999999998</v>
      </c>
      <c r="H3612" s="98">
        <v>-4.3679999999999997E-2</v>
      </c>
      <c r="I3612" s="20">
        <f t="shared" si="338"/>
        <v>0</v>
      </c>
      <c r="J3612" s="102">
        <f t="shared" si="339"/>
        <v>0</v>
      </c>
      <c r="K3612" s="102">
        <f t="shared" si="340"/>
        <v>0</v>
      </c>
      <c r="L3612" s="96">
        <f t="shared" si="341"/>
        <v>0</v>
      </c>
    </row>
    <row r="3613" spans="1:12" ht="13.95" customHeight="1" x14ac:dyDescent="0.3">
      <c r="A3613" s="94">
        <v>44347</v>
      </c>
      <c r="B3613" s="57" t="s">
        <v>125</v>
      </c>
      <c r="C3613" s="57" t="s">
        <v>118</v>
      </c>
      <c r="D3613" s="19" t="str">
        <f t="shared" si="336"/>
        <v>Cyclicals</v>
      </c>
      <c r="E3613" s="19" t="str">
        <f t="shared" si="337"/>
        <v>WEG &amp; Embraer</v>
      </c>
      <c r="F3613" s="100">
        <v>5.5600000000000007E-3</v>
      </c>
      <c r="G3613" s="101">
        <v>294.08499999999998</v>
      </c>
      <c r="H3613" s="98">
        <v>-2.9659999999999999E-2</v>
      </c>
      <c r="I3613" s="20">
        <f t="shared" si="338"/>
        <v>0</v>
      </c>
      <c r="J3613" s="102">
        <f t="shared" si="339"/>
        <v>0</v>
      </c>
      <c r="K3613" s="102">
        <f t="shared" si="340"/>
        <v>0</v>
      </c>
      <c r="L3613" s="96">
        <f t="shared" si="341"/>
        <v>0</v>
      </c>
    </row>
    <row r="3614" spans="1:12" ht="13.95" customHeight="1" x14ac:dyDescent="0.3">
      <c r="A3614" s="94">
        <v>44377</v>
      </c>
      <c r="B3614" s="57" t="s">
        <v>125</v>
      </c>
      <c r="C3614" s="57" t="s">
        <v>118</v>
      </c>
      <c r="D3614" s="19" t="str">
        <f t="shared" si="336"/>
        <v>Cyclicals</v>
      </c>
      <c r="E3614" s="19" t="str">
        <f t="shared" si="337"/>
        <v>WEG &amp; Embraer</v>
      </c>
      <c r="F3614" s="100">
        <v>6.0599999999999994E-3</v>
      </c>
      <c r="G3614" s="101">
        <v>294.08499999999998</v>
      </c>
      <c r="H3614" s="98">
        <v>-2.9190000000000001E-2</v>
      </c>
      <c r="I3614" s="20">
        <f t="shared" si="338"/>
        <v>0</v>
      </c>
      <c r="J3614" s="102">
        <f t="shared" si="339"/>
        <v>0</v>
      </c>
      <c r="K3614" s="102">
        <f t="shared" si="340"/>
        <v>0</v>
      </c>
      <c r="L3614" s="96">
        <f t="shared" si="341"/>
        <v>0</v>
      </c>
    </row>
    <row r="3615" spans="1:12" ht="13.95" customHeight="1" x14ac:dyDescent="0.3">
      <c r="A3615" s="94">
        <v>44408</v>
      </c>
      <c r="B3615" s="57" t="s">
        <v>125</v>
      </c>
      <c r="C3615" s="57" t="s">
        <v>118</v>
      </c>
      <c r="D3615" s="19" t="str">
        <f t="shared" si="336"/>
        <v>Cyclicals</v>
      </c>
      <c r="E3615" s="19" t="str">
        <f t="shared" si="337"/>
        <v>WEG &amp; Embraer</v>
      </c>
      <c r="F3615" s="100">
        <v>6.1999999999999998E-3</v>
      </c>
      <c r="G3615" s="101">
        <v>294.08499999999998</v>
      </c>
      <c r="H3615" s="98">
        <v>-1.7399999999999999E-2</v>
      </c>
      <c r="I3615" s="20">
        <f t="shared" si="338"/>
        <v>0</v>
      </c>
      <c r="J3615" s="102">
        <f t="shared" si="339"/>
        <v>0</v>
      </c>
      <c r="K3615" s="102">
        <f t="shared" si="340"/>
        <v>0</v>
      </c>
      <c r="L3615" s="96">
        <f t="shared" si="341"/>
        <v>0</v>
      </c>
    </row>
    <row r="3616" spans="1:12" ht="13.95" customHeight="1" x14ac:dyDescent="0.3">
      <c r="A3616" s="94">
        <v>44439</v>
      </c>
      <c r="B3616" s="57" t="s">
        <v>125</v>
      </c>
      <c r="C3616" s="57" t="s">
        <v>118</v>
      </c>
      <c r="D3616" s="19" t="str">
        <f t="shared" si="336"/>
        <v>Cyclicals</v>
      </c>
      <c r="E3616" s="19" t="str">
        <f t="shared" si="337"/>
        <v>WEG &amp; Embraer</v>
      </c>
      <c r="F3616" s="100">
        <v>8.0700000000000008E-3</v>
      </c>
      <c r="G3616" s="101">
        <v>294.08499999999998</v>
      </c>
      <c r="H3616" s="98">
        <v>-3.1199999999999999E-3</v>
      </c>
      <c r="I3616" s="20">
        <f t="shared" si="338"/>
        <v>0</v>
      </c>
      <c r="J3616" s="102">
        <f t="shared" si="339"/>
        <v>0</v>
      </c>
      <c r="K3616" s="102">
        <f t="shared" si="340"/>
        <v>0</v>
      </c>
      <c r="L3616" s="96">
        <f t="shared" si="341"/>
        <v>0</v>
      </c>
    </row>
    <row r="3617" spans="1:12" ht="13.95" customHeight="1" x14ac:dyDescent="0.3">
      <c r="A3617" s="94">
        <v>44469</v>
      </c>
      <c r="B3617" s="57" t="s">
        <v>125</v>
      </c>
      <c r="C3617" s="57" t="s">
        <v>118</v>
      </c>
      <c r="D3617" s="19" t="str">
        <f t="shared" si="336"/>
        <v>Cyclicals</v>
      </c>
      <c r="E3617" s="19" t="str">
        <f t="shared" si="337"/>
        <v>WEG &amp; Embraer</v>
      </c>
      <c r="F3617" s="100">
        <v>7.8799999999999999E-3</v>
      </c>
      <c r="G3617" s="101">
        <v>111.739</v>
      </c>
      <c r="H3617" s="98">
        <v>3.3800000000000002E-3</v>
      </c>
      <c r="I3617" s="20">
        <f t="shared" si="338"/>
        <v>0</v>
      </c>
      <c r="J3617" s="102">
        <f t="shared" si="339"/>
        <v>0</v>
      </c>
      <c r="K3617" s="102">
        <f t="shared" si="340"/>
        <v>0</v>
      </c>
      <c r="L3617" s="96">
        <f t="shared" si="341"/>
        <v>0</v>
      </c>
    </row>
    <row r="3618" spans="1:12" ht="13.95" customHeight="1" x14ac:dyDescent="0.3">
      <c r="A3618" s="94">
        <v>44500</v>
      </c>
      <c r="B3618" s="57" t="s">
        <v>125</v>
      </c>
      <c r="C3618" s="57" t="s">
        <v>118</v>
      </c>
      <c r="D3618" s="19" t="str">
        <f t="shared" si="336"/>
        <v>Cyclicals</v>
      </c>
      <c r="E3618" s="19" t="str">
        <f t="shared" si="337"/>
        <v>WEG &amp; Embraer</v>
      </c>
      <c r="F3618" s="100">
        <v>8.1000000000000013E-3</v>
      </c>
      <c r="G3618" s="101">
        <v>62.680999999999997</v>
      </c>
      <c r="H3618" s="98">
        <v>7.9500000000000005E-3</v>
      </c>
      <c r="I3618" s="20">
        <f t="shared" si="338"/>
        <v>0</v>
      </c>
      <c r="J3618" s="102">
        <f t="shared" si="339"/>
        <v>0</v>
      </c>
      <c r="K3618" s="102">
        <f t="shared" si="340"/>
        <v>0</v>
      </c>
      <c r="L3618" s="96">
        <f t="shared" si="341"/>
        <v>0</v>
      </c>
    </row>
    <row r="3619" spans="1:12" ht="13.95" customHeight="1" x14ac:dyDescent="0.3">
      <c r="A3619" s="94">
        <v>44530</v>
      </c>
      <c r="B3619" s="57" t="s">
        <v>125</v>
      </c>
      <c r="C3619" s="57" t="s">
        <v>118</v>
      </c>
      <c r="D3619" s="19" t="str">
        <f t="shared" si="336"/>
        <v>Cyclicals</v>
      </c>
      <c r="E3619" s="19" t="str">
        <f t="shared" si="337"/>
        <v>WEG &amp; Embraer</v>
      </c>
      <c r="F3619" s="100">
        <v>7.2099999999999994E-3</v>
      </c>
      <c r="G3619" s="101">
        <v>25.221</v>
      </c>
      <c r="H3619" s="98">
        <v>1.3440000000000001E-2</v>
      </c>
      <c r="I3619" s="20">
        <f t="shared" si="338"/>
        <v>1</v>
      </c>
      <c r="J3619" s="102">
        <f t="shared" si="339"/>
        <v>2.8587288370802104E-4</v>
      </c>
      <c r="K3619" s="102">
        <f t="shared" si="340"/>
        <v>2.1270303847322994E-2</v>
      </c>
      <c r="L3619" s="96">
        <f t="shared" si="341"/>
        <v>7.2099999999999994E-3</v>
      </c>
    </row>
    <row r="3620" spans="1:12" ht="13.95" customHeight="1" x14ac:dyDescent="0.3">
      <c r="A3620" s="94">
        <v>44561</v>
      </c>
      <c r="B3620" s="57" t="s">
        <v>125</v>
      </c>
      <c r="C3620" s="57" t="s">
        <v>118</v>
      </c>
      <c r="D3620" s="19" t="str">
        <f t="shared" si="336"/>
        <v>Cyclicals</v>
      </c>
      <c r="E3620" s="19" t="str">
        <f t="shared" si="337"/>
        <v>WEG &amp; Embraer</v>
      </c>
      <c r="F3620" s="100">
        <v>9.1400000000000006E-3</v>
      </c>
      <c r="G3620" s="101">
        <v>33.439</v>
      </c>
      <c r="H3620" s="98">
        <v>2.0920000000000001E-2</v>
      </c>
      <c r="I3620" s="20">
        <f t="shared" si="338"/>
        <v>1</v>
      </c>
      <c r="J3620" s="102">
        <f t="shared" si="339"/>
        <v>2.7333353270133677E-4</v>
      </c>
      <c r="K3620" s="102">
        <f t="shared" si="340"/>
        <v>1.306565643887843E-2</v>
      </c>
      <c r="L3620" s="96">
        <f t="shared" si="341"/>
        <v>9.1400000000000006E-3</v>
      </c>
    </row>
    <row r="3621" spans="1:12" ht="13.95" customHeight="1" x14ac:dyDescent="0.3">
      <c r="A3621" s="94">
        <v>44592</v>
      </c>
      <c r="B3621" s="57" t="s">
        <v>125</v>
      </c>
      <c r="C3621" s="57" t="s">
        <v>118</v>
      </c>
      <c r="D3621" s="19" t="str">
        <f t="shared" si="336"/>
        <v>Cyclicals</v>
      </c>
      <c r="E3621" s="19" t="str">
        <f t="shared" si="337"/>
        <v>WEG &amp; Embraer</v>
      </c>
      <c r="F3621" s="100">
        <v>6.9899999999999997E-3</v>
      </c>
      <c r="G3621" s="101">
        <v>33.314999999999998</v>
      </c>
      <c r="H3621" s="98">
        <v>2.4029999999999999E-2</v>
      </c>
      <c r="I3621" s="20">
        <f t="shared" si="338"/>
        <v>1</v>
      </c>
      <c r="J3621" s="102">
        <f t="shared" si="339"/>
        <v>2.0981539846915803E-4</v>
      </c>
      <c r="K3621" s="102">
        <f t="shared" si="340"/>
        <v>8.7313940270144826E-3</v>
      </c>
      <c r="L3621" s="96">
        <f t="shared" si="341"/>
        <v>6.9899999999999997E-3</v>
      </c>
    </row>
    <row r="3622" spans="1:12" ht="13.95" customHeight="1" x14ac:dyDescent="0.3">
      <c r="A3622" s="94">
        <v>44620</v>
      </c>
      <c r="B3622" s="57" t="s">
        <v>125</v>
      </c>
      <c r="C3622" s="57" t="s">
        <v>118</v>
      </c>
      <c r="D3622" s="19" t="str">
        <f t="shared" si="336"/>
        <v>Cyclicals</v>
      </c>
      <c r="E3622" s="19" t="str">
        <f t="shared" si="337"/>
        <v>WEG &amp; Embraer</v>
      </c>
      <c r="F3622" s="100">
        <v>6.0000000000000001E-3</v>
      </c>
      <c r="G3622" s="101">
        <v>34.427</v>
      </c>
      <c r="H3622" s="98">
        <v>2.5940000000000001E-2</v>
      </c>
      <c r="I3622" s="20">
        <f t="shared" si="338"/>
        <v>1</v>
      </c>
      <c r="J3622" s="102">
        <f t="shared" si="339"/>
        <v>1.7428181369274118E-4</v>
      </c>
      <c r="K3622" s="102">
        <f t="shared" si="340"/>
        <v>6.7186512603215559E-3</v>
      </c>
      <c r="L3622" s="96">
        <f t="shared" si="341"/>
        <v>6.0000000000000001E-3</v>
      </c>
    </row>
    <row r="3623" spans="1:12" ht="13.95" customHeight="1" x14ac:dyDescent="0.3">
      <c r="A3623" s="94">
        <v>44651</v>
      </c>
      <c r="B3623" s="57" t="s">
        <v>125</v>
      </c>
      <c r="C3623" s="57" t="s">
        <v>118</v>
      </c>
      <c r="D3623" s="19" t="str">
        <f t="shared" si="336"/>
        <v>Cyclicals</v>
      </c>
      <c r="E3623" s="19" t="str">
        <f t="shared" si="337"/>
        <v>WEG &amp; Embraer</v>
      </c>
      <c r="F3623" s="100">
        <v>4.8500000000000001E-3</v>
      </c>
      <c r="G3623" s="101">
        <v>20.696999999999999</v>
      </c>
      <c r="H3623" s="98">
        <v>2.69E-2</v>
      </c>
      <c r="I3623" s="20">
        <f t="shared" si="338"/>
        <v>1</v>
      </c>
      <c r="J3623" s="102">
        <f t="shared" si="339"/>
        <v>2.3433347828187662E-4</v>
      </c>
      <c r="K3623" s="102">
        <f t="shared" si="340"/>
        <v>8.7112817205158601E-3</v>
      </c>
      <c r="L3623" s="96">
        <f t="shared" si="341"/>
        <v>4.8500000000000001E-3</v>
      </c>
    </row>
    <row r="3624" spans="1:12" ht="13.95" customHeight="1" x14ac:dyDescent="0.3">
      <c r="A3624" s="94">
        <v>44681</v>
      </c>
      <c r="B3624" s="57" t="s">
        <v>125</v>
      </c>
      <c r="C3624" s="57" t="s">
        <v>118</v>
      </c>
      <c r="D3624" s="19" t="str">
        <f t="shared" si="336"/>
        <v>Cyclicals</v>
      </c>
      <c r="E3624" s="19" t="str">
        <f t="shared" si="337"/>
        <v>WEG &amp; Embraer</v>
      </c>
      <c r="F3624" s="100">
        <v>5.1900000000000002E-3</v>
      </c>
      <c r="G3624" s="101">
        <v>27.504999999999999</v>
      </c>
      <c r="H3624" s="98">
        <v>2.4670000000000001E-2</v>
      </c>
      <c r="I3624" s="20">
        <f t="shared" si="338"/>
        <v>1</v>
      </c>
      <c r="J3624" s="102">
        <f t="shared" si="339"/>
        <v>1.8869296491546992E-4</v>
      </c>
      <c r="K3624" s="102">
        <f t="shared" si="340"/>
        <v>7.6486811883044147E-3</v>
      </c>
      <c r="L3624" s="96">
        <f t="shared" si="341"/>
        <v>5.1900000000000002E-3</v>
      </c>
    </row>
    <row r="3625" spans="1:12" ht="13.95" customHeight="1" x14ac:dyDescent="0.3">
      <c r="A3625" s="94">
        <v>44712</v>
      </c>
      <c r="B3625" s="57" t="s">
        <v>125</v>
      </c>
      <c r="C3625" s="57" t="s">
        <v>118</v>
      </c>
      <c r="D3625" s="19" t="str">
        <f t="shared" si="336"/>
        <v>Cyclicals</v>
      </c>
      <c r="E3625" s="19" t="str">
        <f t="shared" si="337"/>
        <v>WEG &amp; Embraer</v>
      </c>
      <c r="F3625" s="100">
        <v>4.5700000000000003E-3</v>
      </c>
      <c r="G3625" s="101">
        <v>20.934999999999999</v>
      </c>
      <c r="H3625" s="98">
        <v>2.46E-2</v>
      </c>
      <c r="I3625" s="20">
        <f t="shared" si="338"/>
        <v>1</v>
      </c>
      <c r="J3625" s="102">
        <f t="shared" si="339"/>
        <v>2.1829472175782186E-4</v>
      </c>
      <c r="K3625" s="102">
        <f t="shared" si="340"/>
        <v>8.873769177147231E-3</v>
      </c>
      <c r="L3625" s="96">
        <f t="shared" si="341"/>
        <v>4.5700000000000003E-3</v>
      </c>
    </row>
    <row r="3626" spans="1:12" ht="13.95" customHeight="1" x14ac:dyDescent="0.3">
      <c r="A3626" s="94">
        <v>44742</v>
      </c>
      <c r="B3626" s="57" t="s">
        <v>125</v>
      </c>
      <c r="C3626" s="57" t="s">
        <v>118</v>
      </c>
      <c r="D3626" s="19" t="str">
        <f t="shared" si="336"/>
        <v>Cyclicals</v>
      </c>
      <c r="E3626" s="19" t="str">
        <f t="shared" si="337"/>
        <v>WEG &amp; Embraer</v>
      </c>
      <c r="F3626" s="100">
        <v>4.5900000000000003E-3</v>
      </c>
      <c r="G3626" s="101">
        <v>16.454000000000001</v>
      </c>
      <c r="H3626" s="98">
        <v>2.853E-2</v>
      </c>
      <c r="I3626" s="20">
        <f t="shared" si="338"/>
        <v>1</v>
      </c>
      <c r="J3626" s="102">
        <f t="shared" si="339"/>
        <v>2.789595235201167E-4</v>
      </c>
      <c r="K3626" s="102">
        <f t="shared" si="340"/>
        <v>9.7777610767653938E-3</v>
      </c>
      <c r="L3626" s="96">
        <f t="shared" si="341"/>
        <v>4.5900000000000003E-3</v>
      </c>
    </row>
    <row r="3627" spans="1:12" ht="13.95" customHeight="1" x14ac:dyDescent="0.3">
      <c r="A3627" s="94">
        <v>44773</v>
      </c>
      <c r="B3627" s="57" t="s">
        <v>125</v>
      </c>
      <c r="C3627" s="57" t="s">
        <v>118</v>
      </c>
      <c r="D3627" s="19" t="str">
        <f t="shared" si="336"/>
        <v>Cyclicals</v>
      </c>
      <c r="E3627" s="19" t="str">
        <f t="shared" si="337"/>
        <v>WEG &amp; Embraer</v>
      </c>
      <c r="F3627" s="100">
        <v>4.5000000000000014E-3</v>
      </c>
      <c r="G3627" s="101">
        <v>14.347</v>
      </c>
      <c r="H3627" s="98">
        <v>3.2779999999999997E-2</v>
      </c>
      <c r="I3627" s="20">
        <f t="shared" si="338"/>
        <v>1</v>
      </c>
      <c r="J3627" s="102">
        <f t="shared" si="339"/>
        <v>3.1365442252735774E-4</v>
      </c>
      <c r="K3627" s="102">
        <f t="shared" si="340"/>
        <v>9.5684692656301945E-3</v>
      </c>
      <c r="L3627" s="96">
        <f t="shared" si="341"/>
        <v>4.5000000000000014E-3</v>
      </c>
    </row>
    <row r="3628" spans="1:12" ht="13.95" customHeight="1" x14ac:dyDescent="0.3">
      <c r="A3628" s="94">
        <v>44804</v>
      </c>
      <c r="B3628" s="57" t="s">
        <v>125</v>
      </c>
      <c r="C3628" s="57" t="s">
        <v>118</v>
      </c>
      <c r="D3628" s="19" t="str">
        <f t="shared" si="336"/>
        <v>Cyclicals</v>
      </c>
      <c r="E3628" s="19" t="str">
        <f t="shared" si="337"/>
        <v>WEG &amp; Embraer</v>
      </c>
      <c r="F3628" s="100">
        <v>5.1500000000000001E-3</v>
      </c>
      <c r="G3628" s="101">
        <v>14.635</v>
      </c>
      <c r="H3628" s="98">
        <v>4.3229999999999998E-2</v>
      </c>
      <c r="I3628" s="20">
        <f t="shared" si="338"/>
        <v>1</v>
      </c>
      <c r="J3628" s="102">
        <f t="shared" si="339"/>
        <v>3.518961393918688E-4</v>
      </c>
      <c r="K3628" s="102">
        <f t="shared" si="340"/>
        <v>8.1400911263444092E-3</v>
      </c>
      <c r="L3628" s="96">
        <f t="shared" si="341"/>
        <v>5.1500000000000001E-3</v>
      </c>
    </row>
    <row r="3629" spans="1:12" ht="13.95" customHeight="1" x14ac:dyDescent="0.3">
      <c r="A3629" s="94">
        <v>44834</v>
      </c>
      <c r="B3629" s="57" t="s">
        <v>125</v>
      </c>
      <c r="C3629" s="57" t="s">
        <v>118</v>
      </c>
      <c r="D3629" s="19" t="str">
        <f t="shared" si="336"/>
        <v>Cyclicals</v>
      </c>
      <c r="E3629" s="19" t="str">
        <f t="shared" si="337"/>
        <v>WEG &amp; Embraer</v>
      </c>
      <c r="F3629" s="100">
        <v>4.13E-3</v>
      </c>
      <c r="G3629" s="101">
        <v>10.605</v>
      </c>
      <c r="H3629" s="98">
        <v>4.5220000000000003E-2</v>
      </c>
      <c r="I3629" s="20">
        <f t="shared" si="338"/>
        <v>1</v>
      </c>
      <c r="J3629" s="102">
        <f t="shared" si="339"/>
        <v>3.8943894389438944E-4</v>
      </c>
      <c r="K3629" s="102">
        <f t="shared" si="340"/>
        <v>8.6120951767887973E-3</v>
      </c>
      <c r="L3629" s="96">
        <f t="shared" si="341"/>
        <v>4.13E-3</v>
      </c>
    </row>
    <row r="3630" spans="1:12" ht="13.95" customHeight="1" x14ac:dyDescent="0.3">
      <c r="A3630" s="94">
        <v>44865</v>
      </c>
      <c r="B3630" s="57" t="s">
        <v>125</v>
      </c>
      <c r="C3630" s="57" t="s">
        <v>118</v>
      </c>
      <c r="D3630" s="19" t="str">
        <f t="shared" si="336"/>
        <v>Cyclicals</v>
      </c>
      <c r="E3630" s="19" t="str">
        <f t="shared" si="337"/>
        <v>WEG &amp; Embraer</v>
      </c>
      <c r="F3630" s="100">
        <v>4.62E-3</v>
      </c>
      <c r="G3630" s="101">
        <v>10.823</v>
      </c>
      <c r="H3630" s="98">
        <v>4.6539999999999998E-2</v>
      </c>
      <c r="I3630" s="20">
        <f t="shared" si="338"/>
        <v>1</v>
      </c>
      <c r="J3630" s="102">
        <f t="shared" si="339"/>
        <v>4.2686870553450984E-4</v>
      </c>
      <c r="K3630" s="102">
        <f t="shared" si="340"/>
        <v>9.1720821988506632E-3</v>
      </c>
      <c r="L3630" s="96">
        <f t="shared" si="341"/>
        <v>4.62E-3</v>
      </c>
    </row>
    <row r="3631" spans="1:12" ht="13.95" customHeight="1" x14ac:dyDescent="0.3">
      <c r="A3631" s="94">
        <v>44895</v>
      </c>
      <c r="B3631" s="57" t="s">
        <v>125</v>
      </c>
      <c r="C3631" s="57" t="s">
        <v>118</v>
      </c>
      <c r="D3631" s="19" t="str">
        <f t="shared" si="336"/>
        <v>Cyclicals</v>
      </c>
      <c r="E3631" s="19" t="str">
        <f t="shared" si="337"/>
        <v>WEG &amp; Embraer</v>
      </c>
      <c r="F3631" s="100">
        <v>4.7699999999999999E-3</v>
      </c>
      <c r="G3631" s="101">
        <v>14.57</v>
      </c>
      <c r="H3631" s="98">
        <v>4.8120000000000003E-2</v>
      </c>
      <c r="I3631" s="20">
        <f t="shared" si="338"/>
        <v>1</v>
      </c>
      <c r="J3631" s="102">
        <f t="shared" si="339"/>
        <v>3.273850377487989E-4</v>
      </c>
      <c r="K3631" s="102">
        <f t="shared" si="340"/>
        <v>6.8035128376724621E-3</v>
      </c>
      <c r="L3631" s="96">
        <f t="shared" si="341"/>
        <v>4.7699999999999999E-3</v>
      </c>
    </row>
    <row r="3632" spans="1:12" ht="13.95" customHeight="1" x14ac:dyDescent="0.3">
      <c r="A3632" s="94">
        <v>44926</v>
      </c>
      <c r="B3632" s="57" t="s">
        <v>125</v>
      </c>
      <c r="C3632" s="57" t="s">
        <v>118</v>
      </c>
      <c r="D3632" s="19" t="str">
        <f t="shared" si="336"/>
        <v>Cyclicals</v>
      </c>
      <c r="E3632" s="19" t="str">
        <f t="shared" si="337"/>
        <v>WEG &amp; Embraer</v>
      </c>
      <c r="F3632" s="100">
        <v>5.4000000000000003E-3</v>
      </c>
      <c r="G3632" s="101">
        <v>13.478</v>
      </c>
      <c r="H3632" s="98">
        <v>4.8739999999999999E-2</v>
      </c>
      <c r="I3632" s="20">
        <f t="shared" si="338"/>
        <v>1</v>
      </c>
      <c r="J3632" s="102">
        <f t="shared" si="339"/>
        <v>4.0065291586288768E-4</v>
      </c>
      <c r="K3632" s="102">
        <f t="shared" si="340"/>
        <v>8.2202075474535844E-3</v>
      </c>
      <c r="L3632" s="96">
        <f t="shared" si="341"/>
        <v>5.4000000000000003E-3</v>
      </c>
    </row>
    <row r="3633" spans="1:12" ht="13.95" customHeight="1" x14ac:dyDescent="0.3">
      <c r="A3633" s="94">
        <v>44957</v>
      </c>
      <c r="B3633" s="57" t="s">
        <v>125</v>
      </c>
      <c r="C3633" s="57" t="s">
        <v>118</v>
      </c>
      <c r="D3633" s="19" t="str">
        <f t="shared" si="336"/>
        <v>Cyclicals</v>
      </c>
      <c r="E3633" s="19" t="str">
        <f t="shared" si="337"/>
        <v>WEG &amp; Embraer</v>
      </c>
      <c r="F3633" s="100">
        <v>5.9899999999999997E-3</v>
      </c>
      <c r="G3633" s="101">
        <v>13.539</v>
      </c>
      <c r="H3633" s="98">
        <v>5.4489999999999997E-2</v>
      </c>
      <c r="I3633" s="20">
        <f t="shared" si="338"/>
        <v>1</v>
      </c>
      <c r="J3633" s="102">
        <f t="shared" si="339"/>
        <v>4.4242558534603735E-4</v>
      </c>
      <c r="K3633" s="102">
        <f t="shared" si="340"/>
        <v>8.1193904449630636E-3</v>
      </c>
      <c r="L3633" s="96">
        <f t="shared" si="341"/>
        <v>5.9899999999999997E-3</v>
      </c>
    </row>
    <row r="3634" spans="1:12" ht="13.95" customHeight="1" x14ac:dyDescent="0.3">
      <c r="A3634" s="94">
        <v>44985</v>
      </c>
      <c r="B3634" s="57" t="s">
        <v>125</v>
      </c>
      <c r="C3634" s="57" t="s">
        <v>118</v>
      </c>
      <c r="D3634" s="19" t="str">
        <f t="shared" si="336"/>
        <v>Cyclicals</v>
      </c>
      <c r="E3634" s="19" t="str">
        <f t="shared" si="337"/>
        <v>WEG &amp; Embraer</v>
      </c>
      <c r="F3634" s="100">
        <v>6.5799999999999999E-3</v>
      </c>
      <c r="G3634" s="101">
        <v>13.194000000000001</v>
      </c>
      <c r="H3634" s="98">
        <v>5.4160000000000007E-2</v>
      </c>
      <c r="I3634" s="20">
        <f t="shared" si="338"/>
        <v>1</v>
      </c>
      <c r="J3634" s="102">
        <f t="shared" si="339"/>
        <v>4.9871153554646047E-4</v>
      </c>
      <c r="K3634" s="102">
        <f t="shared" si="340"/>
        <v>9.208115501227113E-3</v>
      </c>
      <c r="L3634" s="96">
        <f t="shared" si="341"/>
        <v>6.5799999999999999E-3</v>
      </c>
    </row>
    <row r="3635" spans="1:12" ht="13.95" customHeight="1" x14ac:dyDescent="0.3">
      <c r="A3635" s="94">
        <v>45016</v>
      </c>
      <c r="B3635" s="57" t="s">
        <v>125</v>
      </c>
      <c r="C3635" s="57" t="s">
        <v>118</v>
      </c>
      <c r="D3635" s="19" t="str">
        <f t="shared" si="336"/>
        <v>Cyclicals</v>
      </c>
      <c r="E3635" s="19" t="str">
        <f t="shared" si="337"/>
        <v>WEG &amp; Embraer</v>
      </c>
      <c r="F3635" s="100">
        <v>8.5299999999999994E-3</v>
      </c>
      <c r="G3635" s="101">
        <v>13.615</v>
      </c>
      <c r="H3635" s="98">
        <v>5.7259999999999998E-2</v>
      </c>
      <c r="I3635" s="20">
        <f t="shared" si="338"/>
        <v>1</v>
      </c>
      <c r="J3635" s="102">
        <f t="shared" si="339"/>
        <v>6.2651487330150565E-4</v>
      </c>
      <c r="K3635" s="102">
        <f t="shared" si="340"/>
        <v>1.0941580043686791E-2</v>
      </c>
      <c r="L3635" s="96">
        <f t="shared" si="341"/>
        <v>8.5299999999999994E-3</v>
      </c>
    </row>
    <row r="3636" spans="1:12" ht="13.95" customHeight="1" x14ac:dyDescent="0.3">
      <c r="A3636" s="94">
        <v>45046</v>
      </c>
      <c r="B3636" s="57" t="s">
        <v>125</v>
      </c>
      <c r="C3636" s="57" t="s">
        <v>118</v>
      </c>
      <c r="D3636" s="19" t="str">
        <f t="shared" si="336"/>
        <v>Cyclicals</v>
      </c>
      <c r="E3636" s="19" t="str">
        <f t="shared" si="337"/>
        <v>WEG &amp; Embraer</v>
      </c>
      <c r="F3636" s="100">
        <v>7.7600000000000004E-3</v>
      </c>
      <c r="G3636" s="101">
        <v>12.875</v>
      </c>
      <c r="H3636" s="98">
        <v>5.824E-2</v>
      </c>
      <c r="I3636" s="20">
        <f t="shared" si="338"/>
        <v>1</v>
      </c>
      <c r="J3636" s="102">
        <f t="shared" si="339"/>
        <v>6.0271844660194176E-4</v>
      </c>
      <c r="K3636" s="102">
        <f t="shared" si="340"/>
        <v>1.034887442654433E-2</v>
      </c>
      <c r="L3636" s="96">
        <f t="shared" si="341"/>
        <v>7.7600000000000004E-3</v>
      </c>
    </row>
    <row r="3637" spans="1:12" ht="13.95" customHeight="1" x14ac:dyDescent="0.3">
      <c r="A3637" s="94">
        <v>45077</v>
      </c>
      <c r="B3637" s="57" t="s">
        <v>125</v>
      </c>
      <c r="C3637" s="57" t="s">
        <v>118</v>
      </c>
      <c r="D3637" s="19" t="str">
        <f t="shared" si="336"/>
        <v>Cyclicals</v>
      </c>
      <c r="E3637" s="19" t="str">
        <f t="shared" si="337"/>
        <v>WEG &amp; Embraer</v>
      </c>
      <c r="F3637" s="100">
        <v>7.3400000000000002E-3</v>
      </c>
      <c r="G3637" s="101">
        <v>10.797000000000001</v>
      </c>
      <c r="H3637" s="98">
        <v>6.0769999999999998E-2</v>
      </c>
      <c r="I3637" s="20">
        <f t="shared" si="338"/>
        <v>1</v>
      </c>
      <c r="J3637" s="102">
        <f t="shared" si="339"/>
        <v>6.7981846809298874E-4</v>
      </c>
      <c r="K3637" s="102">
        <f t="shared" si="340"/>
        <v>1.1186744579446911E-2</v>
      </c>
      <c r="L3637" s="96">
        <f t="shared" si="341"/>
        <v>7.3400000000000002E-3</v>
      </c>
    </row>
    <row r="3638" spans="1:12" ht="13.95" customHeight="1" x14ac:dyDescent="0.3">
      <c r="A3638" s="94">
        <v>45107</v>
      </c>
      <c r="B3638" s="57" t="s">
        <v>125</v>
      </c>
      <c r="C3638" s="57" t="s">
        <v>118</v>
      </c>
      <c r="D3638" s="19" t="str">
        <f t="shared" si="336"/>
        <v>Cyclicals</v>
      </c>
      <c r="E3638" s="19" t="str">
        <f t="shared" si="337"/>
        <v>WEG &amp; Embraer</v>
      </c>
      <c r="F3638" s="100">
        <v>6.6299999999999996E-3</v>
      </c>
      <c r="G3638" s="101">
        <v>12.118</v>
      </c>
      <c r="H3638" s="98">
        <v>6.5019999999999994E-2</v>
      </c>
      <c r="I3638" s="20">
        <f t="shared" si="338"/>
        <v>1</v>
      </c>
      <c r="J3638" s="102">
        <f t="shared" si="339"/>
        <v>5.4711998679650106E-4</v>
      </c>
      <c r="K3638" s="102">
        <f t="shared" si="340"/>
        <v>8.4146414456552007E-3</v>
      </c>
      <c r="L3638" s="96">
        <f t="shared" si="341"/>
        <v>6.6299999999999996E-3</v>
      </c>
    </row>
    <row r="3639" spans="1:12" ht="13.95" customHeight="1" x14ac:dyDescent="0.3">
      <c r="A3639" s="94">
        <v>45138</v>
      </c>
      <c r="B3639" s="57" t="s">
        <v>125</v>
      </c>
      <c r="C3639" s="57" t="s">
        <v>118</v>
      </c>
      <c r="D3639" s="19" t="str">
        <f t="shared" si="336"/>
        <v>Cyclicals</v>
      </c>
      <c r="E3639" s="19" t="str">
        <f t="shared" si="337"/>
        <v>WEG &amp; Embraer</v>
      </c>
      <c r="F3639" s="100">
        <v>6.4000000000000003E-3</v>
      </c>
      <c r="G3639" s="101">
        <v>10.936999999999999</v>
      </c>
      <c r="H3639" s="98">
        <v>6.3759999999999997E-2</v>
      </c>
      <c r="I3639" s="20">
        <f t="shared" si="338"/>
        <v>1</v>
      </c>
      <c r="J3639" s="102">
        <f t="shared" si="339"/>
        <v>5.8516960775349734E-4</v>
      </c>
      <c r="K3639" s="102">
        <f t="shared" si="340"/>
        <v>9.1776914641389165E-3</v>
      </c>
      <c r="L3639" s="96">
        <f t="shared" si="341"/>
        <v>6.4000000000000003E-3</v>
      </c>
    </row>
    <row r="3640" spans="1:12" ht="13.95" customHeight="1" x14ac:dyDescent="0.3">
      <c r="A3640" s="94">
        <v>45169</v>
      </c>
      <c r="B3640" s="57" t="s">
        <v>125</v>
      </c>
      <c r="C3640" s="57" t="s">
        <v>118</v>
      </c>
      <c r="D3640" s="19" t="str">
        <f t="shared" si="336"/>
        <v>Cyclicals</v>
      </c>
      <c r="E3640" s="19" t="str">
        <f t="shared" si="337"/>
        <v>WEG &amp; Embraer</v>
      </c>
      <c r="F3640" s="100">
        <v>7.1699999999999993E-3</v>
      </c>
      <c r="G3640" s="101">
        <v>9.8320000000000007</v>
      </c>
      <c r="H3640" s="98">
        <v>6.3410000000000008E-2</v>
      </c>
      <c r="I3640" s="20">
        <f t="shared" si="338"/>
        <v>1</v>
      </c>
      <c r="J3640" s="102">
        <f t="shared" si="339"/>
        <v>7.292514239218876E-4</v>
      </c>
      <c r="K3640" s="102">
        <f t="shared" si="340"/>
        <v>1.1500574419206553E-2</v>
      </c>
      <c r="L3640" s="96">
        <f t="shared" si="341"/>
        <v>7.1699999999999993E-3</v>
      </c>
    </row>
    <row r="3641" spans="1:12" ht="13.95" customHeight="1" x14ac:dyDescent="0.3">
      <c r="A3641" s="94">
        <v>45199</v>
      </c>
      <c r="B3641" s="57" t="s">
        <v>125</v>
      </c>
      <c r="C3641" s="57" t="s">
        <v>118</v>
      </c>
      <c r="D3641" s="19" t="str">
        <f t="shared" si="336"/>
        <v>Cyclicals</v>
      </c>
      <c r="E3641" s="19" t="str">
        <f t="shared" si="337"/>
        <v>WEG &amp; Embraer</v>
      </c>
      <c r="F3641" s="100">
        <v>6.2100000000000002E-3</v>
      </c>
      <c r="G3641" s="101">
        <v>8.0860000000000003</v>
      </c>
      <c r="H3641" s="98">
        <v>6.5279999999999991E-2</v>
      </c>
      <c r="I3641" s="20">
        <f t="shared" si="338"/>
        <v>1</v>
      </c>
      <c r="J3641" s="102">
        <f t="shared" si="339"/>
        <v>7.6799406381399947E-4</v>
      </c>
      <c r="K3641" s="102">
        <f t="shared" si="340"/>
        <v>1.1764614948131122E-2</v>
      </c>
      <c r="L3641" s="96">
        <f t="shared" si="341"/>
        <v>6.2100000000000002E-3</v>
      </c>
    </row>
    <row r="3642" spans="1:12" ht="13.95" customHeight="1" x14ac:dyDescent="0.3">
      <c r="A3642" s="94">
        <v>45230</v>
      </c>
      <c r="B3642" s="57" t="s">
        <v>125</v>
      </c>
      <c r="C3642" s="57" t="s">
        <v>118</v>
      </c>
      <c r="D3642" s="19" t="str">
        <f t="shared" si="336"/>
        <v>Cyclicals</v>
      </c>
      <c r="E3642" s="19" t="str">
        <f t="shared" si="337"/>
        <v>WEG &amp; Embraer</v>
      </c>
      <c r="F3642" s="100">
        <v>6.5300000000000002E-3</v>
      </c>
      <c r="G3642" s="101">
        <v>10.348000000000001</v>
      </c>
      <c r="H3642" s="98">
        <v>6.055E-2</v>
      </c>
      <c r="I3642" s="20">
        <f t="shared" si="338"/>
        <v>1</v>
      </c>
      <c r="J3642" s="102">
        <f t="shared" si="339"/>
        <v>6.3103981445689983E-4</v>
      </c>
      <c r="K3642" s="102">
        <f t="shared" si="340"/>
        <v>1.042179710085714E-2</v>
      </c>
      <c r="L3642" s="96">
        <f t="shared" si="341"/>
        <v>6.5300000000000002E-3</v>
      </c>
    </row>
    <row r="3643" spans="1:12" ht="13.95" customHeight="1" x14ac:dyDescent="0.3">
      <c r="A3643" s="94">
        <v>45260</v>
      </c>
      <c r="B3643" s="57" t="s">
        <v>125</v>
      </c>
      <c r="C3643" s="57" t="s">
        <v>118</v>
      </c>
      <c r="D3643" s="19" t="str">
        <f t="shared" si="336"/>
        <v>Cyclicals</v>
      </c>
      <c r="E3643" s="19" t="str">
        <f t="shared" si="337"/>
        <v>WEG &amp; Embraer</v>
      </c>
      <c r="F3643" s="100">
        <v>7.1699999999999993E-3</v>
      </c>
      <c r="G3643" s="101">
        <v>9.7249999999999996</v>
      </c>
      <c r="H3643" s="98">
        <v>7.5800000000000006E-2</v>
      </c>
      <c r="I3643" s="20">
        <f t="shared" si="338"/>
        <v>1</v>
      </c>
      <c r="J3643" s="102">
        <f t="shared" si="339"/>
        <v>7.3727506426735209E-4</v>
      </c>
      <c r="K3643" s="102">
        <f t="shared" si="340"/>
        <v>9.726583961310712E-3</v>
      </c>
      <c r="L3643" s="96">
        <f t="shared" si="341"/>
        <v>7.1699999999999993E-3</v>
      </c>
    </row>
    <row r="3644" spans="1:12" ht="13.95" customHeight="1" x14ac:dyDescent="0.3">
      <c r="A3644" s="94">
        <v>45291</v>
      </c>
      <c r="B3644" s="57" t="s">
        <v>125</v>
      </c>
      <c r="C3644" s="57" t="s">
        <v>118</v>
      </c>
      <c r="D3644" s="19" t="str">
        <f t="shared" si="336"/>
        <v>Cyclicals</v>
      </c>
      <c r="E3644" s="19" t="str">
        <f t="shared" si="337"/>
        <v>WEG &amp; Embraer</v>
      </c>
      <c r="F3644" s="100">
        <v>7.1899999999999993E-3</v>
      </c>
      <c r="G3644" s="101">
        <v>9.8309999999999995</v>
      </c>
      <c r="H3644" s="98">
        <v>7.7880000000000005E-2</v>
      </c>
      <c r="I3644" s="20">
        <f t="shared" si="338"/>
        <v>1</v>
      </c>
      <c r="J3644" s="102">
        <f t="shared" si="339"/>
        <v>7.3135998372495165E-4</v>
      </c>
      <c r="K3644" s="102">
        <f t="shared" si="340"/>
        <v>9.3908575208648121E-3</v>
      </c>
      <c r="L3644" s="96">
        <f t="shared" si="341"/>
        <v>7.1899999999999993E-3</v>
      </c>
    </row>
    <row r="3645" spans="1:12" ht="13.95" customHeight="1" x14ac:dyDescent="0.3">
      <c r="A3645" s="94">
        <v>45322</v>
      </c>
      <c r="B3645" s="57" t="s">
        <v>125</v>
      </c>
      <c r="C3645" s="57" t="s">
        <v>118</v>
      </c>
      <c r="D3645" s="19" t="str">
        <f t="shared" si="336"/>
        <v>Cyclicals</v>
      </c>
      <c r="E3645" s="19" t="str">
        <f t="shared" si="337"/>
        <v>WEG &amp; Embraer</v>
      </c>
      <c r="F3645" s="100">
        <v>7.6800000000000002E-3</v>
      </c>
      <c r="G3645" s="101">
        <v>8.2829999999999995</v>
      </c>
      <c r="H3645" s="98">
        <v>7.7920000000000003E-2</v>
      </c>
      <c r="I3645" s="20">
        <f t="shared" si="338"/>
        <v>1</v>
      </c>
      <c r="J3645" s="102">
        <f t="shared" si="339"/>
        <v>9.2720028975009066E-4</v>
      </c>
      <c r="K3645" s="102">
        <f t="shared" si="340"/>
        <v>1.1899387702131553E-2</v>
      </c>
      <c r="L3645" s="96">
        <f t="shared" si="341"/>
        <v>7.6800000000000002E-3</v>
      </c>
    </row>
    <row r="3646" spans="1:12" ht="13.95" customHeight="1" x14ac:dyDescent="0.3">
      <c r="A3646" s="94">
        <v>45351</v>
      </c>
      <c r="B3646" s="57" t="s">
        <v>125</v>
      </c>
      <c r="C3646" s="57" t="s">
        <v>118</v>
      </c>
      <c r="D3646" s="19" t="str">
        <f t="shared" si="336"/>
        <v>Cyclicals</v>
      </c>
      <c r="E3646" s="19" t="str">
        <f t="shared" si="337"/>
        <v>WEG &amp; Embraer</v>
      </c>
      <c r="F3646" s="100">
        <v>8.1899999999999994E-3</v>
      </c>
      <c r="G3646" s="101">
        <v>8.7309999999999999</v>
      </c>
      <c r="H3646" s="98">
        <v>7.5359999999999996E-2</v>
      </c>
      <c r="I3646" s="20">
        <f t="shared" si="338"/>
        <v>1</v>
      </c>
      <c r="J3646" s="102">
        <f t="shared" si="339"/>
        <v>9.3803688008246475E-4</v>
      </c>
      <c r="K3646" s="102">
        <f t="shared" si="340"/>
        <v>1.2447410829119756E-2</v>
      </c>
      <c r="L3646" s="96">
        <f t="shared" si="341"/>
        <v>8.1899999999999994E-3</v>
      </c>
    </row>
    <row r="3647" spans="1:12" ht="13.95" customHeight="1" x14ac:dyDescent="0.3">
      <c r="A3647" s="94">
        <v>45382</v>
      </c>
      <c r="B3647" s="57" t="s">
        <v>125</v>
      </c>
      <c r="C3647" s="57" t="s">
        <v>118</v>
      </c>
      <c r="D3647" s="19" t="str">
        <f t="shared" si="336"/>
        <v>Cyclicals</v>
      </c>
      <c r="E3647" s="19" t="str">
        <f t="shared" si="337"/>
        <v>WEG &amp; Embraer</v>
      </c>
      <c r="F3647" s="100">
        <v>1.133E-2</v>
      </c>
      <c r="G3647" s="101">
        <v>13.145</v>
      </c>
      <c r="H3647" s="98">
        <v>8.1159999999999996E-2</v>
      </c>
      <c r="I3647" s="20">
        <f t="shared" si="338"/>
        <v>1</v>
      </c>
      <c r="J3647" s="102">
        <f t="shared" si="339"/>
        <v>8.6192468619246865E-4</v>
      </c>
      <c r="K3647" s="102">
        <f t="shared" si="340"/>
        <v>1.0620067597245795E-2</v>
      </c>
      <c r="L3647" s="96">
        <f t="shared" si="341"/>
        <v>1.133E-2</v>
      </c>
    </row>
    <row r="3648" spans="1:12" ht="13.95" customHeight="1" x14ac:dyDescent="0.3">
      <c r="A3648" s="94">
        <v>45412</v>
      </c>
      <c r="B3648" s="57" t="s">
        <v>125</v>
      </c>
      <c r="C3648" s="57" t="s">
        <v>118</v>
      </c>
      <c r="D3648" s="19" t="str">
        <f t="shared" si="336"/>
        <v>Cyclicals</v>
      </c>
      <c r="E3648" s="19" t="str">
        <f t="shared" si="337"/>
        <v>WEG &amp; Embraer</v>
      </c>
      <c r="F3648" s="100">
        <v>1.163E-2</v>
      </c>
      <c r="G3648" s="101">
        <v>18.402000000000001</v>
      </c>
      <c r="H3648" s="98">
        <v>8.3239999999999995E-2</v>
      </c>
      <c r="I3648" s="20">
        <f t="shared" si="338"/>
        <v>1</v>
      </c>
      <c r="J3648" s="102">
        <f t="shared" si="339"/>
        <v>6.3199652211716115E-4</v>
      </c>
      <c r="K3648" s="102">
        <f t="shared" si="340"/>
        <v>7.5924618226472992E-3</v>
      </c>
      <c r="L3648" s="96">
        <f t="shared" si="341"/>
        <v>1.163E-2</v>
      </c>
    </row>
    <row r="3649" spans="1:12" ht="13.95" customHeight="1" x14ac:dyDescent="0.3">
      <c r="A3649" s="94">
        <v>45443</v>
      </c>
      <c r="B3649" s="57" t="s">
        <v>125</v>
      </c>
      <c r="C3649" s="57" t="s">
        <v>118</v>
      </c>
      <c r="D3649" s="19" t="str">
        <f t="shared" si="336"/>
        <v>Cyclicals</v>
      </c>
      <c r="E3649" s="19" t="str">
        <f t="shared" si="337"/>
        <v>WEG &amp; Embraer</v>
      </c>
      <c r="F3649" s="100">
        <v>1.3169999999999999E-2</v>
      </c>
      <c r="G3649" s="101">
        <v>10.798999999999999</v>
      </c>
      <c r="H3649" s="98">
        <v>9.5600000000000004E-2</v>
      </c>
      <c r="I3649" s="20">
        <f t="shared" si="338"/>
        <v>1</v>
      </c>
      <c r="J3649" s="102">
        <f t="shared" si="339"/>
        <v>1.219557366422817E-3</v>
      </c>
      <c r="K3649" s="102">
        <f t="shared" si="340"/>
        <v>1.2756876217811892E-2</v>
      </c>
      <c r="L3649" s="96">
        <f t="shared" si="341"/>
        <v>1.3169999999999999E-2</v>
      </c>
    </row>
    <row r="3650" spans="1:12" ht="13.95" customHeight="1" x14ac:dyDescent="0.3">
      <c r="A3650" s="94">
        <v>45473</v>
      </c>
      <c r="B3650" s="57" t="s">
        <v>125</v>
      </c>
      <c r="C3650" s="57" t="s">
        <v>118</v>
      </c>
      <c r="D3650" s="19" t="str">
        <f t="shared" si="336"/>
        <v>Cyclicals</v>
      </c>
      <c r="E3650" s="19" t="str">
        <f t="shared" si="337"/>
        <v>WEG &amp; Embraer</v>
      </c>
      <c r="F3650" s="100">
        <v>1.304E-2</v>
      </c>
      <c r="G3650" s="101">
        <v>10.363</v>
      </c>
      <c r="H3650" s="98">
        <v>9.7170000000000006E-2</v>
      </c>
      <c r="I3650" s="20">
        <f t="shared" si="338"/>
        <v>1</v>
      </c>
      <c r="J3650" s="102">
        <f t="shared" si="339"/>
        <v>1.2583228794750556E-3</v>
      </c>
      <c r="K3650" s="102">
        <f t="shared" si="340"/>
        <v>1.2949705459247252E-2</v>
      </c>
      <c r="L3650" s="96">
        <f t="shared" si="341"/>
        <v>1.304E-2</v>
      </c>
    </row>
    <row r="3651" spans="1:12" ht="13.95" customHeight="1" x14ac:dyDescent="0.3">
      <c r="A3651" s="94">
        <v>45504</v>
      </c>
      <c r="B3651" s="57" t="s">
        <v>125</v>
      </c>
      <c r="C3651" s="57" t="s">
        <v>118</v>
      </c>
      <c r="D3651" s="19" t="str">
        <f t="shared" si="336"/>
        <v>Cyclicals</v>
      </c>
      <c r="E3651" s="19" t="str">
        <f t="shared" si="337"/>
        <v>WEG &amp; Embraer</v>
      </c>
      <c r="F3651" s="100">
        <v>1.5219999999999999E-2</v>
      </c>
      <c r="G3651" s="101">
        <v>12.09</v>
      </c>
      <c r="H3651" s="98">
        <v>9.5610000000000001E-2</v>
      </c>
      <c r="I3651" s="20">
        <f t="shared" si="338"/>
        <v>1</v>
      </c>
      <c r="J3651" s="102">
        <f t="shared" si="339"/>
        <v>1.2588916459884201E-3</v>
      </c>
      <c r="K3651" s="102">
        <f t="shared" si="340"/>
        <v>1.3166945361242759E-2</v>
      </c>
      <c r="L3651" s="96">
        <f t="shared" si="341"/>
        <v>1.5219999999999999E-2</v>
      </c>
    </row>
    <row r="3652" spans="1:12" ht="13.95" customHeight="1" x14ac:dyDescent="0.3">
      <c r="A3652" s="94">
        <v>45535</v>
      </c>
      <c r="B3652" s="57" t="s">
        <v>125</v>
      </c>
      <c r="C3652" s="57" t="s">
        <v>118</v>
      </c>
      <c r="D3652" s="19" t="str">
        <f t="shared" si="336"/>
        <v>Cyclicals</v>
      </c>
      <c r="E3652" s="19" t="str">
        <f t="shared" si="337"/>
        <v>WEG &amp; Embraer</v>
      </c>
      <c r="F3652" s="100">
        <v>1.532E-2</v>
      </c>
      <c r="G3652" s="101">
        <v>20.004000000000001</v>
      </c>
      <c r="H3652" s="98">
        <v>0.10097</v>
      </c>
      <c r="I3652" s="20">
        <f t="shared" si="338"/>
        <v>1</v>
      </c>
      <c r="J3652" s="102">
        <f t="shared" si="339"/>
        <v>7.6584683063387314E-4</v>
      </c>
      <c r="K3652" s="102">
        <f t="shared" si="340"/>
        <v>7.5848948265214728E-3</v>
      </c>
      <c r="L3652" s="96">
        <f t="shared" si="341"/>
        <v>1.532E-2</v>
      </c>
    </row>
    <row r="3653" spans="1:12" ht="13.95" customHeight="1" x14ac:dyDescent="0.3">
      <c r="A3653" s="94">
        <v>45565</v>
      </c>
      <c r="B3653" s="57" t="s">
        <v>125</v>
      </c>
      <c r="C3653" s="57" t="s">
        <v>118</v>
      </c>
      <c r="D3653" s="19" t="str">
        <f t="shared" ref="D3653:D3716" si="342">VLOOKUP(C3653,GicsMap,2,FALSE)</f>
        <v>Cyclicals</v>
      </c>
      <c r="E3653" s="19" t="str">
        <f t="shared" ref="E3653:E3716" si="343">IF(D3653="Cyclicals",IF(COUNTIF(GlobalList,B3653)&gt;0,"WEG &amp; Embraer","Cyclicals ex-WEG &amp; Embraer"),D3653)</f>
        <v>WEG &amp; Embraer</v>
      </c>
      <c r="F3653" s="100">
        <v>1.6230000000000001E-2</v>
      </c>
      <c r="G3653" s="101">
        <v>18.241</v>
      </c>
      <c r="H3653" s="98">
        <v>0.10938000000000001</v>
      </c>
      <c r="I3653" s="20">
        <f t="shared" ref="I3653:I3716" si="344">IF(AND(ISNUMBER(G3653),ISNUMBER(H3653),G3653&gt;=PEmin,G3653&lt;=PEmax,H3653&gt;=ROEmin,H3653&lt;=ROEmax),1,0)</f>
        <v>1</v>
      </c>
      <c r="J3653" s="102">
        <f t="shared" ref="J3653:J3716" si="345">IF(I3653=1,F3653/G3653,0)</f>
        <v>8.8975385121429758E-4</v>
      </c>
      <c r="K3653" s="102">
        <f t="shared" ref="K3653:K3716" si="346">IF(I3653=1,J3653/H3653,0)</f>
        <v>8.1345204901654561E-3</v>
      </c>
      <c r="L3653" s="96">
        <f t="shared" ref="L3653:L3716" si="347">I3653*F3653</f>
        <v>1.6230000000000001E-2</v>
      </c>
    </row>
    <row r="3654" spans="1:12" ht="13.95" customHeight="1" x14ac:dyDescent="0.3">
      <c r="A3654" s="94">
        <v>45596</v>
      </c>
      <c r="B3654" s="57" t="s">
        <v>125</v>
      </c>
      <c r="C3654" s="57" t="s">
        <v>118</v>
      </c>
      <c r="D3654" s="19" t="str">
        <f t="shared" si="342"/>
        <v>Cyclicals</v>
      </c>
      <c r="E3654" s="19" t="str">
        <f t="shared" si="343"/>
        <v>WEG &amp; Embraer</v>
      </c>
      <c r="F3654" s="100">
        <v>1.6670000000000001E-2</v>
      </c>
      <c r="G3654" s="101">
        <v>16.379000000000001</v>
      </c>
      <c r="H3654" s="98">
        <v>0.10843</v>
      </c>
      <c r="I3654" s="20">
        <f t="shared" si="344"/>
        <v>1</v>
      </c>
      <c r="J3654" s="102">
        <f t="shared" si="345"/>
        <v>1.0177666524207826E-3</v>
      </c>
      <c r="K3654" s="102">
        <f t="shared" si="346"/>
        <v>9.3863935481027626E-3</v>
      </c>
      <c r="L3654" s="96">
        <f t="shared" si="347"/>
        <v>1.6670000000000001E-2</v>
      </c>
    </row>
    <row r="3655" spans="1:12" ht="13.95" customHeight="1" x14ac:dyDescent="0.3">
      <c r="A3655" s="94">
        <v>45626</v>
      </c>
      <c r="B3655" s="57" t="s">
        <v>125</v>
      </c>
      <c r="C3655" s="57" t="s">
        <v>118</v>
      </c>
      <c r="D3655" s="19" t="str">
        <f t="shared" si="342"/>
        <v>Cyclicals</v>
      </c>
      <c r="E3655" s="19" t="str">
        <f t="shared" si="343"/>
        <v>WEG &amp; Embraer</v>
      </c>
      <c r="F3655" s="100">
        <v>2.068E-2</v>
      </c>
      <c r="G3655" s="101">
        <v>19.779</v>
      </c>
      <c r="H3655" s="98">
        <v>0.11045000000000001</v>
      </c>
      <c r="I3655" s="20">
        <f t="shared" si="344"/>
        <v>1</v>
      </c>
      <c r="J3655" s="102">
        <f t="shared" si="345"/>
        <v>1.0455533646797108E-3</v>
      </c>
      <c r="K3655" s="102">
        <f t="shared" si="346"/>
        <v>9.4663047956515221E-3</v>
      </c>
      <c r="L3655" s="96">
        <f t="shared" si="347"/>
        <v>2.068E-2</v>
      </c>
    </row>
    <row r="3656" spans="1:12" ht="13.95" customHeight="1" x14ac:dyDescent="0.3">
      <c r="A3656" s="94">
        <v>45657</v>
      </c>
      <c r="B3656" s="57" t="s">
        <v>125</v>
      </c>
      <c r="C3656" s="57" t="s">
        <v>118</v>
      </c>
      <c r="D3656" s="19" t="str">
        <f t="shared" si="342"/>
        <v>Cyclicals</v>
      </c>
      <c r="E3656" s="19" t="str">
        <f t="shared" si="343"/>
        <v>WEG &amp; Embraer</v>
      </c>
      <c r="F3656" s="100">
        <v>2.1250000000000002E-2</v>
      </c>
      <c r="G3656" s="101">
        <v>13.381</v>
      </c>
      <c r="H3656" s="98">
        <v>0.11204</v>
      </c>
      <c r="I3656" s="20">
        <f t="shared" si="344"/>
        <v>1</v>
      </c>
      <c r="J3656" s="102">
        <f t="shared" si="345"/>
        <v>1.5880726403108886E-3</v>
      </c>
      <c r="K3656" s="102">
        <f t="shared" si="346"/>
        <v>1.4174157803560234E-2</v>
      </c>
      <c r="L3656" s="96">
        <f t="shared" si="347"/>
        <v>2.1250000000000002E-2</v>
      </c>
    </row>
    <row r="3657" spans="1:12" ht="13.95" customHeight="1" x14ac:dyDescent="0.3">
      <c r="A3657" s="94">
        <v>45688</v>
      </c>
      <c r="B3657" s="57" t="s">
        <v>125</v>
      </c>
      <c r="C3657" s="57" t="s">
        <v>118</v>
      </c>
      <c r="D3657" s="19" t="str">
        <f t="shared" si="342"/>
        <v>Cyclicals</v>
      </c>
      <c r="E3657" s="19" t="str">
        <f t="shared" si="343"/>
        <v>WEG &amp; Embraer</v>
      </c>
      <c r="F3657" s="100">
        <v>2.137E-2</v>
      </c>
      <c r="G3657" s="101">
        <v>18.972999999999999</v>
      </c>
      <c r="H3657" s="98">
        <v>0.11268</v>
      </c>
      <c r="I3657" s="20">
        <f t="shared" si="344"/>
        <v>1</v>
      </c>
      <c r="J3657" s="102">
        <f t="shared" si="345"/>
        <v>1.1263374268697625E-3</v>
      </c>
      <c r="K3657" s="102">
        <f t="shared" si="346"/>
        <v>9.9958948071508912E-3</v>
      </c>
      <c r="L3657" s="96">
        <f t="shared" si="347"/>
        <v>2.137E-2</v>
      </c>
    </row>
    <row r="3658" spans="1:12" ht="13.95" customHeight="1" x14ac:dyDescent="0.3">
      <c r="A3658" s="94">
        <v>45716</v>
      </c>
      <c r="B3658" s="57" t="s">
        <v>125</v>
      </c>
      <c r="C3658" s="57" t="s">
        <v>118</v>
      </c>
      <c r="D3658" s="19" t="str">
        <f t="shared" si="342"/>
        <v>Cyclicals</v>
      </c>
      <c r="E3658" s="19" t="str">
        <f t="shared" si="343"/>
        <v>WEG &amp; Embraer</v>
      </c>
      <c r="F3658" s="100">
        <v>2.58E-2</v>
      </c>
      <c r="G3658" s="101">
        <v>17.646000000000001</v>
      </c>
      <c r="H3658" s="98">
        <v>0.11219</v>
      </c>
      <c r="I3658" s="20">
        <f t="shared" si="344"/>
        <v>1</v>
      </c>
      <c r="J3658" s="102">
        <f t="shared" si="345"/>
        <v>1.4620877252635158E-3</v>
      </c>
      <c r="K3658" s="102">
        <f t="shared" si="346"/>
        <v>1.3032246414685051E-2</v>
      </c>
      <c r="L3658" s="96">
        <f t="shared" si="347"/>
        <v>2.58E-2</v>
      </c>
    </row>
    <row r="3659" spans="1:12" ht="13.95" customHeight="1" x14ac:dyDescent="0.3">
      <c r="A3659" s="94">
        <v>45747</v>
      </c>
      <c r="B3659" s="57" t="s">
        <v>125</v>
      </c>
      <c r="C3659" s="57" t="s">
        <v>118</v>
      </c>
      <c r="D3659" s="19" t="str">
        <f t="shared" si="342"/>
        <v>Cyclicals</v>
      </c>
      <c r="E3659" s="19" t="str">
        <f t="shared" si="343"/>
        <v>WEG &amp; Embraer</v>
      </c>
      <c r="F3659" s="100">
        <v>2.3130000000000001E-2</v>
      </c>
      <c r="G3659" s="101">
        <v>15.481</v>
      </c>
      <c r="H3659" s="98">
        <v>0.1154</v>
      </c>
      <c r="I3659" s="20">
        <f t="shared" si="344"/>
        <v>1</v>
      </c>
      <c r="J3659" s="102">
        <f t="shared" si="345"/>
        <v>1.4940895291001874E-3</v>
      </c>
      <c r="K3659" s="102">
        <f t="shared" si="346"/>
        <v>1.2947049645582213E-2</v>
      </c>
      <c r="L3659" s="96">
        <f t="shared" si="347"/>
        <v>2.3130000000000001E-2</v>
      </c>
    </row>
    <row r="3660" spans="1:12" ht="13.95" customHeight="1" x14ac:dyDescent="0.3">
      <c r="A3660" s="94">
        <v>45777</v>
      </c>
      <c r="B3660" s="57" t="s">
        <v>125</v>
      </c>
      <c r="C3660" s="57" t="s">
        <v>118</v>
      </c>
      <c r="D3660" s="19" t="str">
        <f t="shared" si="342"/>
        <v>Cyclicals</v>
      </c>
      <c r="E3660" s="19" t="str">
        <f t="shared" si="343"/>
        <v>WEG &amp; Embraer</v>
      </c>
      <c r="F3660" s="100">
        <v>2.2190000000000001E-2</v>
      </c>
      <c r="G3660" s="101">
        <v>18.265999999999998</v>
      </c>
      <c r="H3660" s="98">
        <v>0.11744</v>
      </c>
      <c r="I3660" s="20">
        <f t="shared" si="344"/>
        <v>1</v>
      </c>
      <c r="J3660" s="102">
        <f t="shared" si="345"/>
        <v>1.2148253585897298E-3</v>
      </c>
      <c r="K3660" s="102">
        <f t="shared" si="346"/>
        <v>1.0344221377637346E-2</v>
      </c>
      <c r="L3660" s="96">
        <f t="shared" si="347"/>
        <v>2.2190000000000001E-2</v>
      </c>
    </row>
    <row r="3661" spans="1:12" ht="13.95" customHeight="1" x14ac:dyDescent="0.3">
      <c r="A3661" s="94">
        <v>45808</v>
      </c>
      <c r="B3661" s="57" t="s">
        <v>125</v>
      </c>
      <c r="C3661" s="57" t="s">
        <v>118</v>
      </c>
      <c r="D3661" s="19" t="str">
        <f t="shared" si="342"/>
        <v>Cyclicals</v>
      </c>
      <c r="E3661" s="19" t="str">
        <f t="shared" si="343"/>
        <v>WEG &amp; Embraer</v>
      </c>
      <c r="F3661" s="100">
        <v>2.213E-2</v>
      </c>
      <c r="G3661" s="101">
        <v>15.784000000000001</v>
      </c>
      <c r="H3661" s="98">
        <v>0.12088</v>
      </c>
      <c r="I3661" s="20">
        <f t="shared" si="344"/>
        <v>1</v>
      </c>
      <c r="J3661" s="102">
        <f t="shared" si="345"/>
        <v>1.4020527116066902E-3</v>
      </c>
      <c r="K3661" s="102">
        <f t="shared" si="346"/>
        <v>1.159871535081643E-2</v>
      </c>
      <c r="L3661" s="96">
        <f t="shared" si="347"/>
        <v>2.213E-2</v>
      </c>
    </row>
    <row r="3662" spans="1:12" ht="13.95" customHeight="1" x14ac:dyDescent="0.3">
      <c r="A3662" s="94">
        <v>45838</v>
      </c>
      <c r="B3662" s="57" t="s">
        <v>125</v>
      </c>
      <c r="C3662" s="57" t="s">
        <v>118</v>
      </c>
      <c r="D3662" s="19" t="str">
        <f t="shared" si="342"/>
        <v>Cyclicals</v>
      </c>
      <c r="E3662" s="19" t="str">
        <f t="shared" si="343"/>
        <v>WEG &amp; Embraer</v>
      </c>
      <c r="F3662" s="100">
        <v>2.6380000000000001E-2</v>
      </c>
      <c r="G3662" s="101">
        <v>17.716000000000001</v>
      </c>
      <c r="H3662" s="98">
        <v>0.12418</v>
      </c>
      <c r="I3662" s="20">
        <f t="shared" si="344"/>
        <v>1</v>
      </c>
      <c r="J3662" s="102">
        <f t="shared" si="345"/>
        <v>1.4890494468277264E-3</v>
      </c>
      <c r="K3662" s="102">
        <f t="shared" si="346"/>
        <v>1.1991056907937885E-2</v>
      </c>
      <c r="L3662" s="96">
        <f t="shared" si="347"/>
        <v>2.6380000000000001E-2</v>
      </c>
    </row>
    <row r="3663" spans="1:12" ht="13.95" customHeight="1" x14ac:dyDescent="0.3">
      <c r="A3663" s="94">
        <v>45869</v>
      </c>
      <c r="B3663" s="57" t="s">
        <v>125</v>
      </c>
      <c r="C3663" s="57" t="s">
        <v>118</v>
      </c>
      <c r="D3663" s="19" t="str">
        <f t="shared" si="342"/>
        <v>Cyclicals</v>
      </c>
      <c r="E3663" s="19" t="str">
        <f t="shared" si="343"/>
        <v>WEG &amp; Embraer</v>
      </c>
      <c r="F3663" s="100">
        <v>2.8850000000000001E-2</v>
      </c>
      <c r="G3663" s="101">
        <v>17.927</v>
      </c>
      <c r="H3663" s="98">
        <v>0.12492</v>
      </c>
      <c r="I3663" s="20">
        <f t="shared" si="344"/>
        <v>1</v>
      </c>
      <c r="J3663" s="102">
        <f t="shared" si="345"/>
        <v>1.6093044011825739E-3</v>
      </c>
      <c r="K3663" s="102">
        <f t="shared" si="346"/>
        <v>1.2882680124740425E-2</v>
      </c>
      <c r="L3663" s="96">
        <f t="shared" si="347"/>
        <v>2.8850000000000001E-2</v>
      </c>
    </row>
    <row r="3664" spans="1:12" ht="13.95" customHeight="1" x14ac:dyDescent="0.3">
      <c r="A3664" s="94">
        <v>45900</v>
      </c>
      <c r="B3664" s="57" t="s">
        <v>125</v>
      </c>
      <c r="C3664" s="57" t="s">
        <v>118</v>
      </c>
      <c r="D3664" s="19" t="str">
        <f t="shared" si="342"/>
        <v>Cyclicals</v>
      </c>
      <c r="E3664" s="19" t="str">
        <f t="shared" si="343"/>
        <v>WEG &amp; Embraer</v>
      </c>
      <c r="F3664" s="100">
        <v>2.6169999999999999E-2</v>
      </c>
      <c r="G3664" s="101">
        <v>15.874000000000001</v>
      </c>
      <c r="H3664" s="98">
        <v>0.12897</v>
      </c>
      <c r="I3664" s="20">
        <f t="shared" si="344"/>
        <v>1</v>
      </c>
      <c r="J3664" s="102">
        <f t="shared" si="345"/>
        <v>1.6486077863172481E-3</v>
      </c>
      <c r="K3664" s="102">
        <f t="shared" si="346"/>
        <v>1.2782878082633543E-2</v>
      </c>
      <c r="L3664" s="96">
        <f t="shared" si="347"/>
        <v>2.6169999999999999E-2</v>
      </c>
    </row>
    <row r="3665" spans="1:12" ht="13.95" customHeight="1" x14ac:dyDescent="0.3">
      <c r="A3665" s="94">
        <v>45930</v>
      </c>
      <c r="B3665" s="57" t="s">
        <v>125</v>
      </c>
      <c r="C3665" s="57" t="s">
        <v>118</v>
      </c>
      <c r="D3665" s="19" t="str">
        <f t="shared" si="342"/>
        <v>Cyclicals</v>
      </c>
      <c r="E3665" s="19" t="str">
        <f t="shared" si="343"/>
        <v>WEG &amp; Embraer</v>
      </c>
      <c r="F3665" s="100">
        <v>2.682E-2</v>
      </c>
      <c r="G3665" s="101">
        <v>16.056999999999999</v>
      </c>
      <c r="H3665" s="98">
        <v>0.13197</v>
      </c>
      <c r="I3665" s="20">
        <f t="shared" si="344"/>
        <v>1</v>
      </c>
      <c r="J3665" s="102">
        <f t="shared" si="345"/>
        <v>1.6702995578252477E-3</v>
      </c>
      <c r="K3665" s="102">
        <f t="shared" si="346"/>
        <v>1.2656661042852525E-2</v>
      </c>
      <c r="L3665" s="96">
        <f t="shared" si="347"/>
        <v>2.682E-2</v>
      </c>
    </row>
    <row r="3666" spans="1:12" ht="13.95" customHeight="1" x14ac:dyDescent="0.3">
      <c r="A3666" s="94">
        <v>45961</v>
      </c>
      <c r="B3666" s="57" t="s">
        <v>125</v>
      </c>
      <c r="C3666" s="57" t="s">
        <v>118</v>
      </c>
      <c r="D3666" s="19" t="str">
        <f t="shared" si="342"/>
        <v>Cyclicals</v>
      </c>
      <c r="E3666" s="19" t="str">
        <f t="shared" si="343"/>
        <v>WEG &amp; Embraer</v>
      </c>
      <c r="F3666" s="100">
        <v>2.8420000000000001E-2</v>
      </c>
      <c r="G3666" s="101">
        <v>15.443</v>
      </c>
      <c r="H3666" s="98">
        <v>0.13120999999999999</v>
      </c>
      <c r="I3666" s="20">
        <f t="shared" si="344"/>
        <v>1</v>
      </c>
      <c r="J3666" s="102">
        <f t="shared" si="345"/>
        <v>1.8403160007770512E-3</v>
      </c>
      <c r="K3666" s="102">
        <f t="shared" si="346"/>
        <v>1.4025729752130563E-2</v>
      </c>
      <c r="L3666" s="96">
        <f t="shared" si="347"/>
        <v>2.8420000000000001E-2</v>
      </c>
    </row>
    <row r="3667" spans="1:12" ht="13.95" customHeight="1" x14ac:dyDescent="0.3">
      <c r="A3667" s="94">
        <v>45991</v>
      </c>
      <c r="B3667" s="57" t="s">
        <v>125</v>
      </c>
      <c r="C3667" s="57" t="s">
        <v>118</v>
      </c>
      <c r="D3667" s="19" t="str">
        <f t="shared" si="342"/>
        <v>Cyclicals</v>
      </c>
      <c r="E3667" s="19" t="str">
        <f t="shared" si="343"/>
        <v>WEG &amp; Embraer</v>
      </c>
      <c r="F3667" s="100">
        <v>2.5780000000000001E-2</v>
      </c>
      <c r="G3667" s="101">
        <v>13.004</v>
      </c>
      <c r="H3667" s="98">
        <v>0.13544</v>
      </c>
      <c r="I3667" s="20">
        <f t="shared" si="344"/>
        <v>1</v>
      </c>
      <c r="J3667" s="102">
        <f t="shared" si="345"/>
        <v>1.9824669332513074E-3</v>
      </c>
      <c r="K3667" s="102">
        <f t="shared" si="346"/>
        <v>1.4637233706817096E-2</v>
      </c>
      <c r="L3667" s="96">
        <f t="shared" si="347"/>
        <v>2.5780000000000001E-2</v>
      </c>
    </row>
    <row r="3668" spans="1:12" ht="13.95" customHeight="1" x14ac:dyDescent="0.3">
      <c r="A3668" s="94">
        <v>46022</v>
      </c>
      <c r="B3668" s="57" t="s">
        <v>125</v>
      </c>
      <c r="C3668" s="57" t="s">
        <v>118</v>
      </c>
      <c r="D3668" s="19" t="str">
        <f t="shared" si="342"/>
        <v>Cyclicals</v>
      </c>
      <c r="E3668" s="19" t="str">
        <f t="shared" si="343"/>
        <v>WEG &amp; Embraer</v>
      </c>
      <c r="F3668" s="100">
        <v>2.7560000000000001E-2</v>
      </c>
      <c r="G3668" s="101">
        <v>10.669</v>
      </c>
      <c r="H3668" s="98">
        <v>0.14007</v>
      </c>
      <c r="I3668" s="20">
        <f t="shared" si="344"/>
        <v>1</v>
      </c>
      <c r="J3668" s="102">
        <f t="shared" si="345"/>
        <v>2.5831849282969351E-3</v>
      </c>
      <c r="K3668" s="102">
        <f t="shared" si="346"/>
        <v>1.8442099866473442E-2</v>
      </c>
      <c r="L3668" s="96">
        <f t="shared" si="347"/>
        <v>2.7560000000000001E-2</v>
      </c>
    </row>
    <row r="3669" spans="1:12" ht="13.95" customHeight="1" x14ac:dyDescent="0.3">
      <c r="A3669" s="94">
        <v>46053</v>
      </c>
      <c r="B3669" s="57" t="s">
        <v>125</v>
      </c>
      <c r="C3669" s="57" t="s">
        <v>118</v>
      </c>
      <c r="D3669" s="19" t="str">
        <f t="shared" si="342"/>
        <v>Cyclicals</v>
      </c>
      <c r="E3669" s="19" t="str">
        <f t="shared" si="343"/>
        <v>WEG &amp; Embraer</v>
      </c>
      <c r="F3669" s="100">
        <v>2.6550000000000001E-2</v>
      </c>
      <c r="G3669" s="101">
        <v>15.273</v>
      </c>
      <c r="H3669" s="98">
        <v>0.13822000000000001</v>
      </c>
      <c r="I3669" s="20">
        <f t="shared" si="344"/>
        <v>1</v>
      </c>
      <c r="J3669" s="102">
        <f t="shared" si="345"/>
        <v>1.7383618149675898E-3</v>
      </c>
      <c r="K3669" s="102">
        <f t="shared" si="346"/>
        <v>1.257677481527702E-2</v>
      </c>
      <c r="L3669" s="96">
        <f t="shared" si="347"/>
        <v>2.6550000000000001E-2</v>
      </c>
    </row>
    <row r="3670" spans="1:12" ht="13.95" customHeight="1" x14ac:dyDescent="0.3">
      <c r="A3670" s="94">
        <v>46081</v>
      </c>
      <c r="B3670" s="57" t="s">
        <v>125</v>
      </c>
      <c r="C3670" s="57" t="s">
        <v>118</v>
      </c>
      <c r="D3670" s="19" t="str">
        <f t="shared" si="342"/>
        <v>Cyclicals</v>
      </c>
      <c r="E3670" s="19" t="str">
        <f t="shared" si="343"/>
        <v>WEG &amp; Embraer</v>
      </c>
      <c r="F3670" s="100">
        <v>2.4330000000000001E-2</v>
      </c>
      <c r="G3670" s="101">
        <v>14.896000000000001</v>
      </c>
      <c r="H3670" s="98">
        <v>0.13936000000000001</v>
      </c>
      <c r="I3670" s="20">
        <f t="shared" si="344"/>
        <v>1</v>
      </c>
      <c r="J3670" s="102">
        <f t="shared" si="345"/>
        <v>1.6333243823845327E-3</v>
      </c>
      <c r="K3670" s="102">
        <f t="shared" si="346"/>
        <v>1.1720180700233443E-2</v>
      </c>
      <c r="L3670" s="96">
        <f t="shared" si="347"/>
        <v>2.4330000000000001E-2</v>
      </c>
    </row>
    <row r="3671" spans="1:12" ht="13.95" customHeight="1" x14ac:dyDescent="0.3">
      <c r="A3671" s="94">
        <v>46112</v>
      </c>
      <c r="B3671" s="57" t="s">
        <v>125</v>
      </c>
      <c r="C3671" s="57" t="s">
        <v>118</v>
      </c>
      <c r="D3671" s="19" t="str">
        <f t="shared" si="342"/>
        <v>Cyclicals</v>
      </c>
      <c r="E3671" s="19" t="str">
        <f t="shared" si="343"/>
        <v>WEG &amp; Embraer</v>
      </c>
      <c r="F3671" s="100">
        <v>2.0459999999999999E-2</v>
      </c>
      <c r="G3671" s="101">
        <v>8.5830000000000002</v>
      </c>
      <c r="H3671" s="98">
        <v>0.14738999999999999</v>
      </c>
      <c r="I3671" s="20">
        <f t="shared" si="344"/>
        <v>1</v>
      </c>
      <c r="J3671" s="102">
        <f t="shared" si="345"/>
        <v>2.3837818944425024E-3</v>
      </c>
      <c r="K3671" s="102">
        <f t="shared" si="346"/>
        <v>1.6173294622718656E-2</v>
      </c>
      <c r="L3671" s="96">
        <f t="shared" si="347"/>
        <v>2.0459999999999999E-2</v>
      </c>
    </row>
    <row r="3672" spans="1:12" ht="13.95" customHeight="1" x14ac:dyDescent="0.3">
      <c r="A3672" s="94">
        <v>46142</v>
      </c>
      <c r="B3672" s="57" t="s">
        <v>125</v>
      </c>
      <c r="C3672" s="57" t="s">
        <v>118</v>
      </c>
      <c r="D3672" s="19" t="str">
        <f t="shared" si="342"/>
        <v>Cyclicals</v>
      </c>
      <c r="E3672" s="19" t="str">
        <f t="shared" si="343"/>
        <v>WEG &amp; Embraer</v>
      </c>
      <c r="F3672" s="100">
        <v>2.104E-2</v>
      </c>
      <c r="G3672" s="101">
        <v>11.977</v>
      </c>
      <c r="H3672" s="98">
        <v>0.14910999999999999</v>
      </c>
      <c r="I3672" s="20">
        <f t="shared" si="344"/>
        <v>1</v>
      </c>
      <c r="J3672" s="102">
        <f t="shared" si="345"/>
        <v>1.7567003423227853E-3</v>
      </c>
      <c r="K3672" s="102">
        <f t="shared" si="346"/>
        <v>1.1781237625395919E-2</v>
      </c>
      <c r="L3672" s="96">
        <f t="shared" si="347"/>
        <v>2.104E-2</v>
      </c>
    </row>
    <row r="3673" spans="1:12" ht="13.95" customHeight="1" x14ac:dyDescent="0.3">
      <c r="A3673" s="94">
        <v>46173</v>
      </c>
      <c r="B3673" s="57" t="s">
        <v>125</v>
      </c>
      <c r="C3673" s="57" t="s">
        <v>118</v>
      </c>
      <c r="D3673" s="19" t="str">
        <f t="shared" si="342"/>
        <v>Cyclicals</v>
      </c>
      <c r="E3673" s="19" t="str">
        <f t="shared" si="343"/>
        <v>WEG &amp; Embraer</v>
      </c>
      <c r="F3673" s="100">
        <v>2.162E-2</v>
      </c>
      <c r="G3673" s="101">
        <v>9.9960000000000004</v>
      </c>
      <c r="H3673" s="98">
        <v>0.14843000000000001</v>
      </c>
      <c r="I3673" s="20">
        <f t="shared" si="344"/>
        <v>1</v>
      </c>
      <c r="J3673" s="102">
        <f t="shared" si="345"/>
        <v>2.1628651460584231E-3</v>
      </c>
      <c r="K3673" s="102">
        <f t="shared" si="346"/>
        <v>1.4571617234106467E-2</v>
      </c>
      <c r="L3673" s="96">
        <f t="shared" si="347"/>
        <v>2.162E-2</v>
      </c>
    </row>
    <row r="3674" spans="1:12" ht="13.95" customHeight="1" x14ac:dyDescent="0.3">
      <c r="A3674" s="94">
        <v>46203</v>
      </c>
      <c r="B3674" s="57" t="s">
        <v>125</v>
      </c>
      <c r="C3674" s="57" t="s">
        <v>118</v>
      </c>
      <c r="D3674" s="19" t="str">
        <f t="shared" si="342"/>
        <v>Cyclicals</v>
      </c>
      <c r="E3674" s="19" t="str">
        <f t="shared" si="343"/>
        <v>WEG &amp; Embraer</v>
      </c>
      <c r="F3674" s="100">
        <v>2.4369999999999999E-2</v>
      </c>
      <c r="G3674" s="101">
        <v>10.268000000000001</v>
      </c>
      <c r="H3674" s="98">
        <v>0.14823</v>
      </c>
      <c r="I3674" s="20">
        <f t="shared" si="344"/>
        <v>1</v>
      </c>
      <c r="J3674" s="102">
        <f t="shared" si="345"/>
        <v>2.3733930658356057E-3</v>
      </c>
      <c r="K3674" s="102">
        <f t="shared" si="346"/>
        <v>1.6011556809253227E-2</v>
      </c>
      <c r="L3674" s="96">
        <f t="shared" si="347"/>
        <v>2.4369999999999999E-2</v>
      </c>
    </row>
    <row r="3675" spans="1:12" ht="13.95" customHeight="1" x14ac:dyDescent="0.3">
      <c r="A3675" s="94">
        <v>46234</v>
      </c>
      <c r="B3675" s="57" t="s">
        <v>125</v>
      </c>
      <c r="C3675" s="57" t="s">
        <v>118</v>
      </c>
      <c r="D3675" s="19" t="str">
        <f t="shared" si="342"/>
        <v>Cyclicals</v>
      </c>
      <c r="E3675" s="19" t="str">
        <f t="shared" si="343"/>
        <v>WEG &amp; Embraer</v>
      </c>
      <c r="F3675" s="100">
        <v>2.5000000000000001E-2</v>
      </c>
      <c r="G3675" s="101">
        <v>11.808</v>
      </c>
      <c r="H3675" s="98">
        <v>0.15018999999999999</v>
      </c>
      <c r="I3675" s="20">
        <f t="shared" si="344"/>
        <v>1</v>
      </c>
      <c r="J3675" s="102">
        <f t="shared" si="345"/>
        <v>2.1172086720867211E-3</v>
      </c>
      <c r="K3675" s="102">
        <f t="shared" si="346"/>
        <v>1.4096868447211674E-2</v>
      </c>
      <c r="L3675" s="96">
        <f t="shared" si="347"/>
        <v>2.5000000000000001E-2</v>
      </c>
    </row>
    <row r="3676" spans="1:12" ht="13.95" customHeight="1" x14ac:dyDescent="0.3">
      <c r="A3676" s="94">
        <v>46265</v>
      </c>
      <c r="B3676" s="57" t="s">
        <v>125</v>
      </c>
      <c r="C3676" s="57" t="s">
        <v>118</v>
      </c>
      <c r="D3676" s="19" t="str">
        <f t="shared" si="342"/>
        <v>Cyclicals</v>
      </c>
      <c r="E3676" s="19" t="str">
        <f t="shared" si="343"/>
        <v>WEG &amp; Embraer</v>
      </c>
      <c r="F3676" s="100">
        <v>2.717E-2</v>
      </c>
      <c r="G3676" s="101">
        <v>13.891999999999999</v>
      </c>
      <c r="H3676" s="98">
        <v>0.16575999999999999</v>
      </c>
      <c r="I3676" s="20">
        <f t="shared" si="344"/>
        <v>1</v>
      </c>
      <c r="J3676" s="102">
        <f t="shared" si="345"/>
        <v>1.9558019003743164E-3</v>
      </c>
      <c r="K3676" s="102">
        <f t="shared" si="346"/>
        <v>1.1798997951099883E-2</v>
      </c>
      <c r="L3676" s="96">
        <f t="shared" si="347"/>
        <v>2.717E-2</v>
      </c>
    </row>
    <row r="3677" spans="1:12" ht="13.95" customHeight="1" x14ac:dyDescent="0.3">
      <c r="A3677" s="94">
        <v>46295</v>
      </c>
      <c r="B3677" s="57" t="s">
        <v>125</v>
      </c>
      <c r="C3677" s="57" t="s">
        <v>118</v>
      </c>
      <c r="D3677" s="19" t="str">
        <f t="shared" si="342"/>
        <v>Cyclicals</v>
      </c>
      <c r="E3677" s="19" t="str">
        <f t="shared" si="343"/>
        <v>WEG &amp; Embraer</v>
      </c>
      <c r="F3677" s="100">
        <v>2.6530000000000001E-2</v>
      </c>
      <c r="G3677" s="101">
        <v>12.154999999999999</v>
      </c>
      <c r="H3677" s="98">
        <v>0.16639999999999999</v>
      </c>
      <c r="I3677" s="20">
        <f t="shared" si="344"/>
        <v>1</v>
      </c>
      <c r="J3677" s="102">
        <f t="shared" si="345"/>
        <v>2.1826408885232415E-3</v>
      </c>
      <c r="K3677" s="102">
        <f t="shared" si="346"/>
        <v>1.3116832262759866E-2</v>
      </c>
      <c r="L3677" s="96">
        <f t="shared" si="347"/>
        <v>2.6530000000000001E-2</v>
      </c>
    </row>
    <row r="3678" spans="1:12" ht="13.95" customHeight="1" x14ac:dyDescent="0.3">
      <c r="A3678" s="94">
        <v>42674</v>
      </c>
      <c r="B3678" s="57" t="s">
        <v>376</v>
      </c>
      <c r="C3678" s="57" t="s">
        <v>115</v>
      </c>
      <c r="D3678" s="19" t="str">
        <f t="shared" si="342"/>
        <v>Defensives</v>
      </c>
      <c r="E3678" s="19" t="str">
        <f t="shared" si="343"/>
        <v>Defensives</v>
      </c>
      <c r="F3678" s="100">
        <v>3.3999999999999998E-3</v>
      </c>
      <c r="G3678" s="101">
        <v>12.86</v>
      </c>
      <c r="H3678" s="98">
        <v>8.5699999999999998E-2</v>
      </c>
      <c r="I3678" s="20">
        <f t="shared" si="344"/>
        <v>1</v>
      </c>
      <c r="J3678" s="102">
        <f t="shared" si="345"/>
        <v>2.6438569206842921E-4</v>
      </c>
      <c r="K3678" s="102">
        <f t="shared" si="346"/>
        <v>3.0850139097833048E-3</v>
      </c>
      <c r="L3678" s="96">
        <f t="shared" si="347"/>
        <v>3.3999999999999998E-3</v>
      </c>
    </row>
    <row r="3679" spans="1:12" ht="13.95" customHeight="1" x14ac:dyDescent="0.3">
      <c r="A3679" s="94">
        <v>42704</v>
      </c>
      <c r="B3679" s="57" t="s">
        <v>376</v>
      </c>
      <c r="C3679" s="57" t="s">
        <v>115</v>
      </c>
      <c r="D3679" s="19" t="str">
        <f t="shared" si="342"/>
        <v>Defensives</v>
      </c>
      <c r="E3679" s="19" t="str">
        <f t="shared" si="343"/>
        <v>Defensives</v>
      </c>
      <c r="F3679" s="100">
        <v>3.2200000000000002E-3</v>
      </c>
      <c r="G3679" s="101">
        <v>12.053000000000001</v>
      </c>
      <c r="H3679" s="98">
        <v>8.5220000000000004E-2</v>
      </c>
      <c r="I3679" s="20">
        <f t="shared" si="344"/>
        <v>1</v>
      </c>
      <c r="J3679" s="102">
        <f t="shared" si="345"/>
        <v>2.6715340579108938E-4</v>
      </c>
      <c r="K3679" s="102">
        <f t="shared" si="346"/>
        <v>3.1348674699728861E-3</v>
      </c>
      <c r="L3679" s="96">
        <f t="shared" si="347"/>
        <v>3.2200000000000002E-3</v>
      </c>
    </row>
    <row r="3680" spans="1:12" ht="13.95" customHeight="1" x14ac:dyDescent="0.3">
      <c r="A3680" s="94">
        <v>42735</v>
      </c>
      <c r="B3680" s="57" t="s">
        <v>376</v>
      </c>
      <c r="C3680" s="57" t="s">
        <v>115</v>
      </c>
      <c r="D3680" s="19" t="str">
        <f t="shared" si="342"/>
        <v>Defensives</v>
      </c>
      <c r="E3680" s="19" t="str">
        <f t="shared" si="343"/>
        <v>Defensives</v>
      </c>
      <c r="F3680" s="100">
        <v>3.15E-3</v>
      </c>
      <c r="G3680" s="101">
        <v>11.395</v>
      </c>
      <c r="H3680" s="98">
        <v>8.3949999999999997E-2</v>
      </c>
      <c r="I3680" s="20">
        <f t="shared" si="344"/>
        <v>1</v>
      </c>
      <c r="J3680" s="102">
        <f t="shared" si="345"/>
        <v>2.7643703378674861E-4</v>
      </c>
      <c r="K3680" s="102">
        <f t="shared" si="346"/>
        <v>3.2928771147915262E-3</v>
      </c>
      <c r="L3680" s="96">
        <f t="shared" si="347"/>
        <v>3.15E-3</v>
      </c>
    </row>
    <row r="3681" spans="1:12" ht="13.95" customHeight="1" x14ac:dyDescent="0.3">
      <c r="A3681" s="94">
        <v>42766</v>
      </c>
      <c r="B3681" s="57" t="s">
        <v>376</v>
      </c>
      <c r="C3681" s="57" t="s">
        <v>115</v>
      </c>
      <c r="D3681" s="19" t="str">
        <f t="shared" si="342"/>
        <v>Defensives</v>
      </c>
      <c r="E3681" s="19" t="str">
        <f t="shared" si="343"/>
        <v>Defensives</v>
      </c>
      <c r="F3681" s="100">
        <v>2.98E-3</v>
      </c>
      <c r="G3681" s="101">
        <v>12.156000000000001</v>
      </c>
      <c r="H3681" s="98">
        <v>8.5239999999999996E-2</v>
      </c>
      <c r="I3681" s="20">
        <f t="shared" si="344"/>
        <v>1</v>
      </c>
      <c r="J3681" s="102">
        <f t="shared" si="345"/>
        <v>2.4514642974662719E-4</v>
      </c>
      <c r="K3681" s="102">
        <f t="shared" si="346"/>
        <v>2.8759552997023371E-3</v>
      </c>
      <c r="L3681" s="96">
        <f t="shared" si="347"/>
        <v>2.98E-3</v>
      </c>
    </row>
    <row r="3682" spans="1:12" ht="13.95" customHeight="1" x14ac:dyDescent="0.3">
      <c r="A3682" s="94">
        <v>42794</v>
      </c>
      <c r="B3682" s="57" t="s">
        <v>376</v>
      </c>
      <c r="C3682" s="57" t="s">
        <v>115</v>
      </c>
      <c r="D3682" s="19" t="str">
        <f t="shared" si="342"/>
        <v>Defensives</v>
      </c>
      <c r="E3682" s="19" t="str">
        <f t="shared" si="343"/>
        <v>Defensives</v>
      </c>
      <c r="F3682" s="100">
        <v>2.8400000000000001E-3</v>
      </c>
      <c r="G3682" s="101">
        <v>11.981999999999999</v>
      </c>
      <c r="H3682" s="98">
        <v>8.2579999999999987E-2</v>
      </c>
      <c r="I3682" s="20">
        <f t="shared" si="344"/>
        <v>1</v>
      </c>
      <c r="J3682" s="102">
        <f t="shared" si="345"/>
        <v>2.3702219996661662E-4</v>
      </c>
      <c r="K3682" s="102">
        <f t="shared" si="346"/>
        <v>2.8702131262607978E-3</v>
      </c>
      <c r="L3682" s="96">
        <f t="shared" si="347"/>
        <v>2.8400000000000001E-3</v>
      </c>
    </row>
    <row r="3683" spans="1:12" ht="13.95" customHeight="1" x14ac:dyDescent="0.3">
      <c r="A3683" s="94">
        <v>42825</v>
      </c>
      <c r="B3683" s="57" t="s">
        <v>376</v>
      </c>
      <c r="C3683" s="57" t="s">
        <v>115</v>
      </c>
      <c r="D3683" s="19" t="str">
        <f t="shared" si="342"/>
        <v>Defensives</v>
      </c>
      <c r="E3683" s="19" t="str">
        <f t="shared" si="343"/>
        <v>Defensives</v>
      </c>
      <c r="F3683" s="100">
        <v>3.0500000000000002E-3</v>
      </c>
      <c r="G3683" s="101">
        <v>11.984999999999999</v>
      </c>
      <c r="H3683" s="98">
        <v>8.0310000000000006E-2</v>
      </c>
      <c r="I3683" s="20">
        <f t="shared" si="344"/>
        <v>1</v>
      </c>
      <c r="J3683" s="102">
        <f t="shared" si="345"/>
        <v>2.5448477263245728E-4</v>
      </c>
      <c r="K3683" s="102">
        <f t="shared" si="346"/>
        <v>3.1687806329530228E-3</v>
      </c>
      <c r="L3683" s="96">
        <f t="shared" si="347"/>
        <v>3.0500000000000002E-3</v>
      </c>
    </row>
    <row r="3684" spans="1:12" ht="13.95" customHeight="1" x14ac:dyDescent="0.3">
      <c r="A3684" s="94">
        <v>42855</v>
      </c>
      <c r="B3684" s="57" t="s">
        <v>376</v>
      </c>
      <c r="C3684" s="57" t="s">
        <v>115</v>
      </c>
      <c r="D3684" s="19" t="str">
        <f t="shared" si="342"/>
        <v>Defensives</v>
      </c>
      <c r="E3684" s="19" t="str">
        <f t="shared" si="343"/>
        <v>Defensives</v>
      </c>
      <c r="F3684" s="100">
        <v>2.9199999999999999E-3</v>
      </c>
      <c r="G3684" s="101">
        <v>11.262</v>
      </c>
      <c r="H3684" s="98">
        <v>8.1850000000000006E-2</v>
      </c>
      <c r="I3684" s="20">
        <f t="shared" si="344"/>
        <v>1</v>
      </c>
      <c r="J3684" s="102">
        <f t="shared" si="345"/>
        <v>2.5927899129817082E-4</v>
      </c>
      <c r="K3684" s="102">
        <f t="shared" si="346"/>
        <v>3.1677335528182138E-3</v>
      </c>
      <c r="L3684" s="96">
        <f t="shared" si="347"/>
        <v>2.9199999999999999E-3</v>
      </c>
    </row>
    <row r="3685" spans="1:12" ht="13.95" customHeight="1" x14ac:dyDescent="0.3">
      <c r="A3685" s="94">
        <v>42886</v>
      </c>
      <c r="B3685" s="57" t="s">
        <v>376</v>
      </c>
      <c r="C3685" s="57" t="s">
        <v>115</v>
      </c>
      <c r="D3685" s="19" t="str">
        <f t="shared" si="342"/>
        <v>Defensives</v>
      </c>
      <c r="E3685" s="19" t="str">
        <f t="shared" si="343"/>
        <v>Defensives</v>
      </c>
      <c r="F3685" s="100">
        <v>3.0500000000000002E-3</v>
      </c>
      <c r="G3685" s="101">
        <v>10.956</v>
      </c>
      <c r="H3685" s="98">
        <v>7.9340000000000008E-2</v>
      </c>
      <c r="I3685" s="20">
        <f t="shared" si="344"/>
        <v>1</v>
      </c>
      <c r="J3685" s="102">
        <f t="shared" si="345"/>
        <v>2.7838627236217599E-4</v>
      </c>
      <c r="K3685" s="102">
        <f t="shared" si="346"/>
        <v>3.5087758049177709E-3</v>
      </c>
      <c r="L3685" s="96">
        <f t="shared" si="347"/>
        <v>3.0500000000000002E-3</v>
      </c>
    </row>
    <row r="3686" spans="1:12" ht="13.95" customHeight="1" x14ac:dyDescent="0.3">
      <c r="A3686" s="94">
        <v>42916</v>
      </c>
      <c r="B3686" s="57" t="s">
        <v>376</v>
      </c>
      <c r="C3686" s="57" t="s">
        <v>115</v>
      </c>
      <c r="D3686" s="19" t="str">
        <f t="shared" si="342"/>
        <v>Defensives</v>
      </c>
      <c r="E3686" s="19" t="str">
        <f t="shared" si="343"/>
        <v>Defensives</v>
      </c>
      <c r="F3686" s="100">
        <v>3.1700000000000001E-3</v>
      </c>
      <c r="G3686" s="101">
        <v>11.343</v>
      </c>
      <c r="H3686" s="98">
        <v>8.0909999999999996E-2</v>
      </c>
      <c r="I3686" s="20">
        <f t="shared" si="344"/>
        <v>1</v>
      </c>
      <c r="J3686" s="102">
        <f t="shared" si="345"/>
        <v>2.7946751300361456E-4</v>
      </c>
      <c r="K3686" s="102">
        <f t="shared" si="346"/>
        <v>3.4540540477520031E-3</v>
      </c>
      <c r="L3686" s="96">
        <f t="shared" si="347"/>
        <v>3.1700000000000001E-3</v>
      </c>
    </row>
    <row r="3687" spans="1:12" ht="13.95" customHeight="1" x14ac:dyDescent="0.3">
      <c r="A3687" s="94">
        <v>42947</v>
      </c>
      <c r="B3687" s="57" t="s">
        <v>376</v>
      </c>
      <c r="C3687" s="57" t="s">
        <v>115</v>
      </c>
      <c r="D3687" s="19" t="str">
        <f t="shared" si="342"/>
        <v>Defensives</v>
      </c>
      <c r="E3687" s="19" t="str">
        <f t="shared" si="343"/>
        <v>Defensives</v>
      </c>
      <c r="F3687" s="100">
        <v>3.0599999999999998E-3</v>
      </c>
      <c r="G3687" s="101">
        <v>11.590999999999999</v>
      </c>
      <c r="H3687" s="98">
        <v>8.2439999999999999E-2</v>
      </c>
      <c r="I3687" s="20">
        <f t="shared" si="344"/>
        <v>1</v>
      </c>
      <c r="J3687" s="102">
        <f t="shared" si="345"/>
        <v>2.6399792942800448E-4</v>
      </c>
      <c r="K3687" s="102">
        <f t="shared" si="346"/>
        <v>3.2023038504124753E-3</v>
      </c>
      <c r="L3687" s="96">
        <f t="shared" si="347"/>
        <v>3.0599999999999998E-3</v>
      </c>
    </row>
    <row r="3688" spans="1:12" ht="13.95" customHeight="1" x14ac:dyDescent="0.3">
      <c r="A3688" s="94">
        <v>42978</v>
      </c>
      <c r="B3688" s="57" t="s">
        <v>376</v>
      </c>
      <c r="C3688" s="57" t="s">
        <v>115</v>
      </c>
      <c r="D3688" s="19" t="str">
        <f t="shared" si="342"/>
        <v>Defensives</v>
      </c>
      <c r="E3688" s="19" t="str">
        <f t="shared" si="343"/>
        <v>Defensives</v>
      </c>
      <c r="F3688" s="100">
        <v>3.0200000000000001E-3</v>
      </c>
      <c r="G3688" s="101">
        <v>12.388</v>
      </c>
      <c r="H3688" s="98">
        <v>8.8050000000000003E-2</v>
      </c>
      <c r="I3688" s="20">
        <f t="shared" si="344"/>
        <v>1</v>
      </c>
      <c r="J3688" s="102">
        <f t="shared" si="345"/>
        <v>2.437843073942525E-4</v>
      </c>
      <c r="K3688" s="102">
        <f t="shared" si="346"/>
        <v>2.7687030936314879E-3</v>
      </c>
      <c r="L3688" s="96">
        <f t="shared" si="347"/>
        <v>3.0200000000000001E-3</v>
      </c>
    </row>
    <row r="3689" spans="1:12" ht="13.95" customHeight="1" x14ac:dyDescent="0.3">
      <c r="A3689" s="94">
        <v>43008</v>
      </c>
      <c r="B3689" s="57" t="s">
        <v>376</v>
      </c>
      <c r="C3689" s="57" t="s">
        <v>115</v>
      </c>
      <c r="D3689" s="19" t="str">
        <f t="shared" si="342"/>
        <v>Defensives</v>
      </c>
      <c r="E3689" s="19" t="str">
        <f t="shared" si="343"/>
        <v>Defensives</v>
      </c>
      <c r="F3689" s="100">
        <v>3.62E-3</v>
      </c>
      <c r="G3689" s="101">
        <v>12.119</v>
      </c>
      <c r="H3689" s="98">
        <v>8.9440000000000006E-2</v>
      </c>
      <c r="I3689" s="20">
        <f t="shared" si="344"/>
        <v>1</v>
      </c>
      <c r="J3689" s="102">
        <f t="shared" si="345"/>
        <v>2.9870451357372722E-4</v>
      </c>
      <c r="K3689" s="102">
        <f t="shared" si="346"/>
        <v>3.3397195167008857E-3</v>
      </c>
      <c r="L3689" s="96">
        <f t="shared" si="347"/>
        <v>3.62E-3</v>
      </c>
    </row>
    <row r="3690" spans="1:12" ht="13.95" customHeight="1" x14ac:dyDescent="0.3">
      <c r="A3690" s="94">
        <v>43039</v>
      </c>
      <c r="B3690" s="57" t="s">
        <v>376</v>
      </c>
      <c r="C3690" s="57" t="s">
        <v>115</v>
      </c>
      <c r="D3690" s="19" t="str">
        <f t="shared" si="342"/>
        <v>Defensives</v>
      </c>
      <c r="E3690" s="19" t="str">
        <f t="shared" si="343"/>
        <v>Defensives</v>
      </c>
      <c r="F3690" s="100">
        <v>3.5500000000000002E-3</v>
      </c>
      <c r="G3690" s="101">
        <v>11.701000000000001</v>
      </c>
      <c r="H3690" s="98">
        <v>8.9979999999999991E-2</v>
      </c>
      <c r="I3690" s="20">
        <f t="shared" si="344"/>
        <v>1</v>
      </c>
      <c r="J3690" s="102">
        <f t="shared" si="345"/>
        <v>3.0339287240406802E-4</v>
      </c>
      <c r="K3690" s="102">
        <f t="shared" si="346"/>
        <v>3.3717812003119367E-3</v>
      </c>
      <c r="L3690" s="96">
        <f t="shared" si="347"/>
        <v>3.5500000000000002E-3</v>
      </c>
    </row>
    <row r="3691" spans="1:12" ht="13.95" customHeight="1" x14ac:dyDescent="0.3">
      <c r="A3691" s="94">
        <v>43069</v>
      </c>
      <c r="B3691" s="57" t="s">
        <v>376</v>
      </c>
      <c r="C3691" s="57" t="s">
        <v>115</v>
      </c>
      <c r="D3691" s="19" t="str">
        <f t="shared" si="342"/>
        <v>Defensives</v>
      </c>
      <c r="E3691" s="19" t="str">
        <f t="shared" si="343"/>
        <v>Defensives</v>
      </c>
      <c r="F3691" s="100">
        <v>3.5000000000000001E-3</v>
      </c>
      <c r="G3691" s="101">
        <v>10.789</v>
      </c>
      <c r="H3691" s="98">
        <v>9.7500000000000003E-2</v>
      </c>
      <c r="I3691" s="20">
        <f t="shared" si="344"/>
        <v>1</v>
      </c>
      <c r="J3691" s="102">
        <f t="shared" si="345"/>
        <v>3.2440448605060713E-4</v>
      </c>
      <c r="K3691" s="102">
        <f t="shared" si="346"/>
        <v>3.3272254979549447E-3</v>
      </c>
      <c r="L3691" s="96">
        <f t="shared" si="347"/>
        <v>3.5000000000000001E-3</v>
      </c>
    </row>
    <row r="3692" spans="1:12" ht="13.95" customHeight="1" x14ac:dyDescent="0.3">
      <c r="A3692" s="94">
        <v>43100</v>
      </c>
      <c r="B3692" s="57" t="s">
        <v>376</v>
      </c>
      <c r="C3692" s="57" t="s">
        <v>115</v>
      </c>
      <c r="D3692" s="19" t="str">
        <f t="shared" si="342"/>
        <v>Defensives</v>
      </c>
      <c r="E3692" s="19" t="str">
        <f t="shared" si="343"/>
        <v>Defensives</v>
      </c>
      <c r="F3692" s="100">
        <v>3.2399999999999998E-3</v>
      </c>
      <c r="G3692" s="101">
        <v>10.853</v>
      </c>
      <c r="H3692" s="98">
        <v>9.938000000000001E-2</v>
      </c>
      <c r="I3692" s="20">
        <f t="shared" si="344"/>
        <v>1</v>
      </c>
      <c r="J3692" s="102">
        <f t="shared" si="345"/>
        <v>2.985349672901502E-4</v>
      </c>
      <c r="K3692" s="102">
        <f t="shared" si="346"/>
        <v>3.0039743136461078E-3</v>
      </c>
      <c r="L3692" s="96">
        <f t="shared" si="347"/>
        <v>3.2399999999999998E-3</v>
      </c>
    </row>
    <row r="3693" spans="1:12" ht="13.95" customHeight="1" x14ac:dyDescent="0.3">
      <c r="A3693" s="94">
        <v>43131</v>
      </c>
      <c r="B3693" s="57" t="s">
        <v>376</v>
      </c>
      <c r="C3693" s="57" t="s">
        <v>115</v>
      </c>
      <c r="D3693" s="19" t="str">
        <f t="shared" si="342"/>
        <v>Defensives</v>
      </c>
      <c r="E3693" s="19" t="str">
        <f t="shared" si="343"/>
        <v>Defensives</v>
      </c>
      <c r="F3693" s="100">
        <v>2.8700000000000002E-3</v>
      </c>
      <c r="G3693" s="101">
        <v>10.439</v>
      </c>
      <c r="H3693" s="98">
        <v>0.10005</v>
      </c>
      <c r="I3693" s="20">
        <f t="shared" si="344"/>
        <v>1</v>
      </c>
      <c r="J3693" s="102">
        <f t="shared" si="345"/>
        <v>2.7493054890315166E-4</v>
      </c>
      <c r="K3693" s="102">
        <f t="shared" si="346"/>
        <v>2.7479315232698817E-3</v>
      </c>
      <c r="L3693" s="96">
        <f t="shared" si="347"/>
        <v>2.8700000000000002E-3</v>
      </c>
    </row>
    <row r="3694" spans="1:12" ht="13.95" customHeight="1" x14ac:dyDescent="0.3">
      <c r="A3694" s="94">
        <v>43159</v>
      </c>
      <c r="B3694" s="57" t="s">
        <v>376</v>
      </c>
      <c r="C3694" s="57" t="s">
        <v>115</v>
      </c>
      <c r="D3694" s="19" t="str">
        <f t="shared" si="342"/>
        <v>Defensives</v>
      </c>
      <c r="E3694" s="19" t="str">
        <f t="shared" si="343"/>
        <v>Defensives</v>
      </c>
      <c r="F3694" s="100">
        <v>2.8400000000000001E-3</v>
      </c>
      <c r="G3694" s="101">
        <v>10.074999999999999</v>
      </c>
      <c r="H3694" s="98">
        <v>0.10063999999999999</v>
      </c>
      <c r="I3694" s="20">
        <f t="shared" si="344"/>
        <v>1</v>
      </c>
      <c r="J3694" s="102">
        <f t="shared" si="345"/>
        <v>2.8188585607940447E-4</v>
      </c>
      <c r="K3694" s="102">
        <f t="shared" si="346"/>
        <v>2.8009325922039399E-3</v>
      </c>
      <c r="L3694" s="96">
        <f t="shared" si="347"/>
        <v>2.8400000000000001E-3</v>
      </c>
    </row>
    <row r="3695" spans="1:12" ht="13.95" customHeight="1" x14ac:dyDescent="0.3">
      <c r="A3695" s="94">
        <v>43190</v>
      </c>
      <c r="B3695" s="57" t="s">
        <v>376</v>
      </c>
      <c r="C3695" s="57" t="s">
        <v>115</v>
      </c>
      <c r="D3695" s="19" t="str">
        <f t="shared" si="342"/>
        <v>Defensives</v>
      </c>
      <c r="E3695" s="19" t="str">
        <f t="shared" si="343"/>
        <v>Defensives</v>
      </c>
      <c r="F3695" s="100">
        <v>2.82E-3</v>
      </c>
      <c r="G3695" s="101">
        <v>9.923</v>
      </c>
      <c r="H3695" s="98">
        <v>0.10126</v>
      </c>
      <c r="I3695" s="20">
        <f t="shared" si="344"/>
        <v>1</v>
      </c>
      <c r="J3695" s="102">
        <f t="shared" si="345"/>
        <v>2.8418824952131414E-4</v>
      </c>
      <c r="K3695" s="102">
        <f t="shared" si="346"/>
        <v>2.8065203389424664E-3</v>
      </c>
      <c r="L3695" s="96">
        <f t="shared" si="347"/>
        <v>2.82E-3</v>
      </c>
    </row>
    <row r="3696" spans="1:12" ht="13.95" customHeight="1" x14ac:dyDescent="0.3">
      <c r="A3696" s="94">
        <v>43220</v>
      </c>
      <c r="B3696" s="57" t="s">
        <v>376</v>
      </c>
      <c r="C3696" s="57" t="s">
        <v>115</v>
      </c>
      <c r="D3696" s="19" t="str">
        <f t="shared" si="342"/>
        <v>Defensives</v>
      </c>
      <c r="E3696" s="19" t="str">
        <f t="shared" si="343"/>
        <v>Defensives</v>
      </c>
      <c r="F3696" s="100">
        <v>2.8900000000000002E-3</v>
      </c>
      <c r="G3696" s="101">
        <v>10.423</v>
      </c>
      <c r="H3696" s="98">
        <v>9.7240000000000007E-2</v>
      </c>
      <c r="I3696" s="20">
        <f t="shared" si="344"/>
        <v>1</v>
      </c>
      <c r="J3696" s="102">
        <f t="shared" si="345"/>
        <v>2.7727141897726184E-4</v>
      </c>
      <c r="K3696" s="102">
        <f t="shared" si="346"/>
        <v>2.851413193924947E-3</v>
      </c>
      <c r="L3696" s="96">
        <f t="shared" si="347"/>
        <v>2.8900000000000002E-3</v>
      </c>
    </row>
    <row r="3697" spans="1:12" ht="13.95" customHeight="1" x14ac:dyDescent="0.3">
      <c r="A3697" s="94">
        <v>43251</v>
      </c>
      <c r="B3697" s="57" t="s">
        <v>376</v>
      </c>
      <c r="C3697" s="57" t="s">
        <v>115</v>
      </c>
      <c r="D3697" s="19" t="str">
        <f t="shared" si="342"/>
        <v>Defensives</v>
      </c>
      <c r="E3697" s="19" t="str">
        <f t="shared" si="343"/>
        <v>Defensives</v>
      </c>
      <c r="F3697" s="100">
        <v>3.1800000000000001E-3</v>
      </c>
      <c r="G3697" s="101">
        <v>9.7929999999999993</v>
      </c>
      <c r="H3697" s="98">
        <v>9.6689999999999998E-2</v>
      </c>
      <c r="I3697" s="20">
        <f t="shared" si="344"/>
        <v>1</v>
      </c>
      <c r="J3697" s="102">
        <f t="shared" si="345"/>
        <v>3.2472174001838049E-4</v>
      </c>
      <c r="K3697" s="102">
        <f t="shared" si="346"/>
        <v>3.3583797705903453E-3</v>
      </c>
      <c r="L3697" s="96">
        <f t="shared" si="347"/>
        <v>3.1800000000000001E-3</v>
      </c>
    </row>
    <row r="3698" spans="1:12" ht="13.95" customHeight="1" x14ac:dyDescent="0.3">
      <c r="A3698" s="94">
        <v>43281</v>
      </c>
      <c r="B3698" s="57" t="s">
        <v>376</v>
      </c>
      <c r="C3698" s="57" t="s">
        <v>115</v>
      </c>
      <c r="D3698" s="19" t="str">
        <f t="shared" si="342"/>
        <v>Defensives</v>
      </c>
      <c r="E3698" s="19" t="str">
        <f t="shared" si="343"/>
        <v>Defensives</v>
      </c>
      <c r="F3698" s="100">
        <v>3.3400000000000001E-3</v>
      </c>
      <c r="G3698" s="101">
        <v>10.099</v>
      </c>
      <c r="H3698" s="98">
        <v>9.7409999999999997E-2</v>
      </c>
      <c r="I3698" s="20">
        <f t="shared" si="344"/>
        <v>1</v>
      </c>
      <c r="J3698" s="102">
        <f t="shared" si="345"/>
        <v>3.3072581443707299E-4</v>
      </c>
      <c r="K3698" s="102">
        <f t="shared" si="346"/>
        <v>3.3951936601691098E-3</v>
      </c>
      <c r="L3698" s="96">
        <f t="shared" si="347"/>
        <v>3.3400000000000001E-3</v>
      </c>
    </row>
    <row r="3699" spans="1:12" ht="13.95" customHeight="1" x14ac:dyDescent="0.3">
      <c r="A3699" s="94">
        <v>43312</v>
      </c>
      <c r="B3699" s="57" t="s">
        <v>376</v>
      </c>
      <c r="C3699" s="57" t="s">
        <v>115</v>
      </c>
      <c r="D3699" s="19" t="str">
        <f t="shared" si="342"/>
        <v>Defensives</v>
      </c>
      <c r="E3699" s="19" t="str">
        <f t="shared" si="343"/>
        <v>Defensives</v>
      </c>
      <c r="F3699" s="100">
        <v>3.0730000000000002E-3</v>
      </c>
      <c r="G3699" s="101">
        <v>9.8719999999999999</v>
      </c>
      <c r="H3699" s="98">
        <v>9.987E-2</v>
      </c>
      <c r="I3699" s="20">
        <f t="shared" si="344"/>
        <v>1</v>
      </c>
      <c r="J3699" s="102">
        <f t="shared" si="345"/>
        <v>3.1128444084278773E-4</v>
      </c>
      <c r="K3699" s="102">
        <f t="shared" si="346"/>
        <v>3.116896373713705E-3</v>
      </c>
      <c r="L3699" s="96">
        <f t="shared" si="347"/>
        <v>3.0730000000000002E-3</v>
      </c>
    </row>
    <row r="3700" spans="1:12" ht="13.95" customHeight="1" x14ac:dyDescent="0.3">
      <c r="A3700" s="94">
        <v>43343</v>
      </c>
      <c r="B3700" s="57" t="s">
        <v>376</v>
      </c>
      <c r="C3700" s="57" t="s">
        <v>115</v>
      </c>
      <c r="D3700" s="19" t="str">
        <f t="shared" si="342"/>
        <v>Defensives</v>
      </c>
      <c r="E3700" s="19" t="str">
        <f t="shared" si="343"/>
        <v>Defensives</v>
      </c>
      <c r="F3700" s="100">
        <v>3.1029999999999999E-3</v>
      </c>
      <c r="G3700" s="101">
        <v>9.3770000000000007</v>
      </c>
      <c r="H3700" s="98">
        <v>0.10136000000000001</v>
      </c>
      <c r="I3700" s="20">
        <f t="shared" si="344"/>
        <v>1</v>
      </c>
      <c r="J3700" s="102">
        <f t="shared" si="345"/>
        <v>3.3091607123813583E-4</v>
      </c>
      <c r="K3700" s="102">
        <f t="shared" si="346"/>
        <v>3.2647599766982617E-3</v>
      </c>
      <c r="L3700" s="96">
        <f t="shared" si="347"/>
        <v>3.1029999999999999E-3</v>
      </c>
    </row>
    <row r="3701" spans="1:12" ht="13.95" customHeight="1" x14ac:dyDescent="0.3">
      <c r="A3701" s="94">
        <v>43373</v>
      </c>
      <c r="B3701" s="57" t="s">
        <v>376</v>
      </c>
      <c r="C3701" s="57" t="s">
        <v>115</v>
      </c>
      <c r="D3701" s="19" t="str">
        <f t="shared" si="342"/>
        <v>Defensives</v>
      </c>
      <c r="E3701" s="19" t="str">
        <f t="shared" si="343"/>
        <v>Defensives</v>
      </c>
      <c r="F3701" s="100">
        <v>2.8639999999999998E-3</v>
      </c>
      <c r="G3701" s="101">
        <v>8.86</v>
      </c>
      <c r="H3701" s="98">
        <v>0.10247000000000001</v>
      </c>
      <c r="I3701" s="20">
        <f t="shared" si="344"/>
        <v>1</v>
      </c>
      <c r="J3701" s="102">
        <f t="shared" si="345"/>
        <v>3.2325056433408578E-4</v>
      </c>
      <c r="K3701" s="102">
        <f t="shared" si="346"/>
        <v>3.154587336138243E-3</v>
      </c>
      <c r="L3701" s="96">
        <f t="shared" si="347"/>
        <v>2.8639999999999998E-3</v>
      </c>
    </row>
    <row r="3702" spans="1:12" ht="13.95" customHeight="1" x14ac:dyDescent="0.3">
      <c r="A3702" s="94">
        <v>43404</v>
      </c>
      <c r="B3702" s="57" t="s">
        <v>376</v>
      </c>
      <c r="C3702" s="57" t="s">
        <v>115</v>
      </c>
      <c r="D3702" s="19" t="str">
        <f t="shared" si="342"/>
        <v>Defensives</v>
      </c>
      <c r="E3702" s="19" t="str">
        <f t="shared" si="343"/>
        <v>Defensives</v>
      </c>
      <c r="F3702" s="100">
        <v>2.8470000000000001E-3</v>
      </c>
      <c r="G3702" s="101">
        <v>9.6159999999999997</v>
      </c>
      <c r="H3702" s="98">
        <v>0.10372000000000001</v>
      </c>
      <c r="I3702" s="20">
        <f t="shared" si="344"/>
        <v>1</v>
      </c>
      <c r="J3702" s="102">
        <f t="shared" si="345"/>
        <v>2.9606905158069885E-4</v>
      </c>
      <c r="K3702" s="102">
        <f t="shared" si="346"/>
        <v>2.8545030040561014E-3</v>
      </c>
      <c r="L3702" s="96">
        <f t="shared" si="347"/>
        <v>2.8470000000000001E-3</v>
      </c>
    </row>
    <row r="3703" spans="1:12" ht="13.95" customHeight="1" x14ac:dyDescent="0.3">
      <c r="A3703" s="94">
        <v>43434</v>
      </c>
      <c r="B3703" s="57" t="s">
        <v>376</v>
      </c>
      <c r="C3703" s="57" t="s">
        <v>115</v>
      </c>
      <c r="D3703" s="19" t="str">
        <f t="shared" si="342"/>
        <v>Defensives</v>
      </c>
      <c r="E3703" s="19" t="str">
        <f t="shared" si="343"/>
        <v>Defensives</v>
      </c>
      <c r="F3703" s="100">
        <v>2.7239999999999999E-3</v>
      </c>
      <c r="G3703" s="101">
        <v>9.3330000000000002</v>
      </c>
      <c r="H3703" s="98">
        <v>0.10652</v>
      </c>
      <c r="I3703" s="20">
        <f t="shared" si="344"/>
        <v>1</v>
      </c>
      <c r="J3703" s="102">
        <f t="shared" si="345"/>
        <v>2.9186756669881067E-4</v>
      </c>
      <c r="K3703" s="102">
        <f t="shared" si="346"/>
        <v>2.7400259735149328E-3</v>
      </c>
      <c r="L3703" s="96">
        <f t="shared" si="347"/>
        <v>2.7239999999999999E-3</v>
      </c>
    </row>
    <row r="3704" spans="1:12" ht="13.95" customHeight="1" x14ac:dyDescent="0.3">
      <c r="A3704" s="94">
        <v>43465</v>
      </c>
      <c r="B3704" s="57" t="s">
        <v>376</v>
      </c>
      <c r="C3704" s="57" t="s">
        <v>115</v>
      </c>
      <c r="D3704" s="19" t="str">
        <f t="shared" si="342"/>
        <v>Defensives</v>
      </c>
      <c r="E3704" s="19" t="str">
        <f t="shared" si="343"/>
        <v>Defensives</v>
      </c>
      <c r="F3704" s="100">
        <v>2.8869999999999998E-3</v>
      </c>
      <c r="G3704" s="101">
        <v>10.173</v>
      </c>
      <c r="H3704" s="98">
        <v>0.10265000000000001</v>
      </c>
      <c r="I3704" s="20">
        <f t="shared" si="344"/>
        <v>1</v>
      </c>
      <c r="J3704" s="102">
        <f t="shared" si="345"/>
        <v>2.8379042563648875E-4</v>
      </c>
      <c r="K3704" s="102">
        <f t="shared" si="346"/>
        <v>2.7646412628980878E-3</v>
      </c>
      <c r="L3704" s="96">
        <f t="shared" si="347"/>
        <v>2.8869999999999998E-3</v>
      </c>
    </row>
    <row r="3705" spans="1:12" ht="13.95" customHeight="1" x14ac:dyDescent="0.3">
      <c r="A3705" s="94">
        <v>43496</v>
      </c>
      <c r="B3705" s="57" t="s">
        <v>376</v>
      </c>
      <c r="C3705" s="57" t="s">
        <v>115</v>
      </c>
      <c r="D3705" s="19" t="str">
        <f t="shared" si="342"/>
        <v>Defensives</v>
      </c>
      <c r="E3705" s="19" t="str">
        <f t="shared" si="343"/>
        <v>Defensives</v>
      </c>
      <c r="F3705" s="100">
        <v>3.1480000000000002E-3</v>
      </c>
      <c r="G3705" s="101">
        <v>10.37</v>
      </c>
      <c r="H3705" s="98">
        <v>0.10612000000000001</v>
      </c>
      <c r="I3705" s="20">
        <f t="shared" si="344"/>
        <v>1</v>
      </c>
      <c r="J3705" s="102">
        <f t="shared" si="345"/>
        <v>3.0356798457087755E-4</v>
      </c>
      <c r="K3705" s="102">
        <f t="shared" si="346"/>
        <v>2.8606104840829018E-3</v>
      </c>
      <c r="L3705" s="96">
        <f t="shared" si="347"/>
        <v>3.1480000000000002E-3</v>
      </c>
    </row>
    <row r="3706" spans="1:12" ht="13.95" customHeight="1" x14ac:dyDescent="0.3">
      <c r="A3706" s="94">
        <v>43524</v>
      </c>
      <c r="B3706" s="57" t="s">
        <v>376</v>
      </c>
      <c r="C3706" s="57" t="s">
        <v>115</v>
      </c>
      <c r="D3706" s="19" t="str">
        <f t="shared" si="342"/>
        <v>Defensives</v>
      </c>
      <c r="E3706" s="19" t="str">
        <f t="shared" si="343"/>
        <v>Defensives</v>
      </c>
      <c r="F3706" s="100">
        <v>3.3279999999999998E-3</v>
      </c>
      <c r="G3706" s="101">
        <v>11.317</v>
      </c>
      <c r="H3706" s="98">
        <v>0.10153</v>
      </c>
      <c r="I3706" s="20">
        <f t="shared" si="344"/>
        <v>1</v>
      </c>
      <c r="J3706" s="102">
        <f t="shared" si="345"/>
        <v>2.9407086683750109E-4</v>
      </c>
      <c r="K3706" s="102">
        <f t="shared" si="346"/>
        <v>2.8963938425834836E-3</v>
      </c>
      <c r="L3706" s="96">
        <f t="shared" si="347"/>
        <v>3.3279999999999998E-3</v>
      </c>
    </row>
    <row r="3707" spans="1:12" ht="13.95" customHeight="1" x14ac:dyDescent="0.3">
      <c r="A3707" s="94">
        <v>43555</v>
      </c>
      <c r="B3707" s="57" t="s">
        <v>376</v>
      </c>
      <c r="C3707" s="57" t="s">
        <v>115</v>
      </c>
      <c r="D3707" s="19" t="str">
        <f t="shared" si="342"/>
        <v>Defensives</v>
      </c>
      <c r="E3707" s="19" t="str">
        <f t="shared" si="343"/>
        <v>Defensives</v>
      </c>
      <c r="F3707" s="100">
        <v>3.2750000000000001E-3</v>
      </c>
      <c r="G3707" s="101">
        <v>11.061</v>
      </c>
      <c r="H3707" s="98">
        <v>0.1012</v>
      </c>
      <c r="I3707" s="20">
        <f t="shared" si="344"/>
        <v>1</v>
      </c>
      <c r="J3707" s="102">
        <f t="shared" si="345"/>
        <v>2.9608534490552392E-4</v>
      </c>
      <c r="K3707" s="102">
        <f t="shared" si="346"/>
        <v>2.9257445148767186E-3</v>
      </c>
      <c r="L3707" s="96">
        <f t="shared" si="347"/>
        <v>3.2750000000000001E-3</v>
      </c>
    </row>
    <row r="3708" spans="1:12" ht="13.95" customHeight="1" x14ac:dyDescent="0.3">
      <c r="A3708" s="94">
        <v>43585</v>
      </c>
      <c r="B3708" s="57" t="s">
        <v>376</v>
      </c>
      <c r="C3708" s="57" t="s">
        <v>115</v>
      </c>
      <c r="D3708" s="19" t="str">
        <f t="shared" si="342"/>
        <v>Defensives</v>
      </c>
      <c r="E3708" s="19" t="str">
        <f t="shared" si="343"/>
        <v>Defensives</v>
      </c>
      <c r="F3708" s="100">
        <v>3.3540000000000002E-3</v>
      </c>
      <c r="G3708" s="101">
        <v>11.259</v>
      </c>
      <c r="H3708" s="98">
        <v>9.9100000000000008E-2</v>
      </c>
      <c r="I3708" s="20">
        <f t="shared" si="344"/>
        <v>1</v>
      </c>
      <c r="J3708" s="102">
        <f t="shared" si="345"/>
        <v>2.9789501731947778E-4</v>
      </c>
      <c r="K3708" s="102">
        <f t="shared" si="346"/>
        <v>3.0060042110946292E-3</v>
      </c>
      <c r="L3708" s="96">
        <f t="shared" si="347"/>
        <v>3.3540000000000002E-3</v>
      </c>
    </row>
    <row r="3709" spans="1:12" ht="13.95" customHeight="1" x14ac:dyDescent="0.3">
      <c r="A3709" s="94">
        <v>43616</v>
      </c>
      <c r="B3709" s="57" t="s">
        <v>376</v>
      </c>
      <c r="C3709" s="57" t="s">
        <v>115</v>
      </c>
      <c r="D3709" s="19" t="str">
        <f t="shared" si="342"/>
        <v>Defensives</v>
      </c>
      <c r="E3709" s="19" t="str">
        <f t="shared" si="343"/>
        <v>Defensives</v>
      </c>
      <c r="F3709" s="100">
        <v>3.6480000000000002E-3</v>
      </c>
      <c r="G3709" s="101">
        <v>12.468</v>
      </c>
      <c r="H3709" s="98">
        <v>0.11235000000000001</v>
      </c>
      <c r="I3709" s="20">
        <f t="shared" si="344"/>
        <v>1</v>
      </c>
      <c r="J3709" s="102">
        <f t="shared" si="345"/>
        <v>2.9258902791145331E-4</v>
      </c>
      <c r="K3709" s="102">
        <f t="shared" si="346"/>
        <v>2.6042637108273548E-3</v>
      </c>
      <c r="L3709" s="96">
        <f t="shared" si="347"/>
        <v>3.6480000000000002E-3</v>
      </c>
    </row>
    <row r="3710" spans="1:12" ht="13.95" customHeight="1" x14ac:dyDescent="0.3">
      <c r="A3710" s="94">
        <v>43646</v>
      </c>
      <c r="B3710" s="57" t="s">
        <v>376</v>
      </c>
      <c r="C3710" s="57" t="s">
        <v>115</v>
      </c>
      <c r="D3710" s="19" t="str">
        <f t="shared" si="342"/>
        <v>Defensives</v>
      </c>
      <c r="E3710" s="19" t="str">
        <f t="shared" si="343"/>
        <v>Defensives</v>
      </c>
      <c r="F3710" s="100">
        <v>3.3440000000000002E-3</v>
      </c>
      <c r="G3710" s="101">
        <v>12.391999999999999</v>
      </c>
      <c r="H3710" s="98">
        <v>0.10972</v>
      </c>
      <c r="I3710" s="20">
        <f t="shared" si="344"/>
        <v>1</v>
      </c>
      <c r="J3710" s="102">
        <f t="shared" si="345"/>
        <v>2.6985151710781153E-4</v>
      </c>
      <c r="K3710" s="102">
        <f t="shared" si="346"/>
        <v>2.4594560436366343E-3</v>
      </c>
      <c r="L3710" s="96">
        <f t="shared" si="347"/>
        <v>3.3440000000000002E-3</v>
      </c>
    </row>
    <row r="3711" spans="1:12" ht="13.95" customHeight="1" x14ac:dyDescent="0.3">
      <c r="A3711" s="94">
        <v>43677</v>
      </c>
      <c r="B3711" s="57" t="s">
        <v>376</v>
      </c>
      <c r="C3711" s="57" t="s">
        <v>115</v>
      </c>
      <c r="D3711" s="19" t="str">
        <f t="shared" si="342"/>
        <v>Defensives</v>
      </c>
      <c r="E3711" s="19" t="str">
        <f t="shared" si="343"/>
        <v>Defensives</v>
      </c>
      <c r="F3711" s="100">
        <v>3.3700000000000002E-3</v>
      </c>
      <c r="G3711" s="101">
        <v>12.561999999999999</v>
      </c>
      <c r="H3711" s="98">
        <v>0.1094</v>
      </c>
      <c r="I3711" s="20">
        <f t="shared" si="344"/>
        <v>1</v>
      </c>
      <c r="J3711" s="102">
        <f t="shared" si="345"/>
        <v>2.682693838560739E-4</v>
      </c>
      <c r="K3711" s="102">
        <f t="shared" si="346"/>
        <v>2.4521881522493044E-3</v>
      </c>
      <c r="L3711" s="96">
        <f t="shared" si="347"/>
        <v>3.3700000000000002E-3</v>
      </c>
    </row>
    <row r="3712" spans="1:12" ht="13.95" customHeight="1" x14ac:dyDescent="0.3">
      <c r="A3712" s="94">
        <v>43708</v>
      </c>
      <c r="B3712" s="57" t="s">
        <v>376</v>
      </c>
      <c r="C3712" s="57" t="s">
        <v>115</v>
      </c>
      <c r="D3712" s="19" t="str">
        <f t="shared" si="342"/>
        <v>Defensives</v>
      </c>
      <c r="E3712" s="19" t="str">
        <f t="shared" si="343"/>
        <v>Defensives</v>
      </c>
      <c r="F3712" s="100">
        <v>3.3960000000000001E-3</v>
      </c>
      <c r="G3712" s="101">
        <v>12.414999999999999</v>
      </c>
      <c r="H3712" s="98">
        <v>0.1147</v>
      </c>
      <c r="I3712" s="20">
        <f t="shared" si="344"/>
        <v>1</v>
      </c>
      <c r="J3712" s="102">
        <f t="shared" si="345"/>
        <v>2.7354007249295208E-4</v>
      </c>
      <c r="K3712" s="102">
        <f t="shared" si="346"/>
        <v>2.3848306233038544E-3</v>
      </c>
      <c r="L3712" s="96">
        <f t="shared" si="347"/>
        <v>3.3960000000000001E-3</v>
      </c>
    </row>
    <row r="3713" spans="1:12" ht="13.95" customHeight="1" x14ac:dyDescent="0.3">
      <c r="A3713" s="94">
        <v>43738</v>
      </c>
      <c r="B3713" s="57" t="s">
        <v>376</v>
      </c>
      <c r="C3713" s="57" t="s">
        <v>115</v>
      </c>
      <c r="D3713" s="19" t="str">
        <f t="shared" si="342"/>
        <v>Defensives</v>
      </c>
      <c r="E3713" s="19" t="str">
        <f t="shared" si="343"/>
        <v>Defensives</v>
      </c>
      <c r="F3713" s="100">
        <v>3.199E-3</v>
      </c>
      <c r="G3713" s="101">
        <v>11.932</v>
      </c>
      <c r="H3713" s="98">
        <v>0.11599</v>
      </c>
      <c r="I3713" s="20">
        <f t="shared" si="344"/>
        <v>1</v>
      </c>
      <c r="J3713" s="102">
        <f t="shared" si="345"/>
        <v>2.6810258129399931E-4</v>
      </c>
      <c r="K3713" s="102">
        <f t="shared" si="346"/>
        <v>2.3114284101560419E-3</v>
      </c>
      <c r="L3713" s="96">
        <f t="shared" si="347"/>
        <v>3.199E-3</v>
      </c>
    </row>
    <row r="3714" spans="1:12" ht="13.95" customHeight="1" x14ac:dyDescent="0.3">
      <c r="A3714" s="94">
        <v>43769</v>
      </c>
      <c r="B3714" s="57" t="s">
        <v>376</v>
      </c>
      <c r="C3714" s="57" t="s">
        <v>115</v>
      </c>
      <c r="D3714" s="19" t="str">
        <f t="shared" si="342"/>
        <v>Defensives</v>
      </c>
      <c r="E3714" s="19" t="str">
        <f t="shared" si="343"/>
        <v>Defensives</v>
      </c>
      <c r="F3714" s="100">
        <v>3.032E-3</v>
      </c>
      <c r="G3714" s="101">
        <v>11.836</v>
      </c>
      <c r="H3714" s="98">
        <v>0.11797000000000001</v>
      </c>
      <c r="I3714" s="20">
        <f t="shared" si="344"/>
        <v>1</v>
      </c>
      <c r="J3714" s="102">
        <f t="shared" si="345"/>
        <v>2.5616762419736395E-4</v>
      </c>
      <c r="K3714" s="102">
        <f t="shared" si="346"/>
        <v>2.1714641366225645E-3</v>
      </c>
      <c r="L3714" s="96">
        <f t="shared" si="347"/>
        <v>3.032E-3</v>
      </c>
    </row>
    <row r="3715" spans="1:12" ht="13.95" customHeight="1" x14ac:dyDescent="0.3">
      <c r="A3715" s="94">
        <v>43799</v>
      </c>
      <c r="B3715" s="57" t="s">
        <v>376</v>
      </c>
      <c r="C3715" s="57" t="s">
        <v>115</v>
      </c>
      <c r="D3715" s="19" t="str">
        <f t="shared" si="342"/>
        <v>Defensives</v>
      </c>
      <c r="E3715" s="19" t="str">
        <f t="shared" si="343"/>
        <v>Defensives</v>
      </c>
      <c r="F3715" s="100">
        <v>3.1419999999999998E-3</v>
      </c>
      <c r="G3715" s="101">
        <v>12.653</v>
      </c>
      <c r="H3715" s="98">
        <v>0.11927</v>
      </c>
      <c r="I3715" s="20">
        <f t="shared" si="344"/>
        <v>1</v>
      </c>
      <c r="J3715" s="102">
        <f t="shared" si="345"/>
        <v>2.4832055638978896E-4</v>
      </c>
      <c r="K3715" s="102">
        <f t="shared" si="346"/>
        <v>2.0820034911527537E-3</v>
      </c>
      <c r="L3715" s="96">
        <f t="shared" si="347"/>
        <v>3.1419999999999998E-3</v>
      </c>
    </row>
    <row r="3716" spans="1:12" ht="13.95" customHeight="1" x14ac:dyDescent="0.3">
      <c r="A3716" s="94">
        <v>43830</v>
      </c>
      <c r="B3716" s="57" t="s">
        <v>376</v>
      </c>
      <c r="C3716" s="57" t="s">
        <v>115</v>
      </c>
      <c r="D3716" s="19" t="str">
        <f t="shared" si="342"/>
        <v>Defensives</v>
      </c>
      <c r="E3716" s="19" t="str">
        <f t="shared" si="343"/>
        <v>Defensives</v>
      </c>
      <c r="F3716" s="100">
        <v>3.2390000000000001E-3</v>
      </c>
      <c r="G3716" s="101">
        <v>14.693</v>
      </c>
      <c r="H3716" s="98">
        <v>0.11463</v>
      </c>
      <c r="I3716" s="20">
        <f t="shared" si="344"/>
        <v>1</v>
      </c>
      <c r="J3716" s="102">
        <f t="shared" si="345"/>
        <v>2.2044510991628668E-4</v>
      </c>
      <c r="K3716" s="102">
        <f t="shared" si="346"/>
        <v>1.9231013688937161E-3</v>
      </c>
      <c r="L3716" s="96">
        <f t="shared" si="347"/>
        <v>3.2390000000000001E-3</v>
      </c>
    </row>
    <row r="3717" spans="1:12" ht="13.95" customHeight="1" x14ac:dyDescent="0.3">
      <c r="A3717" s="94">
        <v>43861</v>
      </c>
      <c r="B3717" s="57" t="s">
        <v>376</v>
      </c>
      <c r="C3717" s="57" t="s">
        <v>115</v>
      </c>
      <c r="D3717" s="19" t="str">
        <f t="shared" ref="D3717:D3780" si="348">VLOOKUP(C3717,GicsMap,2,FALSE)</f>
        <v>Defensives</v>
      </c>
      <c r="E3717" s="19" t="str">
        <f t="shared" ref="E3717:E3780" si="349">IF(D3717="Cyclicals",IF(COUNTIF(GlobalList,B3717)&gt;0,"WEG &amp; Embraer","Cyclicals ex-WEG &amp; Embraer"),D3717)</f>
        <v>Defensives</v>
      </c>
      <c r="F3717" s="100">
        <v>3.2859999999999999E-3</v>
      </c>
      <c r="G3717" s="101">
        <v>15.108000000000001</v>
      </c>
      <c r="H3717" s="98">
        <v>9.9060000000000009E-2</v>
      </c>
      <c r="I3717" s="20">
        <f t="shared" ref="I3717:I3780" si="350">IF(AND(ISNUMBER(G3717),ISNUMBER(H3717),G3717&gt;=PEmin,G3717&lt;=PEmax,H3717&gt;=ROEmin,H3717&lt;=ROEmax),1,0)</f>
        <v>1</v>
      </c>
      <c r="J3717" s="102">
        <f t="shared" ref="J3717:J3780" si="351">IF(I3717=1,F3717/G3717,0)</f>
        <v>2.1750066190097958E-4</v>
      </c>
      <c r="K3717" s="102">
        <f t="shared" ref="K3717:K3780" si="352">IF(I3717=1,J3717/H3717,0)</f>
        <v>2.1956456884815218E-3</v>
      </c>
      <c r="L3717" s="96">
        <f t="shared" ref="L3717:L3780" si="353">I3717*F3717</f>
        <v>3.2859999999999999E-3</v>
      </c>
    </row>
    <row r="3718" spans="1:12" ht="13.95" customHeight="1" x14ac:dyDescent="0.3">
      <c r="A3718" s="94">
        <v>43890</v>
      </c>
      <c r="B3718" s="57" t="s">
        <v>376</v>
      </c>
      <c r="C3718" s="57" t="s">
        <v>115</v>
      </c>
      <c r="D3718" s="19" t="str">
        <f t="shared" si="348"/>
        <v>Defensives</v>
      </c>
      <c r="E3718" s="19" t="str">
        <f t="shared" si="349"/>
        <v>Defensives</v>
      </c>
      <c r="F3718" s="100">
        <v>3.2880000000000001E-3</v>
      </c>
      <c r="G3718" s="101">
        <v>13.608000000000001</v>
      </c>
      <c r="H3718" s="98">
        <v>0.10084</v>
      </c>
      <c r="I3718" s="20">
        <f t="shared" si="350"/>
        <v>1</v>
      </c>
      <c r="J3718" s="102">
        <f t="shared" si="351"/>
        <v>2.4162257495590828E-4</v>
      </c>
      <c r="K3718" s="102">
        <f t="shared" si="352"/>
        <v>2.3960985219744972E-3</v>
      </c>
      <c r="L3718" s="96">
        <f t="shared" si="353"/>
        <v>3.2880000000000001E-3</v>
      </c>
    </row>
    <row r="3719" spans="1:12" ht="13.95" customHeight="1" x14ac:dyDescent="0.3">
      <c r="A3719" s="94">
        <v>43921</v>
      </c>
      <c r="B3719" s="57" t="s">
        <v>376</v>
      </c>
      <c r="C3719" s="57" t="s">
        <v>115</v>
      </c>
      <c r="D3719" s="19" t="str">
        <f t="shared" si="348"/>
        <v>Defensives</v>
      </c>
      <c r="E3719" s="19" t="str">
        <f t="shared" si="349"/>
        <v>Defensives</v>
      </c>
      <c r="F3719" s="100">
        <v>3.702E-3</v>
      </c>
      <c r="G3719" s="101">
        <v>10.711</v>
      </c>
      <c r="H3719" s="98">
        <v>0.10058</v>
      </c>
      <c r="I3719" s="20">
        <f t="shared" si="350"/>
        <v>1</v>
      </c>
      <c r="J3719" s="102">
        <f t="shared" si="351"/>
        <v>3.4562599197087107E-4</v>
      </c>
      <c r="K3719" s="102">
        <f t="shared" si="352"/>
        <v>3.4363292102890341E-3</v>
      </c>
      <c r="L3719" s="96">
        <f t="shared" si="353"/>
        <v>3.702E-3</v>
      </c>
    </row>
    <row r="3720" spans="1:12" ht="13.95" customHeight="1" x14ac:dyDescent="0.3">
      <c r="A3720" s="94">
        <v>43951</v>
      </c>
      <c r="B3720" s="57" t="s">
        <v>376</v>
      </c>
      <c r="C3720" s="57" t="s">
        <v>115</v>
      </c>
      <c r="D3720" s="19" t="str">
        <f t="shared" si="348"/>
        <v>Defensives</v>
      </c>
      <c r="E3720" s="19" t="str">
        <f t="shared" si="349"/>
        <v>Defensives</v>
      </c>
      <c r="F3720" s="100">
        <v>3.4529999999999999E-3</v>
      </c>
      <c r="G3720" s="101">
        <v>10.741</v>
      </c>
      <c r="H3720" s="98">
        <v>0.10421</v>
      </c>
      <c r="I3720" s="20">
        <f t="shared" si="350"/>
        <v>1</v>
      </c>
      <c r="J3720" s="102">
        <f t="shared" si="351"/>
        <v>3.2147844707196722E-4</v>
      </c>
      <c r="K3720" s="102">
        <f t="shared" si="352"/>
        <v>3.0849097694268038E-3</v>
      </c>
      <c r="L3720" s="96">
        <f t="shared" si="353"/>
        <v>3.4529999999999999E-3</v>
      </c>
    </row>
    <row r="3721" spans="1:12" ht="13.95" customHeight="1" x14ac:dyDescent="0.3">
      <c r="A3721" s="94">
        <v>43982</v>
      </c>
      <c r="B3721" s="57" t="s">
        <v>376</v>
      </c>
      <c r="C3721" s="57" t="s">
        <v>115</v>
      </c>
      <c r="D3721" s="19" t="str">
        <f t="shared" si="348"/>
        <v>Defensives</v>
      </c>
      <c r="E3721" s="19" t="str">
        <f t="shared" si="349"/>
        <v>Defensives</v>
      </c>
      <c r="F3721" s="100">
        <v>3.3059999999999999E-3</v>
      </c>
      <c r="G3721" s="101">
        <v>10.938000000000001</v>
      </c>
      <c r="H3721" s="98">
        <v>0.11849999999999999</v>
      </c>
      <c r="I3721" s="20">
        <f t="shared" si="350"/>
        <v>1</v>
      </c>
      <c r="J3721" s="102">
        <f t="shared" si="351"/>
        <v>3.0224904004388367E-4</v>
      </c>
      <c r="K3721" s="102">
        <f t="shared" si="352"/>
        <v>2.5506248104969088E-3</v>
      </c>
      <c r="L3721" s="96">
        <f t="shared" si="353"/>
        <v>3.3059999999999999E-3</v>
      </c>
    </row>
    <row r="3722" spans="1:12" ht="13.95" customHeight="1" x14ac:dyDescent="0.3">
      <c r="A3722" s="94">
        <v>44012</v>
      </c>
      <c r="B3722" s="57" t="s">
        <v>376</v>
      </c>
      <c r="C3722" s="57" t="s">
        <v>115</v>
      </c>
      <c r="D3722" s="19" t="str">
        <f t="shared" si="348"/>
        <v>Defensives</v>
      </c>
      <c r="E3722" s="19" t="str">
        <f t="shared" si="349"/>
        <v>Defensives</v>
      </c>
      <c r="F3722" s="100">
        <v>2.9910000000000002E-3</v>
      </c>
      <c r="G3722" s="101">
        <v>10.597</v>
      </c>
      <c r="H3722" s="98">
        <v>0.12357</v>
      </c>
      <c r="I3722" s="20">
        <f t="shared" si="350"/>
        <v>1</v>
      </c>
      <c r="J3722" s="102">
        <f t="shared" si="351"/>
        <v>2.8224969330942722E-4</v>
      </c>
      <c r="K3722" s="102">
        <f t="shared" si="352"/>
        <v>2.2841279704574509E-3</v>
      </c>
      <c r="L3722" s="96">
        <f t="shared" si="353"/>
        <v>2.9910000000000002E-3</v>
      </c>
    </row>
    <row r="3723" spans="1:12" ht="13.95" customHeight="1" x14ac:dyDescent="0.3">
      <c r="A3723" s="94">
        <v>44043</v>
      </c>
      <c r="B3723" s="57" t="s">
        <v>376</v>
      </c>
      <c r="C3723" s="57" t="s">
        <v>115</v>
      </c>
      <c r="D3723" s="19" t="str">
        <f t="shared" si="348"/>
        <v>Defensives</v>
      </c>
      <c r="E3723" s="19" t="str">
        <f t="shared" si="349"/>
        <v>Defensives</v>
      </c>
      <c r="F3723" s="100">
        <v>2.931E-3</v>
      </c>
      <c r="G3723" s="101">
        <v>11.02</v>
      </c>
      <c r="H3723" s="98">
        <v>0.12490999999999999</v>
      </c>
      <c r="I3723" s="20">
        <f t="shared" si="350"/>
        <v>1</v>
      </c>
      <c r="J3723" s="102">
        <f t="shared" si="351"/>
        <v>2.6597096188747731E-4</v>
      </c>
      <c r="K3723" s="102">
        <f t="shared" si="352"/>
        <v>2.1293007916698206E-3</v>
      </c>
      <c r="L3723" s="96">
        <f t="shared" si="353"/>
        <v>2.931E-3</v>
      </c>
    </row>
    <row r="3724" spans="1:12" ht="13.95" customHeight="1" x14ac:dyDescent="0.3">
      <c r="A3724" s="94">
        <v>44074</v>
      </c>
      <c r="B3724" s="57" t="s">
        <v>376</v>
      </c>
      <c r="C3724" s="57" t="s">
        <v>115</v>
      </c>
      <c r="D3724" s="19" t="str">
        <f t="shared" si="348"/>
        <v>Defensives</v>
      </c>
      <c r="E3724" s="19" t="str">
        <f t="shared" si="349"/>
        <v>Defensives</v>
      </c>
      <c r="F3724" s="100">
        <v>3.0599999999999998E-3</v>
      </c>
      <c r="G3724" s="101">
        <v>10.603</v>
      </c>
      <c r="H3724" s="98">
        <v>0.14066000000000001</v>
      </c>
      <c r="I3724" s="20">
        <f t="shared" si="350"/>
        <v>1</v>
      </c>
      <c r="J3724" s="102">
        <f t="shared" si="351"/>
        <v>2.8859756672639815E-4</v>
      </c>
      <c r="K3724" s="102">
        <f t="shared" si="352"/>
        <v>2.0517387084202912E-3</v>
      </c>
      <c r="L3724" s="96">
        <f t="shared" si="353"/>
        <v>3.0599999999999998E-3</v>
      </c>
    </row>
    <row r="3725" spans="1:12" ht="13.95" customHeight="1" x14ac:dyDescent="0.3">
      <c r="A3725" s="94">
        <v>44104</v>
      </c>
      <c r="B3725" s="57" t="s">
        <v>376</v>
      </c>
      <c r="C3725" s="57" t="s">
        <v>115</v>
      </c>
      <c r="D3725" s="19" t="str">
        <f t="shared" si="348"/>
        <v>Defensives</v>
      </c>
      <c r="E3725" s="19" t="str">
        <f t="shared" si="349"/>
        <v>Defensives</v>
      </c>
      <c r="F3725" s="100">
        <v>2.9589999999999998E-3</v>
      </c>
      <c r="G3725" s="101">
        <v>9.4250000000000007</v>
      </c>
      <c r="H3725" s="98">
        <v>0.12925</v>
      </c>
      <c r="I3725" s="20">
        <f t="shared" si="350"/>
        <v>1</v>
      </c>
      <c r="J3725" s="102">
        <f t="shared" si="351"/>
        <v>3.1395225464190976E-4</v>
      </c>
      <c r="K3725" s="102">
        <f t="shared" si="352"/>
        <v>2.429030983689824E-3</v>
      </c>
      <c r="L3725" s="96">
        <f t="shared" si="353"/>
        <v>2.9589999999999998E-3</v>
      </c>
    </row>
    <row r="3726" spans="1:12" ht="13.95" customHeight="1" x14ac:dyDescent="0.3">
      <c r="A3726" s="94">
        <v>44135</v>
      </c>
      <c r="B3726" s="57" t="s">
        <v>376</v>
      </c>
      <c r="C3726" s="57" t="s">
        <v>115</v>
      </c>
      <c r="D3726" s="19" t="str">
        <f t="shared" si="348"/>
        <v>Defensives</v>
      </c>
      <c r="E3726" s="19" t="str">
        <f t="shared" si="349"/>
        <v>Defensives</v>
      </c>
      <c r="F3726" s="100">
        <v>2.9009999999999999E-3</v>
      </c>
      <c r="G3726" s="101">
        <v>9.6880000000000006</v>
      </c>
      <c r="H3726" s="98">
        <v>0.1358</v>
      </c>
      <c r="I3726" s="20">
        <f t="shared" si="350"/>
        <v>1</v>
      </c>
      <c r="J3726" s="102">
        <f t="shared" si="351"/>
        <v>2.9944260941370767E-4</v>
      </c>
      <c r="K3726" s="102">
        <f t="shared" si="352"/>
        <v>2.205026578893282E-3</v>
      </c>
      <c r="L3726" s="96">
        <f t="shared" si="353"/>
        <v>2.9009999999999999E-3</v>
      </c>
    </row>
    <row r="3727" spans="1:12" ht="13.95" customHeight="1" x14ac:dyDescent="0.3">
      <c r="A3727" s="94">
        <v>44165</v>
      </c>
      <c r="B3727" s="57" t="s">
        <v>376</v>
      </c>
      <c r="C3727" s="57" t="s">
        <v>115</v>
      </c>
      <c r="D3727" s="19" t="str">
        <f t="shared" si="348"/>
        <v>Defensives</v>
      </c>
      <c r="E3727" s="19" t="str">
        <f t="shared" si="349"/>
        <v>Defensives</v>
      </c>
      <c r="F3727" s="100">
        <v>2.7339999999999999E-3</v>
      </c>
      <c r="G3727" s="101">
        <v>10.314</v>
      </c>
      <c r="H3727" s="98">
        <v>0.13100000000000001</v>
      </c>
      <c r="I3727" s="20">
        <f t="shared" si="350"/>
        <v>1</v>
      </c>
      <c r="J3727" s="102">
        <f t="shared" si="351"/>
        <v>2.6507659491952683E-4</v>
      </c>
      <c r="K3727" s="102">
        <f t="shared" si="352"/>
        <v>2.023485457400968E-3</v>
      </c>
      <c r="L3727" s="96">
        <f t="shared" si="353"/>
        <v>2.7339999999999999E-3</v>
      </c>
    </row>
    <row r="3728" spans="1:12" ht="13.95" customHeight="1" x14ac:dyDescent="0.3">
      <c r="A3728" s="94">
        <v>44196</v>
      </c>
      <c r="B3728" s="57" t="s">
        <v>376</v>
      </c>
      <c r="C3728" s="57" t="s">
        <v>115</v>
      </c>
      <c r="D3728" s="19" t="str">
        <f t="shared" si="348"/>
        <v>Defensives</v>
      </c>
      <c r="E3728" s="19" t="str">
        <f t="shared" si="349"/>
        <v>Defensives</v>
      </c>
      <c r="F3728" s="100">
        <v>2.673E-3</v>
      </c>
      <c r="G3728" s="101">
        <v>10.941000000000001</v>
      </c>
      <c r="H3728" s="98">
        <v>0.13317999999999999</v>
      </c>
      <c r="I3728" s="20">
        <f t="shared" si="350"/>
        <v>1</v>
      </c>
      <c r="J3728" s="102">
        <f t="shared" si="351"/>
        <v>2.4431039210309844E-4</v>
      </c>
      <c r="K3728" s="102">
        <f t="shared" si="352"/>
        <v>1.8344375439487794E-3</v>
      </c>
      <c r="L3728" s="96">
        <f t="shared" si="353"/>
        <v>2.673E-3</v>
      </c>
    </row>
    <row r="3729" spans="1:12" ht="13.95" customHeight="1" x14ac:dyDescent="0.3">
      <c r="A3729" s="94">
        <v>44227</v>
      </c>
      <c r="B3729" s="57" t="s">
        <v>376</v>
      </c>
      <c r="C3729" s="57" t="s">
        <v>115</v>
      </c>
      <c r="D3729" s="19" t="str">
        <f t="shared" si="348"/>
        <v>Defensives</v>
      </c>
      <c r="E3729" s="19" t="str">
        <f t="shared" si="349"/>
        <v>Defensives</v>
      </c>
      <c r="F3729" s="100">
        <v>2.2799999999999999E-3</v>
      </c>
      <c r="G3729" s="101">
        <v>10.384</v>
      </c>
      <c r="H3729" s="98">
        <v>0.13444</v>
      </c>
      <c r="I3729" s="20">
        <f t="shared" si="350"/>
        <v>1</v>
      </c>
      <c r="J3729" s="102">
        <f t="shared" si="351"/>
        <v>2.1956856702619413E-4</v>
      </c>
      <c r="K3729" s="102">
        <f t="shared" si="352"/>
        <v>1.6332086211409858E-3</v>
      </c>
      <c r="L3729" s="96">
        <f t="shared" si="353"/>
        <v>2.2799999999999999E-3</v>
      </c>
    </row>
    <row r="3730" spans="1:12" ht="13.95" customHeight="1" x14ac:dyDescent="0.3">
      <c r="A3730" s="94">
        <v>44255</v>
      </c>
      <c r="B3730" s="57" t="s">
        <v>376</v>
      </c>
      <c r="C3730" s="57" t="s">
        <v>115</v>
      </c>
      <c r="D3730" s="19" t="str">
        <f t="shared" si="348"/>
        <v>Defensives</v>
      </c>
      <c r="E3730" s="19" t="str">
        <f t="shared" si="349"/>
        <v>Defensives</v>
      </c>
      <c r="F3730" s="100">
        <v>2.2300000000000002E-3</v>
      </c>
      <c r="G3730" s="101">
        <v>9.9819999999999993</v>
      </c>
      <c r="H3730" s="98">
        <v>0.14849000000000001</v>
      </c>
      <c r="I3730" s="20">
        <f t="shared" si="350"/>
        <v>1</v>
      </c>
      <c r="J3730" s="102">
        <f t="shared" si="351"/>
        <v>2.2340212382288122E-4</v>
      </c>
      <c r="K3730" s="102">
        <f t="shared" si="352"/>
        <v>1.5044927188556886E-3</v>
      </c>
      <c r="L3730" s="96">
        <f t="shared" si="353"/>
        <v>2.2300000000000002E-3</v>
      </c>
    </row>
    <row r="3731" spans="1:12" ht="13.95" customHeight="1" x14ac:dyDescent="0.3">
      <c r="A3731" s="94">
        <v>44286</v>
      </c>
      <c r="B3731" s="57" t="s">
        <v>376</v>
      </c>
      <c r="C3731" s="57" t="s">
        <v>115</v>
      </c>
      <c r="D3731" s="19" t="str">
        <f t="shared" si="348"/>
        <v>Defensives</v>
      </c>
      <c r="E3731" s="19" t="str">
        <f t="shared" si="349"/>
        <v>Defensives</v>
      </c>
      <c r="F3731" s="100">
        <v>2.32E-3</v>
      </c>
      <c r="G3731" s="101">
        <v>9.8279999999999994</v>
      </c>
      <c r="H3731" s="98">
        <v>0.14222000000000001</v>
      </c>
      <c r="I3731" s="20">
        <f t="shared" si="350"/>
        <v>1</v>
      </c>
      <c r="J3731" s="102">
        <f t="shared" si="351"/>
        <v>2.3606023606023607E-4</v>
      </c>
      <c r="K3731" s="102">
        <f t="shared" si="352"/>
        <v>1.6598244695558715E-3</v>
      </c>
      <c r="L3731" s="96">
        <f t="shared" si="353"/>
        <v>2.32E-3</v>
      </c>
    </row>
    <row r="3732" spans="1:12" ht="13.95" customHeight="1" x14ac:dyDescent="0.3">
      <c r="A3732" s="94">
        <v>44316</v>
      </c>
      <c r="B3732" s="57" t="s">
        <v>376</v>
      </c>
      <c r="C3732" s="57" t="s">
        <v>115</v>
      </c>
      <c r="D3732" s="19" t="str">
        <f t="shared" si="348"/>
        <v>Defensives</v>
      </c>
      <c r="E3732" s="19" t="str">
        <f t="shared" si="349"/>
        <v>Defensives</v>
      </c>
      <c r="F3732" s="100">
        <v>2.0200000000000001E-3</v>
      </c>
      <c r="G3732" s="101">
        <v>8.891</v>
      </c>
      <c r="H3732" s="98">
        <v>0.14852000000000001</v>
      </c>
      <c r="I3732" s="20">
        <f t="shared" si="350"/>
        <v>1</v>
      </c>
      <c r="J3732" s="102">
        <f t="shared" si="351"/>
        <v>2.2719604094027671E-4</v>
      </c>
      <c r="K3732" s="102">
        <f t="shared" si="352"/>
        <v>1.5297336448981732E-3</v>
      </c>
      <c r="L3732" s="96">
        <f t="shared" si="353"/>
        <v>2.0200000000000001E-3</v>
      </c>
    </row>
    <row r="3733" spans="1:12" ht="13.95" customHeight="1" x14ac:dyDescent="0.3">
      <c r="A3733" s="94">
        <v>44347</v>
      </c>
      <c r="B3733" s="57" t="s">
        <v>376</v>
      </c>
      <c r="C3733" s="57" t="s">
        <v>115</v>
      </c>
      <c r="D3733" s="19" t="str">
        <f t="shared" si="348"/>
        <v>Defensives</v>
      </c>
      <c r="E3733" s="19" t="str">
        <f t="shared" si="349"/>
        <v>Defensives</v>
      </c>
      <c r="F3733" s="100">
        <v>1.89E-3</v>
      </c>
      <c r="G3733" s="101">
        <v>8.4209999999999994</v>
      </c>
      <c r="H3733" s="98">
        <v>0.14477000000000001</v>
      </c>
      <c r="I3733" s="20">
        <f t="shared" si="350"/>
        <v>1</v>
      </c>
      <c r="J3733" s="102">
        <f t="shared" si="351"/>
        <v>2.2443890274314216E-4</v>
      </c>
      <c r="K3733" s="102">
        <f t="shared" si="352"/>
        <v>1.5503136198324386E-3</v>
      </c>
      <c r="L3733" s="96">
        <f t="shared" si="353"/>
        <v>1.89E-3</v>
      </c>
    </row>
    <row r="3734" spans="1:12" ht="13.95" customHeight="1" x14ac:dyDescent="0.3">
      <c r="A3734" s="94">
        <v>44377</v>
      </c>
      <c r="B3734" s="57" t="s">
        <v>376</v>
      </c>
      <c r="C3734" s="57" t="s">
        <v>115</v>
      </c>
      <c r="D3734" s="19" t="str">
        <f t="shared" si="348"/>
        <v>Defensives</v>
      </c>
      <c r="E3734" s="19" t="str">
        <f t="shared" si="349"/>
        <v>Defensives</v>
      </c>
      <c r="F3734" s="100">
        <v>1.7799999999999999E-3</v>
      </c>
      <c r="G3734" s="101">
        <v>8.0440000000000005</v>
      </c>
      <c r="H3734" s="98">
        <v>0.14519000000000001</v>
      </c>
      <c r="I3734" s="20">
        <f t="shared" si="350"/>
        <v>1</v>
      </c>
      <c r="J3734" s="102">
        <f t="shared" si="351"/>
        <v>2.212829438090502E-4</v>
      </c>
      <c r="K3734" s="102">
        <f t="shared" si="352"/>
        <v>1.5240921813420359E-3</v>
      </c>
      <c r="L3734" s="96">
        <f t="shared" si="353"/>
        <v>1.7799999999999999E-3</v>
      </c>
    </row>
    <row r="3735" spans="1:12" ht="13.95" customHeight="1" x14ac:dyDescent="0.3">
      <c r="A3735" s="94">
        <v>44408</v>
      </c>
      <c r="B3735" s="57" t="s">
        <v>376</v>
      </c>
      <c r="C3735" s="57" t="s">
        <v>115</v>
      </c>
      <c r="D3735" s="19" t="str">
        <f t="shared" si="348"/>
        <v>Defensives</v>
      </c>
      <c r="E3735" s="19" t="str">
        <f t="shared" si="349"/>
        <v>Defensives</v>
      </c>
      <c r="F3735" s="100">
        <v>1.8E-3</v>
      </c>
      <c r="G3735" s="101">
        <v>8.4730000000000008</v>
      </c>
      <c r="H3735" s="98">
        <v>0.14171</v>
      </c>
      <c r="I3735" s="20">
        <f t="shared" si="350"/>
        <v>1</v>
      </c>
      <c r="J3735" s="102">
        <f t="shared" si="351"/>
        <v>2.1243951374955739E-4</v>
      </c>
      <c r="K3735" s="102">
        <f t="shared" si="352"/>
        <v>1.4991144855659967E-3</v>
      </c>
      <c r="L3735" s="96">
        <f t="shared" si="353"/>
        <v>1.8E-3</v>
      </c>
    </row>
    <row r="3736" spans="1:12" ht="13.95" customHeight="1" x14ac:dyDescent="0.3">
      <c r="A3736" s="94">
        <v>44439</v>
      </c>
      <c r="B3736" s="57" t="s">
        <v>376</v>
      </c>
      <c r="C3736" s="57" t="s">
        <v>115</v>
      </c>
      <c r="D3736" s="19" t="str">
        <f t="shared" si="348"/>
        <v>Defensives</v>
      </c>
      <c r="E3736" s="19" t="str">
        <f t="shared" si="349"/>
        <v>Defensives</v>
      </c>
      <c r="F3736" s="100">
        <v>2E-3</v>
      </c>
      <c r="G3736" s="101">
        <v>8.6660000000000004</v>
      </c>
      <c r="H3736" s="98">
        <v>0.14616999999999999</v>
      </c>
      <c r="I3736" s="20">
        <f t="shared" si="350"/>
        <v>1</v>
      </c>
      <c r="J3736" s="102">
        <f t="shared" si="351"/>
        <v>2.3078698361412415E-4</v>
      </c>
      <c r="K3736" s="102">
        <f t="shared" si="352"/>
        <v>1.5788943258816732E-3</v>
      </c>
      <c r="L3736" s="96">
        <f t="shared" si="353"/>
        <v>2E-3</v>
      </c>
    </row>
    <row r="3737" spans="1:12" ht="13.95" customHeight="1" x14ac:dyDescent="0.3">
      <c r="A3737" s="94">
        <v>44469</v>
      </c>
      <c r="B3737" s="57" t="s">
        <v>376</v>
      </c>
      <c r="C3737" s="57" t="s">
        <v>115</v>
      </c>
      <c r="D3737" s="19" t="str">
        <f t="shared" si="348"/>
        <v>Defensives</v>
      </c>
      <c r="E3737" s="19" t="str">
        <f t="shared" si="349"/>
        <v>Defensives</v>
      </c>
      <c r="F3737" s="100">
        <v>1.97E-3</v>
      </c>
      <c r="G3737" s="101">
        <v>7.923</v>
      </c>
      <c r="H3737" s="98">
        <v>0.14407</v>
      </c>
      <c r="I3737" s="20">
        <f t="shared" si="350"/>
        <v>1</v>
      </c>
      <c r="J3737" s="102">
        <f t="shared" si="351"/>
        <v>2.4864319071058941E-4</v>
      </c>
      <c r="K3737" s="102">
        <f t="shared" si="352"/>
        <v>1.72584986958138E-3</v>
      </c>
      <c r="L3737" s="96">
        <f t="shared" si="353"/>
        <v>1.97E-3</v>
      </c>
    </row>
    <row r="3738" spans="1:12" ht="13.95" customHeight="1" x14ac:dyDescent="0.3">
      <c r="A3738" s="94">
        <v>44500</v>
      </c>
      <c r="B3738" s="57" t="s">
        <v>376</v>
      </c>
      <c r="C3738" s="57" t="s">
        <v>115</v>
      </c>
      <c r="D3738" s="19" t="str">
        <f t="shared" si="348"/>
        <v>Defensives</v>
      </c>
      <c r="E3738" s="19" t="str">
        <f t="shared" si="349"/>
        <v>Defensives</v>
      </c>
      <c r="F3738" s="100">
        <v>2.2799999999999999E-3</v>
      </c>
      <c r="G3738" s="101">
        <v>7.4279999999999999</v>
      </c>
      <c r="H3738" s="98">
        <v>0.15387999999999999</v>
      </c>
      <c r="I3738" s="20">
        <f t="shared" si="350"/>
        <v>1</v>
      </c>
      <c r="J3738" s="102">
        <f t="shared" si="351"/>
        <v>3.0694668820678512E-4</v>
      </c>
      <c r="K3738" s="102">
        <f t="shared" si="352"/>
        <v>1.9947146361241563E-3</v>
      </c>
      <c r="L3738" s="96">
        <f t="shared" si="353"/>
        <v>2.2799999999999999E-3</v>
      </c>
    </row>
    <row r="3739" spans="1:12" ht="13.95" customHeight="1" x14ac:dyDescent="0.3">
      <c r="A3739" s="94">
        <v>44530</v>
      </c>
      <c r="B3739" s="57" t="s">
        <v>376</v>
      </c>
      <c r="C3739" s="57" t="s">
        <v>115</v>
      </c>
      <c r="D3739" s="19" t="str">
        <f t="shared" si="348"/>
        <v>Defensives</v>
      </c>
      <c r="E3739" s="19" t="str">
        <f t="shared" si="349"/>
        <v>Defensives</v>
      </c>
      <c r="F3739" s="100">
        <v>2.5400000000000002E-3</v>
      </c>
      <c r="G3739" s="101">
        <v>8.3360000000000003</v>
      </c>
      <c r="H3739" s="98">
        <v>0.15851000000000001</v>
      </c>
      <c r="I3739" s="20">
        <f t="shared" si="350"/>
        <v>1</v>
      </c>
      <c r="J3739" s="102">
        <f t="shared" si="351"/>
        <v>3.047024952015355E-4</v>
      </c>
      <c r="K3739" s="102">
        <f t="shared" si="352"/>
        <v>1.9222919386886347E-3</v>
      </c>
      <c r="L3739" s="96">
        <f t="shared" si="353"/>
        <v>2.5400000000000002E-3</v>
      </c>
    </row>
    <row r="3740" spans="1:12" ht="13.95" customHeight="1" x14ac:dyDescent="0.3">
      <c r="A3740" s="94">
        <v>44561</v>
      </c>
      <c r="B3740" s="57" t="s">
        <v>376</v>
      </c>
      <c r="C3740" s="57" t="s">
        <v>115</v>
      </c>
      <c r="D3740" s="19" t="str">
        <f t="shared" si="348"/>
        <v>Defensives</v>
      </c>
      <c r="E3740" s="19" t="str">
        <f t="shared" si="349"/>
        <v>Defensives</v>
      </c>
      <c r="F3740" s="100">
        <v>2.4199999999999998E-3</v>
      </c>
      <c r="G3740" s="101">
        <v>8.2289999999999992</v>
      </c>
      <c r="H3740" s="98">
        <v>0.15833</v>
      </c>
      <c r="I3740" s="20">
        <f t="shared" si="350"/>
        <v>1</v>
      </c>
      <c r="J3740" s="102">
        <f t="shared" si="351"/>
        <v>2.9408190545631303E-4</v>
      </c>
      <c r="K3740" s="102">
        <f t="shared" si="352"/>
        <v>1.8573985060084193E-3</v>
      </c>
      <c r="L3740" s="96">
        <f t="shared" si="353"/>
        <v>2.4199999999999998E-3</v>
      </c>
    </row>
    <row r="3741" spans="1:12" ht="13.95" customHeight="1" x14ac:dyDescent="0.3">
      <c r="A3741" s="94">
        <v>44592</v>
      </c>
      <c r="B3741" s="57" t="s">
        <v>376</v>
      </c>
      <c r="C3741" s="57" t="s">
        <v>115</v>
      </c>
      <c r="D3741" s="19" t="str">
        <f t="shared" si="348"/>
        <v>Defensives</v>
      </c>
      <c r="E3741" s="19" t="str">
        <f t="shared" si="349"/>
        <v>Defensives</v>
      </c>
      <c r="F3741" s="100">
        <v>2.32E-3</v>
      </c>
      <c r="G3741" s="101">
        <v>8.5459999999999994</v>
      </c>
      <c r="H3741" s="98">
        <v>0.14943000000000001</v>
      </c>
      <c r="I3741" s="20">
        <f t="shared" si="350"/>
        <v>1</v>
      </c>
      <c r="J3741" s="102">
        <f t="shared" si="351"/>
        <v>2.714720336999766E-4</v>
      </c>
      <c r="K3741" s="102">
        <f t="shared" si="352"/>
        <v>1.8167170829149206E-3</v>
      </c>
      <c r="L3741" s="96">
        <f t="shared" si="353"/>
        <v>2.32E-3</v>
      </c>
    </row>
    <row r="3742" spans="1:12" ht="13.95" customHeight="1" x14ac:dyDescent="0.3">
      <c r="A3742" s="94">
        <v>44620</v>
      </c>
      <c r="B3742" s="57" t="s">
        <v>376</v>
      </c>
      <c r="C3742" s="57" t="s">
        <v>115</v>
      </c>
      <c r="D3742" s="19" t="str">
        <f t="shared" si="348"/>
        <v>Defensives</v>
      </c>
      <c r="E3742" s="19" t="str">
        <f t="shared" si="349"/>
        <v>Defensives</v>
      </c>
      <c r="F3742" s="100">
        <v>2.2200000000000002E-3</v>
      </c>
      <c r="G3742" s="101">
        <v>7.8650000000000002</v>
      </c>
      <c r="H3742" s="98">
        <v>0.13580999999999999</v>
      </c>
      <c r="I3742" s="20">
        <f t="shared" si="350"/>
        <v>1</v>
      </c>
      <c r="J3742" s="102">
        <f t="shared" si="351"/>
        <v>2.8226319135410047E-4</v>
      </c>
      <c r="K3742" s="102">
        <f t="shared" si="352"/>
        <v>2.0783682450047896E-3</v>
      </c>
      <c r="L3742" s="96">
        <f t="shared" si="353"/>
        <v>2.2200000000000002E-3</v>
      </c>
    </row>
    <row r="3743" spans="1:12" ht="13.95" customHeight="1" x14ac:dyDescent="0.3">
      <c r="A3743" s="94">
        <v>44651</v>
      </c>
      <c r="B3743" s="57" t="s">
        <v>376</v>
      </c>
      <c r="C3743" s="57" t="s">
        <v>115</v>
      </c>
      <c r="D3743" s="19" t="str">
        <f t="shared" si="348"/>
        <v>Defensives</v>
      </c>
      <c r="E3743" s="19" t="str">
        <f t="shared" si="349"/>
        <v>Defensives</v>
      </c>
      <c r="F3743" s="100">
        <v>2.3999999999999998E-3</v>
      </c>
      <c r="G3743" s="101">
        <v>8.2889999999999997</v>
      </c>
      <c r="H3743" s="98">
        <v>0.16042999999999999</v>
      </c>
      <c r="I3743" s="20">
        <f t="shared" si="350"/>
        <v>1</v>
      </c>
      <c r="J3743" s="102">
        <f t="shared" si="351"/>
        <v>2.8954035468693447E-4</v>
      </c>
      <c r="K3743" s="102">
        <f t="shared" si="352"/>
        <v>1.8047768789312129E-3</v>
      </c>
      <c r="L3743" s="96">
        <f t="shared" si="353"/>
        <v>2.3999999999999998E-3</v>
      </c>
    </row>
    <row r="3744" spans="1:12" ht="13.95" customHeight="1" x14ac:dyDescent="0.3">
      <c r="A3744" s="94">
        <v>44681</v>
      </c>
      <c r="B3744" s="57" t="s">
        <v>376</v>
      </c>
      <c r="C3744" s="57" t="s">
        <v>115</v>
      </c>
      <c r="D3744" s="19" t="str">
        <f t="shared" si="348"/>
        <v>Defensives</v>
      </c>
      <c r="E3744" s="19" t="str">
        <f t="shared" si="349"/>
        <v>Defensives</v>
      </c>
      <c r="F3744" s="100">
        <v>2.4299999999999999E-3</v>
      </c>
      <c r="G3744" s="101">
        <v>7.4189999999999996</v>
      </c>
      <c r="H3744" s="98">
        <v>0.15010999999999999</v>
      </c>
      <c r="I3744" s="20">
        <f t="shared" si="350"/>
        <v>1</v>
      </c>
      <c r="J3744" s="102">
        <f t="shared" si="351"/>
        <v>3.2753740396279819E-4</v>
      </c>
      <c r="K3744" s="102">
        <f t="shared" si="352"/>
        <v>2.1819825725321314E-3</v>
      </c>
      <c r="L3744" s="96">
        <f t="shared" si="353"/>
        <v>2.4299999999999999E-3</v>
      </c>
    </row>
    <row r="3745" spans="1:12" ht="13.95" customHeight="1" x14ac:dyDescent="0.3">
      <c r="A3745" s="94">
        <v>44712</v>
      </c>
      <c r="B3745" s="57" t="s">
        <v>376</v>
      </c>
      <c r="C3745" s="57" t="s">
        <v>115</v>
      </c>
      <c r="D3745" s="19" t="str">
        <f t="shared" si="348"/>
        <v>Defensives</v>
      </c>
      <c r="E3745" s="19" t="str">
        <f t="shared" si="349"/>
        <v>Defensives</v>
      </c>
      <c r="F3745" s="100">
        <v>2.4199999999999998E-3</v>
      </c>
      <c r="G3745" s="101">
        <v>7.6189999999999998</v>
      </c>
      <c r="H3745" s="98">
        <v>0.14052999999999999</v>
      </c>
      <c r="I3745" s="20">
        <f t="shared" si="350"/>
        <v>1</v>
      </c>
      <c r="J3745" s="102">
        <f t="shared" si="351"/>
        <v>3.1762698516865732E-4</v>
      </c>
      <c r="K3745" s="102">
        <f t="shared" si="352"/>
        <v>2.2602076792760076E-3</v>
      </c>
      <c r="L3745" s="96">
        <f t="shared" si="353"/>
        <v>2.4199999999999998E-3</v>
      </c>
    </row>
    <row r="3746" spans="1:12" ht="13.95" customHeight="1" x14ac:dyDescent="0.3">
      <c r="A3746" s="94">
        <v>44742</v>
      </c>
      <c r="B3746" s="57" t="s">
        <v>376</v>
      </c>
      <c r="C3746" s="57" t="s">
        <v>115</v>
      </c>
      <c r="D3746" s="19" t="str">
        <f t="shared" si="348"/>
        <v>Defensives</v>
      </c>
      <c r="E3746" s="19" t="str">
        <f t="shared" si="349"/>
        <v>Defensives</v>
      </c>
      <c r="F3746" s="100">
        <v>2.5899999999999999E-3</v>
      </c>
      <c r="G3746" s="101">
        <v>7.4370000000000003</v>
      </c>
      <c r="H3746" s="98">
        <v>0.1389</v>
      </c>
      <c r="I3746" s="20">
        <f t="shared" si="350"/>
        <v>1</v>
      </c>
      <c r="J3746" s="102">
        <f t="shared" si="351"/>
        <v>3.4825870646766166E-4</v>
      </c>
      <c r="K3746" s="102">
        <f t="shared" si="352"/>
        <v>2.5072621055987161E-3</v>
      </c>
      <c r="L3746" s="96">
        <f t="shared" si="353"/>
        <v>2.5899999999999999E-3</v>
      </c>
    </row>
    <row r="3747" spans="1:12" ht="13.95" customHeight="1" x14ac:dyDescent="0.3">
      <c r="A3747" s="94">
        <v>44773</v>
      </c>
      <c r="B3747" s="57" t="s">
        <v>376</v>
      </c>
      <c r="C3747" s="57" t="s">
        <v>115</v>
      </c>
      <c r="D3747" s="19" t="str">
        <f t="shared" si="348"/>
        <v>Defensives</v>
      </c>
      <c r="E3747" s="19" t="str">
        <f t="shared" si="349"/>
        <v>Defensives</v>
      </c>
      <c r="F3747" s="100">
        <v>2.6099999999999999E-3</v>
      </c>
      <c r="G3747" s="101">
        <v>7.9359999999999999</v>
      </c>
      <c r="H3747" s="98">
        <v>0.13383999999999999</v>
      </c>
      <c r="I3747" s="20">
        <f t="shared" si="350"/>
        <v>1</v>
      </c>
      <c r="J3747" s="102">
        <f t="shared" si="351"/>
        <v>3.2888104838709679E-4</v>
      </c>
      <c r="K3747" s="102">
        <f t="shared" si="352"/>
        <v>2.457270236006402E-3</v>
      </c>
      <c r="L3747" s="96">
        <f t="shared" si="353"/>
        <v>2.6099999999999999E-3</v>
      </c>
    </row>
    <row r="3748" spans="1:12" ht="13.95" customHeight="1" x14ac:dyDescent="0.3">
      <c r="A3748" s="94">
        <v>44804</v>
      </c>
      <c r="B3748" s="57" t="s">
        <v>376</v>
      </c>
      <c r="C3748" s="57" t="s">
        <v>115</v>
      </c>
      <c r="D3748" s="19" t="str">
        <f t="shared" si="348"/>
        <v>Defensives</v>
      </c>
      <c r="E3748" s="19" t="str">
        <f t="shared" si="349"/>
        <v>Defensives</v>
      </c>
      <c r="F3748" s="100">
        <v>2.66E-3</v>
      </c>
      <c r="G3748" s="101">
        <v>8.67</v>
      </c>
      <c r="H3748" s="98">
        <v>0.11219999999999999</v>
      </c>
      <c r="I3748" s="20">
        <f t="shared" si="350"/>
        <v>1</v>
      </c>
      <c r="J3748" s="102">
        <f t="shared" si="351"/>
        <v>3.0680507497116496E-4</v>
      </c>
      <c r="K3748" s="102">
        <f t="shared" si="352"/>
        <v>2.7344480835219697E-3</v>
      </c>
      <c r="L3748" s="96">
        <f t="shared" si="353"/>
        <v>2.66E-3</v>
      </c>
    </row>
    <row r="3749" spans="1:12" ht="13.95" customHeight="1" x14ac:dyDescent="0.3">
      <c r="A3749" s="94">
        <v>44834</v>
      </c>
      <c r="B3749" s="57" t="s">
        <v>376</v>
      </c>
      <c r="C3749" s="57" t="s">
        <v>115</v>
      </c>
      <c r="D3749" s="19" t="str">
        <f t="shared" si="348"/>
        <v>Defensives</v>
      </c>
      <c r="E3749" s="19" t="str">
        <f t="shared" si="349"/>
        <v>Defensives</v>
      </c>
      <c r="F3749" s="100">
        <v>2.5899999999999999E-3</v>
      </c>
      <c r="G3749" s="101">
        <v>8.3049999999999997</v>
      </c>
      <c r="H3749" s="98">
        <v>0.1114</v>
      </c>
      <c r="I3749" s="20">
        <f t="shared" si="350"/>
        <v>1</v>
      </c>
      <c r="J3749" s="102">
        <f t="shared" si="351"/>
        <v>3.1186032510535823E-4</v>
      </c>
      <c r="K3749" s="102">
        <f t="shared" si="352"/>
        <v>2.7994643187195531E-3</v>
      </c>
      <c r="L3749" s="96">
        <f t="shared" si="353"/>
        <v>2.5899999999999999E-3</v>
      </c>
    </row>
    <row r="3750" spans="1:12" ht="13.95" customHeight="1" x14ac:dyDescent="0.3">
      <c r="A3750" s="94">
        <v>44865</v>
      </c>
      <c r="B3750" s="57" t="s">
        <v>376</v>
      </c>
      <c r="C3750" s="57" t="s">
        <v>115</v>
      </c>
      <c r="D3750" s="19" t="str">
        <f t="shared" si="348"/>
        <v>Defensives</v>
      </c>
      <c r="E3750" s="19" t="str">
        <f t="shared" si="349"/>
        <v>Defensives</v>
      </c>
      <c r="F3750" s="100">
        <v>2.5999999999999999E-3</v>
      </c>
      <c r="G3750" s="101">
        <v>8.9220000000000006</v>
      </c>
      <c r="H3750" s="98">
        <v>0.12633</v>
      </c>
      <c r="I3750" s="20">
        <f t="shared" si="350"/>
        <v>1</v>
      </c>
      <c r="J3750" s="102">
        <f t="shared" si="351"/>
        <v>2.9141448105805872E-4</v>
      </c>
      <c r="K3750" s="102">
        <f t="shared" si="352"/>
        <v>2.3067717965491864E-3</v>
      </c>
      <c r="L3750" s="96">
        <f t="shared" si="353"/>
        <v>2.5999999999999999E-3</v>
      </c>
    </row>
    <row r="3751" spans="1:12" ht="13.95" customHeight="1" x14ac:dyDescent="0.3">
      <c r="A3751" s="94">
        <v>44895</v>
      </c>
      <c r="B3751" s="57" t="s">
        <v>376</v>
      </c>
      <c r="C3751" s="57" t="s">
        <v>115</v>
      </c>
      <c r="D3751" s="19" t="str">
        <f t="shared" si="348"/>
        <v>Defensives</v>
      </c>
      <c r="E3751" s="19" t="str">
        <f t="shared" si="349"/>
        <v>Defensives</v>
      </c>
      <c r="F3751" s="100">
        <v>2.5000000000000001E-3</v>
      </c>
      <c r="G3751" s="101">
        <v>8.1780000000000008</v>
      </c>
      <c r="H3751" s="98">
        <v>0.12587999999999999</v>
      </c>
      <c r="I3751" s="20">
        <f t="shared" si="350"/>
        <v>1</v>
      </c>
      <c r="J3751" s="102">
        <f t="shared" si="351"/>
        <v>3.0569821472242601E-4</v>
      </c>
      <c r="K3751" s="102">
        <f t="shared" si="352"/>
        <v>2.4284891541343028E-3</v>
      </c>
      <c r="L3751" s="96">
        <f t="shared" si="353"/>
        <v>2.5000000000000001E-3</v>
      </c>
    </row>
    <row r="3752" spans="1:12" ht="13.95" customHeight="1" x14ac:dyDescent="0.3">
      <c r="A3752" s="94">
        <v>44926</v>
      </c>
      <c r="B3752" s="57" t="s">
        <v>376</v>
      </c>
      <c r="C3752" s="57" t="s">
        <v>115</v>
      </c>
      <c r="D3752" s="19" t="str">
        <f t="shared" si="348"/>
        <v>Defensives</v>
      </c>
      <c r="E3752" s="19" t="str">
        <f t="shared" si="349"/>
        <v>Defensives</v>
      </c>
      <c r="F3752" s="100">
        <v>2.63E-3</v>
      </c>
      <c r="G3752" s="101">
        <v>7.91</v>
      </c>
      <c r="H3752" s="98">
        <v>0.12665000000000001</v>
      </c>
      <c r="I3752" s="20">
        <f t="shared" si="350"/>
        <v>1</v>
      </c>
      <c r="J3752" s="102">
        <f t="shared" si="351"/>
        <v>3.3249051833122631E-4</v>
      </c>
      <c r="K3752" s="102">
        <f t="shared" si="352"/>
        <v>2.6252705750590311E-3</v>
      </c>
      <c r="L3752" s="96">
        <f t="shared" si="353"/>
        <v>2.63E-3</v>
      </c>
    </row>
    <row r="3753" spans="1:12" ht="13.95" customHeight="1" x14ac:dyDescent="0.3">
      <c r="A3753" s="94">
        <v>44957</v>
      </c>
      <c r="B3753" s="57" t="s">
        <v>376</v>
      </c>
      <c r="C3753" s="57" t="s">
        <v>115</v>
      </c>
      <c r="D3753" s="19" t="str">
        <f t="shared" si="348"/>
        <v>Defensives</v>
      </c>
      <c r="E3753" s="19" t="str">
        <f t="shared" si="349"/>
        <v>Defensives</v>
      </c>
      <c r="F3753" s="100">
        <v>2.5000000000000001E-3</v>
      </c>
      <c r="G3753" s="101">
        <v>7.7279999999999998</v>
      </c>
      <c r="H3753" s="98">
        <v>0.12745000000000001</v>
      </c>
      <c r="I3753" s="20">
        <f t="shared" si="350"/>
        <v>1</v>
      </c>
      <c r="J3753" s="102">
        <f t="shared" si="351"/>
        <v>3.2349896480331263E-4</v>
      </c>
      <c r="K3753" s="102">
        <f t="shared" si="352"/>
        <v>2.5382421718580825E-3</v>
      </c>
      <c r="L3753" s="96">
        <f t="shared" si="353"/>
        <v>2.5000000000000001E-3</v>
      </c>
    </row>
    <row r="3754" spans="1:12" ht="13.95" customHeight="1" x14ac:dyDescent="0.3">
      <c r="A3754" s="94">
        <v>44985</v>
      </c>
      <c r="B3754" s="57" t="s">
        <v>376</v>
      </c>
      <c r="C3754" s="57" t="s">
        <v>115</v>
      </c>
      <c r="D3754" s="19" t="str">
        <f t="shared" si="348"/>
        <v>Defensives</v>
      </c>
      <c r="E3754" s="19" t="str">
        <f t="shared" si="349"/>
        <v>Defensives</v>
      </c>
      <c r="F3754" s="100">
        <v>2.6099999999999999E-3</v>
      </c>
      <c r="G3754" s="101">
        <v>7.7880000000000003</v>
      </c>
      <c r="H3754" s="98">
        <v>0.12640999999999999</v>
      </c>
      <c r="I3754" s="20">
        <f t="shared" si="350"/>
        <v>1</v>
      </c>
      <c r="J3754" s="102">
        <f t="shared" si="351"/>
        <v>3.3513097072419102E-4</v>
      </c>
      <c r="K3754" s="102">
        <f t="shared" si="352"/>
        <v>2.6511428741728587E-3</v>
      </c>
      <c r="L3754" s="96">
        <f t="shared" si="353"/>
        <v>2.6099999999999999E-3</v>
      </c>
    </row>
    <row r="3755" spans="1:12" ht="13.95" customHeight="1" x14ac:dyDescent="0.3">
      <c r="A3755" s="94">
        <v>45016</v>
      </c>
      <c r="B3755" s="57" t="s">
        <v>376</v>
      </c>
      <c r="C3755" s="57" t="s">
        <v>115</v>
      </c>
      <c r="D3755" s="19" t="str">
        <f t="shared" si="348"/>
        <v>Defensives</v>
      </c>
      <c r="E3755" s="19" t="str">
        <f t="shared" si="349"/>
        <v>Defensives</v>
      </c>
      <c r="F3755" s="100">
        <v>3.0699999999999998E-3</v>
      </c>
      <c r="G3755" s="101">
        <v>9.3390000000000004</v>
      </c>
      <c r="H3755" s="98">
        <v>0.1205</v>
      </c>
      <c r="I3755" s="20">
        <f t="shared" si="350"/>
        <v>1</v>
      </c>
      <c r="J3755" s="102">
        <f t="shared" si="351"/>
        <v>3.2872898597280218E-4</v>
      </c>
      <c r="K3755" s="102">
        <f t="shared" si="352"/>
        <v>2.7280413773676532E-3</v>
      </c>
      <c r="L3755" s="96">
        <f t="shared" si="353"/>
        <v>3.0699999999999998E-3</v>
      </c>
    </row>
    <row r="3756" spans="1:12" ht="13.95" customHeight="1" x14ac:dyDescent="0.3">
      <c r="A3756" s="94">
        <v>45046</v>
      </c>
      <c r="B3756" s="57" t="s">
        <v>376</v>
      </c>
      <c r="C3756" s="57" t="s">
        <v>115</v>
      </c>
      <c r="D3756" s="19" t="str">
        <f t="shared" si="348"/>
        <v>Defensives</v>
      </c>
      <c r="E3756" s="19" t="str">
        <f t="shared" si="349"/>
        <v>Defensives</v>
      </c>
      <c r="F3756" s="100">
        <v>3.0100000000000001E-3</v>
      </c>
      <c r="G3756" s="101">
        <v>7.8739999999999997</v>
      </c>
      <c r="H3756" s="98">
        <v>0.1492</v>
      </c>
      <c r="I3756" s="20">
        <f t="shared" si="350"/>
        <v>1</v>
      </c>
      <c r="J3756" s="102">
        <f t="shared" si="351"/>
        <v>3.8227076454152914E-4</v>
      </c>
      <c r="K3756" s="102">
        <f t="shared" si="352"/>
        <v>2.5621364915652087E-3</v>
      </c>
      <c r="L3756" s="96">
        <f t="shared" si="353"/>
        <v>3.0100000000000001E-3</v>
      </c>
    </row>
    <row r="3757" spans="1:12" ht="13.95" customHeight="1" x14ac:dyDescent="0.3">
      <c r="A3757" s="94">
        <v>45077</v>
      </c>
      <c r="B3757" s="57" t="s">
        <v>376</v>
      </c>
      <c r="C3757" s="57" t="s">
        <v>115</v>
      </c>
      <c r="D3757" s="19" t="str">
        <f t="shared" si="348"/>
        <v>Defensives</v>
      </c>
      <c r="E3757" s="19" t="str">
        <f t="shared" si="349"/>
        <v>Defensives</v>
      </c>
      <c r="F3757" s="100">
        <v>2.98E-3</v>
      </c>
      <c r="G3757" s="101">
        <v>7.8630000000000004</v>
      </c>
      <c r="H3757" s="98">
        <v>0.1542</v>
      </c>
      <c r="I3757" s="20">
        <f t="shared" si="350"/>
        <v>1</v>
      </c>
      <c r="J3757" s="102">
        <f t="shared" si="351"/>
        <v>3.7899020730001272E-4</v>
      </c>
      <c r="K3757" s="102">
        <f t="shared" si="352"/>
        <v>2.4577834455253742E-3</v>
      </c>
      <c r="L3757" s="96">
        <f t="shared" si="353"/>
        <v>2.98E-3</v>
      </c>
    </row>
    <row r="3758" spans="1:12" ht="13.95" customHeight="1" x14ac:dyDescent="0.3">
      <c r="A3758" s="94">
        <v>45107</v>
      </c>
      <c r="B3758" s="57" t="s">
        <v>376</v>
      </c>
      <c r="C3758" s="57" t="s">
        <v>115</v>
      </c>
      <c r="D3758" s="19" t="str">
        <f t="shared" si="348"/>
        <v>Defensives</v>
      </c>
      <c r="E3758" s="19" t="str">
        <f t="shared" si="349"/>
        <v>Defensives</v>
      </c>
      <c r="F3758" s="100">
        <v>2.8300000000000001E-3</v>
      </c>
      <c r="G3758" s="101">
        <v>9.8870000000000005</v>
      </c>
      <c r="H3758" s="98">
        <v>0.11515</v>
      </c>
      <c r="I3758" s="20">
        <f t="shared" si="350"/>
        <v>1</v>
      </c>
      <c r="J3758" s="102">
        <f t="shared" si="351"/>
        <v>2.8623444927682815E-4</v>
      </c>
      <c r="K3758" s="102">
        <f t="shared" si="352"/>
        <v>2.4857529246793586E-3</v>
      </c>
      <c r="L3758" s="96">
        <f t="shared" si="353"/>
        <v>2.8300000000000001E-3</v>
      </c>
    </row>
    <row r="3759" spans="1:12" ht="13.95" customHeight="1" x14ac:dyDescent="0.3">
      <c r="A3759" s="94">
        <v>44227</v>
      </c>
      <c r="B3759" s="57" t="s">
        <v>186</v>
      </c>
      <c r="C3759" s="57" t="s">
        <v>115</v>
      </c>
      <c r="D3759" s="19" t="str">
        <f t="shared" si="348"/>
        <v>Defensives</v>
      </c>
      <c r="E3759" s="19" t="str">
        <f t="shared" si="349"/>
        <v>Defensives</v>
      </c>
      <c r="F3759" s="100">
        <v>8.5199999999999998E-3</v>
      </c>
      <c r="G3759" s="101">
        <v>24.177</v>
      </c>
      <c r="H3759" s="98">
        <v>0.10402</v>
      </c>
      <c r="I3759" s="20">
        <f t="shared" si="350"/>
        <v>1</v>
      </c>
      <c r="J3759" s="102">
        <f t="shared" si="351"/>
        <v>3.5240104231294207E-4</v>
      </c>
      <c r="K3759" s="102">
        <f t="shared" si="352"/>
        <v>3.3878200568442807E-3</v>
      </c>
      <c r="L3759" s="96">
        <f t="shared" si="353"/>
        <v>8.5199999999999998E-3</v>
      </c>
    </row>
    <row r="3760" spans="1:12" ht="13.95" customHeight="1" x14ac:dyDescent="0.3">
      <c r="A3760" s="94">
        <v>44255</v>
      </c>
      <c r="B3760" s="57" t="s">
        <v>186</v>
      </c>
      <c r="C3760" s="57" t="s">
        <v>115</v>
      </c>
      <c r="D3760" s="19" t="str">
        <f t="shared" si="348"/>
        <v>Defensives</v>
      </c>
      <c r="E3760" s="19" t="str">
        <f t="shared" si="349"/>
        <v>Defensives</v>
      </c>
      <c r="F3760" s="100">
        <v>9.6600000000000002E-3</v>
      </c>
      <c r="G3760" s="101">
        <v>23.486000000000001</v>
      </c>
      <c r="H3760" s="98">
        <v>0.10785</v>
      </c>
      <c r="I3760" s="20">
        <f t="shared" si="350"/>
        <v>1</v>
      </c>
      <c r="J3760" s="102">
        <f t="shared" si="351"/>
        <v>4.113088648556587E-4</v>
      </c>
      <c r="K3760" s="102">
        <f t="shared" si="352"/>
        <v>3.813712237882788E-3</v>
      </c>
      <c r="L3760" s="96">
        <f t="shared" si="353"/>
        <v>9.6600000000000002E-3</v>
      </c>
    </row>
    <row r="3761" spans="1:12" ht="13.95" customHeight="1" x14ac:dyDescent="0.3">
      <c r="A3761" s="94">
        <v>44286</v>
      </c>
      <c r="B3761" s="57" t="s">
        <v>186</v>
      </c>
      <c r="C3761" s="57" t="s">
        <v>115</v>
      </c>
      <c r="D3761" s="19" t="str">
        <f t="shared" si="348"/>
        <v>Defensives</v>
      </c>
      <c r="E3761" s="19" t="str">
        <f t="shared" si="349"/>
        <v>Defensives</v>
      </c>
      <c r="F3761" s="100">
        <v>9.0200000000000002E-3</v>
      </c>
      <c r="G3761" s="101">
        <v>21.225999999999999</v>
      </c>
      <c r="H3761" s="98">
        <v>0.11624</v>
      </c>
      <c r="I3761" s="20">
        <f t="shared" si="350"/>
        <v>1</v>
      </c>
      <c r="J3761" s="102">
        <f t="shared" si="351"/>
        <v>4.2495053236596631E-4</v>
      </c>
      <c r="K3761" s="102">
        <f t="shared" si="352"/>
        <v>3.6558029281311623E-3</v>
      </c>
      <c r="L3761" s="96">
        <f t="shared" si="353"/>
        <v>9.0200000000000002E-3</v>
      </c>
    </row>
    <row r="3762" spans="1:12" ht="13.95" customHeight="1" x14ac:dyDescent="0.3">
      <c r="A3762" s="94">
        <v>44316</v>
      </c>
      <c r="B3762" s="57" t="s">
        <v>186</v>
      </c>
      <c r="C3762" s="57" t="s">
        <v>115</v>
      </c>
      <c r="D3762" s="19" t="str">
        <f t="shared" si="348"/>
        <v>Defensives</v>
      </c>
      <c r="E3762" s="19" t="str">
        <f t="shared" si="349"/>
        <v>Defensives</v>
      </c>
      <c r="F3762" s="100">
        <v>8.5000000000000006E-3</v>
      </c>
      <c r="G3762" s="101">
        <v>17.876000000000001</v>
      </c>
      <c r="H3762" s="98">
        <v>0.11418</v>
      </c>
      <c r="I3762" s="20">
        <f t="shared" si="350"/>
        <v>1</v>
      </c>
      <c r="J3762" s="102">
        <f t="shared" si="351"/>
        <v>4.754978742447975E-4</v>
      </c>
      <c r="K3762" s="102">
        <f t="shared" si="352"/>
        <v>4.1644585237764712E-3</v>
      </c>
      <c r="L3762" s="96">
        <f t="shared" si="353"/>
        <v>8.5000000000000006E-3</v>
      </c>
    </row>
    <row r="3763" spans="1:12" ht="13.95" customHeight="1" x14ac:dyDescent="0.3">
      <c r="A3763" s="94">
        <v>44347</v>
      </c>
      <c r="B3763" s="57" t="s">
        <v>186</v>
      </c>
      <c r="C3763" s="57" t="s">
        <v>115</v>
      </c>
      <c r="D3763" s="19" t="str">
        <f t="shared" si="348"/>
        <v>Defensives</v>
      </c>
      <c r="E3763" s="19" t="str">
        <f t="shared" si="349"/>
        <v>Defensives</v>
      </c>
      <c r="F3763" s="100">
        <v>1.008E-2</v>
      </c>
      <c r="G3763" s="101">
        <v>19.331</v>
      </c>
      <c r="H3763" s="98">
        <v>0.11418</v>
      </c>
      <c r="I3763" s="20">
        <f t="shared" si="350"/>
        <v>1</v>
      </c>
      <c r="J3763" s="102">
        <f t="shared" si="351"/>
        <v>5.2144224302933114E-4</v>
      </c>
      <c r="K3763" s="102">
        <f t="shared" si="352"/>
        <v>4.5668439571670272E-3</v>
      </c>
      <c r="L3763" s="96">
        <f t="shared" si="353"/>
        <v>1.008E-2</v>
      </c>
    </row>
    <row r="3764" spans="1:12" ht="13.95" customHeight="1" x14ac:dyDescent="0.3">
      <c r="A3764" s="94">
        <v>44377</v>
      </c>
      <c r="B3764" s="57" t="s">
        <v>186</v>
      </c>
      <c r="C3764" s="57" t="s">
        <v>115</v>
      </c>
      <c r="D3764" s="19" t="str">
        <f t="shared" si="348"/>
        <v>Defensives</v>
      </c>
      <c r="E3764" s="19" t="str">
        <f t="shared" si="349"/>
        <v>Defensives</v>
      </c>
      <c r="F3764" s="100">
        <v>9.2399999999999999E-3</v>
      </c>
      <c r="G3764" s="101">
        <v>17.48</v>
      </c>
      <c r="H3764" s="98">
        <v>0.11418</v>
      </c>
      <c r="I3764" s="20">
        <f t="shared" si="350"/>
        <v>1</v>
      </c>
      <c r="J3764" s="102">
        <f t="shared" si="351"/>
        <v>5.2860411899313502E-4</v>
      </c>
      <c r="K3764" s="102">
        <f t="shared" si="352"/>
        <v>4.6295683919524875E-3</v>
      </c>
      <c r="L3764" s="96">
        <f t="shared" si="353"/>
        <v>9.2399999999999999E-3</v>
      </c>
    </row>
    <row r="3765" spans="1:12" ht="13.95" customHeight="1" x14ac:dyDescent="0.3">
      <c r="A3765" s="94">
        <v>44408</v>
      </c>
      <c r="B3765" s="57" t="s">
        <v>186</v>
      </c>
      <c r="C3765" s="57" t="s">
        <v>115</v>
      </c>
      <c r="D3765" s="19" t="str">
        <f t="shared" si="348"/>
        <v>Defensives</v>
      </c>
      <c r="E3765" s="19" t="str">
        <f t="shared" si="349"/>
        <v>Defensives</v>
      </c>
      <c r="F3765" s="100">
        <v>9.3100000000000006E-3</v>
      </c>
      <c r="G3765" s="101">
        <v>15.693</v>
      </c>
      <c r="H3765" s="98">
        <v>0.11418</v>
      </c>
      <c r="I3765" s="20">
        <f t="shared" si="350"/>
        <v>1</v>
      </c>
      <c r="J3765" s="102">
        <f t="shared" si="351"/>
        <v>5.9325814057222968E-4</v>
      </c>
      <c r="K3765" s="102">
        <f t="shared" si="352"/>
        <v>5.1958148587513547E-3</v>
      </c>
      <c r="L3765" s="96">
        <f t="shared" si="353"/>
        <v>9.3100000000000006E-3</v>
      </c>
    </row>
    <row r="3766" spans="1:12" ht="13.95" customHeight="1" x14ac:dyDescent="0.3">
      <c r="A3766" s="94">
        <v>44439</v>
      </c>
      <c r="B3766" s="57" t="s">
        <v>186</v>
      </c>
      <c r="C3766" s="57" t="s">
        <v>115</v>
      </c>
      <c r="D3766" s="19" t="str">
        <f t="shared" si="348"/>
        <v>Defensives</v>
      </c>
      <c r="E3766" s="19" t="str">
        <f t="shared" si="349"/>
        <v>Defensives</v>
      </c>
      <c r="F3766" s="100">
        <v>9.1599999999999997E-3</v>
      </c>
      <c r="G3766" s="101">
        <v>15.228</v>
      </c>
      <c r="H3766" s="98">
        <v>0.14086000000000001</v>
      </c>
      <c r="I3766" s="20">
        <f t="shared" si="350"/>
        <v>1</v>
      </c>
      <c r="J3766" s="102">
        <f t="shared" si="351"/>
        <v>6.0152350932492779E-4</v>
      </c>
      <c r="K3766" s="102">
        <f t="shared" si="352"/>
        <v>4.2703642575956822E-3</v>
      </c>
      <c r="L3766" s="96">
        <f t="shared" si="353"/>
        <v>9.1599999999999997E-3</v>
      </c>
    </row>
    <row r="3767" spans="1:12" ht="13.95" customHeight="1" x14ac:dyDescent="0.3">
      <c r="A3767" s="94">
        <v>44469</v>
      </c>
      <c r="B3767" s="57" t="s">
        <v>186</v>
      </c>
      <c r="C3767" s="57" t="s">
        <v>115</v>
      </c>
      <c r="D3767" s="19" t="str">
        <f t="shared" si="348"/>
        <v>Defensives</v>
      </c>
      <c r="E3767" s="19" t="str">
        <f t="shared" si="349"/>
        <v>Defensives</v>
      </c>
      <c r="F3767" s="100">
        <v>9.6399999999999993E-3</v>
      </c>
      <c r="G3767" s="101">
        <v>15.997999999999999</v>
      </c>
      <c r="H3767" s="98">
        <v>0.13935</v>
      </c>
      <c r="I3767" s="20">
        <f t="shared" si="350"/>
        <v>1</v>
      </c>
      <c r="J3767" s="102">
        <f t="shared" si="351"/>
        <v>6.0257532191523942E-4</v>
      </c>
      <c r="K3767" s="102">
        <f t="shared" si="352"/>
        <v>4.324186020202651E-3</v>
      </c>
      <c r="L3767" s="96">
        <f t="shared" si="353"/>
        <v>9.6399999999999993E-3</v>
      </c>
    </row>
    <row r="3768" spans="1:12" ht="13.95" customHeight="1" x14ac:dyDescent="0.3">
      <c r="A3768" s="94">
        <v>44500</v>
      </c>
      <c r="B3768" s="57" t="s">
        <v>186</v>
      </c>
      <c r="C3768" s="57" t="s">
        <v>115</v>
      </c>
      <c r="D3768" s="19" t="str">
        <f t="shared" si="348"/>
        <v>Defensives</v>
      </c>
      <c r="E3768" s="19" t="str">
        <f t="shared" si="349"/>
        <v>Defensives</v>
      </c>
      <c r="F3768" s="100">
        <v>9.1400000000000006E-3</v>
      </c>
      <c r="G3768" s="101">
        <v>13.379</v>
      </c>
      <c r="H3768" s="98">
        <v>0.14274000000000001</v>
      </c>
      <c r="I3768" s="20">
        <f t="shared" si="350"/>
        <v>1</v>
      </c>
      <c r="J3768" s="102">
        <f t="shared" si="351"/>
        <v>6.8316017639584426E-4</v>
      </c>
      <c r="K3768" s="102">
        <f t="shared" si="352"/>
        <v>4.7860457923206128E-3</v>
      </c>
      <c r="L3768" s="96">
        <f t="shared" si="353"/>
        <v>9.1400000000000006E-3</v>
      </c>
    </row>
    <row r="3769" spans="1:12" ht="13.95" customHeight="1" x14ac:dyDescent="0.3">
      <c r="A3769" s="94">
        <v>44530</v>
      </c>
      <c r="B3769" s="57" t="s">
        <v>186</v>
      </c>
      <c r="C3769" s="57" t="s">
        <v>115</v>
      </c>
      <c r="D3769" s="19" t="str">
        <f t="shared" si="348"/>
        <v>Defensives</v>
      </c>
      <c r="E3769" s="19" t="str">
        <f t="shared" si="349"/>
        <v>Defensives</v>
      </c>
      <c r="F3769" s="100">
        <v>9.0200000000000002E-3</v>
      </c>
      <c r="G3769" s="101">
        <v>13.721</v>
      </c>
      <c r="H3769" s="98">
        <v>0.16136</v>
      </c>
      <c r="I3769" s="20">
        <f t="shared" si="350"/>
        <v>1</v>
      </c>
      <c r="J3769" s="102">
        <f t="shared" si="351"/>
        <v>6.57386487865316E-4</v>
      </c>
      <c r="K3769" s="102">
        <f t="shared" si="352"/>
        <v>4.0740362411088001E-3</v>
      </c>
      <c r="L3769" s="96">
        <f t="shared" si="353"/>
        <v>9.0200000000000002E-3</v>
      </c>
    </row>
    <row r="3770" spans="1:12" ht="13.95" customHeight="1" x14ac:dyDescent="0.3">
      <c r="A3770" s="94">
        <v>44561</v>
      </c>
      <c r="B3770" s="57" t="s">
        <v>186</v>
      </c>
      <c r="C3770" s="57" t="s">
        <v>115</v>
      </c>
      <c r="D3770" s="19" t="str">
        <f t="shared" si="348"/>
        <v>Defensives</v>
      </c>
      <c r="E3770" s="19" t="str">
        <f t="shared" si="349"/>
        <v>Defensives</v>
      </c>
      <c r="F3770" s="100">
        <v>8.9800000000000001E-3</v>
      </c>
      <c r="G3770" s="101">
        <v>10.983000000000001</v>
      </c>
      <c r="H3770" s="98">
        <v>0.16800000000000001</v>
      </c>
      <c r="I3770" s="20">
        <f t="shared" si="350"/>
        <v>1</v>
      </c>
      <c r="J3770" s="102">
        <f t="shared" si="351"/>
        <v>8.1762724210142942E-4</v>
      </c>
      <c r="K3770" s="102">
        <f t="shared" si="352"/>
        <v>4.8668288220323173E-3</v>
      </c>
      <c r="L3770" s="96">
        <f t="shared" si="353"/>
        <v>8.9800000000000001E-3</v>
      </c>
    </row>
    <row r="3771" spans="1:12" ht="13.95" customHeight="1" x14ac:dyDescent="0.3">
      <c r="A3771" s="94">
        <v>44592</v>
      </c>
      <c r="B3771" s="57" t="s">
        <v>186</v>
      </c>
      <c r="C3771" s="57" t="s">
        <v>115</v>
      </c>
      <c r="D3771" s="19" t="str">
        <f t="shared" si="348"/>
        <v>Defensives</v>
      </c>
      <c r="E3771" s="19" t="str">
        <f t="shared" si="349"/>
        <v>Defensives</v>
      </c>
      <c r="F3771" s="100">
        <v>7.8200000000000006E-3</v>
      </c>
      <c r="G3771" s="101">
        <v>16.198</v>
      </c>
      <c r="H3771" s="98">
        <v>0.12540999999999999</v>
      </c>
      <c r="I3771" s="20">
        <f t="shared" si="350"/>
        <v>1</v>
      </c>
      <c r="J3771" s="102">
        <f t="shared" si="351"/>
        <v>4.8277565131497717E-4</v>
      </c>
      <c r="K3771" s="102">
        <f t="shared" si="352"/>
        <v>3.8495785927356446E-3</v>
      </c>
      <c r="L3771" s="96">
        <f t="shared" si="353"/>
        <v>7.8200000000000006E-3</v>
      </c>
    </row>
    <row r="3772" spans="1:12" ht="13.95" customHeight="1" x14ac:dyDescent="0.3">
      <c r="A3772" s="94">
        <v>44620</v>
      </c>
      <c r="B3772" s="57" t="s">
        <v>186</v>
      </c>
      <c r="C3772" s="57" t="s">
        <v>115</v>
      </c>
      <c r="D3772" s="19" t="str">
        <f t="shared" si="348"/>
        <v>Defensives</v>
      </c>
      <c r="E3772" s="19" t="str">
        <f t="shared" si="349"/>
        <v>Defensives</v>
      </c>
      <c r="F3772" s="100">
        <v>7.8900000000000012E-3</v>
      </c>
      <c r="G3772" s="101">
        <v>15.042999999999999</v>
      </c>
      <c r="H3772" s="98">
        <v>0.12345</v>
      </c>
      <c r="I3772" s="20">
        <f t="shared" si="350"/>
        <v>1</v>
      </c>
      <c r="J3772" s="102">
        <f t="shared" si="351"/>
        <v>5.2449644352855161E-4</v>
      </c>
      <c r="K3772" s="102">
        <f t="shared" si="352"/>
        <v>4.2486548685990409E-3</v>
      </c>
      <c r="L3772" s="96">
        <f t="shared" si="353"/>
        <v>7.8900000000000012E-3</v>
      </c>
    </row>
    <row r="3773" spans="1:12" ht="13.95" customHeight="1" x14ac:dyDescent="0.3">
      <c r="A3773" s="94">
        <v>44651</v>
      </c>
      <c r="B3773" s="57" t="s">
        <v>186</v>
      </c>
      <c r="C3773" s="57" t="s">
        <v>115</v>
      </c>
      <c r="D3773" s="19" t="str">
        <f t="shared" si="348"/>
        <v>Defensives</v>
      </c>
      <c r="E3773" s="19" t="str">
        <f t="shared" si="349"/>
        <v>Defensives</v>
      </c>
      <c r="F3773" s="100">
        <v>8.2299999999999995E-3</v>
      </c>
      <c r="G3773" s="101">
        <v>16.416</v>
      </c>
      <c r="H3773" s="98">
        <v>0.12136</v>
      </c>
      <c r="I3773" s="20">
        <f t="shared" si="350"/>
        <v>1</v>
      </c>
      <c r="J3773" s="102">
        <f t="shared" si="351"/>
        <v>5.0134015594541909E-4</v>
      </c>
      <c r="K3773" s="102">
        <f t="shared" si="352"/>
        <v>4.1310164464849961E-3</v>
      </c>
      <c r="L3773" s="96">
        <f t="shared" si="353"/>
        <v>8.2299999999999995E-3</v>
      </c>
    </row>
    <row r="3774" spans="1:12" ht="13.95" customHeight="1" x14ac:dyDescent="0.3">
      <c r="A3774" s="94">
        <v>44681</v>
      </c>
      <c r="B3774" s="57" t="s">
        <v>186</v>
      </c>
      <c r="C3774" s="57" t="s">
        <v>115</v>
      </c>
      <c r="D3774" s="19" t="str">
        <f t="shared" si="348"/>
        <v>Defensives</v>
      </c>
      <c r="E3774" s="19" t="str">
        <f t="shared" si="349"/>
        <v>Defensives</v>
      </c>
      <c r="F3774" s="100">
        <v>8.5599999999999999E-3</v>
      </c>
      <c r="G3774" s="101">
        <v>14.993</v>
      </c>
      <c r="H3774" s="98">
        <v>0.12349</v>
      </c>
      <c r="I3774" s="20">
        <f t="shared" si="350"/>
        <v>1</v>
      </c>
      <c r="J3774" s="102">
        <f t="shared" si="351"/>
        <v>5.7093310211431996E-4</v>
      </c>
      <c r="K3774" s="102">
        <f t="shared" si="352"/>
        <v>4.6233144555374523E-3</v>
      </c>
      <c r="L3774" s="96">
        <f t="shared" si="353"/>
        <v>8.5599999999999999E-3</v>
      </c>
    </row>
    <row r="3775" spans="1:12" ht="13.95" customHeight="1" x14ac:dyDescent="0.3">
      <c r="A3775" s="94">
        <v>44712</v>
      </c>
      <c r="B3775" s="57" t="s">
        <v>186</v>
      </c>
      <c r="C3775" s="57" t="s">
        <v>115</v>
      </c>
      <c r="D3775" s="19" t="str">
        <f t="shared" si="348"/>
        <v>Defensives</v>
      </c>
      <c r="E3775" s="19" t="str">
        <f t="shared" si="349"/>
        <v>Defensives</v>
      </c>
      <c r="F3775" s="100">
        <v>9.5700000000000004E-3</v>
      </c>
      <c r="G3775" s="101">
        <v>17.969000000000001</v>
      </c>
      <c r="H3775" s="98">
        <v>0.11484999999999999</v>
      </c>
      <c r="I3775" s="20">
        <f t="shared" si="350"/>
        <v>1</v>
      </c>
      <c r="J3775" s="102">
        <f t="shared" si="351"/>
        <v>5.3258389448494628E-4</v>
      </c>
      <c r="K3775" s="102">
        <f t="shared" si="352"/>
        <v>4.6372128383539079E-3</v>
      </c>
      <c r="L3775" s="96">
        <f t="shared" si="353"/>
        <v>9.5700000000000004E-3</v>
      </c>
    </row>
    <row r="3776" spans="1:12" ht="13.95" customHeight="1" x14ac:dyDescent="0.3">
      <c r="A3776" s="94">
        <v>44742</v>
      </c>
      <c r="B3776" s="57" t="s">
        <v>186</v>
      </c>
      <c r="C3776" s="57" t="s">
        <v>115</v>
      </c>
      <c r="D3776" s="19" t="str">
        <f t="shared" si="348"/>
        <v>Defensives</v>
      </c>
      <c r="E3776" s="19" t="str">
        <f t="shared" si="349"/>
        <v>Defensives</v>
      </c>
      <c r="F3776" s="100">
        <v>1.0149999999999999E-2</v>
      </c>
      <c r="G3776" s="101">
        <v>15.855</v>
      </c>
      <c r="H3776" s="98">
        <v>0.10627</v>
      </c>
      <c r="I3776" s="20">
        <f t="shared" si="350"/>
        <v>1</v>
      </c>
      <c r="J3776" s="102">
        <f t="shared" si="351"/>
        <v>6.4017660044150099E-4</v>
      </c>
      <c r="K3776" s="102">
        <f t="shared" si="352"/>
        <v>6.0240575933142087E-3</v>
      </c>
      <c r="L3776" s="96">
        <f t="shared" si="353"/>
        <v>1.0149999999999999E-2</v>
      </c>
    </row>
    <row r="3777" spans="1:12" ht="13.95" customHeight="1" x14ac:dyDescent="0.3">
      <c r="A3777" s="94">
        <v>44773</v>
      </c>
      <c r="B3777" s="57" t="s">
        <v>186</v>
      </c>
      <c r="C3777" s="57" t="s">
        <v>115</v>
      </c>
      <c r="D3777" s="19" t="str">
        <f t="shared" si="348"/>
        <v>Defensives</v>
      </c>
      <c r="E3777" s="19" t="str">
        <f t="shared" si="349"/>
        <v>Defensives</v>
      </c>
      <c r="F3777" s="100">
        <v>1.234E-2</v>
      </c>
      <c r="G3777" s="101">
        <v>20.948</v>
      </c>
      <c r="H3777" s="98">
        <v>8.8370000000000004E-2</v>
      </c>
      <c r="I3777" s="20">
        <f t="shared" si="350"/>
        <v>1</v>
      </c>
      <c r="J3777" s="102">
        <f t="shared" si="351"/>
        <v>5.8907771624976135E-4</v>
      </c>
      <c r="K3777" s="102">
        <f t="shared" si="352"/>
        <v>6.6660373005517862E-3</v>
      </c>
      <c r="L3777" s="96">
        <f t="shared" si="353"/>
        <v>1.234E-2</v>
      </c>
    </row>
    <row r="3778" spans="1:12" ht="13.95" customHeight="1" x14ac:dyDescent="0.3">
      <c r="A3778" s="94">
        <v>44804</v>
      </c>
      <c r="B3778" s="57" t="s">
        <v>186</v>
      </c>
      <c r="C3778" s="57" t="s">
        <v>115</v>
      </c>
      <c r="D3778" s="19" t="str">
        <f t="shared" si="348"/>
        <v>Defensives</v>
      </c>
      <c r="E3778" s="19" t="str">
        <f t="shared" si="349"/>
        <v>Defensives</v>
      </c>
      <c r="F3778" s="100">
        <v>1.225E-2</v>
      </c>
      <c r="G3778" s="101">
        <v>22.727</v>
      </c>
      <c r="H3778" s="98">
        <v>8.0419999999999991E-2</v>
      </c>
      <c r="I3778" s="20">
        <f t="shared" si="350"/>
        <v>1</v>
      </c>
      <c r="J3778" s="102">
        <f t="shared" si="351"/>
        <v>5.3900646807761689E-4</v>
      </c>
      <c r="K3778" s="102">
        <f t="shared" si="352"/>
        <v>6.7023932862175697E-3</v>
      </c>
      <c r="L3778" s="96">
        <f t="shared" si="353"/>
        <v>1.225E-2</v>
      </c>
    </row>
    <row r="3779" spans="1:12" ht="13.95" customHeight="1" x14ac:dyDescent="0.3">
      <c r="A3779" s="94">
        <v>44834</v>
      </c>
      <c r="B3779" s="57" t="s">
        <v>186</v>
      </c>
      <c r="C3779" s="57" t="s">
        <v>115</v>
      </c>
      <c r="D3779" s="19" t="str">
        <f t="shared" si="348"/>
        <v>Defensives</v>
      </c>
      <c r="E3779" s="19" t="str">
        <f t="shared" si="349"/>
        <v>Defensives</v>
      </c>
      <c r="F3779" s="100">
        <v>1.0659999999999999E-2</v>
      </c>
      <c r="G3779" s="101">
        <v>20.077999999999999</v>
      </c>
      <c r="H3779" s="98">
        <v>8.1029999999999991E-2</v>
      </c>
      <c r="I3779" s="20">
        <f t="shared" si="350"/>
        <v>1</v>
      </c>
      <c r="J3779" s="102">
        <f t="shared" si="351"/>
        <v>5.3092937543580037E-4</v>
      </c>
      <c r="K3779" s="102">
        <f t="shared" si="352"/>
        <v>6.5522568855460993E-3</v>
      </c>
      <c r="L3779" s="96">
        <f t="shared" si="353"/>
        <v>1.0659999999999999E-2</v>
      </c>
    </row>
    <row r="3780" spans="1:12" ht="13.95" customHeight="1" x14ac:dyDescent="0.3">
      <c r="A3780" s="94">
        <v>44865</v>
      </c>
      <c r="B3780" s="57" t="s">
        <v>186</v>
      </c>
      <c r="C3780" s="57" t="s">
        <v>115</v>
      </c>
      <c r="D3780" s="19" t="str">
        <f t="shared" si="348"/>
        <v>Defensives</v>
      </c>
      <c r="E3780" s="19" t="str">
        <f t="shared" si="349"/>
        <v>Defensives</v>
      </c>
      <c r="F3780" s="100">
        <v>1.0120000000000001E-2</v>
      </c>
      <c r="G3780" s="101">
        <v>19.678000000000001</v>
      </c>
      <c r="H3780" s="98">
        <v>7.8880000000000006E-2</v>
      </c>
      <c r="I3780" s="20">
        <f t="shared" si="350"/>
        <v>1</v>
      </c>
      <c r="J3780" s="102">
        <f t="shared" si="351"/>
        <v>5.1427990649456244E-4</v>
      </c>
      <c r="K3780" s="102">
        <f t="shared" si="352"/>
        <v>6.5197756908539862E-3</v>
      </c>
      <c r="L3780" s="96">
        <f t="shared" si="353"/>
        <v>1.0120000000000001E-2</v>
      </c>
    </row>
    <row r="3781" spans="1:12" ht="13.95" customHeight="1" x14ac:dyDescent="0.3">
      <c r="A3781" s="94">
        <v>44895</v>
      </c>
      <c r="B3781" s="57" t="s">
        <v>186</v>
      </c>
      <c r="C3781" s="57" t="s">
        <v>115</v>
      </c>
      <c r="D3781" s="19" t="str">
        <f t="shared" ref="D3781:D3844" si="354">VLOOKUP(C3781,GicsMap,2,FALSE)</f>
        <v>Defensives</v>
      </c>
      <c r="E3781" s="19" t="str">
        <f t="shared" ref="E3781:E3844" si="355">IF(D3781="Cyclicals",IF(COUNTIF(GlobalList,B3781)&gt;0,"WEG &amp; Embraer","Cyclicals ex-WEG &amp; Embraer"),D3781)</f>
        <v>Defensives</v>
      </c>
      <c r="F3781" s="100">
        <v>9.2300000000000004E-3</v>
      </c>
      <c r="G3781" s="101">
        <v>17.675000000000001</v>
      </c>
      <c r="H3781" s="98">
        <v>7.3650000000000007E-2</v>
      </c>
      <c r="I3781" s="20">
        <f t="shared" ref="I3781:I3844" si="356">IF(AND(ISNUMBER(G3781),ISNUMBER(H3781),G3781&gt;=PEmin,G3781&lt;=PEmax,H3781&gt;=ROEmin,H3781&lt;=ROEmax),1,0)</f>
        <v>1</v>
      </c>
      <c r="J3781" s="102">
        <f t="shared" ref="J3781:J3844" si="357">IF(I3781=1,F3781/G3781,0)</f>
        <v>5.2220650636492221E-4</v>
      </c>
      <c r="K3781" s="102">
        <f t="shared" ref="K3781:K3844" si="358">IF(I3781=1,J3781/H3781,0)</f>
        <v>7.0903802629317331E-3</v>
      </c>
      <c r="L3781" s="96">
        <f t="shared" ref="L3781:L3844" si="359">I3781*F3781</f>
        <v>9.2300000000000004E-3</v>
      </c>
    </row>
    <row r="3782" spans="1:12" ht="13.95" customHeight="1" x14ac:dyDescent="0.3">
      <c r="A3782" s="94">
        <v>44926</v>
      </c>
      <c r="B3782" s="57" t="s">
        <v>186</v>
      </c>
      <c r="C3782" s="57" t="s">
        <v>115</v>
      </c>
      <c r="D3782" s="19" t="str">
        <f t="shared" si="354"/>
        <v>Defensives</v>
      </c>
      <c r="E3782" s="19" t="str">
        <f t="shared" si="355"/>
        <v>Defensives</v>
      </c>
      <c r="F3782" s="100">
        <v>9.6699999999999998E-3</v>
      </c>
      <c r="G3782" s="101">
        <v>18.088000000000001</v>
      </c>
      <c r="H3782" s="98">
        <v>5.3749999999999999E-2</v>
      </c>
      <c r="I3782" s="20">
        <f t="shared" si="356"/>
        <v>1</v>
      </c>
      <c r="J3782" s="102">
        <f t="shared" si="357"/>
        <v>5.3460858027421486E-4</v>
      </c>
      <c r="K3782" s="102">
        <f t="shared" si="358"/>
        <v>9.9462061446365553E-3</v>
      </c>
      <c r="L3782" s="96">
        <f t="shared" si="359"/>
        <v>9.6699999999999998E-3</v>
      </c>
    </row>
    <row r="3783" spans="1:12" ht="13.95" customHeight="1" x14ac:dyDescent="0.3">
      <c r="A3783" s="94">
        <v>44957</v>
      </c>
      <c r="B3783" s="57" t="s">
        <v>186</v>
      </c>
      <c r="C3783" s="57" t="s">
        <v>115</v>
      </c>
      <c r="D3783" s="19" t="str">
        <f t="shared" si="354"/>
        <v>Defensives</v>
      </c>
      <c r="E3783" s="19" t="str">
        <f t="shared" si="355"/>
        <v>Defensives</v>
      </c>
      <c r="F3783" s="100">
        <v>9.4399999999999987E-3</v>
      </c>
      <c r="G3783" s="101">
        <v>17.559000000000001</v>
      </c>
      <c r="H3783" s="98">
        <v>5.4059999999999997E-2</v>
      </c>
      <c r="I3783" s="20">
        <f t="shared" si="356"/>
        <v>1</v>
      </c>
      <c r="J3783" s="102">
        <f t="shared" si="357"/>
        <v>5.3761603735975839E-4</v>
      </c>
      <c r="K3783" s="102">
        <f t="shared" si="358"/>
        <v>9.9448027628516178E-3</v>
      </c>
      <c r="L3783" s="96">
        <f t="shared" si="359"/>
        <v>9.4399999999999987E-3</v>
      </c>
    </row>
    <row r="3784" spans="1:12" ht="13.95" customHeight="1" x14ac:dyDescent="0.3">
      <c r="A3784" s="94">
        <v>44985</v>
      </c>
      <c r="B3784" s="57" t="s">
        <v>186</v>
      </c>
      <c r="C3784" s="57" t="s">
        <v>115</v>
      </c>
      <c r="D3784" s="19" t="str">
        <f t="shared" si="354"/>
        <v>Defensives</v>
      </c>
      <c r="E3784" s="19" t="str">
        <f t="shared" si="355"/>
        <v>Defensives</v>
      </c>
      <c r="F3784" s="100">
        <v>9.7400000000000004E-3</v>
      </c>
      <c r="G3784" s="101">
        <v>16.600000000000001</v>
      </c>
      <c r="H3784" s="98">
        <v>5.7220000000000007E-2</v>
      </c>
      <c r="I3784" s="20">
        <f t="shared" si="356"/>
        <v>1</v>
      </c>
      <c r="J3784" s="102">
        <f t="shared" si="357"/>
        <v>5.8674698795180725E-4</v>
      </c>
      <c r="K3784" s="102">
        <f t="shared" si="358"/>
        <v>1.0254229079898763E-2</v>
      </c>
      <c r="L3784" s="96">
        <f t="shared" si="359"/>
        <v>9.7400000000000004E-3</v>
      </c>
    </row>
    <row r="3785" spans="1:12" ht="13.95" customHeight="1" x14ac:dyDescent="0.3">
      <c r="A3785" s="94">
        <v>45016</v>
      </c>
      <c r="B3785" s="57" t="s">
        <v>186</v>
      </c>
      <c r="C3785" s="57" t="s">
        <v>115</v>
      </c>
      <c r="D3785" s="19" t="str">
        <f t="shared" si="354"/>
        <v>Defensives</v>
      </c>
      <c r="E3785" s="19" t="str">
        <f t="shared" si="355"/>
        <v>Defensives</v>
      </c>
      <c r="F3785" s="100">
        <v>9.2200000000000008E-3</v>
      </c>
      <c r="G3785" s="101">
        <v>14.659000000000001</v>
      </c>
      <c r="H3785" s="98">
        <v>6.0470000000000003E-2</v>
      </c>
      <c r="I3785" s="20">
        <f t="shared" si="356"/>
        <v>1</v>
      </c>
      <c r="J3785" s="102">
        <f t="shared" si="357"/>
        <v>6.2896514086909069E-4</v>
      </c>
      <c r="K3785" s="102">
        <f t="shared" si="358"/>
        <v>1.040127568826014E-2</v>
      </c>
      <c r="L3785" s="96">
        <f t="shared" si="359"/>
        <v>9.2200000000000008E-3</v>
      </c>
    </row>
    <row r="3786" spans="1:12" ht="13.95" customHeight="1" x14ac:dyDescent="0.3">
      <c r="A3786" s="94">
        <v>45046</v>
      </c>
      <c r="B3786" s="57" t="s">
        <v>186</v>
      </c>
      <c r="C3786" s="57" t="s">
        <v>115</v>
      </c>
      <c r="D3786" s="19" t="str">
        <f t="shared" si="354"/>
        <v>Defensives</v>
      </c>
      <c r="E3786" s="19" t="str">
        <f t="shared" si="355"/>
        <v>Defensives</v>
      </c>
      <c r="F3786" s="100">
        <v>9.75E-3</v>
      </c>
      <c r="G3786" s="101">
        <v>15.561</v>
      </c>
      <c r="H3786" s="98">
        <v>6.5769999999999995E-2</v>
      </c>
      <c r="I3786" s="20">
        <f t="shared" si="356"/>
        <v>1</v>
      </c>
      <c r="J3786" s="102">
        <f t="shared" si="357"/>
        <v>6.2656641604010022E-4</v>
      </c>
      <c r="K3786" s="102">
        <f t="shared" si="358"/>
        <v>9.5266294061137329E-3</v>
      </c>
      <c r="L3786" s="96">
        <f t="shared" si="359"/>
        <v>9.75E-3</v>
      </c>
    </row>
    <row r="3787" spans="1:12" ht="13.95" customHeight="1" x14ac:dyDescent="0.3">
      <c r="A3787" s="94">
        <v>45077</v>
      </c>
      <c r="B3787" s="57" t="s">
        <v>186</v>
      </c>
      <c r="C3787" s="57" t="s">
        <v>115</v>
      </c>
      <c r="D3787" s="19" t="str">
        <f t="shared" si="354"/>
        <v>Defensives</v>
      </c>
      <c r="E3787" s="19" t="str">
        <f t="shared" si="355"/>
        <v>Defensives</v>
      </c>
      <c r="F3787" s="100">
        <v>9.4900000000000002E-3</v>
      </c>
      <c r="G3787" s="101">
        <v>16.863</v>
      </c>
      <c r="H3787" s="98">
        <v>6.4329999999999998E-2</v>
      </c>
      <c r="I3787" s="20">
        <f t="shared" si="356"/>
        <v>1</v>
      </c>
      <c r="J3787" s="102">
        <f t="shared" si="357"/>
        <v>5.6277056277056277E-4</v>
      </c>
      <c r="K3787" s="102">
        <f t="shared" si="358"/>
        <v>8.7481822286734467E-3</v>
      </c>
      <c r="L3787" s="96">
        <f t="shared" si="359"/>
        <v>9.4900000000000002E-3</v>
      </c>
    </row>
    <row r="3788" spans="1:12" ht="13.95" customHeight="1" x14ac:dyDescent="0.3">
      <c r="A3788" s="94">
        <v>45107</v>
      </c>
      <c r="B3788" s="57" t="s">
        <v>186</v>
      </c>
      <c r="C3788" s="57" t="s">
        <v>115</v>
      </c>
      <c r="D3788" s="19" t="str">
        <f t="shared" si="354"/>
        <v>Defensives</v>
      </c>
      <c r="E3788" s="19" t="str">
        <f t="shared" si="355"/>
        <v>Defensives</v>
      </c>
      <c r="F3788" s="100">
        <v>9.4299999999999991E-3</v>
      </c>
      <c r="G3788" s="101">
        <v>19.507000000000001</v>
      </c>
      <c r="H3788" s="98">
        <v>5.7939999999999998E-2</v>
      </c>
      <c r="I3788" s="20">
        <f t="shared" si="356"/>
        <v>1</v>
      </c>
      <c r="J3788" s="102">
        <f t="shared" si="357"/>
        <v>4.8341620956579681E-4</v>
      </c>
      <c r="K3788" s="102">
        <f t="shared" si="358"/>
        <v>8.3433933304417809E-3</v>
      </c>
      <c r="L3788" s="96">
        <f t="shared" si="359"/>
        <v>9.4299999999999991E-3</v>
      </c>
    </row>
    <row r="3789" spans="1:12" ht="13.95" customHeight="1" x14ac:dyDescent="0.3">
      <c r="A3789" s="94">
        <v>45138</v>
      </c>
      <c r="B3789" s="57" t="s">
        <v>186</v>
      </c>
      <c r="C3789" s="57" t="s">
        <v>115</v>
      </c>
      <c r="D3789" s="19" t="str">
        <f t="shared" si="354"/>
        <v>Defensives</v>
      </c>
      <c r="E3789" s="19" t="str">
        <f t="shared" si="355"/>
        <v>Defensives</v>
      </c>
      <c r="F3789" s="100">
        <v>9.9299999999999996E-3</v>
      </c>
      <c r="G3789" s="101">
        <v>20.779</v>
      </c>
      <c r="H3789" s="98">
        <v>6.0780000000000001E-2</v>
      </c>
      <c r="I3789" s="20">
        <f t="shared" si="356"/>
        <v>1</v>
      </c>
      <c r="J3789" s="102">
        <f t="shared" si="357"/>
        <v>4.7788632754223011E-4</v>
      </c>
      <c r="K3789" s="102">
        <f t="shared" si="358"/>
        <v>7.8625588605171128E-3</v>
      </c>
      <c r="L3789" s="96">
        <f t="shared" si="359"/>
        <v>9.9299999999999996E-3</v>
      </c>
    </row>
    <row r="3790" spans="1:12" ht="13.95" customHeight="1" x14ac:dyDescent="0.3">
      <c r="A3790" s="94">
        <v>45169</v>
      </c>
      <c r="B3790" s="57" t="s">
        <v>186</v>
      </c>
      <c r="C3790" s="57" t="s">
        <v>115</v>
      </c>
      <c r="D3790" s="19" t="str">
        <f t="shared" si="354"/>
        <v>Defensives</v>
      </c>
      <c r="E3790" s="19" t="str">
        <f t="shared" si="355"/>
        <v>Defensives</v>
      </c>
      <c r="F3790" s="100">
        <v>9.4199999999999996E-3</v>
      </c>
      <c r="G3790" s="101">
        <v>15.266</v>
      </c>
      <c r="H3790" s="98">
        <v>6.0269999999999997E-2</v>
      </c>
      <c r="I3790" s="20">
        <f t="shared" si="356"/>
        <v>1</v>
      </c>
      <c r="J3790" s="102">
        <f t="shared" si="357"/>
        <v>6.1705751342853402E-4</v>
      </c>
      <c r="K3790" s="102">
        <f t="shared" si="358"/>
        <v>1.0238219900921421E-2</v>
      </c>
      <c r="L3790" s="96">
        <f t="shared" si="359"/>
        <v>9.4199999999999996E-3</v>
      </c>
    </row>
    <row r="3791" spans="1:12" ht="13.95" customHeight="1" x14ac:dyDescent="0.3">
      <c r="A3791" s="94">
        <v>45199</v>
      </c>
      <c r="B3791" s="57" t="s">
        <v>186</v>
      </c>
      <c r="C3791" s="57" t="s">
        <v>115</v>
      </c>
      <c r="D3791" s="19" t="str">
        <f t="shared" si="354"/>
        <v>Defensives</v>
      </c>
      <c r="E3791" s="19" t="str">
        <f t="shared" si="355"/>
        <v>Defensives</v>
      </c>
      <c r="F3791" s="100">
        <v>9.3400000000000011E-3</v>
      </c>
      <c r="G3791" s="101">
        <v>16.669</v>
      </c>
      <c r="H3791" s="98">
        <v>7.1360000000000007E-2</v>
      </c>
      <c r="I3791" s="20">
        <f t="shared" si="356"/>
        <v>1</v>
      </c>
      <c r="J3791" s="102">
        <f t="shared" si="357"/>
        <v>5.6032155498230254E-4</v>
      </c>
      <c r="K3791" s="102">
        <f t="shared" si="358"/>
        <v>7.8520397278910095E-3</v>
      </c>
      <c r="L3791" s="96">
        <f t="shared" si="359"/>
        <v>9.3400000000000011E-3</v>
      </c>
    </row>
    <row r="3792" spans="1:12" ht="13.95" customHeight="1" x14ac:dyDescent="0.3">
      <c r="A3792" s="94">
        <v>45230</v>
      </c>
      <c r="B3792" s="57" t="s">
        <v>186</v>
      </c>
      <c r="C3792" s="57" t="s">
        <v>115</v>
      </c>
      <c r="D3792" s="19" t="str">
        <f t="shared" si="354"/>
        <v>Defensives</v>
      </c>
      <c r="E3792" s="19" t="str">
        <f t="shared" si="355"/>
        <v>Defensives</v>
      </c>
      <c r="F3792" s="100">
        <v>8.6400000000000001E-3</v>
      </c>
      <c r="G3792" s="101">
        <v>14.837999999999999</v>
      </c>
      <c r="H3792" s="98">
        <v>5.6059999999999999E-2</v>
      </c>
      <c r="I3792" s="20">
        <f t="shared" si="356"/>
        <v>1</v>
      </c>
      <c r="J3792" s="102">
        <f t="shared" si="357"/>
        <v>5.8228871815608574E-4</v>
      </c>
      <c r="K3792" s="102">
        <f t="shared" si="358"/>
        <v>1.0386884019908772E-2</v>
      </c>
      <c r="L3792" s="96">
        <f t="shared" si="359"/>
        <v>8.6400000000000001E-3</v>
      </c>
    </row>
    <row r="3793" spans="1:12" ht="13.95" customHeight="1" x14ac:dyDescent="0.3">
      <c r="A3793" s="94">
        <v>45260</v>
      </c>
      <c r="B3793" s="57" t="s">
        <v>186</v>
      </c>
      <c r="C3793" s="57" t="s">
        <v>115</v>
      </c>
      <c r="D3793" s="19" t="str">
        <f t="shared" si="354"/>
        <v>Defensives</v>
      </c>
      <c r="E3793" s="19" t="str">
        <f t="shared" si="355"/>
        <v>Defensives</v>
      </c>
      <c r="F3793" s="100">
        <v>9.1000000000000004E-3</v>
      </c>
      <c r="G3793" s="101">
        <v>18.344999999999999</v>
      </c>
      <c r="H3793" s="98">
        <v>5.6399999999999999E-2</v>
      </c>
      <c r="I3793" s="20">
        <f t="shared" si="356"/>
        <v>1</v>
      </c>
      <c r="J3793" s="102">
        <f t="shared" si="357"/>
        <v>4.9604796947397116E-4</v>
      </c>
      <c r="K3793" s="102">
        <f t="shared" si="358"/>
        <v>8.7951767637228923E-3</v>
      </c>
      <c r="L3793" s="96">
        <f t="shared" si="359"/>
        <v>9.1000000000000004E-3</v>
      </c>
    </row>
    <row r="3794" spans="1:12" ht="13.95" customHeight="1" x14ac:dyDescent="0.3">
      <c r="A3794" s="94">
        <v>45291</v>
      </c>
      <c r="B3794" s="57" t="s">
        <v>186</v>
      </c>
      <c r="C3794" s="57" t="s">
        <v>115</v>
      </c>
      <c r="D3794" s="19" t="str">
        <f t="shared" si="354"/>
        <v>Defensives</v>
      </c>
      <c r="E3794" s="19" t="str">
        <f t="shared" si="355"/>
        <v>Defensives</v>
      </c>
      <c r="F3794" s="100">
        <v>9.389999999999999E-3</v>
      </c>
      <c r="G3794" s="101">
        <v>29.72</v>
      </c>
      <c r="H3794" s="98">
        <v>3.5729999999999998E-2</v>
      </c>
      <c r="I3794" s="20">
        <f t="shared" si="356"/>
        <v>1</v>
      </c>
      <c r="J3794" s="102">
        <f t="shared" si="357"/>
        <v>3.1594885598923281E-4</v>
      </c>
      <c r="K3794" s="102">
        <f t="shared" si="358"/>
        <v>8.8426771897350352E-3</v>
      </c>
      <c r="L3794" s="96">
        <f t="shared" si="359"/>
        <v>9.389999999999999E-3</v>
      </c>
    </row>
    <row r="3795" spans="1:12" ht="13.95" customHeight="1" x14ac:dyDescent="0.3">
      <c r="A3795" s="94">
        <v>45322</v>
      </c>
      <c r="B3795" s="57" t="s">
        <v>186</v>
      </c>
      <c r="C3795" s="57" t="s">
        <v>115</v>
      </c>
      <c r="D3795" s="19" t="str">
        <f t="shared" si="354"/>
        <v>Defensives</v>
      </c>
      <c r="E3795" s="19" t="str">
        <f t="shared" si="355"/>
        <v>Defensives</v>
      </c>
      <c r="F3795" s="100">
        <v>9.2600000000000009E-3</v>
      </c>
      <c r="G3795" s="101">
        <v>23.829000000000001</v>
      </c>
      <c r="H3795" s="98">
        <v>4.6699999999999998E-2</v>
      </c>
      <c r="I3795" s="20">
        <f t="shared" si="356"/>
        <v>1</v>
      </c>
      <c r="J3795" s="102">
        <f t="shared" si="357"/>
        <v>3.8860212346300728E-4</v>
      </c>
      <c r="K3795" s="102">
        <f t="shared" si="358"/>
        <v>8.3212446137688936E-3</v>
      </c>
      <c r="L3795" s="96">
        <f t="shared" si="359"/>
        <v>9.2600000000000009E-3</v>
      </c>
    </row>
    <row r="3796" spans="1:12" ht="13.95" customHeight="1" x14ac:dyDescent="0.3">
      <c r="A3796" s="94">
        <v>45351</v>
      </c>
      <c r="B3796" s="57" t="s">
        <v>186</v>
      </c>
      <c r="C3796" s="57" t="s">
        <v>115</v>
      </c>
      <c r="D3796" s="19" t="str">
        <f t="shared" si="354"/>
        <v>Defensives</v>
      </c>
      <c r="E3796" s="19" t="str">
        <f t="shared" si="355"/>
        <v>Defensives</v>
      </c>
      <c r="F3796" s="100">
        <v>9.2500000000000013E-3</v>
      </c>
      <c r="G3796" s="101">
        <v>20.43</v>
      </c>
      <c r="H3796" s="98">
        <v>4.7820000000000001E-2</v>
      </c>
      <c r="I3796" s="20">
        <f t="shared" si="356"/>
        <v>1</v>
      </c>
      <c r="J3796" s="102">
        <f t="shared" si="357"/>
        <v>4.527655408712678E-4</v>
      </c>
      <c r="K3796" s="102">
        <f t="shared" si="358"/>
        <v>9.4681208881486362E-3</v>
      </c>
      <c r="L3796" s="96">
        <f t="shared" si="359"/>
        <v>9.2500000000000013E-3</v>
      </c>
    </row>
    <row r="3797" spans="1:12" ht="13.95" customHeight="1" x14ac:dyDescent="0.3">
      <c r="A3797" s="94">
        <v>45382</v>
      </c>
      <c r="B3797" s="57" t="s">
        <v>186</v>
      </c>
      <c r="C3797" s="57" t="s">
        <v>115</v>
      </c>
      <c r="D3797" s="19" t="str">
        <f t="shared" si="354"/>
        <v>Defensives</v>
      </c>
      <c r="E3797" s="19" t="str">
        <f t="shared" si="355"/>
        <v>Defensives</v>
      </c>
      <c r="F3797" s="100">
        <v>9.3200000000000002E-3</v>
      </c>
      <c r="G3797" s="101">
        <v>22.03</v>
      </c>
      <c r="H3797" s="98">
        <v>4.4889999999999999E-2</v>
      </c>
      <c r="I3797" s="20">
        <f t="shared" si="356"/>
        <v>1</v>
      </c>
      <c r="J3797" s="102">
        <f t="shared" si="357"/>
        <v>4.2305946436677256E-4</v>
      </c>
      <c r="K3797" s="102">
        <f t="shared" si="358"/>
        <v>9.4243587517659298E-3</v>
      </c>
      <c r="L3797" s="96">
        <f t="shared" si="359"/>
        <v>9.3200000000000002E-3</v>
      </c>
    </row>
    <row r="3798" spans="1:12" ht="13.95" customHeight="1" x14ac:dyDescent="0.3">
      <c r="A3798" s="94">
        <v>45412</v>
      </c>
      <c r="B3798" s="57" t="s">
        <v>186</v>
      </c>
      <c r="C3798" s="57" t="s">
        <v>115</v>
      </c>
      <c r="D3798" s="19" t="str">
        <f t="shared" si="354"/>
        <v>Defensives</v>
      </c>
      <c r="E3798" s="19" t="str">
        <f t="shared" si="355"/>
        <v>Defensives</v>
      </c>
      <c r="F3798" s="100">
        <v>9.2700000000000005E-3</v>
      </c>
      <c r="G3798" s="101">
        <v>53.537999999999997</v>
      </c>
      <c r="H3798" s="98">
        <v>2.649E-2</v>
      </c>
      <c r="I3798" s="20">
        <f t="shared" si="356"/>
        <v>1</v>
      </c>
      <c r="J3798" s="102">
        <f t="shared" si="357"/>
        <v>1.7314804437969296E-4</v>
      </c>
      <c r="K3798" s="102">
        <f t="shared" si="358"/>
        <v>6.5363550162209497E-3</v>
      </c>
      <c r="L3798" s="96">
        <f t="shared" si="359"/>
        <v>9.2700000000000005E-3</v>
      </c>
    </row>
    <row r="3799" spans="1:12" ht="13.95" customHeight="1" x14ac:dyDescent="0.3">
      <c r="A3799" s="94">
        <v>45443</v>
      </c>
      <c r="B3799" s="57" t="s">
        <v>186</v>
      </c>
      <c r="C3799" s="57" t="s">
        <v>115</v>
      </c>
      <c r="D3799" s="19" t="str">
        <f t="shared" si="354"/>
        <v>Defensives</v>
      </c>
      <c r="E3799" s="19" t="str">
        <f t="shared" si="355"/>
        <v>Defensives</v>
      </c>
      <c r="F3799" s="100">
        <v>9.7099999999999999E-3</v>
      </c>
      <c r="G3799" s="101">
        <v>53.26</v>
      </c>
      <c r="H3799" s="98">
        <v>2.6960000000000001E-2</v>
      </c>
      <c r="I3799" s="20">
        <f t="shared" si="356"/>
        <v>1</v>
      </c>
      <c r="J3799" s="102">
        <f t="shared" si="357"/>
        <v>1.8231318062335712E-4</v>
      </c>
      <c r="K3799" s="102">
        <f t="shared" si="358"/>
        <v>6.7623583317268955E-3</v>
      </c>
      <c r="L3799" s="96">
        <f t="shared" si="359"/>
        <v>9.7099999999999999E-3</v>
      </c>
    </row>
    <row r="3800" spans="1:12" ht="13.95" customHeight="1" x14ac:dyDescent="0.3">
      <c r="A3800" s="94">
        <v>45473</v>
      </c>
      <c r="B3800" s="57" t="s">
        <v>186</v>
      </c>
      <c r="C3800" s="57" t="s">
        <v>115</v>
      </c>
      <c r="D3800" s="19" t="str">
        <f t="shared" si="354"/>
        <v>Defensives</v>
      </c>
      <c r="E3800" s="19" t="str">
        <f t="shared" si="355"/>
        <v>Defensives</v>
      </c>
      <c r="F3800" s="100">
        <v>9.8499999999999994E-3</v>
      </c>
      <c r="G3800" s="101">
        <v>41.887</v>
      </c>
      <c r="H3800" s="98">
        <v>3.2000000000000001E-2</v>
      </c>
      <c r="I3800" s="20">
        <f t="shared" si="356"/>
        <v>1</v>
      </c>
      <c r="J3800" s="102">
        <f t="shared" si="357"/>
        <v>2.3515649246783009E-4</v>
      </c>
      <c r="K3800" s="102">
        <f t="shared" si="358"/>
        <v>7.3486403896196898E-3</v>
      </c>
      <c r="L3800" s="96">
        <f t="shared" si="359"/>
        <v>9.8499999999999994E-3</v>
      </c>
    </row>
    <row r="3801" spans="1:12" ht="13.95" customHeight="1" x14ac:dyDescent="0.3">
      <c r="A3801" s="94">
        <v>45504</v>
      </c>
      <c r="B3801" s="57" t="s">
        <v>186</v>
      </c>
      <c r="C3801" s="57" t="s">
        <v>115</v>
      </c>
      <c r="D3801" s="19" t="str">
        <f t="shared" si="354"/>
        <v>Defensives</v>
      </c>
      <c r="E3801" s="19" t="str">
        <f t="shared" si="355"/>
        <v>Defensives</v>
      </c>
      <c r="F3801" s="100">
        <v>9.4399999999999987E-3</v>
      </c>
      <c r="G3801" s="101">
        <v>31.427</v>
      </c>
      <c r="H3801" s="98">
        <v>4.7800000000000002E-2</v>
      </c>
      <c r="I3801" s="20">
        <f t="shared" si="356"/>
        <v>1</v>
      </c>
      <c r="J3801" s="102">
        <f t="shared" si="357"/>
        <v>3.0037865529640114E-4</v>
      </c>
      <c r="K3801" s="102">
        <f t="shared" si="358"/>
        <v>6.2840722865355886E-3</v>
      </c>
      <c r="L3801" s="96">
        <f t="shared" si="359"/>
        <v>9.4399999999999987E-3</v>
      </c>
    </row>
    <row r="3802" spans="1:12" ht="13.95" customHeight="1" x14ac:dyDescent="0.3">
      <c r="A3802" s="94">
        <v>45535</v>
      </c>
      <c r="B3802" s="57" t="s">
        <v>186</v>
      </c>
      <c r="C3802" s="57" t="s">
        <v>115</v>
      </c>
      <c r="D3802" s="19" t="str">
        <f t="shared" si="354"/>
        <v>Defensives</v>
      </c>
      <c r="E3802" s="19" t="str">
        <f t="shared" si="355"/>
        <v>Defensives</v>
      </c>
      <c r="F3802" s="100">
        <v>9.2399999999999999E-3</v>
      </c>
      <c r="G3802" s="101">
        <v>29.931000000000001</v>
      </c>
      <c r="H3802" s="98">
        <v>4.9930000000000002E-2</v>
      </c>
      <c r="I3802" s="20">
        <f t="shared" si="356"/>
        <v>1</v>
      </c>
      <c r="J3802" s="102">
        <f t="shared" si="357"/>
        <v>3.0871003307607494E-4</v>
      </c>
      <c r="K3802" s="102">
        <f t="shared" si="358"/>
        <v>6.1828566608466834E-3</v>
      </c>
      <c r="L3802" s="96">
        <f t="shared" si="359"/>
        <v>9.2399999999999999E-3</v>
      </c>
    </row>
    <row r="3803" spans="1:12" ht="13.95" customHeight="1" x14ac:dyDescent="0.3">
      <c r="A3803" s="94">
        <v>45565</v>
      </c>
      <c r="B3803" s="57" t="s">
        <v>186</v>
      </c>
      <c r="C3803" s="57" t="s">
        <v>115</v>
      </c>
      <c r="D3803" s="19" t="str">
        <f t="shared" si="354"/>
        <v>Defensives</v>
      </c>
      <c r="E3803" s="19" t="str">
        <f t="shared" si="355"/>
        <v>Defensives</v>
      </c>
      <c r="F3803" s="100">
        <v>1.017E-2</v>
      </c>
      <c r="G3803" s="101">
        <v>29.359000000000002</v>
      </c>
      <c r="H3803" s="98">
        <v>4.9639999999999997E-2</v>
      </c>
      <c r="I3803" s="20">
        <f t="shared" si="356"/>
        <v>1</v>
      </c>
      <c r="J3803" s="102">
        <f t="shared" si="357"/>
        <v>3.4640144419087845E-4</v>
      </c>
      <c r="K3803" s="102">
        <f t="shared" si="358"/>
        <v>6.9782724454246266E-3</v>
      </c>
      <c r="L3803" s="96">
        <f t="shared" si="359"/>
        <v>1.017E-2</v>
      </c>
    </row>
    <row r="3804" spans="1:12" ht="13.95" customHeight="1" x14ac:dyDescent="0.3">
      <c r="A3804" s="94">
        <v>45596</v>
      </c>
      <c r="B3804" s="57" t="s">
        <v>186</v>
      </c>
      <c r="C3804" s="57" t="s">
        <v>115</v>
      </c>
      <c r="D3804" s="19" t="str">
        <f t="shared" si="354"/>
        <v>Defensives</v>
      </c>
      <c r="E3804" s="19" t="str">
        <f t="shared" si="355"/>
        <v>Defensives</v>
      </c>
      <c r="F3804" s="100">
        <v>1.107E-2</v>
      </c>
      <c r="G3804" s="101">
        <v>25.443999999999999</v>
      </c>
      <c r="H3804" s="98">
        <v>4.9320000000000003E-2</v>
      </c>
      <c r="I3804" s="20">
        <f t="shared" si="356"/>
        <v>1</v>
      </c>
      <c r="J3804" s="102">
        <f t="shared" si="357"/>
        <v>4.3507310171356705E-4</v>
      </c>
      <c r="K3804" s="102">
        <f t="shared" si="358"/>
        <v>8.8214335302831924E-3</v>
      </c>
      <c r="L3804" s="96">
        <f t="shared" si="359"/>
        <v>1.107E-2</v>
      </c>
    </row>
    <row r="3805" spans="1:12" ht="13.95" customHeight="1" x14ac:dyDescent="0.3">
      <c r="A3805" s="94">
        <v>45626</v>
      </c>
      <c r="B3805" s="57" t="s">
        <v>186</v>
      </c>
      <c r="C3805" s="57" t="s">
        <v>115</v>
      </c>
      <c r="D3805" s="19" t="str">
        <f t="shared" si="354"/>
        <v>Defensives</v>
      </c>
      <c r="E3805" s="19" t="str">
        <f t="shared" si="355"/>
        <v>Defensives</v>
      </c>
      <c r="F3805" s="100">
        <v>1.0120000000000001E-2</v>
      </c>
      <c r="G3805" s="101">
        <v>18.518999999999998</v>
      </c>
      <c r="H3805" s="98">
        <v>6.5350000000000005E-2</v>
      </c>
      <c r="I3805" s="20">
        <f t="shared" si="356"/>
        <v>1</v>
      </c>
      <c r="J3805" s="102">
        <f t="shared" si="357"/>
        <v>5.4646579188941092E-4</v>
      </c>
      <c r="K3805" s="102">
        <f t="shared" si="358"/>
        <v>8.362139126081268E-3</v>
      </c>
      <c r="L3805" s="96">
        <f t="shared" si="359"/>
        <v>1.0120000000000001E-2</v>
      </c>
    </row>
    <row r="3806" spans="1:12" ht="13.95" customHeight="1" x14ac:dyDescent="0.3">
      <c r="A3806" s="94">
        <v>45657</v>
      </c>
      <c r="B3806" s="57" t="s">
        <v>186</v>
      </c>
      <c r="C3806" s="57" t="s">
        <v>115</v>
      </c>
      <c r="D3806" s="19" t="str">
        <f t="shared" si="354"/>
        <v>Defensives</v>
      </c>
      <c r="E3806" s="19" t="str">
        <f t="shared" si="355"/>
        <v>Defensives</v>
      </c>
      <c r="F3806" s="100">
        <v>9.7999999999999997E-3</v>
      </c>
      <c r="G3806" s="101">
        <v>14.368</v>
      </c>
      <c r="H3806" s="98">
        <v>6.4000000000000001E-2</v>
      </c>
      <c r="I3806" s="20">
        <f t="shared" si="356"/>
        <v>1</v>
      </c>
      <c r="J3806" s="102">
        <f t="shared" si="357"/>
        <v>6.820712694877505E-4</v>
      </c>
      <c r="K3806" s="102">
        <f t="shared" si="358"/>
        <v>1.06573635857461E-2</v>
      </c>
      <c r="L3806" s="96">
        <f t="shared" si="359"/>
        <v>9.7999999999999997E-3</v>
      </c>
    </row>
    <row r="3807" spans="1:12" ht="13.95" customHeight="1" x14ac:dyDescent="0.3">
      <c r="A3807" s="94">
        <v>45688</v>
      </c>
      <c r="B3807" s="57" t="s">
        <v>186</v>
      </c>
      <c r="C3807" s="57" t="s">
        <v>115</v>
      </c>
      <c r="D3807" s="19" t="str">
        <f t="shared" si="354"/>
        <v>Defensives</v>
      </c>
      <c r="E3807" s="19" t="str">
        <f t="shared" si="355"/>
        <v>Defensives</v>
      </c>
      <c r="F3807" s="100">
        <v>1.1089999999999999E-2</v>
      </c>
      <c r="G3807" s="101">
        <v>12.196</v>
      </c>
      <c r="H3807" s="98">
        <v>8.4000000000000005E-2</v>
      </c>
      <c r="I3807" s="20">
        <f t="shared" si="356"/>
        <v>1</v>
      </c>
      <c r="J3807" s="102">
        <f t="shared" si="357"/>
        <v>9.0931452935388651E-4</v>
      </c>
      <c r="K3807" s="102">
        <f t="shared" si="358"/>
        <v>1.0825172968498649E-2</v>
      </c>
      <c r="L3807" s="96">
        <f t="shared" si="359"/>
        <v>1.1089999999999999E-2</v>
      </c>
    </row>
    <row r="3808" spans="1:12" ht="13.95" customHeight="1" x14ac:dyDescent="0.3">
      <c r="A3808" s="94">
        <v>45716</v>
      </c>
      <c r="B3808" s="57" t="s">
        <v>186</v>
      </c>
      <c r="C3808" s="57" t="s">
        <v>115</v>
      </c>
      <c r="D3808" s="19" t="str">
        <f t="shared" si="354"/>
        <v>Defensives</v>
      </c>
      <c r="E3808" s="19" t="str">
        <f t="shared" si="355"/>
        <v>Defensives</v>
      </c>
      <c r="F3808" s="100">
        <v>1.145E-2</v>
      </c>
      <c r="G3808" s="101">
        <v>12.839</v>
      </c>
      <c r="H3808" s="98">
        <v>8.7070000000000008E-2</v>
      </c>
      <c r="I3808" s="20">
        <f t="shared" si="356"/>
        <v>1</v>
      </c>
      <c r="J3808" s="102">
        <f t="shared" si="357"/>
        <v>8.9181400420593497E-4</v>
      </c>
      <c r="K3808" s="102">
        <f t="shared" si="358"/>
        <v>1.0242494592924485E-2</v>
      </c>
      <c r="L3808" s="96">
        <f t="shared" si="359"/>
        <v>1.145E-2</v>
      </c>
    </row>
    <row r="3809" spans="1:12" ht="13.95" customHeight="1" x14ac:dyDescent="0.3">
      <c r="A3809" s="94">
        <v>45747</v>
      </c>
      <c r="B3809" s="57" t="s">
        <v>186</v>
      </c>
      <c r="C3809" s="57" t="s">
        <v>115</v>
      </c>
      <c r="D3809" s="19" t="str">
        <f t="shared" si="354"/>
        <v>Defensives</v>
      </c>
      <c r="E3809" s="19" t="str">
        <f t="shared" si="355"/>
        <v>Defensives</v>
      </c>
      <c r="F3809" s="100">
        <v>1.093E-2</v>
      </c>
      <c r="G3809" s="101">
        <v>13.166</v>
      </c>
      <c r="H3809" s="98">
        <v>8.478999999999999E-2</v>
      </c>
      <c r="I3809" s="20">
        <f t="shared" si="356"/>
        <v>1</v>
      </c>
      <c r="J3809" s="102">
        <f t="shared" si="357"/>
        <v>8.3016861613246238E-4</v>
      </c>
      <c r="K3809" s="102">
        <f t="shared" si="358"/>
        <v>9.790878831612955E-3</v>
      </c>
      <c r="L3809" s="96">
        <f t="shared" si="359"/>
        <v>1.093E-2</v>
      </c>
    </row>
    <row r="3810" spans="1:12" ht="13.95" customHeight="1" x14ac:dyDescent="0.3">
      <c r="A3810" s="94">
        <v>45777</v>
      </c>
      <c r="B3810" s="57" t="s">
        <v>186</v>
      </c>
      <c r="C3810" s="57" t="s">
        <v>115</v>
      </c>
      <c r="D3810" s="19" t="str">
        <f t="shared" si="354"/>
        <v>Defensives</v>
      </c>
      <c r="E3810" s="19" t="str">
        <f t="shared" si="355"/>
        <v>Defensives</v>
      </c>
      <c r="F3810" s="100">
        <v>1.213E-2</v>
      </c>
      <c r="G3810" s="101">
        <v>15.339</v>
      </c>
      <c r="H3810" s="98">
        <v>8.6410000000000001E-2</v>
      </c>
      <c r="I3810" s="20">
        <f t="shared" si="356"/>
        <v>1</v>
      </c>
      <c r="J3810" s="102">
        <f t="shared" si="357"/>
        <v>7.9079470630419194E-4</v>
      </c>
      <c r="K3810" s="102">
        <f t="shared" si="358"/>
        <v>9.1516572885567866E-3</v>
      </c>
      <c r="L3810" s="96">
        <f t="shared" si="359"/>
        <v>1.213E-2</v>
      </c>
    </row>
    <row r="3811" spans="1:12" ht="13.95" customHeight="1" x14ac:dyDescent="0.3">
      <c r="A3811" s="94">
        <v>45808</v>
      </c>
      <c r="B3811" s="57" t="s">
        <v>186</v>
      </c>
      <c r="C3811" s="57" t="s">
        <v>115</v>
      </c>
      <c r="D3811" s="19" t="str">
        <f t="shared" si="354"/>
        <v>Defensives</v>
      </c>
      <c r="E3811" s="19" t="str">
        <f t="shared" si="355"/>
        <v>Defensives</v>
      </c>
      <c r="F3811" s="100">
        <v>1.226E-2</v>
      </c>
      <c r="G3811" s="101">
        <v>14.38</v>
      </c>
      <c r="H3811" s="98">
        <v>9.7689999999999999E-2</v>
      </c>
      <c r="I3811" s="20">
        <f t="shared" si="356"/>
        <v>1</v>
      </c>
      <c r="J3811" s="102">
        <f t="shared" si="357"/>
        <v>8.5257301808066752E-4</v>
      </c>
      <c r="K3811" s="102">
        <f t="shared" si="358"/>
        <v>8.7273315393660306E-3</v>
      </c>
      <c r="L3811" s="96">
        <f t="shared" si="359"/>
        <v>1.226E-2</v>
      </c>
    </row>
    <row r="3812" spans="1:12" ht="13.95" customHeight="1" x14ac:dyDescent="0.3">
      <c r="A3812" s="94">
        <v>45838</v>
      </c>
      <c r="B3812" s="57" t="s">
        <v>186</v>
      </c>
      <c r="C3812" s="57" t="s">
        <v>115</v>
      </c>
      <c r="D3812" s="19" t="str">
        <f t="shared" si="354"/>
        <v>Defensives</v>
      </c>
      <c r="E3812" s="19" t="str">
        <f t="shared" si="355"/>
        <v>Defensives</v>
      </c>
      <c r="F3812" s="100">
        <v>1.214E-2</v>
      </c>
      <c r="G3812" s="101">
        <v>14.19</v>
      </c>
      <c r="H3812" s="98">
        <v>9.9809999999999996E-2</v>
      </c>
      <c r="I3812" s="20">
        <f t="shared" si="356"/>
        <v>1</v>
      </c>
      <c r="J3812" s="102">
        <f t="shared" si="357"/>
        <v>8.5553206483439045E-4</v>
      </c>
      <c r="K3812" s="102">
        <f t="shared" si="358"/>
        <v>8.5716067010759497E-3</v>
      </c>
      <c r="L3812" s="96">
        <f t="shared" si="359"/>
        <v>1.214E-2</v>
      </c>
    </row>
    <row r="3813" spans="1:12" ht="13.95" customHeight="1" x14ac:dyDescent="0.3">
      <c r="A3813" s="94">
        <v>45869</v>
      </c>
      <c r="B3813" s="57" t="s">
        <v>186</v>
      </c>
      <c r="C3813" s="57" t="s">
        <v>115</v>
      </c>
      <c r="D3813" s="19" t="str">
        <f t="shared" si="354"/>
        <v>Defensives</v>
      </c>
      <c r="E3813" s="19" t="str">
        <f t="shared" si="355"/>
        <v>Defensives</v>
      </c>
      <c r="F3813" s="100">
        <v>1.2489999999999999E-2</v>
      </c>
      <c r="G3813" s="101">
        <v>13.659000000000001</v>
      </c>
      <c r="H3813" s="98">
        <v>9.666000000000001E-2</v>
      </c>
      <c r="I3813" s="20">
        <f t="shared" si="356"/>
        <v>1</v>
      </c>
      <c r="J3813" s="102">
        <f t="shared" si="357"/>
        <v>9.1441540376308657E-4</v>
      </c>
      <c r="K3813" s="102">
        <f t="shared" si="358"/>
        <v>9.4601221163158125E-3</v>
      </c>
      <c r="L3813" s="96">
        <f t="shared" si="359"/>
        <v>1.2489999999999999E-2</v>
      </c>
    </row>
    <row r="3814" spans="1:12" ht="13.95" customHeight="1" x14ac:dyDescent="0.3">
      <c r="A3814" s="94">
        <v>45900</v>
      </c>
      <c r="B3814" s="57" t="s">
        <v>186</v>
      </c>
      <c r="C3814" s="57" t="s">
        <v>115</v>
      </c>
      <c r="D3814" s="19" t="str">
        <f t="shared" si="354"/>
        <v>Defensives</v>
      </c>
      <c r="E3814" s="19" t="str">
        <f t="shared" si="355"/>
        <v>Defensives</v>
      </c>
      <c r="F3814" s="100">
        <v>1.353E-2</v>
      </c>
      <c r="G3814" s="101">
        <v>17.402999999999999</v>
      </c>
      <c r="H3814" s="98">
        <v>8.3409999999999998E-2</v>
      </c>
      <c r="I3814" s="20">
        <f t="shared" si="356"/>
        <v>1</v>
      </c>
      <c r="J3814" s="102">
        <f t="shared" si="357"/>
        <v>7.7745216342010003E-4</v>
      </c>
      <c r="K3814" s="102">
        <f t="shared" si="358"/>
        <v>9.3208507783251408E-3</v>
      </c>
      <c r="L3814" s="96">
        <f t="shared" si="359"/>
        <v>1.353E-2</v>
      </c>
    </row>
    <row r="3815" spans="1:12" ht="13.95" customHeight="1" x14ac:dyDescent="0.3">
      <c r="A3815" s="94">
        <v>45930</v>
      </c>
      <c r="B3815" s="57" t="s">
        <v>186</v>
      </c>
      <c r="C3815" s="57" t="s">
        <v>115</v>
      </c>
      <c r="D3815" s="19" t="str">
        <f t="shared" si="354"/>
        <v>Defensives</v>
      </c>
      <c r="E3815" s="19" t="str">
        <f t="shared" si="355"/>
        <v>Defensives</v>
      </c>
      <c r="F3815" s="100">
        <v>1.4409999999999999E-2</v>
      </c>
      <c r="G3815" s="101">
        <v>18.995999999999999</v>
      </c>
      <c r="H3815" s="98">
        <v>8.2420000000000007E-2</v>
      </c>
      <c r="I3815" s="20">
        <f t="shared" si="356"/>
        <v>1</v>
      </c>
      <c r="J3815" s="102">
        <f t="shared" si="357"/>
        <v>7.5858075384291433E-4</v>
      </c>
      <c r="K3815" s="102">
        <f t="shared" si="358"/>
        <v>9.2038431672277869E-3</v>
      </c>
      <c r="L3815" s="96">
        <f t="shared" si="359"/>
        <v>1.4409999999999999E-2</v>
      </c>
    </row>
    <row r="3816" spans="1:12" ht="13.95" customHeight="1" x14ac:dyDescent="0.3">
      <c r="A3816" s="94">
        <v>45961</v>
      </c>
      <c r="B3816" s="57" t="s">
        <v>186</v>
      </c>
      <c r="C3816" s="57" t="s">
        <v>115</v>
      </c>
      <c r="D3816" s="19" t="str">
        <f t="shared" si="354"/>
        <v>Defensives</v>
      </c>
      <c r="E3816" s="19" t="str">
        <f t="shared" si="355"/>
        <v>Defensives</v>
      </c>
      <c r="F3816" s="100">
        <v>1.5599999999999999E-2</v>
      </c>
      <c r="G3816" s="101">
        <v>22.806000000000001</v>
      </c>
      <c r="H3816" s="98">
        <v>8.0890000000000004E-2</v>
      </c>
      <c r="I3816" s="20">
        <f t="shared" si="356"/>
        <v>1</v>
      </c>
      <c r="J3816" s="102">
        <f t="shared" si="357"/>
        <v>6.840305182846619E-4</v>
      </c>
      <c r="K3816" s="102">
        <f t="shared" si="358"/>
        <v>8.4563050844932864E-3</v>
      </c>
      <c r="L3816" s="96">
        <f t="shared" si="359"/>
        <v>1.5599999999999999E-2</v>
      </c>
    </row>
    <row r="3817" spans="1:12" ht="13.95" customHeight="1" x14ac:dyDescent="0.3">
      <c r="A3817" s="94">
        <v>45991</v>
      </c>
      <c r="B3817" s="57" t="s">
        <v>186</v>
      </c>
      <c r="C3817" s="57" t="s">
        <v>115</v>
      </c>
      <c r="D3817" s="19" t="str">
        <f t="shared" si="354"/>
        <v>Defensives</v>
      </c>
      <c r="E3817" s="19" t="str">
        <f t="shared" si="355"/>
        <v>Defensives</v>
      </c>
      <c r="F3817" s="100">
        <v>1.5890000000000001E-2</v>
      </c>
      <c r="G3817" s="101">
        <v>33.058</v>
      </c>
      <c r="H3817" s="98">
        <v>6.0060000000000002E-2</v>
      </c>
      <c r="I3817" s="20">
        <f t="shared" si="356"/>
        <v>1</v>
      </c>
      <c r="J3817" s="102">
        <f t="shared" si="357"/>
        <v>4.8067033698348364E-4</v>
      </c>
      <c r="K3817" s="102">
        <f t="shared" si="358"/>
        <v>8.0031691139441155E-3</v>
      </c>
      <c r="L3817" s="96">
        <f t="shared" si="359"/>
        <v>1.5890000000000001E-2</v>
      </c>
    </row>
    <row r="3818" spans="1:12" ht="13.95" customHeight="1" x14ac:dyDescent="0.3">
      <c r="A3818" s="94">
        <v>46022</v>
      </c>
      <c r="B3818" s="57" t="s">
        <v>186</v>
      </c>
      <c r="C3818" s="57" t="s">
        <v>115</v>
      </c>
      <c r="D3818" s="19" t="str">
        <f t="shared" si="354"/>
        <v>Defensives</v>
      </c>
      <c r="E3818" s="19" t="str">
        <f t="shared" si="355"/>
        <v>Defensives</v>
      </c>
      <c r="F3818" s="100">
        <v>1.636E-2</v>
      </c>
      <c r="G3818" s="101">
        <v>32.691000000000003</v>
      </c>
      <c r="H3818" s="98">
        <v>6.5430000000000002E-2</v>
      </c>
      <c r="I3818" s="20">
        <f t="shared" si="356"/>
        <v>1</v>
      </c>
      <c r="J3818" s="102">
        <f t="shared" si="357"/>
        <v>5.0044354715365078E-4</v>
      </c>
      <c r="K3818" s="102">
        <f t="shared" si="358"/>
        <v>7.6485335038002557E-3</v>
      </c>
      <c r="L3818" s="96">
        <f t="shared" si="359"/>
        <v>1.636E-2</v>
      </c>
    </row>
    <row r="3819" spans="1:12" ht="13.95" customHeight="1" x14ac:dyDescent="0.3">
      <c r="A3819" s="94">
        <v>46053</v>
      </c>
      <c r="B3819" s="57" t="s">
        <v>186</v>
      </c>
      <c r="C3819" s="57" t="s">
        <v>115</v>
      </c>
      <c r="D3819" s="19" t="str">
        <f t="shared" si="354"/>
        <v>Defensives</v>
      </c>
      <c r="E3819" s="19" t="str">
        <f t="shared" si="355"/>
        <v>Defensives</v>
      </c>
      <c r="F3819" s="100">
        <v>1.5299999999999999E-2</v>
      </c>
      <c r="G3819" s="101">
        <v>32.829000000000001</v>
      </c>
      <c r="H3819" s="98">
        <v>7.6920000000000002E-2</v>
      </c>
      <c r="I3819" s="20">
        <f t="shared" si="356"/>
        <v>1</v>
      </c>
      <c r="J3819" s="102">
        <f t="shared" si="357"/>
        <v>4.6605135703189248E-4</v>
      </c>
      <c r="K3819" s="102">
        <f t="shared" si="358"/>
        <v>6.0589099978145145E-3</v>
      </c>
      <c r="L3819" s="96">
        <f t="shared" si="359"/>
        <v>1.5299999999999999E-2</v>
      </c>
    </row>
    <row r="3820" spans="1:12" ht="13.95" customHeight="1" x14ac:dyDescent="0.3">
      <c r="A3820" s="94">
        <v>46081</v>
      </c>
      <c r="B3820" s="57" t="s">
        <v>186</v>
      </c>
      <c r="C3820" s="57" t="s">
        <v>115</v>
      </c>
      <c r="D3820" s="19" t="str">
        <f t="shared" si="354"/>
        <v>Defensives</v>
      </c>
      <c r="E3820" s="19" t="str">
        <f t="shared" si="355"/>
        <v>Defensives</v>
      </c>
      <c r="F3820" s="100">
        <v>1.491E-2</v>
      </c>
      <c r="G3820" s="101">
        <v>37.612000000000002</v>
      </c>
      <c r="H3820" s="98">
        <v>6.268E-2</v>
      </c>
      <c r="I3820" s="20">
        <f t="shared" si="356"/>
        <v>1</v>
      </c>
      <c r="J3820" s="102">
        <f t="shared" si="357"/>
        <v>3.9641603743486117E-4</v>
      </c>
      <c r="K3820" s="102">
        <f t="shared" si="358"/>
        <v>6.324442205406209E-3</v>
      </c>
      <c r="L3820" s="96">
        <f t="shared" si="359"/>
        <v>1.491E-2</v>
      </c>
    </row>
    <row r="3821" spans="1:12" ht="13.95" customHeight="1" x14ac:dyDescent="0.3">
      <c r="A3821" s="94">
        <v>46112</v>
      </c>
      <c r="B3821" s="57" t="s">
        <v>186</v>
      </c>
      <c r="C3821" s="57" t="s">
        <v>115</v>
      </c>
      <c r="D3821" s="19" t="str">
        <f t="shared" si="354"/>
        <v>Defensives</v>
      </c>
      <c r="E3821" s="19" t="str">
        <f t="shared" si="355"/>
        <v>Defensives</v>
      </c>
      <c r="F3821" s="100">
        <v>1.7260000000000001E-2</v>
      </c>
      <c r="G3821" s="101">
        <v>43.578000000000003</v>
      </c>
      <c r="H3821" s="98">
        <v>5.0180000000000002E-2</v>
      </c>
      <c r="I3821" s="20">
        <f t="shared" si="356"/>
        <v>1</v>
      </c>
      <c r="J3821" s="102">
        <f t="shared" si="357"/>
        <v>3.9607141218045801E-4</v>
      </c>
      <c r="K3821" s="102">
        <f t="shared" si="358"/>
        <v>7.8930133953857718E-3</v>
      </c>
      <c r="L3821" s="96">
        <f t="shared" si="359"/>
        <v>1.7260000000000001E-2</v>
      </c>
    </row>
    <row r="3822" spans="1:12" ht="13.95" customHeight="1" x14ac:dyDescent="0.3">
      <c r="A3822" s="94">
        <v>46142</v>
      </c>
      <c r="B3822" s="57" t="s">
        <v>186</v>
      </c>
      <c r="C3822" s="57" t="s">
        <v>115</v>
      </c>
      <c r="D3822" s="19" t="str">
        <f t="shared" si="354"/>
        <v>Defensives</v>
      </c>
      <c r="E3822" s="19" t="str">
        <f t="shared" si="355"/>
        <v>Defensives</v>
      </c>
      <c r="F3822" s="100">
        <v>1.9879999999999998E-2</v>
      </c>
      <c r="G3822" s="101">
        <v>44.097999999999999</v>
      </c>
      <c r="H3822" s="98">
        <v>4.2969999999999987E-2</v>
      </c>
      <c r="I3822" s="20">
        <f t="shared" si="356"/>
        <v>1</v>
      </c>
      <c r="J3822" s="102">
        <f t="shared" si="357"/>
        <v>4.50814095877364E-4</v>
      </c>
      <c r="K3822" s="102">
        <f t="shared" si="358"/>
        <v>1.0491368300613547E-2</v>
      </c>
      <c r="L3822" s="96">
        <f t="shared" si="359"/>
        <v>1.9879999999999998E-2</v>
      </c>
    </row>
    <row r="3823" spans="1:12" ht="13.95" customHeight="1" x14ac:dyDescent="0.3">
      <c r="A3823" s="94">
        <v>46173</v>
      </c>
      <c r="B3823" s="57" t="s">
        <v>186</v>
      </c>
      <c r="C3823" s="57" t="s">
        <v>115</v>
      </c>
      <c r="D3823" s="19" t="str">
        <f t="shared" si="354"/>
        <v>Defensives</v>
      </c>
      <c r="E3823" s="19" t="str">
        <f t="shared" si="355"/>
        <v>Defensives</v>
      </c>
      <c r="F3823" s="100">
        <v>2.0299999999999999E-2</v>
      </c>
      <c r="G3823" s="101">
        <v>43.646000000000001</v>
      </c>
      <c r="H3823" s="98">
        <v>4.2479999999999997E-2</v>
      </c>
      <c r="I3823" s="20">
        <f t="shared" si="356"/>
        <v>1</v>
      </c>
      <c r="J3823" s="102">
        <f t="shared" si="357"/>
        <v>4.6510562250836267E-4</v>
      </c>
      <c r="K3823" s="102">
        <f t="shared" si="358"/>
        <v>1.0948814089179913E-2</v>
      </c>
      <c r="L3823" s="96">
        <f t="shared" si="359"/>
        <v>2.0299999999999999E-2</v>
      </c>
    </row>
    <row r="3824" spans="1:12" ht="13.95" customHeight="1" x14ac:dyDescent="0.3">
      <c r="A3824" s="94">
        <v>46203</v>
      </c>
      <c r="B3824" s="57" t="s">
        <v>186</v>
      </c>
      <c r="C3824" s="57" t="s">
        <v>115</v>
      </c>
      <c r="D3824" s="19" t="str">
        <f t="shared" si="354"/>
        <v>Defensives</v>
      </c>
      <c r="E3824" s="19" t="str">
        <f t="shared" si="355"/>
        <v>Defensives</v>
      </c>
      <c r="F3824" s="100">
        <v>2.138E-2</v>
      </c>
      <c r="G3824" s="101">
        <v>48.104999999999997</v>
      </c>
      <c r="H3824" s="98">
        <v>3.7589999999999998E-2</v>
      </c>
      <c r="I3824" s="20">
        <f t="shared" si="356"/>
        <v>1</v>
      </c>
      <c r="J3824" s="102">
        <f t="shared" si="357"/>
        <v>4.4444444444444447E-4</v>
      </c>
      <c r="K3824" s="102">
        <f t="shared" si="358"/>
        <v>1.182347551062635E-2</v>
      </c>
      <c r="L3824" s="96">
        <f t="shared" si="359"/>
        <v>2.138E-2</v>
      </c>
    </row>
    <row r="3825" spans="1:12" ht="13.95" customHeight="1" x14ac:dyDescent="0.3">
      <c r="A3825" s="94">
        <v>46234</v>
      </c>
      <c r="B3825" s="57" t="s">
        <v>186</v>
      </c>
      <c r="C3825" s="57" t="s">
        <v>115</v>
      </c>
      <c r="D3825" s="19" t="str">
        <f t="shared" si="354"/>
        <v>Defensives</v>
      </c>
      <c r="E3825" s="19" t="str">
        <f t="shared" si="355"/>
        <v>Defensives</v>
      </c>
      <c r="F3825" s="100">
        <v>2.035E-2</v>
      </c>
      <c r="G3825" s="101">
        <v>44.423999999999999</v>
      </c>
      <c r="H3825" s="98">
        <v>3.986E-2</v>
      </c>
      <c r="I3825" s="20">
        <f t="shared" si="356"/>
        <v>1</v>
      </c>
      <c r="J3825" s="102">
        <f t="shared" si="357"/>
        <v>4.5808571943093822E-4</v>
      </c>
      <c r="K3825" s="102">
        <f t="shared" si="358"/>
        <v>1.1492366267710443E-2</v>
      </c>
      <c r="L3825" s="96">
        <f t="shared" si="359"/>
        <v>2.035E-2</v>
      </c>
    </row>
    <row r="3826" spans="1:12" ht="13.95" customHeight="1" x14ac:dyDescent="0.3">
      <c r="A3826" s="94">
        <v>46265</v>
      </c>
      <c r="B3826" s="57" t="s">
        <v>186</v>
      </c>
      <c r="C3826" s="57" t="s">
        <v>115</v>
      </c>
      <c r="D3826" s="19" t="str">
        <f t="shared" si="354"/>
        <v>Defensives</v>
      </c>
      <c r="E3826" s="19" t="str">
        <f t="shared" si="355"/>
        <v>Defensives</v>
      </c>
      <c r="F3826" s="100">
        <v>2.0469999999999999E-2</v>
      </c>
      <c r="G3826" s="101">
        <v>42.981000000000002</v>
      </c>
      <c r="H3826" s="98">
        <v>4.1119999999999997E-2</v>
      </c>
      <c r="I3826" s="20">
        <f t="shared" si="356"/>
        <v>1</v>
      </c>
      <c r="J3826" s="102">
        <f t="shared" si="357"/>
        <v>4.7625695074567825E-4</v>
      </c>
      <c r="K3826" s="102">
        <f t="shared" si="358"/>
        <v>1.1582124288562215E-2</v>
      </c>
      <c r="L3826" s="96">
        <f t="shared" si="359"/>
        <v>2.0469999999999999E-2</v>
      </c>
    </row>
    <row r="3827" spans="1:12" ht="13.95" customHeight="1" x14ac:dyDescent="0.3">
      <c r="A3827" s="94">
        <v>46295</v>
      </c>
      <c r="B3827" s="57" t="s">
        <v>186</v>
      </c>
      <c r="C3827" s="57" t="s">
        <v>115</v>
      </c>
      <c r="D3827" s="19" t="str">
        <f t="shared" si="354"/>
        <v>Defensives</v>
      </c>
      <c r="E3827" s="19" t="str">
        <f t="shared" si="355"/>
        <v>Defensives</v>
      </c>
      <c r="F3827" s="100">
        <v>2.0459999999999999E-2</v>
      </c>
      <c r="G3827" s="101">
        <v>39.756999999999998</v>
      </c>
      <c r="H3827" s="98">
        <v>4.7899999999999998E-2</v>
      </c>
      <c r="I3827" s="20">
        <f t="shared" si="356"/>
        <v>1</v>
      </c>
      <c r="J3827" s="102">
        <f t="shared" si="357"/>
        <v>5.1462635510727672E-4</v>
      </c>
      <c r="K3827" s="102">
        <f t="shared" si="358"/>
        <v>1.0743765242323105E-2</v>
      </c>
      <c r="L3827" s="96">
        <f t="shared" si="359"/>
        <v>2.0459999999999999E-2</v>
      </c>
    </row>
    <row r="3828" spans="1:12" ht="13.95" customHeight="1" x14ac:dyDescent="0.3">
      <c r="A3828" s="94">
        <v>43951</v>
      </c>
      <c r="B3828" s="57" t="s">
        <v>202</v>
      </c>
      <c r="C3828" s="57" t="s">
        <v>115</v>
      </c>
      <c r="D3828" s="19" t="str">
        <f t="shared" si="354"/>
        <v>Defensives</v>
      </c>
      <c r="E3828" s="19" t="str">
        <f t="shared" si="355"/>
        <v>Defensives</v>
      </c>
      <c r="F3828" s="100">
        <v>7.5339999999999999E-3</v>
      </c>
      <c r="G3828" s="101">
        <v>9.2680000000000007</v>
      </c>
      <c r="H3828" s="98">
        <v>0.11627</v>
      </c>
      <c r="I3828" s="20">
        <f t="shared" si="356"/>
        <v>1</v>
      </c>
      <c r="J3828" s="102">
        <f t="shared" si="357"/>
        <v>8.129046180405696E-4</v>
      </c>
      <c r="K3828" s="102">
        <f t="shared" si="358"/>
        <v>6.9915250541031189E-3</v>
      </c>
      <c r="L3828" s="96">
        <f t="shared" si="359"/>
        <v>7.5339999999999999E-3</v>
      </c>
    </row>
    <row r="3829" spans="1:12" ht="13.95" customHeight="1" x14ac:dyDescent="0.3">
      <c r="A3829" s="94">
        <v>43982</v>
      </c>
      <c r="B3829" s="57" t="s">
        <v>202</v>
      </c>
      <c r="C3829" s="57" t="s">
        <v>115</v>
      </c>
      <c r="D3829" s="19" t="str">
        <f t="shared" si="354"/>
        <v>Defensives</v>
      </c>
      <c r="E3829" s="19" t="str">
        <f t="shared" si="355"/>
        <v>Defensives</v>
      </c>
      <c r="F3829" s="100">
        <v>7.5420000000000001E-3</v>
      </c>
      <c r="G3829" s="101">
        <v>8.4359999999999999</v>
      </c>
      <c r="H3829" s="98">
        <v>0.11874999999999999</v>
      </c>
      <c r="I3829" s="20">
        <f t="shared" si="356"/>
        <v>1</v>
      </c>
      <c r="J3829" s="102">
        <f t="shared" si="357"/>
        <v>8.9402560455192036E-4</v>
      </c>
      <c r="K3829" s="102">
        <f t="shared" si="358"/>
        <v>7.5286366699109089E-3</v>
      </c>
      <c r="L3829" s="96">
        <f t="shared" si="359"/>
        <v>7.5420000000000001E-3</v>
      </c>
    </row>
    <row r="3830" spans="1:12" ht="13.95" customHeight="1" x14ac:dyDescent="0.3">
      <c r="A3830" s="94">
        <v>44012</v>
      </c>
      <c r="B3830" s="57" t="s">
        <v>202</v>
      </c>
      <c r="C3830" s="57" t="s">
        <v>115</v>
      </c>
      <c r="D3830" s="19" t="str">
        <f t="shared" si="354"/>
        <v>Defensives</v>
      </c>
      <c r="E3830" s="19" t="str">
        <f t="shared" si="355"/>
        <v>Defensives</v>
      </c>
      <c r="F3830" s="100">
        <v>7.1409999999999998E-3</v>
      </c>
      <c r="G3830" s="101">
        <v>9.3550000000000004</v>
      </c>
      <c r="H3830" s="98">
        <v>0.17612</v>
      </c>
      <c r="I3830" s="20">
        <f t="shared" si="356"/>
        <v>1</v>
      </c>
      <c r="J3830" s="102">
        <f t="shared" si="357"/>
        <v>7.6333511491181181E-4</v>
      </c>
      <c r="K3830" s="102">
        <f t="shared" si="358"/>
        <v>4.3341762145798993E-3</v>
      </c>
      <c r="L3830" s="96">
        <f t="shared" si="359"/>
        <v>7.1409999999999998E-3</v>
      </c>
    </row>
    <row r="3831" spans="1:12" ht="13.95" customHeight="1" x14ac:dyDescent="0.3">
      <c r="A3831" s="94">
        <v>44043</v>
      </c>
      <c r="B3831" s="57" t="s">
        <v>202</v>
      </c>
      <c r="C3831" s="57" t="s">
        <v>115</v>
      </c>
      <c r="D3831" s="19" t="str">
        <f t="shared" si="354"/>
        <v>Defensives</v>
      </c>
      <c r="E3831" s="19" t="str">
        <f t="shared" si="355"/>
        <v>Defensives</v>
      </c>
      <c r="F3831" s="100">
        <v>6.5869999999999991E-3</v>
      </c>
      <c r="G3831" s="101">
        <v>9.2609999999999992</v>
      </c>
      <c r="H3831" s="98">
        <v>0.17726</v>
      </c>
      <c r="I3831" s="20">
        <f t="shared" si="356"/>
        <v>1</v>
      </c>
      <c r="J3831" s="102">
        <f t="shared" si="357"/>
        <v>7.1126228269085406E-4</v>
      </c>
      <c r="K3831" s="102">
        <f t="shared" si="358"/>
        <v>4.0125368537225212E-3</v>
      </c>
      <c r="L3831" s="96">
        <f t="shared" si="359"/>
        <v>6.5869999999999991E-3</v>
      </c>
    </row>
    <row r="3832" spans="1:12" ht="13.95" customHeight="1" x14ac:dyDescent="0.3">
      <c r="A3832" s="94">
        <v>44074</v>
      </c>
      <c r="B3832" s="57" t="s">
        <v>202</v>
      </c>
      <c r="C3832" s="57" t="s">
        <v>115</v>
      </c>
      <c r="D3832" s="19" t="str">
        <f t="shared" si="354"/>
        <v>Defensives</v>
      </c>
      <c r="E3832" s="19" t="str">
        <f t="shared" si="355"/>
        <v>Defensives</v>
      </c>
      <c r="F3832" s="100">
        <v>6.038E-3</v>
      </c>
      <c r="G3832" s="101">
        <v>18.879000000000001</v>
      </c>
      <c r="H3832" s="98">
        <v>0.16694000000000001</v>
      </c>
      <c r="I3832" s="20">
        <f t="shared" si="356"/>
        <v>1</v>
      </c>
      <c r="J3832" s="102">
        <f t="shared" si="357"/>
        <v>3.1982626198421524E-4</v>
      </c>
      <c r="K3832" s="102">
        <f t="shared" si="358"/>
        <v>1.9158156342650966E-3</v>
      </c>
      <c r="L3832" s="96">
        <f t="shared" si="359"/>
        <v>6.038E-3</v>
      </c>
    </row>
    <row r="3833" spans="1:12" ht="13.95" customHeight="1" x14ac:dyDescent="0.3">
      <c r="A3833" s="94">
        <v>44104</v>
      </c>
      <c r="B3833" s="57" t="s">
        <v>202</v>
      </c>
      <c r="C3833" s="57" t="s">
        <v>115</v>
      </c>
      <c r="D3833" s="19" t="str">
        <f t="shared" si="354"/>
        <v>Defensives</v>
      </c>
      <c r="E3833" s="19" t="str">
        <f t="shared" si="355"/>
        <v>Defensives</v>
      </c>
      <c r="F3833" s="100">
        <v>5.9569999999999996E-3</v>
      </c>
      <c r="G3833" s="101">
        <v>14.65</v>
      </c>
      <c r="H3833" s="98">
        <v>0.18709000000000001</v>
      </c>
      <c r="I3833" s="20">
        <f t="shared" si="356"/>
        <v>1</v>
      </c>
      <c r="J3833" s="102">
        <f t="shared" si="357"/>
        <v>4.0662116040955627E-4</v>
      </c>
      <c r="K3833" s="102">
        <f t="shared" si="358"/>
        <v>2.1733986873138929E-3</v>
      </c>
      <c r="L3833" s="96">
        <f t="shared" si="359"/>
        <v>5.9569999999999996E-3</v>
      </c>
    </row>
    <row r="3834" spans="1:12" ht="13.95" customHeight="1" x14ac:dyDescent="0.3">
      <c r="A3834" s="94">
        <v>44135</v>
      </c>
      <c r="B3834" s="57" t="s">
        <v>202</v>
      </c>
      <c r="C3834" s="57" t="s">
        <v>115</v>
      </c>
      <c r="D3834" s="19" t="str">
        <f t="shared" si="354"/>
        <v>Defensives</v>
      </c>
      <c r="E3834" s="19" t="str">
        <f t="shared" si="355"/>
        <v>Defensives</v>
      </c>
      <c r="F3834" s="100">
        <v>6.1060000000000003E-3</v>
      </c>
      <c r="G3834" s="101">
        <v>16.087</v>
      </c>
      <c r="H3834" s="98">
        <v>0.18822</v>
      </c>
      <c r="I3834" s="20">
        <f t="shared" si="356"/>
        <v>1</v>
      </c>
      <c r="J3834" s="102">
        <f t="shared" si="357"/>
        <v>3.7956113632125322E-4</v>
      </c>
      <c r="K3834" s="102">
        <f t="shared" si="358"/>
        <v>2.01658238402536E-3</v>
      </c>
      <c r="L3834" s="96">
        <f t="shared" si="359"/>
        <v>6.1060000000000003E-3</v>
      </c>
    </row>
    <row r="3835" spans="1:12" ht="13.95" customHeight="1" x14ac:dyDescent="0.3">
      <c r="A3835" s="94">
        <v>44165</v>
      </c>
      <c r="B3835" s="57" t="s">
        <v>202</v>
      </c>
      <c r="C3835" s="57" t="s">
        <v>115</v>
      </c>
      <c r="D3835" s="19" t="str">
        <f t="shared" si="354"/>
        <v>Defensives</v>
      </c>
      <c r="E3835" s="19" t="str">
        <f t="shared" si="355"/>
        <v>Defensives</v>
      </c>
      <c r="F3835" s="100">
        <v>5.8469999999999998E-3</v>
      </c>
      <c r="G3835" s="101">
        <v>8.0210000000000008</v>
      </c>
      <c r="H3835" s="98">
        <v>0.21911</v>
      </c>
      <c r="I3835" s="20">
        <f t="shared" si="356"/>
        <v>1</v>
      </c>
      <c r="J3835" s="102">
        <f t="shared" si="357"/>
        <v>7.2896147612517127E-4</v>
      </c>
      <c r="K3835" s="102">
        <f t="shared" si="358"/>
        <v>3.3269201593956062E-3</v>
      </c>
      <c r="L3835" s="96">
        <f t="shared" si="359"/>
        <v>5.8469999999999998E-3</v>
      </c>
    </row>
    <row r="3836" spans="1:12" ht="13.95" customHeight="1" x14ac:dyDescent="0.3">
      <c r="A3836" s="94">
        <v>44196</v>
      </c>
      <c r="B3836" s="57" t="s">
        <v>202</v>
      </c>
      <c r="C3836" s="57" t="s">
        <v>115</v>
      </c>
      <c r="D3836" s="19" t="str">
        <f t="shared" si="354"/>
        <v>Defensives</v>
      </c>
      <c r="E3836" s="19" t="str">
        <f t="shared" si="355"/>
        <v>Defensives</v>
      </c>
      <c r="F3836" s="100">
        <v>5.9040000000000004E-3</v>
      </c>
      <c r="G3836" s="101">
        <v>8.9990000000000006</v>
      </c>
      <c r="H3836" s="98">
        <v>0.21870000000000001</v>
      </c>
      <c r="I3836" s="20">
        <f t="shared" si="356"/>
        <v>1</v>
      </c>
      <c r="J3836" s="102">
        <f t="shared" si="357"/>
        <v>6.5607289698855424E-4</v>
      </c>
      <c r="K3836" s="102">
        <f t="shared" si="358"/>
        <v>2.999876072192749E-3</v>
      </c>
      <c r="L3836" s="96">
        <f t="shared" si="359"/>
        <v>5.9040000000000004E-3</v>
      </c>
    </row>
    <row r="3837" spans="1:12" ht="13.95" customHeight="1" x14ac:dyDescent="0.3">
      <c r="A3837" s="94">
        <v>44227</v>
      </c>
      <c r="B3837" s="57" t="s">
        <v>202</v>
      </c>
      <c r="C3837" s="57" t="s">
        <v>115</v>
      </c>
      <c r="D3837" s="19" t="str">
        <f t="shared" si="354"/>
        <v>Defensives</v>
      </c>
      <c r="E3837" s="19" t="str">
        <f t="shared" si="355"/>
        <v>Defensives</v>
      </c>
      <c r="F3837" s="100">
        <v>5.8299999999999992E-3</v>
      </c>
      <c r="G3837" s="101">
        <v>5.6120000000000001</v>
      </c>
      <c r="H3837" s="98">
        <v>0.20197000000000001</v>
      </c>
      <c r="I3837" s="20">
        <f t="shared" si="356"/>
        <v>1</v>
      </c>
      <c r="J3837" s="102">
        <f t="shared" si="357"/>
        <v>1.0388453314326442E-3</v>
      </c>
      <c r="K3837" s="102">
        <f t="shared" si="358"/>
        <v>5.1435625658892122E-3</v>
      </c>
      <c r="L3837" s="96">
        <f t="shared" si="359"/>
        <v>5.8299999999999992E-3</v>
      </c>
    </row>
    <row r="3838" spans="1:12" ht="13.95" customHeight="1" x14ac:dyDescent="0.3">
      <c r="A3838" s="94">
        <v>44255</v>
      </c>
      <c r="B3838" s="57" t="s">
        <v>202</v>
      </c>
      <c r="C3838" s="57" t="s">
        <v>115</v>
      </c>
      <c r="D3838" s="19" t="str">
        <f t="shared" si="354"/>
        <v>Defensives</v>
      </c>
      <c r="E3838" s="19" t="str">
        <f t="shared" si="355"/>
        <v>Defensives</v>
      </c>
      <c r="F3838" s="100">
        <v>5.4000000000000003E-3</v>
      </c>
      <c r="G3838" s="101">
        <v>5.3920000000000003</v>
      </c>
      <c r="H3838" s="98">
        <v>0.21396000000000001</v>
      </c>
      <c r="I3838" s="20">
        <f t="shared" si="356"/>
        <v>1</v>
      </c>
      <c r="J3838" s="102">
        <f t="shared" si="357"/>
        <v>1.0014836795252226E-3</v>
      </c>
      <c r="K3838" s="102">
        <f t="shared" si="358"/>
        <v>4.6807051763190438E-3</v>
      </c>
      <c r="L3838" s="96">
        <f t="shared" si="359"/>
        <v>5.4000000000000003E-3</v>
      </c>
    </row>
    <row r="3839" spans="1:12" ht="13.95" customHeight="1" x14ac:dyDescent="0.3">
      <c r="A3839" s="94">
        <v>44286</v>
      </c>
      <c r="B3839" s="57" t="s">
        <v>202</v>
      </c>
      <c r="C3839" s="57" t="s">
        <v>115</v>
      </c>
      <c r="D3839" s="19" t="str">
        <f t="shared" si="354"/>
        <v>Defensives</v>
      </c>
      <c r="E3839" s="19" t="str">
        <f t="shared" si="355"/>
        <v>Defensives</v>
      </c>
      <c r="F3839" s="100">
        <v>5.3200000000000001E-3</v>
      </c>
      <c r="G3839" s="101">
        <v>7.5289999999999999</v>
      </c>
      <c r="H3839" s="98">
        <v>0.22789999999999999</v>
      </c>
      <c r="I3839" s="20">
        <f t="shared" si="356"/>
        <v>1</v>
      </c>
      <c r="J3839" s="102">
        <f t="shared" si="357"/>
        <v>7.0660114224996686E-4</v>
      </c>
      <c r="K3839" s="102">
        <f t="shared" si="358"/>
        <v>3.100487679903321E-3</v>
      </c>
      <c r="L3839" s="96">
        <f t="shared" si="359"/>
        <v>5.3200000000000001E-3</v>
      </c>
    </row>
    <row r="3840" spans="1:12" ht="13.95" customHeight="1" x14ac:dyDescent="0.3">
      <c r="A3840" s="94">
        <v>44316</v>
      </c>
      <c r="B3840" s="57" t="s">
        <v>202</v>
      </c>
      <c r="C3840" s="57" t="s">
        <v>115</v>
      </c>
      <c r="D3840" s="19" t="str">
        <f t="shared" si="354"/>
        <v>Defensives</v>
      </c>
      <c r="E3840" s="19" t="str">
        <f t="shared" si="355"/>
        <v>Defensives</v>
      </c>
      <c r="F3840" s="100">
        <v>5.13E-3</v>
      </c>
      <c r="G3840" s="101">
        <v>5.7539999999999996</v>
      </c>
      <c r="H3840" s="98">
        <v>0.21035000000000001</v>
      </c>
      <c r="I3840" s="20">
        <f t="shared" si="356"/>
        <v>1</v>
      </c>
      <c r="J3840" s="102">
        <f t="shared" si="357"/>
        <v>8.915537017726799E-4</v>
      </c>
      <c r="K3840" s="102">
        <f t="shared" si="358"/>
        <v>4.2384297683512239E-3</v>
      </c>
      <c r="L3840" s="96">
        <f t="shared" si="359"/>
        <v>5.13E-3</v>
      </c>
    </row>
    <row r="3841" spans="1:12" ht="13.95" customHeight="1" x14ac:dyDescent="0.3">
      <c r="A3841" s="94">
        <v>44347</v>
      </c>
      <c r="B3841" s="57" t="s">
        <v>202</v>
      </c>
      <c r="C3841" s="57" t="s">
        <v>115</v>
      </c>
      <c r="D3841" s="19" t="str">
        <f t="shared" si="354"/>
        <v>Defensives</v>
      </c>
      <c r="E3841" s="19" t="str">
        <f t="shared" si="355"/>
        <v>Defensives</v>
      </c>
      <c r="F3841" s="100">
        <v>5.1000000000000004E-3</v>
      </c>
      <c r="G3841" s="101">
        <v>5.819</v>
      </c>
      <c r="H3841" s="98">
        <v>0.24249999999999999</v>
      </c>
      <c r="I3841" s="20">
        <f t="shared" si="356"/>
        <v>1</v>
      </c>
      <c r="J3841" s="102">
        <f t="shared" si="357"/>
        <v>8.7643925073036606E-4</v>
      </c>
      <c r="K3841" s="102">
        <f t="shared" si="358"/>
        <v>3.6141824772386233E-3</v>
      </c>
      <c r="L3841" s="96">
        <f t="shared" si="359"/>
        <v>5.1000000000000004E-3</v>
      </c>
    </row>
    <row r="3842" spans="1:12" ht="13.95" customHeight="1" x14ac:dyDescent="0.3">
      <c r="A3842" s="94">
        <v>44377</v>
      </c>
      <c r="B3842" s="57" t="s">
        <v>202</v>
      </c>
      <c r="C3842" s="57" t="s">
        <v>115</v>
      </c>
      <c r="D3842" s="19" t="str">
        <f t="shared" si="354"/>
        <v>Defensives</v>
      </c>
      <c r="E3842" s="19" t="str">
        <f t="shared" si="355"/>
        <v>Defensives</v>
      </c>
      <c r="F3842" s="100">
        <v>5.0899999999999999E-3</v>
      </c>
      <c r="G3842" s="101">
        <v>5.4770000000000003</v>
      </c>
      <c r="H3842" s="98">
        <v>0.23699999999999999</v>
      </c>
      <c r="I3842" s="20">
        <f t="shared" si="356"/>
        <v>1</v>
      </c>
      <c r="J3842" s="102">
        <f t="shared" si="357"/>
        <v>9.2934088004381957E-4</v>
      </c>
      <c r="K3842" s="102">
        <f t="shared" si="358"/>
        <v>3.9212695360498718E-3</v>
      </c>
      <c r="L3842" s="96">
        <f t="shared" si="359"/>
        <v>5.0899999999999999E-3</v>
      </c>
    </row>
    <row r="3843" spans="1:12" ht="13.95" customHeight="1" x14ac:dyDescent="0.3">
      <c r="A3843" s="94">
        <v>44408</v>
      </c>
      <c r="B3843" s="57" t="s">
        <v>202</v>
      </c>
      <c r="C3843" s="57" t="s">
        <v>115</v>
      </c>
      <c r="D3843" s="19" t="str">
        <f t="shared" si="354"/>
        <v>Defensives</v>
      </c>
      <c r="E3843" s="19" t="str">
        <f t="shared" si="355"/>
        <v>Defensives</v>
      </c>
      <c r="F3843" s="100">
        <v>4.8599999999999997E-3</v>
      </c>
      <c r="G3843" s="101">
        <v>4.7709999999999999</v>
      </c>
      <c r="H3843" s="98">
        <v>0.23129</v>
      </c>
      <c r="I3843" s="20">
        <f t="shared" si="356"/>
        <v>1</v>
      </c>
      <c r="J3843" s="102">
        <f t="shared" si="357"/>
        <v>1.0186543701530078E-3</v>
      </c>
      <c r="K3843" s="102">
        <f t="shared" si="358"/>
        <v>4.4042300581651076E-3</v>
      </c>
      <c r="L3843" s="96">
        <f t="shared" si="359"/>
        <v>4.8599999999999997E-3</v>
      </c>
    </row>
    <row r="3844" spans="1:12" ht="13.95" customHeight="1" x14ac:dyDescent="0.3">
      <c r="A3844" s="94">
        <v>44439</v>
      </c>
      <c r="B3844" s="57" t="s">
        <v>202</v>
      </c>
      <c r="C3844" s="57" t="s">
        <v>115</v>
      </c>
      <c r="D3844" s="19" t="str">
        <f t="shared" si="354"/>
        <v>Defensives</v>
      </c>
      <c r="E3844" s="19" t="str">
        <f t="shared" si="355"/>
        <v>Defensives</v>
      </c>
      <c r="F3844" s="100">
        <v>5.2100000000000002E-3</v>
      </c>
      <c r="G3844" s="101">
        <v>5.2149999999999999</v>
      </c>
      <c r="H3844" s="98">
        <v>0.22600000000000001</v>
      </c>
      <c r="I3844" s="20">
        <f t="shared" si="356"/>
        <v>1</v>
      </c>
      <c r="J3844" s="102">
        <f t="shared" si="357"/>
        <v>9.9904122722914673E-4</v>
      </c>
      <c r="K3844" s="102">
        <f t="shared" si="358"/>
        <v>4.4205364036687903E-3</v>
      </c>
      <c r="L3844" s="96">
        <f t="shared" si="359"/>
        <v>5.2100000000000002E-3</v>
      </c>
    </row>
    <row r="3845" spans="1:12" ht="13.95" customHeight="1" x14ac:dyDescent="0.3">
      <c r="A3845" s="94">
        <v>44469</v>
      </c>
      <c r="B3845" s="57" t="s">
        <v>202</v>
      </c>
      <c r="C3845" s="57" t="s">
        <v>115</v>
      </c>
      <c r="D3845" s="19" t="str">
        <f t="shared" ref="D3845:D3908" si="360">VLOOKUP(C3845,GicsMap,2,FALSE)</f>
        <v>Defensives</v>
      </c>
      <c r="E3845" s="19" t="str">
        <f t="shared" ref="E3845:E3908" si="361">IF(D3845="Cyclicals",IF(COUNTIF(GlobalList,B3845)&gt;0,"WEG &amp; Embraer","Cyclicals ex-WEG &amp; Embraer"),D3845)</f>
        <v>Defensives</v>
      </c>
      <c r="F3845" s="100">
        <v>5.0600000000000003E-3</v>
      </c>
      <c r="G3845" s="101">
        <v>5.0650000000000004</v>
      </c>
      <c r="H3845" s="98">
        <v>0.18046000000000001</v>
      </c>
      <c r="I3845" s="20">
        <f t="shared" ref="I3845:I3908" si="362">IF(AND(ISNUMBER(G3845),ISNUMBER(H3845),G3845&gt;=PEmin,G3845&lt;=PEmax,H3845&gt;=ROEmin,H3845&lt;=ROEmax),1,0)</f>
        <v>1</v>
      </c>
      <c r="J3845" s="102">
        <f t="shared" ref="J3845:J3908" si="363">IF(I3845=1,F3845/G3845,0)</f>
        <v>9.9901283316880551E-4</v>
      </c>
      <c r="K3845" s="102">
        <f t="shared" ref="K3845:K3908" si="364">IF(I3845=1,J3845/H3845,0)</f>
        <v>5.5359239342170309E-3</v>
      </c>
      <c r="L3845" s="96">
        <f t="shared" ref="L3845:L3908" si="365">I3845*F3845</f>
        <v>5.0600000000000003E-3</v>
      </c>
    </row>
    <row r="3846" spans="1:12" ht="13.95" customHeight="1" x14ac:dyDescent="0.3">
      <c r="A3846" s="94">
        <v>44500</v>
      </c>
      <c r="B3846" s="57" t="s">
        <v>202</v>
      </c>
      <c r="C3846" s="57" t="s">
        <v>115</v>
      </c>
      <c r="D3846" s="19" t="str">
        <f t="shared" si="360"/>
        <v>Defensives</v>
      </c>
      <c r="E3846" s="19" t="str">
        <f t="shared" si="361"/>
        <v>Defensives</v>
      </c>
      <c r="F3846" s="100">
        <v>4.9500000000000004E-3</v>
      </c>
      <c r="G3846" s="101">
        <v>4.617</v>
      </c>
      <c r="H3846" s="98">
        <v>0.16816</v>
      </c>
      <c r="I3846" s="20">
        <f t="shared" si="362"/>
        <v>1</v>
      </c>
      <c r="J3846" s="102">
        <f t="shared" si="363"/>
        <v>1.0721247563352826E-3</v>
      </c>
      <c r="K3846" s="102">
        <f t="shared" si="364"/>
        <v>6.3756229563230408E-3</v>
      </c>
      <c r="L3846" s="96">
        <f t="shared" si="365"/>
        <v>4.9500000000000004E-3</v>
      </c>
    </row>
    <row r="3847" spans="1:12" ht="13.95" customHeight="1" x14ac:dyDescent="0.3">
      <c r="A3847" s="94">
        <v>44530</v>
      </c>
      <c r="B3847" s="57" t="s">
        <v>202</v>
      </c>
      <c r="C3847" s="57" t="s">
        <v>115</v>
      </c>
      <c r="D3847" s="19" t="str">
        <f t="shared" si="360"/>
        <v>Defensives</v>
      </c>
      <c r="E3847" s="19" t="str">
        <f t="shared" si="361"/>
        <v>Defensives</v>
      </c>
      <c r="F3847" s="100">
        <v>5.7999999999999996E-3</v>
      </c>
      <c r="G3847" s="101">
        <v>5.6890000000000001</v>
      </c>
      <c r="H3847" s="98">
        <v>0.22653999999999999</v>
      </c>
      <c r="I3847" s="20">
        <f t="shared" si="362"/>
        <v>1</v>
      </c>
      <c r="J3847" s="102">
        <f t="shared" si="363"/>
        <v>1.0195113376691861E-3</v>
      </c>
      <c r="K3847" s="102">
        <f t="shared" si="364"/>
        <v>4.5003590433000179E-3</v>
      </c>
      <c r="L3847" s="96">
        <f t="shared" si="365"/>
        <v>5.7999999999999996E-3</v>
      </c>
    </row>
    <row r="3848" spans="1:12" ht="13.95" customHeight="1" x14ac:dyDescent="0.3">
      <c r="A3848" s="94">
        <v>44561</v>
      </c>
      <c r="B3848" s="57" t="s">
        <v>202</v>
      </c>
      <c r="C3848" s="57" t="s">
        <v>115</v>
      </c>
      <c r="D3848" s="19" t="str">
        <f t="shared" si="360"/>
        <v>Defensives</v>
      </c>
      <c r="E3848" s="19" t="str">
        <f t="shared" si="361"/>
        <v>Defensives</v>
      </c>
      <c r="F3848" s="100">
        <v>5.2500000000000003E-3</v>
      </c>
      <c r="G3848" s="101">
        <v>5.0149999999999997</v>
      </c>
      <c r="H3848" s="98">
        <v>0.21223</v>
      </c>
      <c r="I3848" s="20">
        <f t="shared" si="362"/>
        <v>1</v>
      </c>
      <c r="J3848" s="102">
        <f t="shared" si="363"/>
        <v>1.0468594217347958E-3</v>
      </c>
      <c r="K3848" s="102">
        <f t="shared" si="364"/>
        <v>4.9326646644432728E-3</v>
      </c>
      <c r="L3848" s="96">
        <f t="shared" si="365"/>
        <v>5.2500000000000003E-3</v>
      </c>
    </row>
    <row r="3849" spans="1:12" ht="13.95" customHeight="1" x14ac:dyDescent="0.3">
      <c r="A3849" s="94">
        <v>44592</v>
      </c>
      <c r="B3849" s="57" t="s">
        <v>202</v>
      </c>
      <c r="C3849" s="57" t="s">
        <v>115</v>
      </c>
      <c r="D3849" s="19" t="str">
        <f t="shared" si="360"/>
        <v>Defensives</v>
      </c>
      <c r="E3849" s="19" t="str">
        <f t="shared" si="361"/>
        <v>Defensives</v>
      </c>
      <c r="F3849" s="100">
        <v>5.0800000000000003E-3</v>
      </c>
      <c r="G3849" s="101">
        <v>5.5650000000000004</v>
      </c>
      <c r="H3849" s="98">
        <v>0.1744</v>
      </c>
      <c r="I3849" s="20">
        <f t="shared" si="362"/>
        <v>1</v>
      </c>
      <c r="J3849" s="102">
        <f t="shared" si="363"/>
        <v>9.1284815813117695E-4</v>
      </c>
      <c r="K3849" s="102">
        <f t="shared" si="364"/>
        <v>5.2342210902017027E-3</v>
      </c>
      <c r="L3849" s="96">
        <f t="shared" si="365"/>
        <v>5.0800000000000003E-3</v>
      </c>
    </row>
    <row r="3850" spans="1:12" ht="13.95" customHeight="1" x14ac:dyDescent="0.3">
      <c r="A3850" s="94">
        <v>44620</v>
      </c>
      <c r="B3850" s="57" t="s">
        <v>202</v>
      </c>
      <c r="C3850" s="57" t="s">
        <v>115</v>
      </c>
      <c r="D3850" s="19" t="str">
        <f t="shared" si="360"/>
        <v>Defensives</v>
      </c>
      <c r="E3850" s="19" t="str">
        <f t="shared" si="361"/>
        <v>Defensives</v>
      </c>
      <c r="F3850" s="100">
        <v>5.0800000000000003E-3</v>
      </c>
      <c r="G3850" s="101">
        <v>5.2080000000000002</v>
      </c>
      <c r="H3850" s="98">
        <v>0.17383999999999999</v>
      </c>
      <c r="I3850" s="20">
        <f t="shared" si="362"/>
        <v>1</v>
      </c>
      <c r="J3850" s="102">
        <f t="shared" si="363"/>
        <v>9.7542242703533026E-4</v>
      </c>
      <c r="K3850" s="102">
        <f t="shared" si="364"/>
        <v>5.6110355904011172E-3</v>
      </c>
      <c r="L3850" s="96">
        <f t="shared" si="365"/>
        <v>5.0800000000000003E-3</v>
      </c>
    </row>
    <row r="3851" spans="1:12" ht="13.95" customHeight="1" x14ac:dyDescent="0.3">
      <c r="A3851" s="94">
        <v>44651</v>
      </c>
      <c r="B3851" s="57" t="s">
        <v>202</v>
      </c>
      <c r="C3851" s="57" t="s">
        <v>115</v>
      </c>
      <c r="D3851" s="19" t="str">
        <f t="shared" si="360"/>
        <v>Defensives</v>
      </c>
      <c r="E3851" s="19" t="str">
        <f t="shared" si="361"/>
        <v>Defensives</v>
      </c>
      <c r="F3851" s="100">
        <v>5.3500000000000006E-3</v>
      </c>
      <c r="G3851" s="101">
        <v>5.0720000000000001</v>
      </c>
      <c r="H3851" s="98">
        <v>0.17326</v>
      </c>
      <c r="I3851" s="20">
        <f t="shared" si="362"/>
        <v>1</v>
      </c>
      <c r="J3851" s="102">
        <f t="shared" si="363"/>
        <v>1.0548107255520505E-3</v>
      </c>
      <c r="K3851" s="102">
        <f t="shared" si="364"/>
        <v>6.0880221952675203E-3</v>
      </c>
      <c r="L3851" s="96">
        <f t="shared" si="365"/>
        <v>5.3500000000000006E-3</v>
      </c>
    </row>
    <row r="3852" spans="1:12" ht="13.95" customHeight="1" x14ac:dyDescent="0.3">
      <c r="A3852" s="94">
        <v>44681</v>
      </c>
      <c r="B3852" s="57" t="s">
        <v>202</v>
      </c>
      <c r="C3852" s="57" t="s">
        <v>115</v>
      </c>
      <c r="D3852" s="19" t="str">
        <f t="shared" si="360"/>
        <v>Defensives</v>
      </c>
      <c r="E3852" s="19" t="str">
        <f t="shared" si="361"/>
        <v>Defensives</v>
      </c>
      <c r="F3852" s="100">
        <v>5.8799999999999998E-3</v>
      </c>
      <c r="G3852" s="101">
        <v>5.6390000000000002</v>
      </c>
      <c r="H3852" s="98">
        <v>0.16844000000000001</v>
      </c>
      <c r="I3852" s="20">
        <f t="shared" si="362"/>
        <v>1</v>
      </c>
      <c r="J3852" s="102">
        <f t="shared" si="363"/>
        <v>1.0427380741266181E-3</v>
      </c>
      <c r="K3852" s="102">
        <f t="shared" si="364"/>
        <v>6.1905608770281293E-3</v>
      </c>
      <c r="L3852" s="96">
        <f t="shared" si="365"/>
        <v>5.8799999999999998E-3</v>
      </c>
    </row>
    <row r="3853" spans="1:12" ht="13.95" customHeight="1" x14ac:dyDescent="0.3">
      <c r="A3853" s="94">
        <v>44712</v>
      </c>
      <c r="B3853" s="57" t="s">
        <v>202</v>
      </c>
      <c r="C3853" s="57" t="s">
        <v>115</v>
      </c>
      <c r="D3853" s="19" t="str">
        <f t="shared" si="360"/>
        <v>Defensives</v>
      </c>
      <c r="E3853" s="19" t="str">
        <f t="shared" si="361"/>
        <v>Defensives</v>
      </c>
      <c r="F3853" s="100">
        <v>5.4000000000000003E-3</v>
      </c>
      <c r="G3853" s="101">
        <v>5.0129999999999999</v>
      </c>
      <c r="H3853" s="98">
        <v>0.16202</v>
      </c>
      <c r="I3853" s="20">
        <f t="shared" si="362"/>
        <v>1</v>
      </c>
      <c r="J3853" s="102">
        <f t="shared" si="363"/>
        <v>1.0771992818671455E-3</v>
      </c>
      <c r="K3853" s="102">
        <f t="shared" si="364"/>
        <v>6.6485574735658907E-3</v>
      </c>
      <c r="L3853" s="96">
        <f t="shared" si="365"/>
        <v>5.4000000000000003E-3</v>
      </c>
    </row>
    <row r="3854" spans="1:12" ht="13.95" customHeight="1" x14ac:dyDescent="0.3">
      <c r="A3854" s="94">
        <v>44742</v>
      </c>
      <c r="B3854" s="57" t="s">
        <v>202</v>
      </c>
      <c r="C3854" s="57" t="s">
        <v>115</v>
      </c>
      <c r="D3854" s="19" t="str">
        <f t="shared" si="360"/>
        <v>Defensives</v>
      </c>
      <c r="E3854" s="19" t="str">
        <f t="shared" si="361"/>
        <v>Defensives</v>
      </c>
      <c r="F3854" s="100">
        <v>5.4799999999999996E-3</v>
      </c>
      <c r="G3854" s="101">
        <v>4.6109999999999998</v>
      </c>
      <c r="H3854" s="98">
        <v>0.16117000000000001</v>
      </c>
      <c r="I3854" s="20">
        <f t="shared" si="362"/>
        <v>1</v>
      </c>
      <c r="J3854" s="102">
        <f t="shared" si="363"/>
        <v>1.1884623725872913E-3</v>
      </c>
      <c r="K3854" s="102">
        <f t="shared" si="364"/>
        <v>7.3739676899378988E-3</v>
      </c>
      <c r="L3854" s="96">
        <f t="shared" si="365"/>
        <v>5.4799999999999996E-3</v>
      </c>
    </row>
    <row r="3855" spans="1:12" ht="13.95" customHeight="1" x14ac:dyDescent="0.3">
      <c r="A3855" s="94">
        <v>44773</v>
      </c>
      <c r="B3855" s="57" t="s">
        <v>202</v>
      </c>
      <c r="C3855" s="57" t="s">
        <v>115</v>
      </c>
      <c r="D3855" s="19" t="str">
        <f t="shared" si="360"/>
        <v>Defensives</v>
      </c>
      <c r="E3855" s="19" t="str">
        <f t="shared" si="361"/>
        <v>Defensives</v>
      </c>
      <c r="F3855" s="100">
        <v>5.6999999999999993E-3</v>
      </c>
      <c r="G3855" s="101">
        <v>5.6790000000000003</v>
      </c>
      <c r="H3855" s="98">
        <v>0.15822</v>
      </c>
      <c r="I3855" s="20">
        <f t="shared" si="362"/>
        <v>1</v>
      </c>
      <c r="J3855" s="102">
        <f t="shared" si="363"/>
        <v>1.0036978341257262E-3</v>
      </c>
      <c r="K3855" s="102">
        <f t="shared" si="364"/>
        <v>6.3436849584485285E-3</v>
      </c>
      <c r="L3855" s="96">
        <f t="shared" si="365"/>
        <v>5.6999999999999993E-3</v>
      </c>
    </row>
    <row r="3856" spans="1:12" ht="13.95" customHeight="1" x14ac:dyDescent="0.3">
      <c r="A3856" s="94">
        <v>44804</v>
      </c>
      <c r="B3856" s="57" t="s">
        <v>202</v>
      </c>
      <c r="C3856" s="57" t="s">
        <v>115</v>
      </c>
      <c r="D3856" s="19" t="str">
        <f t="shared" si="360"/>
        <v>Defensives</v>
      </c>
      <c r="E3856" s="19" t="str">
        <f t="shared" si="361"/>
        <v>Defensives</v>
      </c>
      <c r="F3856" s="100">
        <v>5.3300000000000014E-3</v>
      </c>
      <c r="G3856" s="101">
        <v>5.2009999999999996</v>
      </c>
      <c r="H3856" s="98">
        <v>0.16830999999999999</v>
      </c>
      <c r="I3856" s="20">
        <f t="shared" si="362"/>
        <v>1</v>
      </c>
      <c r="J3856" s="102">
        <f t="shared" si="363"/>
        <v>1.0248029225149013E-3</v>
      </c>
      <c r="K3856" s="102">
        <f t="shared" si="364"/>
        <v>6.0887821431578719E-3</v>
      </c>
      <c r="L3856" s="96">
        <f t="shared" si="365"/>
        <v>5.3300000000000014E-3</v>
      </c>
    </row>
    <row r="3857" spans="1:12" ht="13.95" customHeight="1" x14ac:dyDescent="0.3">
      <c r="A3857" s="94">
        <v>44834</v>
      </c>
      <c r="B3857" s="57" t="s">
        <v>202</v>
      </c>
      <c r="C3857" s="57" t="s">
        <v>115</v>
      </c>
      <c r="D3857" s="19" t="str">
        <f t="shared" si="360"/>
        <v>Defensives</v>
      </c>
      <c r="E3857" s="19" t="str">
        <f t="shared" si="361"/>
        <v>Defensives</v>
      </c>
      <c r="F3857" s="100">
        <v>5.0200000000000002E-3</v>
      </c>
      <c r="G3857" s="101">
        <v>5.0590000000000002</v>
      </c>
      <c r="H3857" s="98">
        <v>0.16439000000000001</v>
      </c>
      <c r="I3857" s="20">
        <f t="shared" si="362"/>
        <v>1</v>
      </c>
      <c r="J3857" s="102">
        <f t="shared" si="363"/>
        <v>9.9229096659418864E-4</v>
      </c>
      <c r="K3857" s="102">
        <f t="shared" si="364"/>
        <v>6.0362002956030692E-3</v>
      </c>
      <c r="L3857" s="96">
        <f t="shared" si="365"/>
        <v>5.0200000000000002E-3</v>
      </c>
    </row>
    <row r="3858" spans="1:12" ht="13.95" customHeight="1" x14ac:dyDescent="0.3">
      <c r="A3858" s="94">
        <v>44865</v>
      </c>
      <c r="B3858" s="57" t="s">
        <v>202</v>
      </c>
      <c r="C3858" s="57" t="s">
        <v>115</v>
      </c>
      <c r="D3858" s="19" t="str">
        <f t="shared" si="360"/>
        <v>Defensives</v>
      </c>
      <c r="E3858" s="19" t="str">
        <f t="shared" si="361"/>
        <v>Defensives</v>
      </c>
      <c r="F3858" s="100">
        <v>5.5100000000000001E-3</v>
      </c>
      <c r="G3858" s="101">
        <v>6.0350000000000001</v>
      </c>
      <c r="H3858" s="98">
        <v>0.16361999999999999</v>
      </c>
      <c r="I3858" s="20">
        <f t="shared" si="362"/>
        <v>1</v>
      </c>
      <c r="J3858" s="102">
        <f t="shared" si="363"/>
        <v>9.1300745650372823E-4</v>
      </c>
      <c r="K3858" s="102">
        <f t="shared" si="364"/>
        <v>5.5800480167689055E-3</v>
      </c>
      <c r="L3858" s="96">
        <f t="shared" si="365"/>
        <v>5.5100000000000001E-3</v>
      </c>
    </row>
    <row r="3859" spans="1:12" ht="13.95" customHeight="1" x14ac:dyDescent="0.3">
      <c r="A3859" s="94">
        <v>44895</v>
      </c>
      <c r="B3859" s="57" t="s">
        <v>202</v>
      </c>
      <c r="C3859" s="57" t="s">
        <v>115</v>
      </c>
      <c r="D3859" s="19" t="str">
        <f t="shared" si="360"/>
        <v>Defensives</v>
      </c>
      <c r="E3859" s="19" t="str">
        <f t="shared" si="361"/>
        <v>Defensives</v>
      </c>
      <c r="F3859" s="100">
        <v>5.1600000000000014E-3</v>
      </c>
      <c r="G3859" s="101">
        <v>4.7910000000000004</v>
      </c>
      <c r="H3859" s="98">
        <v>0.16014</v>
      </c>
      <c r="I3859" s="20">
        <f t="shared" si="362"/>
        <v>1</v>
      </c>
      <c r="J3859" s="102">
        <f t="shared" si="363"/>
        <v>1.0770194113963684E-3</v>
      </c>
      <c r="K3859" s="102">
        <f t="shared" si="364"/>
        <v>6.7254865205218454E-3</v>
      </c>
      <c r="L3859" s="96">
        <f t="shared" si="365"/>
        <v>5.1600000000000014E-3</v>
      </c>
    </row>
    <row r="3860" spans="1:12" ht="13.95" customHeight="1" x14ac:dyDescent="0.3">
      <c r="A3860" s="94">
        <v>44926</v>
      </c>
      <c r="B3860" s="57" t="s">
        <v>202</v>
      </c>
      <c r="C3860" s="57" t="s">
        <v>115</v>
      </c>
      <c r="D3860" s="19" t="str">
        <f t="shared" si="360"/>
        <v>Defensives</v>
      </c>
      <c r="E3860" s="19" t="str">
        <f t="shared" si="361"/>
        <v>Defensives</v>
      </c>
      <c r="F3860" s="100">
        <v>5.6499999999999996E-3</v>
      </c>
      <c r="G3860" s="101">
        <v>5.2060000000000004</v>
      </c>
      <c r="H3860" s="98">
        <v>0.14926</v>
      </c>
      <c r="I3860" s="20">
        <f t="shared" si="362"/>
        <v>1</v>
      </c>
      <c r="J3860" s="102">
        <f t="shared" si="363"/>
        <v>1.0852862082212831E-3</v>
      </c>
      <c r="K3860" s="102">
        <f t="shared" si="364"/>
        <v>7.2711122083698445E-3</v>
      </c>
      <c r="L3860" s="96">
        <f t="shared" si="365"/>
        <v>5.6499999999999996E-3</v>
      </c>
    </row>
    <row r="3861" spans="1:12" ht="13.95" customHeight="1" x14ac:dyDescent="0.3">
      <c r="A3861" s="94">
        <v>44957</v>
      </c>
      <c r="B3861" s="57" t="s">
        <v>202</v>
      </c>
      <c r="C3861" s="57" t="s">
        <v>115</v>
      </c>
      <c r="D3861" s="19" t="str">
        <f t="shared" si="360"/>
        <v>Defensives</v>
      </c>
      <c r="E3861" s="19" t="str">
        <f t="shared" si="361"/>
        <v>Defensives</v>
      </c>
      <c r="F3861" s="100">
        <v>5.2399999999999999E-3</v>
      </c>
      <c r="G3861" s="101">
        <v>4.3380000000000001</v>
      </c>
      <c r="H3861" s="98">
        <v>0.14268</v>
      </c>
      <c r="I3861" s="20">
        <f t="shared" si="362"/>
        <v>1</v>
      </c>
      <c r="J3861" s="102">
        <f t="shared" si="363"/>
        <v>1.2079299216228676E-3</v>
      </c>
      <c r="K3861" s="102">
        <f t="shared" si="364"/>
        <v>8.4660073004125848E-3</v>
      </c>
      <c r="L3861" s="96">
        <f t="shared" si="365"/>
        <v>5.2399999999999999E-3</v>
      </c>
    </row>
    <row r="3862" spans="1:12" ht="13.95" customHeight="1" x14ac:dyDescent="0.3">
      <c r="A3862" s="94">
        <v>44985</v>
      </c>
      <c r="B3862" s="57" t="s">
        <v>202</v>
      </c>
      <c r="C3862" s="57" t="s">
        <v>115</v>
      </c>
      <c r="D3862" s="19" t="str">
        <f t="shared" si="360"/>
        <v>Defensives</v>
      </c>
      <c r="E3862" s="19" t="str">
        <f t="shared" si="361"/>
        <v>Defensives</v>
      </c>
      <c r="F3862" s="100">
        <v>5.1999999999999998E-3</v>
      </c>
      <c r="G3862" s="101">
        <v>4.2720000000000002</v>
      </c>
      <c r="H3862" s="98">
        <v>0.14606</v>
      </c>
      <c r="I3862" s="20">
        <f t="shared" si="362"/>
        <v>1</v>
      </c>
      <c r="J3862" s="102">
        <f t="shared" si="363"/>
        <v>1.2172284644194756E-3</v>
      </c>
      <c r="K3862" s="102">
        <f t="shared" si="364"/>
        <v>8.3337564317367916E-3</v>
      </c>
      <c r="L3862" s="96">
        <f t="shared" si="365"/>
        <v>5.1999999999999998E-3</v>
      </c>
    </row>
    <row r="3863" spans="1:12" ht="13.95" customHeight="1" x14ac:dyDescent="0.3">
      <c r="A3863" s="94">
        <v>45016</v>
      </c>
      <c r="B3863" s="57" t="s">
        <v>202</v>
      </c>
      <c r="C3863" s="57" t="s">
        <v>115</v>
      </c>
      <c r="D3863" s="19" t="str">
        <f t="shared" si="360"/>
        <v>Defensives</v>
      </c>
      <c r="E3863" s="19" t="str">
        <f t="shared" si="361"/>
        <v>Defensives</v>
      </c>
      <c r="F3863" s="100">
        <v>5.5700000000000003E-3</v>
      </c>
      <c r="G3863" s="101">
        <v>4.2300000000000004</v>
      </c>
      <c r="H3863" s="98">
        <v>0.14821000000000001</v>
      </c>
      <c r="I3863" s="20">
        <f t="shared" si="362"/>
        <v>1</v>
      </c>
      <c r="J3863" s="102">
        <f t="shared" si="363"/>
        <v>1.3167848699763593E-3</v>
      </c>
      <c r="K3863" s="102">
        <f t="shared" si="364"/>
        <v>8.8845885566180369E-3</v>
      </c>
      <c r="L3863" s="96">
        <f t="shared" si="365"/>
        <v>5.5700000000000003E-3</v>
      </c>
    </row>
    <row r="3864" spans="1:12" ht="13.95" customHeight="1" x14ac:dyDescent="0.3">
      <c r="A3864" s="94">
        <v>45046</v>
      </c>
      <c r="B3864" s="57" t="s">
        <v>202</v>
      </c>
      <c r="C3864" s="57" t="s">
        <v>115</v>
      </c>
      <c r="D3864" s="19" t="str">
        <f t="shared" si="360"/>
        <v>Defensives</v>
      </c>
      <c r="E3864" s="19" t="str">
        <f t="shared" si="361"/>
        <v>Defensives</v>
      </c>
      <c r="F3864" s="100">
        <v>5.6499999999999996E-3</v>
      </c>
      <c r="G3864" s="101">
        <v>3.903</v>
      </c>
      <c r="H3864" s="98">
        <v>0.13464999999999999</v>
      </c>
      <c r="I3864" s="20">
        <f t="shared" si="362"/>
        <v>1</v>
      </c>
      <c r="J3864" s="102">
        <f t="shared" si="363"/>
        <v>1.4476044068665128E-3</v>
      </c>
      <c r="K3864" s="102">
        <f t="shared" si="364"/>
        <v>1.0750868227749817E-2</v>
      </c>
      <c r="L3864" s="96">
        <f t="shared" si="365"/>
        <v>5.6499999999999996E-3</v>
      </c>
    </row>
    <row r="3865" spans="1:12" ht="13.95" customHeight="1" x14ac:dyDescent="0.3">
      <c r="A3865" s="94">
        <v>45077</v>
      </c>
      <c r="B3865" s="57" t="s">
        <v>202</v>
      </c>
      <c r="C3865" s="57" t="s">
        <v>115</v>
      </c>
      <c r="D3865" s="19" t="str">
        <f t="shared" si="360"/>
        <v>Defensives</v>
      </c>
      <c r="E3865" s="19" t="str">
        <f t="shared" si="361"/>
        <v>Defensives</v>
      </c>
      <c r="F3865" s="100">
        <v>5.7499999999999999E-3</v>
      </c>
      <c r="G3865" s="101">
        <v>3.8380000000000001</v>
      </c>
      <c r="H3865" s="98">
        <v>0.14312</v>
      </c>
      <c r="I3865" s="20">
        <f t="shared" si="362"/>
        <v>1</v>
      </c>
      <c r="J3865" s="102">
        <f t="shared" si="363"/>
        <v>1.4981761334028139E-3</v>
      </c>
      <c r="K3865" s="102">
        <f t="shared" si="364"/>
        <v>1.0467971865587018E-2</v>
      </c>
      <c r="L3865" s="96">
        <f t="shared" si="365"/>
        <v>5.7499999999999999E-3</v>
      </c>
    </row>
    <row r="3866" spans="1:12" ht="13.95" customHeight="1" x14ac:dyDescent="0.3">
      <c r="A3866" s="94">
        <v>45107</v>
      </c>
      <c r="B3866" s="57" t="s">
        <v>202</v>
      </c>
      <c r="C3866" s="57" t="s">
        <v>115</v>
      </c>
      <c r="D3866" s="19" t="str">
        <f t="shared" si="360"/>
        <v>Defensives</v>
      </c>
      <c r="E3866" s="19" t="str">
        <f t="shared" si="361"/>
        <v>Defensives</v>
      </c>
      <c r="F3866" s="100">
        <v>6.0699999999999999E-3</v>
      </c>
      <c r="G3866" s="101">
        <v>4.3449999999999998</v>
      </c>
      <c r="H3866" s="98">
        <v>0.14329</v>
      </c>
      <c r="I3866" s="20">
        <f t="shared" si="362"/>
        <v>1</v>
      </c>
      <c r="J3866" s="102">
        <f t="shared" si="363"/>
        <v>1.3970080552359035E-3</v>
      </c>
      <c r="K3866" s="102">
        <f t="shared" si="364"/>
        <v>9.749515355125294E-3</v>
      </c>
      <c r="L3866" s="96">
        <f t="shared" si="365"/>
        <v>6.0699999999999999E-3</v>
      </c>
    </row>
    <row r="3867" spans="1:12" ht="13.95" customHeight="1" x14ac:dyDescent="0.3">
      <c r="A3867" s="94">
        <v>45138</v>
      </c>
      <c r="B3867" s="57" t="s">
        <v>202</v>
      </c>
      <c r="C3867" s="57" t="s">
        <v>115</v>
      </c>
      <c r="D3867" s="19" t="str">
        <f t="shared" si="360"/>
        <v>Defensives</v>
      </c>
      <c r="E3867" s="19" t="str">
        <f t="shared" si="361"/>
        <v>Defensives</v>
      </c>
      <c r="F3867" s="100">
        <v>5.8699999999999994E-3</v>
      </c>
      <c r="G3867" s="101">
        <v>3.8940000000000001</v>
      </c>
      <c r="H3867" s="98">
        <v>0.14113000000000001</v>
      </c>
      <c r="I3867" s="20">
        <f t="shared" si="362"/>
        <v>1</v>
      </c>
      <c r="J3867" s="102">
        <f t="shared" si="363"/>
        <v>1.5074473549049818E-3</v>
      </c>
      <c r="K3867" s="102">
        <f t="shared" si="364"/>
        <v>1.068126801463177E-2</v>
      </c>
      <c r="L3867" s="96">
        <f t="shared" si="365"/>
        <v>5.8699999999999994E-3</v>
      </c>
    </row>
    <row r="3868" spans="1:12" ht="13.95" customHeight="1" x14ac:dyDescent="0.3">
      <c r="A3868" s="94">
        <v>45169</v>
      </c>
      <c r="B3868" s="57" t="s">
        <v>202</v>
      </c>
      <c r="C3868" s="57" t="s">
        <v>115</v>
      </c>
      <c r="D3868" s="19" t="str">
        <f t="shared" si="360"/>
        <v>Defensives</v>
      </c>
      <c r="E3868" s="19" t="str">
        <f t="shared" si="361"/>
        <v>Defensives</v>
      </c>
      <c r="F3868" s="100">
        <v>5.7399999999999986E-3</v>
      </c>
      <c r="G3868" s="101">
        <v>3.8140000000000001</v>
      </c>
      <c r="H3868" s="98">
        <v>0.12217</v>
      </c>
      <c r="I3868" s="20">
        <f t="shared" si="362"/>
        <v>1</v>
      </c>
      <c r="J3868" s="102">
        <f t="shared" si="363"/>
        <v>1.5049816465652853E-3</v>
      </c>
      <c r="K3868" s="102">
        <f t="shared" si="364"/>
        <v>1.2318749664936443E-2</v>
      </c>
      <c r="L3868" s="96">
        <f t="shared" si="365"/>
        <v>5.7399999999999986E-3</v>
      </c>
    </row>
    <row r="3869" spans="1:12" ht="13.95" customHeight="1" x14ac:dyDescent="0.3">
      <c r="A3869" s="94">
        <v>45199</v>
      </c>
      <c r="B3869" s="57" t="s">
        <v>202</v>
      </c>
      <c r="C3869" s="57" t="s">
        <v>115</v>
      </c>
      <c r="D3869" s="19" t="str">
        <f t="shared" si="360"/>
        <v>Defensives</v>
      </c>
      <c r="E3869" s="19" t="str">
        <f t="shared" si="361"/>
        <v>Defensives</v>
      </c>
      <c r="F3869" s="100">
        <v>6.6600000000000001E-3</v>
      </c>
      <c r="G3869" s="101">
        <v>4.7869999999999999</v>
      </c>
      <c r="H3869" s="98">
        <v>0.12350999999999999</v>
      </c>
      <c r="I3869" s="20">
        <f t="shared" si="362"/>
        <v>1</v>
      </c>
      <c r="J3869" s="102">
        <f t="shared" si="363"/>
        <v>1.3912680175475246E-3</v>
      </c>
      <c r="K3869" s="102">
        <f t="shared" si="364"/>
        <v>1.1264415978848067E-2</v>
      </c>
      <c r="L3869" s="96">
        <f t="shared" si="365"/>
        <v>6.6600000000000001E-3</v>
      </c>
    </row>
    <row r="3870" spans="1:12" ht="13.95" customHeight="1" x14ac:dyDescent="0.3">
      <c r="A3870" s="94">
        <v>45230</v>
      </c>
      <c r="B3870" s="57" t="s">
        <v>202</v>
      </c>
      <c r="C3870" s="57" t="s">
        <v>115</v>
      </c>
      <c r="D3870" s="19" t="str">
        <f t="shared" si="360"/>
        <v>Defensives</v>
      </c>
      <c r="E3870" s="19" t="str">
        <f t="shared" si="361"/>
        <v>Defensives</v>
      </c>
      <c r="F3870" s="100">
        <v>6.8500000000000002E-3</v>
      </c>
      <c r="G3870" s="101">
        <v>4.8620000000000001</v>
      </c>
      <c r="H3870" s="98">
        <v>0.1108</v>
      </c>
      <c r="I3870" s="20">
        <f t="shared" si="362"/>
        <v>1</v>
      </c>
      <c r="J3870" s="102">
        <f t="shared" si="363"/>
        <v>1.4088852324146441E-3</v>
      </c>
      <c r="K3870" s="102">
        <f t="shared" si="364"/>
        <v>1.2715570689662854E-2</v>
      </c>
      <c r="L3870" s="96">
        <f t="shared" si="365"/>
        <v>6.8500000000000002E-3</v>
      </c>
    </row>
    <row r="3871" spans="1:12" ht="13.95" customHeight="1" x14ac:dyDescent="0.3">
      <c r="A3871" s="94">
        <v>45260</v>
      </c>
      <c r="B3871" s="57" t="s">
        <v>202</v>
      </c>
      <c r="C3871" s="57" t="s">
        <v>115</v>
      </c>
      <c r="D3871" s="19" t="str">
        <f t="shared" si="360"/>
        <v>Defensives</v>
      </c>
      <c r="E3871" s="19" t="str">
        <f t="shared" si="361"/>
        <v>Defensives</v>
      </c>
      <c r="F3871" s="100">
        <v>6.9599999999999992E-3</v>
      </c>
      <c r="G3871" s="101">
        <v>4.8380000000000001</v>
      </c>
      <c r="H3871" s="98">
        <v>0.13746</v>
      </c>
      <c r="I3871" s="20">
        <f t="shared" si="362"/>
        <v>1</v>
      </c>
      <c r="J3871" s="102">
        <f t="shared" si="363"/>
        <v>1.4386109962794542E-3</v>
      </c>
      <c r="K3871" s="102">
        <f t="shared" si="364"/>
        <v>1.0465669986028331E-2</v>
      </c>
      <c r="L3871" s="96">
        <f t="shared" si="365"/>
        <v>6.9599999999999992E-3</v>
      </c>
    </row>
    <row r="3872" spans="1:12" ht="13.95" customHeight="1" x14ac:dyDescent="0.3">
      <c r="A3872" s="94">
        <v>45291</v>
      </c>
      <c r="B3872" s="57" t="s">
        <v>202</v>
      </c>
      <c r="C3872" s="57" t="s">
        <v>115</v>
      </c>
      <c r="D3872" s="19" t="str">
        <f t="shared" si="360"/>
        <v>Defensives</v>
      </c>
      <c r="E3872" s="19" t="str">
        <f t="shared" si="361"/>
        <v>Defensives</v>
      </c>
      <c r="F3872" s="100">
        <v>6.7000000000000002E-3</v>
      </c>
      <c r="G3872" s="101">
        <v>3.0470000000000002</v>
      </c>
      <c r="H3872" s="98">
        <v>0.14777000000000001</v>
      </c>
      <c r="I3872" s="20">
        <f t="shared" si="362"/>
        <v>1</v>
      </c>
      <c r="J3872" s="102">
        <f t="shared" si="363"/>
        <v>2.1988841483426319E-3</v>
      </c>
      <c r="K3872" s="102">
        <f t="shared" si="364"/>
        <v>1.4880450350833267E-2</v>
      </c>
      <c r="L3872" s="96">
        <f t="shared" si="365"/>
        <v>6.7000000000000002E-3</v>
      </c>
    </row>
    <row r="3873" spans="1:12" ht="13.95" customHeight="1" x14ac:dyDescent="0.3">
      <c r="A3873" s="94">
        <v>45322</v>
      </c>
      <c r="B3873" s="57" t="s">
        <v>202</v>
      </c>
      <c r="C3873" s="57" t="s">
        <v>115</v>
      </c>
      <c r="D3873" s="19" t="str">
        <f t="shared" si="360"/>
        <v>Defensives</v>
      </c>
      <c r="E3873" s="19" t="str">
        <f t="shared" si="361"/>
        <v>Defensives</v>
      </c>
      <c r="F3873" s="100">
        <v>6.7500000000000008E-3</v>
      </c>
      <c r="G3873" s="101">
        <v>3.4980000000000002</v>
      </c>
      <c r="H3873" s="98">
        <v>0.14249000000000001</v>
      </c>
      <c r="I3873" s="20">
        <f t="shared" si="362"/>
        <v>1</v>
      </c>
      <c r="J3873" s="102">
        <f t="shared" si="363"/>
        <v>1.9296740994854203E-3</v>
      </c>
      <c r="K3873" s="102">
        <f t="shared" si="364"/>
        <v>1.3542522980457718E-2</v>
      </c>
      <c r="L3873" s="96">
        <f t="shared" si="365"/>
        <v>6.7500000000000008E-3</v>
      </c>
    </row>
    <row r="3874" spans="1:12" ht="13.95" customHeight="1" x14ac:dyDescent="0.3">
      <c r="A3874" s="94">
        <v>45351</v>
      </c>
      <c r="B3874" s="57" t="s">
        <v>202</v>
      </c>
      <c r="C3874" s="57" t="s">
        <v>115</v>
      </c>
      <c r="D3874" s="19" t="str">
        <f t="shared" si="360"/>
        <v>Defensives</v>
      </c>
      <c r="E3874" s="19" t="str">
        <f t="shared" si="361"/>
        <v>Defensives</v>
      </c>
      <c r="F3874" s="100">
        <v>7.5799999999999999E-3</v>
      </c>
      <c r="G3874" s="101">
        <v>3.4670000000000001</v>
      </c>
      <c r="H3874" s="98">
        <v>0.14274000000000001</v>
      </c>
      <c r="I3874" s="20">
        <f t="shared" si="362"/>
        <v>1</v>
      </c>
      <c r="J3874" s="102">
        <f t="shared" si="363"/>
        <v>2.1863282376694548E-3</v>
      </c>
      <c r="K3874" s="102">
        <f t="shared" si="364"/>
        <v>1.531685748682538E-2</v>
      </c>
      <c r="L3874" s="96">
        <f t="shared" si="365"/>
        <v>7.5799999999999999E-3</v>
      </c>
    </row>
    <row r="3875" spans="1:12" ht="13.95" customHeight="1" x14ac:dyDescent="0.3">
      <c r="A3875" s="94">
        <v>45382</v>
      </c>
      <c r="B3875" s="57" t="s">
        <v>202</v>
      </c>
      <c r="C3875" s="57" t="s">
        <v>115</v>
      </c>
      <c r="D3875" s="19" t="str">
        <f t="shared" si="360"/>
        <v>Defensives</v>
      </c>
      <c r="E3875" s="19" t="str">
        <f t="shared" si="361"/>
        <v>Defensives</v>
      </c>
      <c r="F3875" s="100">
        <v>7.2399999999999999E-3</v>
      </c>
      <c r="G3875" s="101">
        <v>3.21</v>
      </c>
      <c r="H3875" s="98">
        <v>0.14247000000000001</v>
      </c>
      <c r="I3875" s="20">
        <f t="shared" si="362"/>
        <v>1</v>
      </c>
      <c r="J3875" s="102">
        <f t="shared" si="363"/>
        <v>2.2554517133956385E-3</v>
      </c>
      <c r="K3875" s="102">
        <f t="shared" si="364"/>
        <v>1.583106417769101E-2</v>
      </c>
      <c r="L3875" s="96">
        <f t="shared" si="365"/>
        <v>7.2399999999999999E-3</v>
      </c>
    </row>
    <row r="3876" spans="1:12" ht="13.95" customHeight="1" x14ac:dyDescent="0.3">
      <c r="A3876" s="94">
        <v>45412</v>
      </c>
      <c r="B3876" s="57" t="s">
        <v>202</v>
      </c>
      <c r="C3876" s="57" t="s">
        <v>115</v>
      </c>
      <c r="D3876" s="19" t="str">
        <f t="shared" si="360"/>
        <v>Defensives</v>
      </c>
      <c r="E3876" s="19" t="str">
        <f t="shared" si="361"/>
        <v>Defensives</v>
      </c>
      <c r="F3876" s="100">
        <v>6.9899999999999997E-3</v>
      </c>
      <c r="G3876" s="101">
        <v>3.5870000000000002</v>
      </c>
      <c r="H3876" s="98">
        <v>0.14702999999999999</v>
      </c>
      <c r="I3876" s="20">
        <f t="shared" si="362"/>
        <v>1</v>
      </c>
      <c r="J3876" s="102">
        <f t="shared" si="363"/>
        <v>1.9487036520769443E-3</v>
      </c>
      <c r="K3876" s="102">
        <f t="shared" si="364"/>
        <v>1.3253782575508022E-2</v>
      </c>
      <c r="L3876" s="96">
        <f t="shared" si="365"/>
        <v>6.9899999999999997E-3</v>
      </c>
    </row>
    <row r="3877" spans="1:12" ht="13.95" customHeight="1" x14ac:dyDescent="0.3">
      <c r="A3877" s="94">
        <v>45443</v>
      </c>
      <c r="B3877" s="57" t="s">
        <v>202</v>
      </c>
      <c r="C3877" s="57" t="s">
        <v>115</v>
      </c>
      <c r="D3877" s="19" t="str">
        <f t="shared" si="360"/>
        <v>Defensives</v>
      </c>
      <c r="E3877" s="19" t="str">
        <f t="shared" si="361"/>
        <v>Defensives</v>
      </c>
      <c r="F3877" s="100">
        <v>7.3800000000000003E-3</v>
      </c>
      <c r="G3877" s="101">
        <v>5.1050000000000004</v>
      </c>
      <c r="H3877" s="98">
        <v>0.1464</v>
      </c>
      <c r="I3877" s="20">
        <f t="shared" si="362"/>
        <v>1</v>
      </c>
      <c r="J3877" s="102">
        <f t="shared" si="363"/>
        <v>1.44564152791381E-3</v>
      </c>
      <c r="K3877" s="102">
        <f t="shared" si="364"/>
        <v>9.8746006005041662E-3</v>
      </c>
      <c r="L3877" s="96">
        <f t="shared" si="365"/>
        <v>7.3800000000000003E-3</v>
      </c>
    </row>
    <row r="3878" spans="1:12" ht="13.95" customHeight="1" x14ac:dyDescent="0.3">
      <c r="A3878" s="94">
        <v>45473</v>
      </c>
      <c r="B3878" s="57" t="s">
        <v>202</v>
      </c>
      <c r="C3878" s="57" t="s">
        <v>115</v>
      </c>
      <c r="D3878" s="19" t="str">
        <f t="shared" si="360"/>
        <v>Defensives</v>
      </c>
      <c r="E3878" s="19" t="str">
        <f t="shared" si="361"/>
        <v>Defensives</v>
      </c>
      <c r="F3878" s="100">
        <v>7.3099999999999997E-3</v>
      </c>
      <c r="G3878" s="101">
        <v>5.6040000000000001</v>
      </c>
      <c r="H3878" s="98">
        <v>0.13335</v>
      </c>
      <c r="I3878" s="20">
        <f t="shared" si="362"/>
        <v>1</v>
      </c>
      <c r="J3878" s="102">
        <f t="shared" si="363"/>
        <v>1.3044254104211278E-3</v>
      </c>
      <c r="K3878" s="102">
        <f t="shared" si="364"/>
        <v>9.7819678321794355E-3</v>
      </c>
      <c r="L3878" s="96">
        <f t="shared" si="365"/>
        <v>7.3099999999999997E-3</v>
      </c>
    </row>
    <row r="3879" spans="1:12" ht="13.95" customHeight="1" x14ac:dyDescent="0.3">
      <c r="A3879" s="94">
        <v>45504</v>
      </c>
      <c r="B3879" s="57" t="s">
        <v>202</v>
      </c>
      <c r="C3879" s="57" t="s">
        <v>115</v>
      </c>
      <c r="D3879" s="19" t="str">
        <f t="shared" si="360"/>
        <v>Defensives</v>
      </c>
      <c r="E3879" s="19" t="str">
        <f t="shared" si="361"/>
        <v>Defensives</v>
      </c>
      <c r="F3879" s="100">
        <v>6.7799999999999996E-3</v>
      </c>
      <c r="G3879" s="101">
        <v>5.64</v>
      </c>
      <c r="H3879" s="98">
        <v>0.13428000000000001</v>
      </c>
      <c r="I3879" s="20">
        <f t="shared" si="362"/>
        <v>1</v>
      </c>
      <c r="J3879" s="102">
        <f t="shared" si="363"/>
        <v>1.2021276595744681E-3</v>
      </c>
      <c r="K3879" s="102">
        <f t="shared" si="364"/>
        <v>8.952395439190259E-3</v>
      </c>
      <c r="L3879" s="96">
        <f t="shared" si="365"/>
        <v>6.7799999999999996E-3</v>
      </c>
    </row>
    <row r="3880" spans="1:12" ht="13.95" customHeight="1" x14ac:dyDescent="0.3">
      <c r="A3880" s="94">
        <v>45535</v>
      </c>
      <c r="B3880" s="57" t="s">
        <v>202</v>
      </c>
      <c r="C3880" s="57" t="s">
        <v>115</v>
      </c>
      <c r="D3880" s="19" t="str">
        <f t="shared" si="360"/>
        <v>Defensives</v>
      </c>
      <c r="E3880" s="19" t="str">
        <f t="shared" si="361"/>
        <v>Defensives</v>
      </c>
      <c r="F3880" s="100">
        <v>6.8700000000000002E-3</v>
      </c>
      <c r="G3880" s="101">
        <v>4.774</v>
      </c>
      <c r="H3880" s="98">
        <v>0.13791</v>
      </c>
      <c r="I3880" s="20">
        <f t="shared" si="362"/>
        <v>1</v>
      </c>
      <c r="J3880" s="102">
        <f t="shared" si="363"/>
        <v>1.4390448261416004E-3</v>
      </c>
      <c r="K3880" s="102">
        <f t="shared" si="364"/>
        <v>1.0434666276133714E-2</v>
      </c>
      <c r="L3880" s="96">
        <f t="shared" si="365"/>
        <v>6.8700000000000002E-3</v>
      </c>
    </row>
    <row r="3881" spans="1:12" ht="13.95" customHeight="1" x14ac:dyDescent="0.3">
      <c r="A3881" s="94">
        <v>45565</v>
      </c>
      <c r="B3881" s="57" t="s">
        <v>202</v>
      </c>
      <c r="C3881" s="57" t="s">
        <v>115</v>
      </c>
      <c r="D3881" s="19" t="str">
        <f t="shared" si="360"/>
        <v>Defensives</v>
      </c>
      <c r="E3881" s="19" t="str">
        <f t="shared" si="361"/>
        <v>Defensives</v>
      </c>
      <c r="F3881" s="100">
        <v>6.7300000000000007E-3</v>
      </c>
      <c r="G3881" s="101">
        <v>3.2389999999999999</v>
      </c>
      <c r="H3881" s="98">
        <v>0.13597000000000001</v>
      </c>
      <c r="I3881" s="20">
        <f t="shared" si="362"/>
        <v>1</v>
      </c>
      <c r="J3881" s="102">
        <f t="shared" si="363"/>
        <v>2.077801790676135E-3</v>
      </c>
      <c r="K3881" s="102">
        <f t="shared" si="364"/>
        <v>1.5281325223770941E-2</v>
      </c>
      <c r="L3881" s="96">
        <f t="shared" si="365"/>
        <v>6.7300000000000007E-3</v>
      </c>
    </row>
    <row r="3882" spans="1:12" ht="13.95" customHeight="1" x14ac:dyDescent="0.3">
      <c r="A3882" s="94">
        <v>45596</v>
      </c>
      <c r="B3882" s="57" t="s">
        <v>202</v>
      </c>
      <c r="C3882" s="57" t="s">
        <v>115</v>
      </c>
      <c r="D3882" s="19" t="str">
        <f t="shared" si="360"/>
        <v>Defensives</v>
      </c>
      <c r="E3882" s="19" t="str">
        <f t="shared" si="361"/>
        <v>Defensives</v>
      </c>
      <c r="F3882" s="100">
        <v>6.5900000000000004E-3</v>
      </c>
      <c r="G3882" s="101">
        <v>3.5710000000000002</v>
      </c>
      <c r="H3882" s="98">
        <v>0.13386000000000001</v>
      </c>
      <c r="I3882" s="20">
        <f t="shared" si="362"/>
        <v>1</v>
      </c>
      <c r="J3882" s="102">
        <f t="shared" si="363"/>
        <v>1.8454214505740688E-3</v>
      </c>
      <c r="K3882" s="102">
        <f t="shared" si="364"/>
        <v>1.3786205368101514E-2</v>
      </c>
      <c r="L3882" s="96">
        <f t="shared" si="365"/>
        <v>6.5900000000000004E-3</v>
      </c>
    </row>
    <row r="3883" spans="1:12" ht="13.95" customHeight="1" x14ac:dyDescent="0.3">
      <c r="A3883" s="94">
        <v>45626</v>
      </c>
      <c r="B3883" s="57" t="s">
        <v>202</v>
      </c>
      <c r="C3883" s="57" t="s">
        <v>115</v>
      </c>
      <c r="D3883" s="19" t="str">
        <f t="shared" si="360"/>
        <v>Defensives</v>
      </c>
      <c r="E3883" s="19" t="str">
        <f t="shared" si="361"/>
        <v>Defensives</v>
      </c>
      <c r="F3883" s="100">
        <v>6.3499999999999997E-3</v>
      </c>
      <c r="G3883" s="101">
        <v>3.35</v>
      </c>
      <c r="H3883" s="98">
        <v>0.13197</v>
      </c>
      <c r="I3883" s="20">
        <f t="shared" si="362"/>
        <v>1</v>
      </c>
      <c r="J3883" s="102">
        <f t="shared" si="363"/>
        <v>1.8955223880597013E-3</v>
      </c>
      <c r="K3883" s="102">
        <f t="shared" si="364"/>
        <v>1.436328247374177E-2</v>
      </c>
      <c r="L3883" s="96">
        <f t="shared" si="365"/>
        <v>6.3499999999999997E-3</v>
      </c>
    </row>
    <row r="3884" spans="1:12" ht="13.95" customHeight="1" x14ac:dyDescent="0.3">
      <c r="A3884" s="94">
        <v>45657</v>
      </c>
      <c r="B3884" s="57" t="s">
        <v>202</v>
      </c>
      <c r="C3884" s="57" t="s">
        <v>115</v>
      </c>
      <c r="D3884" s="19" t="str">
        <f t="shared" si="360"/>
        <v>Defensives</v>
      </c>
      <c r="E3884" s="19" t="str">
        <f t="shared" si="361"/>
        <v>Defensives</v>
      </c>
      <c r="F3884" s="100">
        <v>6.13E-3</v>
      </c>
      <c r="G3884" s="101">
        <v>3.7360000000000002</v>
      </c>
      <c r="H3884" s="98">
        <v>0.11904000000000001</v>
      </c>
      <c r="I3884" s="20">
        <f t="shared" si="362"/>
        <v>1</v>
      </c>
      <c r="J3884" s="102">
        <f t="shared" si="363"/>
        <v>1.6407922912205566E-3</v>
      </c>
      <c r="K3884" s="102">
        <f t="shared" si="364"/>
        <v>1.3783537392645805E-2</v>
      </c>
      <c r="L3884" s="96">
        <f t="shared" si="365"/>
        <v>6.13E-3</v>
      </c>
    </row>
    <row r="3885" spans="1:12" ht="13.95" customHeight="1" x14ac:dyDescent="0.3">
      <c r="A3885" s="94">
        <v>45688</v>
      </c>
      <c r="B3885" s="57" t="s">
        <v>202</v>
      </c>
      <c r="C3885" s="57" t="s">
        <v>115</v>
      </c>
      <c r="D3885" s="19" t="str">
        <f t="shared" si="360"/>
        <v>Defensives</v>
      </c>
      <c r="E3885" s="19" t="str">
        <f t="shared" si="361"/>
        <v>Defensives</v>
      </c>
      <c r="F3885" s="100">
        <v>6.3E-3</v>
      </c>
      <c r="G3885" s="101">
        <v>6.2809999999999997</v>
      </c>
      <c r="H3885" s="98">
        <v>0.10750999999999999</v>
      </c>
      <c r="I3885" s="20">
        <f t="shared" si="362"/>
        <v>1</v>
      </c>
      <c r="J3885" s="102">
        <f t="shared" si="363"/>
        <v>1.0030249960197421E-3</v>
      </c>
      <c r="K3885" s="102">
        <f t="shared" si="364"/>
        <v>9.3295972097455319E-3</v>
      </c>
      <c r="L3885" s="96">
        <f t="shared" si="365"/>
        <v>6.3E-3</v>
      </c>
    </row>
    <row r="3886" spans="1:12" ht="13.95" customHeight="1" x14ac:dyDescent="0.3">
      <c r="A3886" s="94">
        <v>45716</v>
      </c>
      <c r="B3886" s="57" t="s">
        <v>202</v>
      </c>
      <c r="C3886" s="57" t="s">
        <v>115</v>
      </c>
      <c r="D3886" s="19" t="str">
        <f t="shared" si="360"/>
        <v>Defensives</v>
      </c>
      <c r="E3886" s="19" t="str">
        <f t="shared" si="361"/>
        <v>Defensives</v>
      </c>
      <c r="F3886" s="100">
        <v>6.2500000000000003E-3</v>
      </c>
      <c r="G3886" s="101">
        <v>5.1970000000000001</v>
      </c>
      <c r="H3886" s="98">
        <v>0.10756</v>
      </c>
      <c r="I3886" s="20">
        <f t="shared" si="362"/>
        <v>1</v>
      </c>
      <c r="J3886" s="102">
        <f t="shared" si="363"/>
        <v>1.202616894362132E-3</v>
      </c>
      <c r="K3886" s="102">
        <f t="shared" si="364"/>
        <v>1.1180893402399888E-2</v>
      </c>
      <c r="L3886" s="96">
        <f t="shared" si="365"/>
        <v>6.2500000000000003E-3</v>
      </c>
    </row>
    <row r="3887" spans="1:12" ht="13.95" customHeight="1" x14ac:dyDescent="0.3">
      <c r="A3887" s="94">
        <v>45747</v>
      </c>
      <c r="B3887" s="57" t="s">
        <v>202</v>
      </c>
      <c r="C3887" s="57" t="s">
        <v>115</v>
      </c>
      <c r="D3887" s="19" t="str">
        <f t="shared" si="360"/>
        <v>Defensives</v>
      </c>
      <c r="E3887" s="19" t="str">
        <f t="shared" si="361"/>
        <v>Defensives</v>
      </c>
      <c r="F3887" s="100">
        <v>6.2500000000000003E-3</v>
      </c>
      <c r="G3887" s="101">
        <v>5.3520000000000003</v>
      </c>
      <c r="H3887" s="98">
        <v>0.10340000000000001</v>
      </c>
      <c r="I3887" s="20">
        <f t="shared" si="362"/>
        <v>1</v>
      </c>
      <c r="J3887" s="102">
        <f t="shared" si="363"/>
        <v>1.1677877428998506E-3</v>
      </c>
      <c r="K3887" s="102">
        <f t="shared" si="364"/>
        <v>1.1293885327851551E-2</v>
      </c>
      <c r="L3887" s="96">
        <f t="shared" si="365"/>
        <v>6.2500000000000003E-3</v>
      </c>
    </row>
    <row r="3888" spans="1:12" ht="13.95" customHeight="1" x14ac:dyDescent="0.3">
      <c r="A3888" s="94">
        <v>45777</v>
      </c>
      <c r="B3888" s="57" t="s">
        <v>202</v>
      </c>
      <c r="C3888" s="57" t="s">
        <v>115</v>
      </c>
      <c r="D3888" s="19" t="str">
        <f t="shared" si="360"/>
        <v>Defensives</v>
      </c>
      <c r="E3888" s="19" t="str">
        <f t="shared" si="361"/>
        <v>Defensives</v>
      </c>
      <c r="F3888" s="100">
        <v>6.9799999999999992E-3</v>
      </c>
      <c r="G3888" s="101">
        <v>6.4660000000000002</v>
      </c>
      <c r="H3888" s="98">
        <v>9.7919999999999993E-2</v>
      </c>
      <c r="I3888" s="20">
        <f t="shared" si="362"/>
        <v>1</v>
      </c>
      <c r="J3888" s="102">
        <f t="shared" si="363"/>
        <v>1.079492731209403E-3</v>
      </c>
      <c r="K3888" s="102">
        <f t="shared" si="364"/>
        <v>1.102423132362544E-2</v>
      </c>
      <c r="L3888" s="96">
        <f t="shared" si="365"/>
        <v>6.9799999999999992E-3</v>
      </c>
    </row>
    <row r="3889" spans="1:12" ht="13.95" customHeight="1" x14ac:dyDescent="0.3">
      <c r="A3889" s="94">
        <v>45808</v>
      </c>
      <c r="B3889" s="57" t="s">
        <v>202</v>
      </c>
      <c r="C3889" s="57" t="s">
        <v>115</v>
      </c>
      <c r="D3889" s="19" t="str">
        <f t="shared" si="360"/>
        <v>Defensives</v>
      </c>
      <c r="E3889" s="19" t="str">
        <f t="shared" si="361"/>
        <v>Defensives</v>
      </c>
      <c r="F3889" s="100">
        <v>7.1300000000000001E-3</v>
      </c>
      <c r="G3889" s="101">
        <v>8.1289999999999996</v>
      </c>
      <c r="H3889" s="98">
        <v>0.11427</v>
      </c>
      <c r="I3889" s="20">
        <f t="shared" si="362"/>
        <v>1</v>
      </c>
      <c r="J3889" s="102">
        <f t="shared" si="363"/>
        <v>8.7710665518513965E-4</v>
      </c>
      <c r="K3889" s="102">
        <f t="shared" si="364"/>
        <v>7.6757386469339254E-3</v>
      </c>
      <c r="L3889" s="96">
        <f t="shared" si="365"/>
        <v>7.1300000000000001E-3</v>
      </c>
    </row>
    <row r="3890" spans="1:12" ht="13.95" customHeight="1" x14ac:dyDescent="0.3">
      <c r="A3890" s="94">
        <v>45838</v>
      </c>
      <c r="B3890" s="57" t="s">
        <v>202</v>
      </c>
      <c r="C3890" s="57" t="s">
        <v>115</v>
      </c>
      <c r="D3890" s="19" t="str">
        <f t="shared" si="360"/>
        <v>Defensives</v>
      </c>
      <c r="E3890" s="19" t="str">
        <f t="shared" si="361"/>
        <v>Defensives</v>
      </c>
      <c r="F3890" s="100">
        <v>7.3499999999999998E-3</v>
      </c>
      <c r="G3890" s="101">
        <v>8.5419999999999998</v>
      </c>
      <c r="H3890" s="98">
        <v>0.11169999999999999</v>
      </c>
      <c r="I3890" s="20">
        <f t="shared" si="362"/>
        <v>1</v>
      </c>
      <c r="J3890" s="102">
        <f t="shared" si="363"/>
        <v>8.6045422617653949E-4</v>
      </c>
      <c r="K3890" s="102">
        <f t="shared" si="364"/>
        <v>7.7032607535948037E-3</v>
      </c>
      <c r="L3890" s="96">
        <f t="shared" si="365"/>
        <v>7.3499999999999998E-3</v>
      </c>
    </row>
    <row r="3891" spans="1:12" ht="13.95" customHeight="1" x14ac:dyDescent="0.3">
      <c r="A3891" s="94">
        <v>45869</v>
      </c>
      <c r="B3891" s="57" t="s">
        <v>202</v>
      </c>
      <c r="C3891" s="57" t="s">
        <v>115</v>
      </c>
      <c r="D3891" s="19" t="str">
        <f t="shared" si="360"/>
        <v>Defensives</v>
      </c>
      <c r="E3891" s="19" t="str">
        <f t="shared" si="361"/>
        <v>Defensives</v>
      </c>
      <c r="F3891" s="100">
        <v>7.2500000000000004E-3</v>
      </c>
      <c r="G3891" s="101">
        <v>5.3040000000000003</v>
      </c>
      <c r="H3891" s="98">
        <v>9.4499999999999987E-2</v>
      </c>
      <c r="I3891" s="20">
        <f t="shared" si="362"/>
        <v>1</v>
      </c>
      <c r="J3891" s="102">
        <f t="shared" si="363"/>
        <v>1.366892911010558E-3</v>
      </c>
      <c r="K3891" s="102">
        <f t="shared" si="364"/>
        <v>1.4464475248788975E-2</v>
      </c>
      <c r="L3891" s="96">
        <f t="shared" si="365"/>
        <v>7.2500000000000004E-3</v>
      </c>
    </row>
    <row r="3892" spans="1:12" ht="13.95" customHeight="1" x14ac:dyDescent="0.3">
      <c r="A3892" s="94">
        <v>45900</v>
      </c>
      <c r="B3892" s="57" t="s">
        <v>202</v>
      </c>
      <c r="C3892" s="57" t="s">
        <v>115</v>
      </c>
      <c r="D3892" s="19" t="str">
        <f t="shared" si="360"/>
        <v>Defensives</v>
      </c>
      <c r="E3892" s="19" t="str">
        <f t="shared" si="361"/>
        <v>Defensives</v>
      </c>
      <c r="F3892" s="100">
        <v>7.4400000000000004E-3</v>
      </c>
      <c r="G3892" s="101">
        <v>6.1079999999999997</v>
      </c>
      <c r="H3892" s="98">
        <v>9.7449999999999995E-2</v>
      </c>
      <c r="I3892" s="20">
        <f t="shared" si="362"/>
        <v>1</v>
      </c>
      <c r="J3892" s="102">
        <f t="shared" si="363"/>
        <v>1.2180746561886052E-3</v>
      </c>
      <c r="K3892" s="102">
        <f t="shared" si="364"/>
        <v>1.249948338828738E-2</v>
      </c>
      <c r="L3892" s="96">
        <f t="shared" si="365"/>
        <v>7.4400000000000004E-3</v>
      </c>
    </row>
    <row r="3893" spans="1:12" ht="13.95" customHeight="1" x14ac:dyDescent="0.3">
      <c r="A3893" s="94">
        <v>45930</v>
      </c>
      <c r="B3893" s="57" t="s">
        <v>202</v>
      </c>
      <c r="C3893" s="57" t="s">
        <v>115</v>
      </c>
      <c r="D3893" s="19" t="str">
        <f t="shared" si="360"/>
        <v>Defensives</v>
      </c>
      <c r="E3893" s="19" t="str">
        <f t="shared" si="361"/>
        <v>Defensives</v>
      </c>
      <c r="F3893" s="100">
        <v>7.5399999999999998E-3</v>
      </c>
      <c r="G3893" s="101">
        <v>6.3239999999999998</v>
      </c>
      <c r="H3893" s="98">
        <v>9.605000000000001E-2</v>
      </c>
      <c r="I3893" s="20">
        <f t="shared" si="362"/>
        <v>1</v>
      </c>
      <c r="J3893" s="102">
        <f t="shared" si="363"/>
        <v>1.1922833649588868E-3</v>
      </c>
      <c r="K3893" s="102">
        <f t="shared" si="364"/>
        <v>1.2413153201029533E-2</v>
      </c>
      <c r="L3893" s="96">
        <f t="shared" si="365"/>
        <v>7.5399999999999998E-3</v>
      </c>
    </row>
    <row r="3894" spans="1:12" ht="13.95" customHeight="1" x14ac:dyDescent="0.3">
      <c r="A3894" s="94">
        <v>45961</v>
      </c>
      <c r="B3894" s="57" t="s">
        <v>202</v>
      </c>
      <c r="C3894" s="57" t="s">
        <v>115</v>
      </c>
      <c r="D3894" s="19" t="str">
        <f t="shared" si="360"/>
        <v>Defensives</v>
      </c>
      <c r="E3894" s="19" t="str">
        <f t="shared" si="361"/>
        <v>Defensives</v>
      </c>
      <c r="F3894" s="100">
        <v>7.5100000000000002E-3</v>
      </c>
      <c r="G3894" s="101">
        <v>10.61</v>
      </c>
      <c r="H3894" s="98">
        <v>9.5189999999999997E-2</v>
      </c>
      <c r="I3894" s="20">
        <f t="shared" si="362"/>
        <v>1</v>
      </c>
      <c r="J3894" s="102">
        <f t="shared" si="363"/>
        <v>7.078228086710651E-4</v>
      </c>
      <c r="K3894" s="102">
        <f t="shared" si="364"/>
        <v>7.4358946178281872E-3</v>
      </c>
      <c r="L3894" s="96">
        <f t="shared" si="365"/>
        <v>7.5100000000000002E-3</v>
      </c>
    </row>
    <row r="3895" spans="1:12" ht="13.95" customHeight="1" x14ac:dyDescent="0.3">
      <c r="A3895" s="94">
        <v>45991</v>
      </c>
      <c r="B3895" s="57" t="s">
        <v>202</v>
      </c>
      <c r="C3895" s="57" t="s">
        <v>115</v>
      </c>
      <c r="D3895" s="19" t="str">
        <f t="shared" si="360"/>
        <v>Defensives</v>
      </c>
      <c r="E3895" s="19" t="str">
        <f t="shared" si="361"/>
        <v>Defensives</v>
      </c>
      <c r="F3895" s="100">
        <v>7.3800000000000003E-3</v>
      </c>
      <c r="G3895" s="101">
        <v>11.132</v>
      </c>
      <c r="H3895" s="98">
        <v>9.3409999999999993E-2</v>
      </c>
      <c r="I3895" s="20">
        <f t="shared" si="362"/>
        <v>1</v>
      </c>
      <c r="J3895" s="102">
        <f t="shared" si="363"/>
        <v>6.6295364714337056E-4</v>
      </c>
      <c r="K3895" s="102">
        <f t="shared" si="364"/>
        <v>7.0972449110734458E-3</v>
      </c>
      <c r="L3895" s="96">
        <f t="shared" si="365"/>
        <v>7.3800000000000003E-3</v>
      </c>
    </row>
    <row r="3896" spans="1:12" ht="13.95" customHeight="1" x14ac:dyDescent="0.3">
      <c r="A3896" s="94">
        <v>46022</v>
      </c>
      <c r="B3896" s="57" t="s">
        <v>202</v>
      </c>
      <c r="C3896" s="57" t="s">
        <v>115</v>
      </c>
      <c r="D3896" s="19" t="str">
        <f t="shared" si="360"/>
        <v>Defensives</v>
      </c>
      <c r="E3896" s="19" t="str">
        <f t="shared" si="361"/>
        <v>Defensives</v>
      </c>
      <c r="F3896" s="100">
        <v>7.1599999999999997E-3</v>
      </c>
      <c r="G3896" s="101">
        <v>10.75</v>
      </c>
      <c r="H3896" s="98">
        <v>9.2280000000000001E-2</v>
      </c>
      <c r="I3896" s="20">
        <f t="shared" si="362"/>
        <v>1</v>
      </c>
      <c r="J3896" s="102">
        <f t="shared" si="363"/>
        <v>6.6604651162790692E-4</v>
      </c>
      <c r="K3896" s="102">
        <f t="shared" si="364"/>
        <v>7.217669176722008E-3</v>
      </c>
      <c r="L3896" s="96">
        <f t="shared" si="365"/>
        <v>7.1599999999999997E-3</v>
      </c>
    </row>
    <row r="3897" spans="1:12" ht="13.95" customHeight="1" x14ac:dyDescent="0.3">
      <c r="A3897" s="94">
        <v>46053</v>
      </c>
      <c r="B3897" s="57" t="s">
        <v>202</v>
      </c>
      <c r="C3897" s="57" t="s">
        <v>115</v>
      </c>
      <c r="D3897" s="19" t="str">
        <f t="shared" si="360"/>
        <v>Defensives</v>
      </c>
      <c r="E3897" s="19" t="str">
        <f t="shared" si="361"/>
        <v>Defensives</v>
      </c>
      <c r="F3897" s="100">
        <v>6.9199999999999991E-3</v>
      </c>
      <c r="G3897" s="101">
        <v>10.003</v>
      </c>
      <c r="H3897" s="98">
        <v>0.10836</v>
      </c>
      <c r="I3897" s="20">
        <f t="shared" si="362"/>
        <v>1</v>
      </c>
      <c r="J3897" s="102">
        <f t="shared" si="363"/>
        <v>6.9179246226132155E-4</v>
      </c>
      <c r="K3897" s="102">
        <f t="shared" si="364"/>
        <v>6.3842050780852861E-3</v>
      </c>
      <c r="L3897" s="96">
        <f t="shared" si="365"/>
        <v>6.9199999999999991E-3</v>
      </c>
    </row>
    <row r="3898" spans="1:12" ht="13.95" customHeight="1" x14ac:dyDescent="0.3">
      <c r="A3898" s="94">
        <v>46081</v>
      </c>
      <c r="B3898" s="57" t="s">
        <v>202</v>
      </c>
      <c r="C3898" s="57" t="s">
        <v>115</v>
      </c>
      <c r="D3898" s="19" t="str">
        <f t="shared" si="360"/>
        <v>Defensives</v>
      </c>
      <c r="E3898" s="19" t="str">
        <f t="shared" si="361"/>
        <v>Defensives</v>
      </c>
      <c r="F3898" s="100">
        <v>7.0199999999999993E-3</v>
      </c>
      <c r="G3898" s="101">
        <v>10.353999999999999</v>
      </c>
      <c r="H3898" s="98">
        <v>0.10947999999999999</v>
      </c>
      <c r="I3898" s="20">
        <f t="shared" si="362"/>
        <v>1</v>
      </c>
      <c r="J3898" s="102">
        <f t="shared" si="363"/>
        <v>6.7799884102762219E-4</v>
      </c>
      <c r="K3898" s="102">
        <f t="shared" si="364"/>
        <v>6.1929013612314785E-3</v>
      </c>
      <c r="L3898" s="96">
        <f t="shared" si="365"/>
        <v>7.0199999999999993E-3</v>
      </c>
    </row>
    <row r="3899" spans="1:12" ht="13.95" customHeight="1" x14ac:dyDescent="0.3">
      <c r="A3899" s="94">
        <v>46112</v>
      </c>
      <c r="B3899" s="57" t="s">
        <v>202</v>
      </c>
      <c r="C3899" s="57" t="s">
        <v>115</v>
      </c>
      <c r="D3899" s="19" t="str">
        <f t="shared" si="360"/>
        <v>Defensives</v>
      </c>
      <c r="E3899" s="19" t="str">
        <f t="shared" si="361"/>
        <v>Defensives</v>
      </c>
      <c r="F3899" s="100">
        <v>6.9099999999999986E-3</v>
      </c>
      <c r="G3899" s="101">
        <v>9.7349999999999994</v>
      </c>
      <c r="H3899" s="98">
        <v>0.11065999999999999</v>
      </c>
      <c r="I3899" s="20">
        <f t="shared" si="362"/>
        <v>1</v>
      </c>
      <c r="J3899" s="102">
        <f t="shared" si="363"/>
        <v>7.0980996404725212E-4</v>
      </c>
      <c r="K3899" s="102">
        <f t="shared" si="364"/>
        <v>6.4143318637922657E-3</v>
      </c>
      <c r="L3899" s="96">
        <f t="shared" si="365"/>
        <v>6.9099999999999986E-3</v>
      </c>
    </row>
    <row r="3900" spans="1:12" ht="13.95" customHeight="1" x14ac:dyDescent="0.3">
      <c r="A3900" s="94">
        <v>46142</v>
      </c>
      <c r="B3900" s="57" t="s">
        <v>202</v>
      </c>
      <c r="C3900" s="57" t="s">
        <v>115</v>
      </c>
      <c r="D3900" s="19" t="str">
        <f t="shared" si="360"/>
        <v>Defensives</v>
      </c>
      <c r="E3900" s="19" t="str">
        <f t="shared" si="361"/>
        <v>Defensives</v>
      </c>
      <c r="F3900" s="100">
        <v>6.6E-3</v>
      </c>
      <c r="G3900" s="101">
        <v>11.037000000000001</v>
      </c>
      <c r="H3900" s="98">
        <v>0.10562000000000001</v>
      </c>
      <c r="I3900" s="20">
        <f t="shared" si="362"/>
        <v>1</v>
      </c>
      <c r="J3900" s="102">
        <f t="shared" si="363"/>
        <v>5.9798858385430814E-4</v>
      </c>
      <c r="K3900" s="102">
        <f t="shared" si="364"/>
        <v>5.6616983890769561E-3</v>
      </c>
      <c r="L3900" s="96">
        <f t="shared" si="365"/>
        <v>6.6E-3</v>
      </c>
    </row>
    <row r="3901" spans="1:12" ht="13.95" customHeight="1" x14ac:dyDescent="0.3">
      <c r="A3901" s="94">
        <v>46173</v>
      </c>
      <c r="B3901" s="57" t="s">
        <v>202</v>
      </c>
      <c r="C3901" s="57" t="s">
        <v>115</v>
      </c>
      <c r="D3901" s="19" t="str">
        <f t="shared" si="360"/>
        <v>Defensives</v>
      </c>
      <c r="E3901" s="19" t="str">
        <f t="shared" si="361"/>
        <v>Defensives</v>
      </c>
      <c r="F3901" s="100">
        <v>6.4700000000000001E-3</v>
      </c>
      <c r="G3901" s="101">
        <v>14.038</v>
      </c>
      <c r="H3901" s="98">
        <v>6.9749999999999993E-2</v>
      </c>
      <c r="I3901" s="20">
        <f t="shared" si="362"/>
        <v>1</v>
      </c>
      <c r="J3901" s="102">
        <f t="shared" si="363"/>
        <v>4.6089186493802534E-4</v>
      </c>
      <c r="K3901" s="102">
        <f t="shared" si="364"/>
        <v>6.6077686729466003E-3</v>
      </c>
      <c r="L3901" s="96">
        <f t="shared" si="365"/>
        <v>6.4700000000000001E-3</v>
      </c>
    </row>
    <row r="3902" spans="1:12" ht="13.95" customHeight="1" x14ac:dyDescent="0.3">
      <c r="A3902" s="94">
        <v>46203</v>
      </c>
      <c r="B3902" s="57" t="s">
        <v>202</v>
      </c>
      <c r="C3902" s="57" t="s">
        <v>115</v>
      </c>
      <c r="D3902" s="19" t="str">
        <f t="shared" si="360"/>
        <v>Defensives</v>
      </c>
      <c r="E3902" s="19" t="str">
        <f t="shared" si="361"/>
        <v>Defensives</v>
      </c>
      <c r="F3902" s="100">
        <v>6.5400000000000007E-3</v>
      </c>
      <c r="G3902" s="101">
        <v>13.816000000000001</v>
      </c>
      <c r="H3902" s="98">
        <v>7.127E-2</v>
      </c>
      <c r="I3902" s="20">
        <f t="shared" si="362"/>
        <v>1</v>
      </c>
      <c r="J3902" s="102">
        <f t="shared" si="363"/>
        <v>4.7336421540243199E-4</v>
      </c>
      <c r="K3902" s="102">
        <f t="shared" si="364"/>
        <v>6.6418439091122774E-3</v>
      </c>
      <c r="L3902" s="96">
        <f t="shared" si="365"/>
        <v>6.5400000000000007E-3</v>
      </c>
    </row>
    <row r="3903" spans="1:12" ht="13.95" customHeight="1" x14ac:dyDescent="0.3">
      <c r="A3903" s="94">
        <v>46234</v>
      </c>
      <c r="B3903" s="57" t="s">
        <v>202</v>
      </c>
      <c r="C3903" s="57" t="s">
        <v>115</v>
      </c>
      <c r="D3903" s="19" t="str">
        <f t="shared" si="360"/>
        <v>Defensives</v>
      </c>
      <c r="E3903" s="19" t="str">
        <f t="shared" si="361"/>
        <v>Defensives</v>
      </c>
      <c r="F3903" s="100">
        <v>6.5500000000000003E-3</v>
      </c>
      <c r="G3903" s="101">
        <v>9.9339999999999993</v>
      </c>
      <c r="H3903" s="98">
        <v>7.4429999999999996E-2</v>
      </c>
      <c r="I3903" s="20">
        <f t="shared" si="362"/>
        <v>1</v>
      </c>
      <c r="J3903" s="102">
        <f t="shared" si="363"/>
        <v>6.5935172136098253E-4</v>
      </c>
      <c r="K3903" s="102">
        <f t="shared" si="364"/>
        <v>8.8586822700655998E-3</v>
      </c>
      <c r="L3903" s="96">
        <f t="shared" si="365"/>
        <v>6.5500000000000003E-3</v>
      </c>
    </row>
    <row r="3904" spans="1:12" ht="13.95" customHeight="1" x14ac:dyDescent="0.3">
      <c r="A3904" s="94">
        <v>46265</v>
      </c>
      <c r="B3904" s="57" t="s">
        <v>202</v>
      </c>
      <c r="C3904" s="57" t="s">
        <v>115</v>
      </c>
      <c r="D3904" s="19" t="str">
        <f t="shared" si="360"/>
        <v>Defensives</v>
      </c>
      <c r="E3904" s="19" t="str">
        <f t="shared" si="361"/>
        <v>Defensives</v>
      </c>
      <c r="F3904" s="100">
        <v>6.3800000000000003E-3</v>
      </c>
      <c r="G3904" s="101">
        <v>6.8019999999999996</v>
      </c>
      <c r="H3904" s="98">
        <v>8.4330000000000002E-2</v>
      </c>
      <c r="I3904" s="20">
        <f t="shared" si="362"/>
        <v>1</v>
      </c>
      <c r="J3904" s="102">
        <f t="shared" si="363"/>
        <v>9.3795942369891215E-4</v>
      </c>
      <c r="K3904" s="102">
        <f t="shared" si="364"/>
        <v>1.1122488126395259E-2</v>
      </c>
      <c r="L3904" s="96">
        <f t="shared" si="365"/>
        <v>6.3800000000000003E-3</v>
      </c>
    </row>
    <row r="3905" spans="1:12" ht="13.95" customHeight="1" x14ac:dyDescent="0.3">
      <c r="A3905" s="94">
        <v>46295</v>
      </c>
      <c r="B3905" s="57" t="s">
        <v>202</v>
      </c>
      <c r="C3905" s="57" t="s">
        <v>115</v>
      </c>
      <c r="D3905" s="19" t="str">
        <f t="shared" si="360"/>
        <v>Defensives</v>
      </c>
      <c r="E3905" s="19" t="str">
        <f t="shared" si="361"/>
        <v>Defensives</v>
      </c>
      <c r="F3905" s="100">
        <v>7.26E-3</v>
      </c>
      <c r="G3905" s="101">
        <v>7.7949999999999999</v>
      </c>
      <c r="H3905" s="98">
        <v>8.0009999999999998E-2</v>
      </c>
      <c r="I3905" s="20">
        <f t="shared" si="362"/>
        <v>1</v>
      </c>
      <c r="J3905" s="102">
        <f t="shared" si="363"/>
        <v>9.3136626042334835E-4</v>
      </c>
      <c r="K3905" s="102">
        <f t="shared" si="364"/>
        <v>1.164062317739468E-2</v>
      </c>
      <c r="L3905" s="96">
        <f t="shared" si="365"/>
        <v>7.26E-3</v>
      </c>
    </row>
    <row r="3906" spans="1:12" ht="13.95" customHeight="1" x14ac:dyDescent="0.3">
      <c r="A3906" s="94">
        <v>42674</v>
      </c>
      <c r="B3906" s="57" t="s">
        <v>188</v>
      </c>
      <c r="C3906" s="57" t="s">
        <v>115</v>
      </c>
      <c r="D3906" s="19" t="str">
        <f t="shared" si="360"/>
        <v>Defensives</v>
      </c>
      <c r="E3906" s="19" t="str">
        <f t="shared" si="361"/>
        <v>Defensives</v>
      </c>
      <c r="F3906" s="100">
        <v>1.0529999999999999E-2</v>
      </c>
      <c r="G3906" s="101">
        <v>13.191000000000001</v>
      </c>
      <c r="H3906" s="98">
        <v>0.20197000000000001</v>
      </c>
      <c r="I3906" s="20">
        <f t="shared" si="362"/>
        <v>1</v>
      </c>
      <c r="J3906" s="102">
        <f t="shared" si="363"/>
        <v>7.9827154878326127E-4</v>
      </c>
      <c r="K3906" s="102">
        <f t="shared" si="364"/>
        <v>3.9524263444237328E-3</v>
      </c>
      <c r="L3906" s="96">
        <f t="shared" si="365"/>
        <v>1.0529999999999999E-2</v>
      </c>
    </row>
    <row r="3907" spans="1:12" ht="13.95" customHeight="1" x14ac:dyDescent="0.3">
      <c r="A3907" s="94">
        <v>42704</v>
      </c>
      <c r="B3907" s="57" t="s">
        <v>188</v>
      </c>
      <c r="C3907" s="57" t="s">
        <v>115</v>
      </c>
      <c r="D3907" s="19" t="str">
        <f t="shared" si="360"/>
        <v>Defensives</v>
      </c>
      <c r="E3907" s="19" t="str">
        <f t="shared" si="361"/>
        <v>Defensives</v>
      </c>
      <c r="F3907" s="100">
        <v>1.017E-2</v>
      </c>
      <c r="G3907" s="101">
        <v>12.164999999999999</v>
      </c>
      <c r="H3907" s="98">
        <v>0.19941</v>
      </c>
      <c r="I3907" s="20">
        <f t="shared" si="362"/>
        <v>1</v>
      </c>
      <c r="J3907" s="102">
        <f t="shared" si="363"/>
        <v>8.3600493218249081E-4</v>
      </c>
      <c r="K3907" s="102">
        <f t="shared" si="364"/>
        <v>4.1923922179554225E-3</v>
      </c>
      <c r="L3907" s="96">
        <f t="shared" si="365"/>
        <v>1.017E-2</v>
      </c>
    </row>
    <row r="3908" spans="1:12" ht="13.95" customHeight="1" x14ac:dyDescent="0.3">
      <c r="A3908" s="94">
        <v>42735</v>
      </c>
      <c r="B3908" s="57" t="s">
        <v>188</v>
      </c>
      <c r="C3908" s="57" t="s">
        <v>115</v>
      </c>
      <c r="D3908" s="19" t="str">
        <f t="shared" si="360"/>
        <v>Defensives</v>
      </c>
      <c r="E3908" s="19" t="str">
        <f t="shared" si="361"/>
        <v>Defensives</v>
      </c>
      <c r="F3908" s="100">
        <v>1.099E-2</v>
      </c>
      <c r="G3908" s="101">
        <v>12.215999999999999</v>
      </c>
      <c r="H3908" s="98">
        <v>0.19572999999999999</v>
      </c>
      <c r="I3908" s="20">
        <f t="shared" si="362"/>
        <v>1</v>
      </c>
      <c r="J3908" s="102">
        <f t="shared" si="363"/>
        <v>8.9963981663392274E-4</v>
      </c>
      <c r="K3908" s="102">
        <f t="shared" si="364"/>
        <v>4.5963307445661006E-3</v>
      </c>
      <c r="L3908" s="96">
        <f t="shared" si="365"/>
        <v>1.099E-2</v>
      </c>
    </row>
    <row r="3909" spans="1:12" ht="13.95" customHeight="1" x14ac:dyDescent="0.3">
      <c r="A3909" s="94">
        <v>42766</v>
      </c>
      <c r="B3909" s="57" t="s">
        <v>188</v>
      </c>
      <c r="C3909" s="57" t="s">
        <v>115</v>
      </c>
      <c r="D3909" s="19" t="str">
        <f t="shared" ref="D3909:D3972" si="366">VLOOKUP(C3909,GicsMap,2,FALSE)</f>
        <v>Defensives</v>
      </c>
      <c r="E3909" s="19" t="str">
        <f t="shared" ref="E3909:E3972" si="367">IF(D3909="Cyclicals",IF(COUNTIF(GlobalList,B3909)&gt;0,"WEG &amp; Embraer","Cyclicals ex-WEG &amp; Embraer"),D3909)</f>
        <v>Defensives</v>
      </c>
      <c r="F3909" s="100">
        <v>1.059E-2</v>
      </c>
      <c r="G3909" s="101">
        <v>13.192</v>
      </c>
      <c r="H3909" s="98">
        <v>0.19736000000000001</v>
      </c>
      <c r="I3909" s="20">
        <f t="shared" ref="I3909:I3972" si="368">IF(AND(ISNUMBER(G3909),ISNUMBER(H3909),G3909&gt;=PEmin,G3909&lt;=PEmax,H3909&gt;=ROEmin,H3909&lt;=ROEmax),1,0)</f>
        <v>1</v>
      </c>
      <c r="J3909" s="102">
        <f t="shared" ref="J3909:J3972" si="369">IF(I3909=1,F3909/G3909,0)</f>
        <v>8.0275924802910854E-4</v>
      </c>
      <c r="K3909" s="102">
        <f t="shared" ref="K3909:K3972" si="370">IF(I3909=1,J3909/H3909,0)</f>
        <v>4.0674870694624469E-3</v>
      </c>
      <c r="L3909" s="96">
        <f t="shared" ref="L3909:L3972" si="371">I3909*F3909</f>
        <v>1.059E-2</v>
      </c>
    </row>
    <row r="3910" spans="1:12" ht="13.95" customHeight="1" x14ac:dyDescent="0.3">
      <c r="A3910" s="94">
        <v>42794</v>
      </c>
      <c r="B3910" s="57" t="s">
        <v>188</v>
      </c>
      <c r="C3910" s="57" t="s">
        <v>115</v>
      </c>
      <c r="D3910" s="19" t="str">
        <f t="shared" si="366"/>
        <v>Defensives</v>
      </c>
      <c r="E3910" s="19" t="str">
        <f t="shared" si="367"/>
        <v>Defensives</v>
      </c>
      <c r="F3910" s="100">
        <v>1.065E-2</v>
      </c>
      <c r="G3910" s="101">
        <v>13.323</v>
      </c>
      <c r="H3910" s="98">
        <v>0.19914000000000001</v>
      </c>
      <c r="I3910" s="20">
        <f t="shared" si="368"/>
        <v>1</v>
      </c>
      <c r="J3910" s="102">
        <f t="shared" si="369"/>
        <v>7.9936951137131278E-4</v>
      </c>
      <c r="K3910" s="102">
        <f t="shared" si="370"/>
        <v>4.0141082222120757E-3</v>
      </c>
      <c r="L3910" s="96">
        <f t="shared" si="371"/>
        <v>1.065E-2</v>
      </c>
    </row>
    <row r="3911" spans="1:12" ht="13.95" customHeight="1" x14ac:dyDescent="0.3">
      <c r="A3911" s="94">
        <v>42825</v>
      </c>
      <c r="B3911" s="57" t="s">
        <v>188</v>
      </c>
      <c r="C3911" s="57" t="s">
        <v>115</v>
      </c>
      <c r="D3911" s="19" t="str">
        <f t="shared" si="366"/>
        <v>Defensives</v>
      </c>
      <c r="E3911" s="19" t="str">
        <f t="shared" si="367"/>
        <v>Defensives</v>
      </c>
      <c r="F3911" s="100">
        <v>1.076E-2</v>
      </c>
      <c r="G3911" s="101">
        <v>12.878</v>
      </c>
      <c r="H3911" s="98">
        <v>0.21595</v>
      </c>
      <c r="I3911" s="20">
        <f t="shared" si="368"/>
        <v>1</v>
      </c>
      <c r="J3911" s="102">
        <f t="shared" si="369"/>
        <v>8.3553346792980283E-4</v>
      </c>
      <c r="K3911" s="102">
        <f t="shared" si="370"/>
        <v>3.8691061260930902E-3</v>
      </c>
      <c r="L3911" s="96">
        <f t="shared" si="371"/>
        <v>1.076E-2</v>
      </c>
    </row>
    <row r="3912" spans="1:12" ht="13.95" customHeight="1" x14ac:dyDescent="0.3">
      <c r="A3912" s="94">
        <v>42855</v>
      </c>
      <c r="B3912" s="57" t="s">
        <v>188</v>
      </c>
      <c r="C3912" s="57" t="s">
        <v>115</v>
      </c>
      <c r="D3912" s="19" t="str">
        <f t="shared" si="366"/>
        <v>Defensives</v>
      </c>
      <c r="E3912" s="19" t="str">
        <f t="shared" si="367"/>
        <v>Defensives</v>
      </c>
      <c r="F3912" s="100">
        <v>1.0370000000000001E-2</v>
      </c>
      <c r="G3912" s="101">
        <v>12.837999999999999</v>
      </c>
      <c r="H3912" s="98">
        <v>0.21</v>
      </c>
      <c r="I3912" s="20">
        <f t="shared" si="368"/>
        <v>1</v>
      </c>
      <c r="J3912" s="102">
        <f t="shared" si="369"/>
        <v>8.0775821779093329E-4</v>
      </c>
      <c r="K3912" s="102">
        <f t="shared" si="370"/>
        <v>3.8464677037663491E-3</v>
      </c>
      <c r="L3912" s="96">
        <f t="shared" si="371"/>
        <v>1.0370000000000001E-2</v>
      </c>
    </row>
    <row r="3913" spans="1:12" ht="13.95" customHeight="1" x14ac:dyDescent="0.3">
      <c r="A3913" s="94">
        <v>42886</v>
      </c>
      <c r="B3913" s="57" t="s">
        <v>188</v>
      </c>
      <c r="C3913" s="57" t="s">
        <v>115</v>
      </c>
      <c r="D3913" s="19" t="str">
        <f t="shared" si="366"/>
        <v>Defensives</v>
      </c>
      <c r="E3913" s="19" t="str">
        <f t="shared" si="367"/>
        <v>Defensives</v>
      </c>
      <c r="F3913" s="100">
        <v>1.0120000000000001E-2</v>
      </c>
      <c r="G3913" s="101">
        <v>12.004</v>
      </c>
      <c r="H3913" s="98">
        <v>0.20471</v>
      </c>
      <c r="I3913" s="20">
        <f t="shared" si="368"/>
        <v>1</v>
      </c>
      <c r="J3913" s="102">
        <f t="shared" si="369"/>
        <v>8.4305231589470184E-4</v>
      </c>
      <c r="K3913" s="102">
        <f t="shared" si="370"/>
        <v>4.1182761755395531E-3</v>
      </c>
      <c r="L3913" s="96">
        <f t="shared" si="371"/>
        <v>1.0120000000000001E-2</v>
      </c>
    </row>
    <row r="3914" spans="1:12" ht="13.95" customHeight="1" x14ac:dyDescent="0.3">
      <c r="A3914" s="94">
        <v>42916</v>
      </c>
      <c r="B3914" s="57" t="s">
        <v>188</v>
      </c>
      <c r="C3914" s="57" t="s">
        <v>115</v>
      </c>
      <c r="D3914" s="19" t="str">
        <f t="shared" si="366"/>
        <v>Defensives</v>
      </c>
      <c r="E3914" s="19" t="str">
        <f t="shared" si="367"/>
        <v>Defensives</v>
      </c>
      <c r="F3914" s="100">
        <v>1.038E-2</v>
      </c>
      <c r="G3914" s="101">
        <v>13.781000000000001</v>
      </c>
      <c r="H3914" s="98">
        <v>0.18987999999999999</v>
      </c>
      <c r="I3914" s="20">
        <f t="shared" si="368"/>
        <v>1</v>
      </c>
      <c r="J3914" s="102">
        <f t="shared" si="369"/>
        <v>7.5321094260213332E-4</v>
      </c>
      <c r="K3914" s="102">
        <f t="shared" si="370"/>
        <v>3.9667734495583175E-3</v>
      </c>
      <c r="L3914" s="96">
        <f t="shared" si="371"/>
        <v>1.038E-2</v>
      </c>
    </row>
    <row r="3915" spans="1:12" ht="13.95" customHeight="1" x14ac:dyDescent="0.3">
      <c r="A3915" s="94">
        <v>42947</v>
      </c>
      <c r="B3915" s="57" t="s">
        <v>188</v>
      </c>
      <c r="C3915" s="57" t="s">
        <v>115</v>
      </c>
      <c r="D3915" s="19" t="str">
        <f t="shared" si="366"/>
        <v>Defensives</v>
      </c>
      <c r="E3915" s="19" t="str">
        <f t="shared" si="367"/>
        <v>Defensives</v>
      </c>
      <c r="F3915" s="100">
        <v>1.0290000000000001E-2</v>
      </c>
      <c r="G3915" s="101">
        <v>14.159000000000001</v>
      </c>
      <c r="H3915" s="98">
        <v>0.19147</v>
      </c>
      <c r="I3915" s="20">
        <f t="shared" si="368"/>
        <v>1</v>
      </c>
      <c r="J3915" s="102">
        <f t="shared" si="369"/>
        <v>7.2674623914118224E-4</v>
      </c>
      <c r="K3915" s="102">
        <f t="shared" si="370"/>
        <v>3.7956141387224225E-3</v>
      </c>
      <c r="L3915" s="96">
        <f t="shared" si="371"/>
        <v>1.0290000000000001E-2</v>
      </c>
    </row>
    <row r="3916" spans="1:12" ht="13.95" customHeight="1" x14ac:dyDescent="0.3">
      <c r="A3916" s="94">
        <v>42978</v>
      </c>
      <c r="B3916" s="57" t="s">
        <v>188</v>
      </c>
      <c r="C3916" s="57" t="s">
        <v>115</v>
      </c>
      <c r="D3916" s="19" t="str">
        <f t="shared" si="366"/>
        <v>Defensives</v>
      </c>
      <c r="E3916" s="19" t="str">
        <f t="shared" si="367"/>
        <v>Defensives</v>
      </c>
      <c r="F3916" s="100">
        <v>1.0359999999999999E-2</v>
      </c>
      <c r="G3916" s="101">
        <v>16.236000000000001</v>
      </c>
      <c r="H3916" s="98">
        <v>0.18032999999999999</v>
      </c>
      <c r="I3916" s="20">
        <f t="shared" si="368"/>
        <v>1</v>
      </c>
      <c r="J3916" s="102">
        <f t="shared" si="369"/>
        <v>6.3808819906380871E-4</v>
      </c>
      <c r="K3916" s="102">
        <f t="shared" si="370"/>
        <v>3.5384472858859244E-3</v>
      </c>
      <c r="L3916" s="96">
        <f t="shared" si="371"/>
        <v>1.0359999999999999E-2</v>
      </c>
    </row>
    <row r="3917" spans="1:12" ht="13.95" customHeight="1" x14ac:dyDescent="0.3">
      <c r="A3917" s="94">
        <v>43008</v>
      </c>
      <c r="B3917" s="57" t="s">
        <v>188</v>
      </c>
      <c r="C3917" s="57" t="s">
        <v>115</v>
      </c>
      <c r="D3917" s="19" t="str">
        <f t="shared" si="366"/>
        <v>Defensives</v>
      </c>
      <c r="E3917" s="19" t="str">
        <f t="shared" si="367"/>
        <v>Defensives</v>
      </c>
      <c r="F3917" s="100">
        <v>9.8999999999999991E-3</v>
      </c>
      <c r="G3917" s="101">
        <v>15.839</v>
      </c>
      <c r="H3917" s="98">
        <v>0.18182000000000001</v>
      </c>
      <c r="I3917" s="20">
        <f t="shared" si="368"/>
        <v>1</v>
      </c>
      <c r="J3917" s="102">
        <f t="shared" si="369"/>
        <v>6.2503945956184092E-4</v>
      </c>
      <c r="K3917" s="102">
        <f t="shared" si="370"/>
        <v>3.4376826507636171E-3</v>
      </c>
      <c r="L3917" s="96">
        <f t="shared" si="371"/>
        <v>9.8999999999999991E-3</v>
      </c>
    </row>
    <row r="3918" spans="1:12" ht="13.95" customHeight="1" x14ac:dyDescent="0.3">
      <c r="A3918" s="94">
        <v>43039</v>
      </c>
      <c r="B3918" s="57" t="s">
        <v>188</v>
      </c>
      <c r="C3918" s="57" t="s">
        <v>115</v>
      </c>
      <c r="D3918" s="19" t="str">
        <f t="shared" si="366"/>
        <v>Defensives</v>
      </c>
      <c r="E3918" s="19" t="str">
        <f t="shared" si="367"/>
        <v>Defensives</v>
      </c>
      <c r="F3918" s="100">
        <v>1.0030000000000001E-2</v>
      </c>
      <c r="G3918" s="101">
        <v>15.65</v>
      </c>
      <c r="H3918" s="98">
        <v>0.17876</v>
      </c>
      <c r="I3918" s="20">
        <f t="shared" si="368"/>
        <v>1</v>
      </c>
      <c r="J3918" s="102">
        <f t="shared" si="369"/>
        <v>6.4089456869009592E-4</v>
      </c>
      <c r="K3918" s="102">
        <f t="shared" si="370"/>
        <v>3.5852235885550231E-3</v>
      </c>
      <c r="L3918" s="96">
        <f t="shared" si="371"/>
        <v>1.0030000000000001E-2</v>
      </c>
    </row>
    <row r="3919" spans="1:12" ht="13.95" customHeight="1" x14ac:dyDescent="0.3">
      <c r="A3919" s="94">
        <v>43069</v>
      </c>
      <c r="B3919" s="57" t="s">
        <v>188</v>
      </c>
      <c r="C3919" s="57" t="s">
        <v>115</v>
      </c>
      <c r="D3919" s="19" t="str">
        <f t="shared" si="366"/>
        <v>Defensives</v>
      </c>
      <c r="E3919" s="19" t="str">
        <f t="shared" si="367"/>
        <v>Defensives</v>
      </c>
      <c r="F3919" s="100">
        <v>1.077E-2</v>
      </c>
      <c r="G3919" s="101">
        <v>16.138000000000002</v>
      </c>
      <c r="H3919" s="98">
        <v>0.15948999999999999</v>
      </c>
      <c r="I3919" s="20">
        <f t="shared" si="368"/>
        <v>1</v>
      </c>
      <c r="J3919" s="102">
        <f t="shared" si="369"/>
        <v>6.6736894286776541E-4</v>
      </c>
      <c r="K3919" s="102">
        <f t="shared" si="370"/>
        <v>4.1843936476754998E-3</v>
      </c>
      <c r="L3919" s="96">
        <f t="shared" si="371"/>
        <v>1.077E-2</v>
      </c>
    </row>
    <row r="3920" spans="1:12" ht="13.95" customHeight="1" x14ac:dyDescent="0.3">
      <c r="A3920" s="94">
        <v>43100</v>
      </c>
      <c r="B3920" s="57" t="s">
        <v>188</v>
      </c>
      <c r="C3920" s="57" t="s">
        <v>115</v>
      </c>
      <c r="D3920" s="19" t="str">
        <f t="shared" si="366"/>
        <v>Defensives</v>
      </c>
      <c r="E3920" s="19" t="str">
        <f t="shared" si="367"/>
        <v>Defensives</v>
      </c>
      <c r="F3920" s="100">
        <v>1.0070000000000001E-2</v>
      </c>
      <c r="G3920" s="101">
        <v>16.129000000000001</v>
      </c>
      <c r="H3920" s="98">
        <v>0.15898000000000001</v>
      </c>
      <c r="I3920" s="20">
        <f t="shared" si="368"/>
        <v>1</v>
      </c>
      <c r="J3920" s="102">
        <f t="shared" si="369"/>
        <v>6.2434124868249738E-4</v>
      </c>
      <c r="K3920" s="102">
        <f t="shared" si="370"/>
        <v>3.9271685034752632E-3</v>
      </c>
      <c r="L3920" s="96">
        <f t="shared" si="371"/>
        <v>1.0070000000000001E-2</v>
      </c>
    </row>
    <row r="3921" spans="1:12" ht="13.95" customHeight="1" x14ac:dyDescent="0.3">
      <c r="A3921" s="94">
        <v>43131</v>
      </c>
      <c r="B3921" s="57" t="s">
        <v>188</v>
      </c>
      <c r="C3921" s="57" t="s">
        <v>115</v>
      </c>
      <c r="D3921" s="19" t="str">
        <f t="shared" si="366"/>
        <v>Defensives</v>
      </c>
      <c r="E3921" s="19" t="str">
        <f t="shared" si="367"/>
        <v>Defensives</v>
      </c>
      <c r="F3921" s="100">
        <v>9.8700000000000003E-3</v>
      </c>
      <c r="G3921" s="101">
        <v>17.120999999999999</v>
      </c>
      <c r="H3921" s="98">
        <v>0.15729000000000001</v>
      </c>
      <c r="I3921" s="20">
        <f t="shared" si="368"/>
        <v>1</v>
      </c>
      <c r="J3921" s="102">
        <f t="shared" si="369"/>
        <v>5.7648501839845806E-4</v>
      </c>
      <c r="K3921" s="102">
        <f t="shared" si="370"/>
        <v>3.6651091512394812E-3</v>
      </c>
      <c r="L3921" s="96">
        <f t="shared" si="371"/>
        <v>9.8700000000000003E-3</v>
      </c>
    </row>
    <row r="3922" spans="1:12" ht="13.95" customHeight="1" x14ac:dyDescent="0.3">
      <c r="A3922" s="94">
        <v>43159</v>
      </c>
      <c r="B3922" s="57" t="s">
        <v>188</v>
      </c>
      <c r="C3922" s="57" t="s">
        <v>115</v>
      </c>
      <c r="D3922" s="19" t="str">
        <f t="shared" si="366"/>
        <v>Defensives</v>
      </c>
      <c r="E3922" s="19" t="str">
        <f t="shared" si="367"/>
        <v>Defensives</v>
      </c>
      <c r="F3922" s="100">
        <v>1.0030000000000001E-2</v>
      </c>
      <c r="G3922" s="101">
        <v>17.297000000000001</v>
      </c>
      <c r="H3922" s="98">
        <v>0.15085999999999999</v>
      </c>
      <c r="I3922" s="20">
        <f t="shared" si="368"/>
        <v>1</v>
      </c>
      <c r="J3922" s="102">
        <f t="shared" si="369"/>
        <v>5.7986934150430715E-4</v>
      </c>
      <c r="K3922" s="102">
        <f t="shared" si="370"/>
        <v>3.8437580637962826E-3</v>
      </c>
      <c r="L3922" s="96">
        <f t="shared" si="371"/>
        <v>1.0030000000000001E-2</v>
      </c>
    </row>
    <row r="3923" spans="1:12" ht="13.95" customHeight="1" x14ac:dyDescent="0.3">
      <c r="A3923" s="94">
        <v>43190</v>
      </c>
      <c r="B3923" s="57" t="s">
        <v>188</v>
      </c>
      <c r="C3923" s="57" t="s">
        <v>115</v>
      </c>
      <c r="D3923" s="19" t="str">
        <f t="shared" si="366"/>
        <v>Defensives</v>
      </c>
      <c r="E3923" s="19" t="str">
        <f t="shared" si="367"/>
        <v>Defensives</v>
      </c>
      <c r="F3923" s="100">
        <v>1.0149999999999999E-2</v>
      </c>
      <c r="G3923" s="101">
        <v>16.399000000000001</v>
      </c>
      <c r="H3923" s="98">
        <v>0.15495</v>
      </c>
      <c r="I3923" s="20">
        <f t="shared" si="368"/>
        <v>1</v>
      </c>
      <c r="J3923" s="102">
        <f t="shared" si="369"/>
        <v>6.1894017927922429E-4</v>
      </c>
      <c r="K3923" s="102">
        <f t="shared" si="370"/>
        <v>3.9944509795367816E-3</v>
      </c>
      <c r="L3923" s="96">
        <f t="shared" si="371"/>
        <v>1.0149999999999999E-2</v>
      </c>
    </row>
    <row r="3924" spans="1:12" ht="13.95" customHeight="1" x14ac:dyDescent="0.3">
      <c r="A3924" s="94">
        <v>43220</v>
      </c>
      <c r="B3924" s="57" t="s">
        <v>188</v>
      </c>
      <c r="C3924" s="57" t="s">
        <v>115</v>
      </c>
      <c r="D3924" s="19" t="str">
        <f t="shared" si="366"/>
        <v>Defensives</v>
      </c>
      <c r="E3924" s="19" t="str">
        <f t="shared" si="367"/>
        <v>Defensives</v>
      </c>
      <c r="F3924" s="100">
        <v>1.014E-2</v>
      </c>
      <c r="G3924" s="101">
        <v>15.840999999999999</v>
      </c>
      <c r="H3924" s="98">
        <v>0.15218999999999999</v>
      </c>
      <c r="I3924" s="20">
        <f t="shared" si="368"/>
        <v>1</v>
      </c>
      <c r="J3924" s="102">
        <f t="shared" si="369"/>
        <v>6.4011110409696354E-4</v>
      </c>
      <c r="K3924" s="102">
        <f t="shared" si="370"/>
        <v>4.2059997640906998E-3</v>
      </c>
      <c r="L3924" s="96">
        <f t="shared" si="371"/>
        <v>1.014E-2</v>
      </c>
    </row>
    <row r="3925" spans="1:12" ht="13.95" customHeight="1" x14ac:dyDescent="0.3">
      <c r="A3925" s="94">
        <v>43251</v>
      </c>
      <c r="B3925" s="57" t="s">
        <v>188</v>
      </c>
      <c r="C3925" s="57" t="s">
        <v>115</v>
      </c>
      <c r="D3925" s="19" t="str">
        <f t="shared" si="366"/>
        <v>Defensives</v>
      </c>
      <c r="E3925" s="19" t="str">
        <f t="shared" si="367"/>
        <v>Defensives</v>
      </c>
      <c r="F3925" s="100">
        <v>9.5899999999999996E-3</v>
      </c>
      <c r="G3925" s="101">
        <v>13.994</v>
      </c>
      <c r="H3925" s="98">
        <v>0.13399</v>
      </c>
      <c r="I3925" s="20">
        <f t="shared" si="368"/>
        <v>1</v>
      </c>
      <c r="J3925" s="102">
        <f t="shared" si="369"/>
        <v>6.8529369729884238E-4</v>
      </c>
      <c r="K3925" s="102">
        <f t="shared" si="370"/>
        <v>5.1145137495249076E-3</v>
      </c>
      <c r="L3925" s="96">
        <f t="shared" si="371"/>
        <v>9.5899999999999996E-3</v>
      </c>
    </row>
    <row r="3926" spans="1:12" ht="13.95" customHeight="1" x14ac:dyDescent="0.3">
      <c r="A3926" s="94">
        <v>43281</v>
      </c>
      <c r="B3926" s="57" t="s">
        <v>188</v>
      </c>
      <c r="C3926" s="57" t="s">
        <v>115</v>
      </c>
      <c r="D3926" s="19" t="str">
        <f t="shared" si="366"/>
        <v>Defensives</v>
      </c>
      <c r="E3926" s="19" t="str">
        <f t="shared" si="367"/>
        <v>Defensives</v>
      </c>
      <c r="F3926" s="100">
        <v>9.6100000000000005E-3</v>
      </c>
      <c r="G3926" s="101">
        <v>13.185</v>
      </c>
      <c r="H3926" s="98">
        <v>0.1328</v>
      </c>
      <c r="I3926" s="20">
        <f t="shared" si="368"/>
        <v>1</v>
      </c>
      <c r="J3926" s="102">
        <f t="shared" si="369"/>
        <v>7.2885855138414871E-4</v>
      </c>
      <c r="K3926" s="102">
        <f t="shared" si="370"/>
        <v>5.4883927062059391E-3</v>
      </c>
      <c r="L3926" s="96">
        <f t="shared" si="371"/>
        <v>9.6100000000000005E-3</v>
      </c>
    </row>
    <row r="3927" spans="1:12" ht="13.95" customHeight="1" x14ac:dyDescent="0.3">
      <c r="A3927" s="94">
        <v>43312</v>
      </c>
      <c r="B3927" s="57" t="s">
        <v>188</v>
      </c>
      <c r="C3927" s="57" t="s">
        <v>115</v>
      </c>
      <c r="D3927" s="19" t="str">
        <f t="shared" si="366"/>
        <v>Defensives</v>
      </c>
      <c r="E3927" s="19" t="str">
        <f t="shared" si="367"/>
        <v>Defensives</v>
      </c>
      <c r="F3927" s="100">
        <v>9.2549999999999993E-3</v>
      </c>
      <c r="G3927" s="101">
        <v>14.526999999999999</v>
      </c>
      <c r="H3927" s="98">
        <v>0.12862000000000001</v>
      </c>
      <c r="I3927" s="20">
        <f t="shared" si="368"/>
        <v>1</v>
      </c>
      <c r="J3927" s="102">
        <f t="shared" si="369"/>
        <v>6.3708955737592067E-4</v>
      </c>
      <c r="K3927" s="102">
        <f t="shared" si="370"/>
        <v>4.9532697665675678E-3</v>
      </c>
      <c r="L3927" s="96">
        <f t="shared" si="371"/>
        <v>9.2549999999999993E-3</v>
      </c>
    </row>
    <row r="3928" spans="1:12" ht="13.95" customHeight="1" x14ac:dyDescent="0.3">
      <c r="A3928" s="94">
        <v>43343</v>
      </c>
      <c r="B3928" s="57" t="s">
        <v>188</v>
      </c>
      <c r="C3928" s="57" t="s">
        <v>115</v>
      </c>
      <c r="D3928" s="19" t="str">
        <f t="shared" si="366"/>
        <v>Defensives</v>
      </c>
      <c r="E3928" s="19" t="str">
        <f t="shared" si="367"/>
        <v>Defensives</v>
      </c>
      <c r="F3928" s="100">
        <v>8.8500000000000002E-3</v>
      </c>
      <c r="G3928" s="101">
        <v>13.347</v>
      </c>
      <c r="H3928" s="98">
        <v>0.12628</v>
      </c>
      <c r="I3928" s="20">
        <f t="shared" si="368"/>
        <v>1</v>
      </c>
      <c r="J3928" s="102">
        <f t="shared" si="369"/>
        <v>6.6307035288828953E-4</v>
      </c>
      <c r="K3928" s="102">
        <f t="shared" si="370"/>
        <v>5.2507946855265249E-3</v>
      </c>
      <c r="L3928" s="96">
        <f t="shared" si="371"/>
        <v>8.8500000000000002E-3</v>
      </c>
    </row>
    <row r="3929" spans="1:12" ht="13.95" customHeight="1" x14ac:dyDescent="0.3">
      <c r="A3929" s="94">
        <v>43373</v>
      </c>
      <c r="B3929" s="57" t="s">
        <v>188</v>
      </c>
      <c r="C3929" s="57" t="s">
        <v>115</v>
      </c>
      <c r="D3929" s="19" t="str">
        <f t="shared" si="366"/>
        <v>Defensives</v>
      </c>
      <c r="E3929" s="19" t="str">
        <f t="shared" si="367"/>
        <v>Defensives</v>
      </c>
      <c r="F3929" s="100">
        <v>8.6350000000000003E-3</v>
      </c>
      <c r="G3929" s="101">
        <v>13.661</v>
      </c>
      <c r="H3929" s="98">
        <v>0.12506</v>
      </c>
      <c r="I3929" s="20">
        <f t="shared" si="368"/>
        <v>1</v>
      </c>
      <c r="J3929" s="102">
        <f t="shared" si="369"/>
        <v>6.3209135495205331E-4</v>
      </c>
      <c r="K3929" s="102">
        <f t="shared" si="370"/>
        <v>5.0543047733252302E-3</v>
      </c>
      <c r="L3929" s="96">
        <f t="shared" si="371"/>
        <v>8.6350000000000003E-3</v>
      </c>
    </row>
    <row r="3930" spans="1:12" ht="13.95" customHeight="1" x14ac:dyDescent="0.3">
      <c r="A3930" s="94">
        <v>43404</v>
      </c>
      <c r="B3930" s="57" t="s">
        <v>188</v>
      </c>
      <c r="C3930" s="57" t="s">
        <v>115</v>
      </c>
      <c r="D3930" s="19" t="str">
        <f t="shared" si="366"/>
        <v>Defensives</v>
      </c>
      <c r="E3930" s="19" t="str">
        <f t="shared" si="367"/>
        <v>Defensives</v>
      </c>
      <c r="F3930" s="100">
        <v>9.2770000000000005E-3</v>
      </c>
      <c r="G3930" s="101">
        <v>14.85</v>
      </c>
      <c r="H3930" s="98">
        <v>0.13272999999999999</v>
      </c>
      <c r="I3930" s="20">
        <f t="shared" si="368"/>
        <v>1</v>
      </c>
      <c r="J3930" s="102">
        <f t="shared" si="369"/>
        <v>6.2471380471380475E-4</v>
      </c>
      <c r="K3930" s="102">
        <f t="shared" si="370"/>
        <v>4.7066511317245896E-3</v>
      </c>
      <c r="L3930" s="96">
        <f t="shared" si="371"/>
        <v>9.2770000000000005E-3</v>
      </c>
    </row>
    <row r="3931" spans="1:12" ht="13.95" customHeight="1" x14ac:dyDescent="0.3">
      <c r="A3931" s="94">
        <v>43434</v>
      </c>
      <c r="B3931" s="57" t="s">
        <v>188</v>
      </c>
      <c r="C3931" s="57" t="s">
        <v>115</v>
      </c>
      <c r="D3931" s="19" t="str">
        <f t="shared" si="366"/>
        <v>Defensives</v>
      </c>
      <c r="E3931" s="19" t="str">
        <f t="shared" si="367"/>
        <v>Defensives</v>
      </c>
      <c r="F3931" s="100">
        <v>9.6989999999999993E-3</v>
      </c>
      <c r="G3931" s="101">
        <v>15.945</v>
      </c>
      <c r="H3931" s="98">
        <v>0.13994000000000001</v>
      </c>
      <c r="I3931" s="20">
        <f t="shared" si="368"/>
        <v>1</v>
      </c>
      <c r="J3931" s="102">
        <f t="shared" si="369"/>
        <v>6.0827845719661332E-4</v>
      </c>
      <c r="K3931" s="102">
        <f t="shared" si="370"/>
        <v>4.3467089981178595E-3</v>
      </c>
      <c r="L3931" s="96">
        <f t="shared" si="371"/>
        <v>9.6989999999999993E-3</v>
      </c>
    </row>
    <row r="3932" spans="1:12" ht="13.95" customHeight="1" x14ac:dyDescent="0.3">
      <c r="A3932" s="94">
        <v>43465</v>
      </c>
      <c r="B3932" s="57" t="s">
        <v>188</v>
      </c>
      <c r="C3932" s="57" t="s">
        <v>115</v>
      </c>
      <c r="D3932" s="19" t="str">
        <f t="shared" si="366"/>
        <v>Defensives</v>
      </c>
      <c r="E3932" s="19" t="str">
        <f t="shared" si="367"/>
        <v>Defensives</v>
      </c>
      <c r="F3932" s="100">
        <v>1.0219000000000001E-2</v>
      </c>
      <c r="G3932" s="101">
        <v>15.779</v>
      </c>
      <c r="H3932" s="98">
        <v>0.13177</v>
      </c>
      <c r="I3932" s="20">
        <f t="shared" si="368"/>
        <v>1</v>
      </c>
      <c r="J3932" s="102">
        <f t="shared" si="369"/>
        <v>6.4763292984346284E-4</v>
      </c>
      <c r="K3932" s="102">
        <f t="shared" si="370"/>
        <v>4.9148738699511486E-3</v>
      </c>
      <c r="L3932" s="96">
        <f t="shared" si="371"/>
        <v>1.0219000000000001E-2</v>
      </c>
    </row>
    <row r="3933" spans="1:12" ht="13.95" customHeight="1" x14ac:dyDescent="0.3">
      <c r="A3933" s="94">
        <v>43496</v>
      </c>
      <c r="B3933" s="57" t="s">
        <v>188</v>
      </c>
      <c r="C3933" s="57" t="s">
        <v>115</v>
      </c>
      <c r="D3933" s="19" t="str">
        <f t="shared" si="366"/>
        <v>Defensives</v>
      </c>
      <c r="E3933" s="19" t="str">
        <f t="shared" si="367"/>
        <v>Defensives</v>
      </c>
      <c r="F3933" s="100">
        <v>1.1091E-2</v>
      </c>
      <c r="G3933" s="101">
        <v>21.768999999999998</v>
      </c>
      <c r="H3933" s="98">
        <v>0.12395</v>
      </c>
      <c r="I3933" s="20">
        <f t="shared" si="368"/>
        <v>1</v>
      </c>
      <c r="J3933" s="102">
        <f t="shared" si="369"/>
        <v>5.0948596628232808E-4</v>
      </c>
      <c r="K3933" s="102">
        <f t="shared" si="370"/>
        <v>4.1104152180905856E-3</v>
      </c>
      <c r="L3933" s="96">
        <f t="shared" si="371"/>
        <v>1.1091E-2</v>
      </c>
    </row>
    <row r="3934" spans="1:12" ht="13.95" customHeight="1" x14ac:dyDescent="0.3">
      <c r="A3934" s="94">
        <v>43524</v>
      </c>
      <c r="B3934" s="57" t="s">
        <v>188</v>
      </c>
      <c r="C3934" s="57" t="s">
        <v>115</v>
      </c>
      <c r="D3934" s="19" t="str">
        <f t="shared" si="366"/>
        <v>Defensives</v>
      </c>
      <c r="E3934" s="19" t="str">
        <f t="shared" si="367"/>
        <v>Defensives</v>
      </c>
      <c r="F3934" s="100">
        <v>1.0603E-2</v>
      </c>
      <c r="G3934" s="101">
        <v>20.683</v>
      </c>
      <c r="H3934" s="98">
        <v>0.13546</v>
      </c>
      <c r="I3934" s="20">
        <f t="shared" si="368"/>
        <v>1</v>
      </c>
      <c r="J3934" s="102">
        <f t="shared" si="369"/>
        <v>5.1264323357346614E-4</v>
      </c>
      <c r="K3934" s="102">
        <f t="shared" si="370"/>
        <v>3.7844620815994843E-3</v>
      </c>
      <c r="L3934" s="96">
        <f t="shared" si="371"/>
        <v>1.0603E-2</v>
      </c>
    </row>
    <row r="3935" spans="1:12" ht="13.95" customHeight="1" x14ac:dyDescent="0.3">
      <c r="A3935" s="94">
        <v>43555</v>
      </c>
      <c r="B3935" s="57" t="s">
        <v>188</v>
      </c>
      <c r="C3935" s="57" t="s">
        <v>115</v>
      </c>
      <c r="D3935" s="19" t="str">
        <f t="shared" si="366"/>
        <v>Defensives</v>
      </c>
      <c r="E3935" s="19" t="str">
        <f t="shared" si="367"/>
        <v>Defensives</v>
      </c>
      <c r="F3935" s="100">
        <v>1.0355E-2</v>
      </c>
      <c r="G3935" s="101">
        <v>19.984999999999999</v>
      </c>
      <c r="H3935" s="98">
        <v>0.12520999999999999</v>
      </c>
      <c r="I3935" s="20">
        <f t="shared" si="368"/>
        <v>1</v>
      </c>
      <c r="J3935" s="102">
        <f t="shared" si="369"/>
        <v>5.181386039529647E-4</v>
      </c>
      <c r="K3935" s="102">
        <f t="shared" si="370"/>
        <v>4.1381567283201399E-3</v>
      </c>
      <c r="L3935" s="96">
        <f t="shared" si="371"/>
        <v>1.0355E-2</v>
      </c>
    </row>
    <row r="3936" spans="1:12" ht="13.95" customHeight="1" x14ac:dyDescent="0.3">
      <c r="A3936" s="94">
        <v>43585</v>
      </c>
      <c r="B3936" s="57" t="s">
        <v>188</v>
      </c>
      <c r="C3936" s="57" t="s">
        <v>115</v>
      </c>
      <c r="D3936" s="19" t="str">
        <f t="shared" si="366"/>
        <v>Defensives</v>
      </c>
      <c r="E3936" s="19" t="str">
        <f t="shared" si="367"/>
        <v>Defensives</v>
      </c>
      <c r="F3936" s="100">
        <v>1.0430999999999999E-2</v>
      </c>
      <c r="G3936" s="101">
        <v>19.760999999999999</v>
      </c>
      <c r="H3936" s="98">
        <v>0.13245999999999999</v>
      </c>
      <c r="I3936" s="20">
        <f t="shared" si="368"/>
        <v>1</v>
      </c>
      <c r="J3936" s="102">
        <f t="shared" si="369"/>
        <v>5.2785790192804002E-4</v>
      </c>
      <c r="K3936" s="102">
        <f t="shared" si="370"/>
        <v>3.9850362519103129E-3</v>
      </c>
      <c r="L3936" s="96">
        <f t="shared" si="371"/>
        <v>1.0430999999999999E-2</v>
      </c>
    </row>
    <row r="3937" spans="1:12" ht="13.95" customHeight="1" x14ac:dyDescent="0.3">
      <c r="A3937" s="94">
        <v>43616</v>
      </c>
      <c r="B3937" s="57" t="s">
        <v>188</v>
      </c>
      <c r="C3937" s="57" t="s">
        <v>115</v>
      </c>
      <c r="D3937" s="19" t="str">
        <f t="shared" si="366"/>
        <v>Defensives</v>
      </c>
      <c r="E3937" s="19" t="str">
        <f t="shared" si="367"/>
        <v>Defensives</v>
      </c>
      <c r="F3937" s="100">
        <v>1.0629E-2</v>
      </c>
      <c r="G3937" s="101">
        <v>20.419</v>
      </c>
      <c r="H3937" s="98">
        <v>0.15778</v>
      </c>
      <c r="I3937" s="20">
        <f t="shared" si="368"/>
        <v>1</v>
      </c>
      <c r="J3937" s="102">
        <f t="shared" si="369"/>
        <v>5.2054459082227333E-4</v>
      </c>
      <c r="K3937" s="102">
        <f t="shared" si="370"/>
        <v>3.2991798125381754E-3</v>
      </c>
      <c r="L3937" s="96">
        <f t="shared" si="371"/>
        <v>1.0629E-2</v>
      </c>
    </row>
    <row r="3938" spans="1:12" ht="13.95" customHeight="1" x14ac:dyDescent="0.3">
      <c r="A3938" s="94">
        <v>43646</v>
      </c>
      <c r="B3938" s="57" t="s">
        <v>188</v>
      </c>
      <c r="C3938" s="57" t="s">
        <v>115</v>
      </c>
      <c r="D3938" s="19" t="str">
        <f t="shared" si="366"/>
        <v>Defensives</v>
      </c>
      <c r="E3938" s="19" t="str">
        <f t="shared" si="367"/>
        <v>Defensives</v>
      </c>
      <c r="F3938" s="100">
        <v>1.0898E-2</v>
      </c>
      <c r="G3938" s="101">
        <v>21.207000000000001</v>
      </c>
      <c r="H3938" s="98">
        <v>0.15853999999999999</v>
      </c>
      <c r="I3938" s="20">
        <f t="shared" si="368"/>
        <v>1</v>
      </c>
      <c r="J3938" s="102">
        <f t="shared" si="369"/>
        <v>5.138869241288254E-4</v>
      </c>
      <c r="K3938" s="102">
        <f t="shared" si="370"/>
        <v>3.2413707842110853E-3</v>
      </c>
      <c r="L3938" s="96">
        <f t="shared" si="371"/>
        <v>1.0898E-2</v>
      </c>
    </row>
    <row r="3939" spans="1:12" ht="13.95" customHeight="1" x14ac:dyDescent="0.3">
      <c r="A3939" s="94">
        <v>43677</v>
      </c>
      <c r="B3939" s="57" t="s">
        <v>188</v>
      </c>
      <c r="C3939" s="57" t="s">
        <v>115</v>
      </c>
      <c r="D3939" s="19" t="str">
        <f t="shared" si="366"/>
        <v>Defensives</v>
      </c>
      <c r="E3939" s="19" t="str">
        <f t="shared" si="367"/>
        <v>Defensives</v>
      </c>
      <c r="F3939" s="100">
        <v>1.108E-2</v>
      </c>
      <c r="G3939" s="101">
        <v>21.489000000000001</v>
      </c>
      <c r="H3939" s="98">
        <v>0.15937000000000001</v>
      </c>
      <c r="I3939" s="20">
        <f t="shared" si="368"/>
        <v>1</v>
      </c>
      <c r="J3939" s="102">
        <f t="shared" si="369"/>
        <v>5.1561263902461722E-4</v>
      </c>
      <c r="K3939" s="102">
        <f t="shared" si="370"/>
        <v>3.2353180587602259E-3</v>
      </c>
      <c r="L3939" s="96">
        <f t="shared" si="371"/>
        <v>1.108E-2</v>
      </c>
    </row>
    <row r="3940" spans="1:12" ht="13.95" customHeight="1" x14ac:dyDescent="0.3">
      <c r="A3940" s="94">
        <v>43708</v>
      </c>
      <c r="B3940" s="57" t="s">
        <v>188</v>
      </c>
      <c r="C3940" s="57" t="s">
        <v>115</v>
      </c>
      <c r="D3940" s="19" t="str">
        <f t="shared" si="366"/>
        <v>Defensives</v>
      </c>
      <c r="E3940" s="19" t="str">
        <f t="shared" si="367"/>
        <v>Defensives</v>
      </c>
      <c r="F3940" s="100">
        <v>1.0855999999999999E-2</v>
      </c>
      <c r="G3940" s="101">
        <v>21.34</v>
      </c>
      <c r="H3940" s="98">
        <v>0.15049999999999999</v>
      </c>
      <c r="I3940" s="20">
        <f t="shared" si="368"/>
        <v>1</v>
      </c>
      <c r="J3940" s="102">
        <f t="shared" si="369"/>
        <v>5.0871602624179941E-4</v>
      </c>
      <c r="K3940" s="102">
        <f t="shared" si="370"/>
        <v>3.380172931839199E-3</v>
      </c>
      <c r="L3940" s="96">
        <f t="shared" si="371"/>
        <v>1.0855999999999999E-2</v>
      </c>
    </row>
    <row r="3941" spans="1:12" ht="13.95" customHeight="1" x14ac:dyDescent="0.3">
      <c r="A3941" s="94">
        <v>43738</v>
      </c>
      <c r="B3941" s="57" t="s">
        <v>188</v>
      </c>
      <c r="C3941" s="57" t="s">
        <v>115</v>
      </c>
      <c r="D3941" s="19" t="str">
        <f t="shared" si="366"/>
        <v>Defensives</v>
      </c>
      <c r="E3941" s="19" t="str">
        <f t="shared" si="367"/>
        <v>Defensives</v>
      </c>
      <c r="F3941" s="100">
        <v>1.0985999999999999E-2</v>
      </c>
      <c r="G3941" s="101">
        <v>21.518000000000001</v>
      </c>
      <c r="H3941" s="98">
        <v>0.14965000000000001</v>
      </c>
      <c r="I3941" s="20">
        <f t="shared" si="368"/>
        <v>1</v>
      </c>
      <c r="J3941" s="102">
        <f t="shared" si="369"/>
        <v>5.1054930755646435E-4</v>
      </c>
      <c r="K3941" s="102">
        <f t="shared" si="370"/>
        <v>3.4116225028831561E-3</v>
      </c>
      <c r="L3941" s="96">
        <f t="shared" si="371"/>
        <v>1.0985999999999999E-2</v>
      </c>
    </row>
    <row r="3942" spans="1:12" ht="13.95" customHeight="1" x14ac:dyDescent="0.3">
      <c r="A3942" s="94">
        <v>43769</v>
      </c>
      <c r="B3942" s="57" t="s">
        <v>188</v>
      </c>
      <c r="C3942" s="57" t="s">
        <v>115</v>
      </c>
      <c r="D3942" s="19" t="str">
        <f t="shared" si="366"/>
        <v>Defensives</v>
      </c>
      <c r="E3942" s="19" t="str">
        <f t="shared" si="367"/>
        <v>Defensives</v>
      </c>
      <c r="F3942" s="100">
        <v>1.0926999999999999E-2</v>
      </c>
      <c r="G3942" s="101">
        <v>20.689</v>
      </c>
      <c r="H3942" s="98">
        <v>0.14873</v>
      </c>
      <c r="I3942" s="20">
        <f t="shared" si="368"/>
        <v>1</v>
      </c>
      <c r="J3942" s="102">
        <f t="shared" si="369"/>
        <v>5.2815505824351102E-4</v>
      </c>
      <c r="K3942" s="102">
        <f t="shared" si="370"/>
        <v>3.5510996990755798E-3</v>
      </c>
      <c r="L3942" s="96">
        <f t="shared" si="371"/>
        <v>1.0926999999999999E-2</v>
      </c>
    </row>
    <row r="3943" spans="1:12" ht="13.95" customHeight="1" x14ac:dyDescent="0.3">
      <c r="A3943" s="94">
        <v>43799</v>
      </c>
      <c r="B3943" s="57" t="s">
        <v>188</v>
      </c>
      <c r="C3943" s="57" t="s">
        <v>115</v>
      </c>
      <c r="D3943" s="19" t="str">
        <f t="shared" si="366"/>
        <v>Defensives</v>
      </c>
      <c r="E3943" s="19" t="str">
        <f t="shared" si="367"/>
        <v>Defensives</v>
      </c>
      <c r="F3943" s="100">
        <v>1.0939000000000001E-2</v>
      </c>
      <c r="G3943" s="101">
        <v>23.48</v>
      </c>
      <c r="H3943" s="98">
        <v>0.15082000000000001</v>
      </c>
      <c r="I3943" s="20">
        <f t="shared" si="368"/>
        <v>1</v>
      </c>
      <c r="J3943" s="102">
        <f t="shared" si="369"/>
        <v>4.6588586030664399E-4</v>
      </c>
      <c r="K3943" s="102">
        <f t="shared" si="370"/>
        <v>3.0890190976438402E-3</v>
      </c>
      <c r="L3943" s="96">
        <f t="shared" si="371"/>
        <v>1.0939000000000001E-2</v>
      </c>
    </row>
    <row r="3944" spans="1:12" ht="13.95" customHeight="1" x14ac:dyDescent="0.3">
      <c r="A3944" s="94">
        <v>43830</v>
      </c>
      <c r="B3944" s="57" t="s">
        <v>188</v>
      </c>
      <c r="C3944" s="57" t="s">
        <v>115</v>
      </c>
      <c r="D3944" s="19" t="str">
        <f t="shared" si="366"/>
        <v>Defensives</v>
      </c>
      <c r="E3944" s="19" t="str">
        <f t="shared" si="367"/>
        <v>Defensives</v>
      </c>
      <c r="F3944" s="100">
        <v>1.1377999999999999E-2</v>
      </c>
      <c r="G3944" s="101">
        <v>21.265999999999998</v>
      </c>
      <c r="H3944" s="98">
        <v>0.15273</v>
      </c>
      <c r="I3944" s="20">
        <f t="shared" si="368"/>
        <v>1</v>
      </c>
      <c r="J3944" s="102">
        <f t="shared" si="369"/>
        <v>5.3503244615818674E-4</v>
      </c>
      <c r="K3944" s="102">
        <f t="shared" si="370"/>
        <v>3.5031260797367034E-3</v>
      </c>
      <c r="L3944" s="96">
        <f t="shared" si="371"/>
        <v>1.1377999999999999E-2</v>
      </c>
    </row>
    <row r="3945" spans="1:12" ht="13.95" customHeight="1" x14ac:dyDescent="0.3">
      <c r="A3945" s="94">
        <v>43861</v>
      </c>
      <c r="B3945" s="57" t="s">
        <v>188</v>
      </c>
      <c r="C3945" s="57" t="s">
        <v>115</v>
      </c>
      <c r="D3945" s="19" t="str">
        <f t="shared" si="366"/>
        <v>Defensives</v>
      </c>
      <c r="E3945" s="19" t="str">
        <f t="shared" si="367"/>
        <v>Defensives</v>
      </c>
      <c r="F3945" s="100">
        <v>1.1986999999999999E-2</v>
      </c>
      <c r="G3945" s="101">
        <v>20.800999999999998</v>
      </c>
      <c r="H3945" s="98">
        <v>0.17188000000000001</v>
      </c>
      <c r="I3945" s="20">
        <f t="shared" si="368"/>
        <v>1</v>
      </c>
      <c r="J3945" s="102">
        <f t="shared" si="369"/>
        <v>5.7627037161674924E-4</v>
      </c>
      <c r="K3945" s="102">
        <f t="shared" si="370"/>
        <v>3.3527482640024974E-3</v>
      </c>
      <c r="L3945" s="96">
        <f t="shared" si="371"/>
        <v>1.1986999999999999E-2</v>
      </c>
    </row>
    <row r="3946" spans="1:12" ht="13.95" customHeight="1" x14ac:dyDescent="0.3">
      <c r="A3946" s="94">
        <v>43890</v>
      </c>
      <c r="B3946" s="57" t="s">
        <v>188</v>
      </c>
      <c r="C3946" s="57" t="s">
        <v>115</v>
      </c>
      <c r="D3946" s="19" t="str">
        <f t="shared" si="366"/>
        <v>Defensives</v>
      </c>
      <c r="E3946" s="19" t="str">
        <f t="shared" si="367"/>
        <v>Defensives</v>
      </c>
      <c r="F3946" s="100">
        <v>1.3575E-2</v>
      </c>
      <c r="G3946" s="101">
        <v>20.071999999999999</v>
      </c>
      <c r="H3946" s="98">
        <v>0.17857999999999999</v>
      </c>
      <c r="I3946" s="20">
        <f t="shared" si="368"/>
        <v>1</v>
      </c>
      <c r="J3946" s="102">
        <f t="shared" si="369"/>
        <v>6.7631526504583503E-4</v>
      </c>
      <c r="K3946" s="102">
        <f t="shared" si="370"/>
        <v>3.7871836994391034E-3</v>
      </c>
      <c r="L3946" s="96">
        <f t="shared" si="371"/>
        <v>1.3575E-2</v>
      </c>
    </row>
    <row r="3947" spans="1:12" ht="13.95" customHeight="1" x14ac:dyDescent="0.3">
      <c r="A3947" s="94">
        <v>43921</v>
      </c>
      <c r="B3947" s="57" t="s">
        <v>188</v>
      </c>
      <c r="C3947" s="57" t="s">
        <v>115</v>
      </c>
      <c r="D3947" s="19" t="str">
        <f t="shared" si="366"/>
        <v>Defensives</v>
      </c>
      <c r="E3947" s="19" t="str">
        <f t="shared" si="367"/>
        <v>Defensives</v>
      </c>
      <c r="F3947" s="100">
        <v>1.3854999999999999E-2</v>
      </c>
      <c r="G3947" s="101">
        <v>13.965</v>
      </c>
      <c r="H3947" s="98">
        <v>0.18901999999999999</v>
      </c>
      <c r="I3947" s="20">
        <f t="shared" si="368"/>
        <v>1</v>
      </c>
      <c r="J3947" s="102">
        <f t="shared" si="369"/>
        <v>9.9212316505549588E-4</v>
      </c>
      <c r="K3947" s="102">
        <f t="shared" si="370"/>
        <v>5.2487734898714203E-3</v>
      </c>
      <c r="L3947" s="96">
        <f t="shared" si="371"/>
        <v>1.3854999999999999E-2</v>
      </c>
    </row>
    <row r="3948" spans="1:12" ht="13.95" customHeight="1" x14ac:dyDescent="0.3">
      <c r="A3948" s="94">
        <v>43951</v>
      </c>
      <c r="B3948" s="57" t="s">
        <v>188</v>
      </c>
      <c r="C3948" s="57" t="s">
        <v>115</v>
      </c>
      <c r="D3948" s="19" t="str">
        <f t="shared" si="366"/>
        <v>Defensives</v>
      </c>
      <c r="E3948" s="19" t="str">
        <f t="shared" si="367"/>
        <v>Defensives</v>
      </c>
      <c r="F3948" s="100">
        <v>1.2733E-2</v>
      </c>
      <c r="G3948" s="101">
        <v>15.542999999999999</v>
      </c>
      <c r="H3948" s="98">
        <v>0.18207999999999999</v>
      </c>
      <c r="I3948" s="20">
        <f t="shared" si="368"/>
        <v>1</v>
      </c>
      <c r="J3948" s="102">
        <f t="shared" si="369"/>
        <v>8.192112204851059E-4</v>
      </c>
      <c r="K3948" s="102">
        <f t="shared" si="370"/>
        <v>4.4991828893074801E-3</v>
      </c>
      <c r="L3948" s="96">
        <f t="shared" si="371"/>
        <v>1.2733E-2</v>
      </c>
    </row>
    <row r="3949" spans="1:12" ht="13.95" customHeight="1" x14ac:dyDescent="0.3">
      <c r="A3949" s="94">
        <v>43982</v>
      </c>
      <c r="B3949" s="57" t="s">
        <v>188</v>
      </c>
      <c r="C3949" s="57" t="s">
        <v>115</v>
      </c>
      <c r="D3949" s="19" t="str">
        <f t="shared" si="366"/>
        <v>Defensives</v>
      </c>
      <c r="E3949" s="19" t="str">
        <f t="shared" si="367"/>
        <v>Defensives</v>
      </c>
      <c r="F3949" s="100">
        <v>1.2827E-2</v>
      </c>
      <c r="G3949" s="101">
        <v>15.617000000000001</v>
      </c>
      <c r="H3949" s="98">
        <v>0.18207999999999999</v>
      </c>
      <c r="I3949" s="20">
        <f t="shared" si="368"/>
        <v>1</v>
      </c>
      <c r="J3949" s="102">
        <f t="shared" si="369"/>
        <v>8.2134853044758913E-4</v>
      </c>
      <c r="K3949" s="102">
        <f t="shared" si="370"/>
        <v>4.5109211909467768E-3</v>
      </c>
      <c r="L3949" s="96">
        <f t="shared" si="371"/>
        <v>1.2827E-2</v>
      </c>
    </row>
    <row r="3950" spans="1:12" ht="13.95" customHeight="1" x14ac:dyDescent="0.3">
      <c r="A3950" s="94">
        <v>44012</v>
      </c>
      <c r="B3950" s="57" t="s">
        <v>188</v>
      </c>
      <c r="C3950" s="57" t="s">
        <v>115</v>
      </c>
      <c r="D3950" s="19" t="str">
        <f t="shared" si="366"/>
        <v>Defensives</v>
      </c>
      <c r="E3950" s="19" t="str">
        <f t="shared" si="367"/>
        <v>Defensives</v>
      </c>
      <c r="F3950" s="100">
        <v>1.3634E-2</v>
      </c>
      <c r="G3950" s="101">
        <v>15.818</v>
      </c>
      <c r="H3950" s="98">
        <v>0.19450999999999999</v>
      </c>
      <c r="I3950" s="20">
        <f t="shared" si="368"/>
        <v>1</v>
      </c>
      <c r="J3950" s="102">
        <f t="shared" si="369"/>
        <v>8.6192944746491342E-4</v>
      </c>
      <c r="K3950" s="102">
        <f t="shared" si="370"/>
        <v>4.4312860390978018E-3</v>
      </c>
      <c r="L3950" s="96">
        <f t="shared" si="371"/>
        <v>1.3634E-2</v>
      </c>
    </row>
    <row r="3951" spans="1:12" ht="13.95" customHeight="1" x14ac:dyDescent="0.3">
      <c r="A3951" s="94">
        <v>44043</v>
      </c>
      <c r="B3951" s="57" t="s">
        <v>188</v>
      </c>
      <c r="C3951" s="57" t="s">
        <v>115</v>
      </c>
      <c r="D3951" s="19" t="str">
        <f t="shared" si="366"/>
        <v>Defensives</v>
      </c>
      <c r="E3951" s="19" t="str">
        <f t="shared" si="367"/>
        <v>Defensives</v>
      </c>
      <c r="F3951" s="100">
        <v>1.3786E-2</v>
      </c>
      <c r="G3951" s="101">
        <v>16.327000000000002</v>
      </c>
      <c r="H3951" s="98">
        <v>0.20399</v>
      </c>
      <c r="I3951" s="20">
        <f t="shared" si="368"/>
        <v>1</v>
      </c>
      <c r="J3951" s="102">
        <f t="shared" si="369"/>
        <v>8.4436822441354804E-4</v>
      </c>
      <c r="K3951" s="102">
        <f t="shared" si="370"/>
        <v>4.1392628286364428E-3</v>
      </c>
      <c r="L3951" s="96">
        <f t="shared" si="371"/>
        <v>1.3786E-2</v>
      </c>
    </row>
    <row r="3952" spans="1:12" ht="13.95" customHeight="1" x14ac:dyDescent="0.3">
      <c r="A3952" s="94">
        <v>44074</v>
      </c>
      <c r="B3952" s="57" t="s">
        <v>188</v>
      </c>
      <c r="C3952" s="57" t="s">
        <v>115</v>
      </c>
      <c r="D3952" s="19" t="str">
        <f t="shared" si="366"/>
        <v>Defensives</v>
      </c>
      <c r="E3952" s="19" t="str">
        <f t="shared" si="367"/>
        <v>Defensives</v>
      </c>
      <c r="F3952" s="100">
        <v>1.2991000000000001E-2</v>
      </c>
      <c r="G3952" s="101">
        <v>13.989000000000001</v>
      </c>
      <c r="H3952" s="98">
        <v>0.19139999999999999</v>
      </c>
      <c r="I3952" s="20">
        <f t="shared" si="368"/>
        <v>1</v>
      </c>
      <c r="J3952" s="102">
        <f t="shared" si="369"/>
        <v>9.2865823146758171E-4</v>
      </c>
      <c r="K3952" s="102">
        <f t="shared" si="370"/>
        <v>4.8519238843656312E-3</v>
      </c>
      <c r="L3952" s="96">
        <f t="shared" si="371"/>
        <v>1.2991000000000001E-2</v>
      </c>
    </row>
    <row r="3953" spans="1:12" ht="13.95" customHeight="1" x14ac:dyDescent="0.3">
      <c r="A3953" s="94">
        <v>44104</v>
      </c>
      <c r="B3953" s="57" t="s">
        <v>188</v>
      </c>
      <c r="C3953" s="57" t="s">
        <v>115</v>
      </c>
      <c r="D3953" s="19" t="str">
        <f t="shared" si="366"/>
        <v>Defensives</v>
      </c>
      <c r="E3953" s="19" t="str">
        <f t="shared" si="367"/>
        <v>Defensives</v>
      </c>
      <c r="F3953" s="100">
        <v>1.2367E-2</v>
      </c>
      <c r="G3953" s="101">
        <v>13.15</v>
      </c>
      <c r="H3953" s="98">
        <v>0.17735999999999999</v>
      </c>
      <c r="I3953" s="20">
        <f t="shared" si="368"/>
        <v>1</v>
      </c>
      <c r="J3953" s="102">
        <f t="shared" si="369"/>
        <v>9.4045627376425855E-4</v>
      </c>
      <c r="K3953" s="102">
        <f t="shared" si="370"/>
        <v>5.3025274795007816E-3</v>
      </c>
      <c r="L3953" s="96">
        <f t="shared" si="371"/>
        <v>1.2367E-2</v>
      </c>
    </row>
    <row r="3954" spans="1:12" ht="13.95" customHeight="1" x14ac:dyDescent="0.3">
      <c r="A3954" s="94">
        <v>44135</v>
      </c>
      <c r="B3954" s="57" t="s">
        <v>188</v>
      </c>
      <c r="C3954" s="57" t="s">
        <v>115</v>
      </c>
      <c r="D3954" s="19" t="str">
        <f t="shared" si="366"/>
        <v>Defensives</v>
      </c>
      <c r="E3954" s="19" t="str">
        <f t="shared" si="367"/>
        <v>Defensives</v>
      </c>
      <c r="F3954" s="100">
        <v>1.1684999999999999E-2</v>
      </c>
      <c r="G3954" s="101">
        <v>12.875</v>
      </c>
      <c r="H3954" s="98">
        <v>0.18134</v>
      </c>
      <c r="I3954" s="20">
        <f t="shared" si="368"/>
        <v>1</v>
      </c>
      <c r="J3954" s="102">
        <f t="shared" si="369"/>
        <v>9.0757281553398056E-4</v>
      </c>
      <c r="K3954" s="102">
        <f t="shared" si="370"/>
        <v>5.0048131440056281E-3</v>
      </c>
      <c r="L3954" s="96">
        <f t="shared" si="371"/>
        <v>1.1684999999999999E-2</v>
      </c>
    </row>
    <row r="3955" spans="1:12" ht="13.95" customHeight="1" x14ac:dyDescent="0.3">
      <c r="A3955" s="94">
        <v>44165</v>
      </c>
      <c r="B3955" s="57" t="s">
        <v>188</v>
      </c>
      <c r="C3955" s="57" t="s">
        <v>115</v>
      </c>
      <c r="D3955" s="19" t="str">
        <f t="shared" si="366"/>
        <v>Defensives</v>
      </c>
      <c r="E3955" s="19" t="str">
        <f t="shared" si="367"/>
        <v>Defensives</v>
      </c>
      <c r="F3955" s="100">
        <v>1.1032999999999999E-2</v>
      </c>
      <c r="G3955" s="101">
        <v>12.678000000000001</v>
      </c>
      <c r="H3955" s="98">
        <v>0.18747</v>
      </c>
      <c r="I3955" s="20">
        <f t="shared" si="368"/>
        <v>1</v>
      </c>
      <c r="J3955" s="102">
        <f t="shared" si="369"/>
        <v>8.7024767313456371E-4</v>
      </c>
      <c r="K3955" s="102">
        <f t="shared" si="370"/>
        <v>4.6420636535689109E-3</v>
      </c>
      <c r="L3955" s="96">
        <f t="shared" si="371"/>
        <v>1.1032999999999999E-2</v>
      </c>
    </row>
    <row r="3956" spans="1:12" ht="13.95" customHeight="1" x14ac:dyDescent="0.3">
      <c r="A3956" s="94">
        <v>44196</v>
      </c>
      <c r="B3956" s="57" t="s">
        <v>188</v>
      </c>
      <c r="C3956" s="57" t="s">
        <v>115</v>
      </c>
      <c r="D3956" s="19" t="str">
        <f t="shared" si="366"/>
        <v>Defensives</v>
      </c>
      <c r="E3956" s="19" t="str">
        <f t="shared" si="367"/>
        <v>Defensives</v>
      </c>
      <c r="F3956" s="100">
        <v>1.0644000000000001E-2</v>
      </c>
      <c r="G3956" s="101">
        <v>13.288</v>
      </c>
      <c r="H3956" s="98">
        <v>0.18973000000000001</v>
      </c>
      <c r="I3956" s="20">
        <f t="shared" si="368"/>
        <v>1</v>
      </c>
      <c r="J3956" s="102">
        <f t="shared" si="369"/>
        <v>8.0102347983142686E-4</v>
      </c>
      <c r="K3956" s="102">
        <f t="shared" si="370"/>
        <v>4.221912611771606E-3</v>
      </c>
      <c r="L3956" s="96">
        <f t="shared" si="371"/>
        <v>1.0644000000000001E-2</v>
      </c>
    </row>
    <row r="3957" spans="1:12" ht="13.95" customHeight="1" x14ac:dyDescent="0.3">
      <c r="A3957" s="94">
        <v>44227</v>
      </c>
      <c r="B3957" s="57" t="s">
        <v>188</v>
      </c>
      <c r="C3957" s="57" t="s">
        <v>115</v>
      </c>
      <c r="D3957" s="19" t="str">
        <f t="shared" si="366"/>
        <v>Defensives</v>
      </c>
      <c r="E3957" s="19" t="str">
        <f t="shared" si="367"/>
        <v>Defensives</v>
      </c>
      <c r="F3957" s="100">
        <v>1.0749999999999999E-2</v>
      </c>
      <c r="G3957" s="101">
        <v>12.218999999999999</v>
      </c>
      <c r="H3957" s="98">
        <v>0.18864</v>
      </c>
      <c r="I3957" s="20">
        <f t="shared" si="368"/>
        <v>1</v>
      </c>
      <c r="J3957" s="102">
        <f t="shared" si="369"/>
        <v>8.7977739585890825E-4</v>
      </c>
      <c r="K3957" s="102">
        <f t="shared" si="370"/>
        <v>4.6637902664276309E-3</v>
      </c>
      <c r="L3957" s="96">
        <f t="shared" si="371"/>
        <v>1.0749999999999999E-2</v>
      </c>
    </row>
    <row r="3958" spans="1:12" ht="13.95" customHeight="1" x14ac:dyDescent="0.3">
      <c r="A3958" s="94">
        <v>44255</v>
      </c>
      <c r="B3958" s="57" t="s">
        <v>188</v>
      </c>
      <c r="C3958" s="57" t="s">
        <v>115</v>
      </c>
      <c r="D3958" s="19" t="str">
        <f t="shared" si="366"/>
        <v>Defensives</v>
      </c>
      <c r="E3958" s="19" t="str">
        <f t="shared" si="367"/>
        <v>Defensives</v>
      </c>
      <c r="F3958" s="100">
        <v>1.0030000000000001E-2</v>
      </c>
      <c r="G3958" s="101">
        <v>10.834</v>
      </c>
      <c r="H3958" s="98">
        <v>0.18837000000000001</v>
      </c>
      <c r="I3958" s="20">
        <f t="shared" si="368"/>
        <v>1</v>
      </c>
      <c r="J3958" s="102">
        <f t="shared" si="369"/>
        <v>9.257891822041721E-4</v>
      </c>
      <c r="K3958" s="102">
        <f t="shared" si="370"/>
        <v>4.9147379211348522E-3</v>
      </c>
      <c r="L3958" s="96">
        <f t="shared" si="371"/>
        <v>1.0030000000000001E-2</v>
      </c>
    </row>
    <row r="3959" spans="1:12" ht="13.95" customHeight="1" x14ac:dyDescent="0.3">
      <c r="A3959" s="94">
        <v>44286</v>
      </c>
      <c r="B3959" s="57" t="s">
        <v>188</v>
      </c>
      <c r="C3959" s="57" t="s">
        <v>115</v>
      </c>
      <c r="D3959" s="19" t="str">
        <f t="shared" si="366"/>
        <v>Defensives</v>
      </c>
      <c r="E3959" s="19" t="str">
        <f t="shared" si="367"/>
        <v>Defensives</v>
      </c>
      <c r="F3959" s="100">
        <v>1.175E-2</v>
      </c>
      <c r="G3959" s="101">
        <v>12.254</v>
      </c>
      <c r="H3959" s="98">
        <v>0.19993</v>
      </c>
      <c r="I3959" s="20">
        <f t="shared" si="368"/>
        <v>1</v>
      </c>
      <c r="J3959" s="102">
        <f t="shared" si="369"/>
        <v>9.5887057287416359E-4</v>
      </c>
      <c r="K3959" s="102">
        <f t="shared" si="370"/>
        <v>4.7960314753872036E-3</v>
      </c>
      <c r="L3959" s="96">
        <f t="shared" si="371"/>
        <v>1.175E-2</v>
      </c>
    </row>
    <row r="3960" spans="1:12" ht="13.95" customHeight="1" x14ac:dyDescent="0.3">
      <c r="A3960" s="94">
        <v>44316</v>
      </c>
      <c r="B3960" s="57" t="s">
        <v>188</v>
      </c>
      <c r="C3960" s="57" t="s">
        <v>115</v>
      </c>
      <c r="D3960" s="19" t="str">
        <f t="shared" si="366"/>
        <v>Defensives</v>
      </c>
      <c r="E3960" s="19" t="str">
        <f t="shared" si="367"/>
        <v>Defensives</v>
      </c>
      <c r="F3960" s="100">
        <v>1.1429999999999999E-2</v>
      </c>
      <c r="G3960" s="101">
        <v>13.667999999999999</v>
      </c>
      <c r="H3960" s="98">
        <v>0.19188</v>
      </c>
      <c r="I3960" s="20">
        <f t="shared" si="368"/>
        <v>1</v>
      </c>
      <c r="J3960" s="102">
        <f t="shared" si="369"/>
        <v>8.3625987708516242E-4</v>
      </c>
      <c r="K3960" s="102">
        <f t="shared" si="370"/>
        <v>4.3582440957117075E-3</v>
      </c>
      <c r="L3960" s="96">
        <f t="shared" si="371"/>
        <v>1.1429999999999999E-2</v>
      </c>
    </row>
    <row r="3961" spans="1:12" ht="13.95" customHeight="1" x14ac:dyDescent="0.3">
      <c r="A3961" s="94">
        <v>44347</v>
      </c>
      <c r="B3961" s="57" t="s">
        <v>188</v>
      </c>
      <c r="C3961" s="57" t="s">
        <v>115</v>
      </c>
      <c r="D3961" s="19" t="str">
        <f t="shared" si="366"/>
        <v>Defensives</v>
      </c>
      <c r="E3961" s="19" t="str">
        <f t="shared" si="367"/>
        <v>Defensives</v>
      </c>
      <c r="F3961" s="100">
        <v>1.093E-2</v>
      </c>
      <c r="G3961" s="101">
        <v>13.411</v>
      </c>
      <c r="H3961" s="98">
        <v>0.19197</v>
      </c>
      <c r="I3961" s="20">
        <f t="shared" si="368"/>
        <v>1</v>
      </c>
      <c r="J3961" s="102">
        <f t="shared" si="369"/>
        <v>8.1500260979792711E-4</v>
      </c>
      <c r="K3961" s="102">
        <f t="shared" si="370"/>
        <v>4.2454686138351152E-3</v>
      </c>
      <c r="L3961" s="96">
        <f t="shared" si="371"/>
        <v>1.093E-2</v>
      </c>
    </row>
    <row r="3962" spans="1:12" ht="13.95" customHeight="1" x14ac:dyDescent="0.3">
      <c r="A3962" s="94">
        <v>44377</v>
      </c>
      <c r="B3962" s="57" t="s">
        <v>188</v>
      </c>
      <c r="C3962" s="57" t="s">
        <v>115</v>
      </c>
      <c r="D3962" s="19" t="str">
        <f t="shared" si="366"/>
        <v>Defensives</v>
      </c>
      <c r="E3962" s="19" t="str">
        <f t="shared" si="367"/>
        <v>Defensives</v>
      </c>
      <c r="F3962" s="100">
        <v>1.0919999999999999E-2</v>
      </c>
      <c r="G3962" s="101">
        <v>13.349</v>
      </c>
      <c r="H3962" s="98">
        <v>0.19269</v>
      </c>
      <c r="I3962" s="20">
        <f t="shared" si="368"/>
        <v>1</v>
      </c>
      <c r="J3962" s="102">
        <f t="shared" si="369"/>
        <v>8.1803880440482421E-4</v>
      </c>
      <c r="K3962" s="102">
        <f t="shared" si="370"/>
        <v>4.2453620032426396E-3</v>
      </c>
      <c r="L3962" s="96">
        <f t="shared" si="371"/>
        <v>1.0919999999999999E-2</v>
      </c>
    </row>
    <row r="3963" spans="1:12" ht="13.95" customHeight="1" x14ac:dyDescent="0.3">
      <c r="A3963" s="94">
        <v>44408</v>
      </c>
      <c r="B3963" s="57" t="s">
        <v>188</v>
      </c>
      <c r="C3963" s="57" t="s">
        <v>115</v>
      </c>
      <c r="D3963" s="19" t="str">
        <f t="shared" si="366"/>
        <v>Defensives</v>
      </c>
      <c r="E3963" s="19" t="str">
        <f t="shared" si="367"/>
        <v>Defensives</v>
      </c>
      <c r="F3963" s="100">
        <v>1.108E-2</v>
      </c>
      <c r="G3963" s="101">
        <v>12.731999999999999</v>
      </c>
      <c r="H3963" s="98">
        <v>0.19955000000000001</v>
      </c>
      <c r="I3963" s="20">
        <f t="shared" si="368"/>
        <v>1</v>
      </c>
      <c r="J3963" s="102">
        <f t="shared" si="369"/>
        <v>8.7024819352811813E-4</v>
      </c>
      <c r="K3963" s="102">
        <f t="shared" si="370"/>
        <v>4.3610533376503037E-3</v>
      </c>
      <c r="L3963" s="96">
        <f t="shared" si="371"/>
        <v>1.108E-2</v>
      </c>
    </row>
    <row r="3964" spans="1:12" ht="13.95" customHeight="1" x14ac:dyDescent="0.3">
      <c r="A3964" s="94">
        <v>44439</v>
      </c>
      <c r="B3964" s="57" t="s">
        <v>188</v>
      </c>
      <c r="C3964" s="57" t="s">
        <v>115</v>
      </c>
      <c r="D3964" s="19" t="str">
        <f t="shared" si="366"/>
        <v>Defensives</v>
      </c>
      <c r="E3964" s="19" t="str">
        <f t="shared" si="367"/>
        <v>Defensives</v>
      </c>
      <c r="F3964" s="100">
        <v>1.2030000000000001E-2</v>
      </c>
      <c r="G3964" s="101">
        <v>13.265000000000001</v>
      </c>
      <c r="H3964" s="98">
        <v>0.20130999999999999</v>
      </c>
      <c r="I3964" s="20">
        <f t="shared" si="368"/>
        <v>1</v>
      </c>
      <c r="J3964" s="102">
        <f t="shared" si="369"/>
        <v>9.0689785148888053E-4</v>
      </c>
      <c r="K3964" s="102">
        <f t="shared" si="370"/>
        <v>4.5049816277824284E-3</v>
      </c>
      <c r="L3964" s="96">
        <f t="shared" si="371"/>
        <v>1.2030000000000001E-2</v>
      </c>
    </row>
    <row r="3965" spans="1:12" ht="13.95" customHeight="1" x14ac:dyDescent="0.3">
      <c r="A3965" s="94">
        <v>44469</v>
      </c>
      <c r="B3965" s="57" t="s">
        <v>188</v>
      </c>
      <c r="C3965" s="57" t="s">
        <v>115</v>
      </c>
      <c r="D3965" s="19" t="str">
        <f t="shared" si="366"/>
        <v>Defensives</v>
      </c>
      <c r="E3965" s="19" t="str">
        <f t="shared" si="367"/>
        <v>Defensives</v>
      </c>
      <c r="F3965" s="100">
        <v>1.188E-2</v>
      </c>
      <c r="G3965" s="101">
        <v>11.547000000000001</v>
      </c>
      <c r="H3965" s="98">
        <v>0.18059</v>
      </c>
      <c r="I3965" s="20">
        <f t="shared" si="368"/>
        <v>1</v>
      </c>
      <c r="J3965" s="102">
        <f t="shared" si="369"/>
        <v>1.0288386593920499E-3</v>
      </c>
      <c r="K3965" s="102">
        <f t="shared" si="370"/>
        <v>5.697096513605681E-3</v>
      </c>
      <c r="L3965" s="96">
        <f t="shared" si="371"/>
        <v>1.188E-2</v>
      </c>
    </row>
    <row r="3966" spans="1:12" ht="13.95" customHeight="1" x14ac:dyDescent="0.3">
      <c r="A3966" s="94">
        <v>44500</v>
      </c>
      <c r="B3966" s="57" t="s">
        <v>188</v>
      </c>
      <c r="C3966" s="57" t="s">
        <v>115</v>
      </c>
      <c r="D3966" s="19" t="str">
        <f t="shared" si="366"/>
        <v>Defensives</v>
      </c>
      <c r="E3966" s="19" t="str">
        <f t="shared" si="367"/>
        <v>Defensives</v>
      </c>
      <c r="F3966" s="100">
        <v>1.163E-2</v>
      </c>
      <c r="G3966" s="101">
        <v>9.734</v>
      </c>
      <c r="H3966" s="98">
        <v>0.19852</v>
      </c>
      <c r="I3966" s="20">
        <f t="shared" si="368"/>
        <v>1</v>
      </c>
      <c r="J3966" s="102">
        <f t="shared" si="369"/>
        <v>1.1947811793712759E-3</v>
      </c>
      <c r="K3966" s="102">
        <f t="shared" si="370"/>
        <v>6.0184423703973193E-3</v>
      </c>
      <c r="L3966" s="96">
        <f t="shared" si="371"/>
        <v>1.163E-2</v>
      </c>
    </row>
    <row r="3967" spans="1:12" ht="13.95" customHeight="1" x14ac:dyDescent="0.3">
      <c r="A3967" s="94">
        <v>44530</v>
      </c>
      <c r="B3967" s="57" t="s">
        <v>188</v>
      </c>
      <c r="C3967" s="57" t="s">
        <v>115</v>
      </c>
      <c r="D3967" s="19" t="str">
        <f t="shared" si="366"/>
        <v>Defensives</v>
      </c>
      <c r="E3967" s="19" t="str">
        <f t="shared" si="367"/>
        <v>Defensives</v>
      </c>
      <c r="F3967" s="100">
        <v>1.1690000000000001E-2</v>
      </c>
      <c r="G3967" s="101">
        <v>9.4459999999999997</v>
      </c>
      <c r="H3967" s="98">
        <v>0.20483999999999999</v>
      </c>
      <c r="I3967" s="20">
        <f t="shared" si="368"/>
        <v>1</v>
      </c>
      <c r="J3967" s="102">
        <f t="shared" si="369"/>
        <v>1.237560872326911E-3</v>
      </c>
      <c r="K3967" s="102">
        <f t="shared" si="370"/>
        <v>6.0415976973584801E-3</v>
      </c>
      <c r="L3967" s="96">
        <f t="shared" si="371"/>
        <v>1.1690000000000001E-2</v>
      </c>
    </row>
    <row r="3968" spans="1:12" ht="13.95" customHeight="1" x14ac:dyDescent="0.3">
      <c r="A3968" s="94">
        <v>44561</v>
      </c>
      <c r="B3968" s="57" t="s">
        <v>188</v>
      </c>
      <c r="C3968" s="57" t="s">
        <v>115</v>
      </c>
      <c r="D3968" s="19" t="str">
        <f t="shared" si="366"/>
        <v>Defensives</v>
      </c>
      <c r="E3968" s="19" t="str">
        <f t="shared" si="367"/>
        <v>Defensives</v>
      </c>
      <c r="F3968" s="100">
        <v>1.145E-2</v>
      </c>
      <c r="G3968" s="101">
        <v>9.4619999999999997</v>
      </c>
      <c r="H3968" s="98">
        <v>0.17649999999999999</v>
      </c>
      <c r="I3968" s="20">
        <f t="shared" si="368"/>
        <v>1</v>
      </c>
      <c r="J3968" s="102">
        <f t="shared" si="369"/>
        <v>1.2101035721834709E-3</v>
      </c>
      <c r="K3968" s="102">
        <f t="shared" si="370"/>
        <v>6.856110890557909E-3</v>
      </c>
      <c r="L3968" s="96">
        <f t="shared" si="371"/>
        <v>1.145E-2</v>
      </c>
    </row>
    <row r="3969" spans="1:12" ht="13.95" customHeight="1" x14ac:dyDescent="0.3">
      <c r="A3969" s="94">
        <v>44592</v>
      </c>
      <c r="B3969" s="57" t="s">
        <v>188</v>
      </c>
      <c r="C3969" s="57" t="s">
        <v>115</v>
      </c>
      <c r="D3969" s="19" t="str">
        <f t="shared" si="366"/>
        <v>Defensives</v>
      </c>
      <c r="E3969" s="19" t="str">
        <f t="shared" si="367"/>
        <v>Defensives</v>
      </c>
      <c r="F3969" s="100">
        <v>1.0880000000000001E-2</v>
      </c>
      <c r="G3969" s="101">
        <v>9.3350000000000009</v>
      </c>
      <c r="H3969" s="98">
        <v>0.17172000000000001</v>
      </c>
      <c r="I3969" s="20">
        <f t="shared" si="368"/>
        <v>1</v>
      </c>
      <c r="J3969" s="102">
        <f t="shared" si="369"/>
        <v>1.1655061596143545E-3</v>
      </c>
      <c r="K3969" s="102">
        <f t="shared" si="370"/>
        <v>6.7872476101464851E-3</v>
      </c>
      <c r="L3969" s="96">
        <f t="shared" si="371"/>
        <v>1.0880000000000001E-2</v>
      </c>
    </row>
    <row r="3970" spans="1:12" ht="13.95" customHeight="1" x14ac:dyDescent="0.3">
      <c r="A3970" s="94">
        <v>44620</v>
      </c>
      <c r="B3970" s="57" t="s">
        <v>188</v>
      </c>
      <c r="C3970" s="57" t="s">
        <v>115</v>
      </c>
      <c r="D3970" s="19" t="str">
        <f t="shared" si="366"/>
        <v>Defensives</v>
      </c>
      <c r="E3970" s="19" t="str">
        <f t="shared" si="367"/>
        <v>Defensives</v>
      </c>
      <c r="F3970" s="100">
        <v>1.34E-2</v>
      </c>
      <c r="G3970" s="101">
        <v>10.269</v>
      </c>
      <c r="H3970" s="98">
        <v>0.17344999999999999</v>
      </c>
      <c r="I3970" s="20">
        <f t="shared" si="368"/>
        <v>1</v>
      </c>
      <c r="J3970" s="102">
        <f t="shared" si="369"/>
        <v>1.3048982374135748E-3</v>
      </c>
      <c r="K3970" s="102">
        <f t="shared" si="370"/>
        <v>7.5231953728081566E-3</v>
      </c>
      <c r="L3970" s="96">
        <f t="shared" si="371"/>
        <v>1.34E-2</v>
      </c>
    </row>
    <row r="3971" spans="1:12" ht="13.95" customHeight="1" x14ac:dyDescent="0.3">
      <c r="A3971" s="94">
        <v>44651</v>
      </c>
      <c r="B3971" s="57" t="s">
        <v>188</v>
      </c>
      <c r="C3971" s="57" t="s">
        <v>115</v>
      </c>
      <c r="D3971" s="19" t="str">
        <f t="shared" si="366"/>
        <v>Defensives</v>
      </c>
      <c r="E3971" s="19" t="str">
        <f t="shared" si="367"/>
        <v>Defensives</v>
      </c>
      <c r="F3971" s="100">
        <v>1.355E-2</v>
      </c>
      <c r="G3971" s="101">
        <v>11.445</v>
      </c>
      <c r="H3971" s="98">
        <v>0.17116000000000001</v>
      </c>
      <c r="I3971" s="20">
        <f t="shared" si="368"/>
        <v>1</v>
      </c>
      <c r="J3971" s="102">
        <f t="shared" si="369"/>
        <v>1.183923110528615E-3</v>
      </c>
      <c r="K3971" s="102">
        <f t="shared" si="370"/>
        <v>6.917054864037246E-3</v>
      </c>
      <c r="L3971" s="96">
        <f t="shared" si="371"/>
        <v>1.355E-2</v>
      </c>
    </row>
    <row r="3972" spans="1:12" ht="13.95" customHeight="1" x14ac:dyDescent="0.3">
      <c r="A3972" s="94">
        <v>44681</v>
      </c>
      <c r="B3972" s="57" t="s">
        <v>188</v>
      </c>
      <c r="C3972" s="57" t="s">
        <v>115</v>
      </c>
      <c r="D3972" s="19" t="str">
        <f t="shared" si="366"/>
        <v>Defensives</v>
      </c>
      <c r="E3972" s="19" t="str">
        <f t="shared" si="367"/>
        <v>Defensives</v>
      </c>
      <c r="F3972" s="100">
        <v>1.366E-2</v>
      </c>
      <c r="G3972" s="101">
        <v>10.504</v>
      </c>
      <c r="H3972" s="98">
        <v>0.16771</v>
      </c>
      <c r="I3972" s="20">
        <f t="shared" si="368"/>
        <v>1</v>
      </c>
      <c r="J3972" s="102">
        <f t="shared" si="369"/>
        <v>1.3004569687738005E-3</v>
      </c>
      <c r="K3972" s="102">
        <f t="shared" si="370"/>
        <v>7.7542005174038552E-3</v>
      </c>
      <c r="L3972" s="96">
        <f t="shared" si="371"/>
        <v>1.366E-2</v>
      </c>
    </row>
    <row r="3973" spans="1:12" ht="13.95" customHeight="1" x14ac:dyDescent="0.3">
      <c r="A3973" s="94">
        <v>44712</v>
      </c>
      <c r="B3973" s="57" t="s">
        <v>188</v>
      </c>
      <c r="C3973" s="57" t="s">
        <v>115</v>
      </c>
      <c r="D3973" s="19" t="str">
        <f t="shared" ref="D3973:D4036" si="372">VLOOKUP(C3973,GicsMap,2,FALSE)</f>
        <v>Defensives</v>
      </c>
      <c r="E3973" s="19" t="str">
        <f t="shared" ref="E3973:E4036" si="373">IF(D3973="Cyclicals",IF(COUNTIF(GlobalList,B3973)&gt;0,"WEG &amp; Embraer","Cyclicals ex-WEG &amp; Embraer"),D3973)</f>
        <v>Defensives</v>
      </c>
      <c r="F3973" s="100">
        <v>1.2789999999999999E-2</v>
      </c>
      <c r="G3973" s="101">
        <v>10.103</v>
      </c>
      <c r="H3973" s="98">
        <v>0.1628</v>
      </c>
      <c r="I3973" s="20">
        <f t="shared" ref="I3973:I4036" si="374">IF(AND(ISNUMBER(G3973),ISNUMBER(H3973),G3973&gt;=PEmin,G3973&lt;=PEmax,H3973&gt;=ROEmin,H3973&lt;=ROEmax),1,0)</f>
        <v>1</v>
      </c>
      <c r="J3973" s="102">
        <f t="shared" ref="J3973:J4036" si="375">IF(I3973=1,F3973/G3973,0)</f>
        <v>1.2659606057606652E-3</v>
      </c>
      <c r="K3973" s="102">
        <f t="shared" ref="K3973:K4036" si="376">IF(I3973=1,J3973/H3973,0)</f>
        <v>7.7761707970556825E-3</v>
      </c>
      <c r="L3973" s="96">
        <f t="shared" ref="L3973:L4036" si="377">I3973*F3973</f>
        <v>1.2789999999999999E-2</v>
      </c>
    </row>
    <row r="3974" spans="1:12" ht="13.95" customHeight="1" x14ac:dyDescent="0.3">
      <c r="A3974" s="94">
        <v>44742</v>
      </c>
      <c r="B3974" s="57" t="s">
        <v>188</v>
      </c>
      <c r="C3974" s="57" t="s">
        <v>115</v>
      </c>
      <c r="D3974" s="19" t="str">
        <f t="shared" si="372"/>
        <v>Defensives</v>
      </c>
      <c r="E3974" s="19" t="str">
        <f t="shared" si="373"/>
        <v>Defensives</v>
      </c>
      <c r="F3974" s="100">
        <v>1.374E-2</v>
      </c>
      <c r="G3974" s="101">
        <v>9.5559999999999992</v>
      </c>
      <c r="H3974" s="98">
        <v>0.16119</v>
      </c>
      <c r="I3974" s="20">
        <f t="shared" si="374"/>
        <v>1</v>
      </c>
      <c r="J3974" s="102">
        <f t="shared" si="375"/>
        <v>1.4378401004604439E-3</v>
      </c>
      <c r="K3974" s="102">
        <f t="shared" si="376"/>
        <v>8.9201569604841734E-3</v>
      </c>
      <c r="L3974" s="96">
        <f t="shared" si="377"/>
        <v>1.374E-2</v>
      </c>
    </row>
    <row r="3975" spans="1:12" ht="13.95" customHeight="1" x14ac:dyDescent="0.3">
      <c r="A3975" s="94">
        <v>44773</v>
      </c>
      <c r="B3975" s="57" t="s">
        <v>188</v>
      </c>
      <c r="C3975" s="57" t="s">
        <v>115</v>
      </c>
      <c r="D3975" s="19" t="str">
        <f t="shared" si="372"/>
        <v>Defensives</v>
      </c>
      <c r="E3975" s="19" t="str">
        <f t="shared" si="373"/>
        <v>Defensives</v>
      </c>
      <c r="F3975" s="100">
        <v>1.422E-2</v>
      </c>
      <c r="G3975" s="101">
        <v>9.7070000000000007</v>
      </c>
      <c r="H3975" s="98">
        <v>0.15668000000000001</v>
      </c>
      <c r="I3975" s="20">
        <f t="shared" si="374"/>
        <v>1</v>
      </c>
      <c r="J3975" s="102">
        <f t="shared" si="375"/>
        <v>1.4649222210775727E-3</v>
      </c>
      <c r="K3975" s="102">
        <f t="shared" si="376"/>
        <v>9.3497716433340091E-3</v>
      </c>
      <c r="L3975" s="96">
        <f t="shared" si="377"/>
        <v>1.422E-2</v>
      </c>
    </row>
    <row r="3976" spans="1:12" ht="13.95" customHeight="1" x14ac:dyDescent="0.3">
      <c r="A3976" s="94">
        <v>44804</v>
      </c>
      <c r="B3976" s="57" t="s">
        <v>188</v>
      </c>
      <c r="C3976" s="57" t="s">
        <v>115</v>
      </c>
      <c r="D3976" s="19" t="str">
        <f t="shared" si="372"/>
        <v>Defensives</v>
      </c>
      <c r="E3976" s="19" t="str">
        <f t="shared" si="373"/>
        <v>Defensives</v>
      </c>
      <c r="F3976" s="100">
        <v>1.35E-2</v>
      </c>
      <c r="G3976" s="101">
        <v>9.7509999999999994</v>
      </c>
      <c r="H3976" s="98">
        <v>0.13950000000000001</v>
      </c>
      <c r="I3976" s="20">
        <f t="shared" si="374"/>
        <v>1</v>
      </c>
      <c r="J3976" s="102">
        <f t="shared" si="375"/>
        <v>1.3844733873448877E-3</v>
      </c>
      <c r="K3976" s="102">
        <f t="shared" si="376"/>
        <v>9.9245404110744635E-3</v>
      </c>
      <c r="L3976" s="96">
        <f t="shared" si="377"/>
        <v>1.35E-2</v>
      </c>
    </row>
    <row r="3977" spans="1:12" ht="13.95" customHeight="1" x14ac:dyDescent="0.3">
      <c r="A3977" s="94">
        <v>44834</v>
      </c>
      <c r="B3977" s="57" t="s">
        <v>188</v>
      </c>
      <c r="C3977" s="57" t="s">
        <v>115</v>
      </c>
      <c r="D3977" s="19" t="str">
        <f t="shared" si="372"/>
        <v>Defensives</v>
      </c>
      <c r="E3977" s="19" t="str">
        <f t="shared" si="373"/>
        <v>Defensives</v>
      </c>
      <c r="F3977" s="100">
        <v>1.4279999999999999E-2</v>
      </c>
      <c r="G3977" s="101">
        <v>11.359</v>
      </c>
      <c r="H3977" s="98">
        <v>0.13861000000000001</v>
      </c>
      <c r="I3977" s="20">
        <f t="shared" si="374"/>
        <v>1</v>
      </c>
      <c r="J3977" s="102">
        <f t="shared" si="375"/>
        <v>1.2571529183907034E-3</v>
      </c>
      <c r="K3977" s="102">
        <f t="shared" si="376"/>
        <v>9.0697129961092512E-3</v>
      </c>
      <c r="L3977" s="96">
        <f t="shared" si="377"/>
        <v>1.4279999999999999E-2</v>
      </c>
    </row>
    <row r="3978" spans="1:12" ht="13.95" customHeight="1" x14ac:dyDescent="0.3">
      <c r="A3978" s="94">
        <v>44865</v>
      </c>
      <c r="B3978" s="57" t="s">
        <v>188</v>
      </c>
      <c r="C3978" s="57" t="s">
        <v>115</v>
      </c>
      <c r="D3978" s="19" t="str">
        <f t="shared" si="372"/>
        <v>Defensives</v>
      </c>
      <c r="E3978" s="19" t="str">
        <f t="shared" si="373"/>
        <v>Defensives</v>
      </c>
      <c r="F3978" s="100">
        <v>1.511E-2</v>
      </c>
      <c r="G3978" s="101">
        <v>12.813000000000001</v>
      </c>
      <c r="H3978" s="98">
        <v>0.14097000000000001</v>
      </c>
      <c r="I3978" s="20">
        <f t="shared" si="374"/>
        <v>1</v>
      </c>
      <c r="J3978" s="102">
        <f t="shared" si="375"/>
        <v>1.1792710528369624E-3</v>
      </c>
      <c r="K3978" s="102">
        <f t="shared" si="376"/>
        <v>8.3654043614738056E-3</v>
      </c>
      <c r="L3978" s="96">
        <f t="shared" si="377"/>
        <v>1.511E-2</v>
      </c>
    </row>
    <row r="3979" spans="1:12" ht="13.95" customHeight="1" x14ac:dyDescent="0.3">
      <c r="A3979" s="94">
        <v>44895</v>
      </c>
      <c r="B3979" s="57" t="s">
        <v>188</v>
      </c>
      <c r="C3979" s="57" t="s">
        <v>115</v>
      </c>
      <c r="D3979" s="19" t="str">
        <f t="shared" si="372"/>
        <v>Defensives</v>
      </c>
      <c r="E3979" s="19" t="str">
        <f t="shared" si="373"/>
        <v>Defensives</v>
      </c>
      <c r="F3979" s="100">
        <v>1.452E-2</v>
      </c>
      <c r="G3979" s="101">
        <v>11.638</v>
      </c>
      <c r="H3979" s="98">
        <v>0.13364999999999999</v>
      </c>
      <c r="I3979" s="20">
        <f t="shared" si="374"/>
        <v>1</v>
      </c>
      <c r="J3979" s="102">
        <f t="shared" si="375"/>
        <v>1.2476370510396977E-3</v>
      </c>
      <c r="K3979" s="102">
        <f t="shared" si="376"/>
        <v>9.3351070036640314E-3</v>
      </c>
      <c r="L3979" s="96">
        <f t="shared" si="377"/>
        <v>1.452E-2</v>
      </c>
    </row>
    <row r="3980" spans="1:12" ht="13.95" customHeight="1" x14ac:dyDescent="0.3">
      <c r="A3980" s="94">
        <v>44926</v>
      </c>
      <c r="B3980" s="57" t="s">
        <v>188</v>
      </c>
      <c r="C3980" s="57" t="s">
        <v>115</v>
      </c>
      <c r="D3980" s="19" t="str">
        <f t="shared" si="372"/>
        <v>Defensives</v>
      </c>
      <c r="E3980" s="19" t="str">
        <f t="shared" si="373"/>
        <v>Defensives</v>
      </c>
      <c r="F3980" s="100">
        <v>1.529E-2</v>
      </c>
      <c r="G3980" s="101">
        <v>11.558999999999999</v>
      </c>
      <c r="H3980" s="98">
        <v>0.1305</v>
      </c>
      <c r="I3980" s="20">
        <f t="shared" si="374"/>
        <v>1</v>
      </c>
      <c r="J3980" s="102">
        <f t="shared" si="375"/>
        <v>1.322778787092309E-3</v>
      </c>
      <c r="K3980" s="102">
        <f t="shared" si="376"/>
        <v>1.013623591641616E-2</v>
      </c>
      <c r="L3980" s="96">
        <f t="shared" si="377"/>
        <v>1.529E-2</v>
      </c>
    </row>
    <row r="3981" spans="1:12" ht="13.95" customHeight="1" x14ac:dyDescent="0.3">
      <c r="A3981" s="94">
        <v>44957</v>
      </c>
      <c r="B3981" s="57" t="s">
        <v>188</v>
      </c>
      <c r="C3981" s="57" t="s">
        <v>115</v>
      </c>
      <c r="D3981" s="19" t="str">
        <f t="shared" si="372"/>
        <v>Defensives</v>
      </c>
      <c r="E3981" s="19" t="str">
        <f t="shared" si="373"/>
        <v>Defensives</v>
      </c>
      <c r="F3981" s="100">
        <v>1.538E-2</v>
      </c>
      <c r="G3981" s="101">
        <v>12.743</v>
      </c>
      <c r="H3981" s="98">
        <v>0.13014999999999999</v>
      </c>
      <c r="I3981" s="20">
        <f t="shared" si="374"/>
        <v>1</v>
      </c>
      <c r="J3981" s="102">
        <f t="shared" si="375"/>
        <v>1.2069371419602918E-3</v>
      </c>
      <c r="K3981" s="102">
        <f t="shared" si="376"/>
        <v>9.2734317476780015E-3</v>
      </c>
      <c r="L3981" s="96">
        <f t="shared" si="377"/>
        <v>1.538E-2</v>
      </c>
    </row>
    <row r="3982" spans="1:12" ht="13.95" customHeight="1" x14ac:dyDescent="0.3">
      <c r="A3982" s="94">
        <v>44985</v>
      </c>
      <c r="B3982" s="57" t="s">
        <v>188</v>
      </c>
      <c r="C3982" s="57" t="s">
        <v>115</v>
      </c>
      <c r="D3982" s="19" t="str">
        <f t="shared" si="372"/>
        <v>Defensives</v>
      </c>
      <c r="E3982" s="19" t="str">
        <f t="shared" si="373"/>
        <v>Defensives</v>
      </c>
      <c r="F3982" s="100">
        <v>1.512E-2</v>
      </c>
      <c r="G3982" s="101">
        <v>11.558999999999999</v>
      </c>
      <c r="H3982" s="98">
        <v>0.12472999999999999</v>
      </c>
      <c r="I3982" s="20">
        <f t="shared" si="374"/>
        <v>1</v>
      </c>
      <c r="J3982" s="102">
        <f t="shared" si="375"/>
        <v>1.3080716324941604E-3</v>
      </c>
      <c r="K3982" s="102">
        <f t="shared" si="376"/>
        <v>1.0487225466961922E-2</v>
      </c>
      <c r="L3982" s="96">
        <f t="shared" si="377"/>
        <v>1.512E-2</v>
      </c>
    </row>
    <row r="3983" spans="1:12" ht="13.95" customHeight="1" x14ac:dyDescent="0.3">
      <c r="A3983" s="94">
        <v>45016</v>
      </c>
      <c r="B3983" s="57" t="s">
        <v>188</v>
      </c>
      <c r="C3983" s="57" t="s">
        <v>115</v>
      </c>
      <c r="D3983" s="19" t="str">
        <f t="shared" si="372"/>
        <v>Defensives</v>
      </c>
      <c r="E3983" s="19" t="str">
        <f t="shared" si="373"/>
        <v>Defensives</v>
      </c>
      <c r="F3983" s="100">
        <v>1.6559999999999998E-2</v>
      </c>
      <c r="G3983" s="101">
        <v>12.507999999999999</v>
      </c>
      <c r="H3983" s="98">
        <v>0.13003999999999999</v>
      </c>
      <c r="I3983" s="20">
        <f t="shared" si="374"/>
        <v>1</v>
      </c>
      <c r="J3983" s="102">
        <f t="shared" si="375"/>
        <v>1.3239526702910137E-3</v>
      </c>
      <c r="K3983" s="102">
        <f t="shared" si="376"/>
        <v>1.0181118658036096E-2</v>
      </c>
      <c r="L3983" s="96">
        <f t="shared" si="377"/>
        <v>1.6559999999999998E-2</v>
      </c>
    </row>
    <row r="3984" spans="1:12" ht="13.95" customHeight="1" x14ac:dyDescent="0.3">
      <c r="A3984" s="94">
        <v>45046</v>
      </c>
      <c r="B3984" s="57" t="s">
        <v>188</v>
      </c>
      <c r="C3984" s="57" t="s">
        <v>115</v>
      </c>
      <c r="D3984" s="19" t="str">
        <f t="shared" si="372"/>
        <v>Defensives</v>
      </c>
      <c r="E3984" s="19" t="str">
        <f t="shared" si="373"/>
        <v>Defensives</v>
      </c>
      <c r="F3984" s="100">
        <v>1.6369999999999999E-2</v>
      </c>
      <c r="G3984" s="101">
        <v>12.709</v>
      </c>
      <c r="H3984" s="98">
        <v>0.12812000000000001</v>
      </c>
      <c r="I3984" s="20">
        <f t="shared" si="374"/>
        <v>1</v>
      </c>
      <c r="J3984" s="102">
        <f t="shared" si="375"/>
        <v>1.2880635769926822E-3</v>
      </c>
      <c r="K3984" s="102">
        <f t="shared" si="376"/>
        <v>1.0053571472000328E-2</v>
      </c>
      <c r="L3984" s="96">
        <f t="shared" si="377"/>
        <v>1.6369999999999999E-2</v>
      </c>
    </row>
    <row r="3985" spans="1:12" ht="13.95" customHeight="1" x14ac:dyDescent="0.3">
      <c r="A3985" s="94">
        <v>45077</v>
      </c>
      <c r="B3985" s="57" t="s">
        <v>188</v>
      </c>
      <c r="C3985" s="57" t="s">
        <v>115</v>
      </c>
      <c r="D3985" s="19" t="str">
        <f t="shared" si="372"/>
        <v>Defensives</v>
      </c>
      <c r="E3985" s="19" t="str">
        <f t="shared" si="373"/>
        <v>Defensives</v>
      </c>
      <c r="F3985" s="100">
        <v>1.651E-2</v>
      </c>
      <c r="G3985" s="101">
        <v>13.343999999999999</v>
      </c>
      <c r="H3985" s="98">
        <v>0.12892999999999999</v>
      </c>
      <c r="I3985" s="20">
        <f t="shared" si="374"/>
        <v>1</v>
      </c>
      <c r="J3985" s="102">
        <f t="shared" si="375"/>
        <v>1.2372601918465228E-3</v>
      </c>
      <c r="K3985" s="102">
        <f t="shared" si="376"/>
        <v>9.5963716113125173E-3</v>
      </c>
      <c r="L3985" s="96">
        <f t="shared" si="377"/>
        <v>1.651E-2</v>
      </c>
    </row>
    <row r="3986" spans="1:12" ht="13.95" customHeight="1" x14ac:dyDescent="0.3">
      <c r="A3986" s="94">
        <v>45107</v>
      </c>
      <c r="B3986" s="57" t="s">
        <v>188</v>
      </c>
      <c r="C3986" s="57" t="s">
        <v>115</v>
      </c>
      <c r="D3986" s="19" t="str">
        <f t="shared" si="372"/>
        <v>Defensives</v>
      </c>
      <c r="E3986" s="19" t="str">
        <f t="shared" si="373"/>
        <v>Defensives</v>
      </c>
      <c r="F3986" s="100">
        <v>1.7469999999999999E-2</v>
      </c>
      <c r="G3986" s="101">
        <v>16.326000000000001</v>
      </c>
      <c r="H3986" s="98">
        <v>0.12892000000000001</v>
      </c>
      <c r="I3986" s="20">
        <f t="shared" si="374"/>
        <v>1</v>
      </c>
      <c r="J3986" s="102">
        <f t="shared" si="375"/>
        <v>1.0700722773490138E-3</v>
      </c>
      <c r="K3986" s="102">
        <f t="shared" si="376"/>
        <v>8.3002813942678697E-3</v>
      </c>
      <c r="L3986" s="96">
        <f t="shared" si="377"/>
        <v>1.7469999999999999E-2</v>
      </c>
    </row>
    <row r="3987" spans="1:12" ht="13.95" customHeight="1" x14ac:dyDescent="0.3">
      <c r="A3987" s="94">
        <v>45138</v>
      </c>
      <c r="B3987" s="57" t="s">
        <v>188</v>
      </c>
      <c r="C3987" s="57" t="s">
        <v>115</v>
      </c>
      <c r="D3987" s="19" t="str">
        <f t="shared" si="372"/>
        <v>Defensives</v>
      </c>
      <c r="E3987" s="19" t="str">
        <f t="shared" si="373"/>
        <v>Defensives</v>
      </c>
      <c r="F3987" s="100">
        <v>1.7610000000000001E-2</v>
      </c>
      <c r="G3987" s="101">
        <v>15.824999999999999</v>
      </c>
      <c r="H3987" s="98">
        <v>0.13371</v>
      </c>
      <c r="I3987" s="20">
        <f t="shared" si="374"/>
        <v>1</v>
      </c>
      <c r="J3987" s="102">
        <f t="shared" si="375"/>
        <v>1.1127962085308058E-3</v>
      </c>
      <c r="K3987" s="102">
        <f t="shared" si="376"/>
        <v>8.3224606127500246E-3</v>
      </c>
      <c r="L3987" s="96">
        <f t="shared" si="377"/>
        <v>1.7610000000000001E-2</v>
      </c>
    </row>
    <row r="3988" spans="1:12" ht="13.95" customHeight="1" x14ac:dyDescent="0.3">
      <c r="A3988" s="94">
        <v>45169</v>
      </c>
      <c r="B3988" s="57" t="s">
        <v>188</v>
      </c>
      <c r="C3988" s="57" t="s">
        <v>115</v>
      </c>
      <c r="D3988" s="19" t="str">
        <f t="shared" si="372"/>
        <v>Defensives</v>
      </c>
      <c r="E3988" s="19" t="str">
        <f t="shared" si="373"/>
        <v>Defensives</v>
      </c>
      <c r="F3988" s="100">
        <v>1.7690000000000001E-2</v>
      </c>
      <c r="G3988" s="101">
        <v>14.506</v>
      </c>
      <c r="H3988" s="98">
        <v>0.13167000000000001</v>
      </c>
      <c r="I3988" s="20">
        <f t="shared" si="374"/>
        <v>1</v>
      </c>
      <c r="J3988" s="102">
        <f t="shared" si="375"/>
        <v>1.2194953812215636E-3</v>
      </c>
      <c r="K3988" s="102">
        <f t="shared" si="376"/>
        <v>9.2617557622963736E-3</v>
      </c>
      <c r="L3988" s="96">
        <f t="shared" si="377"/>
        <v>1.7690000000000001E-2</v>
      </c>
    </row>
    <row r="3989" spans="1:12" ht="13.95" customHeight="1" x14ac:dyDescent="0.3">
      <c r="A3989" s="94">
        <v>45199</v>
      </c>
      <c r="B3989" s="57" t="s">
        <v>188</v>
      </c>
      <c r="C3989" s="57" t="s">
        <v>115</v>
      </c>
      <c r="D3989" s="19" t="str">
        <f t="shared" si="372"/>
        <v>Defensives</v>
      </c>
      <c r="E3989" s="19" t="str">
        <f t="shared" si="373"/>
        <v>Defensives</v>
      </c>
      <c r="F3989" s="100">
        <v>1.7229999999999999E-2</v>
      </c>
      <c r="G3989" s="101">
        <v>13.347</v>
      </c>
      <c r="H3989" s="98">
        <v>0.13689000000000001</v>
      </c>
      <c r="I3989" s="20">
        <f t="shared" si="374"/>
        <v>1</v>
      </c>
      <c r="J3989" s="102">
        <f t="shared" si="375"/>
        <v>1.2909268000299693E-3</v>
      </c>
      <c r="K3989" s="102">
        <f t="shared" si="376"/>
        <v>9.4303952080500349E-3</v>
      </c>
      <c r="L3989" s="96">
        <f t="shared" si="377"/>
        <v>1.7229999999999999E-2</v>
      </c>
    </row>
    <row r="3990" spans="1:12" ht="13.95" customHeight="1" x14ac:dyDescent="0.3">
      <c r="A3990" s="94">
        <v>45230</v>
      </c>
      <c r="B3990" s="57" t="s">
        <v>188</v>
      </c>
      <c r="C3990" s="57" t="s">
        <v>115</v>
      </c>
      <c r="D3990" s="19" t="str">
        <f t="shared" si="372"/>
        <v>Defensives</v>
      </c>
      <c r="E3990" s="19" t="str">
        <f t="shared" si="373"/>
        <v>Defensives</v>
      </c>
      <c r="F3990" s="100">
        <v>1.7510000000000001E-2</v>
      </c>
      <c r="G3990" s="101">
        <v>12.188000000000001</v>
      </c>
      <c r="H3990" s="98">
        <v>0.14119000000000001</v>
      </c>
      <c r="I3990" s="20">
        <f t="shared" si="374"/>
        <v>1</v>
      </c>
      <c r="J3990" s="102">
        <f t="shared" si="375"/>
        <v>1.4366590088611749E-3</v>
      </c>
      <c r="K3990" s="102">
        <f t="shared" si="376"/>
        <v>1.0175359507480521E-2</v>
      </c>
      <c r="L3990" s="96">
        <f t="shared" si="377"/>
        <v>1.7510000000000001E-2</v>
      </c>
    </row>
    <row r="3991" spans="1:12" ht="13.95" customHeight="1" x14ac:dyDescent="0.3">
      <c r="A3991" s="94">
        <v>45260</v>
      </c>
      <c r="B3991" s="57" t="s">
        <v>188</v>
      </c>
      <c r="C3991" s="57" t="s">
        <v>115</v>
      </c>
      <c r="D3991" s="19" t="str">
        <f t="shared" si="372"/>
        <v>Defensives</v>
      </c>
      <c r="E3991" s="19" t="str">
        <f t="shared" si="373"/>
        <v>Defensives</v>
      </c>
      <c r="F3991" s="100">
        <v>1.694E-2</v>
      </c>
      <c r="G3991" s="101">
        <v>12.723000000000001</v>
      </c>
      <c r="H3991" s="98">
        <v>0.14191999999999999</v>
      </c>
      <c r="I3991" s="20">
        <f t="shared" si="374"/>
        <v>1</v>
      </c>
      <c r="J3991" s="102">
        <f t="shared" si="375"/>
        <v>1.3314469857737955E-3</v>
      </c>
      <c r="K3991" s="102">
        <f t="shared" si="376"/>
        <v>9.3816726731524493E-3</v>
      </c>
      <c r="L3991" s="96">
        <f t="shared" si="377"/>
        <v>1.694E-2</v>
      </c>
    </row>
    <row r="3992" spans="1:12" ht="13.95" customHeight="1" x14ac:dyDescent="0.3">
      <c r="A3992" s="94">
        <v>45291</v>
      </c>
      <c r="B3992" s="57" t="s">
        <v>188</v>
      </c>
      <c r="C3992" s="57" t="s">
        <v>115</v>
      </c>
      <c r="D3992" s="19" t="str">
        <f t="shared" si="372"/>
        <v>Defensives</v>
      </c>
      <c r="E3992" s="19" t="str">
        <f t="shared" si="373"/>
        <v>Defensives</v>
      </c>
      <c r="F3992" s="100">
        <v>1.7100000000000001E-2</v>
      </c>
      <c r="G3992" s="101">
        <v>12.787000000000001</v>
      </c>
      <c r="H3992" s="98">
        <v>0.14438999999999999</v>
      </c>
      <c r="I3992" s="20">
        <f t="shared" si="374"/>
        <v>1</v>
      </c>
      <c r="J3992" s="102">
        <f t="shared" si="375"/>
        <v>1.337295690936107E-3</v>
      </c>
      <c r="K3992" s="102">
        <f t="shared" si="376"/>
        <v>9.261691882651895E-3</v>
      </c>
      <c r="L3992" s="96">
        <f t="shared" si="377"/>
        <v>1.7100000000000001E-2</v>
      </c>
    </row>
    <row r="3993" spans="1:12" ht="13.95" customHeight="1" x14ac:dyDescent="0.3">
      <c r="A3993" s="94">
        <v>45322</v>
      </c>
      <c r="B3993" s="57" t="s">
        <v>188</v>
      </c>
      <c r="C3993" s="57" t="s">
        <v>115</v>
      </c>
      <c r="D3993" s="19" t="str">
        <f t="shared" si="372"/>
        <v>Defensives</v>
      </c>
      <c r="E3993" s="19" t="str">
        <f t="shared" si="373"/>
        <v>Defensives</v>
      </c>
      <c r="F3993" s="100">
        <v>1.7819999999999999E-2</v>
      </c>
      <c r="G3993" s="101">
        <v>12.454000000000001</v>
      </c>
      <c r="H3993" s="98">
        <v>0.14304</v>
      </c>
      <c r="I3993" s="20">
        <f t="shared" si="374"/>
        <v>1</v>
      </c>
      <c r="J3993" s="102">
        <f t="shared" si="375"/>
        <v>1.430865585354103E-3</v>
      </c>
      <c r="K3993" s="102">
        <f t="shared" si="376"/>
        <v>1.0003254931166827E-2</v>
      </c>
      <c r="L3993" s="96">
        <f t="shared" si="377"/>
        <v>1.7819999999999999E-2</v>
      </c>
    </row>
    <row r="3994" spans="1:12" ht="13.95" customHeight="1" x14ac:dyDescent="0.3">
      <c r="A3994" s="94">
        <v>45351</v>
      </c>
      <c r="B3994" s="57" t="s">
        <v>188</v>
      </c>
      <c r="C3994" s="57" t="s">
        <v>115</v>
      </c>
      <c r="D3994" s="19" t="str">
        <f t="shared" si="372"/>
        <v>Defensives</v>
      </c>
      <c r="E3994" s="19" t="str">
        <f t="shared" si="373"/>
        <v>Defensives</v>
      </c>
      <c r="F3994" s="100">
        <v>1.7090000000000001E-2</v>
      </c>
      <c r="G3994" s="101">
        <v>11.888999999999999</v>
      </c>
      <c r="H3994" s="98">
        <v>0.14421</v>
      </c>
      <c r="I3994" s="20">
        <f t="shared" si="374"/>
        <v>1</v>
      </c>
      <c r="J3994" s="102">
        <f t="shared" si="375"/>
        <v>1.4374632012784929E-3</v>
      </c>
      <c r="K3994" s="102">
        <f t="shared" si="376"/>
        <v>9.9678468988176477E-3</v>
      </c>
      <c r="L3994" s="96">
        <f t="shared" si="377"/>
        <v>1.7090000000000001E-2</v>
      </c>
    </row>
    <row r="3995" spans="1:12" ht="13.95" customHeight="1" x14ac:dyDescent="0.3">
      <c r="A3995" s="94">
        <v>45382</v>
      </c>
      <c r="B3995" s="57" t="s">
        <v>188</v>
      </c>
      <c r="C3995" s="57" t="s">
        <v>115</v>
      </c>
      <c r="D3995" s="19" t="str">
        <f t="shared" si="372"/>
        <v>Defensives</v>
      </c>
      <c r="E3995" s="19" t="str">
        <f t="shared" si="373"/>
        <v>Defensives</v>
      </c>
      <c r="F3995" s="100">
        <v>1.651E-2</v>
      </c>
      <c r="G3995" s="101">
        <v>11.026999999999999</v>
      </c>
      <c r="H3995" s="98">
        <v>0.14376</v>
      </c>
      <c r="I3995" s="20">
        <f t="shared" si="374"/>
        <v>1</v>
      </c>
      <c r="J3995" s="102">
        <f t="shared" si="375"/>
        <v>1.4972340618481909E-3</v>
      </c>
      <c r="K3995" s="102">
        <f t="shared" si="376"/>
        <v>1.0414816790819358E-2</v>
      </c>
      <c r="L3995" s="96">
        <f t="shared" si="377"/>
        <v>1.651E-2</v>
      </c>
    </row>
    <row r="3996" spans="1:12" ht="13.95" customHeight="1" x14ac:dyDescent="0.3">
      <c r="A3996" s="94">
        <v>45412</v>
      </c>
      <c r="B3996" s="57" t="s">
        <v>188</v>
      </c>
      <c r="C3996" s="57" t="s">
        <v>115</v>
      </c>
      <c r="D3996" s="19" t="str">
        <f t="shared" si="372"/>
        <v>Defensives</v>
      </c>
      <c r="E3996" s="19" t="str">
        <f t="shared" si="373"/>
        <v>Defensives</v>
      </c>
      <c r="F3996" s="100">
        <v>1.5900000000000001E-2</v>
      </c>
      <c r="G3996" s="101">
        <v>10.544</v>
      </c>
      <c r="H3996" s="98">
        <v>0.13341</v>
      </c>
      <c r="I3996" s="20">
        <f t="shared" si="374"/>
        <v>1</v>
      </c>
      <c r="J3996" s="102">
        <f t="shared" si="375"/>
        <v>1.5079666160849772E-3</v>
      </c>
      <c r="K3996" s="102">
        <f t="shared" si="376"/>
        <v>1.1303250251742577E-2</v>
      </c>
      <c r="L3996" s="96">
        <f t="shared" si="377"/>
        <v>1.5900000000000001E-2</v>
      </c>
    </row>
    <row r="3997" spans="1:12" ht="13.95" customHeight="1" x14ac:dyDescent="0.3">
      <c r="A3997" s="94">
        <v>45443</v>
      </c>
      <c r="B3997" s="57" t="s">
        <v>188</v>
      </c>
      <c r="C3997" s="57" t="s">
        <v>115</v>
      </c>
      <c r="D3997" s="19" t="str">
        <f t="shared" si="372"/>
        <v>Defensives</v>
      </c>
      <c r="E3997" s="19" t="str">
        <f t="shared" si="373"/>
        <v>Defensives</v>
      </c>
      <c r="F3997" s="100">
        <v>1.6709999999999999E-2</v>
      </c>
      <c r="G3997" s="101">
        <v>10.673999999999999</v>
      </c>
      <c r="H3997" s="98">
        <v>0.12576999999999999</v>
      </c>
      <c r="I3997" s="20">
        <f t="shared" si="374"/>
        <v>1</v>
      </c>
      <c r="J3997" s="102">
        <f t="shared" si="375"/>
        <v>1.5654862282181001E-3</v>
      </c>
      <c r="K3997" s="102">
        <f t="shared" si="376"/>
        <v>1.2447214981459013E-2</v>
      </c>
      <c r="L3997" s="96">
        <f t="shared" si="377"/>
        <v>1.6709999999999999E-2</v>
      </c>
    </row>
    <row r="3998" spans="1:12" ht="13.95" customHeight="1" x14ac:dyDescent="0.3">
      <c r="A3998" s="94">
        <v>45473</v>
      </c>
      <c r="B3998" s="57" t="s">
        <v>188</v>
      </c>
      <c r="C3998" s="57" t="s">
        <v>115</v>
      </c>
      <c r="D3998" s="19" t="str">
        <f t="shared" si="372"/>
        <v>Defensives</v>
      </c>
      <c r="E3998" s="19" t="str">
        <f t="shared" si="373"/>
        <v>Defensives</v>
      </c>
      <c r="F3998" s="100">
        <v>1.7409999999999998E-2</v>
      </c>
      <c r="G3998" s="101">
        <v>10.948</v>
      </c>
      <c r="H3998" s="98">
        <v>0.14693999999999999</v>
      </c>
      <c r="I3998" s="20">
        <f t="shared" si="374"/>
        <v>1</v>
      </c>
      <c r="J3998" s="102">
        <f t="shared" si="375"/>
        <v>1.5902447935696015E-3</v>
      </c>
      <c r="K3998" s="102">
        <f t="shared" si="376"/>
        <v>1.0822409102828376E-2</v>
      </c>
      <c r="L3998" s="96">
        <f t="shared" si="377"/>
        <v>1.7409999999999998E-2</v>
      </c>
    </row>
    <row r="3999" spans="1:12" ht="13.95" customHeight="1" x14ac:dyDescent="0.3">
      <c r="A3999" s="94">
        <v>45504</v>
      </c>
      <c r="B3999" s="57" t="s">
        <v>188</v>
      </c>
      <c r="C3999" s="57" t="s">
        <v>115</v>
      </c>
      <c r="D3999" s="19" t="str">
        <f t="shared" si="372"/>
        <v>Defensives</v>
      </c>
      <c r="E3999" s="19" t="str">
        <f t="shared" si="373"/>
        <v>Defensives</v>
      </c>
      <c r="F3999" s="100">
        <v>1.7840000000000002E-2</v>
      </c>
      <c r="G3999" s="101">
        <v>11.935</v>
      </c>
      <c r="H3999" s="98">
        <v>0.13824</v>
      </c>
      <c r="I3999" s="20">
        <f t="shared" si="374"/>
        <v>1</v>
      </c>
      <c r="J3999" s="102">
        <f t="shared" si="375"/>
        <v>1.4947633012149142E-3</v>
      </c>
      <c r="K3999" s="102">
        <f t="shared" si="376"/>
        <v>1.0812813232168072E-2</v>
      </c>
      <c r="L3999" s="96">
        <f t="shared" si="377"/>
        <v>1.7840000000000002E-2</v>
      </c>
    </row>
    <row r="4000" spans="1:12" ht="13.95" customHeight="1" x14ac:dyDescent="0.3">
      <c r="A4000" s="94">
        <v>45535</v>
      </c>
      <c r="B4000" s="57" t="s">
        <v>188</v>
      </c>
      <c r="C4000" s="57" t="s">
        <v>115</v>
      </c>
      <c r="D4000" s="19" t="str">
        <f t="shared" si="372"/>
        <v>Defensives</v>
      </c>
      <c r="E4000" s="19" t="str">
        <f t="shared" si="373"/>
        <v>Defensives</v>
      </c>
      <c r="F4000" s="100">
        <v>1.8960000000000001E-2</v>
      </c>
      <c r="G4000" s="101">
        <v>13.009</v>
      </c>
      <c r="H4000" s="98">
        <v>0.14488000000000001</v>
      </c>
      <c r="I4000" s="20">
        <f t="shared" si="374"/>
        <v>1</v>
      </c>
      <c r="J4000" s="102">
        <f t="shared" si="375"/>
        <v>1.457452532861865E-3</v>
      </c>
      <c r="K4000" s="102">
        <f t="shared" si="376"/>
        <v>1.005972206558438E-2</v>
      </c>
      <c r="L4000" s="96">
        <f t="shared" si="377"/>
        <v>1.8960000000000001E-2</v>
      </c>
    </row>
    <row r="4001" spans="1:12" ht="13.95" customHeight="1" x14ac:dyDescent="0.3">
      <c r="A4001" s="94">
        <v>45565</v>
      </c>
      <c r="B4001" s="57" t="s">
        <v>188</v>
      </c>
      <c r="C4001" s="57" t="s">
        <v>115</v>
      </c>
      <c r="D4001" s="19" t="str">
        <f t="shared" si="372"/>
        <v>Defensives</v>
      </c>
      <c r="E4001" s="19" t="str">
        <f t="shared" si="373"/>
        <v>Defensives</v>
      </c>
      <c r="F4001" s="100">
        <v>1.8630000000000001E-2</v>
      </c>
      <c r="G4001" s="101">
        <v>12.64</v>
      </c>
      <c r="H4001" s="98">
        <v>0.14760000000000001</v>
      </c>
      <c r="I4001" s="20">
        <f t="shared" si="374"/>
        <v>1</v>
      </c>
      <c r="J4001" s="102">
        <f t="shared" si="375"/>
        <v>1.4738924050632912E-3</v>
      </c>
      <c r="K4001" s="102">
        <f t="shared" si="376"/>
        <v>9.9857209015128123E-3</v>
      </c>
      <c r="L4001" s="96">
        <f t="shared" si="377"/>
        <v>1.8630000000000001E-2</v>
      </c>
    </row>
    <row r="4002" spans="1:12" ht="13.95" customHeight="1" x14ac:dyDescent="0.3">
      <c r="A4002" s="94">
        <v>45596</v>
      </c>
      <c r="B4002" s="57" t="s">
        <v>188</v>
      </c>
      <c r="C4002" s="57" t="s">
        <v>115</v>
      </c>
      <c r="D4002" s="19" t="str">
        <f t="shared" si="372"/>
        <v>Defensives</v>
      </c>
      <c r="E4002" s="19" t="str">
        <f t="shared" si="373"/>
        <v>Defensives</v>
      </c>
      <c r="F4002" s="100">
        <v>1.8710000000000001E-2</v>
      </c>
      <c r="G4002" s="101">
        <v>12.662000000000001</v>
      </c>
      <c r="H4002" s="98">
        <v>0.13206000000000001</v>
      </c>
      <c r="I4002" s="20">
        <f t="shared" si="374"/>
        <v>1</v>
      </c>
      <c r="J4002" s="102">
        <f t="shared" si="375"/>
        <v>1.4776496604012005E-3</v>
      </c>
      <c r="K4002" s="102">
        <f t="shared" si="376"/>
        <v>1.1189229595647436E-2</v>
      </c>
      <c r="L4002" s="96">
        <f t="shared" si="377"/>
        <v>1.8710000000000001E-2</v>
      </c>
    </row>
    <row r="4003" spans="1:12" ht="13.95" customHeight="1" x14ac:dyDescent="0.3">
      <c r="A4003" s="94">
        <v>45626</v>
      </c>
      <c r="B4003" s="57" t="s">
        <v>188</v>
      </c>
      <c r="C4003" s="57" t="s">
        <v>115</v>
      </c>
      <c r="D4003" s="19" t="str">
        <f t="shared" si="372"/>
        <v>Defensives</v>
      </c>
      <c r="E4003" s="19" t="str">
        <f t="shared" si="373"/>
        <v>Defensives</v>
      </c>
      <c r="F4003" s="100">
        <v>1.8450000000000001E-2</v>
      </c>
      <c r="G4003" s="101">
        <v>11.914999999999999</v>
      </c>
      <c r="H4003" s="98">
        <v>0.13358999999999999</v>
      </c>
      <c r="I4003" s="20">
        <f t="shared" si="374"/>
        <v>1</v>
      </c>
      <c r="J4003" s="102">
        <f t="shared" si="375"/>
        <v>1.5484683172471677E-3</v>
      </c>
      <c r="K4003" s="102">
        <f t="shared" si="376"/>
        <v>1.1591199320661485E-2</v>
      </c>
      <c r="L4003" s="96">
        <f t="shared" si="377"/>
        <v>1.8450000000000001E-2</v>
      </c>
    </row>
    <row r="4004" spans="1:12" ht="13.95" customHeight="1" x14ac:dyDescent="0.3">
      <c r="A4004" s="94">
        <v>45657</v>
      </c>
      <c r="B4004" s="57" t="s">
        <v>188</v>
      </c>
      <c r="C4004" s="57" t="s">
        <v>115</v>
      </c>
      <c r="D4004" s="19" t="str">
        <f t="shared" si="372"/>
        <v>Defensives</v>
      </c>
      <c r="E4004" s="19" t="str">
        <f t="shared" si="373"/>
        <v>Defensives</v>
      </c>
      <c r="F4004" s="100">
        <v>1.7559999999999999E-2</v>
      </c>
      <c r="G4004" s="101">
        <v>10.032999999999999</v>
      </c>
      <c r="H4004" s="98">
        <v>0.13322999999999999</v>
      </c>
      <c r="I4004" s="20">
        <f t="shared" si="374"/>
        <v>1</v>
      </c>
      <c r="J4004" s="102">
        <f t="shared" si="375"/>
        <v>1.7502242599421907E-3</v>
      </c>
      <c r="K4004" s="102">
        <f t="shared" si="376"/>
        <v>1.3136863018405696E-2</v>
      </c>
      <c r="L4004" s="96">
        <f t="shared" si="377"/>
        <v>1.7559999999999999E-2</v>
      </c>
    </row>
    <row r="4005" spans="1:12" ht="13.95" customHeight="1" x14ac:dyDescent="0.3">
      <c r="A4005" s="94">
        <v>45688</v>
      </c>
      <c r="B4005" s="57" t="s">
        <v>188</v>
      </c>
      <c r="C4005" s="57" t="s">
        <v>115</v>
      </c>
      <c r="D4005" s="19" t="str">
        <f t="shared" si="372"/>
        <v>Defensives</v>
      </c>
      <c r="E4005" s="19" t="str">
        <f t="shared" si="373"/>
        <v>Defensives</v>
      </c>
      <c r="F4005" s="100">
        <v>1.8409999999999999E-2</v>
      </c>
      <c r="G4005" s="101">
        <v>11.932</v>
      </c>
      <c r="H4005" s="98">
        <v>0.11647</v>
      </c>
      <c r="I4005" s="20">
        <f t="shared" si="374"/>
        <v>1</v>
      </c>
      <c r="J4005" s="102">
        <f t="shared" si="375"/>
        <v>1.5429098223265169E-3</v>
      </c>
      <c r="K4005" s="102">
        <f t="shared" si="376"/>
        <v>1.3247272450644087E-2</v>
      </c>
      <c r="L4005" s="96">
        <f t="shared" si="377"/>
        <v>1.8409999999999999E-2</v>
      </c>
    </row>
    <row r="4006" spans="1:12" ht="13.95" customHeight="1" x14ac:dyDescent="0.3">
      <c r="A4006" s="94">
        <v>45716</v>
      </c>
      <c r="B4006" s="57" t="s">
        <v>188</v>
      </c>
      <c r="C4006" s="57" t="s">
        <v>115</v>
      </c>
      <c r="D4006" s="19" t="str">
        <f t="shared" si="372"/>
        <v>Defensives</v>
      </c>
      <c r="E4006" s="19" t="str">
        <f t="shared" si="373"/>
        <v>Defensives</v>
      </c>
      <c r="F4006" s="100">
        <v>1.898E-2</v>
      </c>
      <c r="G4006" s="101">
        <v>11.957000000000001</v>
      </c>
      <c r="H4006" s="98">
        <v>0.11924999999999999</v>
      </c>
      <c r="I4006" s="20">
        <f t="shared" si="374"/>
        <v>1</v>
      </c>
      <c r="J4006" s="102">
        <f t="shared" si="375"/>
        <v>1.5873546876306766E-3</v>
      </c>
      <c r="K4006" s="102">
        <f t="shared" si="376"/>
        <v>1.3311150420383033E-2</v>
      </c>
      <c r="L4006" s="96">
        <f t="shared" si="377"/>
        <v>1.898E-2</v>
      </c>
    </row>
    <row r="4007" spans="1:12" ht="13.95" customHeight="1" x14ac:dyDescent="0.3">
      <c r="A4007" s="94">
        <v>45747</v>
      </c>
      <c r="B4007" s="57" t="s">
        <v>188</v>
      </c>
      <c r="C4007" s="57" t="s">
        <v>115</v>
      </c>
      <c r="D4007" s="19" t="str">
        <f t="shared" si="372"/>
        <v>Defensives</v>
      </c>
      <c r="E4007" s="19" t="str">
        <f t="shared" si="373"/>
        <v>Defensives</v>
      </c>
      <c r="F4007" s="100">
        <v>1.9210000000000001E-2</v>
      </c>
      <c r="G4007" s="101">
        <v>11.548</v>
      </c>
      <c r="H4007" s="98">
        <v>0.12977</v>
      </c>
      <c r="I4007" s="20">
        <f t="shared" si="374"/>
        <v>1</v>
      </c>
      <c r="J4007" s="102">
        <f t="shared" si="375"/>
        <v>1.6634915136820229E-3</v>
      </c>
      <c r="K4007" s="102">
        <f t="shared" si="376"/>
        <v>1.2818767925422078E-2</v>
      </c>
      <c r="L4007" s="96">
        <f t="shared" si="377"/>
        <v>1.9210000000000001E-2</v>
      </c>
    </row>
    <row r="4008" spans="1:12" ht="13.95" customHeight="1" x14ac:dyDescent="0.3">
      <c r="A4008" s="94">
        <v>45777</v>
      </c>
      <c r="B4008" s="57" t="s">
        <v>188</v>
      </c>
      <c r="C4008" s="57" t="s">
        <v>115</v>
      </c>
      <c r="D4008" s="19" t="str">
        <f t="shared" si="372"/>
        <v>Defensives</v>
      </c>
      <c r="E4008" s="19" t="str">
        <f t="shared" si="373"/>
        <v>Defensives</v>
      </c>
      <c r="F4008" s="100">
        <v>2.1080000000000002E-2</v>
      </c>
      <c r="G4008" s="101">
        <v>12.935</v>
      </c>
      <c r="H4008" s="98">
        <v>0.12356</v>
      </c>
      <c r="I4008" s="20">
        <f t="shared" si="374"/>
        <v>1</v>
      </c>
      <c r="J4008" s="102">
        <f t="shared" si="375"/>
        <v>1.6296868960185543E-3</v>
      </c>
      <c r="K4008" s="102">
        <f t="shared" si="376"/>
        <v>1.3189437488010313E-2</v>
      </c>
      <c r="L4008" s="96">
        <f t="shared" si="377"/>
        <v>2.1080000000000002E-2</v>
      </c>
    </row>
    <row r="4009" spans="1:12" ht="13.95" customHeight="1" x14ac:dyDescent="0.3">
      <c r="A4009" s="94">
        <v>45808</v>
      </c>
      <c r="B4009" s="57" t="s">
        <v>188</v>
      </c>
      <c r="C4009" s="57" t="s">
        <v>115</v>
      </c>
      <c r="D4009" s="19" t="str">
        <f t="shared" si="372"/>
        <v>Defensives</v>
      </c>
      <c r="E4009" s="19" t="str">
        <f t="shared" si="373"/>
        <v>Defensives</v>
      </c>
      <c r="F4009" s="100">
        <v>2.0969999999999999E-2</v>
      </c>
      <c r="G4009" s="101">
        <v>13.215</v>
      </c>
      <c r="H4009" s="98">
        <v>0.12350999999999999</v>
      </c>
      <c r="I4009" s="20">
        <f t="shared" si="374"/>
        <v>1</v>
      </c>
      <c r="J4009" s="102">
        <f t="shared" si="375"/>
        <v>1.58683314415437E-3</v>
      </c>
      <c r="K4009" s="102">
        <f t="shared" si="376"/>
        <v>1.2847811061083072E-2</v>
      </c>
      <c r="L4009" s="96">
        <f t="shared" si="377"/>
        <v>2.0969999999999999E-2</v>
      </c>
    </row>
    <row r="4010" spans="1:12" ht="13.95" customHeight="1" x14ac:dyDescent="0.3">
      <c r="A4010" s="94">
        <v>45838</v>
      </c>
      <c r="B4010" s="57" t="s">
        <v>188</v>
      </c>
      <c r="C4010" s="57" t="s">
        <v>115</v>
      </c>
      <c r="D4010" s="19" t="str">
        <f t="shared" si="372"/>
        <v>Defensives</v>
      </c>
      <c r="E4010" s="19" t="str">
        <f t="shared" si="373"/>
        <v>Defensives</v>
      </c>
      <c r="F4010" s="100">
        <v>2.087E-2</v>
      </c>
      <c r="G4010" s="101">
        <v>13.497999999999999</v>
      </c>
      <c r="H4010" s="98">
        <v>0.11456</v>
      </c>
      <c r="I4010" s="20">
        <f t="shared" si="374"/>
        <v>1</v>
      </c>
      <c r="J4010" s="102">
        <f t="shared" si="375"/>
        <v>1.5461549859238407E-3</v>
      </c>
      <c r="K4010" s="102">
        <f t="shared" si="376"/>
        <v>1.3496464611765371E-2</v>
      </c>
      <c r="L4010" s="96">
        <f t="shared" si="377"/>
        <v>2.087E-2</v>
      </c>
    </row>
    <row r="4011" spans="1:12" ht="13.95" customHeight="1" x14ac:dyDescent="0.3">
      <c r="A4011" s="94">
        <v>45869</v>
      </c>
      <c r="B4011" s="57" t="s">
        <v>188</v>
      </c>
      <c r="C4011" s="57" t="s">
        <v>115</v>
      </c>
      <c r="D4011" s="19" t="str">
        <f t="shared" si="372"/>
        <v>Defensives</v>
      </c>
      <c r="E4011" s="19" t="str">
        <f t="shared" si="373"/>
        <v>Defensives</v>
      </c>
      <c r="F4011" s="100">
        <v>2.0650000000000002E-2</v>
      </c>
      <c r="G4011" s="101">
        <v>12.614000000000001</v>
      </c>
      <c r="H4011" s="98">
        <v>0.11226</v>
      </c>
      <c r="I4011" s="20">
        <f t="shared" si="374"/>
        <v>1</v>
      </c>
      <c r="J4011" s="102">
        <f t="shared" si="375"/>
        <v>1.6370699223085461E-3</v>
      </c>
      <c r="K4011" s="102">
        <f t="shared" si="376"/>
        <v>1.4582842707184625E-2</v>
      </c>
      <c r="L4011" s="96">
        <f t="shared" si="377"/>
        <v>2.0650000000000002E-2</v>
      </c>
    </row>
    <row r="4012" spans="1:12" ht="13.95" customHeight="1" x14ac:dyDescent="0.3">
      <c r="A4012" s="94">
        <v>45900</v>
      </c>
      <c r="B4012" s="57" t="s">
        <v>188</v>
      </c>
      <c r="C4012" s="57" t="s">
        <v>115</v>
      </c>
      <c r="D4012" s="19" t="str">
        <f t="shared" si="372"/>
        <v>Defensives</v>
      </c>
      <c r="E4012" s="19" t="str">
        <f t="shared" si="373"/>
        <v>Defensives</v>
      </c>
      <c r="F4012" s="100">
        <v>2.1350000000000001E-2</v>
      </c>
      <c r="G4012" s="101">
        <v>13.321999999999999</v>
      </c>
      <c r="H4012" s="98">
        <v>0.11192000000000001</v>
      </c>
      <c r="I4012" s="20">
        <f t="shared" si="374"/>
        <v>1</v>
      </c>
      <c r="J4012" s="102">
        <f t="shared" si="375"/>
        <v>1.6026122203873295E-3</v>
      </c>
      <c r="K4012" s="102">
        <f t="shared" si="376"/>
        <v>1.4319265728978998E-2</v>
      </c>
      <c r="L4012" s="96">
        <f t="shared" si="377"/>
        <v>2.1350000000000001E-2</v>
      </c>
    </row>
    <row r="4013" spans="1:12" ht="13.95" customHeight="1" x14ac:dyDescent="0.3">
      <c r="A4013" s="94">
        <v>45930</v>
      </c>
      <c r="B4013" s="57" t="s">
        <v>188</v>
      </c>
      <c r="C4013" s="57" t="s">
        <v>115</v>
      </c>
      <c r="D4013" s="19" t="str">
        <f t="shared" si="372"/>
        <v>Defensives</v>
      </c>
      <c r="E4013" s="19" t="str">
        <f t="shared" si="373"/>
        <v>Defensives</v>
      </c>
      <c r="F4013" s="100">
        <v>2.0969999999999999E-2</v>
      </c>
      <c r="G4013" s="101">
        <v>12.9</v>
      </c>
      <c r="H4013" s="98">
        <v>0.11738</v>
      </c>
      <c r="I4013" s="20">
        <f t="shared" si="374"/>
        <v>1</v>
      </c>
      <c r="J4013" s="102">
        <f t="shared" si="375"/>
        <v>1.6255813953488371E-3</v>
      </c>
      <c r="K4013" s="102">
        <f t="shared" si="376"/>
        <v>1.3848878815376019E-2</v>
      </c>
      <c r="L4013" s="96">
        <f t="shared" si="377"/>
        <v>2.0969999999999999E-2</v>
      </c>
    </row>
    <row r="4014" spans="1:12" ht="13.95" customHeight="1" x14ac:dyDescent="0.3">
      <c r="A4014" s="94">
        <v>45961</v>
      </c>
      <c r="B4014" s="57" t="s">
        <v>188</v>
      </c>
      <c r="C4014" s="57" t="s">
        <v>115</v>
      </c>
      <c r="D4014" s="19" t="str">
        <f t="shared" si="372"/>
        <v>Defensives</v>
      </c>
      <c r="E4014" s="19" t="str">
        <f t="shared" si="373"/>
        <v>Defensives</v>
      </c>
      <c r="F4014" s="100">
        <v>2.034E-2</v>
      </c>
      <c r="G4014" s="101">
        <v>12.432</v>
      </c>
      <c r="H4014" s="98">
        <v>0.11899999999999999</v>
      </c>
      <c r="I4014" s="20">
        <f t="shared" si="374"/>
        <v>1</v>
      </c>
      <c r="J4014" s="102">
        <f t="shared" si="375"/>
        <v>1.6361003861003862E-3</v>
      </c>
      <c r="K4014" s="102">
        <f t="shared" si="376"/>
        <v>1.374874274033938E-2</v>
      </c>
      <c r="L4014" s="96">
        <f t="shared" si="377"/>
        <v>2.034E-2</v>
      </c>
    </row>
    <row r="4015" spans="1:12" ht="13.95" customHeight="1" x14ac:dyDescent="0.3">
      <c r="A4015" s="94">
        <v>45991</v>
      </c>
      <c r="B4015" s="57" t="s">
        <v>188</v>
      </c>
      <c r="C4015" s="57" t="s">
        <v>115</v>
      </c>
      <c r="D4015" s="19" t="str">
        <f t="shared" si="372"/>
        <v>Defensives</v>
      </c>
      <c r="E4015" s="19" t="str">
        <f t="shared" si="373"/>
        <v>Defensives</v>
      </c>
      <c r="F4015" s="100">
        <v>2.0719999999999999E-2</v>
      </c>
      <c r="G4015" s="101">
        <v>13.302</v>
      </c>
      <c r="H4015" s="98">
        <v>0.12528</v>
      </c>
      <c r="I4015" s="20">
        <f t="shared" si="374"/>
        <v>1</v>
      </c>
      <c r="J4015" s="102">
        <f t="shared" si="375"/>
        <v>1.5576605021801232E-3</v>
      </c>
      <c r="K4015" s="102">
        <f t="shared" si="376"/>
        <v>1.2433433127235978E-2</v>
      </c>
      <c r="L4015" s="96">
        <f t="shared" si="377"/>
        <v>2.0719999999999999E-2</v>
      </c>
    </row>
    <row r="4016" spans="1:12" ht="13.95" customHeight="1" x14ac:dyDescent="0.3">
      <c r="A4016" s="94">
        <v>46022</v>
      </c>
      <c r="B4016" s="57" t="s">
        <v>188</v>
      </c>
      <c r="C4016" s="57" t="s">
        <v>115</v>
      </c>
      <c r="D4016" s="19" t="str">
        <f t="shared" si="372"/>
        <v>Defensives</v>
      </c>
      <c r="E4016" s="19" t="str">
        <f t="shared" si="373"/>
        <v>Defensives</v>
      </c>
      <c r="F4016" s="100">
        <v>2.035E-2</v>
      </c>
      <c r="G4016" s="101">
        <v>12.98</v>
      </c>
      <c r="H4016" s="98">
        <v>0.1246</v>
      </c>
      <c r="I4016" s="20">
        <f t="shared" si="374"/>
        <v>1</v>
      </c>
      <c r="J4016" s="102">
        <f t="shared" si="375"/>
        <v>1.5677966101694915E-3</v>
      </c>
      <c r="K4016" s="102">
        <f t="shared" si="376"/>
        <v>1.2582637320782436E-2</v>
      </c>
      <c r="L4016" s="96">
        <f t="shared" si="377"/>
        <v>2.035E-2</v>
      </c>
    </row>
    <row r="4017" spans="1:12" ht="13.95" customHeight="1" x14ac:dyDescent="0.3">
      <c r="A4017" s="94">
        <v>46053</v>
      </c>
      <c r="B4017" s="57" t="s">
        <v>188</v>
      </c>
      <c r="C4017" s="57" t="s">
        <v>115</v>
      </c>
      <c r="D4017" s="19" t="str">
        <f t="shared" si="372"/>
        <v>Defensives</v>
      </c>
      <c r="E4017" s="19" t="str">
        <f t="shared" si="373"/>
        <v>Defensives</v>
      </c>
      <c r="F4017" s="100">
        <v>1.9390000000000001E-2</v>
      </c>
      <c r="G4017" s="101">
        <v>14.177</v>
      </c>
      <c r="H4017" s="98">
        <v>0.12511</v>
      </c>
      <c r="I4017" s="20">
        <f t="shared" si="374"/>
        <v>1</v>
      </c>
      <c r="J4017" s="102">
        <f t="shared" si="375"/>
        <v>1.3677082598575157E-3</v>
      </c>
      <c r="K4017" s="102">
        <f t="shared" si="376"/>
        <v>1.0932045878487057E-2</v>
      </c>
      <c r="L4017" s="96">
        <f t="shared" si="377"/>
        <v>1.9390000000000001E-2</v>
      </c>
    </row>
    <row r="4018" spans="1:12" ht="13.95" customHeight="1" x14ac:dyDescent="0.3">
      <c r="A4018" s="94">
        <v>46081</v>
      </c>
      <c r="B4018" s="57" t="s">
        <v>188</v>
      </c>
      <c r="C4018" s="57" t="s">
        <v>115</v>
      </c>
      <c r="D4018" s="19" t="str">
        <f t="shared" si="372"/>
        <v>Defensives</v>
      </c>
      <c r="E4018" s="19" t="str">
        <f t="shared" si="373"/>
        <v>Defensives</v>
      </c>
      <c r="F4018" s="100">
        <v>1.9189999999999999E-2</v>
      </c>
      <c r="G4018" s="101">
        <v>14.879</v>
      </c>
      <c r="H4018" s="98">
        <v>0.12988</v>
      </c>
      <c r="I4018" s="20">
        <f t="shared" si="374"/>
        <v>1</v>
      </c>
      <c r="J4018" s="102">
        <f t="shared" si="375"/>
        <v>1.2897372135224142E-3</v>
      </c>
      <c r="K4018" s="102">
        <f t="shared" si="376"/>
        <v>9.9302218472621974E-3</v>
      </c>
      <c r="L4018" s="96">
        <f t="shared" si="377"/>
        <v>1.9189999999999999E-2</v>
      </c>
    </row>
    <row r="4019" spans="1:12" ht="13.95" customHeight="1" x14ac:dyDescent="0.3">
      <c r="A4019" s="94">
        <v>46112</v>
      </c>
      <c r="B4019" s="57" t="s">
        <v>188</v>
      </c>
      <c r="C4019" s="57" t="s">
        <v>115</v>
      </c>
      <c r="D4019" s="19" t="str">
        <f t="shared" si="372"/>
        <v>Defensives</v>
      </c>
      <c r="E4019" s="19" t="str">
        <f t="shared" si="373"/>
        <v>Defensives</v>
      </c>
      <c r="F4019" s="100">
        <v>1.8759999999999999E-2</v>
      </c>
      <c r="G4019" s="101">
        <v>14.397</v>
      </c>
      <c r="H4019" s="98">
        <v>0.123</v>
      </c>
      <c r="I4019" s="20">
        <f t="shared" si="374"/>
        <v>1</v>
      </c>
      <c r="J4019" s="102">
        <f t="shared" si="375"/>
        <v>1.3030492463707716E-3</v>
      </c>
      <c r="K4019" s="102">
        <f t="shared" si="376"/>
        <v>1.0593896311957493E-2</v>
      </c>
      <c r="L4019" s="96">
        <f t="shared" si="377"/>
        <v>1.8759999999999999E-2</v>
      </c>
    </row>
    <row r="4020" spans="1:12" ht="13.95" customHeight="1" x14ac:dyDescent="0.3">
      <c r="A4020" s="94">
        <v>46142</v>
      </c>
      <c r="B4020" s="57" t="s">
        <v>188</v>
      </c>
      <c r="C4020" s="57" t="s">
        <v>115</v>
      </c>
      <c r="D4020" s="19" t="str">
        <f t="shared" si="372"/>
        <v>Defensives</v>
      </c>
      <c r="E4020" s="19" t="str">
        <f t="shared" si="373"/>
        <v>Defensives</v>
      </c>
      <c r="F4020" s="100">
        <v>2.026E-2</v>
      </c>
      <c r="G4020" s="101">
        <v>14.558999999999999</v>
      </c>
      <c r="H4020" s="98">
        <v>0.12545999999999999</v>
      </c>
      <c r="I4020" s="20">
        <f t="shared" si="374"/>
        <v>1</v>
      </c>
      <c r="J4020" s="102">
        <f t="shared" si="375"/>
        <v>1.3915790919706026E-3</v>
      </c>
      <c r="K4020" s="102">
        <f t="shared" si="376"/>
        <v>1.1091814857090728E-2</v>
      </c>
      <c r="L4020" s="96">
        <f t="shared" si="377"/>
        <v>2.026E-2</v>
      </c>
    </row>
    <row r="4021" spans="1:12" ht="13.95" customHeight="1" x14ac:dyDescent="0.3">
      <c r="A4021" s="94">
        <v>46173</v>
      </c>
      <c r="B4021" s="57" t="s">
        <v>188</v>
      </c>
      <c r="C4021" s="57" t="s">
        <v>115</v>
      </c>
      <c r="D4021" s="19" t="str">
        <f t="shared" si="372"/>
        <v>Defensives</v>
      </c>
      <c r="E4021" s="19" t="str">
        <f t="shared" si="373"/>
        <v>Defensives</v>
      </c>
      <c r="F4021" s="100">
        <v>1.9910000000000001E-2</v>
      </c>
      <c r="G4021" s="101">
        <v>13.628</v>
      </c>
      <c r="H4021" s="98">
        <v>0.11694</v>
      </c>
      <c r="I4021" s="20">
        <f t="shared" si="374"/>
        <v>1</v>
      </c>
      <c r="J4021" s="102">
        <f t="shared" si="375"/>
        <v>1.4609627238039331E-3</v>
      </c>
      <c r="K4021" s="102">
        <f t="shared" si="376"/>
        <v>1.2493267691157287E-2</v>
      </c>
      <c r="L4021" s="96">
        <f t="shared" si="377"/>
        <v>1.9910000000000001E-2</v>
      </c>
    </row>
    <row r="4022" spans="1:12" ht="13.95" customHeight="1" x14ac:dyDescent="0.3">
      <c r="A4022" s="94">
        <v>46203</v>
      </c>
      <c r="B4022" s="57" t="s">
        <v>188</v>
      </c>
      <c r="C4022" s="57" t="s">
        <v>115</v>
      </c>
      <c r="D4022" s="19" t="str">
        <f t="shared" si="372"/>
        <v>Defensives</v>
      </c>
      <c r="E4022" s="19" t="str">
        <f t="shared" si="373"/>
        <v>Defensives</v>
      </c>
      <c r="F4022" s="100">
        <v>2.0320000000000001E-2</v>
      </c>
      <c r="G4022" s="101">
        <v>13.743</v>
      </c>
      <c r="H4022" s="98">
        <v>0.11097</v>
      </c>
      <c r="I4022" s="20">
        <f t="shared" si="374"/>
        <v>1</v>
      </c>
      <c r="J4022" s="102">
        <f t="shared" si="375"/>
        <v>1.4785709088263115E-3</v>
      </c>
      <c r="K4022" s="102">
        <f t="shared" si="376"/>
        <v>1.3324059735300636E-2</v>
      </c>
      <c r="L4022" s="96">
        <f t="shared" si="377"/>
        <v>2.0320000000000001E-2</v>
      </c>
    </row>
    <row r="4023" spans="1:12" ht="13.95" customHeight="1" x14ac:dyDescent="0.3">
      <c r="A4023" s="94">
        <v>46234</v>
      </c>
      <c r="B4023" s="57" t="s">
        <v>188</v>
      </c>
      <c r="C4023" s="57" t="s">
        <v>115</v>
      </c>
      <c r="D4023" s="19" t="str">
        <f t="shared" si="372"/>
        <v>Defensives</v>
      </c>
      <c r="E4023" s="19" t="str">
        <f t="shared" si="373"/>
        <v>Defensives</v>
      </c>
      <c r="F4023" s="100">
        <v>1.95E-2</v>
      </c>
      <c r="G4023" s="101">
        <v>14.574999999999999</v>
      </c>
      <c r="H4023" s="98">
        <v>0.11014</v>
      </c>
      <c r="I4023" s="20">
        <f t="shared" si="374"/>
        <v>1</v>
      </c>
      <c r="J4023" s="102">
        <f t="shared" si="375"/>
        <v>1.3379073756432248E-3</v>
      </c>
      <c r="K4023" s="102">
        <f t="shared" si="376"/>
        <v>1.2147334080653938E-2</v>
      </c>
      <c r="L4023" s="96">
        <f t="shared" si="377"/>
        <v>1.95E-2</v>
      </c>
    </row>
    <row r="4024" spans="1:12" ht="13.95" customHeight="1" x14ac:dyDescent="0.3">
      <c r="A4024" s="94">
        <v>46265</v>
      </c>
      <c r="B4024" s="57" t="s">
        <v>188</v>
      </c>
      <c r="C4024" s="57" t="s">
        <v>115</v>
      </c>
      <c r="D4024" s="19" t="str">
        <f t="shared" si="372"/>
        <v>Defensives</v>
      </c>
      <c r="E4024" s="19" t="str">
        <f t="shared" si="373"/>
        <v>Defensives</v>
      </c>
      <c r="F4024" s="100">
        <v>1.8679999999999999E-2</v>
      </c>
      <c r="G4024" s="101">
        <v>13.891999999999999</v>
      </c>
      <c r="H4024" s="98">
        <v>0.11415</v>
      </c>
      <c r="I4024" s="20">
        <f t="shared" si="374"/>
        <v>1</v>
      </c>
      <c r="J4024" s="102">
        <f t="shared" si="375"/>
        <v>1.3446587964295997E-3</v>
      </c>
      <c r="K4024" s="102">
        <f t="shared" si="376"/>
        <v>1.1779752925357859E-2</v>
      </c>
      <c r="L4024" s="96">
        <f t="shared" si="377"/>
        <v>1.8679999999999999E-2</v>
      </c>
    </row>
    <row r="4025" spans="1:12" ht="13.95" customHeight="1" x14ac:dyDescent="0.3">
      <c r="A4025" s="94">
        <v>46295</v>
      </c>
      <c r="B4025" s="57" t="s">
        <v>188</v>
      </c>
      <c r="C4025" s="57" t="s">
        <v>115</v>
      </c>
      <c r="D4025" s="19" t="str">
        <f t="shared" si="372"/>
        <v>Defensives</v>
      </c>
      <c r="E4025" s="19" t="str">
        <f t="shared" si="373"/>
        <v>Defensives</v>
      </c>
      <c r="F4025" s="100">
        <v>1.9400000000000001E-2</v>
      </c>
      <c r="G4025" s="101">
        <v>18.863</v>
      </c>
      <c r="H4025" s="98">
        <v>0.1099</v>
      </c>
      <c r="I4025" s="20">
        <f t="shared" si="374"/>
        <v>1</v>
      </c>
      <c r="J4025" s="102">
        <f t="shared" si="375"/>
        <v>1.0284684302602979E-3</v>
      </c>
      <c r="K4025" s="102">
        <f t="shared" si="376"/>
        <v>9.3582204755259142E-3</v>
      </c>
      <c r="L4025" s="96">
        <f t="shared" si="377"/>
        <v>1.9400000000000001E-2</v>
      </c>
    </row>
    <row r="4026" spans="1:12" ht="13.95" customHeight="1" x14ac:dyDescent="0.3">
      <c r="A4026" s="94">
        <v>44104</v>
      </c>
      <c r="B4026" s="57" t="s">
        <v>377</v>
      </c>
      <c r="C4026" s="57" t="s">
        <v>120</v>
      </c>
      <c r="D4026" s="19" t="str">
        <f t="shared" si="372"/>
        <v>Cyclicals</v>
      </c>
      <c r="E4026" s="19" t="str">
        <f t="shared" si="373"/>
        <v>Cyclicals ex-WEG &amp; Embraer</v>
      </c>
      <c r="F4026" s="100">
        <v>1.9499999999999999E-3</v>
      </c>
      <c r="G4026" s="101">
        <v>16.63</v>
      </c>
      <c r="H4026" s="98">
        <v>0.13830000000000001</v>
      </c>
      <c r="I4026" s="20">
        <f t="shared" si="374"/>
        <v>1</v>
      </c>
      <c r="J4026" s="102">
        <f t="shared" si="375"/>
        <v>1.1725796752856283E-4</v>
      </c>
      <c r="K4026" s="102">
        <f t="shared" si="376"/>
        <v>8.4785225978714987E-4</v>
      </c>
      <c r="L4026" s="96">
        <f t="shared" si="377"/>
        <v>1.9499999999999999E-3</v>
      </c>
    </row>
    <row r="4027" spans="1:12" ht="13.95" customHeight="1" x14ac:dyDescent="0.3">
      <c r="A4027" s="94">
        <v>44135</v>
      </c>
      <c r="B4027" s="57" t="s">
        <v>377</v>
      </c>
      <c r="C4027" s="57" t="s">
        <v>120</v>
      </c>
      <c r="D4027" s="19" t="str">
        <f t="shared" si="372"/>
        <v>Cyclicals</v>
      </c>
      <c r="E4027" s="19" t="str">
        <f t="shared" si="373"/>
        <v>Cyclicals ex-WEG &amp; Embraer</v>
      </c>
      <c r="F4027" s="100">
        <v>1.9499999999999999E-3</v>
      </c>
      <c r="G4027" s="101">
        <v>15.936</v>
      </c>
      <c r="H4027" s="98">
        <v>0.14052000000000001</v>
      </c>
      <c r="I4027" s="20">
        <f t="shared" si="374"/>
        <v>1</v>
      </c>
      <c r="J4027" s="102">
        <f t="shared" si="375"/>
        <v>1.2236445783132528E-4</v>
      </c>
      <c r="K4027" s="102">
        <f t="shared" si="376"/>
        <v>8.7079745111959348E-4</v>
      </c>
      <c r="L4027" s="96">
        <f t="shared" si="377"/>
        <v>1.9499999999999999E-3</v>
      </c>
    </row>
    <row r="4028" spans="1:12" ht="13.95" customHeight="1" x14ac:dyDescent="0.3">
      <c r="A4028" s="94">
        <v>44165</v>
      </c>
      <c r="B4028" s="57" t="s">
        <v>377</v>
      </c>
      <c r="C4028" s="57" t="s">
        <v>120</v>
      </c>
      <c r="D4028" s="19" t="str">
        <f t="shared" si="372"/>
        <v>Cyclicals</v>
      </c>
      <c r="E4028" s="19" t="str">
        <f t="shared" si="373"/>
        <v>Cyclicals ex-WEG &amp; Embraer</v>
      </c>
      <c r="F4028" s="100">
        <v>1.9650000000000002E-3</v>
      </c>
      <c r="G4028" s="101">
        <v>17.509</v>
      </c>
      <c r="H4028" s="98">
        <v>0.14593</v>
      </c>
      <c r="I4028" s="20">
        <f t="shared" si="374"/>
        <v>1</v>
      </c>
      <c r="J4028" s="102">
        <f t="shared" si="375"/>
        <v>1.1222799703009882E-4</v>
      </c>
      <c r="K4028" s="102">
        <f t="shared" si="376"/>
        <v>7.6905363551085326E-4</v>
      </c>
      <c r="L4028" s="96">
        <f t="shared" si="377"/>
        <v>1.9650000000000002E-3</v>
      </c>
    </row>
    <row r="4029" spans="1:12" ht="13.95" customHeight="1" x14ac:dyDescent="0.3">
      <c r="A4029" s="94">
        <v>44196</v>
      </c>
      <c r="B4029" s="57" t="s">
        <v>377</v>
      </c>
      <c r="C4029" s="57" t="s">
        <v>120</v>
      </c>
      <c r="D4029" s="19" t="str">
        <f t="shared" si="372"/>
        <v>Cyclicals</v>
      </c>
      <c r="E4029" s="19" t="str">
        <f t="shared" si="373"/>
        <v>Cyclicals ex-WEG &amp; Embraer</v>
      </c>
      <c r="F4029" s="100">
        <v>1.9E-3</v>
      </c>
      <c r="G4029" s="101">
        <v>12.907999999999999</v>
      </c>
      <c r="H4029" s="98">
        <v>0.14799999999999999</v>
      </c>
      <c r="I4029" s="20">
        <f t="shared" si="374"/>
        <v>1</v>
      </c>
      <c r="J4029" s="102">
        <f t="shared" si="375"/>
        <v>1.4719553765106912E-4</v>
      </c>
      <c r="K4029" s="102">
        <f t="shared" si="376"/>
        <v>9.9456444358830484E-4</v>
      </c>
      <c r="L4029" s="96">
        <f t="shared" si="377"/>
        <v>1.9E-3</v>
      </c>
    </row>
    <row r="4030" spans="1:12" ht="13.95" customHeight="1" x14ac:dyDescent="0.3">
      <c r="A4030" s="94">
        <v>44227</v>
      </c>
      <c r="B4030" s="57" t="s">
        <v>377</v>
      </c>
      <c r="C4030" s="57" t="s">
        <v>120</v>
      </c>
      <c r="D4030" s="19" t="str">
        <f t="shared" si="372"/>
        <v>Cyclicals</v>
      </c>
      <c r="E4030" s="19" t="str">
        <f t="shared" si="373"/>
        <v>Cyclicals ex-WEG &amp; Embraer</v>
      </c>
      <c r="F4030" s="100">
        <v>1.66E-3</v>
      </c>
      <c r="G4030" s="101">
        <v>13.882999999999999</v>
      </c>
      <c r="H4030" s="98">
        <v>0.18210999999999999</v>
      </c>
      <c r="I4030" s="20">
        <f t="shared" si="374"/>
        <v>1</v>
      </c>
      <c r="J4030" s="102">
        <f t="shared" si="375"/>
        <v>1.1957069797594181E-4</v>
      </c>
      <c r="K4030" s="102">
        <f t="shared" si="376"/>
        <v>6.5658501991072325E-4</v>
      </c>
      <c r="L4030" s="96">
        <f t="shared" si="377"/>
        <v>1.66E-3</v>
      </c>
    </row>
    <row r="4031" spans="1:12" ht="13.95" customHeight="1" x14ac:dyDescent="0.3">
      <c r="A4031" s="94">
        <v>44255</v>
      </c>
      <c r="B4031" s="57" t="s">
        <v>377</v>
      </c>
      <c r="C4031" s="57" t="s">
        <v>120</v>
      </c>
      <c r="D4031" s="19" t="str">
        <f t="shared" si="372"/>
        <v>Cyclicals</v>
      </c>
      <c r="E4031" s="19" t="str">
        <f t="shared" si="373"/>
        <v>Cyclicals ex-WEG &amp; Embraer</v>
      </c>
      <c r="F4031" s="100">
        <v>1.49E-3</v>
      </c>
      <c r="G4031" s="101">
        <v>12.347</v>
      </c>
      <c r="H4031" s="98">
        <v>0.14524999999999999</v>
      </c>
      <c r="I4031" s="20">
        <f t="shared" si="374"/>
        <v>1</v>
      </c>
      <c r="J4031" s="102">
        <f t="shared" si="375"/>
        <v>1.2067708755163198E-4</v>
      </c>
      <c r="K4031" s="102">
        <f t="shared" si="376"/>
        <v>8.3082332221433384E-4</v>
      </c>
      <c r="L4031" s="96">
        <f t="shared" si="377"/>
        <v>1.49E-3</v>
      </c>
    </row>
    <row r="4032" spans="1:12" ht="13.95" customHeight="1" x14ac:dyDescent="0.3">
      <c r="A4032" s="94">
        <v>44286</v>
      </c>
      <c r="B4032" s="57" t="s">
        <v>377</v>
      </c>
      <c r="C4032" s="57" t="s">
        <v>120</v>
      </c>
      <c r="D4032" s="19" t="str">
        <f t="shared" si="372"/>
        <v>Cyclicals</v>
      </c>
      <c r="E4032" s="19" t="str">
        <f t="shared" si="373"/>
        <v>Cyclicals ex-WEG &amp; Embraer</v>
      </c>
      <c r="F4032" s="100">
        <v>1.4400000000000001E-3</v>
      </c>
      <c r="G4032" s="101">
        <v>12.704000000000001</v>
      </c>
      <c r="H4032" s="98">
        <v>0.13835</v>
      </c>
      <c r="I4032" s="20">
        <f t="shared" si="374"/>
        <v>1</v>
      </c>
      <c r="J4032" s="102">
        <f t="shared" si="375"/>
        <v>1.1335012594458438E-4</v>
      </c>
      <c r="K4032" s="102">
        <f t="shared" si="376"/>
        <v>8.1929978998615386E-4</v>
      </c>
      <c r="L4032" s="96">
        <f t="shared" si="377"/>
        <v>1.4400000000000001E-3</v>
      </c>
    </row>
    <row r="4033" spans="1:12" ht="13.95" customHeight="1" x14ac:dyDescent="0.3">
      <c r="A4033" s="94">
        <v>44316</v>
      </c>
      <c r="B4033" s="57" t="s">
        <v>377</v>
      </c>
      <c r="C4033" s="57" t="s">
        <v>120</v>
      </c>
      <c r="D4033" s="19" t="str">
        <f t="shared" si="372"/>
        <v>Cyclicals</v>
      </c>
      <c r="E4033" s="19" t="str">
        <f t="shared" si="373"/>
        <v>Cyclicals ex-WEG &amp; Embraer</v>
      </c>
      <c r="F4033" s="100">
        <v>1.4400000000000001E-3</v>
      </c>
      <c r="G4033" s="101">
        <v>12.548999999999999</v>
      </c>
      <c r="H4033" s="98">
        <v>0.13886999999999999</v>
      </c>
      <c r="I4033" s="20">
        <f t="shared" si="374"/>
        <v>1</v>
      </c>
      <c r="J4033" s="102">
        <f t="shared" si="375"/>
        <v>1.1475017929715516E-4</v>
      </c>
      <c r="K4033" s="102">
        <f t="shared" si="376"/>
        <v>8.263136695985826E-4</v>
      </c>
      <c r="L4033" s="96">
        <f t="shared" si="377"/>
        <v>1.4400000000000001E-3</v>
      </c>
    </row>
    <row r="4034" spans="1:12" ht="13.95" customHeight="1" x14ac:dyDescent="0.3">
      <c r="A4034" s="94">
        <v>44347</v>
      </c>
      <c r="B4034" s="57" t="s">
        <v>377</v>
      </c>
      <c r="C4034" s="57" t="s">
        <v>120</v>
      </c>
      <c r="D4034" s="19" t="str">
        <f t="shared" si="372"/>
        <v>Cyclicals</v>
      </c>
      <c r="E4034" s="19" t="str">
        <f t="shared" si="373"/>
        <v>Cyclicals ex-WEG &amp; Embraer</v>
      </c>
      <c r="F4034" s="100">
        <v>1.2999999999999999E-3</v>
      </c>
      <c r="G4034" s="101">
        <v>11.686</v>
      </c>
      <c r="H4034" s="98">
        <v>0.13397000000000001</v>
      </c>
      <c r="I4034" s="20">
        <f t="shared" si="374"/>
        <v>1</v>
      </c>
      <c r="J4034" s="102">
        <f t="shared" si="375"/>
        <v>1.1124422385760739E-4</v>
      </c>
      <c r="K4034" s="102">
        <f t="shared" si="376"/>
        <v>8.3036667804439333E-4</v>
      </c>
      <c r="L4034" s="96">
        <f t="shared" si="377"/>
        <v>1.2999999999999999E-3</v>
      </c>
    </row>
    <row r="4035" spans="1:12" ht="13.95" customHeight="1" x14ac:dyDescent="0.3">
      <c r="A4035" s="94">
        <v>44377</v>
      </c>
      <c r="B4035" s="57" t="s">
        <v>377</v>
      </c>
      <c r="C4035" s="57" t="s">
        <v>120</v>
      </c>
      <c r="D4035" s="19" t="str">
        <f t="shared" si="372"/>
        <v>Cyclicals</v>
      </c>
      <c r="E4035" s="19" t="str">
        <f t="shared" si="373"/>
        <v>Cyclicals ex-WEG &amp; Embraer</v>
      </c>
      <c r="F4035" s="100">
        <v>1.2999999999999999E-3</v>
      </c>
      <c r="G4035" s="101">
        <v>11.688000000000001</v>
      </c>
      <c r="H4035" s="98">
        <v>0.12401</v>
      </c>
      <c r="I4035" s="20">
        <f t="shared" si="374"/>
        <v>1</v>
      </c>
      <c r="J4035" s="102">
        <f t="shared" si="375"/>
        <v>1.1122518822724161E-4</v>
      </c>
      <c r="K4035" s="102">
        <f t="shared" si="376"/>
        <v>8.9690499336538671E-4</v>
      </c>
      <c r="L4035" s="96">
        <f t="shared" si="377"/>
        <v>1.2999999999999999E-3</v>
      </c>
    </row>
    <row r="4036" spans="1:12" ht="13.95" customHeight="1" x14ac:dyDescent="0.3">
      <c r="A4036" s="94">
        <v>44408</v>
      </c>
      <c r="B4036" s="57" t="s">
        <v>377</v>
      </c>
      <c r="C4036" s="57" t="s">
        <v>120</v>
      </c>
      <c r="D4036" s="19" t="str">
        <f t="shared" si="372"/>
        <v>Cyclicals</v>
      </c>
      <c r="E4036" s="19" t="str">
        <f t="shared" si="373"/>
        <v>Cyclicals ex-WEG &amp; Embraer</v>
      </c>
      <c r="F4036" s="100">
        <v>1.1900000000000001E-3</v>
      </c>
      <c r="G4036" s="101">
        <v>9.9420000000000002</v>
      </c>
      <c r="H4036" s="98">
        <v>0.12778999999999999</v>
      </c>
      <c r="I4036" s="20">
        <f t="shared" si="374"/>
        <v>1</v>
      </c>
      <c r="J4036" s="102">
        <f t="shared" si="375"/>
        <v>1.1969422651377992E-4</v>
      </c>
      <c r="K4036" s="102">
        <f t="shared" si="376"/>
        <v>9.3664783248908318E-4</v>
      </c>
      <c r="L4036" s="96">
        <f t="shared" si="377"/>
        <v>1.1900000000000001E-3</v>
      </c>
    </row>
    <row r="4037" spans="1:12" ht="13.95" customHeight="1" x14ac:dyDescent="0.3">
      <c r="A4037" s="94">
        <v>44439</v>
      </c>
      <c r="B4037" s="57" t="s">
        <v>377</v>
      </c>
      <c r="C4037" s="57" t="s">
        <v>120</v>
      </c>
      <c r="D4037" s="19" t="str">
        <f t="shared" ref="D4037:D4100" si="378">VLOOKUP(C4037,GicsMap,2,FALSE)</f>
        <v>Cyclicals</v>
      </c>
      <c r="E4037" s="19" t="str">
        <f t="shared" ref="E4037:E4100" si="379">IF(D4037="Cyclicals",IF(COUNTIF(GlobalList,B4037)&gt;0,"WEG &amp; Embraer","Cyclicals ex-WEG &amp; Embraer"),D4037)</f>
        <v>Cyclicals ex-WEG &amp; Embraer</v>
      </c>
      <c r="F4037" s="100">
        <v>1.1999999999999999E-3</v>
      </c>
      <c r="G4037" s="101">
        <v>9.1460000000000008</v>
      </c>
      <c r="H4037" s="98">
        <v>0.13358999999999999</v>
      </c>
      <c r="I4037" s="20">
        <f t="shared" ref="I4037:I4100" si="380">IF(AND(ISNUMBER(G4037),ISNUMBER(H4037),G4037&gt;=PEmin,G4037&lt;=PEmax,H4037&gt;=ROEmin,H4037&lt;=ROEmax),1,0)</f>
        <v>1</v>
      </c>
      <c r="J4037" s="102">
        <f t="shared" ref="J4037:J4100" si="381">IF(I4037=1,F4037/G4037,0)</f>
        <v>1.3120489831620379E-4</v>
      </c>
      <c r="K4037" s="102">
        <f t="shared" ref="K4037:K4100" si="382">IF(I4037=1,J4037/H4037,0)</f>
        <v>9.8214610611725272E-4</v>
      </c>
      <c r="L4037" s="96">
        <f t="shared" ref="L4037:L4100" si="383">I4037*F4037</f>
        <v>1.1999999999999999E-3</v>
      </c>
    </row>
    <row r="4038" spans="1:12" ht="13.95" customHeight="1" x14ac:dyDescent="0.3">
      <c r="A4038" s="94">
        <v>44469</v>
      </c>
      <c r="B4038" s="57" t="s">
        <v>377</v>
      </c>
      <c r="C4038" s="57" t="s">
        <v>120</v>
      </c>
      <c r="D4038" s="19" t="str">
        <f t="shared" si="378"/>
        <v>Cyclicals</v>
      </c>
      <c r="E4038" s="19" t="str">
        <f t="shared" si="379"/>
        <v>Cyclicals ex-WEG &amp; Embraer</v>
      </c>
      <c r="F4038" s="100">
        <v>1.08E-3</v>
      </c>
      <c r="G4038" s="101">
        <v>7.6859999999999999</v>
      </c>
      <c r="H4038" s="98">
        <v>0.13636000000000001</v>
      </c>
      <c r="I4038" s="20">
        <f t="shared" si="380"/>
        <v>1</v>
      </c>
      <c r="J4038" s="102">
        <f t="shared" si="381"/>
        <v>1.405152224824356E-4</v>
      </c>
      <c r="K4038" s="102">
        <f t="shared" si="382"/>
        <v>1.0304724441363713E-3</v>
      </c>
      <c r="L4038" s="96">
        <f t="shared" si="383"/>
        <v>1.08E-3</v>
      </c>
    </row>
    <row r="4039" spans="1:12" ht="13.95" customHeight="1" x14ac:dyDescent="0.3">
      <c r="A4039" s="94">
        <v>44500</v>
      </c>
      <c r="B4039" s="57" t="s">
        <v>377</v>
      </c>
      <c r="C4039" s="57" t="s">
        <v>120</v>
      </c>
      <c r="D4039" s="19" t="str">
        <f t="shared" si="378"/>
        <v>Cyclicals</v>
      </c>
      <c r="E4039" s="19" t="str">
        <f t="shared" si="379"/>
        <v>Cyclicals ex-WEG &amp; Embraer</v>
      </c>
      <c r="F4039" s="100">
        <v>9.2999999999999995E-4</v>
      </c>
      <c r="G4039" s="101">
        <v>6.1890000000000001</v>
      </c>
      <c r="H4039" s="98">
        <v>0.13936999999999999</v>
      </c>
      <c r="I4039" s="20">
        <f t="shared" si="380"/>
        <v>1</v>
      </c>
      <c r="J4039" s="102">
        <f t="shared" si="381"/>
        <v>1.5026660203587008E-4</v>
      </c>
      <c r="K4039" s="102">
        <f t="shared" si="382"/>
        <v>1.0781847028476005E-3</v>
      </c>
      <c r="L4039" s="96">
        <f t="shared" si="383"/>
        <v>9.2999999999999995E-4</v>
      </c>
    </row>
    <row r="4040" spans="1:12" ht="13.95" customHeight="1" x14ac:dyDescent="0.3">
      <c r="A4040" s="94">
        <v>44530</v>
      </c>
      <c r="B4040" s="57" t="s">
        <v>377</v>
      </c>
      <c r="C4040" s="57" t="s">
        <v>120</v>
      </c>
      <c r="D4040" s="19" t="str">
        <f t="shared" si="378"/>
        <v>Cyclicals</v>
      </c>
      <c r="E4040" s="19" t="str">
        <f t="shared" si="379"/>
        <v>Cyclicals ex-WEG &amp; Embraer</v>
      </c>
      <c r="F4040" s="100">
        <v>9.3999999999999997E-4</v>
      </c>
      <c r="G4040" s="101">
        <v>6.4809999999999999</v>
      </c>
      <c r="H4040" s="98">
        <v>0.11328000000000001</v>
      </c>
      <c r="I4040" s="20">
        <f t="shared" si="380"/>
        <v>1</v>
      </c>
      <c r="J4040" s="102">
        <f t="shared" si="381"/>
        <v>1.4503934577997222E-4</v>
      </c>
      <c r="K4040" s="102">
        <f t="shared" si="382"/>
        <v>1.2803614563909977E-3</v>
      </c>
      <c r="L4040" s="96">
        <f t="shared" si="383"/>
        <v>9.3999999999999997E-4</v>
      </c>
    </row>
    <row r="4041" spans="1:12" ht="13.95" customHeight="1" x14ac:dyDescent="0.3">
      <c r="A4041" s="94">
        <v>44561</v>
      </c>
      <c r="B4041" s="57" t="s">
        <v>377</v>
      </c>
      <c r="C4041" s="57" t="s">
        <v>120</v>
      </c>
      <c r="D4041" s="19" t="str">
        <f t="shared" si="378"/>
        <v>Cyclicals</v>
      </c>
      <c r="E4041" s="19" t="str">
        <f t="shared" si="379"/>
        <v>Cyclicals ex-WEG &amp; Embraer</v>
      </c>
      <c r="F4041" s="100">
        <v>1.0399999999999999E-3</v>
      </c>
      <c r="G4041" s="101">
        <v>7.3040000000000003</v>
      </c>
      <c r="H4041" s="98">
        <v>0.113</v>
      </c>
      <c r="I4041" s="20">
        <f t="shared" si="380"/>
        <v>1</v>
      </c>
      <c r="J4041" s="102">
        <f t="shared" si="381"/>
        <v>1.423877327491785E-4</v>
      </c>
      <c r="K4041" s="102">
        <f t="shared" si="382"/>
        <v>1.2600684314086593E-3</v>
      </c>
      <c r="L4041" s="96">
        <f t="shared" si="383"/>
        <v>1.0399999999999999E-3</v>
      </c>
    </row>
    <row r="4042" spans="1:12" ht="13.95" customHeight="1" x14ac:dyDescent="0.3">
      <c r="A4042" s="94">
        <v>44592</v>
      </c>
      <c r="B4042" s="57" t="s">
        <v>377</v>
      </c>
      <c r="C4042" s="57" t="s">
        <v>120</v>
      </c>
      <c r="D4042" s="19" t="str">
        <f t="shared" si="378"/>
        <v>Cyclicals</v>
      </c>
      <c r="E4042" s="19" t="str">
        <f t="shared" si="379"/>
        <v>Cyclicals ex-WEG &amp; Embraer</v>
      </c>
      <c r="F4042" s="100">
        <v>1.0200000000000001E-3</v>
      </c>
      <c r="G4042" s="101">
        <v>7.79</v>
      </c>
      <c r="H4042" s="98">
        <v>0.121</v>
      </c>
      <c r="I4042" s="20">
        <f t="shared" si="380"/>
        <v>1</v>
      </c>
      <c r="J4042" s="102">
        <f t="shared" si="381"/>
        <v>1.3093709884467268E-4</v>
      </c>
      <c r="K4042" s="102">
        <f t="shared" si="382"/>
        <v>1.0821247838402701E-3</v>
      </c>
      <c r="L4042" s="96">
        <f t="shared" si="383"/>
        <v>1.0200000000000001E-3</v>
      </c>
    </row>
    <row r="4043" spans="1:12" ht="13.95" customHeight="1" x14ac:dyDescent="0.3">
      <c r="A4043" s="94">
        <v>44620</v>
      </c>
      <c r="B4043" s="57" t="s">
        <v>377</v>
      </c>
      <c r="C4043" s="57" t="s">
        <v>120</v>
      </c>
      <c r="D4043" s="19" t="str">
        <f t="shared" si="378"/>
        <v>Cyclicals</v>
      </c>
      <c r="E4043" s="19" t="str">
        <f t="shared" si="379"/>
        <v>Cyclicals ex-WEG &amp; Embraer</v>
      </c>
      <c r="F4043" s="100">
        <v>8.3000000000000001E-4</v>
      </c>
      <c r="G4043" s="101">
        <v>6.9219999999999997</v>
      </c>
      <c r="H4043" s="98">
        <v>0.12053999999999999</v>
      </c>
      <c r="I4043" s="20">
        <f t="shared" si="380"/>
        <v>1</v>
      </c>
      <c r="J4043" s="102">
        <f t="shared" si="381"/>
        <v>1.1990754117307138E-4</v>
      </c>
      <c r="K4043" s="102">
        <f t="shared" si="382"/>
        <v>9.9475312073229951E-4</v>
      </c>
      <c r="L4043" s="96">
        <f t="shared" si="383"/>
        <v>8.3000000000000001E-4</v>
      </c>
    </row>
    <row r="4044" spans="1:12" ht="13.95" customHeight="1" x14ac:dyDescent="0.3">
      <c r="A4044" s="94">
        <v>44651</v>
      </c>
      <c r="B4044" s="57" t="s">
        <v>377</v>
      </c>
      <c r="C4044" s="57" t="s">
        <v>120</v>
      </c>
      <c r="D4044" s="19" t="str">
        <f t="shared" si="378"/>
        <v>Cyclicals</v>
      </c>
      <c r="E4044" s="19" t="str">
        <f t="shared" si="379"/>
        <v>Cyclicals ex-WEG &amp; Embraer</v>
      </c>
      <c r="F4044" s="100">
        <v>8.4000000000000003E-4</v>
      </c>
      <c r="G4044" s="101">
        <v>6.6520000000000001</v>
      </c>
      <c r="H4044" s="98">
        <v>0.12914</v>
      </c>
      <c r="I4044" s="20">
        <f t="shared" si="380"/>
        <v>1</v>
      </c>
      <c r="J4044" s="102">
        <f t="shared" si="381"/>
        <v>1.2627781118460614E-4</v>
      </c>
      <c r="K4044" s="102">
        <f t="shared" si="382"/>
        <v>9.7783654316715291E-4</v>
      </c>
      <c r="L4044" s="96">
        <f t="shared" si="383"/>
        <v>8.4000000000000003E-4</v>
      </c>
    </row>
    <row r="4045" spans="1:12" ht="13.95" customHeight="1" x14ac:dyDescent="0.3">
      <c r="A4045" s="94">
        <v>44681</v>
      </c>
      <c r="B4045" s="57" t="s">
        <v>377</v>
      </c>
      <c r="C4045" s="57" t="s">
        <v>120</v>
      </c>
      <c r="D4045" s="19" t="str">
        <f t="shared" si="378"/>
        <v>Cyclicals</v>
      </c>
      <c r="E4045" s="19" t="str">
        <f t="shared" si="379"/>
        <v>Cyclicals ex-WEG &amp; Embraer</v>
      </c>
      <c r="F4045" s="100">
        <v>7.9000000000000001E-4</v>
      </c>
      <c r="G4045" s="101">
        <v>5.7880000000000003</v>
      </c>
      <c r="H4045" s="98">
        <v>0.12402000000000001</v>
      </c>
      <c r="I4045" s="20">
        <f t="shared" si="380"/>
        <v>1</v>
      </c>
      <c r="J4045" s="102">
        <f t="shared" si="381"/>
        <v>1.3648928818244644E-4</v>
      </c>
      <c r="K4045" s="102">
        <f t="shared" si="382"/>
        <v>1.1005425591230965E-3</v>
      </c>
      <c r="L4045" s="96">
        <f t="shared" si="383"/>
        <v>7.9000000000000001E-4</v>
      </c>
    </row>
    <row r="4046" spans="1:12" ht="13.95" customHeight="1" x14ac:dyDescent="0.3">
      <c r="A4046" s="94">
        <v>44712</v>
      </c>
      <c r="B4046" s="57" t="s">
        <v>377</v>
      </c>
      <c r="C4046" s="57" t="s">
        <v>120</v>
      </c>
      <c r="D4046" s="19" t="str">
        <f t="shared" si="378"/>
        <v>Cyclicals</v>
      </c>
      <c r="E4046" s="19" t="str">
        <f t="shared" si="379"/>
        <v>Cyclicals ex-WEG &amp; Embraer</v>
      </c>
      <c r="F4046" s="100">
        <v>8.1000000000000006E-4</v>
      </c>
      <c r="G4046" s="101">
        <v>6.3339999999999996</v>
      </c>
      <c r="H4046" s="98">
        <v>0.12041</v>
      </c>
      <c r="I4046" s="20">
        <f t="shared" si="380"/>
        <v>1</v>
      </c>
      <c r="J4046" s="102">
        <f t="shared" si="381"/>
        <v>1.2788127565519422E-4</v>
      </c>
      <c r="K4046" s="102">
        <f t="shared" si="382"/>
        <v>1.0620486309708015E-3</v>
      </c>
      <c r="L4046" s="96">
        <f t="shared" si="383"/>
        <v>8.1000000000000006E-4</v>
      </c>
    </row>
    <row r="4047" spans="1:12" ht="13.95" customHeight="1" x14ac:dyDescent="0.3">
      <c r="A4047" s="94">
        <v>44742</v>
      </c>
      <c r="B4047" s="57" t="s">
        <v>377</v>
      </c>
      <c r="C4047" s="57" t="s">
        <v>120</v>
      </c>
      <c r="D4047" s="19" t="str">
        <f t="shared" si="378"/>
        <v>Cyclicals</v>
      </c>
      <c r="E4047" s="19" t="str">
        <f t="shared" si="379"/>
        <v>Cyclicals ex-WEG &amp; Embraer</v>
      </c>
      <c r="F4047" s="100">
        <v>8.0000000000000004E-4</v>
      </c>
      <c r="G4047" s="101">
        <v>6.8810000000000002</v>
      </c>
      <c r="H4047" s="98">
        <v>0.11309</v>
      </c>
      <c r="I4047" s="20">
        <f t="shared" si="380"/>
        <v>1</v>
      </c>
      <c r="J4047" s="102">
        <f t="shared" si="381"/>
        <v>1.1626217119604709E-4</v>
      </c>
      <c r="K4047" s="102">
        <f t="shared" si="382"/>
        <v>1.0280499707847476E-3</v>
      </c>
      <c r="L4047" s="96">
        <f t="shared" si="383"/>
        <v>8.0000000000000004E-4</v>
      </c>
    </row>
    <row r="4048" spans="1:12" ht="13.95" customHeight="1" x14ac:dyDescent="0.3">
      <c r="A4048" s="94">
        <v>44773</v>
      </c>
      <c r="B4048" s="57" t="s">
        <v>377</v>
      </c>
      <c r="C4048" s="57" t="s">
        <v>120</v>
      </c>
      <c r="D4048" s="19" t="str">
        <f t="shared" si="378"/>
        <v>Cyclicals</v>
      </c>
      <c r="E4048" s="19" t="str">
        <f t="shared" si="379"/>
        <v>Cyclicals ex-WEG &amp; Embraer</v>
      </c>
      <c r="F4048" s="100">
        <v>8.8999999999999995E-4</v>
      </c>
      <c r="G4048" s="101">
        <v>8.0350000000000001</v>
      </c>
      <c r="H4048" s="98">
        <v>0.10954999999999999</v>
      </c>
      <c r="I4048" s="20">
        <f t="shared" si="380"/>
        <v>1</v>
      </c>
      <c r="J4048" s="102">
        <f t="shared" si="381"/>
        <v>1.1076540136901057E-4</v>
      </c>
      <c r="K4048" s="102">
        <f t="shared" si="382"/>
        <v>1.0110944899042499E-3</v>
      </c>
      <c r="L4048" s="96">
        <f t="shared" si="383"/>
        <v>8.8999999999999995E-4</v>
      </c>
    </row>
    <row r="4049" spans="1:12" ht="13.95" customHeight="1" x14ac:dyDescent="0.3">
      <c r="A4049" s="94">
        <v>44804</v>
      </c>
      <c r="B4049" s="57" t="s">
        <v>377</v>
      </c>
      <c r="C4049" s="57" t="s">
        <v>120</v>
      </c>
      <c r="D4049" s="19" t="str">
        <f t="shared" si="378"/>
        <v>Cyclicals</v>
      </c>
      <c r="E4049" s="19" t="str">
        <f t="shared" si="379"/>
        <v>Cyclicals ex-WEG &amp; Embraer</v>
      </c>
      <c r="F4049" s="100">
        <v>9.2999999999999995E-4</v>
      </c>
      <c r="G4049" s="101">
        <v>9.0239999999999991</v>
      </c>
      <c r="H4049" s="98">
        <v>0.10847999999999999</v>
      </c>
      <c r="I4049" s="20">
        <f t="shared" si="380"/>
        <v>1</v>
      </c>
      <c r="J4049" s="102">
        <f t="shared" si="381"/>
        <v>1.0305851063829788E-4</v>
      </c>
      <c r="K4049" s="102">
        <f t="shared" si="382"/>
        <v>9.5002314378961914E-4</v>
      </c>
      <c r="L4049" s="96">
        <f t="shared" si="383"/>
        <v>9.2999999999999995E-4</v>
      </c>
    </row>
    <row r="4050" spans="1:12" ht="13.95" customHeight="1" x14ac:dyDescent="0.3">
      <c r="A4050" s="94">
        <v>44834</v>
      </c>
      <c r="B4050" s="57" t="s">
        <v>377</v>
      </c>
      <c r="C4050" s="57" t="s">
        <v>120</v>
      </c>
      <c r="D4050" s="19" t="str">
        <f t="shared" si="378"/>
        <v>Cyclicals</v>
      </c>
      <c r="E4050" s="19" t="str">
        <f t="shared" si="379"/>
        <v>Cyclicals ex-WEG &amp; Embraer</v>
      </c>
      <c r="F4050" s="100">
        <v>9.7000000000000005E-4</v>
      </c>
      <c r="G4050" s="101">
        <v>10.337</v>
      </c>
      <c r="H4050" s="98">
        <v>0.10826</v>
      </c>
      <c r="I4050" s="20">
        <f t="shared" si="380"/>
        <v>1</v>
      </c>
      <c r="J4050" s="102">
        <f t="shared" si="381"/>
        <v>9.3837670504014713E-5</v>
      </c>
      <c r="K4050" s="102">
        <f t="shared" si="382"/>
        <v>8.6678062538347238E-4</v>
      </c>
      <c r="L4050" s="96">
        <f t="shared" si="383"/>
        <v>9.7000000000000005E-4</v>
      </c>
    </row>
    <row r="4051" spans="1:12" ht="13.95" customHeight="1" x14ac:dyDescent="0.3">
      <c r="A4051" s="94">
        <v>44865</v>
      </c>
      <c r="B4051" s="57" t="s">
        <v>377</v>
      </c>
      <c r="C4051" s="57" t="s">
        <v>120</v>
      </c>
      <c r="D4051" s="19" t="str">
        <f t="shared" si="378"/>
        <v>Cyclicals</v>
      </c>
      <c r="E4051" s="19" t="str">
        <f t="shared" si="379"/>
        <v>Cyclicals ex-WEG &amp; Embraer</v>
      </c>
      <c r="F4051" s="100">
        <v>8.9999999999999998E-4</v>
      </c>
      <c r="G4051" s="101">
        <v>9.9359999999999999</v>
      </c>
      <c r="H4051" s="98">
        <v>0.10911999999999999</v>
      </c>
      <c r="I4051" s="20">
        <f t="shared" si="380"/>
        <v>1</v>
      </c>
      <c r="J4051" s="102">
        <f t="shared" si="381"/>
        <v>9.0579710144927537E-5</v>
      </c>
      <c r="K4051" s="102">
        <f t="shared" si="382"/>
        <v>8.3009265162140348E-4</v>
      </c>
      <c r="L4051" s="96">
        <f t="shared" si="383"/>
        <v>8.9999999999999998E-4</v>
      </c>
    </row>
    <row r="4052" spans="1:12" ht="13.95" customHeight="1" x14ac:dyDescent="0.3">
      <c r="A4052" s="94">
        <v>44895</v>
      </c>
      <c r="B4052" s="57" t="s">
        <v>377</v>
      </c>
      <c r="C4052" s="57" t="s">
        <v>120</v>
      </c>
      <c r="D4052" s="19" t="str">
        <f t="shared" si="378"/>
        <v>Cyclicals</v>
      </c>
      <c r="E4052" s="19" t="str">
        <f t="shared" si="379"/>
        <v>Cyclicals ex-WEG &amp; Embraer</v>
      </c>
      <c r="F4052" s="100">
        <v>6.8000000000000005E-4</v>
      </c>
      <c r="G4052" s="101">
        <v>7.6340000000000003</v>
      </c>
      <c r="H4052" s="98">
        <v>0.10272000000000001</v>
      </c>
      <c r="I4052" s="20">
        <f t="shared" si="380"/>
        <v>1</v>
      </c>
      <c r="J4052" s="102">
        <f t="shared" si="381"/>
        <v>8.9075189939743252E-5</v>
      </c>
      <c r="K4052" s="102">
        <f t="shared" si="382"/>
        <v>8.6716501109563129E-4</v>
      </c>
      <c r="L4052" s="96">
        <f t="shared" si="383"/>
        <v>6.8000000000000005E-4</v>
      </c>
    </row>
    <row r="4053" spans="1:12" ht="13.95" customHeight="1" x14ac:dyDescent="0.3">
      <c r="A4053" s="94">
        <v>44926</v>
      </c>
      <c r="B4053" s="57" t="s">
        <v>377</v>
      </c>
      <c r="C4053" s="57" t="s">
        <v>120</v>
      </c>
      <c r="D4053" s="19" t="str">
        <f t="shared" si="378"/>
        <v>Cyclicals</v>
      </c>
      <c r="E4053" s="19" t="str">
        <f t="shared" si="379"/>
        <v>Cyclicals ex-WEG &amp; Embraer</v>
      </c>
      <c r="F4053" s="100">
        <v>6.4999999999999997E-4</v>
      </c>
      <c r="G4053" s="101">
        <v>6.7869999999999999</v>
      </c>
      <c r="H4053" s="98">
        <v>0.1</v>
      </c>
      <c r="I4053" s="20">
        <f t="shared" si="380"/>
        <v>1</v>
      </c>
      <c r="J4053" s="102">
        <f t="shared" si="381"/>
        <v>9.5771327537940172E-5</v>
      </c>
      <c r="K4053" s="102">
        <f t="shared" si="382"/>
        <v>9.5771327537940169E-4</v>
      </c>
      <c r="L4053" s="96">
        <f t="shared" si="383"/>
        <v>6.4999999999999997E-4</v>
      </c>
    </row>
    <row r="4054" spans="1:12" ht="13.95" customHeight="1" x14ac:dyDescent="0.3">
      <c r="A4054" s="94">
        <v>44957</v>
      </c>
      <c r="B4054" s="57" t="s">
        <v>377</v>
      </c>
      <c r="C4054" s="57" t="s">
        <v>120</v>
      </c>
      <c r="D4054" s="19" t="str">
        <f t="shared" si="378"/>
        <v>Cyclicals</v>
      </c>
      <c r="E4054" s="19" t="str">
        <f t="shared" si="379"/>
        <v>Cyclicals ex-WEG &amp; Embraer</v>
      </c>
      <c r="F4054" s="100">
        <v>6.9000000000000008E-4</v>
      </c>
      <c r="G4054" s="101">
        <v>7.399</v>
      </c>
      <c r="H4054" s="98">
        <v>9.2850000000000002E-2</v>
      </c>
      <c r="I4054" s="20">
        <f t="shared" si="380"/>
        <v>1</v>
      </c>
      <c r="J4054" s="102">
        <f t="shared" si="381"/>
        <v>9.3255845384511432E-5</v>
      </c>
      <c r="K4054" s="102">
        <f t="shared" si="382"/>
        <v>1.0043709788315717E-3</v>
      </c>
      <c r="L4054" s="96">
        <f t="shared" si="383"/>
        <v>6.9000000000000008E-4</v>
      </c>
    </row>
    <row r="4055" spans="1:12" ht="13.95" customHeight="1" x14ac:dyDescent="0.3">
      <c r="A4055" s="94">
        <v>44985</v>
      </c>
      <c r="B4055" s="57" t="s">
        <v>377</v>
      </c>
      <c r="C4055" s="57" t="s">
        <v>120</v>
      </c>
      <c r="D4055" s="19" t="str">
        <f t="shared" si="378"/>
        <v>Cyclicals</v>
      </c>
      <c r="E4055" s="19" t="str">
        <f t="shared" si="379"/>
        <v>Cyclicals ex-WEG &amp; Embraer</v>
      </c>
      <c r="F4055" s="100">
        <v>6.4999999999999997E-4</v>
      </c>
      <c r="G4055" s="101">
        <v>6.7649999999999997</v>
      </c>
      <c r="H4055" s="98">
        <v>8.7469999999999992E-2</v>
      </c>
      <c r="I4055" s="20">
        <f t="shared" si="380"/>
        <v>1</v>
      </c>
      <c r="J4055" s="102">
        <f t="shared" si="381"/>
        <v>9.6082779009608278E-5</v>
      </c>
      <c r="K4055" s="102">
        <f t="shared" si="382"/>
        <v>1.0984655197165689E-3</v>
      </c>
      <c r="L4055" s="96">
        <f t="shared" si="383"/>
        <v>6.4999999999999997E-4</v>
      </c>
    </row>
    <row r="4056" spans="1:12" ht="13.95" customHeight="1" x14ac:dyDescent="0.3">
      <c r="A4056" s="94">
        <v>45016</v>
      </c>
      <c r="B4056" s="57" t="s">
        <v>377</v>
      </c>
      <c r="C4056" s="57" t="s">
        <v>120</v>
      </c>
      <c r="D4056" s="19" t="str">
        <f t="shared" si="378"/>
        <v>Cyclicals</v>
      </c>
      <c r="E4056" s="19" t="str">
        <f t="shared" si="379"/>
        <v>Cyclicals ex-WEG &amp; Embraer</v>
      </c>
      <c r="F4056" s="100">
        <v>6.4000000000000005E-4</v>
      </c>
      <c r="G4056" s="101">
        <v>6.8730000000000002</v>
      </c>
      <c r="H4056" s="98">
        <v>8.8160000000000002E-2</v>
      </c>
      <c r="I4056" s="20">
        <f t="shared" si="380"/>
        <v>1</v>
      </c>
      <c r="J4056" s="102">
        <f t="shared" si="381"/>
        <v>9.3117997963043796E-5</v>
      </c>
      <c r="K4056" s="102">
        <f t="shared" si="382"/>
        <v>1.0562386338820757E-3</v>
      </c>
      <c r="L4056" s="96">
        <f t="shared" si="383"/>
        <v>6.4000000000000005E-4</v>
      </c>
    </row>
    <row r="4057" spans="1:12" ht="13.95" customHeight="1" x14ac:dyDescent="0.3">
      <c r="A4057" s="94">
        <v>45046</v>
      </c>
      <c r="B4057" s="57" t="s">
        <v>377</v>
      </c>
      <c r="C4057" s="57" t="s">
        <v>120</v>
      </c>
      <c r="D4057" s="19" t="str">
        <f t="shared" si="378"/>
        <v>Cyclicals</v>
      </c>
      <c r="E4057" s="19" t="str">
        <f t="shared" si="379"/>
        <v>Cyclicals ex-WEG &amp; Embraer</v>
      </c>
      <c r="F4057" s="100">
        <v>7.5000000000000002E-4</v>
      </c>
      <c r="G4057" s="101">
        <v>8.6349999999999998</v>
      </c>
      <c r="H4057" s="98">
        <v>8.8580000000000006E-2</v>
      </c>
      <c r="I4057" s="20">
        <f t="shared" si="380"/>
        <v>1</v>
      </c>
      <c r="J4057" s="102">
        <f t="shared" si="381"/>
        <v>8.6855819339895783E-5</v>
      </c>
      <c r="K4057" s="102">
        <f t="shared" si="382"/>
        <v>9.8053532783806468E-4</v>
      </c>
      <c r="L4057" s="96">
        <f t="shared" si="383"/>
        <v>7.5000000000000002E-4</v>
      </c>
    </row>
    <row r="4058" spans="1:12" ht="13.95" customHeight="1" x14ac:dyDescent="0.3">
      <c r="A4058" s="94">
        <v>45077</v>
      </c>
      <c r="B4058" s="57" t="s">
        <v>377</v>
      </c>
      <c r="C4058" s="57" t="s">
        <v>120</v>
      </c>
      <c r="D4058" s="19" t="str">
        <f t="shared" si="378"/>
        <v>Cyclicals</v>
      </c>
      <c r="E4058" s="19" t="str">
        <f t="shared" si="379"/>
        <v>Cyclicals ex-WEG &amp; Embraer</v>
      </c>
      <c r="F4058" s="100">
        <v>8.699999999999999E-4</v>
      </c>
      <c r="G4058" s="101">
        <v>10.848000000000001</v>
      </c>
      <c r="H4058" s="98">
        <v>8.9099999999999999E-2</v>
      </c>
      <c r="I4058" s="20">
        <f t="shared" si="380"/>
        <v>1</v>
      </c>
      <c r="J4058" s="102">
        <f t="shared" si="381"/>
        <v>8.0199115044247778E-5</v>
      </c>
      <c r="K4058" s="102">
        <f t="shared" si="382"/>
        <v>9.0010230128224217E-4</v>
      </c>
      <c r="L4058" s="96">
        <f t="shared" si="383"/>
        <v>8.699999999999999E-4</v>
      </c>
    </row>
    <row r="4059" spans="1:12" ht="13.95" customHeight="1" x14ac:dyDescent="0.3">
      <c r="A4059" s="94">
        <v>45107</v>
      </c>
      <c r="B4059" s="57" t="s">
        <v>377</v>
      </c>
      <c r="C4059" s="57" t="s">
        <v>120</v>
      </c>
      <c r="D4059" s="19" t="str">
        <f t="shared" si="378"/>
        <v>Cyclicals</v>
      </c>
      <c r="E4059" s="19" t="str">
        <f t="shared" si="379"/>
        <v>Cyclicals ex-WEG &amp; Embraer</v>
      </c>
      <c r="F4059" s="100">
        <v>8.5000000000000006E-4</v>
      </c>
      <c r="G4059" s="101">
        <v>10.715</v>
      </c>
      <c r="H4059" s="98">
        <v>9.3379999999999991E-2</v>
      </c>
      <c r="I4059" s="20">
        <f t="shared" si="380"/>
        <v>1</v>
      </c>
      <c r="J4059" s="102">
        <f t="shared" si="381"/>
        <v>7.9328044797013535E-5</v>
      </c>
      <c r="K4059" s="102">
        <f t="shared" si="382"/>
        <v>8.4951857782194844E-4</v>
      </c>
      <c r="L4059" s="96">
        <f t="shared" si="383"/>
        <v>8.5000000000000006E-4</v>
      </c>
    </row>
    <row r="4060" spans="1:12" ht="13.95" customHeight="1" x14ac:dyDescent="0.3">
      <c r="A4060" s="94">
        <v>45138</v>
      </c>
      <c r="B4060" s="57" t="s">
        <v>377</v>
      </c>
      <c r="C4060" s="57" t="s">
        <v>120</v>
      </c>
      <c r="D4060" s="19" t="str">
        <f t="shared" si="378"/>
        <v>Cyclicals</v>
      </c>
      <c r="E4060" s="19" t="str">
        <f t="shared" si="379"/>
        <v>Cyclicals ex-WEG &amp; Embraer</v>
      </c>
      <c r="F4060" s="100">
        <v>9.6000000000000002E-4</v>
      </c>
      <c r="G4060" s="101">
        <v>12.971</v>
      </c>
      <c r="H4060" s="98">
        <v>8.7050000000000002E-2</v>
      </c>
      <c r="I4060" s="20">
        <f t="shared" si="380"/>
        <v>1</v>
      </c>
      <c r="J4060" s="102">
        <f t="shared" si="381"/>
        <v>7.4011255878498193E-5</v>
      </c>
      <c r="K4060" s="102">
        <f t="shared" si="382"/>
        <v>8.5021546098217331E-4</v>
      </c>
      <c r="L4060" s="96">
        <f t="shared" si="383"/>
        <v>9.6000000000000002E-4</v>
      </c>
    </row>
    <row r="4061" spans="1:12" ht="13.95" customHeight="1" x14ac:dyDescent="0.3">
      <c r="A4061" s="94">
        <v>45169</v>
      </c>
      <c r="B4061" s="57" t="s">
        <v>377</v>
      </c>
      <c r="C4061" s="57" t="s">
        <v>120</v>
      </c>
      <c r="D4061" s="19" t="str">
        <f t="shared" si="378"/>
        <v>Cyclicals</v>
      </c>
      <c r="E4061" s="19" t="str">
        <f t="shared" si="379"/>
        <v>Cyclicals ex-WEG &amp; Embraer</v>
      </c>
      <c r="F4061" s="100">
        <v>1.0399999999999999E-3</v>
      </c>
      <c r="G4061" s="101">
        <v>12.718999999999999</v>
      </c>
      <c r="H4061" s="98">
        <v>8.8599999999999998E-2</v>
      </c>
      <c r="I4061" s="20">
        <f t="shared" si="380"/>
        <v>1</v>
      </c>
      <c r="J4061" s="102">
        <f t="shared" si="381"/>
        <v>8.1767434546741098E-5</v>
      </c>
      <c r="K4061" s="102">
        <f t="shared" si="382"/>
        <v>9.2288300842822914E-4</v>
      </c>
      <c r="L4061" s="96">
        <f t="shared" si="383"/>
        <v>1.0399999999999999E-3</v>
      </c>
    </row>
    <row r="4062" spans="1:12" ht="13.95" customHeight="1" x14ac:dyDescent="0.3">
      <c r="A4062" s="94">
        <v>45199</v>
      </c>
      <c r="B4062" s="57" t="s">
        <v>377</v>
      </c>
      <c r="C4062" s="57" t="s">
        <v>120</v>
      </c>
      <c r="D4062" s="19" t="str">
        <f t="shared" si="378"/>
        <v>Cyclicals</v>
      </c>
      <c r="E4062" s="19" t="str">
        <f t="shared" si="379"/>
        <v>Cyclicals ex-WEG &amp; Embraer</v>
      </c>
      <c r="F4062" s="100">
        <v>8.4000000000000003E-4</v>
      </c>
      <c r="G4062" s="101">
        <v>10.385</v>
      </c>
      <c r="H4062" s="98">
        <v>9.214E-2</v>
      </c>
      <c r="I4062" s="20">
        <f t="shared" si="380"/>
        <v>1</v>
      </c>
      <c r="J4062" s="102">
        <f t="shared" si="381"/>
        <v>8.0885893115069811E-5</v>
      </c>
      <c r="K4062" s="102">
        <f t="shared" si="382"/>
        <v>8.7785861857032574E-4</v>
      </c>
      <c r="L4062" s="96">
        <f t="shared" si="383"/>
        <v>8.4000000000000003E-4</v>
      </c>
    </row>
    <row r="4063" spans="1:12" ht="13.95" customHeight="1" x14ac:dyDescent="0.3">
      <c r="A4063" s="94">
        <v>45230</v>
      </c>
      <c r="B4063" s="57" t="s">
        <v>377</v>
      </c>
      <c r="C4063" s="57" t="s">
        <v>120</v>
      </c>
      <c r="D4063" s="19" t="str">
        <f t="shared" si="378"/>
        <v>Cyclicals</v>
      </c>
      <c r="E4063" s="19" t="str">
        <f t="shared" si="379"/>
        <v>Cyclicals ex-WEG &amp; Embraer</v>
      </c>
      <c r="F4063" s="100">
        <v>6.7000000000000002E-4</v>
      </c>
      <c r="G4063" s="101">
        <v>8.1170000000000009</v>
      </c>
      <c r="H4063" s="98">
        <v>8.8179999999999994E-2</v>
      </c>
      <c r="I4063" s="20">
        <f t="shared" si="380"/>
        <v>1</v>
      </c>
      <c r="J4063" s="102">
        <f t="shared" si="381"/>
        <v>8.2542811383516077E-5</v>
      </c>
      <c r="K4063" s="102">
        <f t="shared" si="382"/>
        <v>9.3607180067493858E-4</v>
      </c>
      <c r="L4063" s="96">
        <f t="shared" si="383"/>
        <v>6.7000000000000002E-4</v>
      </c>
    </row>
    <row r="4064" spans="1:12" ht="13.95" customHeight="1" x14ac:dyDescent="0.3">
      <c r="A4064" s="94">
        <v>45260</v>
      </c>
      <c r="B4064" s="57" t="s">
        <v>377</v>
      </c>
      <c r="C4064" s="57" t="s">
        <v>120</v>
      </c>
      <c r="D4064" s="19" t="str">
        <f t="shared" si="378"/>
        <v>Cyclicals</v>
      </c>
      <c r="E4064" s="19" t="str">
        <f t="shared" si="379"/>
        <v>Cyclicals ex-WEG &amp; Embraer</v>
      </c>
      <c r="F4064" s="100">
        <v>7.6999999999999996E-4</v>
      </c>
      <c r="G4064" s="101">
        <v>10.170999999999999</v>
      </c>
      <c r="H4064" s="98">
        <v>9.0329999999999994E-2</v>
      </c>
      <c r="I4064" s="20">
        <f t="shared" si="380"/>
        <v>1</v>
      </c>
      <c r="J4064" s="102">
        <f t="shared" si="381"/>
        <v>7.570543702684102E-5</v>
      </c>
      <c r="K4064" s="102">
        <f t="shared" si="382"/>
        <v>8.3809849470653194E-4</v>
      </c>
      <c r="L4064" s="96">
        <f t="shared" si="383"/>
        <v>7.6999999999999996E-4</v>
      </c>
    </row>
    <row r="4065" spans="1:12" ht="13.95" customHeight="1" x14ac:dyDescent="0.3">
      <c r="A4065" s="94">
        <v>45291</v>
      </c>
      <c r="B4065" s="57" t="s">
        <v>377</v>
      </c>
      <c r="C4065" s="57" t="s">
        <v>120</v>
      </c>
      <c r="D4065" s="19" t="str">
        <f t="shared" si="378"/>
        <v>Cyclicals</v>
      </c>
      <c r="E4065" s="19" t="str">
        <f t="shared" si="379"/>
        <v>Cyclicals ex-WEG &amp; Embraer</v>
      </c>
      <c r="F4065" s="100">
        <v>7.5000000000000002E-4</v>
      </c>
      <c r="G4065" s="101">
        <v>10.218999999999999</v>
      </c>
      <c r="H4065" s="98">
        <v>9.1499999999999998E-2</v>
      </c>
      <c r="I4065" s="20">
        <f t="shared" si="380"/>
        <v>1</v>
      </c>
      <c r="J4065" s="102">
        <f t="shared" si="381"/>
        <v>7.3392699872785991E-5</v>
      </c>
      <c r="K4065" s="102">
        <f t="shared" si="382"/>
        <v>8.0210600953864474E-4</v>
      </c>
      <c r="L4065" s="96">
        <f t="shared" si="383"/>
        <v>7.5000000000000002E-4</v>
      </c>
    </row>
    <row r="4066" spans="1:12" ht="13.95" customHeight="1" x14ac:dyDescent="0.3">
      <c r="A4066" s="94">
        <v>45322</v>
      </c>
      <c r="B4066" s="57" t="s">
        <v>377</v>
      </c>
      <c r="C4066" s="57" t="s">
        <v>120</v>
      </c>
      <c r="D4066" s="19" t="str">
        <f t="shared" si="378"/>
        <v>Cyclicals</v>
      </c>
      <c r="E4066" s="19" t="str">
        <f t="shared" si="379"/>
        <v>Cyclicals ex-WEG &amp; Embraer</v>
      </c>
      <c r="F4066" s="100">
        <v>6.4999999999999997E-4</v>
      </c>
      <c r="G4066" s="101">
        <v>8.532</v>
      </c>
      <c r="H4066" s="98">
        <v>9.3619999999999995E-2</v>
      </c>
      <c r="I4066" s="20">
        <f t="shared" si="380"/>
        <v>1</v>
      </c>
      <c r="J4066" s="102">
        <f t="shared" si="381"/>
        <v>7.6183778715424282E-5</v>
      </c>
      <c r="K4066" s="102">
        <f t="shared" si="382"/>
        <v>8.1375538042538227E-4</v>
      </c>
      <c r="L4066" s="96">
        <f t="shared" si="383"/>
        <v>6.4999999999999997E-4</v>
      </c>
    </row>
    <row r="4067" spans="1:12" ht="13.95" customHeight="1" x14ac:dyDescent="0.3">
      <c r="A4067" s="94">
        <v>45351</v>
      </c>
      <c r="B4067" s="57" t="s">
        <v>377</v>
      </c>
      <c r="C4067" s="57" t="s">
        <v>120</v>
      </c>
      <c r="D4067" s="19" t="str">
        <f t="shared" si="378"/>
        <v>Cyclicals</v>
      </c>
      <c r="E4067" s="19" t="str">
        <f t="shared" si="379"/>
        <v>Cyclicals ex-WEG &amp; Embraer</v>
      </c>
      <c r="F4067" s="100">
        <v>7.0999999999999991E-4</v>
      </c>
      <c r="G4067" s="101">
        <v>9.3970000000000002</v>
      </c>
      <c r="H4067" s="98">
        <v>9.3480000000000008E-2</v>
      </c>
      <c r="I4067" s="20">
        <f t="shared" si="380"/>
        <v>1</v>
      </c>
      <c r="J4067" s="102">
        <f t="shared" si="381"/>
        <v>7.5556028519740327E-5</v>
      </c>
      <c r="K4067" s="102">
        <f t="shared" si="382"/>
        <v>8.082587560947831E-4</v>
      </c>
      <c r="L4067" s="96">
        <f t="shared" si="383"/>
        <v>7.0999999999999991E-4</v>
      </c>
    </row>
    <row r="4068" spans="1:12" ht="13.95" customHeight="1" x14ac:dyDescent="0.3">
      <c r="A4068" s="94">
        <v>45382</v>
      </c>
      <c r="B4068" s="57" t="s">
        <v>377</v>
      </c>
      <c r="C4068" s="57" t="s">
        <v>120</v>
      </c>
      <c r="D4068" s="19" t="str">
        <f t="shared" si="378"/>
        <v>Cyclicals</v>
      </c>
      <c r="E4068" s="19" t="str">
        <f t="shared" si="379"/>
        <v>Cyclicals ex-WEG &amp; Embraer</v>
      </c>
      <c r="F4068" s="100">
        <v>6.9000000000000008E-4</v>
      </c>
      <c r="G4068" s="101">
        <v>8.657</v>
      </c>
      <c r="H4068" s="98">
        <v>9.7100000000000006E-2</v>
      </c>
      <c r="I4068" s="20">
        <f t="shared" si="380"/>
        <v>1</v>
      </c>
      <c r="J4068" s="102">
        <f t="shared" si="381"/>
        <v>7.9704285549266505E-5</v>
      </c>
      <c r="K4068" s="102">
        <f t="shared" si="382"/>
        <v>8.2084743099141604E-4</v>
      </c>
      <c r="L4068" s="96">
        <f t="shared" si="383"/>
        <v>6.9000000000000008E-4</v>
      </c>
    </row>
    <row r="4069" spans="1:12" ht="13.95" customHeight="1" x14ac:dyDescent="0.3">
      <c r="A4069" s="94">
        <v>45412</v>
      </c>
      <c r="B4069" s="57" t="s">
        <v>377</v>
      </c>
      <c r="C4069" s="57" t="s">
        <v>120</v>
      </c>
      <c r="D4069" s="19" t="str">
        <f t="shared" si="378"/>
        <v>Cyclicals</v>
      </c>
      <c r="E4069" s="19" t="str">
        <f t="shared" si="379"/>
        <v>Cyclicals ex-WEG &amp; Embraer</v>
      </c>
      <c r="F4069" s="100">
        <v>5.9999999999999995E-4</v>
      </c>
      <c r="G4069" s="101">
        <v>7.6580000000000004</v>
      </c>
      <c r="H4069" s="98">
        <v>9.1420000000000001E-2</v>
      </c>
      <c r="I4069" s="20">
        <f t="shared" si="380"/>
        <v>1</v>
      </c>
      <c r="J4069" s="102">
        <f t="shared" si="381"/>
        <v>7.8349438495690772E-5</v>
      </c>
      <c r="K4069" s="102">
        <f t="shared" si="382"/>
        <v>8.5702732985879209E-4</v>
      </c>
      <c r="L4069" s="96">
        <f t="shared" si="383"/>
        <v>5.9999999999999995E-4</v>
      </c>
    </row>
    <row r="4070" spans="1:12" ht="13.95" customHeight="1" x14ac:dyDescent="0.3">
      <c r="A4070" s="94">
        <v>45443</v>
      </c>
      <c r="B4070" s="57" t="s">
        <v>377</v>
      </c>
      <c r="C4070" s="57" t="s">
        <v>120</v>
      </c>
      <c r="D4070" s="19" t="str">
        <f t="shared" si="378"/>
        <v>Cyclicals</v>
      </c>
      <c r="E4070" s="19" t="str">
        <f t="shared" si="379"/>
        <v>Cyclicals ex-WEG &amp; Embraer</v>
      </c>
      <c r="F4070" s="100">
        <v>5.8999999999999992E-4</v>
      </c>
      <c r="G4070" s="101">
        <v>8.0069999999999997</v>
      </c>
      <c r="H4070" s="98">
        <v>8.4970000000000004E-2</v>
      </c>
      <c r="I4070" s="20">
        <f t="shared" si="380"/>
        <v>1</v>
      </c>
      <c r="J4070" s="102">
        <f t="shared" si="381"/>
        <v>7.3685525165480191E-5</v>
      </c>
      <c r="K4070" s="102">
        <f t="shared" si="382"/>
        <v>8.6719460004095784E-4</v>
      </c>
      <c r="L4070" s="96">
        <f t="shared" si="383"/>
        <v>5.8999999999999992E-4</v>
      </c>
    </row>
    <row r="4071" spans="1:12" ht="13.95" customHeight="1" x14ac:dyDescent="0.3">
      <c r="A4071" s="94">
        <v>45473</v>
      </c>
      <c r="B4071" s="57" t="s">
        <v>377</v>
      </c>
      <c r="C4071" s="57" t="s">
        <v>120</v>
      </c>
      <c r="D4071" s="19" t="str">
        <f t="shared" si="378"/>
        <v>Cyclicals</v>
      </c>
      <c r="E4071" s="19" t="str">
        <f t="shared" si="379"/>
        <v>Cyclicals ex-WEG &amp; Embraer</v>
      </c>
      <c r="F4071" s="100">
        <v>5.8E-4</v>
      </c>
      <c r="G4071" s="101">
        <v>7.8890000000000002</v>
      </c>
      <c r="H4071" s="98">
        <v>8.659E-2</v>
      </c>
      <c r="I4071" s="20">
        <f t="shared" si="380"/>
        <v>1</v>
      </c>
      <c r="J4071" s="102">
        <f t="shared" si="381"/>
        <v>7.3520091266320186E-5</v>
      </c>
      <c r="K4071" s="102">
        <f t="shared" si="382"/>
        <v>8.490598367746874E-4</v>
      </c>
      <c r="L4071" s="96">
        <f t="shared" si="383"/>
        <v>5.8E-4</v>
      </c>
    </row>
    <row r="4072" spans="1:12" ht="13.95" customHeight="1" x14ac:dyDescent="0.3">
      <c r="A4072" s="94">
        <v>45504</v>
      </c>
      <c r="B4072" s="57" t="s">
        <v>377</v>
      </c>
      <c r="C4072" s="57" t="s">
        <v>120</v>
      </c>
      <c r="D4072" s="19" t="str">
        <f t="shared" si="378"/>
        <v>Cyclicals</v>
      </c>
      <c r="E4072" s="19" t="str">
        <f t="shared" si="379"/>
        <v>Cyclicals ex-WEG &amp; Embraer</v>
      </c>
      <c r="F4072" s="100">
        <v>5.6999999999999998E-4</v>
      </c>
      <c r="G4072" s="101">
        <v>8.3520000000000003</v>
      </c>
      <c r="H4072" s="98">
        <v>8.0390000000000003E-2</v>
      </c>
      <c r="I4072" s="20">
        <f t="shared" si="380"/>
        <v>1</v>
      </c>
      <c r="J4072" s="102">
        <f t="shared" si="381"/>
        <v>6.8247126436781603E-5</v>
      </c>
      <c r="K4072" s="102">
        <f t="shared" si="382"/>
        <v>8.4895044703049629E-4</v>
      </c>
      <c r="L4072" s="96">
        <f t="shared" si="383"/>
        <v>5.6999999999999998E-4</v>
      </c>
    </row>
    <row r="4073" spans="1:12" ht="13.95" customHeight="1" x14ac:dyDescent="0.3">
      <c r="A4073" s="94">
        <v>45535</v>
      </c>
      <c r="B4073" s="57" t="s">
        <v>377</v>
      </c>
      <c r="C4073" s="57" t="s">
        <v>120</v>
      </c>
      <c r="D4073" s="19" t="str">
        <f t="shared" si="378"/>
        <v>Cyclicals</v>
      </c>
      <c r="E4073" s="19" t="str">
        <f t="shared" si="379"/>
        <v>Cyclicals ex-WEG &amp; Embraer</v>
      </c>
      <c r="F4073" s="100">
        <v>6.0999999999999997E-4</v>
      </c>
      <c r="G4073" s="101">
        <v>8.9450000000000003</v>
      </c>
      <c r="H4073" s="98">
        <v>7.8320000000000001E-2</v>
      </c>
      <c r="I4073" s="20">
        <f t="shared" si="380"/>
        <v>1</v>
      </c>
      <c r="J4073" s="102">
        <f t="shared" si="381"/>
        <v>6.8194522079373946E-5</v>
      </c>
      <c r="K4073" s="102">
        <f t="shared" si="382"/>
        <v>8.7071657404716473E-4</v>
      </c>
      <c r="L4073" s="96">
        <f t="shared" si="383"/>
        <v>6.0999999999999997E-4</v>
      </c>
    </row>
    <row r="4074" spans="1:12" ht="13.95" customHeight="1" x14ac:dyDescent="0.3">
      <c r="A4074" s="94">
        <v>45565</v>
      </c>
      <c r="B4074" s="57" t="s">
        <v>377</v>
      </c>
      <c r="C4074" s="57" t="s">
        <v>120</v>
      </c>
      <c r="D4074" s="19" t="str">
        <f t="shared" si="378"/>
        <v>Cyclicals</v>
      </c>
      <c r="E4074" s="19" t="str">
        <f t="shared" si="379"/>
        <v>Cyclicals ex-WEG &amp; Embraer</v>
      </c>
      <c r="F4074" s="100">
        <v>6.0999999999999997E-4</v>
      </c>
      <c r="G4074" s="101">
        <v>8.4570000000000007</v>
      </c>
      <c r="H4074" s="98">
        <v>7.7350000000000002E-2</v>
      </c>
      <c r="I4074" s="20">
        <f t="shared" si="380"/>
        <v>1</v>
      </c>
      <c r="J4074" s="102">
        <f t="shared" si="381"/>
        <v>7.2129596783729449E-5</v>
      </c>
      <c r="K4074" s="102">
        <f t="shared" si="382"/>
        <v>9.3250933139921719E-4</v>
      </c>
      <c r="L4074" s="96">
        <f t="shared" si="383"/>
        <v>6.0999999999999997E-4</v>
      </c>
    </row>
    <row r="4075" spans="1:12" ht="13.95" customHeight="1" x14ac:dyDescent="0.3">
      <c r="A4075" s="94">
        <v>45596</v>
      </c>
      <c r="B4075" s="57" t="s">
        <v>377</v>
      </c>
      <c r="C4075" s="57" t="s">
        <v>120</v>
      </c>
      <c r="D4075" s="19" t="str">
        <f t="shared" si="378"/>
        <v>Cyclicals</v>
      </c>
      <c r="E4075" s="19" t="str">
        <f t="shared" si="379"/>
        <v>Cyclicals ex-WEG &amp; Embraer</v>
      </c>
      <c r="F4075" s="100">
        <v>6.4000000000000005E-4</v>
      </c>
      <c r="G4075" s="101">
        <v>8.3469999999999995</v>
      </c>
      <c r="H4075" s="98">
        <v>7.7380000000000004E-2</v>
      </c>
      <c r="I4075" s="20">
        <f t="shared" si="380"/>
        <v>1</v>
      </c>
      <c r="J4075" s="102">
        <f t="shared" si="381"/>
        <v>7.667425422307417E-5</v>
      </c>
      <c r="K4075" s="102">
        <f t="shared" si="382"/>
        <v>9.908794807841066E-4</v>
      </c>
      <c r="L4075" s="96">
        <f t="shared" si="383"/>
        <v>6.4000000000000005E-4</v>
      </c>
    </row>
    <row r="4076" spans="1:12" ht="13.95" customHeight="1" x14ac:dyDescent="0.3">
      <c r="A4076" s="94">
        <v>45626</v>
      </c>
      <c r="B4076" s="57" t="s">
        <v>377</v>
      </c>
      <c r="C4076" s="57" t="s">
        <v>120</v>
      </c>
      <c r="D4076" s="19" t="str">
        <f t="shared" si="378"/>
        <v>Cyclicals</v>
      </c>
      <c r="E4076" s="19" t="str">
        <f t="shared" si="379"/>
        <v>Cyclicals ex-WEG &amp; Embraer</v>
      </c>
      <c r="F4076" s="100">
        <v>5.9999999999999995E-4</v>
      </c>
      <c r="G4076" s="101">
        <v>7.3540000000000001</v>
      </c>
      <c r="H4076" s="98">
        <v>8.0269999999999994E-2</v>
      </c>
      <c r="I4076" s="20">
        <f t="shared" si="380"/>
        <v>1</v>
      </c>
      <c r="J4076" s="102">
        <f t="shared" si="381"/>
        <v>8.1588251291813969E-5</v>
      </c>
      <c r="K4076" s="102">
        <f t="shared" si="382"/>
        <v>1.0164227144862834E-3</v>
      </c>
      <c r="L4076" s="96">
        <f t="shared" si="383"/>
        <v>5.9999999999999995E-4</v>
      </c>
    </row>
    <row r="4077" spans="1:12" ht="13.95" customHeight="1" x14ac:dyDescent="0.3">
      <c r="A4077" s="94">
        <v>45657</v>
      </c>
      <c r="B4077" s="57" t="s">
        <v>377</v>
      </c>
      <c r="C4077" s="57" t="s">
        <v>120</v>
      </c>
      <c r="D4077" s="19" t="str">
        <f t="shared" si="378"/>
        <v>Cyclicals</v>
      </c>
      <c r="E4077" s="19" t="str">
        <f t="shared" si="379"/>
        <v>Cyclicals ex-WEG &amp; Embraer</v>
      </c>
      <c r="F4077" s="100">
        <v>5.4000000000000001E-4</v>
      </c>
      <c r="G4077" s="101">
        <v>6.21</v>
      </c>
      <c r="H4077" s="98">
        <v>8.158E-2</v>
      </c>
      <c r="I4077" s="20">
        <f t="shared" si="380"/>
        <v>1</v>
      </c>
      <c r="J4077" s="102">
        <f t="shared" si="381"/>
        <v>8.6956521739130441E-5</v>
      </c>
      <c r="K4077" s="102">
        <f t="shared" si="382"/>
        <v>1.0659048999648252E-3</v>
      </c>
      <c r="L4077" s="96">
        <f t="shared" si="383"/>
        <v>5.4000000000000001E-4</v>
      </c>
    </row>
    <row r="4078" spans="1:12" ht="13.95" customHeight="1" x14ac:dyDescent="0.3">
      <c r="A4078" s="94">
        <v>42674</v>
      </c>
      <c r="B4078" s="57" t="s">
        <v>378</v>
      </c>
      <c r="C4078" s="57" t="s">
        <v>122</v>
      </c>
      <c r="D4078" s="19" t="str">
        <f t="shared" si="378"/>
        <v>Commodities</v>
      </c>
      <c r="E4078" s="19" t="str">
        <f t="shared" si="379"/>
        <v>Commodities</v>
      </c>
      <c r="F4078" s="100">
        <v>5.5900000000000004E-3</v>
      </c>
      <c r="G4078" s="101">
        <v>40.454999999999998</v>
      </c>
      <c r="H4078" s="98">
        <v>-8.0499999999999999E-3</v>
      </c>
      <c r="I4078" s="20">
        <f t="shared" si="380"/>
        <v>0</v>
      </c>
      <c r="J4078" s="102">
        <f t="shared" si="381"/>
        <v>0</v>
      </c>
      <c r="K4078" s="102">
        <f t="shared" si="382"/>
        <v>0</v>
      </c>
      <c r="L4078" s="96">
        <f t="shared" si="383"/>
        <v>0</v>
      </c>
    </row>
    <row r="4079" spans="1:12" ht="13.95" customHeight="1" x14ac:dyDescent="0.3">
      <c r="A4079" s="94">
        <v>42704</v>
      </c>
      <c r="B4079" s="57" t="s">
        <v>378</v>
      </c>
      <c r="C4079" s="57" t="s">
        <v>122</v>
      </c>
      <c r="D4079" s="19" t="str">
        <f t="shared" si="378"/>
        <v>Commodities</v>
      </c>
      <c r="E4079" s="19" t="str">
        <f t="shared" si="379"/>
        <v>Commodities</v>
      </c>
      <c r="F4079" s="100">
        <v>7.3499999999999998E-3</v>
      </c>
      <c r="G4079" s="101">
        <v>114.955</v>
      </c>
      <c r="H4079" s="98">
        <v>-3.0599999999999998E-3</v>
      </c>
      <c r="I4079" s="20">
        <f t="shared" si="380"/>
        <v>0</v>
      </c>
      <c r="J4079" s="102">
        <f t="shared" si="381"/>
        <v>0</v>
      </c>
      <c r="K4079" s="102">
        <f t="shared" si="382"/>
        <v>0</v>
      </c>
      <c r="L4079" s="96">
        <f t="shared" si="383"/>
        <v>0</v>
      </c>
    </row>
    <row r="4080" spans="1:12" ht="13.95" customHeight="1" x14ac:dyDescent="0.3">
      <c r="A4080" s="94">
        <v>42735</v>
      </c>
      <c r="B4080" s="57" t="s">
        <v>378</v>
      </c>
      <c r="C4080" s="57" t="s">
        <v>122</v>
      </c>
      <c r="D4080" s="19" t="str">
        <f t="shared" si="378"/>
        <v>Commodities</v>
      </c>
      <c r="E4080" s="19" t="str">
        <f t="shared" si="379"/>
        <v>Commodities</v>
      </c>
      <c r="F4080" s="100">
        <v>7.45E-3</v>
      </c>
      <c r="G4080" s="101">
        <v>114.452</v>
      </c>
      <c r="H4080" s="98">
        <v>7.28E-3</v>
      </c>
      <c r="I4080" s="20">
        <f t="shared" si="380"/>
        <v>0</v>
      </c>
      <c r="J4080" s="102">
        <f t="shared" si="381"/>
        <v>0</v>
      </c>
      <c r="K4080" s="102">
        <f t="shared" si="382"/>
        <v>0</v>
      </c>
      <c r="L4080" s="96">
        <f t="shared" si="383"/>
        <v>0</v>
      </c>
    </row>
    <row r="4081" spans="1:12" ht="13.95" customHeight="1" x14ac:dyDescent="0.3">
      <c r="A4081" s="94">
        <v>42766</v>
      </c>
      <c r="B4081" s="57" t="s">
        <v>378</v>
      </c>
      <c r="C4081" s="57" t="s">
        <v>122</v>
      </c>
      <c r="D4081" s="19" t="str">
        <f t="shared" si="378"/>
        <v>Commodities</v>
      </c>
      <c r="E4081" s="19" t="str">
        <f t="shared" si="379"/>
        <v>Commodities</v>
      </c>
      <c r="F4081" s="100">
        <v>6.1000000000000004E-3</v>
      </c>
      <c r="G4081" s="101">
        <v>62.456000000000003</v>
      </c>
      <c r="H4081" s="98">
        <v>1.205E-2</v>
      </c>
      <c r="I4081" s="20">
        <f t="shared" si="380"/>
        <v>1</v>
      </c>
      <c r="J4081" s="102">
        <f t="shared" si="381"/>
        <v>9.766875880619957E-5</v>
      </c>
      <c r="K4081" s="102">
        <f t="shared" si="382"/>
        <v>8.1052911872364786E-3</v>
      </c>
      <c r="L4081" s="96">
        <f t="shared" si="383"/>
        <v>6.1000000000000004E-3</v>
      </c>
    </row>
    <row r="4082" spans="1:12" ht="13.95" customHeight="1" x14ac:dyDescent="0.3">
      <c r="A4082" s="94">
        <v>42794</v>
      </c>
      <c r="B4082" s="57" t="s">
        <v>378</v>
      </c>
      <c r="C4082" s="57" t="s">
        <v>122</v>
      </c>
      <c r="D4082" s="19" t="str">
        <f t="shared" si="378"/>
        <v>Commodities</v>
      </c>
      <c r="E4082" s="19" t="str">
        <f t="shared" si="379"/>
        <v>Commodities</v>
      </c>
      <c r="F4082" s="100">
        <v>5.3900000000000007E-3</v>
      </c>
      <c r="G4082" s="101">
        <v>54.917000000000002</v>
      </c>
      <c r="H4082" s="98">
        <v>1.3849999999999999E-2</v>
      </c>
      <c r="I4082" s="20">
        <f t="shared" si="380"/>
        <v>1</v>
      </c>
      <c r="J4082" s="102">
        <f t="shared" si="381"/>
        <v>9.8148114427226547E-5</v>
      </c>
      <c r="K4082" s="102">
        <f t="shared" si="382"/>
        <v>7.0865064568394623E-3</v>
      </c>
      <c r="L4082" s="96">
        <f t="shared" si="383"/>
        <v>5.3900000000000007E-3</v>
      </c>
    </row>
    <row r="4083" spans="1:12" ht="13.95" customHeight="1" x14ac:dyDescent="0.3">
      <c r="A4083" s="94">
        <v>42825</v>
      </c>
      <c r="B4083" s="57" t="s">
        <v>378</v>
      </c>
      <c r="C4083" s="57" t="s">
        <v>122</v>
      </c>
      <c r="D4083" s="19" t="str">
        <f t="shared" si="378"/>
        <v>Commodities</v>
      </c>
      <c r="E4083" s="19" t="str">
        <f t="shared" si="379"/>
        <v>Commodities</v>
      </c>
      <c r="F4083" s="100">
        <v>6.3E-3</v>
      </c>
      <c r="G4083" s="101">
        <v>38.661000000000001</v>
      </c>
      <c r="H4083" s="98">
        <v>2.631E-2</v>
      </c>
      <c r="I4083" s="20">
        <f t="shared" si="380"/>
        <v>1</v>
      </c>
      <c r="J4083" s="102">
        <f t="shared" si="381"/>
        <v>1.6295491580662683E-4</v>
      </c>
      <c r="K4083" s="102">
        <f t="shared" si="382"/>
        <v>6.1936494035205944E-3</v>
      </c>
      <c r="L4083" s="96">
        <f t="shared" si="383"/>
        <v>6.3E-3</v>
      </c>
    </row>
    <row r="4084" spans="1:12" ht="13.95" customHeight="1" x14ac:dyDescent="0.3">
      <c r="A4084" s="94">
        <v>42855</v>
      </c>
      <c r="B4084" s="57" t="s">
        <v>378</v>
      </c>
      <c r="C4084" s="57" t="s">
        <v>122</v>
      </c>
      <c r="D4084" s="19" t="str">
        <f t="shared" si="378"/>
        <v>Commodities</v>
      </c>
      <c r="E4084" s="19" t="str">
        <f t="shared" si="379"/>
        <v>Commodities</v>
      </c>
      <c r="F4084" s="100">
        <v>6.1500000000000001E-3</v>
      </c>
      <c r="G4084" s="101">
        <v>27.928000000000001</v>
      </c>
      <c r="H4084" s="98">
        <v>4.2930000000000003E-2</v>
      </c>
      <c r="I4084" s="20">
        <f t="shared" si="380"/>
        <v>1</v>
      </c>
      <c r="J4084" s="102">
        <f t="shared" si="381"/>
        <v>2.2020910913778287E-4</v>
      </c>
      <c r="K4084" s="102">
        <f t="shared" si="382"/>
        <v>5.1294924094521981E-3</v>
      </c>
      <c r="L4084" s="96">
        <f t="shared" si="383"/>
        <v>6.1500000000000001E-3</v>
      </c>
    </row>
    <row r="4085" spans="1:12" ht="13.95" customHeight="1" x14ac:dyDescent="0.3">
      <c r="A4085" s="94">
        <v>42886</v>
      </c>
      <c r="B4085" s="57" t="s">
        <v>378</v>
      </c>
      <c r="C4085" s="57" t="s">
        <v>122</v>
      </c>
      <c r="D4085" s="19" t="str">
        <f t="shared" si="378"/>
        <v>Commodities</v>
      </c>
      <c r="E4085" s="19" t="str">
        <f t="shared" si="379"/>
        <v>Commodities</v>
      </c>
      <c r="F4085" s="100">
        <v>8.3499999999999998E-3</v>
      </c>
      <c r="G4085" s="101">
        <v>24.227</v>
      </c>
      <c r="H4085" s="98">
        <v>5.9810000000000002E-2</v>
      </c>
      <c r="I4085" s="20">
        <f t="shared" si="380"/>
        <v>1</v>
      </c>
      <c r="J4085" s="102">
        <f t="shared" si="381"/>
        <v>3.4465678788128944E-4</v>
      </c>
      <c r="K4085" s="102">
        <f t="shared" si="382"/>
        <v>5.7625278027301358E-3</v>
      </c>
      <c r="L4085" s="96">
        <f t="shared" si="383"/>
        <v>8.3499999999999998E-3</v>
      </c>
    </row>
    <row r="4086" spans="1:12" ht="13.95" customHeight="1" x14ac:dyDescent="0.3">
      <c r="A4086" s="94">
        <v>42916</v>
      </c>
      <c r="B4086" s="57" t="s">
        <v>378</v>
      </c>
      <c r="C4086" s="57" t="s">
        <v>122</v>
      </c>
      <c r="D4086" s="19" t="str">
        <f t="shared" si="378"/>
        <v>Commodities</v>
      </c>
      <c r="E4086" s="19" t="str">
        <f t="shared" si="379"/>
        <v>Commodities</v>
      </c>
      <c r="F4086" s="100">
        <v>7.3099999999999997E-3</v>
      </c>
      <c r="G4086" s="101">
        <v>17.766999999999999</v>
      </c>
      <c r="H4086" s="98">
        <v>7.8600000000000003E-2</v>
      </c>
      <c r="I4086" s="20">
        <f t="shared" si="380"/>
        <v>1</v>
      </c>
      <c r="J4086" s="102">
        <f t="shared" si="381"/>
        <v>4.1143693364101985E-4</v>
      </c>
      <c r="K4086" s="102">
        <f t="shared" si="382"/>
        <v>5.2345665857636108E-3</v>
      </c>
      <c r="L4086" s="96">
        <f t="shared" si="383"/>
        <v>7.3099999999999997E-3</v>
      </c>
    </row>
    <row r="4087" spans="1:12" ht="13.95" customHeight="1" x14ac:dyDescent="0.3">
      <c r="A4087" s="94">
        <v>42947</v>
      </c>
      <c r="B4087" s="57" t="s">
        <v>378</v>
      </c>
      <c r="C4087" s="57" t="s">
        <v>122</v>
      </c>
      <c r="D4087" s="19" t="str">
        <f t="shared" si="378"/>
        <v>Commodities</v>
      </c>
      <c r="E4087" s="19" t="str">
        <f t="shared" si="379"/>
        <v>Commodities</v>
      </c>
      <c r="F4087" s="100">
        <v>7.2099999999999994E-3</v>
      </c>
      <c r="G4087" s="101">
        <v>14.656000000000001</v>
      </c>
      <c r="H4087" s="98">
        <v>9.3240000000000003E-2</v>
      </c>
      <c r="I4087" s="20">
        <f t="shared" si="380"/>
        <v>1</v>
      </c>
      <c r="J4087" s="102">
        <f t="shared" si="381"/>
        <v>4.9194868995633184E-4</v>
      </c>
      <c r="K4087" s="102">
        <f t="shared" si="382"/>
        <v>5.2761549759366344E-3</v>
      </c>
      <c r="L4087" s="96">
        <f t="shared" si="383"/>
        <v>7.2099999999999994E-3</v>
      </c>
    </row>
    <row r="4088" spans="1:12" ht="13.95" customHeight="1" x14ac:dyDescent="0.3">
      <c r="A4088" s="94">
        <v>42978</v>
      </c>
      <c r="B4088" s="57" t="s">
        <v>378</v>
      </c>
      <c r="C4088" s="57" t="s">
        <v>122</v>
      </c>
      <c r="D4088" s="19" t="str">
        <f t="shared" si="378"/>
        <v>Commodities</v>
      </c>
      <c r="E4088" s="19" t="str">
        <f t="shared" si="379"/>
        <v>Commodities</v>
      </c>
      <c r="F4088" s="100">
        <v>8.3000000000000001E-3</v>
      </c>
      <c r="G4088" s="101">
        <v>17.146999999999998</v>
      </c>
      <c r="H4088" s="98">
        <v>0.10198</v>
      </c>
      <c r="I4088" s="20">
        <f t="shared" si="380"/>
        <v>1</v>
      </c>
      <c r="J4088" s="102">
        <f t="shared" si="381"/>
        <v>4.8404968799206866E-4</v>
      </c>
      <c r="K4088" s="102">
        <f t="shared" si="382"/>
        <v>4.746515865778277E-3</v>
      </c>
      <c r="L4088" s="96">
        <f t="shared" si="383"/>
        <v>8.3000000000000001E-3</v>
      </c>
    </row>
    <row r="4089" spans="1:12" ht="13.95" customHeight="1" x14ac:dyDescent="0.3">
      <c r="A4089" s="94">
        <v>43008</v>
      </c>
      <c r="B4089" s="57" t="s">
        <v>378</v>
      </c>
      <c r="C4089" s="57" t="s">
        <v>122</v>
      </c>
      <c r="D4089" s="19" t="str">
        <f t="shared" si="378"/>
        <v>Commodities</v>
      </c>
      <c r="E4089" s="19" t="str">
        <f t="shared" si="379"/>
        <v>Commodities</v>
      </c>
      <c r="F4089" s="100">
        <v>8.0400000000000003E-3</v>
      </c>
      <c r="G4089" s="101">
        <v>15.198</v>
      </c>
      <c r="H4089" s="98">
        <v>0.10841000000000001</v>
      </c>
      <c r="I4089" s="20">
        <f t="shared" si="380"/>
        <v>1</v>
      </c>
      <c r="J4089" s="102">
        <f t="shared" si="381"/>
        <v>5.2901697591788393E-4</v>
      </c>
      <c r="K4089" s="102">
        <f t="shared" si="382"/>
        <v>4.8797802409176637E-3</v>
      </c>
      <c r="L4089" s="96">
        <f t="shared" si="383"/>
        <v>8.0400000000000003E-3</v>
      </c>
    </row>
    <row r="4090" spans="1:12" ht="13.95" customHeight="1" x14ac:dyDescent="0.3">
      <c r="A4090" s="94">
        <v>43039</v>
      </c>
      <c r="B4090" s="57" t="s">
        <v>378</v>
      </c>
      <c r="C4090" s="57" t="s">
        <v>122</v>
      </c>
      <c r="D4090" s="19" t="str">
        <f t="shared" si="378"/>
        <v>Commodities</v>
      </c>
      <c r="E4090" s="19" t="str">
        <f t="shared" si="379"/>
        <v>Commodities</v>
      </c>
      <c r="F4090" s="100">
        <v>9.9600000000000001E-3</v>
      </c>
      <c r="G4090" s="101">
        <v>14.3</v>
      </c>
      <c r="H4090" s="98">
        <v>0.10841000000000001</v>
      </c>
      <c r="I4090" s="20">
        <f t="shared" si="380"/>
        <v>1</v>
      </c>
      <c r="J4090" s="102">
        <f t="shared" si="381"/>
        <v>6.9650349650349653E-4</v>
      </c>
      <c r="K4090" s="102">
        <f t="shared" si="382"/>
        <v>6.4247163223272435E-3</v>
      </c>
      <c r="L4090" s="96">
        <f t="shared" si="383"/>
        <v>9.9600000000000001E-3</v>
      </c>
    </row>
    <row r="4091" spans="1:12" ht="13.95" customHeight="1" x14ac:dyDescent="0.3">
      <c r="A4091" s="94">
        <v>43069</v>
      </c>
      <c r="B4091" s="57" t="s">
        <v>378</v>
      </c>
      <c r="C4091" s="57" t="s">
        <v>122</v>
      </c>
      <c r="D4091" s="19" t="str">
        <f t="shared" si="378"/>
        <v>Commodities</v>
      </c>
      <c r="E4091" s="19" t="str">
        <f t="shared" si="379"/>
        <v>Commodities</v>
      </c>
      <c r="F4091" s="100">
        <v>8.6999999999999994E-3</v>
      </c>
      <c r="G4091" s="101">
        <v>10.651</v>
      </c>
      <c r="H4091" s="98">
        <v>0.12923999999999999</v>
      </c>
      <c r="I4091" s="20">
        <f t="shared" si="380"/>
        <v>1</v>
      </c>
      <c r="J4091" s="102">
        <f t="shared" si="381"/>
        <v>8.1682471129471406E-4</v>
      </c>
      <c r="K4091" s="102">
        <f t="shared" si="382"/>
        <v>6.3202159648306569E-3</v>
      </c>
      <c r="L4091" s="96">
        <f t="shared" si="383"/>
        <v>8.6999999999999994E-3</v>
      </c>
    </row>
    <row r="4092" spans="1:12" ht="13.95" customHeight="1" x14ac:dyDescent="0.3">
      <c r="A4092" s="94">
        <v>43100</v>
      </c>
      <c r="B4092" s="57" t="s">
        <v>378</v>
      </c>
      <c r="C4092" s="57" t="s">
        <v>122</v>
      </c>
      <c r="D4092" s="19" t="str">
        <f t="shared" si="378"/>
        <v>Commodities</v>
      </c>
      <c r="E4092" s="19" t="str">
        <f t="shared" si="379"/>
        <v>Commodities</v>
      </c>
      <c r="F4092" s="100">
        <v>8.5299999999999994E-3</v>
      </c>
      <c r="G4092" s="101">
        <v>10.430999999999999</v>
      </c>
      <c r="H4092" s="98">
        <v>0.12908</v>
      </c>
      <c r="I4092" s="20">
        <f t="shared" si="380"/>
        <v>1</v>
      </c>
      <c r="J4092" s="102">
        <f t="shared" si="381"/>
        <v>8.1775476943725433E-4</v>
      </c>
      <c r="K4092" s="102">
        <f t="shared" si="382"/>
        <v>6.3352554186338261E-3</v>
      </c>
      <c r="L4092" s="96">
        <f t="shared" si="383"/>
        <v>8.5299999999999994E-3</v>
      </c>
    </row>
    <row r="4093" spans="1:12" ht="13.95" customHeight="1" x14ac:dyDescent="0.3">
      <c r="A4093" s="94">
        <v>43131</v>
      </c>
      <c r="B4093" s="57" t="s">
        <v>378</v>
      </c>
      <c r="C4093" s="57" t="s">
        <v>122</v>
      </c>
      <c r="D4093" s="19" t="str">
        <f t="shared" si="378"/>
        <v>Commodities</v>
      </c>
      <c r="E4093" s="19" t="str">
        <f t="shared" si="379"/>
        <v>Commodities</v>
      </c>
      <c r="F4093" s="100">
        <v>8.9700000000000005E-3</v>
      </c>
      <c r="G4093" s="101">
        <v>9.968</v>
      </c>
      <c r="H4093" s="98">
        <v>0.14430000000000001</v>
      </c>
      <c r="I4093" s="20">
        <f t="shared" si="380"/>
        <v>1</v>
      </c>
      <c r="J4093" s="102">
        <f t="shared" si="381"/>
        <v>8.9987961476725524E-4</v>
      </c>
      <c r="K4093" s="102">
        <f t="shared" si="382"/>
        <v>6.2361719665090451E-3</v>
      </c>
      <c r="L4093" s="96">
        <f t="shared" si="383"/>
        <v>8.9700000000000005E-3</v>
      </c>
    </row>
    <row r="4094" spans="1:12" ht="13.95" customHeight="1" x14ac:dyDescent="0.3">
      <c r="A4094" s="94">
        <v>43159</v>
      </c>
      <c r="B4094" s="57" t="s">
        <v>378</v>
      </c>
      <c r="C4094" s="57" t="s">
        <v>122</v>
      </c>
      <c r="D4094" s="19" t="str">
        <f t="shared" si="378"/>
        <v>Commodities</v>
      </c>
      <c r="E4094" s="19" t="str">
        <f t="shared" si="379"/>
        <v>Commodities</v>
      </c>
      <c r="F4094" s="100">
        <v>1.0019999999999999E-2</v>
      </c>
      <c r="G4094" s="101">
        <v>11.769</v>
      </c>
      <c r="H4094" s="98">
        <v>0.15662000000000001</v>
      </c>
      <c r="I4094" s="20">
        <f t="shared" si="380"/>
        <v>1</v>
      </c>
      <c r="J4094" s="102">
        <f t="shared" si="381"/>
        <v>8.5138924292633186E-4</v>
      </c>
      <c r="K4094" s="102">
        <f t="shared" si="382"/>
        <v>5.4360186625356391E-3</v>
      </c>
      <c r="L4094" s="96">
        <f t="shared" si="383"/>
        <v>1.0019999999999999E-2</v>
      </c>
    </row>
    <row r="4095" spans="1:12" ht="13.95" customHeight="1" x14ac:dyDescent="0.3">
      <c r="A4095" s="94">
        <v>43190</v>
      </c>
      <c r="B4095" s="57" t="s">
        <v>378</v>
      </c>
      <c r="C4095" s="57" t="s">
        <v>122</v>
      </c>
      <c r="D4095" s="19" t="str">
        <f t="shared" si="378"/>
        <v>Commodities</v>
      </c>
      <c r="E4095" s="19" t="str">
        <f t="shared" si="379"/>
        <v>Commodities</v>
      </c>
      <c r="F4095" s="100">
        <v>1.061E-2</v>
      </c>
      <c r="G4095" s="101">
        <v>10.808</v>
      </c>
      <c r="H4095" s="98">
        <v>0.14959</v>
      </c>
      <c r="I4095" s="20">
        <f t="shared" si="380"/>
        <v>1</v>
      </c>
      <c r="J4095" s="102">
        <f t="shared" si="381"/>
        <v>9.8168023686158391E-4</v>
      </c>
      <c r="K4095" s="102">
        <f t="shared" si="382"/>
        <v>6.5624723367978064E-3</v>
      </c>
      <c r="L4095" s="96">
        <f t="shared" si="383"/>
        <v>1.061E-2</v>
      </c>
    </row>
    <row r="4096" spans="1:12" ht="13.95" customHeight="1" x14ac:dyDescent="0.3">
      <c r="A4096" s="94">
        <v>43220</v>
      </c>
      <c r="B4096" s="57" t="s">
        <v>378</v>
      </c>
      <c r="C4096" s="57" t="s">
        <v>122</v>
      </c>
      <c r="D4096" s="19" t="str">
        <f t="shared" si="378"/>
        <v>Commodities</v>
      </c>
      <c r="E4096" s="19" t="str">
        <f t="shared" si="379"/>
        <v>Commodities</v>
      </c>
      <c r="F4096" s="100">
        <v>1.15E-2</v>
      </c>
      <c r="G4096" s="101">
        <v>10.143000000000001</v>
      </c>
      <c r="H4096" s="98">
        <v>0.19167999999999999</v>
      </c>
      <c r="I4096" s="20">
        <f t="shared" si="380"/>
        <v>1</v>
      </c>
      <c r="J4096" s="102">
        <f t="shared" si="381"/>
        <v>1.1337868480725622E-3</v>
      </c>
      <c r="K4096" s="102">
        <f t="shared" si="382"/>
        <v>5.9149981639845693E-3</v>
      </c>
      <c r="L4096" s="96">
        <f t="shared" si="383"/>
        <v>1.15E-2</v>
      </c>
    </row>
    <row r="4097" spans="1:12" ht="13.95" customHeight="1" x14ac:dyDescent="0.3">
      <c r="A4097" s="94">
        <v>43251</v>
      </c>
      <c r="B4097" s="57" t="s">
        <v>378</v>
      </c>
      <c r="C4097" s="57" t="s">
        <v>122</v>
      </c>
      <c r="D4097" s="19" t="str">
        <f t="shared" si="378"/>
        <v>Commodities</v>
      </c>
      <c r="E4097" s="19" t="str">
        <f t="shared" si="379"/>
        <v>Commodities</v>
      </c>
      <c r="F4097" s="100">
        <v>1.274E-2</v>
      </c>
      <c r="G4097" s="101">
        <v>10.176</v>
      </c>
      <c r="H4097" s="98">
        <v>0.21287</v>
      </c>
      <c r="I4097" s="20">
        <f t="shared" si="380"/>
        <v>1</v>
      </c>
      <c r="J4097" s="102">
        <f t="shared" si="381"/>
        <v>1.2519654088050313E-3</v>
      </c>
      <c r="K4097" s="102">
        <f t="shared" si="382"/>
        <v>5.8813614356416181E-3</v>
      </c>
      <c r="L4097" s="96">
        <f t="shared" si="383"/>
        <v>1.274E-2</v>
      </c>
    </row>
    <row r="4098" spans="1:12" ht="13.95" customHeight="1" x14ac:dyDescent="0.3">
      <c r="A4098" s="94">
        <v>43281</v>
      </c>
      <c r="B4098" s="57" t="s">
        <v>378</v>
      </c>
      <c r="C4098" s="57" t="s">
        <v>122</v>
      </c>
      <c r="D4098" s="19" t="str">
        <f t="shared" si="378"/>
        <v>Commodities</v>
      </c>
      <c r="E4098" s="19" t="str">
        <f t="shared" si="379"/>
        <v>Commodities</v>
      </c>
      <c r="F4098" s="100">
        <v>1.372E-2</v>
      </c>
      <c r="G4098" s="101">
        <v>9.7360000000000007</v>
      </c>
      <c r="H4098" s="98">
        <v>0.22403000000000001</v>
      </c>
      <c r="I4098" s="20">
        <f t="shared" si="380"/>
        <v>1</v>
      </c>
      <c r="J4098" s="102">
        <f t="shared" si="381"/>
        <v>1.4092029580936728E-3</v>
      </c>
      <c r="K4098" s="102">
        <f t="shared" si="382"/>
        <v>6.2902421911961463E-3</v>
      </c>
      <c r="L4098" s="96">
        <f t="shared" si="383"/>
        <v>1.372E-2</v>
      </c>
    </row>
    <row r="4099" spans="1:12" ht="13.95" customHeight="1" x14ac:dyDescent="0.3">
      <c r="A4099" s="94">
        <v>43312</v>
      </c>
      <c r="B4099" s="57" t="s">
        <v>378</v>
      </c>
      <c r="C4099" s="57" t="s">
        <v>122</v>
      </c>
      <c r="D4099" s="19" t="str">
        <f t="shared" si="378"/>
        <v>Commodities</v>
      </c>
      <c r="E4099" s="19" t="str">
        <f t="shared" si="379"/>
        <v>Commodities</v>
      </c>
      <c r="F4099" s="100">
        <v>1.2954E-2</v>
      </c>
      <c r="G4099" s="101">
        <v>9.6329999999999991</v>
      </c>
      <c r="H4099" s="98">
        <v>0.21648000000000001</v>
      </c>
      <c r="I4099" s="20">
        <f t="shared" si="380"/>
        <v>1</v>
      </c>
      <c r="J4099" s="102">
        <f t="shared" si="381"/>
        <v>1.3447524135783246E-3</v>
      </c>
      <c r="K4099" s="102">
        <f t="shared" si="382"/>
        <v>6.2119013931001693E-3</v>
      </c>
      <c r="L4099" s="96">
        <f t="shared" si="383"/>
        <v>1.2954E-2</v>
      </c>
    </row>
    <row r="4100" spans="1:12" ht="13.95" customHeight="1" x14ac:dyDescent="0.3">
      <c r="A4100" s="94">
        <v>43343</v>
      </c>
      <c r="B4100" s="57" t="s">
        <v>378</v>
      </c>
      <c r="C4100" s="57" t="s">
        <v>122</v>
      </c>
      <c r="D4100" s="19" t="str">
        <f t="shared" si="378"/>
        <v>Commodities</v>
      </c>
      <c r="E4100" s="19" t="str">
        <f t="shared" si="379"/>
        <v>Commodities</v>
      </c>
      <c r="F4100" s="100">
        <v>1.4211E-2</v>
      </c>
      <c r="G4100" s="101">
        <v>10.147</v>
      </c>
      <c r="H4100" s="98">
        <v>0.21801999999999999</v>
      </c>
      <c r="I4100" s="20">
        <f t="shared" si="380"/>
        <v>1</v>
      </c>
      <c r="J4100" s="102">
        <f t="shared" si="381"/>
        <v>1.4005124667389375E-3</v>
      </c>
      <c r="K4100" s="102">
        <f t="shared" si="382"/>
        <v>6.4237797758872469E-3</v>
      </c>
      <c r="L4100" s="96">
        <f t="shared" si="383"/>
        <v>1.4211E-2</v>
      </c>
    </row>
    <row r="4101" spans="1:12" ht="13.95" customHeight="1" x14ac:dyDescent="0.3">
      <c r="A4101" s="94">
        <v>43373</v>
      </c>
      <c r="B4101" s="57" t="s">
        <v>378</v>
      </c>
      <c r="C4101" s="57" t="s">
        <v>122</v>
      </c>
      <c r="D4101" s="19" t="str">
        <f t="shared" ref="D4101:D4164" si="384">VLOOKUP(C4101,GicsMap,2,FALSE)</f>
        <v>Commodities</v>
      </c>
      <c r="E4101" s="19" t="str">
        <f t="shared" ref="E4101:E4164" si="385">IF(D4101="Cyclicals",IF(COUNTIF(GlobalList,B4101)&gt;0,"WEG &amp; Embraer","Cyclicals ex-WEG &amp; Embraer"),D4101)</f>
        <v>Commodities</v>
      </c>
      <c r="F4101" s="100">
        <v>1.3117999999999999E-2</v>
      </c>
      <c r="G4101" s="101">
        <v>9.4830000000000005</v>
      </c>
      <c r="H4101" s="98">
        <v>0.21940999999999999</v>
      </c>
      <c r="I4101" s="20">
        <f t="shared" ref="I4101:I4164" si="386">IF(AND(ISNUMBER(G4101),ISNUMBER(H4101),G4101&gt;=PEmin,G4101&lt;=PEmax,H4101&gt;=ROEmin,H4101&lt;=ROEmax),1,0)</f>
        <v>1</v>
      </c>
      <c r="J4101" s="102">
        <f t="shared" ref="J4101:J4164" si="387">IF(I4101=1,F4101/G4101,0)</f>
        <v>1.3833175155541493E-3</v>
      </c>
      <c r="K4101" s="102">
        <f t="shared" ref="K4101:K4164" si="388">IF(I4101=1,J4101/H4101,0)</f>
        <v>6.3047149881689498E-3</v>
      </c>
      <c r="L4101" s="96">
        <f t="shared" ref="L4101:L4164" si="389">I4101*F4101</f>
        <v>1.3117999999999999E-2</v>
      </c>
    </row>
    <row r="4102" spans="1:12" ht="13.95" customHeight="1" x14ac:dyDescent="0.3">
      <c r="A4102" s="94">
        <v>43404</v>
      </c>
      <c r="B4102" s="57" t="s">
        <v>378</v>
      </c>
      <c r="C4102" s="57" t="s">
        <v>122</v>
      </c>
      <c r="D4102" s="19" t="str">
        <f t="shared" si="384"/>
        <v>Commodities</v>
      </c>
      <c r="E4102" s="19" t="str">
        <f t="shared" si="385"/>
        <v>Commodities</v>
      </c>
      <c r="F4102" s="100">
        <v>1.1332999999999999E-2</v>
      </c>
      <c r="G4102" s="101">
        <v>7.9969999999999999</v>
      </c>
      <c r="H4102" s="98">
        <v>0.23307</v>
      </c>
      <c r="I4102" s="20">
        <f t="shared" si="386"/>
        <v>1</v>
      </c>
      <c r="J4102" s="102">
        <f t="shared" si="387"/>
        <v>1.4171564336626233E-3</v>
      </c>
      <c r="K4102" s="102">
        <f t="shared" si="388"/>
        <v>6.0803897269602405E-3</v>
      </c>
      <c r="L4102" s="96">
        <f t="shared" si="389"/>
        <v>1.1332999999999999E-2</v>
      </c>
    </row>
    <row r="4103" spans="1:12" ht="13.95" customHeight="1" x14ac:dyDescent="0.3">
      <c r="A4103" s="94">
        <v>43434</v>
      </c>
      <c r="B4103" s="57" t="s">
        <v>378</v>
      </c>
      <c r="C4103" s="57" t="s">
        <v>122</v>
      </c>
      <c r="D4103" s="19" t="str">
        <f t="shared" si="384"/>
        <v>Commodities</v>
      </c>
      <c r="E4103" s="19" t="str">
        <f t="shared" si="385"/>
        <v>Commodities</v>
      </c>
      <c r="F4103" s="100">
        <v>1.1301E-2</v>
      </c>
      <c r="G4103" s="101">
        <v>7.8730000000000002</v>
      </c>
      <c r="H4103" s="98">
        <v>0.23577999999999999</v>
      </c>
      <c r="I4103" s="20">
        <f t="shared" si="386"/>
        <v>1</v>
      </c>
      <c r="J4103" s="102">
        <f t="shared" si="387"/>
        <v>1.4354121681696939E-3</v>
      </c>
      <c r="K4103" s="102">
        <f t="shared" si="388"/>
        <v>6.0879301389841975E-3</v>
      </c>
      <c r="L4103" s="96">
        <f t="shared" si="389"/>
        <v>1.1301E-2</v>
      </c>
    </row>
    <row r="4104" spans="1:12" ht="13.95" customHeight="1" x14ac:dyDescent="0.3">
      <c r="A4104" s="94">
        <v>43465</v>
      </c>
      <c r="B4104" s="57" t="s">
        <v>378</v>
      </c>
      <c r="C4104" s="57" t="s">
        <v>122</v>
      </c>
      <c r="D4104" s="19" t="str">
        <f t="shared" si="384"/>
        <v>Commodities</v>
      </c>
      <c r="E4104" s="19" t="str">
        <f t="shared" si="385"/>
        <v>Commodities</v>
      </c>
      <c r="F4104" s="100">
        <v>1.0709E-2</v>
      </c>
      <c r="G4104" s="101">
        <v>6.9290000000000003</v>
      </c>
      <c r="H4104" s="98">
        <v>0.24907000000000001</v>
      </c>
      <c r="I4104" s="20">
        <f t="shared" si="386"/>
        <v>1</v>
      </c>
      <c r="J4104" s="102">
        <f t="shared" si="387"/>
        <v>1.5455332659835472E-3</v>
      </c>
      <c r="K4104" s="102">
        <f t="shared" si="388"/>
        <v>6.205216469199611E-3</v>
      </c>
      <c r="L4104" s="96">
        <f t="shared" si="389"/>
        <v>1.0709E-2</v>
      </c>
    </row>
    <row r="4105" spans="1:12" ht="13.95" customHeight="1" x14ac:dyDescent="0.3">
      <c r="A4105" s="94">
        <v>43100</v>
      </c>
      <c r="B4105" s="57" t="s">
        <v>214</v>
      </c>
      <c r="C4105" s="57" t="s">
        <v>114</v>
      </c>
      <c r="D4105" s="19" t="str">
        <f t="shared" si="384"/>
        <v>Defensives</v>
      </c>
      <c r="E4105" s="19" t="str">
        <f t="shared" si="385"/>
        <v>Defensives</v>
      </c>
      <c r="F4105" s="100">
        <v>7.0499999999999998E-3</v>
      </c>
      <c r="G4105" s="101">
        <v>23.681000000000001</v>
      </c>
      <c r="H4105" s="98">
        <v>0.22588</v>
      </c>
      <c r="I4105" s="20">
        <f t="shared" si="386"/>
        <v>1</v>
      </c>
      <c r="J4105" s="102">
        <f t="shared" si="387"/>
        <v>2.9770702250749546E-4</v>
      </c>
      <c r="K4105" s="102">
        <f t="shared" si="388"/>
        <v>1.31798752659596E-3</v>
      </c>
      <c r="L4105" s="96">
        <f t="shared" si="389"/>
        <v>7.0499999999999998E-3</v>
      </c>
    </row>
    <row r="4106" spans="1:12" ht="13.95" customHeight="1" x14ac:dyDescent="0.3">
      <c r="A4106" s="94">
        <v>43131</v>
      </c>
      <c r="B4106" s="57" t="s">
        <v>214</v>
      </c>
      <c r="C4106" s="57" t="s">
        <v>114</v>
      </c>
      <c r="D4106" s="19" t="str">
        <f t="shared" si="384"/>
        <v>Defensives</v>
      </c>
      <c r="E4106" s="19" t="str">
        <f t="shared" si="385"/>
        <v>Defensives</v>
      </c>
      <c r="F4106" s="100">
        <v>6.4099999999999999E-3</v>
      </c>
      <c r="G4106" s="101">
        <v>23.602</v>
      </c>
      <c r="H4106" s="98">
        <v>0.22699</v>
      </c>
      <c r="I4106" s="20">
        <f t="shared" si="386"/>
        <v>1</v>
      </c>
      <c r="J4106" s="102">
        <f t="shared" si="387"/>
        <v>2.715871536310482E-4</v>
      </c>
      <c r="K4106" s="102">
        <f t="shared" si="388"/>
        <v>1.1964718870040452E-3</v>
      </c>
      <c r="L4106" s="96">
        <f t="shared" si="389"/>
        <v>6.4099999999999999E-3</v>
      </c>
    </row>
    <row r="4107" spans="1:12" ht="13.95" customHeight="1" x14ac:dyDescent="0.3">
      <c r="A4107" s="94">
        <v>43159</v>
      </c>
      <c r="B4107" s="57" t="s">
        <v>214</v>
      </c>
      <c r="C4107" s="57" t="s">
        <v>114</v>
      </c>
      <c r="D4107" s="19" t="str">
        <f t="shared" si="384"/>
        <v>Defensives</v>
      </c>
      <c r="E4107" s="19" t="str">
        <f t="shared" si="385"/>
        <v>Defensives</v>
      </c>
      <c r="F4107" s="100">
        <v>5.96E-3</v>
      </c>
      <c r="G4107" s="101">
        <v>21.059000000000001</v>
      </c>
      <c r="H4107" s="98">
        <v>0.22245999999999999</v>
      </c>
      <c r="I4107" s="20">
        <f t="shared" si="386"/>
        <v>1</v>
      </c>
      <c r="J4107" s="102">
        <f t="shared" si="387"/>
        <v>2.8301438814758536E-4</v>
      </c>
      <c r="K4107" s="102">
        <f t="shared" si="388"/>
        <v>1.2722034889309779E-3</v>
      </c>
      <c r="L4107" s="96">
        <f t="shared" si="389"/>
        <v>5.96E-3</v>
      </c>
    </row>
    <row r="4108" spans="1:12" ht="13.95" customHeight="1" x14ac:dyDescent="0.3">
      <c r="A4108" s="94">
        <v>43190</v>
      </c>
      <c r="B4108" s="57" t="s">
        <v>214</v>
      </c>
      <c r="C4108" s="57" t="s">
        <v>114</v>
      </c>
      <c r="D4108" s="19" t="str">
        <f t="shared" si="384"/>
        <v>Defensives</v>
      </c>
      <c r="E4108" s="19" t="str">
        <f t="shared" si="385"/>
        <v>Defensives</v>
      </c>
      <c r="F4108" s="100">
        <v>5.8699999999999994E-3</v>
      </c>
      <c r="G4108" s="101">
        <v>21.053000000000001</v>
      </c>
      <c r="H4108" s="98">
        <v>0.22203999999999999</v>
      </c>
      <c r="I4108" s="20">
        <f t="shared" si="386"/>
        <v>1</v>
      </c>
      <c r="J4108" s="102">
        <f t="shared" si="387"/>
        <v>2.7882012064788864E-4</v>
      </c>
      <c r="K4108" s="102">
        <f t="shared" si="388"/>
        <v>1.2557202335069747E-3</v>
      </c>
      <c r="L4108" s="96">
        <f t="shared" si="389"/>
        <v>5.8699999999999994E-3</v>
      </c>
    </row>
    <row r="4109" spans="1:12" ht="13.95" customHeight="1" x14ac:dyDescent="0.3">
      <c r="A4109" s="94">
        <v>43220</v>
      </c>
      <c r="B4109" s="57" t="s">
        <v>214</v>
      </c>
      <c r="C4109" s="57" t="s">
        <v>114</v>
      </c>
      <c r="D4109" s="19" t="str">
        <f t="shared" si="384"/>
        <v>Defensives</v>
      </c>
      <c r="E4109" s="19" t="str">
        <f t="shared" si="385"/>
        <v>Defensives</v>
      </c>
      <c r="F4109" s="100">
        <v>5.7099999999999998E-3</v>
      </c>
      <c r="G4109" s="101">
        <v>20.521000000000001</v>
      </c>
      <c r="H4109" s="98">
        <v>0.21540000000000001</v>
      </c>
      <c r="I4109" s="20">
        <f t="shared" si="386"/>
        <v>1</v>
      </c>
      <c r="J4109" s="102">
        <f t="shared" si="387"/>
        <v>2.7825154719555577E-4</v>
      </c>
      <c r="K4109" s="102">
        <f t="shared" si="388"/>
        <v>1.2917899126998875E-3</v>
      </c>
      <c r="L4109" s="96">
        <f t="shared" si="389"/>
        <v>5.7099999999999998E-3</v>
      </c>
    </row>
    <row r="4110" spans="1:12" ht="13.95" customHeight="1" x14ac:dyDescent="0.3">
      <c r="A4110" s="94">
        <v>43251</v>
      </c>
      <c r="B4110" s="57" t="s">
        <v>214</v>
      </c>
      <c r="C4110" s="57" t="s">
        <v>114</v>
      </c>
      <c r="D4110" s="19" t="str">
        <f t="shared" si="384"/>
        <v>Defensives</v>
      </c>
      <c r="E4110" s="19" t="str">
        <f t="shared" si="385"/>
        <v>Defensives</v>
      </c>
      <c r="F4110" s="100">
        <v>6.1000000000000004E-3</v>
      </c>
      <c r="G4110" s="101">
        <v>19.231999999999999</v>
      </c>
      <c r="H4110" s="98">
        <v>0.21654000000000001</v>
      </c>
      <c r="I4110" s="20">
        <f t="shared" si="386"/>
        <v>1</v>
      </c>
      <c r="J4110" s="102">
        <f t="shared" si="387"/>
        <v>3.1717970049916806E-4</v>
      </c>
      <c r="K4110" s="102">
        <f t="shared" si="388"/>
        <v>1.4647626327660851E-3</v>
      </c>
      <c r="L4110" s="96">
        <f t="shared" si="389"/>
        <v>6.1000000000000004E-3</v>
      </c>
    </row>
    <row r="4111" spans="1:12" ht="13.95" customHeight="1" x14ac:dyDescent="0.3">
      <c r="A4111" s="94">
        <v>43281</v>
      </c>
      <c r="B4111" s="57" t="s">
        <v>214</v>
      </c>
      <c r="C4111" s="57" t="s">
        <v>114</v>
      </c>
      <c r="D4111" s="19" t="str">
        <f t="shared" si="384"/>
        <v>Defensives</v>
      </c>
      <c r="E4111" s="19" t="str">
        <f t="shared" si="385"/>
        <v>Defensives</v>
      </c>
      <c r="F4111" s="100">
        <v>6.5400000000000007E-3</v>
      </c>
      <c r="G4111" s="101">
        <v>20.55</v>
      </c>
      <c r="H4111" s="98">
        <v>0.21890999999999999</v>
      </c>
      <c r="I4111" s="20">
        <f t="shared" si="386"/>
        <v>1</v>
      </c>
      <c r="J4111" s="102">
        <f t="shared" si="387"/>
        <v>3.1824817518248178E-4</v>
      </c>
      <c r="K4111" s="102">
        <f t="shared" si="388"/>
        <v>1.4537854606115838E-3</v>
      </c>
      <c r="L4111" s="96">
        <f t="shared" si="389"/>
        <v>6.5400000000000007E-3</v>
      </c>
    </row>
    <row r="4112" spans="1:12" ht="13.95" customHeight="1" x14ac:dyDescent="0.3">
      <c r="A4112" s="94">
        <v>43312</v>
      </c>
      <c r="B4112" s="57" t="s">
        <v>214</v>
      </c>
      <c r="C4112" s="57" t="s">
        <v>114</v>
      </c>
      <c r="D4112" s="19" t="str">
        <f t="shared" si="384"/>
        <v>Defensives</v>
      </c>
      <c r="E4112" s="19" t="str">
        <f t="shared" si="385"/>
        <v>Defensives</v>
      </c>
      <c r="F4112" s="100">
        <v>6.3739999999999986E-3</v>
      </c>
      <c r="G4112" s="101">
        <v>20.920999999999999</v>
      </c>
      <c r="H4112" s="98">
        <v>0.21487999999999999</v>
      </c>
      <c r="I4112" s="20">
        <f t="shared" si="386"/>
        <v>1</v>
      </c>
      <c r="J4112" s="102">
        <f t="shared" si="387"/>
        <v>3.046699488552172E-4</v>
      </c>
      <c r="K4112" s="102">
        <f t="shared" si="388"/>
        <v>1.4178608937789334E-3</v>
      </c>
      <c r="L4112" s="96">
        <f t="shared" si="389"/>
        <v>6.3739999999999986E-3</v>
      </c>
    </row>
    <row r="4113" spans="1:12" ht="13.95" customHeight="1" x14ac:dyDescent="0.3">
      <c r="A4113" s="94">
        <v>43343</v>
      </c>
      <c r="B4113" s="57" t="s">
        <v>214</v>
      </c>
      <c r="C4113" s="57" t="s">
        <v>114</v>
      </c>
      <c r="D4113" s="19" t="str">
        <f t="shared" si="384"/>
        <v>Defensives</v>
      </c>
      <c r="E4113" s="19" t="str">
        <f t="shared" si="385"/>
        <v>Defensives</v>
      </c>
      <c r="F4113" s="100">
        <v>6.2319999999999997E-3</v>
      </c>
      <c r="G4113" s="101">
        <v>19.547000000000001</v>
      </c>
      <c r="H4113" s="98">
        <v>0.21589</v>
      </c>
      <c r="I4113" s="20">
        <f t="shared" si="386"/>
        <v>1</v>
      </c>
      <c r="J4113" s="102">
        <f t="shared" si="387"/>
        <v>3.1882130250166261E-4</v>
      </c>
      <c r="K4113" s="102">
        <f t="shared" si="388"/>
        <v>1.4767766107817064E-3</v>
      </c>
      <c r="L4113" s="96">
        <f t="shared" si="389"/>
        <v>6.2319999999999997E-3</v>
      </c>
    </row>
    <row r="4114" spans="1:12" ht="13.95" customHeight="1" x14ac:dyDescent="0.3">
      <c r="A4114" s="94">
        <v>43373</v>
      </c>
      <c r="B4114" s="57" t="s">
        <v>214</v>
      </c>
      <c r="C4114" s="57" t="s">
        <v>114</v>
      </c>
      <c r="D4114" s="19" t="str">
        <f t="shared" si="384"/>
        <v>Defensives</v>
      </c>
      <c r="E4114" s="19" t="str">
        <f t="shared" si="385"/>
        <v>Defensives</v>
      </c>
      <c r="F4114" s="100">
        <v>4.999E-3</v>
      </c>
      <c r="G4114" s="101">
        <v>16.363</v>
      </c>
      <c r="H4114" s="98">
        <v>0.21584</v>
      </c>
      <c r="I4114" s="20">
        <f t="shared" si="386"/>
        <v>1</v>
      </c>
      <c r="J4114" s="102">
        <f t="shared" si="387"/>
        <v>3.0550632524598177E-4</v>
      </c>
      <c r="K4114" s="102">
        <f t="shared" si="388"/>
        <v>1.4154296017697451E-3</v>
      </c>
      <c r="L4114" s="96">
        <f t="shared" si="389"/>
        <v>4.999E-3</v>
      </c>
    </row>
    <row r="4115" spans="1:12" ht="13.95" customHeight="1" x14ac:dyDescent="0.3">
      <c r="A4115" s="94">
        <v>43404</v>
      </c>
      <c r="B4115" s="57" t="s">
        <v>214</v>
      </c>
      <c r="C4115" s="57" t="s">
        <v>114</v>
      </c>
      <c r="D4115" s="19" t="str">
        <f t="shared" si="384"/>
        <v>Defensives</v>
      </c>
      <c r="E4115" s="19" t="str">
        <f t="shared" si="385"/>
        <v>Defensives</v>
      </c>
      <c r="F4115" s="100">
        <v>4.4429999999999999E-3</v>
      </c>
      <c r="G4115" s="101">
        <v>16.951000000000001</v>
      </c>
      <c r="H4115" s="98">
        <v>0.22314000000000001</v>
      </c>
      <c r="I4115" s="20">
        <f t="shared" si="386"/>
        <v>1</v>
      </c>
      <c r="J4115" s="102">
        <f t="shared" si="387"/>
        <v>2.6210843018111023E-4</v>
      </c>
      <c r="K4115" s="102">
        <f t="shared" si="388"/>
        <v>1.1746366863005747E-3</v>
      </c>
      <c r="L4115" s="96">
        <f t="shared" si="389"/>
        <v>4.4429999999999999E-3</v>
      </c>
    </row>
    <row r="4116" spans="1:12" ht="13.95" customHeight="1" x14ac:dyDescent="0.3">
      <c r="A4116" s="94">
        <v>43434</v>
      </c>
      <c r="B4116" s="57" t="s">
        <v>214</v>
      </c>
      <c r="C4116" s="57" t="s">
        <v>114</v>
      </c>
      <c r="D4116" s="19" t="str">
        <f t="shared" si="384"/>
        <v>Defensives</v>
      </c>
      <c r="E4116" s="19" t="str">
        <f t="shared" si="385"/>
        <v>Defensives</v>
      </c>
      <c r="F4116" s="100">
        <v>4.5050000000000003E-3</v>
      </c>
      <c r="G4116" s="101">
        <v>17.195</v>
      </c>
      <c r="H4116" s="98">
        <v>0.21722</v>
      </c>
      <c r="I4116" s="20">
        <f t="shared" si="386"/>
        <v>1</v>
      </c>
      <c r="J4116" s="102">
        <f t="shared" si="387"/>
        <v>2.6199476592032568E-4</v>
      </c>
      <c r="K4116" s="102">
        <f t="shared" si="388"/>
        <v>1.206126350797927E-3</v>
      </c>
      <c r="L4116" s="96">
        <f t="shared" si="389"/>
        <v>4.5050000000000003E-3</v>
      </c>
    </row>
    <row r="4117" spans="1:12" ht="13.95" customHeight="1" x14ac:dyDescent="0.3">
      <c r="A4117" s="94">
        <v>43465</v>
      </c>
      <c r="B4117" s="57" t="s">
        <v>214</v>
      </c>
      <c r="C4117" s="57" t="s">
        <v>114</v>
      </c>
      <c r="D4117" s="19" t="str">
        <f t="shared" si="384"/>
        <v>Defensives</v>
      </c>
      <c r="E4117" s="19" t="str">
        <f t="shared" si="385"/>
        <v>Defensives</v>
      </c>
      <c r="F4117" s="100">
        <v>4.2339999999999999E-3</v>
      </c>
      <c r="G4117" s="101">
        <v>16.527000000000001</v>
      </c>
      <c r="H4117" s="98">
        <v>0.20907000000000001</v>
      </c>
      <c r="I4117" s="20">
        <f t="shared" si="386"/>
        <v>1</v>
      </c>
      <c r="J4117" s="102">
        <f t="shared" si="387"/>
        <v>2.561868457675319E-4</v>
      </c>
      <c r="K4117" s="102">
        <f t="shared" si="388"/>
        <v>1.2253639726767681E-3</v>
      </c>
      <c r="L4117" s="96">
        <f t="shared" si="389"/>
        <v>4.2339999999999999E-3</v>
      </c>
    </row>
    <row r="4118" spans="1:12" ht="13.95" customHeight="1" x14ac:dyDescent="0.3">
      <c r="A4118" s="94">
        <v>43496</v>
      </c>
      <c r="B4118" s="57" t="s">
        <v>214</v>
      </c>
      <c r="C4118" s="57" t="s">
        <v>114</v>
      </c>
      <c r="D4118" s="19" t="str">
        <f t="shared" si="384"/>
        <v>Defensives</v>
      </c>
      <c r="E4118" s="19" t="str">
        <f t="shared" si="385"/>
        <v>Defensives</v>
      </c>
      <c r="F4118" s="100">
        <v>4.385E-3</v>
      </c>
      <c r="G4118" s="101">
        <v>18.378</v>
      </c>
      <c r="H4118" s="98">
        <v>0.21815999999999999</v>
      </c>
      <c r="I4118" s="20">
        <f t="shared" si="386"/>
        <v>1</v>
      </c>
      <c r="J4118" s="102">
        <f t="shared" si="387"/>
        <v>2.3860050059854173E-4</v>
      </c>
      <c r="K4118" s="102">
        <f t="shared" si="388"/>
        <v>1.0936949972430406E-3</v>
      </c>
      <c r="L4118" s="96">
        <f t="shared" si="389"/>
        <v>4.385E-3</v>
      </c>
    </row>
    <row r="4119" spans="1:12" ht="13.95" customHeight="1" x14ac:dyDescent="0.3">
      <c r="A4119" s="94">
        <v>43524</v>
      </c>
      <c r="B4119" s="57" t="s">
        <v>214</v>
      </c>
      <c r="C4119" s="57" t="s">
        <v>114</v>
      </c>
      <c r="D4119" s="19" t="str">
        <f t="shared" si="384"/>
        <v>Defensives</v>
      </c>
      <c r="E4119" s="19" t="str">
        <f t="shared" si="385"/>
        <v>Defensives</v>
      </c>
      <c r="F4119" s="100">
        <v>4.0379999999999999E-3</v>
      </c>
      <c r="G4119" s="101">
        <v>16.478000000000002</v>
      </c>
      <c r="H4119" s="98">
        <v>0.21864</v>
      </c>
      <c r="I4119" s="20">
        <f t="shared" si="386"/>
        <v>1</v>
      </c>
      <c r="J4119" s="102">
        <f t="shared" si="387"/>
        <v>2.4505401140915159E-4</v>
      </c>
      <c r="K4119" s="102">
        <f t="shared" si="388"/>
        <v>1.1208105168731778E-3</v>
      </c>
      <c r="L4119" s="96">
        <f t="shared" si="389"/>
        <v>4.0379999999999999E-3</v>
      </c>
    </row>
    <row r="4120" spans="1:12" ht="13.95" customHeight="1" x14ac:dyDescent="0.3">
      <c r="A4120" s="94">
        <v>43555</v>
      </c>
      <c r="B4120" s="57" t="s">
        <v>214</v>
      </c>
      <c r="C4120" s="57" t="s">
        <v>114</v>
      </c>
      <c r="D4120" s="19" t="str">
        <f t="shared" si="384"/>
        <v>Defensives</v>
      </c>
      <c r="E4120" s="19" t="str">
        <f t="shared" si="385"/>
        <v>Defensives</v>
      </c>
      <c r="F4120" s="100">
        <v>4.13E-3</v>
      </c>
      <c r="G4120" s="101">
        <v>16.690000000000001</v>
      </c>
      <c r="H4120" s="98">
        <v>0.21972</v>
      </c>
      <c r="I4120" s="20">
        <f t="shared" si="386"/>
        <v>1</v>
      </c>
      <c r="J4120" s="102">
        <f t="shared" si="387"/>
        <v>2.4745356500898742E-4</v>
      </c>
      <c r="K4120" s="102">
        <f t="shared" si="388"/>
        <v>1.1262223057026553E-3</v>
      </c>
      <c r="L4120" s="96">
        <f t="shared" si="389"/>
        <v>4.13E-3</v>
      </c>
    </row>
    <row r="4121" spans="1:12" ht="13.95" customHeight="1" x14ac:dyDescent="0.3">
      <c r="A4121" s="94">
        <v>43585</v>
      </c>
      <c r="B4121" s="57" t="s">
        <v>214</v>
      </c>
      <c r="C4121" s="57" t="s">
        <v>114</v>
      </c>
      <c r="D4121" s="19" t="str">
        <f t="shared" si="384"/>
        <v>Defensives</v>
      </c>
      <c r="E4121" s="19" t="str">
        <f t="shared" si="385"/>
        <v>Defensives</v>
      </c>
      <c r="F4121" s="100">
        <v>4.1720000000000004E-3</v>
      </c>
      <c r="G4121" s="101">
        <v>16.914999999999999</v>
      </c>
      <c r="H4121" s="98">
        <v>0.21854000000000001</v>
      </c>
      <c r="I4121" s="20">
        <f t="shared" si="386"/>
        <v>1</v>
      </c>
      <c r="J4121" s="102">
        <f t="shared" si="387"/>
        <v>2.4664498965415313E-4</v>
      </c>
      <c r="K4121" s="102">
        <f t="shared" si="388"/>
        <v>1.128603411980201E-3</v>
      </c>
      <c r="L4121" s="96">
        <f t="shared" si="389"/>
        <v>4.1720000000000004E-3</v>
      </c>
    </row>
    <row r="4122" spans="1:12" ht="13.95" customHeight="1" x14ac:dyDescent="0.3">
      <c r="A4122" s="94">
        <v>43616</v>
      </c>
      <c r="B4122" s="57" t="s">
        <v>214</v>
      </c>
      <c r="C4122" s="57" t="s">
        <v>114</v>
      </c>
      <c r="D4122" s="19" t="str">
        <f t="shared" si="384"/>
        <v>Defensives</v>
      </c>
      <c r="E4122" s="19" t="str">
        <f t="shared" si="385"/>
        <v>Defensives</v>
      </c>
      <c r="F4122" s="100">
        <v>3.7829999999999999E-3</v>
      </c>
      <c r="G4122" s="101">
        <v>15.909000000000001</v>
      </c>
      <c r="H4122" s="98">
        <v>0.22475999999999999</v>
      </c>
      <c r="I4122" s="20">
        <f t="shared" si="386"/>
        <v>1</v>
      </c>
      <c r="J4122" s="102">
        <f t="shared" si="387"/>
        <v>2.3778993022817273E-4</v>
      </c>
      <c r="K4122" s="102">
        <f t="shared" si="388"/>
        <v>1.0579726384951625E-3</v>
      </c>
      <c r="L4122" s="96">
        <f t="shared" si="389"/>
        <v>3.7829999999999999E-3</v>
      </c>
    </row>
    <row r="4123" spans="1:12" ht="13.95" customHeight="1" x14ac:dyDescent="0.3">
      <c r="A4123" s="94">
        <v>43646</v>
      </c>
      <c r="B4123" s="57" t="s">
        <v>214</v>
      </c>
      <c r="C4123" s="57" t="s">
        <v>114</v>
      </c>
      <c r="D4123" s="19" t="str">
        <f t="shared" si="384"/>
        <v>Defensives</v>
      </c>
      <c r="E4123" s="19" t="str">
        <f t="shared" si="385"/>
        <v>Defensives</v>
      </c>
      <c r="F4123" s="100">
        <v>3.9259999999999998E-3</v>
      </c>
      <c r="G4123" s="101">
        <v>17.417000000000002</v>
      </c>
      <c r="H4123" s="98">
        <v>0.22756000000000001</v>
      </c>
      <c r="I4123" s="20">
        <f t="shared" si="386"/>
        <v>1</v>
      </c>
      <c r="J4123" s="102">
        <f t="shared" si="387"/>
        <v>2.2541195383820402E-4</v>
      </c>
      <c r="K4123" s="102">
        <f t="shared" si="388"/>
        <v>9.9056052838022513E-4</v>
      </c>
      <c r="L4123" s="96">
        <f t="shared" si="389"/>
        <v>3.9259999999999998E-3</v>
      </c>
    </row>
    <row r="4124" spans="1:12" ht="13.95" customHeight="1" x14ac:dyDescent="0.3">
      <c r="A4124" s="94">
        <v>43677</v>
      </c>
      <c r="B4124" s="57" t="s">
        <v>214</v>
      </c>
      <c r="C4124" s="57" t="s">
        <v>114</v>
      </c>
      <c r="D4124" s="19" t="str">
        <f t="shared" si="384"/>
        <v>Defensives</v>
      </c>
      <c r="E4124" s="19" t="str">
        <f t="shared" si="385"/>
        <v>Defensives</v>
      </c>
      <c r="F4124" s="100">
        <v>4.2360000000000002E-3</v>
      </c>
      <c r="G4124" s="101">
        <v>18.881</v>
      </c>
      <c r="H4124" s="98">
        <v>0.22473000000000001</v>
      </c>
      <c r="I4124" s="20">
        <f t="shared" si="386"/>
        <v>1</v>
      </c>
      <c r="J4124" s="102">
        <f t="shared" si="387"/>
        <v>2.2435252370107516E-4</v>
      </c>
      <c r="K4124" s="102">
        <f t="shared" si="388"/>
        <v>9.9832031193465565E-4</v>
      </c>
      <c r="L4124" s="96">
        <f t="shared" si="389"/>
        <v>4.2360000000000002E-3</v>
      </c>
    </row>
    <row r="4125" spans="1:12" ht="13.95" customHeight="1" x14ac:dyDescent="0.3">
      <c r="A4125" s="94">
        <v>43708</v>
      </c>
      <c r="B4125" s="57" t="s">
        <v>214</v>
      </c>
      <c r="C4125" s="57" t="s">
        <v>114</v>
      </c>
      <c r="D4125" s="19" t="str">
        <f t="shared" si="384"/>
        <v>Defensives</v>
      </c>
      <c r="E4125" s="19" t="str">
        <f t="shared" si="385"/>
        <v>Defensives</v>
      </c>
      <c r="F4125" s="100">
        <v>4.1869999999999997E-3</v>
      </c>
      <c r="G4125" s="101">
        <v>19.204999999999998</v>
      </c>
      <c r="H4125" s="98">
        <v>0.22750999999999999</v>
      </c>
      <c r="I4125" s="20">
        <f t="shared" si="386"/>
        <v>1</v>
      </c>
      <c r="J4125" s="102">
        <f t="shared" si="387"/>
        <v>2.180161416297839E-4</v>
      </c>
      <c r="K4125" s="102">
        <f t="shared" si="388"/>
        <v>9.5827058867647096E-4</v>
      </c>
      <c r="L4125" s="96">
        <f t="shared" si="389"/>
        <v>4.1869999999999997E-3</v>
      </c>
    </row>
    <row r="4126" spans="1:12" ht="13.95" customHeight="1" x14ac:dyDescent="0.3">
      <c r="A4126" s="94">
        <v>43738</v>
      </c>
      <c r="B4126" s="57" t="s">
        <v>214</v>
      </c>
      <c r="C4126" s="57" t="s">
        <v>114</v>
      </c>
      <c r="D4126" s="19" t="str">
        <f t="shared" si="384"/>
        <v>Defensives</v>
      </c>
      <c r="E4126" s="19" t="str">
        <f t="shared" si="385"/>
        <v>Defensives</v>
      </c>
      <c r="F4126" s="100">
        <v>4.4539999999999996E-3</v>
      </c>
      <c r="G4126" s="101">
        <v>20.972000000000001</v>
      </c>
      <c r="H4126" s="98">
        <v>0.23025999999999999</v>
      </c>
      <c r="I4126" s="20">
        <f t="shared" si="386"/>
        <v>1</v>
      </c>
      <c r="J4126" s="102">
        <f t="shared" si="387"/>
        <v>2.1237840930764826E-4</v>
      </c>
      <c r="K4126" s="102">
        <f t="shared" si="388"/>
        <v>9.2234174110852191E-4</v>
      </c>
      <c r="L4126" s="96">
        <f t="shared" si="389"/>
        <v>4.4539999999999996E-3</v>
      </c>
    </row>
    <row r="4127" spans="1:12" ht="13.95" customHeight="1" x14ac:dyDescent="0.3">
      <c r="A4127" s="94">
        <v>43769</v>
      </c>
      <c r="B4127" s="57" t="s">
        <v>214</v>
      </c>
      <c r="C4127" s="57" t="s">
        <v>114</v>
      </c>
      <c r="D4127" s="19" t="str">
        <f t="shared" si="384"/>
        <v>Defensives</v>
      </c>
      <c r="E4127" s="19" t="str">
        <f t="shared" si="385"/>
        <v>Defensives</v>
      </c>
      <c r="F4127" s="100">
        <v>4.2009999999999999E-3</v>
      </c>
      <c r="G4127" s="101">
        <v>19.940999999999999</v>
      </c>
      <c r="H4127" s="98">
        <v>0.22968</v>
      </c>
      <c r="I4127" s="20">
        <f t="shared" si="386"/>
        <v>1</v>
      </c>
      <c r="J4127" s="102">
        <f t="shared" si="387"/>
        <v>2.1067148086856226E-4</v>
      </c>
      <c r="K4127" s="102">
        <f t="shared" si="388"/>
        <v>9.1723911907245852E-4</v>
      </c>
      <c r="L4127" s="96">
        <f t="shared" si="389"/>
        <v>4.2009999999999999E-3</v>
      </c>
    </row>
    <row r="4128" spans="1:12" ht="13.95" customHeight="1" x14ac:dyDescent="0.3">
      <c r="A4128" s="94">
        <v>43799</v>
      </c>
      <c r="B4128" s="57" t="s">
        <v>214</v>
      </c>
      <c r="C4128" s="57" t="s">
        <v>114</v>
      </c>
      <c r="D4128" s="19" t="str">
        <f t="shared" si="384"/>
        <v>Defensives</v>
      </c>
      <c r="E4128" s="19" t="str">
        <f t="shared" si="385"/>
        <v>Defensives</v>
      </c>
      <c r="F4128" s="100">
        <v>4.6499999999999996E-3</v>
      </c>
      <c r="G4128" s="101">
        <v>22.11</v>
      </c>
      <c r="H4128" s="98">
        <v>0.22903000000000001</v>
      </c>
      <c r="I4128" s="20">
        <f t="shared" si="386"/>
        <v>1</v>
      </c>
      <c r="J4128" s="102">
        <f t="shared" si="387"/>
        <v>2.1031207598371776E-4</v>
      </c>
      <c r="K4128" s="102">
        <f t="shared" si="388"/>
        <v>9.1827304712796467E-4</v>
      </c>
      <c r="L4128" s="96">
        <f t="shared" si="389"/>
        <v>4.6499999999999996E-3</v>
      </c>
    </row>
    <row r="4129" spans="1:12" ht="13.95" customHeight="1" x14ac:dyDescent="0.3">
      <c r="A4129" s="94">
        <v>43830</v>
      </c>
      <c r="B4129" s="57" t="s">
        <v>214</v>
      </c>
      <c r="C4129" s="57" t="s">
        <v>114</v>
      </c>
      <c r="D4129" s="19" t="str">
        <f t="shared" si="384"/>
        <v>Defensives</v>
      </c>
      <c r="E4129" s="19" t="str">
        <f t="shared" si="385"/>
        <v>Defensives</v>
      </c>
      <c r="F4129" s="100">
        <v>4.692E-3</v>
      </c>
      <c r="G4129" s="101">
        <v>23.649000000000001</v>
      </c>
      <c r="H4129" s="98">
        <v>0.2261</v>
      </c>
      <c r="I4129" s="20">
        <f t="shared" si="386"/>
        <v>1</v>
      </c>
      <c r="J4129" s="102">
        <f t="shared" si="387"/>
        <v>1.9840162374730431E-4</v>
      </c>
      <c r="K4129" s="102">
        <f t="shared" si="388"/>
        <v>8.7749501878506991E-4</v>
      </c>
      <c r="L4129" s="96">
        <f t="shared" si="389"/>
        <v>4.692E-3</v>
      </c>
    </row>
    <row r="4130" spans="1:12" ht="13.95" customHeight="1" x14ac:dyDescent="0.3">
      <c r="A4130" s="94">
        <v>43861</v>
      </c>
      <c r="B4130" s="57" t="s">
        <v>214</v>
      </c>
      <c r="C4130" s="57" t="s">
        <v>114</v>
      </c>
      <c r="D4130" s="19" t="str">
        <f t="shared" si="384"/>
        <v>Defensives</v>
      </c>
      <c r="E4130" s="19" t="str">
        <f t="shared" si="385"/>
        <v>Defensives</v>
      </c>
      <c r="F4130" s="100">
        <v>4.6889999999999996E-3</v>
      </c>
      <c r="G4130" s="101">
        <v>23.861000000000001</v>
      </c>
      <c r="H4130" s="98">
        <v>0.23161000000000001</v>
      </c>
      <c r="I4130" s="20">
        <f t="shared" si="386"/>
        <v>1</v>
      </c>
      <c r="J4130" s="102">
        <f t="shared" si="387"/>
        <v>1.9651313859435896E-4</v>
      </c>
      <c r="K4130" s="102">
        <f t="shared" si="388"/>
        <v>8.4846569057622279E-4</v>
      </c>
      <c r="L4130" s="96">
        <f t="shared" si="389"/>
        <v>4.6889999999999996E-3</v>
      </c>
    </row>
    <row r="4131" spans="1:12" ht="13.95" customHeight="1" x14ac:dyDescent="0.3">
      <c r="A4131" s="94">
        <v>43890</v>
      </c>
      <c r="B4131" s="57" t="s">
        <v>214</v>
      </c>
      <c r="C4131" s="57" t="s">
        <v>114</v>
      </c>
      <c r="D4131" s="19" t="str">
        <f t="shared" si="384"/>
        <v>Defensives</v>
      </c>
      <c r="E4131" s="19" t="str">
        <f t="shared" si="385"/>
        <v>Defensives</v>
      </c>
      <c r="F4131" s="100">
        <v>4.9290000000000002E-3</v>
      </c>
      <c r="G4131" s="101">
        <v>23.407</v>
      </c>
      <c r="H4131" s="98">
        <v>0.22264999999999999</v>
      </c>
      <c r="I4131" s="20">
        <f t="shared" si="386"/>
        <v>1</v>
      </c>
      <c r="J4131" s="102">
        <f t="shared" si="387"/>
        <v>2.1057803221258598E-4</v>
      </c>
      <c r="K4131" s="102">
        <f t="shared" si="388"/>
        <v>9.4578051746052551E-4</v>
      </c>
      <c r="L4131" s="96">
        <f t="shared" si="389"/>
        <v>4.9290000000000002E-3</v>
      </c>
    </row>
    <row r="4132" spans="1:12" ht="13.95" customHeight="1" x14ac:dyDescent="0.3">
      <c r="A4132" s="94">
        <v>43921</v>
      </c>
      <c r="B4132" s="57" t="s">
        <v>214</v>
      </c>
      <c r="C4132" s="57" t="s">
        <v>114</v>
      </c>
      <c r="D4132" s="19" t="str">
        <f t="shared" si="384"/>
        <v>Defensives</v>
      </c>
      <c r="E4132" s="19" t="str">
        <f t="shared" si="385"/>
        <v>Defensives</v>
      </c>
      <c r="F4132" s="100">
        <v>4.7930000000000004E-3</v>
      </c>
      <c r="G4132" s="101">
        <v>16.212</v>
      </c>
      <c r="H4132" s="98">
        <v>0.2097</v>
      </c>
      <c r="I4132" s="20">
        <f t="shared" si="386"/>
        <v>1</v>
      </c>
      <c r="J4132" s="102">
        <f t="shared" si="387"/>
        <v>2.9564520108561564E-4</v>
      </c>
      <c r="K4132" s="102">
        <f t="shared" si="388"/>
        <v>1.4098483599695548E-3</v>
      </c>
      <c r="L4132" s="96">
        <f t="shared" si="389"/>
        <v>4.7930000000000004E-3</v>
      </c>
    </row>
    <row r="4133" spans="1:12" ht="13.95" customHeight="1" x14ac:dyDescent="0.3">
      <c r="A4133" s="94">
        <v>43951</v>
      </c>
      <c r="B4133" s="57" t="s">
        <v>214</v>
      </c>
      <c r="C4133" s="57" t="s">
        <v>114</v>
      </c>
      <c r="D4133" s="19" t="str">
        <f t="shared" si="384"/>
        <v>Defensives</v>
      </c>
      <c r="E4133" s="19" t="str">
        <f t="shared" si="385"/>
        <v>Defensives</v>
      </c>
      <c r="F4133" s="100">
        <v>4.7840000000000001E-3</v>
      </c>
      <c r="G4133" s="101">
        <v>19.634</v>
      </c>
      <c r="H4133" s="98">
        <v>0.19372</v>
      </c>
      <c r="I4133" s="20">
        <f t="shared" si="386"/>
        <v>1</v>
      </c>
      <c r="J4133" s="102">
        <f t="shared" si="387"/>
        <v>2.4365895894876236E-4</v>
      </c>
      <c r="K4133" s="102">
        <f t="shared" si="388"/>
        <v>1.257789381317171E-3</v>
      </c>
      <c r="L4133" s="96">
        <f t="shared" si="389"/>
        <v>4.7840000000000001E-3</v>
      </c>
    </row>
    <row r="4134" spans="1:12" ht="13.95" customHeight="1" x14ac:dyDescent="0.3">
      <c r="A4134" s="94">
        <v>43982</v>
      </c>
      <c r="B4134" s="57" t="s">
        <v>214</v>
      </c>
      <c r="C4134" s="57" t="s">
        <v>114</v>
      </c>
      <c r="D4134" s="19" t="str">
        <f t="shared" si="384"/>
        <v>Defensives</v>
      </c>
      <c r="E4134" s="19" t="str">
        <f t="shared" si="385"/>
        <v>Defensives</v>
      </c>
      <c r="F4134" s="100">
        <v>4.5120000000000004E-3</v>
      </c>
      <c r="G4134" s="101">
        <v>33.738</v>
      </c>
      <c r="H4134" s="98">
        <v>0.11511</v>
      </c>
      <c r="I4134" s="20">
        <f t="shared" si="386"/>
        <v>1</v>
      </c>
      <c r="J4134" s="102">
        <f t="shared" si="387"/>
        <v>1.3373643962297707E-4</v>
      </c>
      <c r="K4134" s="102">
        <f t="shared" si="388"/>
        <v>1.1618142613411264E-3</v>
      </c>
      <c r="L4134" s="96">
        <f t="shared" si="389"/>
        <v>4.5120000000000004E-3</v>
      </c>
    </row>
    <row r="4135" spans="1:12" ht="13.95" customHeight="1" x14ac:dyDescent="0.3">
      <c r="A4135" s="94">
        <v>44012</v>
      </c>
      <c r="B4135" s="57" t="s">
        <v>214</v>
      </c>
      <c r="C4135" s="57" t="s">
        <v>114</v>
      </c>
      <c r="D4135" s="19" t="str">
        <f t="shared" si="384"/>
        <v>Defensives</v>
      </c>
      <c r="E4135" s="19" t="str">
        <f t="shared" si="385"/>
        <v>Defensives</v>
      </c>
      <c r="F4135" s="100">
        <v>4.3610000000000003E-3</v>
      </c>
      <c r="G4135" s="101">
        <v>33.119</v>
      </c>
      <c r="H4135" s="98">
        <v>0.13064999999999999</v>
      </c>
      <c r="I4135" s="20">
        <f t="shared" si="386"/>
        <v>1</v>
      </c>
      <c r="J4135" s="102">
        <f t="shared" si="387"/>
        <v>1.3167668105921074E-4</v>
      </c>
      <c r="K4135" s="102">
        <f t="shared" si="388"/>
        <v>1.0078582553326501E-3</v>
      </c>
      <c r="L4135" s="96">
        <f t="shared" si="389"/>
        <v>4.3610000000000003E-3</v>
      </c>
    </row>
    <row r="4136" spans="1:12" ht="13.95" customHeight="1" x14ac:dyDescent="0.3">
      <c r="A4136" s="94">
        <v>44043</v>
      </c>
      <c r="B4136" s="57" t="s">
        <v>214</v>
      </c>
      <c r="C4136" s="57" t="s">
        <v>114</v>
      </c>
      <c r="D4136" s="19" t="str">
        <f t="shared" si="384"/>
        <v>Defensives</v>
      </c>
      <c r="E4136" s="19" t="str">
        <f t="shared" si="385"/>
        <v>Defensives</v>
      </c>
      <c r="F4136" s="100">
        <v>4.1770000000000002E-3</v>
      </c>
      <c r="G4136" s="101">
        <v>36.904000000000003</v>
      </c>
      <c r="H4136" s="98">
        <v>0.13664999999999999</v>
      </c>
      <c r="I4136" s="20">
        <f t="shared" si="386"/>
        <v>1</v>
      </c>
      <c r="J4136" s="102">
        <f t="shared" si="387"/>
        <v>1.1318556254064599E-4</v>
      </c>
      <c r="K4136" s="102">
        <f t="shared" si="388"/>
        <v>8.2828805371859494E-4</v>
      </c>
      <c r="L4136" s="96">
        <f t="shared" si="389"/>
        <v>4.1770000000000002E-3</v>
      </c>
    </row>
    <row r="4137" spans="1:12" ht="13.95" customHeight="1" x14ac:dyDescent="0.3">
      <c r="A4137" s="94">
        <v>44074</v>
      </c>
      <c r="B4137" s="57" t="s">
        <v>214</v>
      </c>
      <c r="C4137" s="57" t="s">
        <v>114</v>
      </c>
      <c r="D4137" s="19" t="str">
        <f t="shared" si="384"/>
        <v>Defensives</v>
      </c>
      <c r="E4137" s="19" t="str">
        <f t="shared" si="385"/>
        <v>Defensives</v>
      </c>
      <c r="F4137" s="100">
        <v>4.4149999999999997E-3</v>
      </c>
      <c r="G4137" s="101">
        <v>34.695</v>
      </c>
      <c r="H4137" s="98">
        <v>0.14798</v>
      </c>
      <c r="I4137" s="20">
        <f t="shared" si="386"/>
        <v>1</v>
      </c>
      <c r="J4137" s="102">
        <f t="shared" si="387"/>
        <v>1.2725176538406108E-4</v>
      </c>
      <c r="K4137" s="102">
        <f t="shared" si="388"/>
        <v>8.5992543170740018E-4</v>
      </c>
      <c r="L4137" s="96">
        <f t="shared" si="389"/>
        <v>4.4149999999999997E-3</v>
      </c>
    </row>
    <row r="4138" spans="1:12" ht="13.95" customHeight="1" x14ac:dyDescent="0.3">
      <c r="A4138" s="94">
        <v>44104</v>
      </c>
      <c r="B4138" s="57" t="s">
        <v>214</v>
      </c>
      <c r="C4138" s="57" t="s">
        <v>114</v>
      </c>
      <c r="D4138" s="19" t="str">
        <f t="shared" si="384"/>
        <v>Defensives</v>
      </c>
      <c r="E4138" s="19" t="str">
        <f t="shared" si="385"/>
        <v>Defensives</v>
      </c>
      <c r="F4138" s="100">
        <v>4.6489999999999986E-3</v>
      </c>
      <c r="G4138" s="101">
        <v>31.006</v>
      </c>
      <c r="H4138" s="98">
        <v>0.1794</v>
      </c>
      <c r="I4138" s="20">
        <f t="shared" si="386"/>
        <v>1</v>
      </c>
      <c r="J4138" s="102">
        <f t="shared" si="387"/>
        <v>1.4993872153776683E-4</v>
      </c>
      <c r="K4138" s="102">
        <f t="shared" si="388"/>
        <v>8.3577882685488753E-4</v>
      </c>
      <c r="L4138" s="96">
        <f t="shared" si="389"/>
        <v>4.6489999999999986E-3</v>
      </c>
    </row>
    <row r="4139" spans="1:12" ht="13.95" customHeight="1" x14ac:dyDescent="0.3">
      <c r="A4139" s="94">
        <v>44135</v>
      </c>
      <c r="B4139" s="57" t="s">
        <v>214</v>
      </c>
      <c r="C4139" s="57" t="s">
        <v>114</v>
      </c>
      <c r="D4139" s="19" t="str">
        <f t="shared" si="384"/>
        <v>Defensives</v>
      </c>
      <c r="E4139" s="19" t="str">
        <f t="shared" si="385"/>
        <v>Defensives</v>
      </c>
      <c r="F4139" s="100">
        <v>4.8219999999999999E-3</v>
      </c>
      <c r="G4139" s="101">
        <v>31.661999999999999</v>
      </c>
      <c r="H4139" s="98">
        <v>0.19492999999999999</v>
      </c>
      <c r="I4139" s="20">
        <f t="shared" si="386"/>
        <v>1</v>
      </c>
      <c r="J4139" s="102">
        <f t="shared" si="387"/>
        <v>1.5229612785042006E-4</v>
      </c>
      <c r="K4139" s="102">
        <f t="shared" si="388"/>
        <v>7.8128624557748973E-4</v>
      </c>
      <c r="L4139" s="96">
        <f t="shared" si="389"/>
        <v>4.8219999999999999E-3</v>
      </c>
    </row>
    <row r="4140" spans="1:12" ht="13.95" customHeight="1" x14ac:dyDescent="0.3">
      <c r="A4140" s="94">
        <v>44165</v>
      </c>
      <c r="B4140" s="57" t="s">
        <v>214</v>
      </c>
      <c r="C4140" s="57" t="s">
        <v>114</v>
      </c>
      <c r="D4140" s="19" t="str">
        <f t="shared" si="384"/>
        <v>Defensives</v>
      </c>
      <c r="E4140" s="19" t="str">
        <f t="shared" si="385"/>
        <v>Defensives</v>
      </c>
      <c r="F4140" s="100">
        <v>4.0439999999999999E-3</v>
      </c>
      <c r="G4140" s="101">
        <v>28.812000000000001</v>
      </c>
      <c r="H4140" s="98">
        <v>0.19344</v>
      </c>
      <c r="I4140" s="20">
        <f t="shared" si="386"/>
        <v>1</v>
      </c>
      <c r="J4140" s="102">
        <f t="shared" si="387"/>
        <v>1.403581840899625E-4</v>
      </c>
      <c r="K4140" s="102">
        <f t="shared" si="388"/>
        <v>7.2559028168921885E-4</v>
      </c>
      <c r="L4140" s="96">
        <f t="shared" si="389"/>
        <v>4.0439999999999999E-3</v>
      </c>
    </row>
    <row r="4141" spans="1:12" ht="13.95" customHeight="1" x14ac:dyDescent="0.3">
      <c r="A4141" s="94">
        <v>44196</v>
      </c>
      <c r="B4141" s="57" t="s">
        <v>214</v>
      </c>
      <c r="C4141" s="57" t="s">
        <v>114</v>
      </c>
      <c r="D4141" s="19" t="str">
        <f t="shared" si="384"/>
        <v>Defensives</v>
      </c>
      <c r="E4141" s="19" t="str">
        <f t="shared" si="385"/>
        <v>Defensives</v>
      </c>
      <c r="F4141" s="100">
        <v>3.8040000000000001E-3</v>
      </c>
      <c r="G4141" s="101">
        <v>25.86</v>
      </c>
      <c r="H4141" s="98">
        <v>0.20885000000000001</v>
      </c>
      <c r="I4141" s="20">
        <f t="shared" si="386"/>
        <v>1</v>
      </c>
      <c r="J4141" s="102">
        <f t="shared" si="387"/>
        <v>1.4709976798143852E-4</v>
      </c>
      <c r="K4141" s="102">
        <f t="shared" si="388"/>
        <v>7.0433214259726365E-4</v>
      </c>
      <c r="L4141" s="96">
        <f t="shared" si="389"/>
        <v>3.8040000000000001E-3</v>
      </c>
    </row>
    <row r="4142" spans="1:12" ht="13.95" customHeight="1" x14ac:dyDescent="0.3">
      <c r="A4142" s="94">
        <v>44227</v>
      </c>
      <c r="B4142" s="57" t="s">
        <v>214</v>
      </c>
      <c r="C4142" s="57" t="s">
        <v>114</v>
      </c>
      <c r="D4142" s="19" t="str">
        <f t="shared" si="384"/>
        <v>Defensives</v>
      </c>
      <c r="E4142" s="19" t="str">
        <f t="shared" si="385"/>
        <v>Defensives</v>
      </c>
      <c r="F4142" s="100">
        <v>3.7699999999999999E-3</v>
      </c>
      <c r="G4142" s="101">
        <v>24.826000000000001</v>
      </c>
      <c r="H4142" s="98">
        <v>0.20992</v>
      </c>
      <c r="I4142" s="20">
        <f t="shared" si="386"/>
        <v>1</v>
      </c>
      <c r="J4142" s="102">
        <f t="shared" si="387"/>
        <v>1.5185692419237895E-4</v>
      </c>
      <c r="K4142" s="102">
        <f t="shared" si="388"/>
        <v>7.2340379283717109E-4</v>
      </c>
      <c r="L4142" s="96">
        <f t="shared" si="389"/>
        <v>3.7699999999999999E-3</v>
      </c>
    </row>
    <row r="4143" spans="1:12" ht="13.95" customHeight="1" x14ac:dyDescent="0.3">
      <c r="A4143" s="94">
        <v>44255</v>
      </c>
      <c r="B4143" s="57" t="s">
        <v>214</v>
      </c>
      <c r="C4143" s="57" t="s">
        <v>114</v>
      </c>
      <c r="D4143" s="19" t="str">
        <f t="shared" si="384"/>
        <v>Defensives</v>
      </c>
      <c r="E4143" s="19" t="str">
        <f t="shared" si="385"/>
        <v>Defensives</v>
      </c>
      <c r="F4143" s="100">
        <v>4.0200000000000001E-3</v>
      </c>
      <c r="G4143" s="101">
        <v>24.786000000000001</v>
      </c>
      <c r="H4143" s="98">
        <v>0.21132999999999999</v>
      </c>
      <c r="I4143" s="20">
        <f t="shared" si="386"/>
        <v>1</v>
      </c>
      <c r="J4143" s="102">
        <f t="shared" si="387"/>
        <v>1.6218833212297264E-4</v>
      </c>
      <c r="K4143" s="102">
        <f t="shared" si="388"/>
        <v>7.6746478078347914E-4</v>
      </c>
      <c r="L4143" s="96">
        <f t="shared" si="389"/>
        <v>4.0200000000000001E-3</v>
      </c>
    </row>
    <row r="4144" spans="1:12" ht="13.95" customHeight="1" x14ac:dyDescent="0.3">
      <c r="A4144" s="94">
        <v>44286</v>
      </c>
      <c r="B4144" s="57" t="s">
        <v>214</v>
      </c>
      <c r="C4144" s="57" t="s">
        <v>114</v>
      </c>
      <c r="D4144" s="19" t="str">
        <f t="shared" si="384"/>
        <v>Defensives</v>
      </c>
      <c r="E4144" s="19" t="str">
        <f t="shared" si="385"/>
        <v>Defensives</v>
      </c>
      <c r="F4144" s="100">
        <v>3.65E-3</v>
      </c>
      <c r="G4144" s="101">
        <v>23.106999999999999</v>
      </c>
      <c r="H4144" s="98">
        <v>0.22453000000000001</v>
      </c>
      <c r="I4144" s="20">
        <f t="shared" si="386"/>
        <v>1</v>
      </c>
      <c r="J4144" s="102">
        <f t="shared" si="387"/>
        <v>1.5796079110226338E-4</v>
      </c>
      <c r="K4144" s="102">
        <f t="shared" si="388"/>
        <v>7.0351753040690944E-4</v>
      </c>
      <c r="L4144" s="96">
        <f t="shared" si="389"/>
        <v>3.65E-3</v>
      </c>
    </row>
    <row r="4145" spans="1:12" ht="13.95" customHeight="1" x14ac:dyDescent="0.3">
      <c r="A4145" s="94">
        <v>44316</v>
      </c>
      <c r="B4145" s="57" t="s">
        <v>214</v>
      </c>
      <c r="C4145" s="57" t="s">
        <v>114</v>
      </c>
      <c r="D4145" s="19" t="str">
        <f t="shared" si="384"/>
        <v>Defensives</v>
      </c>
      <c r="E4145" s="19" t="str">
        <f t="shared" si="385"/>
        <v>Defensives</v>
      </c>
      <c r="F4145" s="100">
        <v>3.5999999999999999E-3</v>
      </c>
      <c r="G4145" s="101">
        <v>22.422000000000001</v>
      </c>
      <c r="H4145" s="98">
        <v>0.22817000000000001</v>
      </c>
      <c r="I4145" s="20">
        <f t="shared" si="386"/>
        <v>1</v>
      </c>
      <c r="J4145" s="102">
        <f t="shared" si="387"/>
        <v>1.6055659620016054E-4</v>
      </c>
      <c r="K4145" s="102">
        <f t="shared" si="388"/>
        <v>7.0367093044730036E-4</v>
      </c>
      <c r="L4145" s="96">
        <f t="shared" si="389"/>
        <v>3.5999999999999999E-3</v>
      </c>
    </row>
    <row r="4146" spans="1:12" ht="13.95" customHeight="1" x14ac:dyDescent="0.3">
      <c r="A4146" s="94">
        <v>44347</v>
      </c>
      <c r="B4146" s="57" t="s">
        <v>214</v>
      </c>
      <c r="C4146" s="57" t="s">
        <v>114</v>
      </c>
      <c r="D4146" s="19" t="str">
        <f t="shared" si="384"/>
        <v>Defensives</v>
      </c>
      <c r="E4146" s="19" t="str">
        <f t="shared" si="385"/>
        <v>Defensives</v>
      </c>
      <c r="F4146" s="100">
        <v>3.5200000000000001E-3</v>
      </c>
      <c r="G4146" s="101">
        <v>24.106999999999999</v>
      </c>
      <c r="H4146" s="98">
        <v>0.22606999999999999</v>
      </c>
      <c r="I4146" s="20">
        <f t="shared" si="386"/>
        <v>1</v>
      </c>
      <c r="J4146" s="102">
        <f t="shared" si="387"/>
        <v>1.4601568009291909E-4</v>
      </c>
      <c r="K4146" s="102">
        <f t="shared" si="388"/>
        <v>6.4588702655336448E-4</v>
      </c>
      <c r="L4146" s="96">
        <f t="shared" si="389"/>
        <v>3.5200000000000001E-3</v>
      </c>
    </row>
    <row r="4147" spans="1:12" ht="13.95" customHeight="1" x14ac:dyDescent="0.3">
      <c r="A4147" s="94">
        <v>44377</v>
      </c>
      <c r="B4147" s="57" t="s">
        <v>214</v>
      </c>
      <c r="C4147" s="57" t="s">
        <v>114</v>
      </c>
      <c r="D4147" s="19" t="str">
        <f t="shared" si="384"/>
        <v>Defensives</v>
      </c>
      <c r="E4147" s="19" t="str">
        <f t="shared" si="385"/>
        <v>Defensives</v>
      </c>
      <c r="F4147" s="100">
        <v>3.4299999999999999E-3</v>
      </c>
      <c r="G4147" s="101">
        <v>23.253</v>
      </c>
      <c r="H4147" s="98">
        <v>0.21328</v>
      </c>
      <c r="I4147" s="20">
        <f t="shared" si="386"/>
        <v>1</v>
      </c>
      <c r="J4147" s="102">
        <f t="shared" si="387"/>
        <v>1.475078484496624E-4</v>
      </c>
      <c r="K4147" s="102">
        <f t="shared" si="388"/>
        <v>6.9161594359369095E-4</v>
      </c>
      <c r="L4147" s="96">
        <f t="shared" si="389"/>
        <v>3.4299999999999999E-3</v>
      </c>
    </row>
    <row r="4148" spans="1:12" ht="13.95" customHeight="1" x14ac:dyDescent="0.3">
      <c r="A4148" s="94">
        <v>44408</v>
      </c>
      <c r="B4148" s="57" t="s">
        <v>214</v>
      </c>
      <c r="C4148" s="57" t="s">
        <v>114</v>
      </c>
      <c r="D4148" s="19" t="str">
        <f t="shared" si="384"/>
        <v>Defensives</v>
      </c>
      <c r="E4148" s="19" t="str">
        <f t="shared" si="385"/>
        <v>Defensives</v>
      </c>
      <c r="F4148" s="100">
        <v>3.2200000000000002E-3</v>
      </c>
      <c r="G4148" s="101">
        <v>20.449000000000002</v>
      </c>
      <c r="H4148" s="98">
        <v>0.21037</v>
      </c>
      <c r="I4148" s="20">
        <f t="shared" si="386"/>
        <v>1</v>
      </c>
      <c r="J4148" s="102">
        <f t="shared" si="387"/>
        <v>1.5746491270966794E-4</v>
      </c>
      <c r="K4148" s="102">
        <f t="shared" si="388"/>
        <v>7.4851410709544106E-4</v>
      </c>
      <c r="L4148" s="96">
        <f t="shared" si="389"/>
        <v>3.2200000000000002E-3</v>
      </c>
    </row>
    <row r="4149" spans="1:12" ht="13.95" customHeight="1" x14ac:dyDescent="0.3">
      <c r="A4149" s="94">
        <v>44439</v>
      </c>
      <c r="B4149" s="57" t="s">
        <v>214</v>
      </c>
      <c r="C4149" s="57" t="s">
        <v>114</v>
      </c>
      <c r="D4149" s="19" t="str">
        <f t="shared" si="384"/>
        <v>Defensives</v>
      </c>
      <c r="E4149" s="19" t="str">
        <f t="shared" si="385"/>
        <v>Defensives</v>
      </c>
      <c r="F4149" s="100">
        <v>3.3600000000000001E-3</v>
      </c>
      <c r="G4149" s="101">
        <v>20.52</v>
      </c>
      <c r="H4149" s="98">
        <v>0.23610999999999999</v>
      </c>
      <c r="I4149" s="20">
        <f t="shared" si="386"/>
        <v>1</v>
      </c>
      <c r="J4149" s="102">
        <f t="shared" si="387"/>
        <v>1.6374269005847955E-4</v>
      </c>
      <c r="K4149" s="102">
        <f t="shared" si="388"/>
        <v>6.9350171554986894E-4</v>
      </c>
      <c r="L4149" s="96">
        <f t="shared" si="389"/>
        <v>3.3600000000000001E-3</v>
      </c>
    </row>
    <row r="4150" spans="1:12" ht="13.95" customHeight="1" x14ac:dyDescent="0.3">
      <c r="A4150" s="94">
        <v>44469</v>
      </c>
      <c r="B4150" s="57" t="s">
        <v>214</v>
      </c>
      <c r="C4150" s="57" t="s">
        <v>114</v>
      </c>
      <c r="D4150" s="19" t="str">
        <f t="shared" si="384"/>
        <v>Defensives</v>
      </c>
      <c r="E4150" s="19" t="str">
        <f t="shared" si="385"/>
        <v>Defensives</v>
      </c>
      <c r="F4150" s="100">
        <v>3.1099999999999999E-3</v>
      </c>
      <c r="G4150" s="101">
        <v>19.027999999999999</v>
      </c>
      <c r="H4150" s="98">
        <v>0.24171000000000001</v>
      </c>
      <c r="I4150" s="20">
        <f t="shared" si="386"/>
        <v>1</v>
      </c>
      <c r="J4150" s="102">
        <f t="shared" si="387"/>
        <v>1.6344334664704648E-4</v>
      </c>
      <c r="K4150" s="102">
        <f t="shared" si="388"/>
        <v>6.761960475240845E-4</v>
      </c>
      <c r="L4150" s="96">
        <f t="shared" si="389"/>
        <v>3.1099999999999999E-3</v>
      </c>
    </row>
    <row r="4151" spans="1:12" ht="13.95" customHeight="1" x14ac:dyDescent="0.3">
      <c r="A4151" s="94">
        <v>44500</v>
      </c>
      <c r="B4151" s="57" t="s">
        <v>214</v>
      </c>
      <c r="C4151" s="57" t="s">
        <v>114</v>
      </c>
      <c r="D4151" s="19" t="str">
        <f t="shared" si="384"/>
        <v>Defensives</v>
      </c>
      <c r="E4151" s="19" t="str">
        <f t="shared" si="385"/>
        <v>Defensives</v>
      </c>
      <c r="F4151" s="100">
        <v>2.8700000000000002E-3</v>
      </c>
      <c r="G4151" s="101">
        <v>15.840999999999999</v>
      </c>
      <c r="H4151" s="98">
        <v>0.19758999999999999</v>
      </c>
      <c r="I4151" s="20">
        <f t="shared" si="386"/>
        <v>1</v>
      </c>
      <c r="J4151" s="102">
        <f t="shared" si="387"/>
        <v>1.811754308440124E-4</v>
      </c>
      <c r="K4151" s="102">
        <f t="shared" si="388"/>
        <v>9.169261138924663E-4</v>
      </c>
      <c r="L4151" s="96">
        <f t="shared" si="389"/>
        <v>2.8700000000000002E-3</v>
      </c>
    </row>
    <row r="4152" spans="1:12" ht="13.95" customHeight="1" x14ac:dyDescent="0.3">
      <c r="A4152" s="94">
        <v>44530</v>
      </c>
      <c r="B4152" s="57" t="s">
        <v>214</v>
      </c>
      <c r="C4152" s="57" t="s">
        <v>114</v>
      </c>
      <c r="D4152" s="19" t="str">
        <f t="shared" si="384"/>
        <v>Defensives</v>
      </c>
      <c r="E4152" s="19" t="str">
        <f t="shared" si="385"/>
        <v>Defensives</v>
      </c>
      <c r="F4152" s="100">
        <v>2.7100000000000002E-3</v>
      </c>
      <c r="G4152" s="101">
        <v>15.743</v>
      </c>
      <c r="H4152" s="98">
        <v>0.16766</v>
      </c>
      <c r="I4152" s="20">
        <f t="shared" si="386"/>
        <v>1</v>
      </c>
      <c r="J4152" s="102">
        <f t="shared" si="387"/>
        <v>1.7213999872959412E-4</v>
      </c>
      <c r="K4152" s="102">
        <f t="shared" si="388"/>
        <v>1.0267207367863182E-3</v>
      </c>
      <c r="L4152" s="96">
        <f t="shared" si="389"/>
        <v>2.7100000000000002E-3</v>
      </c>
    </row>
    <row r="4153" spans="1:12" ht="13.95" customHeight="1" x14ac:dyDescent="0.3">
      <c r="A4153" s="94">
        <v>44561</v>
      </c>
      <c r="B4153" s="57" t="s">
        <v>214</v>
      </c>
      <c r="C4153" s="57" t="s">
        <v>114</v>
      </c>
      <c r="D4153" s="19" t="str">
        <f t="shared" si="384"/>
        <v>Defensives</v>
      </c>
      <c r="E4153" s="19" t="str">
        <f t="shared" si="385"/>
        <v>Defensives</v>
      </c>
      <c r="F4153" s="100">
        <v>2.7299999999999998E-3</v>
      </c>
      <c r="G4153" s="101">
        <v>16.824000000000002</v>
      </c>
      <c r="H4153" s="98">
        <v>0.17219999999999999</v>
      </c>
      <c r="I4153" s="20">
        <f t="shared" si="386"/>
        <v>1</v>
      </c>
      <c r="J4153" s="102">
        <f t="shared" si="387"/>
        <v>1.6226818830242508E-4</v>
      </c>
      <c r="K4153" s="102">
        <f t="shared" si="388"/>
        <v>9.4232397388167876E-4</v>
      </c>
      <c r="L4153" s="96">
        <f t="shared" si="389"/>
        <v>2.7299999999999998E-3</v>
      </c>
    </row>
    <row r="4154" spans="1:12" ht="13.95" customHeight="1" x14ac:dyDescent="0.3">
      <c r="A4154" s="94">
        <v>44592</v>
      </c>
      <c r="B4154" s="57" t="s">
        <v>214</v>
      </c>
      <c r="C4154" s="57" t="s">
        <v>114</v>
      </c>
      <c r="D4154" s="19" t="str">
        <f t="shared" si="384"/>
        <v>Defensives</v>
      </c>
      <c r="E4154" s="19" t="str">
        <f t="shared" si="385"/>
        <v>Defensives</v>
      </c>
      <c r="F4154" s="100">
        <v>2.8700000000000002E-3</v>
      </c>
      <c r="G4154" s="101">
        <v>19.294</v>
      </c>
      <c r="H4154" s="98">
        <v>0.17863999999999999</v>
      </c>
      <c r="I4154" s="20">
        <f t="shared" si="386"/>
        <v>1</v>
      </c>
      <c r="J4154" s="102">
        <f t="shared" si="387"/>
        <v>1.4875090701772572E-4</v>
      </c>
      <c r="K4154" s="102">
        <f t="shared" si="388"/>
        <v>8.3268532813326091E-4</v>
      </c>
      <c r="L4154" s="96">
        <f t="shared" si="389"/>
        <v>2.8700000000000002E-3</v>
      </c>
    </row>
    <row r="4155" spans="1:12" ht="13.95" customHeight="1" x14ac:dyDescent="0.3">
      <c r="A4155" s="94">
        <v>44620</v>
      </c>
      <c r="B4155" s="57" t="s">
        <v>214</v>
      </c>
      <c r="C4155" s="57" t="s">
        <v>114</v>
      </c>
      <c r="D4155" s="19" t="str">
        <f t="shared" si="384"/>
        <v>Defensives</v>
      </c>
      <c r="E4155" s="19" t="str">
        <f t="shared" si="385"/>
        <v>Defensives</v>
      </c>
      <c r="F4155" s="100">
        <v>2.5300000000000001E-3</v>
      </c>
      <c r="G4155" s="101">
        <v>17.163</v>
      </c>
      <c r="H4155" s="98">
        <v>0.18115999999999999</v>
      </c>
      <c r="I4155" s="20">
        <f t="shared" si="386"/>
        <v>1</v>
      </c>
      <c r="J4155" s="102">
        <f t="shared" si="387"/>
        <v>1.4741012643477248E-4</v>
      </c>
      <c r="K4155" s="102">
        <f t="shared" si="388"/>
        <v>8.137012940758031E-4</v>
      </c>
      <c r="L4155" s="96">
        <f t="shared" si="389"/>
        <v>2.5300000000000001E-3</v>
      </c>
    </row>
    <row r="4156" spans="1:12" ht="13.95" customHeight="1" x14ac:dyDescent="0.3">
      <c r="A4156" s="94">
        <v>44651</v>
      </c>
      <c r="B4156" s="57" t="s">
        <v>214</v>
      </c>
      <c r="C4156" s="57" t="s">
        <v>114</v>
      </c>
      <c r="D4156" s="19" t="str">
        <f t="shared" si="384"/>
        <v>Defensives</v>
      </c>
      <c r="E4156" s="19" t="str">
        <f t="shared" si="385"/>
        <v>Defensives</v>
      </c>
      <c r="F4156" s="100">
        <v>2.14E-3</v>
      </c>
      <c r="G4156" s="101">
        <v>15.923999999999999</v>
      </c>
      <c r="H4156" s="98">
        <v>0.18395</v>
      </c>
      <c r="I4156" s="20">
        <f t="shared" si="386"/>
        <v>1</v>
      </c>
      <c r="J4156" s="102">
        <f t="shared" si="387"/>
        <v>1.3438834463702588E-4</v>
      </c>
      <c r="K4156" s="102">
        <f t="shared" si="388"/>
        <v>7.3056996269108931E-4</v>
      </c>
      <c r="L4156" s="96">
        <f t="shared" si="389"/>
        <v>2.14E-3</v>
      </c>
    </row>
    <row r="4157" spans="1:12" ht="13.95" customHeight="1" x14ac:dyDescent="0.3">
      <c r="A4157" s="94">
        <v>44681</v>
      </c>
      <c r="B4157" s="57" t="s">
        <v>214</v>
      </c>
      <c r="C4157" s="57" t="s">
        <v>114</v>
      </c>
      <c r="D4157" s="19" t="str">
        <f t="shared" si="384"/>
        <v>Defensives</v>
      </c>
      <c r="E4157" s="19" t="str">
        <f t="shared" si="385"/>
        <v>Defensives</v>
      </c>
      <c r="F4157" s="100">
        <v>2.1700000000000001E-3</v>
      </c>
      <c r="G4157" s="101">
        <v>14.12</v>
      </c>
      <c r="H4157" s="98">
        <v>0.18171000000000001</v>
      </c>
      <c r="I4157" s="20">
        <f t="shared" si="386"/>
        <v>1</v>
      </c>
      <c r="J4157" s="102">
        <f t="shared" si="387"/>
        <v>1.5368271954674221E-4</v>
      </c>
      <c r="K4157" s="102">
        <f t="shared" si="388"/>
        <v>8.4575818362633978E-4</v>
      </c>
      <c r="L4157" s="96">
        <f t="shared" si="389"/>
        <v>2.1700000000000001E-3</v>
      </c>
    </row>
    <row r="4158" spans="1:12" ht="13.95" customHeight="1" x14ac:dyDescent="0.3">
      <c r="A4158" s="94">
        <v>44712</v>
      </c>
      <c r="B4158" s="57" t="s">
        <v>214</v>
      </c>
      <c r="C4158" s="57" t="s">
        <v>114</v>
      </c>
      <c r="D4158" s="19" t="str">
        <f t="shared" si="384"/>
        <v>Defensives</v>
      </c>
      <c r="E4158" s="19" t="str">
        <f t="shared" si="385"/>
        <v>Defensives</v>
      </c>
      <c r="F4158" s="100">
        <v>2.2499999999999998E-3</v>
      </c>
      <c r="G4158" s="101">
        <v>15.036</v>
      </c>
      <c r="H4158" s="98">
        <v>0.17546999999999999</v>
      </c>
      <c r="I4158" s="20">
        <f t="shared" si="386"/>
        <v>1</v>
      </c>
      <c r="J4158" s="102">
        <f t="shared" si="387"/>
        <v>1.4964086193136473E-4</v>
      </c>
      <c r="K4158" s="102">
        <f t="shared" si="388"/>
        <v>8.5280026176192357E-4</v>
      </c>
      <c r="L4158" s="96">
        <f t="shared" si="389"/>
        <v>2.2499999999999998E-3</v>
      </c>
    </row>
    <row r="4159" spans="1:12" ht="13.95" customHeight="1" x14ac:dyDescent="0.3">
      <c r="A4159" s="94">
        <v>44742</v>
      </c>
      <c r="B4159" s="57" t="s">
        <v>214</v>
      </c>
      <c r="C4159" s="57" t="s">
        <v>114</v>
      </c>
      <c r="D4159" s="19" t="str">
        <f t="shared" si="384"/>
        <v>Defensives</v>
      </c>
      <c r="E4159" s="19" t="str">
        <f t="shared" si="385"/>
        <v>Defensives</v>
      </c>
      <c r="F4159" s="100">
        <v>2.7000000000000001E-3</v>
      </c>
      <c r="G4159" s="101">
        <v>15.625999999999999</v>
      </c>
      <c r="H4159" s="98">
        <v>0.18062</v>
      </c>
      <c r="I4159" s="20">
        <f t="shared" si="386"/>
        <v>1</v>
      </c>
      <c r="J4159" s="102">
        <f t="shared" si="387"/>
        <v>1.7278894150774351E-4</v>
      </c>
      <c r="K4159" s="102">
        <f t="shared" si="388"/>
        <v>9.5664345868532558E-4</v>
      </c>
      <c r="L4159" s="96">
        <f t="shared" si="389"/>
        <v>2.7000000000000001E-3</v>
      </c>
    </row>
    <row r="4160" spans="1:12" ht="13.95" customHeight="1" x14ac:dyDescent="0.3">
      <c r="A4160" s="94">
        <v>44773</v>
      </c>
      <c r="B4160" s="57" t="s">
        <v>214</v>
      </c>
      <c r="C4160" s="57" t="s">
        <v>114</v>
      </c>
      <c r="D4160" s="19" t="str">
        <f t="shared" si="384"/>
        <v>Defensives</v>
      </c>
      <c r="E4160" s="19" t="str">
        <f t="shared" si="385"/>
        <v>Defensives</v>
      </c>
      <c r="F4160" s="100">
        <v>2.5600000000000002E-3</v>
      </c>
      <c r="G4160" s="101">
        <v>14.775</v>
      </c>
      <c r="H4160" s="98">
        <v>0.18389</v>
      </c>
      <c r="I4160" s="20">
        <f t="shared" si="386"/>
        <v>1</v>
      </c>
      <c r="J4160" s="102">
        <f t="shared" si="387"/>
        <v>1.7326565143824027E-4</v>
      </c>
      <c r="K4160" s="102">
        <f t="shared" si="388"/>
        <v>9.4222443546816183E-4</v>
      </c>
      <c r="L4160" s="96">
        <f t="shared" si="389"/>
        <v>2.5600000000000002E-3</v>
      </c>
    </row>
    <row r="4161" spans="1:12" ht="13.95" customHeight="1" x14ac:dyDescent="0.3">
      <c r="A4161" s="94">
        <v>44804</v>
      </c>
      <c r="B4161" s="57" t="s">
        <v>214</v>
      </c>
      <c r="C4161" s="57" t="s">
        <v>114</v>
      </c>
      <c r="D4161" s="19" t="str">
        <f t="shared" si="384"/>
        <v>Defensives</v>
      </c>
      <c r="E4161" s="19" t="str">
        <f t="shared" si="385"/>
        <v>Defensives</v>
      </c>
      <c r="F4161" s="100">
        <v>2.4299999999999999E-3</v>
      </c>
      <c r="G4161" s="101">
        <v>14.58</v>
      </c>
      <c r="H4161" s="98">
        <v>0.18285999999999999</v>
      </c>
      <c r="I4161" s="20">
        <f t="shared" si="386"/>
        <v>1</v>
      </c>
      <c r="J4161" s="102">
        <f t="shared" si="387"/>
        <v>1.6666666666666666E-4</v>
      </c>
      <c r="K4161" s="102">
        <f t="shared" si="388"/>
        <v>9.1144409201939555E-4</v>
      </c>
      <c r="L4161" s="96">
        <f t="shared" si="389"/>
        <v>2.4299999999999999E-3</v>
      </c>
    </row>
    <row r="4162" spans="1:12" ht="13.95" customHeight="1" x14ac:dyDescent="0.3">
      <c r="A4162" s="94">
        <v>44834</v>
      </c>
      <c r="B4162" s="57" t="s">
        <v>214</v>
      </c>
      <c r="C4162" s="57" t="s">
        <v>114</v>
      </c>
      <c r="D4162" s="19" t="str">
        <f t="shared" si="384"/>
        <v>Defensives</v>
      </c>
      <c r="E4162" s="19" t="str">
        <f t="shared" si="385"/>
        <v>Defensives</v>
      </c>
      <c r="F4162" s="100">
        <v>2.5899999999999999E-3</v>
      </c>
      <c r="G4162" s="101">
        <v>16.146999999999998</v>
      </c>
      <c r="H4162" s="98">
        <v>0.18332000000000001</v>
      </c>
      <c r="I4162" s="20">
        <f t="shared" si="386"/>
        <v>1</v>
      </c>
      <c r="J4162" s="102">
        <f t="shared" si="387"/>
        <v>1.6040131293738777E-4</v>
      </c>
      <c r="K4162" s="102">
        <f t="shared" si="388"/>
        <v>8.7497988728664499E-4</v>
      </c>
      <c r="L4162" s="96">
        <f t="shared" si="389"/>
        <v>2.5899999999999999E-3</v>
      </c>
    </row>
    <row r="4163" spans="1:12" ht="13.95" customHeight="1" x14ac:dyDescent="0.3">
      <c r="A4163" s="94">
        <v>44865</v>
      </c>
      <c r="B4163" s="57" t="s">
        <v>214</v>
      </c>
      <c r="C4163" s="57" t="s">
        <v>114</v>
      </c>
      <c r="D4163" s="19" t="str">
        <f t="shared" si="384"/>
        <v>Defensives</v>
      </c>
      <c r="E4163" s="19" t="str">
        <f t="shared" si="385"/>
        <v>Defensives</v>
      </c>
      <c r="F4163" s="100">
        <v>3.15E-3</v>
      </c>
      <c r="G4163" s="101">
        <v>16.88</v>
      </c>
      <c r="H4163" s="98">
        <v>0.18318000000000001</v>
      </c>
      <c r="I4163" s="20">
        <f t="shared" si="386"/>
        <v>1</v>
      </c>
      <c r="J4163" s="102">
        <f t="shared" si="387"/>
        <v>1.8661137440758295E-4</v>
      </c>
      <c r="K4163" s="102">
        <f t="shared" si="388"/>
        <v>1.0187322546543452E-3</v>
      </c>
      <c r="L4163" s="96">
        <f t="shared" si="389"/>
        <v>3.15E-3</v>
      </c>
    </row>
    <row r="4164" spans="1:12" ht="13.95" customHeight="1" x14ac:dyDescent="0.3">
      <c r="A4164" s="94">
        <v>44895</v>
      </c>
      <c r="B4164" s="57" t="s">
        <v>214</v>
      </c>
      <c r="C4164" s="57" t="s">
        <v>114</v>
      </c>
      <c r="D4164" s="19" t="str">
        <f t="shared" si="384"/>
        <v>Defensives</v>
      </c>
      <c r="E4164" s="19" t="str">
        <f t="shared" si="385"/>
        <v>Defensives</v>
      </c>
      <c r="F4164" s="100">
        <v>3.15E-3</v>
      </c>
      <c r="G4164" s="101">
        <v>15.603999999999999</v>
      </c>
      <c r="H4164" s="98">
        <v>0.18459</v>
      </c>
      <c r="I4164" s="20">
        <f t="shared" si="386"/>
        <v>1</v>
      </c>
      <c r="J4164" s="102">
        <f t="shared" si="387"/>
        <v>2.0187131504742376E-4</v>
      </c>
      <c r="K4164" s="102">
        <f t="shared" si="388"/>
        <v>1.0936199959229848E-3</v>
      </c>
      <c r="L4164" s="96">
        <f t="shared" si="389"/>
        <v>3.15E-3</v>
      </c>
    </row>
    <row r="4165" spans="1:12" ht="13.95" customHeight="1" x14ac:dyDescent="0.3">
      <c r="A4165" s="94">
        <v>44926</v>
      </c>
      <c r="B4165" s="57" t="s">
        <v>214</v>
      </c>
      <c r="C4165" s="57" t="s">
        <v>114</v>
      </c>
      <c r="D4165" s="19" t="str">
        <f t="shared" ref="D4165:D4228" si="390">VLOOKUP(C4165,GicsMap,2,FALSE)</f>
        <v>Defensives</v>
      </c>
      <c r="E4165" s="19" t="str">
        <f t="shared" ref="E4165:E4228" si="391">IF(D4165="Cyclicals",IF(COUNTIF(GlobalList,B4165)&gt;0,"WEG &amp; Embraer","Cyclicals ex-WEG &amp; Embraer"),D4165)</f>
        <v>Defensives</v>
      </c>
      <c r="F4165" s="100">
        <v>2.8E-3</v>
      </c>
      <c r="G4165" s="101">
        <v>13.558</v>
      </c>
      <c r="H4165" s="98">
        <v>0.18187999999999999</v>
      </c>
      <c r="I4165" s="20">
        <f t="shared" ref="I4165:I4228" si="392">IF(AND(ISNUMBER(G4165),ISNUMBER(H4165),G4165&gt;=PEmin,G4165&lt;=PEmax,H4165&gt;=ROEmin,H4165&lt;=ROEmax),1,0)</f>
        <v>1</v>
      </c>
      <c r="J4165" s="102">
        <f t="shared" ref="J4165:J4228" si="393">IF(I4165=1,F4165/G4165,0)</f>
        <v>2.0652013571323204E-4</v>
      </c>
      <c r="K4165" s="102">
        <f t="shared" ref="K4165:K4228" si="394">IF(I4165=1,J4165/H4165,0)</f>
        <v>1.1354746850298662E-3</v>
      </c>
      <c r="L4165" s="96">
        <f t="shared" ref="L4165:L4228" si="395">I4165*F4165</f>
        <v>2.8E-3</v>
      </c>
    </row>
    <row r="4166" spans="1:12" ht="13.95" customHeight="1" x14ac:dyDescent="0.3">
      <c r="A4166" s="94">
        <v>44957</v>
      </c>
      <c r="B4166" s="57" t="s">
        <v>214</v>
      </c>
      <c r="C4166" s="57" t="s">
        <v>114</v>
      </c>
      <c r="D4166" s="19" t="str">
        <f t="shared" si="390"/>
        <v>Defensives</v>
      </c>
      <c r="E4166" s="19" t="str">
        <f t="shared" si="391"/>
        <v>Defensives</v>
      </c>
      <c r="F4166" s="100">
        <v>2.7200000000000002E-3</v>
      </c>
      <c r="G4166" s="101">
        <v>13.337999999999999</v>
      </c>
      <c r="H4166" s="98">
        <v>0.18803</v>
      </c>
      <c r="I4166" s="20">
        <f t="shared" si="392"/>
        <v>1</v>
      </c>
      <c r="J4166" s="102">
        <f t="shared" si="393"/>
        <v>2.0392862498125658E-4</v>
      </c>
      <c r="K4166" s="102">
        <f t="shared" si="394"/>
        <v>1.0845536615500537E-3</v>
      </c>
      <c r="L4166" s="96">
        <f t="shared" si="395"/>
        <v>2.7200000000000002E-3</v>
      </c>
    </row>
    <row r="4167" spans="1:12" ht="13.95" customHeight="1" x14ac:dyDescent="0.3">
      <c r="A4167" s="94">
        <v>44985</v>
      </c>
      <c r="B4167" s="57" t="s">
        <v>214</v>
      </c>
      <c r="C4167" s="57" t="s">
        <v>114</v>
      </c>
      <c r="D4167" s="19" t="str">
        <f t="shared" si="390"/>
        <v>Defensives</v>
      </c>
      <c r="E4167" s="19" t="str">
        <f t="shared" si="391"/>
        <v>Defensives</v>
      </c>
      <c r="F4167" s="100">
        <v>2.7000000000000001E-3</v>
      </c>
      <c r="G4167" s="101">
        <v>12.622999999999999</v>
      </c>
      <c r="H4167" s="98">
        <v>0.17566999999999999</v>
      </c>
      <c r="I4167" s="20">
        <f t="shared" si="392"/>
        <v>1</v>
      </c>
      <c r="J4167" s="102">
        <f t="shared" si="393"/>
        <v>2.1389527053790702E-4</v>
      </c>
      <c r="K4167" s="102">
        <f t="shared" si="394"/>
        <v>1.2175970315814141E-3</v>
      </c>
      <c r="L4167" s="96">
        <f t="shared" si="395"/>
        <v>2.7000000000000001E-3</v>
      </c>
    </row>
    <row r="4168" spans="1:12" ht="13.95" customHeight="1" x14ac:dyDescent="0.3">
      <c r="A4168" s="94">
        <v>45016</v>
      </c>
      <c r="B4168" s="57" t="s">
        <v>214</v>
      </c>
      <c r="C4168" s="57" t="s">
        <v>114</v>
      </c>
      <c r="D4168" s="19" t="str">
        <f t="shared" si="390"/>
        <v>Defensives</v>
      </c>
      <c r="E4168" s="19" t="str">
        <f t="shared" si="391"/>
        <v>Defensives</v>
      </c>
      <c r="F4168" s="100">
        <v>2.8500000000000001E-3</v>
      </c>
      <c r="G4168" s="101">
        <v>13.129</v>
      </c>
      <c r="H4168" s="98">
        <v>0.16808999999999999</v>
      </c>
      <c r="I4168" s="20">
        <f t="shared" si="392"/>
        <v>1</v>
      </c>
      <c r="J4168" s="102">
        <f t="shared" si="393"/>
        <v>2.1707670043415341E-4</v>
      </c>
      <c r="K4168" s="102">
        <f t="shared" si="394"/>
        <v>1.2914313786314083E-3</v>
      </c>
      <c r="L4168" s="96">
        <f t="shared" si="395"/>
        <v>2.8500000000000001E-3</v>
      </c>
    </row>
    <row r="4169" spans="1:12" ht="13.95" customHeight="1" x14ac:dyDescent="0.3">
      <c r="A4169" s="94">
        <v>45046</v>
      </c>
      <c r="B4169" s="57" t="s">
        <v>214</v>
      </c>
      <c r="C4169" s="57" t="s">
        <v>114</v>
      </c>
      <c r="D4169" s="19" t="str">
        <f t="shared" si="390"/>
        <v>Defensives</v>
      </c>
      <c r="E4169" s="19" t="str">
        <f t="shared" si="391"/>
        <v>Defensives</v>
      </c>
      <c r="F4169" s="100">
        <v>3.1800000000000001E-3</v>
      </c>
      <c r="G4169" s="101">
        <v>12.925000000000001</v>
      </c>
      <c r="H4169" s="98">
        <v>0.16497999999999999</v>
      </c>
      <c r="I4169" s="20">
        <f t="shared" si="392"/>
        <v>1</v>
      </c>
      <c r="J4169" s="102">
        <f t="shared" si="393"/>
        <v>2.4603481624758218E-4</v>
      </c>
      <c r="K4169" s="102">
        <f t="shared" si="394"/>
        <v>1.4913008622110691E-3</v>
      </c>
      <c r="L4169" s="96">
        <f t="shared" si="395"/>
        <v>3.1800000000000001E-3</v>
      </c>
    </row>
    <row r="4170" spans="1:12" ht="13.95" customHeight="1" x14ac:dyDescent="0.3">
      <c r="A4170" s="94">
        <v>45077</v>
      </c>
      <c r="B4170" s="57" t="s">
        <v>214</v>
      </c>
      <c r="C4170" s="57" t="s">
        <v>114</v>
      </c>
      <c r="D4170" s="19" t="str">
        <f t="shared" si="390"/>
        <v>Defensives</v>
      </c>
      <c r="E4170" s="19" t="str">
        <f t="shared" si="391"/>
        <v>Defensives</v>
      </c>
      <c r="F4170" s="100">
        <v>3.3E-3</v>
      </c>
      <c r="G4170" s="101">
        <v>13.726000000000001</v>
      </c>
      <c r="H4170" s="98">
        <v>0.16011</v>
      </c>
      <c r="I4170" s="20">
        <f t="shared" si="392"/>
        <v>1</v>
      </c>
      <c r="J4170" s="102">
        <f t="shared" si="393"/>
        <v>2.4041964155617075E-4</v>
      </c>
      <c r="K4170" s="102">
        <f t="shared" si="394"/>
        <v>1.5015904163148508E-3</v>
      </c>
      <c r="L4170" s="96">
        <f t="shared" si="395"/>
        <v>3.3E-3</v>
      </c>
    </row>
    <row r="4171" spans="1:12" ht="13.95" customHeight="1" x14ac:dyDescent="0.3">
      <c r="A4171" s="94">
        <v>45107</v>
      </c>
      <c r="B4171" s="57" t="s">
        <v>214</v>
      </c>
      <c r="C4171" s="57" t="s">
        <v>114</v>
      </c>
      <c r="D4171" s="19" t="str">
        <f t="shared" si="390"/>
        <v>Defensives</v>
      </c>
      <c r="E4171" s="19" t="str">
        <f t="shared" si="391"/>
        <v>Defensives</v>
      </c>
      <c r="F4171" s="100">
        <v>3.3E-3</v>
      </c>
      <c r="G4171" s="101">
        <v>14.868</v>
      </c>
      <c r="H4171" s="98">
        <v>0.16572999999999999</v>
      </c>
      <c r="I4171" s="20">
        <f t="shared" si="392"/>
        <v>1</v>
      </c>
      <c r="J4171" s="102">
        <f t="shared" si="393"/>
        <v>2.2195318805488297E-4</v>
      </c>
      <c r="K4171" s="102">
        <f t="shared" si="394"/>
        <v>1.3392456891020514E-3</v>
      </c>
      <c r="L4171" s="96">
        <f t="shared" si="395"/>
        <v>3.3E-3</v>
      </c>
    </row>
    <row r="4172" spans="1:12" ht="13.95" customHeight="1" x14ac:dyDescent="0.3">
      <c r="A4172" s="94">
        <v>45138</v>
      </c>
      <c r="B4172" s="57" t="s">
        <v>214</v>
      </c>
      <c r="C4172" s="57" t="s">
        <v>114</v>
      </c>
      <c r="D4172" s="19" t="str">
        <f t="shared" si="390"/>
        <v>Defensives</v>
      </c>
      <c r="E4172" s="19" t="str">
        <f t="shared" si="391"/>
        <v>Defensives</v>
      </c>
      <c r="F4172" s="100">
        <v>3.2100000000000002E-3</v>
      </c>
      <c r="G4172" s="101">
        <v>14.648</v>
      </c>
      <c r="H4172" s="98">
        <v>0.1565</v>
      </c>
      <c r="I4172" s="20">
        <f t="shared" si="392"/>
        <v>1</v>
      </c>
      <c r="J4172" s="102">
        <f t="shared" si="393"/>
        <v>2.1914254505734572E-4</v>
      </c>
      <c r="K4172" s="102">
        <f t="shared" si="394"/>
        <v>1.4002718534015701E-3</v>
      </c>
      <c r="L4172" s="96">
        <f t="shared" si="395"/>
        <v>3.2100000000000002E-3</v>
      </c>
    </row>
    <row r="4173" spans="1:12" ht="13.95" customHeight="1" x14ac:dyDescent="0.3">
      <c r="A4173" s="94">
        <v>45169</v>
      </c>
      <c r="B4173" s="57" t="s">
        <v>214</v>
      </c>
      <c r="C4173" s="57" t="s">
        <v>114</v>
      </c>
      <c r="D4173" s="19" t="str">
        <f t="shared" si="390"/>
        <v>Defensives</v>
      </c>
      <c r="E4173" s="19" t="str">
        <f t="shared" si="391"/>
        <v>Defensives</v>
      </c>
      <c r="F4173" s="100">
        <v>3.13E-3</v>
      </c>
      <c r="G4173" s="101">
        <v>12.9</v>
      </c>
      <c r="H4173" s="98">
        <v>0.15967000000000001</v>
      </c>
      <c r="I4173" s="20">
        <f t="shared" si="392"/>
        <v>1</v>
      </c>
      <c r="J4173" s="102">
        <f t="shared" si="393"/>
        <v>2.4263565891472868E-4</v>
      </c>
      <c r="K4173" s="102">
        <f t="shared" si="394"/>
        <v>1.5196070577737125E-3</v>
      </c>
      <c r="L4173" s="96">
        <f t="shared" si="395"/>
        <v>3.13E-3</v>
      </c>
    </row>
    <row r="4174" spans="1:12" ht="13.95" customHeight="1" x14ac:dyDescent="0.3">
      <c r="A4174" s="94">
        <v>45199</v>
      </c>
      <c r="B4174" s="57" t="s">
        <v>214</v>
      </c>
      <c r="C4174" s="57" t="s">
        <v>114</v>
      </c>
      <c r="D4174" s="19" t="str">
        <f t="shared" si="390"/>
        <v>Defensives</v>
      </c>
      <c r="E4174" s="19" t="str">
        <f t="shared" si="391"/>
        <v>Defensives</v>
      </c>
      <c r="F4174" s="100">
        <v>2.5699999999999998E-3</v>
      </c>
      <c r="G4174" s="101">
        <v>12.596</v>
      </c>
      <c r="H4174" s="98">
        <v>0.16263</v>
      </c>
      <c r="I4174" s="20">
        <f t="shared" si="392"/>
        <v>1</v>
      </c>
      <c r="J4174" s="102">
        <f t="shared" si="393"/>
        <v>2.0403302635757381E-4</v>
      </c>
      <c r="K4174" s="102">
        <f t="shared" si="394"/>
        <v>1.2545841871584198E-3</v>
      </c>
      <c r="L4174" s="96">
        <f t="shared" si="395"/>
        <v>2.5699999999999998E-3</v>
      </c>
    </row>
    <row r="4175" spans="1:12" ht="13.95" customHeight="1" x14ac:dyDescent="0.3">
      <c r="A4175" s="94">
        <v>45230</v>
      </c>
      <c r="B4175" s="57" t="s">
        <v>214</v>
      </c>
      <c r="C4175" s="57" t="s">
        <v>114</v>
      </c>
      <c r="D4175" s="19" t="str">
        <f t="shared" si="390"/>
        <v>Defensives</v>
      </c>
      <c r="E4175" s="19" t="str">
        <f t="shared" si="391"/>
        <v>Defensives</v>
      </c>
      <c r="F4175" s="100">
        <v>2.6199999999999999E-3</v>
      </c>
      <c r="G4175" s="101">
        <v>12.632999999999999</v>
      </c>
      <c r="H4175" s="98">
        <v>0.14791000000000001</v>
      </c>
      <c r="I4175" s="20">
        <f t="shared" si="392"/>
        <v>1</v>
      </c>
      <c r="J4175" s="102">
        <f t="shared" si="393"/>
        <v>2.0739333491648858E-4</v>
      </c>
      <c r="K4175" s="102">
        <f t="shared" si="394"/>
        <v>1.4021589812486549E-3</v>
      </c>
      <c r="L4175" s="96">
        <f t="shared" si="395"/>
        <v>2.6199999999999999E-3</v>
      </c>
    </row>
    <row r="4176" spans="1:12" ht="13.95" customHeight="1" x14ac:dyDescent="0.3">
      <c r="A4176" s="94">
        <v>45260</v>
      </c>
      <c r="B4176" s="57" t="s">
        <v>214</v>
      </c>
      <c r="C4176" s="57" t="s">
        <v>114</v>
      </c>
      <c r="D4176" s="19" t="str">
        <f t="shared" si="390"/>
        <v>Defensives</v>
      </c>
      <c r="E4176" s="19" t="str">
        <f t="shared" si="391"/>
        <v>Defensives</v>
      </c>
      <c r="F4176" s="100">
        <v>2.6900000000000001E-3</v>
      </c>
      <c r="G4176" s="101">
        <v>13.894</v>
      </c>
      <c r="H4176" s="98">
        <v>0.15354000000000001</v>
      </c>
      <c r="I4176" s="20">
        <f t="shared" si="392"/>
        <v>1</v>
      </c>
      <c r="J4176" s="102">
        <f t="shared" si="393"/>
        <v>1.9360875197927164E-4</v>
      </c>
      <c r="K4176" s="102">
        <f t="shared" si="394"/>
        <v>1.2609662106244082E-3</v>
      </c>
      <c r="L4176" s="96">
        <f t="shared" si="395"/>
        <v>2.6900000000000001E-3</v>
      </c>
    </row>
    <row r="4177" spans="1:12" ht="13.95" customHeight="1" x14ac:dyDescent="0.3">
      <c r="A4177" s="94">
        <v>45291</v>
      </c>
      <c r="B4177" s="57" t="s">
        <v>214</v>
      </c>
      <c r="C4177" s="57" t="s">
        <v>114</v>
      </c>
      <c r="D4177" s="19" t="str">
        <f t="shared" si="390"/>
        <v>Defensives</v>
      </c>
      <c r="E4177" s="19" t="str">
        <f t="shared" si="391"/>
        <v>Defensives</v>
      </c>
      <c r="F4177" s="100">
        <v>1.9E-3</v>
      </c>
      <c r="G4177" s="101">
        <v>14.231</v>
      </c>
      <c r="H4177" s="98">
        <v>0.15628</v>
      </c>
      <c r="I4177" s="20">
        <f t="shared" si="392"/>
        <v>1</v>
      </c>
      <c r="J4177" s="102">
        <f t="shared" si="393"/>
        <v>1.3351134846461949E-4</v>
      </c>
      <c r="K4177" s="102">
        <f t="shared" si="394"/>
        <v>8.5430860292180376E-4</v>
      </c>
      <c r="L4177" s="96">
        <f t="shared" si="395"/>
        <v>1.9E-3</v>
      </c>
    </row>
    <row r="4178" spans="1:12" ht="13.95" customHeight="1" x14ac:dyDescent="0.3">
      <c r="A4178" s="94">
        <v>45322</v>
      </c>
      <c r="B4178" s="57" t="s">
        <v>214</v>
      </c>
      <c r="C4178" s="57" t="s">
        <v>114</v>
      </c>
      <c r="D4178" s="19" t="str">
        <f t="shared" si="390"/>
        <v>Defensives</v>
      </c>
      <c r="E4178" s="19" t="str">
        <f t="shared" si="391"/>
        <v>Defensives</v>
      </c>
      <c r="F4178" s="100">
        <v>1.8E-3</v>
      </c>
      <c r="G4178" s="101">
        <v>12.661</v>
      </c>
      <c r="H4178" s="98">
        <v>0.13370000000000001</v>
      </c>
      <c r="I4178" s="20">
        <f t="shared" si="392"/>
        <v>1</v>
      </c>
      <c r="J4178" s="102">
        <f t="shared" si="393"/>
        <v>1.4216886501856093E-4</v>
      </c>
      <c r="K4178" s="102">
        <f t="shared" si="394"/>
        <v>1.063342296324315E-3</v>
      </c>
      <c r="L4178" s="96">
        <f t="shared" si="395"/>
        <v>1.8E-3</v>
      </c>
    </row>
    <row r="4179" spans="1:12" ht="13.95" customHeight="1" x14ac:dyDescent="0.3">
      <c r="A4179" s="94">
        <v>45351</v>
      </c>
      <c r="B4179" s="57" t="s">
        <v>214</v>
      </c>
      <c r="C4179" s="57" t="s">
        <v>114</v>
      </c>
      <c r="D4179" s="19" t="str">
        <f t="shared" si="390"/>
        <v>Defensives</v>
      </c>
      <c r="E4179" s="19" t="str">
        <f t="shared" si="391"/>
        <v>Defensives</v>
      </c>
      <c r="F4179" s="100">
        <v>1.75E-3</v>
      </c>
      <c r="G4179" s="101">
        <v>12.808</v>
      </c>
      <c r="H4179" s="98">
        <v>0.13336999999999999</v>
      </c>
      <c r="I4179" s="20">
        <f t="shared" si="392"/>
        <v>1</v>
      </c>
      <c r="J4179" s="102">
        <f t="shared" si="393"/>
        <v>1.3663335415365396E-4</v>
      </c>
      <c r="K4179" s="102">
        <f t="shared" si="394"/>
        <v>1.0244684273348877E-3</v>
      </c>
      <c r="L4179" s="96">
        <f t="shared" si="395"/>
        <v>1.75E-3</v>
      </c>
    </row>
    <row r="4180" spans="1:12" ht="13.95" customHeight="1" x14ac:dyDescent="0.3">
      <c r="A4180" s="94">
        <v>45382</v>
      </c>
      <c r="B4180" s="57" t="s">
        <v>214</v>
      </c>
      <c r="C4180" s="57" t="s">
        <v>114</v>
      </c>
      <c r="D4180" s="19" t="str">
        <f t="shared" si="390"/>
        <v>Defensives</v>
      </c>
      <c r="E4180" s="19" t="str">
        <f t="shared" si="391"/>
        <v>Defensives</v>
      </c>
      <c r="F4180" s="100">
        <v>1.67E-3</v>
      </c>
      <c r="G4180" s="101">
        <v>12.191000000000001</v>
      </c>
      <c r="H4180" s="98">
        <v>0.13367999999999999</v>
      </c>
      <c r="I4180" s="20">
        <f t="shared" si="392"/>
        <v>1</v>
      </c>
      <c r="J4180" s="102">
        <f t="shared" si="393"/>
        <v>1.36986301369863E-4</v>
      </c>
      <c r="K4180" s="102">
        <f t="shared" si="394"/>
        <v>1.0247329545920332E-3</v>
      </c>
      <c r="L4180" s="96">
        <f t="shared" si="395"/>
        <v>1.67E-3</v>
      </c>
    </row>
    <row r="4181" spans="1:12" ht="13.95" customHeight="1" x14ac:dyDescent="0.3">
      <c r="A4181" s="94">
        <v>45412</v>
      </c>
      <c r="B4181" s="57" t="s">
        <v>214</v>
      </c>
      <c r="C4181" s="57" t="s">
        <v>114</v>
      </c>
      <c r="D4181" s="19" t="str">
        <f t="shared" si="390"/>
        <v>Defensives</v>
      </c>
      <c r="E4181" s="19" t="str">
        <f t="shared" si="391"/>
        <v>Defensives</v>
      </c>
      <c r="F4181" s="100">
        <v>1.65E-3</v>
      </c>
      <c r="G4181" s="101">
        <v>11.617000000000001</v>
      </c>
      <c r="H4181" s="98">
        <v>0.13483999999999999</v>
      </c>
      <c r="I4181" s="20">
        <f t="shared" si="392"/>
        <v>1</v>
      </c>
      <c r="J4181" s="102">
        <f t="shared" si="393"/>
        <v>1.4203322716708271E-4</v>
      </c>
      <c r="K4181" s="102">
        <f t="shared" si="394"/>
        <v>1.053346389551192E-3</v>
      </c>
      <c r="L4181" s="96">
        <f t="shared" si="395"/>
        <v>1.65E-3</v>
      </c>
    </row>
    <row r="4182" spans="1:12" ht="13.95" customHeight="1" x14ac:dyDescent="0.3">
      <c r="A4182" s="94">
        <v>45443</v>
      </c>
      <c r="B4182" s="57" t="s">
        <v>214</v>
      </c>
      <c r="C4182" s="57" t="s">
        <v>114</v>
      </c>
      <c r="D4182" s="19" t="str">
        <f t="shared" si="390"/>
        <v>Defensives</v>
      </c>
      <c r="E4182" s="19" t="str">
        <f t="shared" si="391"/>
        <v>Defensives</v>
      </c>
      <c r="F4182" s="100">
        <v>1.67E-3</v>
      </c>
      <c r="G4182" s="101">
        <v>11.412000000000001</v>
      </c>
      <c r="H4182" s="98">
        <v>0.12966</v>
      </c>
      <c r="I4182" s="20">
        <f t="shared" si="392"/>
        <v>1</v>
      </c>
      <c r="J4182" s="102">
        <f t="shared" si="393"/>
        <v>1.4633718892393972E-4</v>
      </c>
      <c r="K4182" s="102">
        <f t="shared" si="394"/>
        <v>1.1286224658641039E-3</v>
      </c>
      <c r="L4182" s="96">
        <f t="shared" si="395"/>
        <v>1.67E-3</v>
      </c>
    </row>
    <row r="4183" spans="1:12" ht="13.95" customHeight="1" x14ac:dyDescent="0.3">
      <c r="A4183" s="94">
        <v>45473</v>
      </c>
      <c r="B4183" s="57" t="s">
        <v>214</v>
      </c>
      <c r="C4183" s="57" t="s">
        <v>114</v>
      </c>
      <c r="D4183" s="19" t="str">
        <f t="shared" si="390"/>
        <v>Defensives</v>
      </c>
      <c r="E4183" s="19" t="str">
        <f t="shared" si="391"/>
        <v>Defensives</v>
      </c>
      <c r="F4183" s="100">
        <v>1.7799999999999999E-3</v>
      </c>
      <c r="G4183" s="101">
        <v>11.548999999999999</v>
      </c>
      <c r="H4183" s="98">
        <v>0.13439999999999999</v>
      </c>
      <c r="I4183" s="20">
        <f t="shared" si="392"/>
        <v>1</v>
      </c>
      <c r="J4183" s="102">
        <f t="shared" si="393"/>
        <v>1.5412589834617714E-4</v>
      </c>
      <c r="K4183" s="102">
        <f t="shared" si="394"/>
        <v>1.1467700769804848E-3</v>
      </c>
      <c r="L4183" s="96">
        <f t="shared" si="395"/>
        <v>1.7799999999999999E-3</v>
      </c>
    </row>
    <row r="4184" spans="1:12" ht="13.95" customHeight="1" x14ac:dyDescent="0.3">
      <c r="A4184" s="94">
        <v>45504</v>
      </c>
      <c r="B4184" s="57" t="s">
        <v>214</v>
      </c>
      <c r="C4184" s="57" t="s">
        <v>114</v>
      </c>
      <c r="D4184" s="19" t="str">
        <f t="shared" si="390"/>
        <v>Defensives</v>
      </c>
      <c r="E4184" s="19" t="str">
        <f t="shared" si="391"/>
        <v>Defensives</v>
      </c>
      <c r="F4184" s="100">
        <v>1.73E-3</v>
      </c>
      <c r="G4184" s="101">
        <v>11.627000000000001</v>
      </c>
      <c r="H4184" s="98">
        <v>0.13417000000000001</v>
      </c>
      <c r="I4184" s="20">
        <f t="shared" si="392"/>
        <v>1</v>
      </c>
      <c r="J4184" s="102">
        <f t="shared" si="393"/>
        <v>1.4879160574524813E-4</v>
      </c>
      <c r="K4184" s="102">
        <f t="shared" si="394"/>
        <v>1.1089782048539026E-3</v>
      </c>
      <c r="L4184" s="96">
        <f t="shared" si="395"/>
        <v>1.73E-3</v>
      </c>
    </row>
    <row r="4185" spans="1:12" ht="13.95" customHeight="1" x14ac:dyDescent="0.3">
      <c r="A4185" s="94">
        <v>45535</v>
      </c>
      <c r="B4185" s="57" t="s">
        <v>214</v>
      </c>
      <c r="C4185" s="57" t="s">
        <v>114</v>
      </c>
      <c r="D4185" s="19" t="str">
        <f t="shared" si="390"/>
        <v>Defensives</v>
      </c>
      <c r="E4185" s="19" t="str">
        <f t="shared" si="391"/>
        <v>Defensives</v>
      </c>
      <c r="F4185" s="100">
        <v>3.3E-3</v>
      </c>
      <c r="G4185" s="101">
        <v>11.95</v>
      </c>
      <c r="H4185" s="98">
        <v>0.13905000000000001</v>
      </c>
      <c r="I4185" s="20">
        <f t="shared" si="392"/>
        <v>1</v>
      </c>
      <c r="J4185" s="102">
        <f t="shared" si="393"/>
        <v>2.761506276150628E-4</v>
      </c>
      <c r="K4185" s="102">
        <f t="shared" si="394"/>
        <v>1.98598078112235E-3</v>
      </c>
      <c r="L4185" s="96">
        <f t="shared" si="395"/>
        <v>3.3E-3</v>
      </c>
    </row>
    <row r="4186" spans="1:12" ht="13.95" customHeight="1" x14ac:dyDescent="0.3">
      <c r="A4186" s="94">
        <v>45565</v>
      </c>
      <c r="B4186" s="57" t="s">
        <v>214</v>
      </c>
      <c r="C4186" s="57" t="s">
        <v>114</v>
      </c>
      <c r="D4186" s="19" t="str">
        <f t="shared" si="390"/>
        <v>Defensives</v>
      </c>
      <c r="E4186" s="19" t="str">
        <f t="shared" si="391"/>
        <v>Defensives</v>
      </c>
      <c r="F4186" s="100">
        <v>3.3E-3</v>
      </c>
      <c r="G4186" s="101">
        <v>11.1</v>
      </c>
      <c r="H4186" s="98">
        <v>0.14246</v>
      </c>
      <c r="I4186" s="20">
        <f t="shared" si="392"/>
        <v>1</v>
      </c>
      <c r="J4186" s="102">
        <f t="shared" si="393"/>
        <v>2.9729729729729732E-4</v>
      </c>
      <c r="K4186" s="102">
        <f t="shared" si="394"/>
        <v>2.0868826147500863E-3</v>
      </c>
      <c r="L4186" s="96">
        <f t="shared" si="395"/>
        <v>3.3E-3</v>
      </c>
    </row>
    <row r="4187" spans="1:12" ht="13.95" customHeight="1" x14ac:dyDescent="0.3">
      <c r="A4187" s="94">
        <v>45596</v>
      </c>
      <c r="B4187" s="57" t="s">
        <v>214</v>
      </c>
      <c r="C4187" s="57" t="s">
        <v>114</v>
      </c>
      <c r="D4187" s="19" t="str">
        <f t="shared" si="390"/>
        <v>Defensives</v>
      </c>
      <c r="E4187" s="19" t="str">
        <f t="shared" si="391"/>
        <v>Defensives</v>
      </c>
      <c r="F4187" s="100">
        <v>3.2200000000000002E-3</v>
      </c>
      <c r="G4187" s="101">
        <v>10.78</v>
      </c>
      <c r="H4187" s="98">
        <v>0.13793</v>
      </c>
      <c r="I4187" s="20">
        <f t="shared" si="392"/>
        <v>1</v>
      </c>
      <c r="J4187" s="102">
        <f t="shared" si="393"/>
        <v>2.9870129870129873E-4</v>
      </c>
      <c r="K4187" s="102">
        <f t="shared" si="394"/>
        <v>2.1656006575893477E-3</v>
      </c>
      <c r="L4187" s="96">
        <f t="shared" si="395"/>
        <v>3.2200000000000002E-3</v>
      </c>
    </row>
    <row r="4188" spans="1:12" ht="13.95" customHeight="1" x14ac:dyDescent="0.3">
      <c r="A4188" s="94">
        <v>45626</v>
      </c>
      <c r="B4188" s="57" t="s">
        <v>214</v>
      </c>
      <c r="C4188" s="57" t="s">
        <v>114</v>
      </c>
      <c r="D4188" s="19" t="str">
        <f t="shared" si="390"/>
        <v>Defensives</v>
      </c>
      <c r="E4188" s="19" t="str">
        <f t="shared" si="391"/>
        <v>Defensives</v>
      </c>
      <c r="F4188" s="100">
        <v>2.96E-3</v>
      </c>
      <c r="G4188" s="101">
        <v>9.5990000000000002</v>
      </c>
      <c r="H4188" s="98">
        <v>0.13796</v>
      </c>
      <c r="I4188" s="20">
        <f t="shared" si="392"/>
        <v>1</v>
      </c>
      <c r="J4188" s="102">
        <f t="shared" si="393"/>
        <v>3.083654547348682E-4</v>
      </c>
      <c r="K4188" s="102">
        <f t="shared" si="394"/>
        <v>2.2351801589944056E-3</v>
      </c>
      <c r="L4188" s="96">
        <f t="shared" si="395"/>
        <v>2.96E-3</v>
      </c>
    </row>
    <row r="4189" spans="1:12" ht="13.95" customHeight="1" x14ac:dyDescent="0.3">
      <c r="A4189" s="94">
        <v>45657</v>
      </c>
      <c r="B4189" s="57" t="s">
        <v>214</v>
      </c>
      <c r="C4189" s="57" t="s">
        <v>114</v>
      </c>
      <c r="D4189" s="19" t="str">
        <f t="shared" si="390"/>
        <v>Defensives</v>
      </c>
      <c r="E4189" s="19" t="str">
        <f t="shared" si="391"/>
        <v>Defensives</v>
      </c>
      <c r="F4189" s="100">
        <v>2.8900000000000002E-3</v>
      </c>
      <c r="G4189" s="101">
        <v>8.6820000000000004</v>
      </c>
      <c r="H4189" s="98">
        <v>0.1394</v>
      </c>
      <c r="I4189" s="20">
        <f t="shared" si="392"/>
        <v>1</v>
      </c>
      <c r="J4189" s="102">
        <f t="shared" si="393"/>
        <v>3.328726099976964E-4</v>
      </c>
      <c r="K4189" s="102">
        <f t="shared" si="394"/>
        <v>2.3878953371427288E-3</v>
      </c>
      <c r="L4189" s="96">
        <f t="shared" si="395"/>
        <v>2.8900000000000002E-3</v>
      </c>
    </row>
    <row r="4190" spans="1:12" ht="13.95" customHeight="1" x14ac:dyDescent="0.3">
      <c r="A4190" s="94">
        <v>45688</v>
      </c>
      <c r="B4190" s="57" t="s">
        <v>214</v>
      </c>
      <c r="C4190" s="57" t="s">
        <v>114</v>
      </c>
      <c r="D4190" s="19" t="str">
        <f t="shared" si="390"/>
        <v>Defensives</v>
      </c>
      <c r="E4190" s="19" t="str">
        <f t="shared" si="391"/>
        <v>Defensives</v>
      </c>
      <c r="F4190" s="100">
        <v>2.63E-3</v>
      </c>
      <c r="G4190" s="101">
        <v>9.08</v>
      </c>
      <c r="H4190" s="98">
        <v>0.13874</v>
      </c>
      <c r="I4190" s="20">
        <f t="shared" si="392"/>
        <v>1</v>
      </c>
      <c r="J4190" s="102">
        <f t="shared" si="393"/>
        <v>2.8964757709251101E-4</v>
      </c>
      <c r="K4190" s="102">
        <f t="shared" si="394"/>
        <v>2.0877005700772021E-3</v>
      </c>
      <c r="L4190" s="96">
        <f t="shared" si="395"/>
        <v>2.63E-3</v>
      </c>
    </row>
    <row r="4191" spans="1:12" ht="13.95" customHeight="1" x14ac:dyDescent="0.3">
      <c r="A4191" s="94">
        <v>45716</v>
      </c>
      <c r="B4191" s="57" t="s">
        <v>214</v>
      </c>
      <c r="C4191" s="57" t="s">
        <v>114</v>
      </c>
      <c r="D4191" s="19" t="str">
        <f t="shared" si="390"/>
        <v>Defensives</v>
      </c>
      <c r="E4191" s="19" t="str">
        <f t="shared" si="391"/>
        <v>Defensives</v>
      </c>
      <c r="F4191" s="100">
        <v>2.5500000000000002E-3</v>
      </c>
      <c r="G4191" s="101">
        <v>8.6110000000000007</v>
      </c>
      <c r="H4191" s="98">
        <v>0.13284000000000001</v>
      </c>
      <c r="I4191" s="20">
        <f t="shared" si="392"/>
        <v>1</v>
      </c>
      <c r="J4191" s="102">
        <f t="shared" si="393"/>
        <v>2.9613285332713969E-4</v>
      </c>
      <c r="K4191" s="102">
        <f t="shared" si="394"/>
        <v>2.2292446049920179E-3</v>
      </c>
      <c r="L4191" s="96">
        <f t="shared" si="395"/>
        <v>2.5500000000000002E-3</v>
      </c>
    </row>
    <row r="4192" spans="1:12" ht="13.95" customHeight="1" x14ac:dyDescent="0.3">
      <c r="A4192" s="94">
        <v>45747</v>
      </c>
      <c r="B4192" s="57" t="s">
        <v>214</v>
      </c>
      <c r="C4192" s="57" t="s">
        <v>114</v>
      </c>
      <c r="D4192" s="19" t="str">
        <f t="shared" si="390"/>
        <v>Defensives</v>
      </c>
      <c r="E4192" s="19" t="str">
        <f t="shared" si="391"/>
        <v>Defensives</v>
      </c>
      <c r="F4192" s="100">
        <v>2.5500000000000002E-3</v>
      </c>
      <c r="G4192" s="101">
        <v>9.0180000000000007</v>
      </c>
      <c r="H4192" s="98">
        <v>0.13228999999999999</v>
      </c>
      <c r="I4192" s="20">
        <f t="shared" si="392"/>
        <v>1</v>
      </c>
      <c r="J4192" s="102">
        <f t="shared" si="393"/>
        <v>2.8276779773785761E-4</v>
      </c>
      <c r="K4192" s="102">
        <f t="shared" si="394"/>
        <v>2.1374842976631461E-3</v>
      </c>
      <c r="L4192" s="96">
        <f t="shared" si="395"/>
        <v>2.5500000000000002E-3</v>
      </c>
    </row>
    <row r="4193" spans="1:12" ht="13.95" customHeight="1" x14ac:dyDescent="0.3">
      <c r="A4193" s="94">
        <v>45777</v>
      </c>
      <c r="B4193" s="57" t="s">
        <v>214</v>
      </c>
      <c r="C4193" s="57" t="s">
        <v>114</v>
      </c>
      <c r="D4193" s="19" t="str">
        <f t="shared" si="390"/>
        <v>Defensives</v>
      </c>
      <c r="E4193" s="19" t="str">
        <f t="shared" si="391"/>
        <v>Defensives</v>
      </c>
      <c r="F4193" s="100">
        <v>2.7499999999999998E-3</v>
      </c>
      <c r="G4193" s="101">
        <v>10.106999999999999</v>
      </c>
      <c r="H4193" s="98">
        <v>0.13020999999999999</v>
      </c>
      <c r="I4193" s="20">
        <f t="shared" si="392"/>
        <v>1</v>
      </c>
      <c r="J4193" s="102">
        <f t="shared" si="393"/>
        <v>2.720886514297022E-4</v>
      </c>
      <c r="K4193" s="102">
        <f t="shared" si="394"/>
        <v>2.0896140959196854E-3</v>
      </c>
      <c r="L4193" s="96">
        <f t="shared" si="395"/>
        <v>2.7499999999999998E-3</v>
      </c>
    </row>
    <row r="4194" spans="1:12" ht="13.95" customHeight="1" x14ac:dyDescent="0.3">
      <c r="A4194" s="94">
        <v>45808</v>
      </c>
      <c r="B4194" s="57" t="s">
        <v>214</v>
      </c>
      <c r="C4194" s="57" t="s">
        <v>114</v>
      </c>
      <c r="D4194" s="19" t="str">
        <f t="shared" si="390"/>
        <v>Defensives</v>
      </c>
      <c r="E4194" s="19" t="str">
        <f t="shared" si="391"/>
        <v>Defensives</v>
      </c>
      <c r="F4194" s="100">
        <v>2.6900000000000001E-3</v>
      </c>
      <c r="G4194" s="101">
        <v>10.334</v>
      </c>
      <c r="H4194" s="98">
        <v>0.13078999999999999</v>
      </c>
      <c r="I4194" s="20">
        <f t="shared" si="392"/>
        <v>1</v>
      </c>
      <c r="J4194" s="102">
        <f t="shared" si="393"/>
        <v>2.6030578672343722E-4</v>
      </c>
      <c r="K4194" s="102">
        <f t="shared" si="394"/>
        <v>1.9902575634485604E-3</v>
      </c>
      <c r="L4194" s="96">
        <f t="shared" si="395"/>
        <v>2.6900000000000001E-3</v>
      </c>
    </row>
    <row r="4195" spans="1:12" ht="13.95" customHeight="1" x14ac:dyDescent="0.3">
      <c r="A4195" s="94">
        <v>45838</v>
      </c>
      <c r="B4195" s="57" t="s">
        <v>214</v>
      </c>
      <c r="C4195" s="57" t="s">
        <v>114</v>
      </c>
      <c r="D4195" s="19" t="str">
        <f t="shared" si="390"/>
        <v>Defensives</v>
      </c>
      <c r="E4195" s="19" t="str">
        <f t="shared" si="391"/>
        <v>Defensives</v>
      </c>
      <c r="F4195" s="100">
        <v>2.7699999999999999E-3</v>
      </c>
      <c r="G4195" s="101">
        <v>10.362</v>
      </c>
      <c r="H4195" s="98">
        <v>0.13297</v>
      </c>
      <c r="I4195" s="20">
        <f t="shared" si="392"/>
        <v>1</v>
      </c>
      <c r="J4195" s="102">
        <f t="shared" si="393"/>
        <v>2.6732291063501256E-4</v>
      </c>
      <c r="K4195" s="102">
        <f t="shared" si="394"/>
        <v>2.0104001702264613E-3</v>
      </c>
      <c r="L4195" s="96">
        <f t="shared" si="395"/>
        <v>2.7699999999999999E-3</v>
      </c>
    </row>
    <row r="4196" spans="1:12" ht="13.95" customHeight="1" x14ac:dyDescent="0.3">
      <c r="A4196" s="94">
        <v>45869</v>
      </c>
      <c r="B4196" s="57" t="s">
        <v>214</v>
      </c>
      <c r="C4196" s="57" t="s">
        <v>114</v>
      </c>
      <c r="D4196" s="19" t="str">
        <f t="shared" si="390"/>
        <v>Defensives</v>
      </c>
      <c r="E4196" s="19" t="str">
        <f t="shared" si="391"/>
        <v>Defensives</v>
      </c>
      <c r="F4196" s="100">
        <v>3.1900000000000001E-3</v>
      </c>
      <c r="G4196" s="101">
        <v>11.372999999999999</v>
      </c>
      <c r="H4196" s="98">
        <v>0.13421</v>
      </c>
      <c r="I4196" s="20">
        <f t="shared" si="392"/>
        <v>1</v>
      </c>
      <c r="J4196" s="102">
        <f t="shared" si="393"/>
        <v>2.8048887716521591E-4</v>
      </c>
      <c r="K4196" s="102">
        <f t="shared" si="394"/>
        <v>2.0899253197616862E-3</v>
      </c>
      <c r="L4196" s="96">
        <f t="shared" si="395"/>
        <v>3.1900000000000001E-3</v>
      </c>
    </row>
    <row r="4197" spans="1:12" ht="13.95" customHeight="1" x14ac:dyDescent="0.3">
      <c r="A4197" s="94">
        <v>45900</v>
      </c>
      <c r="B4197" s="57" t="s">
        <v>214</v>
      </c>
      <c r="C4197" s="57" t="s">
        <v>114</v>
      </c>
      <c r="D4197" s="19" t="str">
        <f t="shared" si="390"/>
        <v>Defensives</v>
      </c>
      <c r="E4197" s="19" t="str">
        <f t="shared" si="391"/>
        <v>Defensives</v>
      </c>
      <c r="F4197" s="100">
        <v>3.1199999999999999E-3</v>
      </c>
      <c r="G4197" s="101">
        <v>11.717000000000001</v>
      </c>
      <c r="H4197" s="98">
        <v>0.12797</v>
      </c>
      <c r="I4197" s="20">
        <f t="shared" si="392"/>
        <v>1</v>
      </c>
      <c r="J4197" s="102">
        <f t="shared" si="393"/>
        <v>2.6627976444482376E-4</v>
      </c>
      <c r="K4197" s="102">
        <f t="shared" si="394"/>
        <v>2.0807983468377257E-3</v>
      </c>
      <c r="L4197" s="96">
        <f t="shared" si="395"/>
        <v>3.1199999999999999E-3</v>
      </c>
    </row>
    <row r="4198" spans="1:12" ht="13.95" customHeight="1" x14ac:dyDescent="0.3">
      <c r="A4198" s="94">
        <v>45930</v>
      </c>
      <c r="B4198" s="57" t="s">
        <v>214</v>
      </c>
      <c r="C4198" s="57" t="s">
        <v>114</v>
      </c>
      <c r="D4198" s="19" t="str">
        <f t="shared" si="390"/>
        <v>Defensives</v>
      </c>
      <c r="E4198" s="19" t="str">
        <f t="shared" si="391"/>
        <v>Defensives</v>
      </c>
      <c r="F4198" s="100">
        <v>3.29E-3</v>
      </c>
      <c r="G4198" s="101">
        <v>12.787000000000001</v>
      </c>
      <c r="H4198" s="98">
        <v>0.12809000000000001</v>
      </c>
      <c r="I4198" s="20">
        <f t="shared" si="392"/>
        <v>1</v>
      </c>
      <c r="J4198" s="102">
        <f t="shared" si="393"/>
        <v>2.5729256275905214E-4</v>
      </c>
      <c r="K4198" s="102">
        <f t="shared" si="394"/>
        <v>2.0086857893594516E-3</v>
      </c>
      <c r="L4198" s="96">
        <f t="shared" si="395"/>
        <v>3.29E-3</v>
      </c>
    </row>
    <row r="4199" spans="1:12" ht="13.95" customHeight="1" x14ac:dyDescent="0.3">
      <c r="A4199" s="94">
        <v>45961</v>
      </c>
      <c r="B4199" s="57" t="s">
        <v>214</v>
      </c>
      <c r="C4199" s="57" t="s">
        <v>114</v>
      </c>
      <c r="D4199" s="19" t="str">
        <f t="shared" si="390"/>
        <v>Defensives</v>
      </c>
      <c r="E4199" s="19" t="str">
        <f t="shared" si="391"/>
        <v>Defensives</v>
      </c>
      <c r="F4199" s="100">
        <v>2.8999999999999998E-3</v>
      </c>
      <c r="G4199" s="101">
        <v>11.443</v>
      </c>
      <c r="H4199" s="98">
        <v>0.12845000000000001</v>
      </c>
      <c r="I4199" s="20">
        <f t="shared" si="392"/>
        <v>1</v>
      </c>
      <c r="J4199" s="102">
        <f t="shared" si="393"/>
        <v>2.5343004456873197E-4</v>
      </c>
      <c r="K4199" s="102">
        <f t="shared" si="394"/>
        <v>1.9729859444821483E-3</v>
      </c>
      <c r="L4199" s="96">
        <f t="shared" si="395"/>
        <v>2.8999999999999998E-3</v>
      </c>
    </row>
    <row r="4200" spans="1:12" ht="13.95" customHeight="1" x14ac:dyDescent="0.3">
      <c r="A4200" s="94">
        <v>45991</v>
      </c>
      <c r="B4200" s="57" t="s">
        <v>214</v>
      </c>
      <c r="C4200" s="57" t="s">
        <v>114</v>
      </c>
      <c r="D4200" s="19" t="str">
        <f t="shared" si="390"/>
        <v>Defensives</v>
      </c>
      <c r="E4200" s="19" t="str">
        <f t="shared" si="391"/>
        <v>Defensives</v>
      </c>
      <c r="F4200" s="100">
        <v>3.0000000000000001E-3</v>
      </c>
      <c r="G4200" s="101">
        <v>13.054</v>
      </c>
      <c r="H4200" s="98">
        <v>0.12537999999999999</v>
      </c>
      <c r="I4200" s="20">
        <f t="shared" si="392"/>
        <v>1</v>
      </c>
      <c r="J4200" s="102">
        <f t="shared" si="393"/>
        <v>2.2981461620959093E-4</v>
      </c>
      <c r="K4200" s="102">
        <f t="shared" si="394"/>
        <v>1.8329447775529664E-3</v>
      </c>
      <c r="L4200" s="96">
        <f t="shared" si="395"/>
        <v>3.0000000000000001E-3</v>
      </c>
    </row>
    <row r="4201" spans="1:12" ht="13.95" customHeight="1" x14ac:dyDescent="0.3">
      <c r="A4201" s="94">
        <v>46022</v>
      </c>
      <c r="B4201" s="57" t="s">
        <v>214</v>
      </c>
      <c r="C4201" s="57" t="s">
        <v>114</v>
      </c>
      <c r="D4201" s="19" t="str">
        <f t="shared" si="390"/>
        <v>Defensives</v>
      </c>
      <c r="E4201" s="19" t="str">
        <f t="shared" si="391"/>
        <v>Defensives</v>
      </c>
      <c r="F4201" s="100">
        <v>2.8400000000000001E-3</v>
      </c>
      <c r="G4201" s="101">
        <v>12.221</v>
      </c>
      <c r="H4201" s="98">
        <v>0.12590999999999999</v>
      </c>
      <c r="I4201" s="20">
        <f t="shared" si="392"/>
        <v>1</v>
      </c>
      <c r="J4201" s="102">
        <f t="shared" si="393"/>
        <v>2.3238687505114147E-4</v>
      </c>
      <c r="K4201" s="102">
        <f t="shared" si="394"/>
        <v>1.8456586057592048E-3</v>
      </c>
      <c r="L4201" s="96">
        <f t="shared" si="395"/>
        <v>2.8400000000000001E-3</v>
      </c>
    </row>
    <row r="4202" spans="1:12" ht="13.95" customHeight="1" x14ac:dyDescent="0.3">
      <c r="A4202" s="94">
        <v>46053</v>
      </c>
      <c r="B4202" s="57" t="s">
        <v>214</v>
      </c>
      <c r="C4202" s="57" t="s">
        <v>114</v>
      </c>
      <c r="D4202" s="19" t="str">
        <f t="shared" si="390"/>
        <v>Defensives</v>
      </c>
      <c r="E4202" s="19" t="str">
        <f t="shared" si="391"/>
        <v>Defensives</v>
      </c>
      <c r="F4202" s="100">
        <v>2.81E-3</v>
      </c>
      <c r="G4202" s="101">
        <v>13.175000000000001</v>
      </c>
      <c r="H4202" s="98">
        <v>0.13396</v>
      </c>
      <c r="I4202" s="20">
        <f t="shared" si="392"/>
        <v>1</v>
      </c>
      <c r="J4202" s="102">
        <f t="shared" si="393"/>
        <v>2.1328273244781783E-4</v>
      </c>
      <c r="K4202" s="102">
        <f t="shared" si="394"/>
        <v>1.5921374473560604E-3</v>
      </c>
      <c r="L4202" s="96">
        <f t="shared" si="395"/>
        <v>2.81E-3</v>
      </c>
    </row>
    <row r="4203" spans="1:12" ht="13.95" customHeight="1" x14ac:dyDescent="0.3">
      <c r="A4203" s="94">
        <v>46081</v>
      </c>
      <c r="B4203" s="57" t="s">
        <v>214</v>
      </c>
      <c r="C4203" s="57" t="s">
        <v>114</v>
      </c>
      <c r="D4203" s="19" t="str">
        <f t="shared" si="390"/>
        <v>Defensives</v>
      </c>
      <c r="E4203" s="19" t="str">
        <f t="shared" si="391"/>
        <v>Defensives</v>
      </c>
      <c r="F4203" s="100">
        <v>2.7399999999999998E-3</v>
      </c>
      <c r="G4203" s="101">
        <v>13.214</v>
      </c>
      <c r="H4203" s="98">
        <v>0.13469999999999999</v>
      </c>
      <c r="I4203" s="20">
        <f t="shared" si="392"/>
        <v>1</v>
      </c>
      <c r="J4203" s="102">
        <f t="shared" si="393"/>
        <v>2.0735583472075069E-4</v>
      </c>
      <c r="K4203" s="102">
        <f t="shared" si="394"/>
        <v>1.5393900127746898E-3</v>
      </c>
      <c r="L4203" s="96">
        <f t="shared" si="395"/>
        <v>2.7399999999999998E-3</v>
      </c>
    </row>
    <row r="4204" spans="1:12" ht="13.95" customHeight="1" x14ac:dyDescent="0.3">
      <c r="A4204" s="94">
        <v>46112</v>
      </c>
      <c r="B4204" s="57" t="s">
        <v>214</v>
      </c>
      <c r="C4204" s="57" t="s">
        <v>114</v>
      </c>
      <c r="D4204" s="19" t="str">
        <f t="shared" si="390"/>
        <v>Defensives</v>
      </c>
      <c r="E4204" s="19" t="str">
        <f t="shared" si="391"/>
        <v>Defensives</v>
      </c>
      <c r="F4204" s="100">
        <v>2.6199999999999999E-3</v>
      </c>
      <c r="G4204" s="101">
        <v>12.38</v>
      </c>
      <c r="H4204" s="98">
        <v>0.13669999999999999</v>
      </c>
      <c r="I4204" s="20">
        <f t="shared" si="392"/>
        <v>1</v>
      </c>
      <c r="J4204" s="102">
        <f t="shared" si="393"/>
        <v>2.1163166397415183E-4</v>
      </c>
      <c r="K4204" s="102">
        <f t="shared" si="394"/>
        <v>1.5481467737684846E-3</v>
      </c>
      <c r="L4204" s="96">
        <f t="shared" si="395"/>
        <v>2.6199999999999999E-3</v>
      </c>
    </row>
    <row r="4205" spans="1:12" ht="13.95" customHeight="1" x14ac:dyDescent="0.3">
      <c r="A4205" s="94">
        <v>46142</v>
      </c>
      <c r="B4205" s="57" t="s">
        <v>214</v>
      </c>
      <c r="C4205" s="57" t="s">
        <v>114</v>
      </c>
      <c r="D4205" s="19" t="str">
        <f t="shared" si="390"/>
        <v>Defensives</v>
      </c>
      <c r="E4205" s="19" t="str">
        <f t="shared" si="391"/>
        <v>Defensives</v>
      </c>
      <c r="F4205" s="100">
        <v>2.7599999999999999E-3</v>
      </c>
      <c r="G4205" s="101">
        <v>12.14</v>
      </c>
      <c r="H4205" s="98">
        <v>0.13635</v>
      </c>
      <c r="I4205" s="20">
        <f t="shared" si="392"/>
        <v>1</v>
      </c>
      <c r="J4205" s="102">
        <f t="shared" si="393"/>
        <v>2.273476112026359E-4</v>
      </c>
      <c r="K4205" s="102">
        <f t="shared" si="394"/>
        <v>1.6673825537413707E-3</v>
      </c>
      <c r="L4205" s="96">
        <f t="shared" si="395"/>
        <v>2.7599999999999999E-3</v>
      </c>
    </row>
    <row r="4206" spans="1:12" ht="13.95" customHeight="1" x14ac:dyDescent="0.3">
      <c r="A4206" s="94">
        <v>46173</v>
      </c>
      <c r="B4206" s="57" t="s">
        <v>214</v>
      </c>
      <c r="C4206" s="57" t="s">
        <v>114</v>
      </c>
      <c r="D4206" s="19" t="str">
        <f t="shared" si="390"/>
        <v>Defensives</v>
      </c>
      <c r="E4206" s="19" t="str">
        <f t="shared" si="391"/>
        <v>Defensives</v>
      </c>
      <c r="F4206" s="100">
        <v>2.8500000000000001E-3</v>
      </c>
      <c r="G4206" s="101">
        <v>11.500999999999999</v>
      </c>
      <c r="H4206" s="98">
        <v>0.13808000000000001</v>
      </c>
      <c r="I4206" s="20">
        <f t="shared" si="392"/>
        <v>1</v>
      </c>
      <c r="J4206" s="102">
        <f t="shared" si="393"/>
        <v>2.4780453873576212E-4</v>
      </c>
      <c r="K4206" s="102">
        <f t="shared" si="394"/>
        <v>1.7946446895695401E-3</v>
      </c>
      <c r="L4206" s="96">
        <f t="shared" si="395"/>
        <v>2.8500000000000001E-3</v>
      </c>
    </row>
    <row r="4207" spans="1:12" ht="13.95" customHeight="1" x14ac:dyDescent="0.3">
      <c r="A4207" s="94">
        <v>46203</v>
      </c>
      <c r="B4207" s="57" t="s">
        <v>214</v>
      </c>
      <c r="C4207" s="57" t="s">
        <v>114</v>
      </c>
      <c r="D4207" s="19" t="str">
        <f t="shared" si="390"/>
        <v>Defensives</v>
      </c>
      <c r="E4207" s="19" t="str">
        <f t="shared" si="391"/>
        <v>Defensives</v>
      </c>
      <c r="F4207" s="100">
        <v>2.8800000000000002E-3</v>
      </c>
      <c r="G4207" s="101">
        <v>11.396000000000001</v>
      </c>
      <c r="H4207" s="98">
        <v>0.13944000000000001</v>
      </c>
      <c r="I4207" s="20">
        <f t="shared" si="392"/>
        <v>1</v>
      </c>
      <c r="J4207" s="102">
        <f t="shared" si="393"/>
        <v>2.5272025272025272E-4</v>
      </c>
      <c r="K4207" s="102">
        <f t="shared" si="394"/>
        <v>1.8123942392444972E-3</v>
      </c>
      <c r="L4207" s="96">
        <f t="shared" si="395"/>
        <v>2.8800000000000002E-3</v>
      </c>
    </row>
    <row r="4208" spans="1:12" ht="13.95" customHeight="1" x14ac:dyDescent="0.3">
      <c r="A4208" s="94">
        <v>46234</v>
      </c>
      <c r="B4208" s="57" t="s">
        <v>214</v>
      </c>
      <c r="C4208" s="57" t="s">
        <v>114</v>
      </c>
      <c r="D4208" s="19" t="str">
        <f t="shared" si="390"/>
        <v>Defensives</v>
      </c>
      <c r="E4208" s="19" t="str">
        <f t="shared" si="391"/>
        <v>Defensives</v>
      </c>
      <c r="F4208" s="100">
        <v>3.0999999999999999E-3</v>
      </c>
      <c r="G4208" s="101">
        <v>12.391</v>
      </c>
      <c r="H4208" s="98">
        <v>0.14581</v>
      </c>
      <c r="I4208" s="20">
        <f t="shared" si="392"/>
        <v>1</v>
      </c>
      <c r="J4208" s="102">
        <f t="shared" si="393"/>
        <v>2.5018158340731175E-4</v>
      </c>
      <c r="K4208" s="102">
        <f t="shared" si="394"/>
        <v>1.7158053865119797E-3</v>
      </c>
      <c r="L4208" s="96">
        <f t="shared" si="395"/>
        <v>3.0999999999999999E-3</v>
      </c>
    </row>
    <row r="4209" spans="1:12" ht="13.95" customHeight="1" x14ac:dyDescent="0.3">
      <c r="A4209" s="94">
        <v>46265</v>
      </c>
      <c r="B4209" s="57" t="s">
        <v>214</v>
      </c>
      <c r="C4209" s="57" t="s">
        <v>114</v>
      </c>
      <c r="D4209" s="19" t="str">
        <f t="shared" si="390"/>
        <v>Defensives</v>
      </c>
      <c r="E4209" s="19" t="str">
        <f t="shared" si="391"/>
        <v>Defensives</v>
      </c>
      <c r="F4209" s="100">
        <v>3.5899999999999999E-3</v>
      </c>
      <c r="G4209" s="101">
        <v>13.81</v>
      </c>
      <c r="H4209" s="98">
        <v>0.14854999999999999</v>
      </c>
      <c r="I4209" s="20">
        <f t="shared" si="392"/>
        <v>1</v>
      </c>
      <c r="J4209" s="102">
        <f t="shared" si="393"/>
        <v>2.5995655322230265E-4</v>
      </c>
      <c r="K4209" s="102">
        <f t="shared" si="394"/>
        <v>1.7499599678377829E-3</v>
      </c>
      <c r="L4209" s="96">
        <f t="shared" si="395"/>
        <v>3.5899999999999999E-3</v>
      </c>
    </row>
    <row r="4210" spans="1:12" ht="13.95" customHeight="1" x14ac:dyDescent="0.3">
      <c r="A4210" s="94">
        <v>46295</v>
      </c>
      <c r="B4210" s="57" t="s">
        <v>214</v>
      </c>
      <c r="C4210" s="57" t="s">
        <v>114</v>
      </c>
      <c r="D4210" s="19" t="str">
        <f t="shared" si="390"/>
        <v>Defensives</v>
      </c>
      <c r="E4210" s="19" t="str">
        <f t="shared" si="391"/>
        <v>Defensives</v>
      </c>
      <c r="F4210" s="100">
        <v>3.8800000000000002E-3</v>
      </c>
      <c r="G4210" s="101">
        <v>14.278</v>
      </c>
      <c r="H4210" s="98">
        <v>0.15859000000000001</v>
      </c>
      <c r="I4210" s="20">
        <f t="shared" si="392"/>
        <v>1</v>
      </c>
      <c r="J4210" s="102">
        <f t="shared" si="393"/>
        <v>2.7174674324135031E-4</v>
      </c>
      <c r="K4210" s="102">
        <f t="shared" si="394"/>
        <v>1.7135175183892446E-3</v>
      </c>
      <c r="L4210" s="96">
        <f t="shared" si="395"/>
        <v>3.8800000000000002E-3</v>
      </c>
    </row>
    <row r="4211" spans="1:12" ht="13.95" customHeight="1" x14ac:dyDescent="0.3">
      <c r="A4211" s="94">
        <v>44500</v>
      </c>
      <c r="B4211" s="57" t="s">
        <v>379</v>
      </c>
      <c r="C4211" s="57" t="s">
        <v>119</v>
      </c>
      <c r="D4211" s="19" t="str">
        <f t="shared" si="390"/>
        <v>Cyclicals</v>
      </c>
      <c r="E4211" s="19" t="str">
        <f t="shared" si="391"/>
        <v>Cyclicals ex-WEG &amp; Embraer</v>
      </c>
      <c r="F4211" s="100">
        <v>2.0000000000000001E-4</v>
      </c>
      <c r="G4211" s="101">
        <v>7.5949999999999998</v>
      </c>
      <c r="I4211" s="20">
        <f t="shared" si="392"/>
        <v>0</v>
      </c>
      <c r="J4211" s="102">
        <f t="shared" si="393"/>
        <v>0</v>
      </c>
      <c r="K4211" s="102">
        <f t="shared" si="394"/>
        <v>0</v>
      </c>
      <c r="L4211" s="96">
        <f t="shared" si="395"/>
        <v>0</v>
      </c>
    </row>
    <row r="4212" spans="1:12" ht="13.95" customHeight="1" x14ac:dyDescent="0.3">
      <c r="A4212" s="94">
        <v>44530</v>
      </c>
      <c r="B4212" s="57" t="s">
        <v>379</v>
      </c>
      <c r="C4212" s="57" t="s">
        <v>119</v>
      </c>
      <c r="D4212" s="19" t="str">
        <f t="shared" si="390"/>
        <v>Cyclicals</v>
      </c>
      <c r="E4212" s="19" t="str">
        <f t="shared" si="391"/>
        <v>Cyclicals ex-WEG &amp; Embraer</v>
      </c>
      <c r="F4212" s="100">
        <v>1.8000000000000001E-4</v>
      </c>
      <c r="G4212" s="101">
        <v>7.24</v>
      </c>
      <c r="I4212" s="20">
        <f t="shared" si="392"/>
        <v>0</v>
      </c>
      <c r="J4212" s="102">
        <f t="shared" si="393"/>
        <v>0</v>
      </c>
      <c r="K4212" s="102">
        <f t="shared" si="394"/>
        <v>0</v>
      </c>
      <c r="L4212" s="96">
        <f t="shared" si="395"/>
        <v>0</v>
      </c>
    </row>
    <row r="4213" spans="1:12" ht="13.95" customHeight="1" x14ac:dyDescent="0.3">
      <c r="A4213" s="94">
        <v>42674</v>
      </c>
      <c r="B4213" s="57" t="s">
        <v>287</v>
      </c>
      <c r="C4213" s="57" t="s">
        <v>122</v>
      </c>
      <c r="D4213" s="19" t="str">
        <f t="shared" si="390"/>
        <v>Commodities</v>
      </c>
      <c r="E4213" s="19" t="str">
        <f t="shared" si="391"/>
        <v>Commodities</v>
      </c>
      <c r="F4213" s="100">
        <v>8.6199999999999992E-3</v>
      </c>
      <c r="G4213" s="101">
        <v>27.298999999999999</v>
      </c>
      <c r="H4213" s="98">
        <v>2.307E-2</v>
      </c>
      <c r="I4213" s="20">
        <f t="shared" si="392"/>
        <v>1</v>
      </c>
      <c r="J4213" s="102">
        <f t="shared" si="393"/>
        <v>3.1576248214220298E-4</v>
      </c>
      <c r="K4213" s="102">
        <f t="shared" si="394"/>
        <v>1.3687147036939878E-2</v>
      </c>
      <c r="L4213" s="96">
        <f t="shared" si="395"/>
        <v>8.6199999999999992E-3</v>
      </c>
    </row>
    <row r="4214" spans="1:12" ht="13.95" customHeight="1" x14ac:dyDescent="0.3">
      <c r="A4214" s="94">
        <v>42704</v>
      </c>
      <c r="B4214" s="57" t="s">
        <v>287</v>
      </c>
      <c r="C4214" s="57" t="s">
        <v>122</v>
      </c>
      <c r="D4214" s="19" t="str">
        <f t="shared" si="390"/>
        <v>Commodities</v>
      </c>
      <c r="E4214" s="19" t="str">
        <f t="shared" si="391"/>
        <v>Commodities</v>
      </c>
      <c r="F4214" s="100">
        <v>1.1270000000000001E-2</v>
      </c>
      <c r="G4214" s="101">
        <v>34.656999999999996</v>
      </c>
      <c r="H4214" s="98">
        <v>2.4850000000000001E-2</v>
      </c>
      <c r="I4214" s="20">
        <f t="shared" si="392"/>
        <v>1</v>
      </c>
      <c r="J4214" s="102">
        <f t="shared" si="393"/>
        <v>3.2518683094324383E-4</v>
      </c>
      <c r="K4214" s="102">
        <f t="shared" si="394"/>
        <v>1.3085989172766351E-2</v>
      </c>
      <c r="L4214" s="96">
        <f t="shared" si="395"/>
        <v>1.1270000000000001E-2</v>
      </c>
    </row>
    <row r="4215" spans="1:12" ht="13.95" customHeight="1" x14ac:dyDescent="0.3">
      <c r="A4215" s="94">
        <v>42735</v>
      </c>
      <c r="B4215" s="57" t="s">
        <v>287</v>
      </c>
      <c r="C4215" s="57" t="s">
        <v>122</v>
      </c>
      <c r="D4215" s="19" t="str">
        <f t="shared" si="390"/>
        <v>Commodities</v>
      </c>
      <c r="E4215" s="19" t="str">
        <f t="shared" si="391"/>
        <v>Commodities</v>
      </c>
      <c r="F4215" s="100">
        <v>9.3999999999999986E-3</v>
      </c>
      <c r="G4215" s="101">
        <v>23.236000000000001</v>
      </c>
      <c r="H4215" s="98">
        <v>3.1870000000000002E-2</v>
      </c>
      <c r="I4215" s="20">
        <f t="shared" si="392"/>
        <v>1</v>
      </c>
      <c r="J4215" s="102">
        <f t="shared" si="393"/>
        <v>4.0454467206059555E-4</v>
      </c>
      <c r="K4215" s="102">
        <f t="shared" si="394"/>
        <v>1.2693588706011782E-2</v>
      </c>
      <c r="L4215" s="96">
        <f t="shared" si="395"/>
        <v>9.3999999999999986E-3</v>
      </c>
    </row>
    <row r="4216" spans="1:12" ht="13.95" customHeight="1" x14ac:dyDescent="0.3">
      <c r="A4216" s="94">
        <v>42766</v>
      </c>
      <c r="B4216" s="57" t="s">
        <v>287</v>
      </c>
      <c r="C4216" s="57" t="s">
        <v>122</v>
      </c>
      <c r="D4216" s="19" t="str">
        <f t="shared" si="390"/>
        <v>Commodities</v>
      </c>
      <c r="E4216" s="19" t="str">
        <f t="shared" si="391"/>
        <v>Commodities</v>
      </c>
      <c r="F4216" s="100">
        <v>9.8999999999999991E-3</v>
      </c>
      <c r="G4216" s="101">
        <v>26.649000000000001</v>
      </c>
      <c r="H4216" s="98">
        <v>3.3050000000000003E-2</v>
      </c>
      <c r="I4216" s="20">
        <f t="shared" si="392"/>
        <v>1</v>
      </c>
      <c r="J4216" s="102">
        <f t="shared" si="393"/>
        <v>3.7149611617696721E-4</v>
      </c>
      <c r="K4216" s="102">
        <f t="shared" si="394"/>
        <v>1.1240427115793258E-2</v>
      </c>
      <c r="L4216" s="96">
        <f t="shared" si="395"/>
        <v>9.8999999999999991E-3</v>
      </c>
    </row>
    <row r="4217" spans="1:12" ht="13.95" customHeight="1" x14ac:dyDescent="0.3">
      <c r="A4217" s="94">
        <v>42794</v>
      </c>
      <c r="B4217" s="57" t="s">
        <v>287</v>
      </c>
      <c r="C4217" s="57" t="s">
        <v>122</v>
      </c>
      <c r="D4217" s="19" t="str">
        <f t="shared" si="390"/>
        <v>Commodities</v>
      </c>
      <c r="E4217" s="19" t="str">
        <f t="shared" si="391"/>
        <v>Commodities</v>
      </c>
      <c r="F4217" s="100">
        <v>1.025E-2</v>
      </c>
      <c r="G4217" s="101">
        <v>24.812000000000001</v>
      </c>
      <c r="H4217" s="98">
        <v>3.8129999999999997E-2</v>
      </c>
      <c r="I4217" s="20">
        <f t="shared" si="392"/>
        <v>1</v>
      </c>
      <c r="J4217" s="102">
        <f t="shared" si="393"/>
        <v>4.1310656134128649E-4</v>
      </c>
      <c r="K4217" s="102">
        <f t="shared" si="394"/>
        <v>1.0834161063238566E-2</v>
      </c>
      <c r="L4217" s="96">
        <f t="shared" si="395"/>
        <v>1.025E-2</v>
      </c>
    </row>
    <row r="4218" spans="1:12" ht="13.95" customHeight="1" x14ac:dyDescent="0.3">
      <c r="A4218" s="94">
        <v>42825</v>
      </c>
      <c r="B4218" s="57" t="s">
        <v>287</v>
      </c>
      <c r="C4218" s="57" t="s">
        <v>122</v>
      </c>
      <c r="D4218" s="19" t="str">
        <f t="shared" si="390"/>
        <v>Commodities</v>
      </c>
      <c r="E4218" s="19" t="str">
        <f t="shared" si="391"/>
        <v>Commodities</v>
      </c>
      <c r="F4218" s="100">
        <v>8.5599999999999999E-3</v>
      </c>
      <c r="G4218" s="101">
        <v>20.800999999999998</v>
      </c>
      <c r="H4218" s="98">
        <v>3.7339999999999998E-2</v>
      </c>
      <c r="I4218" s="20">
        <f t="shared" si="392"/>
        <v>1</v>
      </c>
      <c r="J4218" s="102">
        <f t="shared" si="393"/>
        <v>4.1151867698668339E-4</v>
      </c>
      <c r="K4218" s="102">
        <f t="shared" si="394"/>
        <v>1.1020853695411982E-2</v>
      </c>
      <c r="L4218" s="96">
        <f t="shared" si="395"/>
        <v>8.5599999999999999E-3</v>
      </c>
    </row>
    <row r="4219" spans="1:12" ht="13.95" customHeight="1" x14ac:dyDescent="0.3">
      <c r="A4219" s="94">
        <v>42855</v>
      </c>
      <c r="B4219" s="57" t="s">
        <v>287</v>
      </c>
      <c r="C4219" s="57" t="s">
        <v>122</v>
      </c>
      <c r="D4219" s="19" t="str">
        <f t="shared" si="390"/>
        <v>Commodities</v>
      </c>
      <c r="E4219" s="19" t="str">
        <f t="shared" si="391"/>
        <v>Commodities</v>
      </c>
      <c r="F4219" s="100">
        <v>7.8100000000000001E-3</v>
      </c>
      <c r="G4219" s="101">
        <v>18.899000000000001</v>
      </c>
      <c r="H4219" s="98">
        <v>3.585E-2</v>
      </c>
      <c r="I4219" s="20">
        <f t="shared" si="392"/>
        <v>1</v>
      </c>
      <c r="J4219" s="102">
        <f t="shared" si="393"/>
        <v>4.1324937827398275E-4</v>
      </c>
      <c r="K4219" s="102">
        <f t="shared" si="394"/>
        <v>1.1527179310292407E-2</v>
      </c>
      <c r="L4219" s="96">
        <f t="shared" si="395"/>
        <v>7.8100000000000001E-3</v>
      </c>
    </row>
    <row r="4220" spans="1:12" ht="13.95" customHeight="1" x14ac:dyDescent="0.3">
      <c r="A4220" s="94">
        <v>42886</v>
      </c>
      <c r="B4220" s="57" t="s">
        <v>287</v>
      </c>
      <c r="C4220" s="57" t="s">
        <v>122</v>
      </c>
      <c r="D4220" s="19" t="str">
        <f t="shared" si="390"/>
        <v>Commodities</v>
      </c>
      <c r="E4220" s="19" t="str">
        <f t="shared" si="391"/>
        <v>Commodities</v>
      </c>
      <c r="F4220" s="100">
        <v>7.9299999999999995E-3</v>
      </c>
      <c r="G4220" s="101">
        <v>16.908999999999999</v>
      </c>
      <c r="H4220" s="98">
        <v>3.7039999999999997E-2</v>
      </c>
      <c r="I4220" s="20">
        <f t="shared" si="392"/>
        <v>1</v>
      </c>
      <c r="J4220" s="102">
        <f t="shared" si="393"/>
        <v>4.6898101602696788E-4</v>
      </c>
      <c r="K4220" s="102">
        <f t="shared" si="394"/>
        <v>1.2661474514766952E-2</v>
      </c>
      <c r="L4220" s="96">
        <f t="shared" si="395"/>
        <v>7.9299999999999995E-3</v>
      </c>
    </row>
    <row r="4221" spans="1:12" ht="13.95" customHeight="1" x14ac:dyDescent="0.3">
      <c r="A4221" s="94">
        <v>42916</v>
      </c>
      <c r="B4221" s="57" t="s">
        <v>287</v>
      </c>
      <c r="C4221" s="57" t="s">
        <v>122</v>
      </c>
      <c r="D4221" s="19" t="str">
        <f t="shared" si="390"/>
        <v>Commodities</v>
      </c>
      <c r="E4221" s="19" t="str">
        <f t="shared" si="391"/>
        <v>Commodities</v>
      </c>
      <c r="F4221" s="100">
        <v>8.539999999999999E-3</v>
      </c>
      <c r="G4221" s="101">
        <v>17.14</v>
      </c>
      <c r="H4221" s="98">
        <v>4.0890000000000003E-2</v>
      </c>
      <c r="I4221" s="20">
        <f t="shared" si="392"/>
        <v>1</v>
      </c>
      <c r="J4221" s="102">
        <f t="shared" si="393"/>
        <v>4.9824970828471406E-4</v>
      </c>
      <c r="K4221" s="102">
        <f t="shared" si="394"/>
        <v>1.2185123704688531E-2</v>
      </c>
      <c r="L4221" s="96">
        <f t="shared" si="395"/>
        <v>8.539999999999999E-3</v>
      </c>
    </row>
    <row r="4222" spans="1:12" ht="13.95" customHeight="1" x14ac:dyDescent="0.3">
      <c r="A4222" s="94">
        <v>42947</v>
      </c>
      <c r="B4222" s="57" t="s">
        <v>287</v>
      </c>
      <c r="C4222" s="57" t="s">
        <v>122</v>
      </c>
      <c r="D4222" s="19" t="str">
        <f t="shared" si="390"/>
        <v>Commodities</v>
      </c>
      <c r="E4222" s="19" t="str">
        <f t="shared" si="391"/>
        <v>Commodities</v>
      </c>
      <c r="F4222" s="100">
        <v>8.2500000000000004E-3</v>
      </c>
      <c r="G4222" s="101">
        <v>16.949000000000002</v>
      </c>
      <c r="H4222" s="98">
        <v>4.2790000000000002E-2</v>
      </c>
      <c r="I4222" s="20">
        <f t="shared" si="392"/>
        <v>1</v>
      </c>
      <c r="J4222" s="102">
        <f t="shared" si="393"/>
        <v>4.8675438078942706E-4</v>
      </c>
      <c r="K4222" s="102">
        <f t="shared" si="394"/>
        <v>1.1375423715574364E-2</v>
      </c>
      <c r="L4222" s="96">
        <f t="shared" si="395"/>
        <v>8.2500000000000004E-3</v>
      </c>
    </row>
    <row r="4223" spans="1:12" ht="13.95" customHeight="1" x14ac:dyDescent="0.3">
      <c r="A4223" s="94">
        <v>42978</v>
      </c>
      <c r="B4223" s="57" t="s">
        <v>287</v>
      </c>
      <c r="C4223" s="57" t="s">
        <v>122</v>
      </c>
      <c r="D4223" s="19" t="str">
        <f t="shared" si="390"/>
        <v>Commodities</v>
      </c>
      <c r="E4223" s="19" t="str">
        <f t="shared" si="391"/>
        <v>Commodities</v>
      </c>
      <c r="F4223" s="100">
        <v>9.130000000000001E-3</v>
      </c>
      <c r="G4223" s="101">
        <v>18.933</v>
      </c>
      <c r="H4223" s="98">
        <v>4.2439999999999999E-2</v>
      </c>
      <c r="I4223" s="20">
        <f t="shared" si="392"/>
        <v>1</v>
      </c>
      <c r="J4223" s="102">
        <f t="shared" si="393"/>
        <v>4.8222679976760158E-4</v>
      </c>
      <c r="K4223" s="102">
        <f t="shared" si="394"/>
        <v>1.1362554188680528E-2</v>
      </c>
      <c r="L4223" s="96">
        <f t="shared" si="395"/>
        <v>9.130000000000001E-3</v>
      </c>
    </row>
    <row r="4224" spans="1:12" ht="13.95" customHeight="1" x14ac:dyDescent="0.3">
      <c r="A4224" s="94">
        <v>43008</v>
      </c>
      <c r="B4224" s="57" t="s">
        <v>287</v>
      </c>
      <c r="C4224" s="57" t="s">
        <v>122</v>
      </c>
      <c r="D4224" s="19" t="str">
        <f t="shared" si="390"/>
        <v>Commodities</v>
      </c>
      <c r="E4224" s="19" t="str">
        <f t="shared" si="391"/>
        <v>Commodities</v>
      </c>
      <c r="F4224" s="100">
        <v>8.9499999999999996E-3</v>
      </c>
      <c r="G4224" s="101">
        <v>17.559000000000001</v>
      </c>
      <c r="H4224" s="98">
        <v>4.7260000000000003E-2</v>
      </c>
      <c r="I4224" s="20">
        <f t="shared" si="392"/>
        <v>1</v>
      </c>
      <c r="J4224" s="102">
        <f t="shared" si="393"/>
        <v>5.0971012016629643E-4</v>
      </c>
      <c r="K4224" s="102">
        <f t="shared" si="394"/>
        <v>1.0785233181682107E-2</v>
      </c>
      <c r="L4224" s="96">
        <f t="shared" si="395"/>
        <v>8.9499999999999996E-3</v>
      </c>
    </row>
    <row r="4225" spans="1:12" ht="13.95" customHeight="1" x14ac:dyDescent="0.3">
      <c r="A4225" s="94">
        <v>43039</v>
      </c>
      <c r="B4225" s="57" t="s">
        <v>287</v>
      </c>
      <c r="C4225" s="57" t="s">
        <v>122</v>
      </c>
      <c r="D4225" s="19" t="str">
        <f t="shared" si="390"/>
        <v>Commodities</v>
      </c>
      <c r="E4225" s="19" t="str">
        <f t="shared" si="391"/>
        <v>Commodities</v>
      </c>
      <c r="F4225" s="100">
        <v>8.7200000000000003E-3</v>
      </c>
      <c r="G4225" s="101">
        <v>16.285</v>
      </c>
      <c r="H4225" s="98">
        <v>4.9590000000000002E-2</v>
      </c>
      <c r="I4225" s="20">
        <f t="shared" si="392"/>
        <v>1</v>
      </c>
      <c r="J4225" s="102">
        <f t="shared" si="393"/>
        <v>5.3546208167024869E-4</v>
      </c>
      <c r="K4225" s="102">
        <f t="shared" si="394"/>
        <v>1.0797783457758593E-2</v>
      </c>
      <c r="L4225" s="96">
        <f t="shared" si="395"/>
        <v>8.7200000000000003E-3</v>
      </c>
    </row>
    <row r="4226" spans="1:12" ht="13.95" customHeight="1" x14ac:dyDescent="0.3">
      <c r="A4226" s="94">
        <v>43069</v>
      </c>
      <c r="B4226" s="57" t="s">
        <v>287</v>
      </c>
      <c r="C4226" s="57" t="s">
        <v>122</v>
      </c>
      <c r="D4226" s="19" t="str">
        <f t="shared" si="390"/>
        <v>Commodities</v>
      </c>
      <c r="E4226" s="19" t="str">
        <f t="shared" si="391"/>
        <v>Commodities</v>
      </c>
      <c r="F4226" s="100">
        <v>9.3200000000000002E-3</v>
      </c>
      <c r="G4226" s="101">
        <v>16.306000000000001</v>
      </c>
      <c r="H4226" s="98">
        <v>4.7739999999999998E-2</v>
      </c>
      <c r="I4226" s="20">
        <f t="shared" si="392"/>
        <v>1</v>
      </c>
      <c r="J4226" s="102">
        <f t="shared" si="393"/>
        <v>5.7156874770023305E-4</v>
      </c>
      <c r="K4226" s="102">
        <f t="shared" si="394"/>
        <v>1.1972533466699478E-2</v>
      </c>
      <c r="L4226" s="96">
        <f t="shared" si="395"/>
        <v>9.3200000000000002E-3</v>
      </c>
    </row>
    <row r="4227" spans="1:12" ht="13.95" customHeight="1" x14ac:dyDescent="0.3">
      <c r="A4227" s="94">
        <v>43100</v>
      </c>
      <c r="B4227" s="57" t="s">
        <v>287</v>
      </c>
      <c r="C4227" s="57" t="s">
        <v>122</v>
      </c>
      <c r="D4227" s="19" t="str">
        <f t="shared" si="390"/>
        <v>Commodities</v>
      </c>
      <c r="E4227" s="19" t="str">
        <f t="shared" si="391"/>
        <v>Commodities</v>
      </c>
      <c r="F4227" s="100">
        <v>9.9100000000000004E-3</v>
      </c>
      <c r="G4227" s="101">
        <v>18.292000000000002</v>
      </c>
      <c r="H4227" s="98">
        <v>4.7039999999999998E-2</v>
      </c>
      <c r="I4227" s="20">
        <f t="shared" si="392"/>
        <v>1</v>
      </c>
      <c r="J4227" s="102">
        <f t="shared" si="393"/>
        <v>5.4176689263065814E-4</v>
      </c>
      <c r="K4227" s="102">
        <f t="shared" si="394"/>
        <v>1.151715332973338E-2</v>
      </c>
      <c r="L4227" s="96">
        <f t="shared" si="395"/>
        <v>9.9100000000000004E-3</v>
      </c>
    </row>
    <row r="4228" spans="1:12" ht="13.95" customHeight="1" x14ac:dyDescent="0.3">
      <c r="A4228" s="94">
        <v>43131</v>
      </c>
      <c r="B4228" s="57" t="s">
        <v>287</v>
      </c>
      <c r="C4228" s="57" t="s">
        <v>122</v>
      </c>
      <c r="D4228" s="19" t="str">
        <f t="shared" si="390"/>
        <v>Commodities</v>
      </c>
      <c r="E4228" s="19" t="str">
        <f t="shared" si="391"/>
        <v>Commodities</v>
      </c>
      <c r="F4228" s="100">
        <v>1.018E-2</v>
      </c>
      <c r="G4228" s="101">
        <v>19.029</v>
      </c>
      <c r="H4228" s="98">
        <v>5.0569999999999997E-2</v>
      </c>
      <c r="I4228" s="20">
        <f t="shared" si="392"/>
        <v>1</v>
      </c>
      <c r="J4228" s="102">
        <f t="shared" si="393"/>
        <v>5.3497293604498391E-4</v>
      </c>
      <c r="K4228" s="102">
        <f t="shared" si="394"/>
        <v>1.0578859720090646E-2</v>
      </c>
      <c r="L4228" s="96">
        <f t="shared" si="395"/>
        <v>1.018E-2</v>
      </c>
    </row>
    <row r="4229" spans="1:12" ht="13.95" customHeight="1" x14ac:dyDescent="0.3">
      <c r="A4229" s="94">
        <v>43159</v>
      </c>
      <c r="B4229" s="57" t="s">
        <v>287</v>
      </c>
      <c r="C4229" s="57" t="s">
        <v>122</v>
      </c>
      <c r="D4229" s="19" t="str">
        <f t="shared" ref="D4229:D4292" si="396">VLOOKUP(C4229,GicsMap,2,FALSE)</f>
        <v>Commodities</v>
      </c>
      <c r="E4229" s="19" t="str">
        <f t="shared" ref="E4229:E4292" si="397">IF(D4229="Cyclicals",IF(COUNTIF(GlobalList,B4229)&gt;0,"WEG &amp; Embraer","Cyclicals ex-WEG &amp; Embraer"),D4229)</f>
        <v>Commodities</v>
      </c>
      <c r="F4229" s="100">
        <v>1.204E-2</v>
      </c>
      <c r="G4229" s="101">
        <v>20.835999999999999</v>
      </c>
      <c r="H4229" s="98">
        <v>5.0099999999999999E-2</v>
      </c>
      <c r="I4229" s="20">
        <f t="shared" ref="I4229:I4292" si="398">IF(AND(ISNUMBER(G4229),ISNUMBER(H4229),G4229&gt;=PEmin,G4229&lt;=PEmax,H4229&gt;=ROEmin,H4229&lt;=ROEmax),1,0)</f>
        <v>1</v>
      </c>
      <c r="J4229" s="102">
        <f t="shared" ref="J4229:J4292" si="399">IF(I4229=1,F4229/G4229,0)</f>
        <v>5.7784603570742955E-4</v>
      </c>
      <c r="K4229" s="102">
        <f t="shared" ref="K4229:K4292" si="400">IF(I4229=1,J4229/H4229,0)</f>
        <v>1.1533853008132327E-2</v>
      </c>
      <c r="L4229" s="96">
        <f t="shared" ref="L4229:L4292" si="401">I4229*F4229</f>
        <v>1.204E-2</v>
      </c>
    </row>
    <row r="4230" spans="1:12" ht="13.95" customHeight="1" x14ac:dyDescent="0.3">
      <c r="A4230" s="94">
        <v>43190</v>
      </c>
      <c r="B4230" s="57" t="s">
        <v>287</v>
      </c>
      <c r="C4230" s="57" t="s">
        <v>122</v>
      </c>
      <c r="D4230" s="19" t="str">
        <f t="shared" si="396"/>
        <v>Commodities</v>
      </c>
      <c r="E4230" s="19" t="str">
        <f t="shared" si="397"/>
        <v>Commodities</v>
      </c>
      <c r="F4230" s="100">
        <v>1.11E-2</v>
      </c>
      <c r="G4230" s="101">
        <v>16.931000000000001</v>
      </c>
      <c r="H4230" s="98">
        <v>6.9459999999999994E-2</v>
      </c>
      <c r="I4230" s="20">
        <f t="shared" si="398"/>
        <v>1</v>
      </c>
      <c r="J4230" s="102">
        <f t="shared" si="399"/>
        <v>6.5560214990254559E-4</v>
      </c>
      <c r="K4230" s="102">
        <f t="shared" si="400"/>
        <v>9.438556721890954E-3</v>
      </c>
      <c r="L4230" s="96">
        <f t="shared" si="401"/>
        <v>1.11E-2</v>
      </c>
    </row>
    <row r="4231" spans="1:12" ht="13.95" customHeight="1" x14ac:dyDescent="0.3">
      <c r="A4231" s="94">
        <v>43220</v>
      </c>
      <c r="B4231" s="57" t="s">
        <v>287</v>
      </c>
      <c r="C4231" s="57" t="s">
        <v>122</v>
      </c>
      <c r="D4231" s="19" t="str">
        <f t="shared" si="396"/>
        <v>Commodities</v>
      </c>
      <c r="E4231" s="19" t="str">
        <f t="shared" si="397"/>
        <v>Commodities</v>
      </c>
      <c r="F4231" s="100">
        <v>1.157E-2</v>
      </c>
      <c r="G4231" s="101">
        <v>12.784000000000001</v>
      </c>
      <c r="H4231" s="98">
        <v>7.5850000000000001E-2</v>
      </c>
      <c r="I4231" s="20">
        <f t="shared" si="398"/>
        <v>1</v>
      </c>
      <c r="J4231" s="102">
        <f t="shared" si="399"/>
        <v>9.0503754693366711E-4</v>
      </c>
      <c r="K4231" s="102">
        <f t="shared" si="400"/>
        <v>1.193193865436608E-2</v>
      </c>
      <c r="L4231" s="96">
        <f t="shared" si="401"/>
        <v>1.157E-2</v>
      </c>
    </row>
    <row r="4232" spans="1:12" ht="13.95" customHeight="1" x14ac:dyDescent="0.3">
      <c r="A4232" s="94">
        <v>43251</v>
      </c>
      <c r="B4232" s="57" t="s">
        <v>287</v>
      </c>
      <c r="C4232" s="57" t="s">
        <v>122</v>
      </c>
      <c r="D4232" s="19" t="str">
        <f t="shared" si="396"/>
        <v>Commodities</v>
      </c>
      <c r="E4232" s="19" t="str">
        <f t="shared" si="397"/>
        <v>Commodities</v>
      </c>
      <c r="F4232" s="100">
        <v>1.192E-2</v>
      </c>
      <c r="G4232" s="101">
        <v>12.596</v>
      </c>
      <c r="H4232" s="98">
        <v>8.0340000000000009E-2</v>
      </c>
      <c r="I4232" s="20">
        <f t="shared" si="398"/>
        <v>1</v>
      </c>
      <c r="J4232" s="102">
        <f t="shared" si="399"/>
        <v>9.4633216894252146E-4</v>
      </c>
      <c r="K4232" s="102">
        <f t="shared" si="400"/>
        <v>1.1779090975137184E-2</v>
      </c>
      <c r="L4232" s="96">
        <f t="shared" si="401"/>
        <v>1.192E-2</v>
      </c>
    </row>
    <row r="4233" spans="1:12" ht="13.95" customHeight="1" x14ac:dyDescent="0.3">
      <c r="A4233" s="94">
        <v>43281</v>
      </c>
      <c r="B4233" s="57" t="s">
        <v>287</v>
      </c>
      <c r="C4233" s="57" t="s">
        <v>122</v>
      </c>
      <c r="D4233" s="19" t="str">
        <f t="shared" si="396"/>
        <v>Commodities</v>
      </c>
      <c r="E4233" s="19" t="str">
        <f t="shared" si="397"/>
        <v>Commodities</v>
      </c>
      <c r="F4233" s="100">
        <v>1.14E-2</v>
      </c>
      <c r="G4233" s="101">
        <v>12.218999999999999</v>
      </c>
      <c r="H4233" s="98">
        <v>7.7770000000000006E-2</v>
      </c>
      <c r="I4233" s="20">
        <f t="shared" si="398"/>
        <v>1</v>
      </c>
      <c r="J4233" s="102">
        <f t="shared" si="399"/>
        <v>9.3297323839921446E-4</v>
      </c>
      <c r="K4233" s="102">
        <f t="shared" si="400"/>
        <v>1.1996569864976396E-2</v>
      </c>
      <c r="L4233" s="96">
        <f t="shared" si="401"/>
        <v>1.14E-2</v>
      </c>
    </row>
    <row r="4234" spans="1:12" ht="13.95" customHeight="1" x14ac:dyDescent="0.3">
      <c r="A4234" s="94">
        <v>43312</v>
      </c>
      <c r="B4234" s="57" t="s">
        <v>287</v>
      </c>
      <c r="C4234" s="57" t="s">
        <v>122</v>
      </c>
      <c r="D4234" s="19" t="str">
        <f t="shared" si="396"/>
        <v>Commodities</v>
      </c>
      <c r="E4234" s="19" t="str">
        <f t="shared" si="397"/>
        <v>Commodities</v>
      </c>
      <c r="F4234" s="100">
        <v>1.2569E-2</v>
      </c>
      <c r="G4234" s="101">
        <v>13.308</v>
      </c>
      <c r="H4234" s="98">
        <v>7.7009999999999995E-2</v>
      </c>
      <c r="I4234" s="20">
        <f t="shared" si="398"/>
        <v>1</v>
      </c>
      <c r="J4234" s="102">
        <f t="shared" si="399"/>
        <v>9.4446949203486627E-4</v>
      </c>
      <c r="K4234" s="102">
        <f t="shared" si="400"/>
        <v>1.2264244799829455E-2</v>
      </c>
      <c r="L4234" s="96">
        <f t="shared" si="401"/>
        <v>1.2569E-2</v>
      </c>
    </row>
    <row r="4235" spans="1:12" ht="13.95" customHeight="1" x14ac:dyDescent="0.3">
      <c r="A4235" s="94">
        <v>43343</v>
      </c>
      <c r="B4235" s="57" t="s">
        <v>287</v>
      </c>
      <c r="C4235" s="57" t="s">
        <v>122</v>
      </c>
      <c r="D4235" s="19" t="str">
        <f t="shared" si="396"/>
        <v>Commodities</v>
      </c>
      <c r="E4235" s="19" t="str">
        <f t="shared" si="397"/>
        <v>Commodities</v>
      </c>
      <c r="F4235" s="100">
        <v>1.2416999999999999E-2</v>
      </c>
      <c r="G4235" s="101">
        <v>11.49</v>
      </c>
      <c r="H4235" s="98">
        <v>8.6129999999999998E-2</v>
      </c>
      <c r="I4235" s="20">
        <f t="shared" si="398"/>
        <v>1</v>
      </c>
      <c r="J4235" s="102">
        <f t="shared" si="399"/>
        <v>1.0806788511749346E-3</v>
      </c>
      <c r="K4235" s="102">
        <f t="shared" si="400"/>
        <v>1.2547066657087365E-2</v>
      </c>
      <c r="L4235" s="96">
        <f t="shared" si="401"/>
        <v>1.2416999999999999E-2</v>
      </c>
    </row>
    <row r="4236" spans="1:12" ht="13.95" customHeight="1" x14ac:dyDescent="0.3">
      <c r="A4236" s="94">
        <v>43373</v>
      </c>
      <c r="B4236" s="57" t="s">
        <v>287</v>
      </c>
      <c r="C4236" s="57" t="s">
        <v>122</v>
      </c>
      <c r="D4236" s="19" t="str">
        <f t="shared" si="396"/>
        <v>Commodities</v>
      </c>
      <c r="E4236" s="19" t="str">
        <f t="shared" si="397"/>
        <v>Commodities</v>
      </c>
      <c r="F4236" s="100">
        <v>1.2879E-2</v>
      </c>
      <c r="G4236" s="101">
        <v>11.843999999999999</v>
      </c>
      <c r="H4236" s="98">
        <v>9.2230000000000006E-2</v>
      </c>
      <c r="I4236" s="20">
        <f t="shared" si="398"/>
        <v>1</v>
      </c>
      <c r="J4236" s="102">
        <f t="shared" si="399"/>
        <v>1.0873860182370821E-3</v>
      </c>
      <c r="K4236" s="102">
        <f t="shared" si="400"/>
        <v>1.1789938395718118E-2</v>
      </c>
      <c r="L4236" s="96">
        <f t="shared" si="401"/>
        <v>1.2879E-2</v>
      </c>
    </row>
    <row r="4237" spans="1:12" ht="13.95" customHeight="1" x14ac:dyDescent="0.3">
      <c r="A4237" s="94">
        <v>43404</v>
      </c>
      <c r="B4237" s="57" t="s">
        <v>287</v>
      </c>
      <c r="C4237" s="57" t="s">
        <v>122</v>
      </c>
      <c r="D4237" s="19" t="str">
        <f t="shared" si="396"/>
        <v>Commodities</v>
      </c>
      <c r="E4237" s="19" t="str">
        <f t="shared" si="397"/>
        <v>Commodities</v>
      </c>
      <c r="F4237" s="100">
        <v>1.1062000000000001E-2</v>
      </c>
      <c r="G4237" s="101">
        <v>10.858000000000001</v>
      </c>
      <c r="H4237" s="98">
        <v>9.978999999999999E-2</v>
      </c>
      <c r="I4237" s="20">
        <f t="shared" si="398"/>
        <v>1</v>
      </c>
      <c r="J4237" s="102">
        <f t="shared" si="399"/>
        <v>1.0187879904218088E-3</v>
      </c>
      <c r="K4237" s="102">
        <f t="shared" si="400"/>
        <v>1.0209319475115832E-2</v>
      </c>
      <c r="L4237" s="96">
        <f t="shared" si="401"/>
        <v>1.1062000000000001E-2</v>
      </c>
    </row>
    <row r="4238" spans="1:12" ht="13.95" customHeight="1" x14ac:dyDescent="0.3">
      <c r="A4238" s="94">
        <v>43434</v>
      </c>
      <c r="B4238" s="57" t="s">
        <v>287</v>
      </c>
      <c r="C4238" s="57" t="s">
        <v>122</v>
      </c>
      <c r="D4238" s="19" t="str">
        <f t="shared" si="396"/>
        <v>Commodities</v>
      </c>
      <c r="E4238" s="19" t="str">
        <f t="shared" si="397"/>
        <v>Commodities</v>
      </c>
      <c r="F4238" s="100">
        <v>1.0305999999999999E-2</v>
      </c>
      <c r="G4238" s="101">
        <v>9.8569999999999993</v>
      </c>
      <c r="H4238" s="98">
        <v>0.1041</v>
      </c>
      <c r="I4238" s="20">
        <f t="shared" si="398"/>
        <v>1</v>
      </c>
      <c r="J4238" s="102">
        <f t="shared" si="399"/>
        <v>1.0455513848026783E-3</v>
      </c>
      <c r="K4238" s="102">
        <f t="shared" si="400"/>
        <v>1.0043721275722173E-2</v>
      </c>
      <c r="L4238" s="96">
        <f t="shared" si="401"/>
        <v>1.0305999999999999E-2</v>
      </c>
    </row>
    <row r="4239" spans="1:12" ht="13.95" customHeight="1" x14ac:dyDescent="0.3">
      <c r="A4239" s="94">
        <v>43465</v>
      </c>
      <c r="B4239" s="57" t="s">
        <v>287</v>
      </c>
      <c r="C4239" s="57" t="s">
        <v>122</v>
      </c>
      <c r="D4239" s="19" t="str">
        <f t="shared" si="396"/>
        <v>Commodities</v>
      </c>
      <c r="E4239" s="19" t="str">
        <f t="shared" si="397"/>
        <v>Commodities</v>
      </c>
      <c r="F4239" s="100">
        <v>1.0127000000000001E-2</v>
      </c>
      <c r="G4239" s="101">
        <v>9.0169999999999995</v>
      </c>
      <c r="H4239" s="98">
        <v>0.10403999999999999</v>
      </c>
      <c r="I4239" s="20">
        <f t="shared" si="398"/>
        <v>1</v>
      </c>
      <c r="J4239" s="102">
        <f t="shared" si="399"/>
        <v>1.123100809581901E-3</v>
      </c>
      <c r="K4239" s="102">
        <f t="shared" si="400"/>
        <v>1.0794894363532306E-2</v>
      </c>
      <c r="L4239" s="96">
        <f t="shared" si="401"/>
        <v>1.0127000000000001E-2</v>
      </c>
    </row>
    <row r="4240" spans="1:12" ht="13.95" customHeight="1" x14ac:dyDescent="0.3">
      <c r="A4240" s="94">
        <v>43496</v>
      </c>
      <c r="B4240" s="57" t="s">
        <v>287</v>
      </c>
      <c r="C4240" s="57" t="s">
        <v>122</v>
      </c>
      <c r="D4240" s="19" t="str">
        <f t="shared" si="396"/>
        <v>Commodities</v>
      </c>
      <c r="E4240" s="19" t="str">
        <f t="shared" si="397"/>
        <v>Commodities</v>
      </c>
      <c r="F4240" s="100">
        <v>9.8169999999999993E-3</v>
      </c>
      <c r="G4240" s="101">
        <v>9.4890000000000008</v>
      </c>
      <c r="H4240" s="98">
        <v>9.9499999999999991E-2</v>
      </c>
      <c r="I4240" s="20">
        <f t="shared" si="398"/>
        <v>1</v>
      </c>
      <c r="J4240" s="102">
        <f t="shared" si="399"/>
        <v>1.0345663399725998E-3</v>
      </c>
      <c r="K4240" s="102">
        <f t="shared" si="400"/>
        <v>1.0397651658016078E-2</v>
      </c>
      <c r="L4240" s="96">
        <f t="shared" si="401"/>
        <v>9.8169999999999993E-3</v>
      </c>
    </row>
    <row r="4241" spans="1:12" ht="13.95" customHeight="1" x14ac:dyDescent="0.3">
      <c r="A4241" s="94">
        <v>43524</v>
      </c>
      <c r="B4241" s="57" t="s">
        <v>287</v>
      </c>
      <c r="C4241" s="57" t="s">
        <v>122</v>
      </c>
      <c r="D4241" s="19" t="str">
        <f t="shared" si="396"/>
        <v>Commodities</v>
      </c>
      <c r="E4241" s="19" t="str">
        <f t="shared" si="397"/>
        <v>Commodities</v>
      </c>
      <c r="F4241" s="100">
        <v>9.7450000000000002E-3</v>
      </c>
      <c r="G4241" s="101">
        <v>9.282</v>
      </c>
      <c r="H4241" s="98">
        <v>9.7369999999999998E-2</v>
      </c>
      <c r="I4241" s="20">
        <f t="shared" si="398"/>
        <v>1</v>
      </c>
      <c r="J4241" s="102">
        <f t="shared" si="399"/>
        <v>1.0498814910579616E-3</v>
      </c>
      <c r="K4241" s="102">
        <f t="shared" si="400"/>
        <v>1.07823918153226E-2</v>
      </c>
      <c r="L4241" s="96">
        <f t="shared" si="401"/>
        <v>9.7450000000000002E-3</v>
      </c>
    </row>
    <row r="4242" spans="1:12" ht="13.95" customHeight="1" x14ac:dyDescent="0.3">
      <c r="A4242" s="94">
        <v>43555</v>
      </c>
      <c r="B4242" s="57" t="s">
        <v>287</v>
      </c>
      <c r="C4242" s="57" t="s">
        <v>122</v>
      </c>
      <c r="D4242" s="19" t="str">
        <f t="shared" si="396"/>
        <v>Commodities</v>
      </c>
      <c r="E4242" s="19" t="str">
        <f t="shared" si="397"/>
        <v>Commodities</v>
      </c>
      <c r="F4242" s="100">
        <v>9.7710000000000002E-3</v>
      </c>
      <c r="G4242" s="101">
        <v>9.9190000000000005</v>
      </c>
      <c r="H4242" s="98">
        <v>9.1630000000000003E-2</v>
      </c>
      <c r="I4242" s="20">
        <f t="shared" si="398"/>
        <v>1</v>
      </c>
      <c r="J4242" s="102">
        <f t="shared" si="399"/>
        <v>9.8507914104244382E-4</v>
      </c>
      <c r="K4242" s="102">
        <f t="shared" si="400"/>
        <v>1.0750618149541022E-2</v>
      </c>
      <c r="L4242" s="96">
        <f t="shared" si="401"/>
        <v>9.7710000000000002E-3</v>
      </c>
    </row>
    <row r="4243" spans="1:12" ht="13.95" customHeight="1" x14ac:dyDescent="0.3">
      <c r="A4243" s="94">
        <v>43585</v>
      </c>
      <c r="B4243" s="57" t="s">
        <v>287</v>
      </c>
      <c r="C4243" s="57" t="s">
        <v>122</v>
      </c>
      <c r="D4243" s="19" t="str">
        <f t="shared" si="396"/>
        <v>Commodities</v>
      </c>
      <c r="E4243" s="19" t="str">
        <f t="shared" si="397"/>
        <v>Commodities</v>
      </c>
      <c r="F4243" s="100">
        <v>9.0679999999999997E-3</v>
      </c>
      <c r="G4243" s="101">
        <v>9.3379999999999992</v>
      </c>
      <c r="H4243" s="98">
        <v>9.2390000000000014E-2</v>
      </c>
      <c r="I4243" s="20">
        <f t="shared" si="398"/>
        <v>1</v>
      </c>
      <c r="J4243" s="102">
        <f t="shared" si="399"/>
        <v>9.7108588562861428E-4</v>
      </c>
      <c r="K4243" s="102">
        <f t="shared" si="400"/>
        <v>1.0510725031157204E-2</v>
      </c>
      <c r="L4243" s="96">
        <f t="shared" si="401"/>
        <v>9.0679999999999997E-3</v>
      </c>
    </row>
    <row r="4244" spans="1:12" ht="13.95" customHeight="1" x14ac:dyDescent="0.3">
      <c r="A4244" s="94">
        <v>43616</v>
      </c>
      <c r="B4244" s="57" t="s">
        <v>287</v>
      </c>
      <c r="C4244" s="57" t="s">
        <v>122</v>
      </c>
      <c r="D4244" s="19" t="str">
        <f t="shared" si="396"/>
        <v>Commodities</v>
      </c>
      <c r="E4244" s="19" t="str">
        <f t="shared" si="397"/>
        <v>Commodities</v>
      </c>
      <c r="F4244" s="100">
        <v>8.5319999999999997E-3</v>
      </c>
      <c r="G4244" s="101">
        <v>9.2270000000000003</v>
      </c>
      <c r="H4244" s="98">
        <v>9.0190000000000006E-2</v>
      </c>
      <c r="I4244" s="20">
        <f t="shared" si="398"/>
        <v>1</v>
      </c>
      <c r="J4244" s="102">
        <f t="shared" si="399"/>
        <v>9.2467757667714305E-4</v>
      </c>
      <c r="K4244" s="102">
        <f t="shared" si="400"/>
        <v>1.0252551022032853E-2</v>
      </c>
      <c r="L4244" s="96">
        <f t="shared" si="401"/>
        <v>8.5319999999999997E-3</v>
      </c>
    </row>
    <row r="4245" spans="1:12" ht="13.95" customHeight="1" x14ac:dyDescent="0.3">
      <c r="A4245" s="94">
        <v>43646</v>
      </c>
      <c r="B4245" s="57" t="s">
        <v>287</v>
      </c>
      <c r="C4245" s="57" t="s">
        <v>122</v>
      </c>
      <c r="D4245" s="19" t="str">
        <f t="shared" si="396"/>
        <v>Commodities</v>
      </c>
      <c r="E4245" s="19" t="str">
        <f t="shared" si="397"/>
        <v>Commodities</v>
      </c>
      <c r="F4245" s="100">
        <v>8.9969999999999998E-3</v>
      </c>
      <c r="G4245" s="101">
        <v>8.3569999999999993</v>
      </c>
      <c r="H4245" s="98">
        <v>8.9560000000000001E-2</v>
      </c>
      <c r="I4245" s="20">
        <f t="shared" si="398"/>
        <v>1</v>
      </c>
      <c r="J4245" s="102">
        <f t="shared" si="399"/>
        <v>1.0765825056838578E-3</v>
      </c>
      <c r="K4245" s="102">
        <f t="shared" si="400"/>
        <v>1.2020796177801003E-2</v>
      </c>
      <c r="L4245" s="96">
        <f t="shared" si="401"/>
        <v>8.9969999999999998E-3</v>
      </c>
    </row>
    <row r="4246" spans="1:12" ht="13.95" customHeight="1" x14ac:dyDescent="0.3">
      <c r="A4246" s="94">
        <v>43677</v>
      </c>
      <c r="B4246" s="57" t="s">
        <v>287</v>
      </c>
      <c r="C4246" s="57" t="s">
        <v>122</v>
      </c>
      <c r="D4246" s="19" t="str">
        <f t="shared" si="396"/>
        <v>Commodities</v>
      </c>
      <c r="E4246" s="19" t="str">
        <f t="shared" si="397"/>
        <v>Commodities</v>
      </c>
      <c r="F4246" s="100">
        <v>8.038E-3</v>
      </c>
      <c r="G4246" s="101">
        <v>7.5049999999999999</v>
      </c>
      <c r="H4246" s="98">
        <v>8.9359999999999995E-2</v>
      </c>
      <c r="I4246" s="20">
        <f t="shared" si="398"/>
        <v>1</v>
      </c>
      <c r="J4246" s="102">
        <f t="shared" si="399"/>
        <v>1.0710193204530314E-3</v>
      </c>
      <c r="K4246" s="102">
        <f t="shared" si="400"/>
        <v>1.1985444499250576E-2</v>
      </c>
      <c r="L4246" s="96">
        <f t="shared" si="401"/>
        <v>8.038E-3</v>
      </c>
    </row>
    <row r="4247" spans="1:12" ht="13.95" customHeight="1" x14ac:dyDescent="0.3">
      <c r="A4247" s="94">
        <v>43708</v>
      </c>
      <c r="B4247" s="57" t="s">
        <v>287</v>
      </c>
      <c r="C4247" s="57" t="s">
        <v>122</v>
      </c>
      <c r="D4247" s="19" t="str">
        <f t="shared" si="396"/>
        <v>Commodities</v>
      </c>
      <c r="E4247" s="19" t="str">
        <f t="shared" si="397"/>
        <v>Commodities</v>
      </c>
      <c r="F4247" s="100">
        <v>7.554E-3</v>
      </c>
      <c r="G4247" s="101">
        <v>7.3840000000000003</v>
      </c>
      <c r="H4247" s="98">
        <v>8.5870000000000002E-2</v>
      </c>
      <c r="I4247" s="20">
        <f t="shared" si="398"/>
        <v>1</v>
      </c>
      <c r="J4247" s="102">
        <f t="shared" si="399"/>
        <v>1.0230227518959914E-3</v>
      </c>
      <c r="K4247" s="102">
        <f t="shared" si="400"/>
        <v>1.1913622358169226E-2</v>
      </c>
      <c r="L4247" s="96">
        <f t="shared" si="401"/>
        <v>7.554E-3</v>
      </c>
    </row>
    <row r="4248" spans="1:12" ht="13.95" customHeight="1" x14ac:dyDescent="0.3">
      <c r="A4248" s="94">
        <v>43738</v>
      </c>
      <c r="B4248" s="57" t="s">
        <v>287</v>
      </c>
      <c r="C4248" s="57" t="s">
        <v>122</v>
      </c>
      <c r="D4248" s="19" t="str">
        <f t="shared" si="396"/>
        <v>Commodities</v>
      </c>
      <c r="E4248" s="19" t="str">
        <f t="shared" si="397"/>
        <v>Commodities</v>
      </c>
      <c r="F4248" s="100">
        <v>7.463E-3</v>
      </c>
      <c r="G4248" s="101">
        <v>7.4870000000000001</v>
      </c>
      <c r="H4248" s="98">
        <v>8.6430000000000007E-2</v>
      </c>
      <c r="I4248" s="20">
        <f t="shared" si="398"/>
        <v>1</v>
      </c>
      <c r="J4248" s="102">
        <f t="shared" si="399"/>
        <v>9.9679444370241754E-4</v>
      </c>
      <c r="K4248" s="102">
        <f t="shared" si="400"/>
        <v>1.1532968225181274E-2</v>
      </c>
      <c r="L4248" s="96">
        <f t="shared" si="401"/>
        <v>7.463E-3</v>
      </c>
    </row>
    <row r="4249" spans="1:12" ht="13.95" customHeight="1" x14ac:dyDescent="0.3">
      <c r="A4249" s="94">
        <v>43769</v>
      </c>
      <c r="B4249" s="57" t="s">
        <v>287</v>
      </c>
      <c r="C4249" s="57" t="s">
        <v>122</v>
      </c>
      <c r="D4249" s="19" t="str">
        <f t="shared" si="396"/>
        <v>Commodities</v>
      </c>
      <c r="E4249" s="19" t="str">
        <f t="shared" si="397"/>
        <v>Commodities</v>
      </c>
      <c r="F4249" s="100">
        <v>7.4570000000000001E-3</v>
      </c>
      <c r="G4249" s="101">
        <v>8.391</v>
      </c>
      <c r="H4249" s="98">
        <v>8.3070000000000005E-2</v>
      </c>
      <c r="I4249" s="20">
        <f t="shared" si="398"/>
        <v>1</v>
      </c>
      <c r="J4249" s="102">
        <f t="shared" si="399"/>
        <v>8.8869026337742819E-4</v>
      </c>
      <c r="K4249" s="102">
        <f t="shared" si="400"/>
        <v>1.0698089122155148E-2</v>
      </c>
      <c r="L4249" s="96">
        <f t="shared" si="401"/>
        <v>7.4570000000000001E-3</v>
      </c>
    </row>
    <row r="4250" spans="1:12" ht="13.95" customHeight="1" x14ac:dyDescent="0.3">
      <c r="A4250" s="94">
        <v>43799</v>
      </c>
      <c r="B4250" s="57" t="s">
        <v>287</v>
      </c>
      <c r="C4250" s="57" t="s">
        <v>122</v>
      </c>
      <c r="D4250" s="19" t="str">
        <f t="shared" si="396"/>
        <v>Commodities</v>
      </c>
      <c r="E4250" s="19" t="str">
        <f t="shared" si="397"/>
        <v>Commodities</v>
      </c>
      <c r="F4250" s="100">
        <v>9.3289999999999988E-3</v>
      </c>
      <c r="G4250" s="101">
        <v>10.018000000000001</v>
      </c>
      <c r="H4250" s="98">
        <v>8.523E-2</v>
      </c>
      <c r="I4250" s="20">
        <f t="shared" si="398"/>
        <v>1</v>
      </c>
      <c r="J4250" s="102">
        <f t="shared" si="399"/>
        <v>9.312237971651026E-4</v>
      </c>
      <c r="K4250" s="102">
        <f t="shared" si="400"/>
        <v>1.0926009587763729E-2</v>
      </c>
      <c r="L4250" s="96">
        <f t="shared" si="401"/>
        <v>9.3289999999999988E-3</v>
      </c>
    </row>
    <row r="4251" spans="1:12" ht="13.95" customHeight="1" x14ac:dyDescent="0.3">
      <c r="A4251" s="94">
        <v>43830</v>
      </c>
      <c r="B4251" s="57" t="s">
        <v>287</v>
      </c>
      <c r="C4251" s="57" t="s">
        <v>122</v>
      </c>
      <c r="D4251" s="19" t="str">
        <f t="shared" si="396"/>
        <v>Commodities</v>
      </c>
      <c r="E4251" s="19" t="str">
        <f t="shared" si="397"/>
        <v>Commodities</v>
      </c>
      <c r="F4251" s="100">
        <v>1.034E-2</v>
      </c>
      <c r="G4251" s="101">
        <v>11.183</v>
      </c>
      <c r="H4251" s="98">
        <v>9.0470000000000009E-2</v>
      </c>
      <c r="I4251" s="20">
        <f t="shared" si="398"/>
        <v>1</v>
      </c>
      <c r="J4251" s="102">
        <f t="shared" si="399"/>
        <v>9.2461772333005457E-4</v>
      </c>
      <c r="K4251" s="102">
        <f t="shared" si="400"/>
        <v>1.0220158321322587E-2</v>
      </c>
      <c r="L4251" s="96">
        <f t="shared" si="401"/>
        <v>1.034E-2</v>
      </c>
    </row>
    <row r="4252" spans="1:12" ht="13.95" customHeight="1" x14ac:dyDescent="0.3">
      <c r="A4252" s="94">
        <v>43861</v>
      </c>
      <c r="B4252" s="57" t="s">
        <v>287</v>
      </c>
      <c r="C4252" s="57" t="s">
        <v>122</v>
      </c>
      <c r="D4252" s="19" t="str">
        <f t="shared" si="396"/>
        <v>Commodities</v>
      </c>
      <c r="E4252" s="19" t="str">
        <f t="shared" si="397"/>
        <v>Commodities</v>
      </c>
      <c r="F4252" s="100">
        <v>1.0278000000000001E-2</v>
      </c>
      <c r="G4252" s="101">
        <v>10.27</v>
      </c>
      <c r="H4252" s="98">
        <v>9.5820000000000002E-2</v>
      </c>
      <c r="I4252" s="20">
        <f t="shared" si="398"/>
        <v>1</v>
      </c>
      <c r="J4252" s="102">
        <f t="shared" si="399"/>
        <v>1.0007789678675755E-3</v>
      </c>
      <c r="K4252" s="102">
        <f t="shared" si="400"/>
        <v>1.044436409797094E-2</v>
      </c>
      <c r="L4252" s="96">
        <f t="shared" si="401"/>
        <v>1.0278000000000001E-2</v>
      </c>
    </row>
    <row r="4253" spans="1:12" ht="13.95" customHeight="1" x14ac:dyDescent="0.3">
      <c r="A4253" s="94">
        <v>43890</v>
      </c>
      <c r="B4253" s="57" t="s">
        <v>287</v>
      </c>
      <c r="C4253" s="57" t="s">
        <v>122</v>
      </c>
      <c r="D4253" s="19" t="str">
        <f t="shared" si="396"/>
        <v>Commodities</v>
      </c>
      <c r="E4253" s="19" t="str">
        <f t="shared" si="397"/>
        <v>Commodities</v>
      </c>
      <c r="F4253" s="100">
        <v>9.4839999999999994E-3</v>
      </c>
      <c r="G4253" s="101">
        <v>11.256</v>
      </c>
      <c r="H4253" s="98">
        <v>9.1969999999999996E-2</v>
      </c>
      <c r="I4253" s="20">
        <f t="shared" si="398"/>
        <v>1</v>
      </c>
      <c r="J4253" s="102">
        <f t="shared" si="399"/>
        <v>8.4257285003553652E-4</v>
      </c>
      <c r="K4253" s="102">
        <f t="shared" si="400"/>
        <v>9.1613879529796292E-3</v>
      </c>
      <c r="L4253" s="96">
        <f t="shared" si="401"/>
        <v>9.4839999999999994E-3</v>
      </c>
    </row>
    <row r="4254" spans="1:12" ht="13.95" customHeight="1" x14ac:dyDescent="0.3">
      <c r="A4254" s="94">
        <v>43921</v>
      </c>
      <c r="B4254" s="57" t="s">
        <v>287</v>
      </c>
      <c r="C4254" s="57" t="s">
        <v>122</v>
      </c>
      <c r="D4254" s="19" t="str">
        <f t="shared" si="396"/>
        <v>Commodities</v>
      </c>
      <c r="E4254" s="19" t="str">
        <f t="shared" si="397"/>
        <v>Commodities</v>
      </c>
      <c r="F4254" s="100">
        <v>8.0649999999999993E-3</v>
      </c>
      <c r="G4254" s="101">
        <v>9.5909999999999993</v>
      </c>
      <c r="H4254" s="98">
        <v>5.4690000000000003E-2</v>
      </c>
      <c r="I4254" s="20">
        <f t="shared" si="398"/>
        <v>1</v>
      </c>
      <c r="J4254" s="102">
        <f t="shared" si="399"/>
        <v>8.4089250338859349E-4</v>
      </c>
      <c r="K4254" s="102">
        <f t="shared" si="400"/>
        <v>1.5375617176606206E-2</v>
      </c>
      <c r="L4254" s="96">
        <f t="shared" si="401"/>
        <v>8.0649999999999993E-3</v>
      </c>
    </row>
    <row r="4255" spans="1:12" ht="13.95" customHeight="1" x14ac:dyDescent="0.3">
      <c r="A4255" s="94">
        <v>43951</v>
      </c>
      <c r="B4255" s="57" t="s">
        <v>287</v>
      </c>
      <c r="C4255" s="57" t="s">
        <v>122</v>
      </c>
      <c r="D4255" s="19" t="str">
        <f t="shared" si="396"/>
        <v>Commodities</v>
      </c>
      <c r="E4255" s="19" t="str">
        <f t="shared" si="397"/>
        <v>Commodities</v>
      </c>
      <c r="F4255" s="100">
        <v>8.3250000000000008E-3</v>
      </c>
      <c r="G4255" s="101">
        <v>97.302000000000007</v>
      </c>
      <c r="H4255" s="98">
        <v>3.1099999999999999E-3</v>
      </c>
      <c r="I4255" s="20">
        <f t="shared" si="398"/>
        <v>0</v>
      </c>
      <c r="J4255" s="102">
        <f t="shared" si="399"/>
        <v>0</v>
      </c>
      <c r="K4255" s="102">
        <f t="shared" si="400"/>
        <v>0</v>
      </c>
      <c r="L4255" s="96">
        <f t="shared" si="401"/>
        <v>0</v>
      </c>
    </row>
    <row r="4256" spans="1:12" ht="13.95" customHeight="1" x14ac:dyDescent="0.3">
      <c r="A4256" s="94">
        <v>43982</v>
      </c>
      <c r="B4256" s="57" t="s">
        <v>287</v>
      </c>
      <c r="C4256" s="57" t="s">
        <v>122</v>
      </c>
      <c r="D4256" s="19" t="str">
        <f t="shared" si="396"/>
        <v>Commodities</v>
      </c>
      <c r="E4256" s="19" t="str">
        <f t="shared" si="397"/>
        <v>Commodities</v>
      </c>
      <c r="F4256" s="100">
        <v>8.7709999999999993E-3</v>
      </c>
      <c r="G4256" s="101">
        <v>36.235999999999997</v>
      </c>
      <c r="H4256" s="98">
        <v>1.051E-2</v>
      </c>
      <c r="I4256" s="20">
        <f t="shared" si="398"/>
        <v>1</v>
      </c>
      <c r="J4256" s="102">
        <f t="shared" si="399"/>
        <v>2.4205210288111271E-4</v>
      </c>
      <c r="K4256" s="102">
        <f t="shared" si="400"/>
        <v>2.3030647276985033E-2</v>
      </c>
      <c r="L4256" s="96">
        <f t="shared" si="401"/>
        <v>8.7709999999999993E-3</v>
      </c>
    </row>
    <row r="4257" spans="1:12" ht="13.95" customHeight="1" x14ac:dyDescent="0.3">
      <c r="A4257" s="94">
        <v>44012</v>
      </c>
      <c r="B4257" s="57" t="s">
        <v>287</v>
      </c>
      <c r="C4257" s="57" t="s">
        <v>122</v>
      </c>
      <c r="D4257" s="19" t="str">
        <f t="shared" si="396"/>
        <v>Commodities</v>
      </c>
      <c r="E4257" s="19" t="str">
        <f t="shared" si="397"/>
        <v>Commodities</v>
      </c>
      <c r="F4257" s="100">
        <v>9.5969999999999996E-3</v>
      </c>
      <c r="G4257" s="101">
        <v>25.786000000000001</v>
      </c>
      <c r="H4257" s="98">
        <v>3.5180000000000003E-2</v>
      </c>
      <c r="I4257" s="20">
        <f t="shared" si="398"/>
        <v>1</v>
      </c>
      <c r="J4257" s="102">
        <f t="shared" si="399"/>
        <v>3.7217870162103463E-4</v>
      </c>
      <c r="K4257" s="102">
        <f t="shared" si="400"/>
        <v>1.0579269517368806E-2</v>
      </c>
      <c r="L4257" s="96">
        <f t="shared" si="401"/>
        <v>9.5969999999999996E-3</v>
      </c>
    </row>
    <row r="4258" spans="1:12" ht="13.95" customHeight="1" x14ac:dyDescent="0.3">
      <c r="A4258" s="94">
        <v>44043</v>
      </c>
      <c r="B4258" s="57" t="s">
        <v>287</v>
      </c>
      <c r="C4258" s="57" t="s">
        <v>122</v>
      </c>
      <c r="D4258" s="19" t="str">
        <f t="shared" si="396"/>
        <v>Commodities</v>
      </c>
      <c r="E4258" s="19" t="str">
        <f t="shared" si="397"/>
        <v>Commodities</v>
      </c>
      <c r="F4258" s="100">
        <v>9.6189999999999991E-3</v>
      </c>
      <c r="G4258" s="101">
        <v>24.931000000000001</v>
      </c>
      <c r="H4258" s="98">
        <v>3.014E-2</v>
      </c>
      <c r="I4258" s="20">
        <f t="shared" si="398"/>
        <v>1</v>
      </c>
      <c r="J4258" s="102">
        <f t="shared" si="399"/>
        <v>3.8582487665958038E-4</v>
      </c>
      <c r="K4258" s="102">
        <f t="shared" si="400"/>
        <v>1.2801090798260795E-2</v>
      </c>
      <c r="L4258" s="96">
        <f t="shared" si="401"/>
        <v>9.6189999999999991E-3</v>
      </c>
    </row>
    <row r="4259" spans="1:12" ht="13.95" customHeight="1" x14ac:dyDescent="0.3">
      <c r="A4259" s="94">
        <v>44074</v>
      </c>
      <c r="B4259" s="57" t="s">
        <v>287</v>
      </c>
      <c r="C4259" s="57" t="s">
        <v>122</v>
      </c>
      <c r="D4259" s="19" t="str">
        <f t="shared" si="396"/>
        <v>Commodities</v>
      </c>
      <c r="E4259" s="19" t="str">
        <f t="shared" si="397"/>
        <v>Commodities</v>
      </c>
      <c r="F4259" s="100">
        <v>1.0913000000000001E-2</v>
      </c>
      <c r="G4259" s="101">
        <v>20.922000000000001</v>
      </c>
      <c r="H4259" s="98">
        <v>4.2819999999999997E-2</v>
      </c>
      <c r="I4259" s="20">
        <f t="shared" si="398"/>
        <v>1</v>
      </c>
      <c r="J4259" s="102">
        <f t="shared" si="399"/>
        <v>5.2160405314979452E-4</v>
      </c>
      <c r="K4259" s="102">
        <f t="shared" si="400"/>
        <v>1.2181318382760264E-2</v>
      </c>
      <c r="L4259" s="96">
        <f t="shared" si="401"/>
        <v>1.0913000000000001E-2</v>
      </c>
    </row>
    <row r="4260" spans="1:12" ht="13.95" customHeight="1" x14ac:dyDescent="0.3">
      <c r="A4260" s="94">
        <v>44104</v>
      </c>
      <c r="B4260" s="57" t="s">
        <v>287</v>
      </c>
      <c r="C4260" s="57" t="s">
        <v>122</v>
      </c>
      <c r="D4260" s="19" t="str">
        <f t="shared" si="396"/>
        <v>Commodities</v>
      </c>
      <c r="E4260" s="19" t="str">
        <f t="shared" si="397"/>
        <v>Commodities</v>
      </c>
      <c r="F4260" s="100">
        <v>1.1972E-2</v>
      </c>
      <c r="G4260" s="101">
        <v>16.396000000000001</v>
      </c>
      <c r="H4260" s="98">
        <v>6.522E-2</v>
      </c>
      <c r="I4260" s="20">
        <f t="shared" si="398"/>
        <v>1</v>
      </c>
      <c r="J4260" s="102">
        <f t="shared" si="399"/>
        <v>7.3017809221761403E-4</v>
      </c>
      <c r="K4260" s="102">
        <f t="shared" si="400"/>
        <v>1.1195616256019841E-2</v>
      </c>
      <c r="L4260" s="96">
        <f t="shared" si="401"/>
        <v>1.1972E-2</v>
      </c>
    </row>
    <row r="4261" spans="1:12" ht="13.95" customHeight="1" x14ac:dyDescent="0.3">
      <c r="A4261" s="94">
        <v>44135</v>
      </c>
      <c r="B4261" s="57" t="s">
        <v>287</v>
      </c>
      <c r="C4261" s="57" t="s">
        <v>122</v>
      </c>
      <c r="D4261" s="19" t="str">
        <f t="shared" si="396"/>
        <v>Commodities</v>
      </c>
      <c r="E4261" s="19" t="str">
        <f t="shared" si="397"/>
        <v>Commodities</v>
      </c>
      <c r="F4261" s="100">
        <v>1.2605E-2</v>
      </c>
      <c r="G4261" s="101">
        <v>11.808</v>
      </c>
      <c r="H4261" s="98">
        <v>8.3430000000000004E-2</v>
      </c>
      <c r="I4261" s="20">
        <f t="shared" si="398"/>
        <v>1</v>
      </c>
      <c r="J4261" s="102">
        <f t="shared" si="399"/>
        <v>1.0674966124661247E-3</v>
      </c>
      <c r="K4261" s="102">
        <f t="shared" si="400"/>
        <v>1.2795117013857422E-2</v>
      </c>
      <c r="L4261" s="96">
        <f t="shared" si="401"/>
        <v>1.2605E-2</v>
      </c>
    </row>
    <row r="4262" spans="1:12" ht="13.95" customHeight="1" x14ac:dyDescent="0.3">
      <c r="A4262" s="94">
        <v>44165</v>
      </c>
      <c r="B4262" s="57" t="s">
        <v>287</v>
      </c>
      <c r="C4262" s="57" t="s">
        <v>122</v>
      </c>
      <c r="D4262" s="19" t="str">
        <f t="shared" si="396"/>
        <v>Commodities</v>
      </c>
      <c r="E4262" s="19" t="str">
        <f t="shared" si="397"/>
        <v>Commodities</v>
      </c>
      <c r="F4262" s="100">
        <v>1.128E-2</v>
      </c>
      <c r="G4262" s="101">
        <v>11.226000000000001</v>
      </c>
      <c r="H4262" s="98">
        <v>9.6799999999999997E-2</v>
      </c>
      <c r="I4262" s="20">
        <f t="shared" si="398"/>
        <v>1</v>
      </c>
      <c r="J4262" s="102">
        <f t="shared" si="399"/>
        <v>1.0048102618920363E-3</v>
      </c>
      <c r="K4262" s="102">
        <f t="shared" si="400"/>
        <v>1.0380271300537565E-2</v>
      </c>
      <c r="L4262" s="96">
        <f t="shared" si="401"/>
        <v>1.128E-2</v>
      </c>
    </row>
    <row r="4263" spans="1:12" ht="13.95" customHeight="1" x14ac:dyDescent="0.3">
      <c r="A4263" s="94">
        <v>44196</v>
      </c>
      <c r="B4263" s="57" t="s">
        <v>287</v>
      </c>
      <c r="C4263" s="57" t="s">
        <v>122</v>
      </c>
      <c r="D4263" s="19" t="str">
        <f t="shared" si="396"/>
        <v>Commodities</v>
      </c>
      <c r="E4263" s="19" t="str">
        <f t="shared" si="397"/>
        <v>Commodities</v>
      </c>
      <c r="F4263" s="100">
        <v>1.1186E-2</v>
      </c>
      <c r="G4263" s="101">
        <v>12.087</v>
      </c>
      <c r="H4263" s="98">
        <v>9.6750000000000003E-2</v>
      </c>
      <c r="I4263" s="20">
        <f t="shared" si="398"/>
        <v>1</v>
      </c>
      <c r="J4263" s="102">
        <f t="shared" si="399"/>
        <v>9.2545710267229252E-4</v>
      </c>
      <c r="K4263" s="102">
        <f t="shared" si="400"/>
        <v>9.5654480896360979E-3</v>
      </c>
      <c r="L4263" s="96">
        <f t="shared" si="401"/>
        <v>1.1186E-2</v>
      </c>
    </row>
    <row r="4264" spans="1:12" ht="13.95" customHeight="1" x14ac:dyDescent="0.3">
      <c r="A4264" s="94">
        <v>44227</v>
      </c>
      <c r="B4264" s="57" t="s">
        <v>287</v>
      </c>
      <c r="C4264" s="57" t="s">
        <v>122</v>
      </c>
      <c r="D4264" s="19" t="str">
        <f t="shared" si="396"/>
        <v>Commodities</v>
      </c>
      <c r="E4264" s="19" t="str">
        <f t="shared" si="397"/>
        <v>Commodities</v>
      </c>
      <c r="F4264" s="100">
        <v>1.094E-2</v>
      </c>
      <c r="G4264" s="101">
        <v>10.847</v>
      </c>
      <c r="H4264" s="98">
        <v>0.10185</v>
      </c>
      <c r="I4264" s="20">
        <f t="shared" si="398"/>
        <v>1</v>
      </c>
      <c r="J4264" s="102">
        <f t="shared" si="399"/>
        <v>1.008573799207154E-3</v>
      </c>
      <c r="K4264" s="102">
        <f t="shared" si="400"/>
        <v>9.9025409838699469E-3</v>
      </c>
      <c r="L4264" s="96">
        <f t="shared" si="401"/>
        <v>1.094E-2</v>
      </c>
    </row>
    <row r="4265" spans="1:12" ht="13.95" customHeight="1" x14ac:dyDescent="0.3">
      <c r="A4265" s="94">
        <v>44255</v>
      </c>
      <c r="B4265" s="57" t="s">
        <v>287</v>
      </c>
      <c r="C4265" s="57" t="s">
        <v>122</v>
      </c>
      <c r="D4265" s="19" t="str">
        <f t="shared" si="396"/>
        <v>Commodities</v>
      </c>
      <c r="E4265" s="19" t="str">
        <f t="shared" si="397"/>
        <v>Commodities</v>
      </c>
      <c r="F4265" s="100">
        <v>1.272E-2</v>
      </c>
      <c r="G4265" s="101">
        <v>10.311</v>
      </c>
      <c r="H4265" s="98">
        <v>0.11754000000000001</v>
      </c>
      <c r="I4265" s="20">
        <f t="shared" si="398"/>
        <v>1</v>
      </c>
      <c r="J4265" s="102">
        <f t="shared" si="399"/>
        <v>1.2336339831248181E-3</v>
      </c>
      <c r="K4265" s="102">
        <f t="shared" si="400"/>
        <v>1.0495439706694046E-2</v>
      </c>
      <c r="L4265" s="96">
        <f t="shared" si="401"/>
        <v>1.272E-2</v>
      </c>
    </row>
    <row r="4266" spans="1:12" ht="13.95" customHeight="1" x14ac:dyDescent="0.3">
      <c r="A4266" s="94">
        <v>44286</v>
      </c>
      <c r="B4266" s="57" t="s">
        <v>287</v>
      </c>
      <c r="C4266" s="57" t="s">
        <v>122</v>
      </c>
      <c r="D4266" s="19" t="str">
        <f t="shared" si="396"/>
        <v>Commodities</v>
      </c>
      <c r="E4266" s="19" t="str">
        <f t="shared" si="397"/>
        <v>Commodities</v>
      </c>
      <c r="F4266" s="100">
        <v>1.4109999999999999E-2</v>
      </c>
      <c r="G4266" s="101">
        <v>10.507999999999999</v>
      </c>
      <c r="H4266" s="98">
        <v>0.13961999999999999</v>
      </c>
      <c r="I4266" s="20">
        <f t="shared" si="398"/>
        <v>1</v>
      </c>
      <c r="J4266" s="102">
        <f t="shared" si="399"/>
        <v>1.3427864484202513E-3</v>
      </c>
      <c r="K4266" s="102">
        <f t="shared" si="400"/>
        <v>9.6174362442361504E-3</v>
      </c>
      <c r="L4266" s="96">
        <f t="shared" si="401"/>
        <v>1.4109999999999999E-2</v>
      </c>
    </row>
    <row r="4267" spans="1:12" ht="13.95" customHeight="1" x14ac:dyDescent="0.3">
      <c r="A4267" s="94">
        <v>44316</v>
      </c>
      <c r="B4267" s="57" t="s">
        <v>287</v>
      </c>
      <c r="C4267" s="57" t="s">
        <v>122</v>
      </c>
      <c r="D4267" s="19" t="str">
        <f t="shared" si="396"/>
        <v>Commodities</v>
      </c>
      <c r="E4267" s="19" t="str">
        <f t="shared" si="397"/>
        <v>Commodities</v>
      </c>
      <c r="F4267" s="100">
        <v>1.537E-2</v>
      </c>
      <c r="G4267" s="101">
        <v>10.103999999999999</v>
      </c>
      <c r="H4267" s="98">
        <v>0.14452999999999999</v>
      </c>
      <c r="I4267" s="20">
        <f t="shared" si="398"/>
        <v>1</v>
      </c>
      <c r="J4267" s="102">
        <f t="shared" si="399"/>
        <v>1.5211797307996835E-3</v>
      </c>
      <c r="K4267" s="102">
        <f t="shared" si="400"/>
        <v>1.0525010245621556E-2</v>
      </c>
      <c r="L4267" s="96">
        <f t="shared" si="401"/>
        <v>1.537E-2</v>
      </c>
    </row>
    <row r="4268" spans="1:12" ht="13.95" customHeight="1" x14ac:dyDescent="0.3">
      <c r="A4268" s="94">
        <v>44347</v>
      </c>
      <c r="B4268" s="57" t="s">
        <v>287</v>
      </c>
      <c r="C4268" s="57" t="s">
        <v>122</v>
      </c>
      <c r="D4268" s="19" t="str">
        <f t="shared" si="396"/>
        <v>Commodities</v>
      </c>
      <c r="E4268" s="19" t="str">
        <f t="shared" si="397"/>
        <v>Commodities</v>
      </c>
      <c r="F4268" s="100">
        <v>1.434E-2</v>
      </c>
      <c r="G4268" s="101">
        <v>6.87</v>
      </c>
      <c r="H4268" s="98">
        <v>0.21939</v>
      </c>
      <c r="I4268" s="20">
        <f t="shared" si="398"/>
        <v>1</v>
      </c>
      <c r="J4268" s="102">
        <f t="shared" si="399"/>
        <v>2.0873362445414847E-3</v>
      </c>
      <c r="K4268" s="102">
        <f t="shared" si="400"/>
        <v>9.5142725034937075E-3</v>
      </c>
      <c r="L4268" s="96">
        <f t="shared" si="401"/>
        <v>1.434E-2</v>
      </c>
    </row>
    <row r="4269" spans="1:12" ht="13.95" customHeight="1" x14ac:dyDescent="0.3">
      <c r="A4269" s="94">
        <v>44377</v>
      </c>
      <c r="B4269" s="57" t="s">
        <v>287</v>
      </c>
      <c r="C4269" s="57" t="s">
        <v>122</v>
      </c>
      <c r="D4269" s="19" t="str">
        <f t="shared" si="396"/>
        <v>Commodities</v>
      </c>
      <c r="E4269" s="19" t="str">
        <f t="shared" si="397"/>
        <v>Commodities</v>
      </c>
      <c r="F4269" s="100">
        <v>1.286E-2</v>
      </c>
      <c r="G4269" s="101">
        <v>5.9669999999999996</v>
      </c>
      <c r="H4269" s="98">
        <v>0.22106999999999999</v>
      </c>
      <c r="I4269" s="20">
        <f t="shared" si="398"/>
        <v>1</v>
      </c>
      <c r="J4269" s="102">
        <f t="shared" si="399"/>
        <v>2.1551868610692141E-3</v>
      </c>
      <c r="K4269" s="102">
        <f t="shared" si="400"/>
        <v>9.7488888635690694E-3</v>
      </c>
      <c r="L4269" s="96">
        <f t="shared" si="401"/>
        <v>1.286E-2</v>
      </c>
    </row>
    <row r="4270" spans="1:12" ht="13.95" customHeight="1" x14ac:dyDescent="0.3">
      <c r="A4270" s="94">
        <v>44408</v>
      </c>
      <c r="B4270" s="57" t="s">
        <v>287</v>
      </c>
      <c r="C4270" s="57" t="s">
        <v>122</v>
      </c>
      <c r="D4270" s="19" t="str">
        <f t="shared" si="396"/>
        <v>Commodities</v>
      </c>
      <c r="E4270" s="19" t="str">
        <f t="shared" si="397"/>
        <v>Commodities</v>
      </c>
      <c r="F4270" s="100">
        <v>1.3899999999999999E-2</v>
      </c>
      <c r="G4270" s="101">
        <v>6.3769999999999998</v>
      </c>
      <c r="H4270" s="98">
        <v>0.21199000000000001</v>
      </c>
      <c r="I4270" s="20">
        <f t="shared" si="398"/>
        <v>1</v>
      </c>
      <c r="J4270" s="102">
        <f t="shared" si="399"/>
        <v>2.1797083267994354E-3</v>
      </c>
      <c r="K4270" s="102">
        <f t="shared" si="400"/>
        <v>1.0282128056981156E-2</v>
      </c>
      <c r="L4270" s="96">
        <f t="shared" si="401"/>
        <v>1.3899999999999999E-2</v>
      </c>
    </row>
    <row r="4271" spans="1:12" ht="13.95" customHeight="1" x14ac:dyDescent="0.3">
      <c r="A4271" s="94">
        <v>44439</v>
      </c>
      <c r="B4271" s="57" t="s">
        <v>287</v>
      </c>
      <c r="C4271" s="57" t="s">
        <v>122</v>
      </c>
      <c r="D4271" s="19" t="str">
        <f t="shared" si="396"/>
        <v>Commodities</v>
      </c>
      <c r="E4271" s="19" t="str">
        <f t="shared" si="397"/>
        <v>Commodities</v>
      </c>
      <c r="F4271" s="100">
        <v>1.32E-2</v>
      </c>
      <c r="G4271" s="101">
        <v>5.9119999999999999</v>
      </c>
      <c r="H4271" s="98">
        <v>0.24010000000000001</v>
      </c>
      <c r="I4271" s="20">
        <f t="shared" si="398"/>
        <v>1</v>
      </c>
      <c r="J4271" s="102">
        <f t="shared" si="399"/>
        <v>2.2327469553450607E-3</v>
      </c>
      <c r="K4271" s="102">
        <f t="shared" si="400"/>
        <v>9.2992376315912569E-3</v>
      </c>
      <c r="L4271" s="96">
        <f t="shared" si="401"/>
        <v>1.32E-2</v>
      </c>
    </row>
    <row r="4272" spans="1:12" ht="13.95" customHeight="1" x14ac:dyDescent="0.3">
      <c r="A4272" s="94">
        <v>44469</v>
      </c>
      <c r="B4272" s="57" t="s">
        <v>287</v>
      </c>
      <c r="C4272" s="57" t="s">
        <v>122</v>
      </c>
      <c r="D4272" s="19" t="str">
        <f t="shared" si="396"/>
        <v>Commodities</v>
      </c>
      <c r="E4272" s="19" t="str">
        <f t="shared" si="397"/>
        <v>Commodities</v>
      </c>
      <c r="F4272" s="100">
        <v>1.379E-2</v>
      </c>
      <c r="G4272" s="101">
        <v>5.19</v>
      </c>
      <c r="H4272" s="98">
        <v>0.22753000000000001</v>
      </c>
      <c r="I4272" s="20">
        <f t="shared" si="398"/>
        <v>1</v>
      </c>
      <c r="J4272" s="102">
        <f t="shared" si="399"/>
        <v>2.657032755298651E-3</v>
      </c>
      <c r="K4272" s="102">
        <f t="shared" si="400"/>
        <v>1.1677724938683475E-2</v>
      </c>
      <c r="L4272" s="96">
        <f t="shared" si="401"/>
        <v>1.379E-2</v>
      </c>
    </row>
    <row r="4273" spans="1:12" ht="13.95" customHeight="1" x14ac:dyDescent="0.3">
      <c r="A4273" s="94">
        <v>44500</v>
      </c>
      <c r="B4273" s="57" t="s">
        <v>287</v>
      </c>
      <c r="C4273" s="57" t="s">
        <v>122</v>
      </c>
      <c r="D4273" s="19" t="str">
        <f t="shared" si="396"/>
        <v>Commodities</v>
      </c>
      <c r="E4273" s="19" t="str">
        <f t="shared" si="397"/>
        <v>Commodities</v>
      </c>
      <c r="F4273" s="100">
        <v>1.485E-2</v>
      </c>
      <c r="G4273" s="101">
        <v>4.9130000000000003</v>
      </c>
      <c r="H4273" s="98">
        <v>0.22867999999999999</v>
      </c>
      <c r="I4273" s="20">
        <f t="shared" si="398"/>
        <v>1</v>
      </c>
      <c r="J4273" s="102">
        <f t="shared" si="399"/>
        <v>3.0225931202930998E-3</v>
      </c>
      <c r="K4273" s="102">
        <f t="shared" si="400"/>
        <v>1.3217566557167658E-2</v>
      </c>
      <c r="L4273" s="96">
        <f t="shared" si="401"/>
        <v>1.485E-2</v>
      </c>
    </row>
    <row r="4274" spans="1:12" ht="13.95" customHeight="1" x14ac:dyDescent="0.3">
      <c r="A4274" s="94">
        <v>44530</v>
      </c>
      <c r="B4274" s="57" t="s">
        <v>287</v>
      </c>
      <c r="C4274" s="57" t="s">
        <v>122</v>
      </c>
      <c r="D4274" s="19" t="str">
        <f t="shared" si="396"/>
        <v>Commodities</v>
      </c>
      <c r="E4274" s="19" t="str">
        <f t="shared" si="397"/>
        <v>Commodities</v>
      </c>
      <c r="F4274" s="100">
        <v>1.452E-2</v>
      </c>
      <c r="G4274" s="101">
        <v>4.9850000000000003</v>
      </c>
      <c r="H4274" s="98">
        <v>0.21387</v>
      </c>
      <c r="I4274" s="20">
        <f t="shared" si="398"/>
        <v>1</v>
      </c>
      <c r="J4274" s="102">
        <f t="shared" si="399"/>
        <v>2.9127382146439318E-3</v>
      </c>
      <c r="K4274" s="102">
        <f t="shared" si="400"/>
        <v>1.3619199582194472E-2</v>
      </c>
      <c r="L4274" s="96">
        <f t="shared" si="401"/>
        <v>1.452E-2</v>
      </c>
    </row>
    <row r="4275" spans="1:12" ht="13.95" customHeight="1" x14ac:dyDescent="0.3">
      <c r="A4275" s="94">
        <v>44561</v>
      </c>
      <c r="B4275" s="57" t="s">
        <v>287</v>
      </c>
      <c r="C4275" s="57" t="s">
        <v>122</v>
      </c>
      <c r="D4275" s="19" t="str">
        <f t="shared" si="396"/>
        <v>Commodities</v>
      </c>
      <c r="E4275" s="19" t="str">
        <f t="shared" si="397"/>
        <v>Commodities</v>
      </c>
      <c r="F4275" s="100">
        <v>1.499E-2</v>
      </c>
      <c r="G4275" s="101">
        <v>5.5670000000000002</v>
      </c>
      <c r="H4275" s="98">
        <v>0.20050000000000001</v>
      </c>
      <c r="I4275" s="20">
        <f t="shared" si="398"/>
        <v>1</v>
      </c>
      <c r="J4275" s="102">
        <f t="shared" si="399"/>
        <v>2.6926531345428414E-3</v>
      </c>
      <c r="K4275" s="102">
        <f t="shared" si="400"/>
        <v>1.3429691444103947E-2</v>
      </c>
      <c r="L4275" s="96">
        <f t="shared" si="401"/>
        <v>1.499E-2</v>
      </c>
    </row>
    <row r="4276" spans="1:12" ht="13.95" customHeight="1" x14ac:dyDescent="0.3">
      <c r="A4276" s="94">
        <v>44592</v>
      </c>
      <c r="B4276" s="57" t="s">
        <v>287</v>
      </c>
      <c r="C4276" s="57" t="s">
        <v>122</v>
      </c>
      <c r="D4276" s="19" t="str">
        <f t="shared" si="396"/>
        <v>Commodities</v>
      </c>
      <c r="E4276" s="19" t="str">
        <f t="shared" si="397"/>
        <v>Commodities</v>
      </c>
      <c r="F4276" s="100">
        <v>1.4319999999999999E-2</v>
      </c>
      <c r="G4276" s="101">
        <v>5.4870000000000001</v>
      </c>
      <c r="H4276" s="98">
        <v>0.20033999999999999</v>
      </c>
      <c r="I4276" s="20">
        <f t="shared" si="398"/>
        <v>1</v>
      </c>
      <c r="J4276" s="102">
        <f t="shared" si="399"/>
        <v>2.6098049936212867E-3</v>
      </c>
      <c r="K4276" s="102">
        <f t="shared" si="400"/>
        <v>1.3026879273341754E-2</v>
      </c>
      <c r="L4276" s="96">
        <f t="shared" si="401"/>
        <v>1.4319999999999999E-2</v>
      </c>
    </row>
    <row r="4277" spans="1:12" ht="13.95" customHeight="1" x14ac:dyDescent="0.3">
      <c r="A4277" s="94">
        <v>44620</v>
      </c>
      <c r="B4277" s="57" t="s">
        <v>287</v>
      </c>
      <c r="C4277" s="57" t="s">
        <v>122</v>
      </c>
      <c r="D4277" s="19" t="str">
        <f t="shared" si="396"/>
        <v>Commodities</v>
      </c>
      <c r="E4277" s="19" t="str">
        <f t="shared" si="397"/>
        <v>Commodities</v>
      </c>
      <c r="F4277" s="100">
        <v>1.2970000000000001E-2</v>
      </c>
      <c r="G4277" s="101">
        <v>5.0369999999999999</v>
      </c>
      <c r="H4277" s="98">
        <v>0.1925</v>
      </c>
      <c r="I4277" s="20">
        <f t="shared" si="398"/>
        <v>1</v>
      </c>
      <c r="J4277" s="102">
        <f t="shared" si="399"/>
        <v>2.5749454040103238E-3</v>
      </c>
      <c r="K4277" s="102">
        <f t="shared" si="400"/>
        <v>1.3376339761092591E-2</v>
      </c>
      <c r="L4277" s="96">
        <f t="shared" si="401"/>
        <v>1.2970000000000001E-2</v>
      </c>
    </row>
    <row r="4278" spans="1:12" ht="13.95" customHeight="1" x14ac:dyDescent="0.3">
      <c r="A4278" s="94">
        <v>44651</v>
      </c>
      <c r="B4278" s="57" t="s">
        <v>287</v>
      </c>
      <c r="C4278" s="57" t="s">
        <v>122</v>
      </c>
      <c r="D4278" s="19" t="str">
        <f t="shared" si="396"/>
        <v>Commodities</v>
      </c>
      <c r="E4278" s="19" t="str">
        <f t="shared" si="397"/>
        <v>Commodities</v>
      </c>
      <c r="F4278" s="100">
        <v>1.4919999999999999E-2</v>
      </c>
      <c r="G4278" s="101">
        <v>6.2590000000000003</v>
      </c>
      <c r="H4278" s="98">
        <v>0.18808</v>
      </c>
      <c r="I4278" s="20">
        <f t="shared" si="398"/>
        <v>1</v>
      </c>
      <c r="J4278" s="102">
        <f t="shared" si="399"/>
        <v>2.3837673749800285E-3</v>
      </c>
      <c r="K4278" s="102">
        <f t="shared" si="400"/>
        <v>1.2674220411420824E-2</v>
      </c>
      <c r="L4278" s="96">
        <f t="shared" si="401"/>
        <v>1.4919999999999999E-2</v>
      </c>
    </row>
    <row r="4279" spans="1:12" ht="13.95" customHeight="1" x14ac:dyDescent="0.3">
      <c r="A4279" s="94">
        <v>44681</v>
      </c>
      <c r="B4279" s="57" t="s">
        <v>287</v>
      </c>
      <c r="C4279" s="57" t="s">
        <v>122</v>
      </c>
      <c r="D4279" s="19" t="str">
        <f t="shared" si="396"/>
        <v>Commodities</v>
      </c>
      <c r="E4279" s="19" t="str">
        <f t="shared" si="397"/>
        <v>Commodities</v>
      </c>
      <c r="F4279" s="100">
        <v>1.524E-2</v>
      </c>
      <c r="G4279" s="101">
        <v>5.18</v>
      </c>
      <c r="H4279" s="98">
        <v>0.19678999999999999</v>
      </c>
      <c r="I4279" s="20">
        <f t="shared" si="398"/>
        <v>1</v>
      </c>
      <c r="J4279" s="102">
        <f t="shared" si="399"/>
        <v>2.9420849420849424E-3</v>
      </c>
      <c r="K4279" s="102">
        <f t="shared" si="400"/>
        <v>1.4950378281848378E-2</v>
      </c>
      <c r="L4279" s="96">
        <f t="shared" si="401"/>
        <v>1.524E-2</v>
      </c>
    </row>
    <row r="4280" spans="1:12" ht="13.95" customHeight="1" x14ac:dyDescent="0.3">
      <c r="A4280" s="94">
        <v>44712</v>
      </c>
      <c r="B4280" s="57" t="s">
        <v>287</v>
      </c>
      <c r="C4280" s="57" t="s">
        <v>122</v>
      </c>
      <c r="D4280" s="19" t="str">
        <f t="shared" si="396"/>
        <v>Commodities</v>
      </c>
      <c r="E4280" s="19" t="str">
        <f t="shared" si="397"/>
        <v>Commodities</v>
      </c>
      <c r="F4280" s="100">
        <v>1.5640000000000001E-2</v>
      </c>
      <c r="G4280" s="101">
        <v>5.1539999999999999</v>
      </c>
      <c r="H4280" s="98">
        <v>0.20516000000000001</v>
      </c>
      <c r="I4280" s="20">
        <f t="shared" si="398"/>
        <v>1</v>
      </c>
      <c r="J4280" s="102">
        <f t="shared" si="399"/>
        <v>3.0345362824990302E-3</v>
      </c>
      <c r="K4280" s="102">
        <f t="shared" si="400"/>
        <v>1.4791071761059808E-2</v>
      </c>
      <c r="L4280" s="96">
        <f t="shared" si="401"/>
        <v>1.5640000000000001E-2</v>
      </c>
    </row>
    <row r="4281" spans="1:12" ht="13.95" customHeight="1" x14ac:dyDescent="0.3">
      <c r="A4281" s="94">
        <v>44742</v>
      </c>
      <c r="B4281" s="57" t="s">
        <v>287</v>
      </c>
      <c r="C4281" s="57" t="s">
        <v>122</v>
      </c>
      <c r="D4281" s="19" t="str">
        <f t="shared" si="396"/>
        <v>Commodities</v>
      </c>
      <c r="E4281" s="19" t="str">
        <f t="shared" si="397"/>
        <v>Commodities</v>
      </c>
      <c r="F4281" s="100">
        <v>1.341E-2</v>
      </c>
      <c r="G4281" s="101">
        <v>3.855</v>
      </c>
      <c r="H4281" s="98">
        <v>0.20929</v>
      </c>
      <c r="I4281" s="20">
        <f t="shared" si="398"/>
        <v>1</v>
      </c>
      <c r="J4281" s="102">
        <f t="shared" si="399"/>
        <v>3.4785992217898831E-3</v>
      </c>
      <c r="K4281" s="102">
        <f t="shared" si="400"/>
        <v>1.6620952849108334E-2</v>
      </c>
      <c r="L4281" s="96">
        <f t="shared" si="401"/>
        <v>1.341E-2</v>
      </c>
    </row>
    <row r="4282" spans="1:12" ht="13.95" customHeight="1" x14ac:dyDescent="0.3">
      <c r="A4282" s="94">
        <v>44773</v>
      </c>
      <c r="B4282" s="57" t="s">
        <v>287</v>
      </c>
      <c r="C4282" s="57" t="s">
        <v>122</v>
      </c>
      <c r="D4282" s="19" t="str">
        <f t="shared" si="396"/>
        <v>Commodities</v>
      </c>
      <c r="E4282" s="19" t="str">
        <f t="shared" si="397"/>
        <v>Commodities</v>
      </c>
      <c r="F4282" s="100">
        <v>1.3979999999999999E-2</v>
      </c>
      <c r="G4282" s="101">
        <v>4.3520000000000003</v>
      </c>
      <c r="H4282" s="98">
        <v>0.19749</v>
      </c>
      <c r="I4282" s="20">
        <f t="shared" si="398"/>
        <v>1</v>
      </c>
      <c r="J4282" s="102">
        <f t="shared" si="399"/>
        <v>3.2123161764705879E-3</v>
      </c>
      <c r="K4282" s="102">
        <f t="shared" si="400"/>
        <v>1.6265715613299852E-2</v>
      </c>
      <c r="L4282" s="96">
        <f t="shared" si="401"/>
        <v>1.3979999999999999E-2</v>
      </c>
    </row>
    <row r="4283" spans="1:12" ht="13.95" customHeight="1" x14ac:dyDescent="0.3">
      <c r="A4283" s="94">
        <v>44804</v>
      </c>
      <c r="B4283" s="57" t="s">
        <v>287</v>
      </c>
      <c r="C4283" s="57" t="s">
        <v>122</v>
      </c>
      <c r="D4283" s="19" t="str">
        <f t="shared" si="396"/>
        <v>Commodities</v>
      </c>
      <c r="E4283" s="19" t="str">
        <f t="shared" si="397"/>
        <v>Commodities</v>
      </c>
      <c r="F4283" s="100">
        <v>1.299E-2</v>
      </c>
      <c r="G4283" s="101">
        <v>4.484</v>
      </c>
      <c r="H4283" s="98">
        <v>0.19259999999999999</v>
      </c>
      <c r="I4283" s="20">
        <f t="shared" si="398"/>
        <v>1</v>
      </c>
      <c r="J4283" s="102">
        <f t="shared" si="399"/>
        <v>2.8969669937555752E-3</v>
      </c>
      <c r="K4283" s="102">
        <f t="shared" si="400"/>
        <v>1.5041365491981181E-2</v>
      </c>
      <c r="L4283" s="96">
        <f t="shared" si="401"/>
        <v>1.299E-2</v>
      </c>
    </row>
    <row r="4284" spans="1:12" ht="13.95" customHeight="1" x14ac:dyDescent="0.3">
      <c r="A4284" s="94">
        <v>44834</v>
      </c>
      <c r="B4284" s="57" t="s">
        <v>287</v>
      </c>
      <c r="C4284" s="57" t="s">
        <v>122</v>
      </c>
      <c r="D4284" s="19" t="str">
        <f t="shared" si="396"/>
        <v>Commodities</v>
      </c>
      <c r="E4284" s="19" t="str">
        <f t="shared" si="397"/>
        <v>Commodities</v>
      </c>
      <c r="F4284" s="100">
        <v>1.311E-2</v>
      </c>
      <c r="G4284" s="101">
        <v>5.0419999999999998</v>
      </c>
      <c r="H4284" s="98">
        <v>0.18436</v>
      </c>
      <c r="I4284" s="20">
        <f t="shared" si="398"/>
        <v>1</v>
      </c>
      <c r="J4284" s="102">
        <f t="shared" si="399"/>
        <v>2.6001586671955575E-3</v>
      </c>
      <c r="K4284" s="102">
        <f t="shared" si="400"/>
        <v>1.4103702902991741E-2</v>
      </c>
      <c r="L4284" s="96">
        <f t="shared" si="401"/>
        <v>1.311E-2</v>
      </c>
    </row>
    <row r="4285" spans="1:12" ht="13.95" customHeight="1" x14ac:dyDescent="0.3">
      <c r="A4285" s="94">
        <v>44865</v>
      </c>
      <c r="B4285" s="57" t="s">
        <v>287</v>
      </c>
      <c r="C4285" s="57" t="s">
        <v>122</v>
      </c>
      <c r="D4285" s="19" t="str">
        <f t="shared" si="396"/>
        <v>Commodities</v>
      </c>
      <c r="E4285" s="19" t="str">
        <f t="shared" si="397"/>
        <v>Commodities</v>
      </c>
      <c r="F4285" s="100">
        <v>1.3089999999999999E-2</v>
      </c>
      <c r="G4285" s="101">
        <v>5.7290000000000001</v>
      </c>
      <c r="H4285" s="98">
        <v>0.17227999999999999</v>
      </c>
      <c r="I4285" s="20">
        <f t="shared" si="398"/>
        <v>1</v>
      </c>
      <c r="J4285" s="102">
        <f t="shared" si="399"/>
        <v>2.2848664688427298E-3</v>
      </c>
      <c r="K4285" s="102">
        <f t="shared" si="400"/>
        <v>1.3262517232660379E-2</v>
      </c>
      <c r="L4285" s="96">
        <f t="shared" si="401"/>
        <v>1.3089999999999999E-2</v>
      </c>
    </row>
    <row r="4286" spans="1:12" ht="13.95" customHeight="1" x14ac:dyDescent="0.3">
      <c r="A4286" s="94">
        <v>44895</v>
      </c>
      <c r="B4286" s="57" t="s">
        <v>287</v>
      </c>
      <c r="C4286" s="57" t="s">
        <v>122</v>
      </c>
      <c r="D4286" s="19" t="str">
        <f t="shared" si="396"/>
        <v>Commodities</v>
      </c>
      <c r="E4286" s="19" t="str">
        <f t="shared" si="397"/>
        <v>Commodities</v>
      </c>
      <c r="F4286" s="100">
        <v>1.6820000000000002E-2</v>
      </c>
      <c r="G4286" s="101">
        <v>6.819</v>
      </c>
      <c r="H4286" s="98">
        <v>0.17038</v>
      </c>
      <c r="I4286" s="20">
        <f t="shared" si="398"/>
        <v>1</v>
      </c>
      <c r="J4286" s="102">
        <f t="shared" si="399"/>
        <v>2.4666373368529113E-3</v>
      </c>
      <c r="K4286" s="102">
        <f t="shared" si="400"/>
        <v>1.4477270435807672E-2</v>
      </c>
      <c r="L4286" s="96">
        <f t="shared" si="401"/>
        <v>1.6820000000000002E-2</v>
      </c>
    </row>
    <row r="4287" spans="1:12" ht="13.95" customHeight="1" x14ac:dyDescent="0.3">
      <c r="A4287" s="94">
        <v>44926</v>
      </c>
      <c r="B4287" s="57" t="s">
        <v>287</v>
      </c>
      <c r="C4287" s="57" t="s">
        <v>122</v>
      </c>
      <c r="D4287" s="19" t="str">
        <f t="shared" si="396"/>
        <v>Commodities</v>
      </c>
      <c r="E4287" s="19" t="str">
        <f t="shared" si="397"/>
        <v>Commodities</v>
      </c>
      <c r="F4287" s="100">
        <v>1.651E-2</v>
      </c>
      <c r="G4287" s="101">
        <v>6.5510000000000002</v>
      </c>
      <c r="H4287" s="98">
        <v>0.15309</v>
      </c>
      <c r="I4287" s="20">
        <f t="shared" si="398"/>
        <v>1</v>
      </c>
      <c r="J4287" s="102">
        <f t="shared" si="399"/>
        <v>2.5202259197069149E-3</v>
      </c>
      <c r="K4287" s="102">
        <f t="shared" si="400"/>
        <v>1.6462381081108594E-2</v>
      </c>
      <c r="L4287" s="96">
        <f t="shared" si="401"/>
        <v>1.651E-2</v>
      </c>
    </row>
    <row r="4288" spans="1:12" ht="13.95" customHeight="1" x14ac:dyDescent="0.3">
      <c r="A4288" s="94">
        <v>44957</v>
      </c>
      <c r="B4288" s="57" t="s">
        <v>287</v>
      </c>
      <c r="C4288" s="57" t="s">
        <v>122</v>
      </c>
      <c r="D4288" s="19" t="str">
        <f t="shared" si="396"/>
        <v>Commodities</v>
      </c>
      <c r="E4288" s="19" t="str">
        <f t="shared" si="397"/>
        <v>Commodities</v>
      </c>
      <c r="F4288" s="100">
        <v>1.7860000000000001E-2</v>
      </c>
      <c r="G4288" s="101">
        <v>7.19</v>
      </c>
      <c r="H4288" s="98">
        <v>0.15059</v>
      </c>
      <c r="I4288" s="20">
        <f t="shared" si="398"/>
        <v>1</v>
      </c>
      <c r="J4288" s="102">
        <f t="shared" si="399"/>
        <v>2.4840055632823366E-3</v>
      </c>
      <c r="K4288" s="102">
        <f t="shared" si="400"/>
        <v>1.649515614106074E-2</v>
      </c>
      <c r="L4288" s="96">
        <f t="shared" si="401"/>
        <v>1.7860000000000001E-2</v>
      </c>
    </row>
    <row r="4289" spans="1:12" ht="13.95" customHeight="1" x14ac:dyDescent="0.3">
      <c r="A4289" s="94">
        <v>44985</v>
      </c>
      <c r="B4289" s="57" t="s">
        <v>287</v>
      </c>
      <c r="C4289" s="57" t="s">
        <v>122</v>
      </c>
      <c r="D4289" s="19" t="str">
        <f t="shared" si="396"/>
        <v>Commodities</v>
      </c>
      <c r="E4289" s="19" t="str">
        <f t="shared" si="397"/>
        <v>Commodities</v>
      </c>
      <c r="F4289" s="100">
        <v>1.6899999999999998E-2</v>
      </c>
      <c r="G4289" s="101">
        <v>6.46</v>
      </c>
      <c r="H4289" s="98">
        <v>0.13875999999999999</v>
      </c>
      <c r="I4289" s="20">
        <f t="shared" si="398"/>
        <v>1</v>
      </c>
      <c r="J4289" s="102">
        <f t="shared" si="399"/>
        <v>2.6160990712074299E-3</v>
      </c>
      <c r="K4289" s="102">
        <f t="shared" si="400"/>
        <v>1.885340927650209E-2</v>
      </c>
      <c r="L4289" s="96">
        <f t="shared" si="401"/>
        <v>1.6899999999999998E-2</v>
      </c>
    </row>
    <row r="4290" spans="1:12" ht="13.95" customHeight="1" x14ac:dyDescent="0.3">
      <c r="A4290" s="94">
        <v>45016</v>
      </c>
      <c r="B4290" s="57" t="s">
        <v>287</v>
      </c>
      <c r="C4290" s="57" t="s">
        <v>122</v>
      </c>
      <c r="D4290" s="19" t="str">
        <f t="shared" si="396"/>
        <v>Commodities</v>
      </c>
      <c r="E4290" s="19" t="str">
        <f t="shared" si="397"/>
        <v>Commodities</v>
      </c>
      <c r="F4290" s="100">
        <v>1.6209999999999999E-2</v>
      </c>
      <c r="G4290" s="101">
        <v>5.9459999999999997</v>
      </c>
      <c r="H4290" s="98">
        <v>0.14899000000000001</v>
      </c>
      <c r="I4290" s="20">
        <f t="shared" si="398"/>
        <v>1</v>
      </c>
      <c r="J4290" s="102">
        <f t="shared" si="399"/>
        <v>2.7262024890682812E-3</v>
      </c>
      <c r="K4290" s="102">
        <f t="shared" si="400"/>
        <v>1.8297889046703007E-2</v>
      </c>
      <c r="L4290" s="96">
        <f t="shared" si="401"/>
        <v>1.6209999999999999E-2</v>
      </c>
    </row>
    <row r="4291" spans="1:12" ht="13.95" customHeight="1" x14ac:dyDescent="0.3">
      <c r="A4291" s="94">
        <v>45046</v>
      </c>
      <c r="B4291" s="57" t="s">
        <v>287</v>
      </c>
      <c r="C4291" s="57" t="s">
        <v>122</v>
      </c>
      <c r="D4291" s="19" t="str">
        <f t="shared" si="396"/>
        <v>Commodities</v>
      </c>
      <c r="E4291" s="19" t="str">
        <f t="shared" si="397"/>
        <v>Commodities</v>
      </c>
      <c r="F4291" s="100">
        <v>1.498E-2</v>
      </c>
      <c r="G4291" s="101">
        <v>5.7350000000000003</v>
      </c>
      <c r="H4291" s="98">
        <v>0.14635000000000001</v>
      </c>
      <c r="I4291" s="20">
        <f t="shared" si="398"/>
        <v>1</v>
      </c>
      <c r="J4291" s="102">
        <f t="shared" si="399"/>
        <v>2.6120313862249343E-3</v>
      </c>
      <c r="K4291" s="102">
        <f t="shared" si="400"/>
        <v>1.7847840015202829E-2</v>
      </c>
      <c r="L4291" s="96">
        <f t="shared" si="401"/>
        <v>1.498E-2</v>
      </c>
    </row>
    <row r="4292" spans="1:12" ht="13.95" customHeight="1" x14ac:dyDescent="0.3">
      <c r="A4292" s="94">
        <v>45077</v>
      </c>
      <c r="B4292" s="57" t="s">
        <v>287</v>
      </c>
      <c r="C4292" s="57" t="s">
        <v>122</v>
      </c>
      <c r="D4292" s="19" t="str">
        <f t="shared" si="396"/>
        <v>Commodities</v>
      </c>
      <c r="E4292" s="19" t="str">
        <f t="shared" si="397"/>
        <v>Commodities</v>
      </c>
      <c r="F4292" s="100">
        <v>1.3769999999999999E-2</v>
      </c>
      <c r="G4292" s="101">
        <v>5.4480000000000004</v>
      </c>
      <c r="H4292" s="98">
        <v>0.14130000000000001</v>
      </c>
      <c r="I4292" s="20">
        <f t="shared" si="398"/>
        <v>1</v>
      </c>
      <c r="J4292" s="102">
        <f t="shared" si="399"/>
        <v>2.5275330396475767E-3</v>
      </c>
      <c r="K4292" s="102">
        <f t="shared" si="400"/>
        <v>1.7887707286960909E-2</v>
      </c>
      <c r="L4292" s="96">
        <f t="shared" si="401"/>
        <v>1.3769999999999999E-2</v>
      </c>
    </row>
    <row r="4293" spans="1:12" ht="13.95" customHeight="1" x14ac:dyDescent="0.3">
      <c r="A4293" s="94">
        <v>45107</v>
      </c>
      <c r="B4293" s="57" t="s">
        <v>287</v>
      </c>
      <c r="C4293" s="57" t="s">
        <v>122</v>
      </c>
      <c r="D4293" s="19" t="str">
        <f t="shared" ref="D4293:D4356" si="402">VLOOKUP(C4293,GicsMap,2,FALSE)</f>
        <v>Commodities</v>
      </c>
      <c r="E4293" s="19" t="str">
        <f t="shared" ref="E4293:E4356" si="403">IF(D4293="Cyclicals",IF(COUNTIF(GlobalList,B4293)&gt;0,"WEG &amp; Embraer","Cyclicals ex-WEG &amp; Embraer"),D4293)</f>
        <v>Commodities</v>
      </c>
      <c r="F4293" s="100">
        <v>1.3339999999999999E-2</v>
      </c>
      <c r="G4293" s="101">
        <v>5.66</v>
      </c>
      <c r="H4293" s="98">
        <v>0.13936999999999999</v>
      </c>
      <c r="I4293" s="20">
        <f t="shared" ref="I4293:I4356" si="404">IF(AND(ISNUMBER(G4293),ISNUMBER(H4293),G4293&gt;=PEmin,G4293&lt;=PEmax,H4293&gt;=ROEmin,H4293&lt;=ROEmax),1,0)</f>
        <v>1</v>
      </c>
      <c r="J4293" s="102">
        <f t="shared" ref="J4293:J4356" si="405">IF(I4293=1,F4293/G4293,0)</f>
        <v>2.3568904593639574E-3</v>
      </c>
      <c r="K4293" s="102">
        <f t="shared" ref="K4293:K4356" si="406">IF(I4293=1,J4293/H4293,0)</f>
        <v>1.6911031494324155E-2</v>
      </c>
      <c r="L4293" s="96">
        <f t="shared" ref="L4293:L4356" si="407">I4293*F4293</f>
        <v>1.3339999999999999E-2</v>
      </c>
    </row>
    <row r="4294" spans="1:12" ht="13.95" customHeight="1" x14ac:dyDescent="0.3">
      <c r="A4294" s="94">
        <v>45138</v>
      </c>
      <c r="B4294" s="57" t="s">
        <v>287</v>
      </c>
      <c r="C4294" s="57" t="s">
        <v>122</v>
      </c>
      <c r="D4294" s="19" t="str">
        <f t="shared" si="402"/>
        <v>Commodities</v>
      </c>
      <c r="E4294" s="19" t="str">
        <f t="shared" si="403"/>
        <v>Commodities</v>
      </c>
      <c r="F4294" s="100">
        <v>1.504E-2</v>
      </c>
      <c r="G4294" s="101">
        <v>6.7080000000000002</v>
      </c>
      <c r="H4294" s="98">
        <v>0.13830000000000001</v>
      </c>
      <c r="I4294" s="20">
        <f t="shared" si="404"/>
        <v>1</v>
      </c>
      <c r="J4294" s="102">
        <f t="shared" si="405"/>
        <v>2.2420989862850325E-3</v>
      </c>
      <c r="K4294" s="102">
        <f t="shared" si="406"/>
        <v>1.6211850949277167E-2</v>
      </c>
      <c r="L4294" s="96">
        <f t="shared" si="407"/>
        <v>1.504E-2</v>
      </c>
    </row>
    <row r="4295" spans="1:12" ht="13.95" customHeight="1" x14ac:dyDescent="0.3">
      <c r="A4295" s="94">
        <v>45169</v>
      </c>
      <c r="B4295" s="57" t="s">
        <v>287</v>
      </c>
      <c r="C4295" s="57" t="s">
        <v>122</v>
      </c>
      <c r="D4295" s="19" t="str">
        <f t="shared" si="402"/>
        <v>Commodities</v>
      </c>
      <c r="E4295" s="19" t="str">
        <f t="shared" si="403"/>
        <v>Commodities</v>
      </c>
      <c r="F4295" s="100">
        <v>1.4149999999999999E-2</v>
      </c>
      <c r="G4295" s="101">
        <v>6.1120000000000001</v>
      </c>
      <c r="H4295" s="98">
        <v>0.1356</v>
      </c>
      <c r="I4295" s="20">
        <f t="shared" si="404"/>
        <v>1</v>
      </c>
      <c r="J4295" s="102">
        <f t="shared" si="405"/>
        <v>2.3151178010471203E-3</v>
      </c>
      <c r="K4295" s="102">
        <f t="shared" si="406"/>
        <v>1.7073140125716226E-2</v>
      </c>
      <c r="L4295" s="96">
        <f t="shared" si="407"/>
        <v>1.4149999999999999E-2</v>
      </c>
    </row>
    <row r="4296" spans="1:12" ht="13.95" customHeight="1" x14ac:dyDescent="0.3">
      <c r="A4296" s="94">
        <v>45199</v>
      </c>
      <c r="B4296" s="57" t="s">
        <v>287</v>
      </c>
      <c r="C4296" s="57" t="s">
        <v>122</v>
      </c>
      <c r="D4296" s="19" t="str">
        <f t="shared" si="402"/>
        <v>Commodities</v>
      </c>
      <c r="E4296" s="19" t="str">
        <f t="shared" si="403"/>
        <v>Commodities</v>
      </c>
      <c r="F4296" s="100">
        <v>1.324E-2</v>
      </c>
      <c r="G4296" s="101">
        <v>6.1</v>
      </c>
      <c r="H4296" s="98">
        <v>0.12801000000000001</v>
      </c>
      <c r="I4296" s="20">
        <f t="shared" si="404"/>
        <v>1</v>
      </c>
      <c r="J4296" s="102">
        <f t="shared" si="405"/>
        <v>2.1704918032786884E-3</v>
      </c>
      <c r="K4296" s="102">
        <f t="shared" si="406"/>
        <v>1.6955642553540255E-2</v>
      </c>
      <c r="L4296" s="96">
        <f t="shared" si="407"/>
        <v>1.324E-2</v>
      </c>
    </row>
    <row r="4297" spans="1:12" ht="13.95" customHeight="1" x14ac:dyDescent="0.3">
      <c r="A4297" s="94">
        <v>45230</v>
      </c>
      <c r="B4297" s="57" t="s">
        <v>287</v>
      </c>
      <c r="C4297" s="57" t="s">
        <v>122</v>
      </c>
      <c r="D4297" s="19" t="str">
        <f t="shared" si="402"/>
        <v>Commodities</v>
      </c>
      <c r="E4297" s="19" t="str">
        <f t="shared" si="403"/>
        <v>Commodities</v>
      </c>
      <c r="F4297" s="100">
        <v>1.231E-2</v>
      </c>
      <c r="G4297" s="101">
        <v>5.7770000000000001</v>
      </c>
      <c r="H4297" s="98">
        <v>0.12324</v>
      </c>
      <c r="I4297" s="20">
        <f t="shared" si="404"/>
        <v>1</v>
      </c>
      <c r="J4297" s="102">
        <f t="shared" si="405"/>
        <v>2.130863770122901E-3</v>
      </c>
      <c r="K4297" s="102">
        <f t="shared" si="406"/>
        <v>1.7290358407358819E-2</v>
      </c>
      <c r="L4297" s="96">
        <f t="shared" si="407"/>
        <v>1.231E-2</v>
      </c>
    </row>
    <row r="4298" spans="1:12" ht="13.95" customHeight="1" x14ac:dyDescent="0.3">
      <c r="A4298" s="94">
        <v>45260</v>
      </c>
      <c r="B4298" s="57" t="s">
        <v>287</v>
      </c>
      <c r="C4298" s="57" t="s">
        <v>122</v>
      </c>
      <c r="D4298" s="19" t="str">
        <f t="shared" si="402"/>
        <v>Commodities</v>
      </c>
      <c r="E4298" s="19" t="str">
        <f t="shared" si="403"/>
        <v>Commodities</v>
      </c>
      <c r="F4298" s="100">
        <v>1.11E-2</v>
      </c>
      <c r="G4298" s="101">
        <v>5.657</v>
      </c>
      <c r="H4298" s="98">
        <v>0.12249</v>
      </c>
      <c r="I4298" s="20">
        <f t="shared" si="404"/>
        <v>1</v>
      </c>
      <c r="J4298" s="102">
        <f t="shared" si="405"/>
        <v>1.9621707618879265E-3</v>
      </c>
      <c r="K4298" s="102">
        <f t="shared" si="406"/>
        <v>1.6019028180977439E-2</v>
      </c>
      <c r="L4298" s="96">
        <f t="shared" si="407"/>
        <v>1.11E-2</v>
      </c>
    </row>
    <row r="4299" spans="1:12" ht="13.95" customHeight="1" x14ac:dyDescent="0.3">
      <c r="A4299" s="94">
        <v>45291</v>
      </c>
      <c r="B4299" s="57" t="s">
        <v>287</v>
      </c>
      <c r="C4299" s="57" t="s">
        <v>122</v>
      </c>
      <c r="D4299" s="19" t="str">
        <f t="shared" si="402"/>
        <v>Commodities</v>
      </c>
      <c r="E4299" s="19" t="str">
        <f t="shared" si="403"/>
        <v>Commodities</v>
      </c>
      <c r="F4299" s="100">
        <v>1.1610000000000001E-2</v>
      </c>
      <c r="G4299" s="101">
        <v>6.8079999999999998</v>
      </c>
      <c r="H4299" s="98">
        <v>0.10935</v>
      </c>
      <c r="I4299" s="20">
        <f t="shared" si="404"/>
        <v>1</v>
      </c>
      <c r="J4299" s="102">
        <f t="shared" si="405"/>
        <v>1.7053466509988251E-3</v>
      </c>
      <c r="K4299" s="102">
        <f t="shared" si="406"/>
        <v>1.5595305450377916E-2</v>
      </c>
      <c r="L4299" s="96">
        <f t="shared" si="407"/>
        <v>1.1610000000000001E-2</v>
      </c>
    </row>
    <row r="4300" spans="1:12" ht="13.95" customHeight="1" x14ac:dyDescent="0.3">
      <c r="A4300" s="94">
        <v>45322</v>
      </c>
      <c r="B4300" s="57" t="s">
        <v>287</v>
      </c>
      <c r="C4300" s="57" t="s">
        <v>122</v>
      </c>
      <c r="D4300" s="19" t="str">
        <f t="shared" si="402"/>
        <v>Commodities</v>
      </c>
      <c r="E4300" s="19" t="str">
        <f t="shared" si="403"/>
        <v>Commodities</v>
      </c>
      <c r="F4300" s="100">
        <v>1.081E-2</v>
      </c>
      <c r="G4300" s="101">
        <v>6.8120000000000003</v>
      </c>
      <c r="H4300" s="98">
        <v>9.4750000000000001E-2</v>
      </c>
      <c r="I4300" s="20">
        <f t="shared" si="404"/>
        <v>1</v>
      </c>
      <c r="J4300" s="102">
        <f t="shared" si="405"/>
        <v>1.5869054609512624E-3</v>
      </c>
      <c r="K4300" s="102">
        <f t="shared" si="406"/>
        <v>1.6748342595791686E-2</v>
      </c>
      <c r="L4300" s="96">
        <f t="shared" si="407"/>
        <v>1.081E-2</v>
      </c>
    </row>
    <row r="4301" spans="1:12" ht="13.95" customHeight="1" x14ac:dyDescent="0.3">
      <c r="A4301" s="94">
        <v>45351</v>
      </c>
      <c r="B4301" s="57" t="s">
        <v>287</v>
      </c>
      <c r="C4301" s="57" t="s">
        <v>122</v>
      </c>
      <c r="D4301" s="19" t="str">
        <f t="shared" si="402"/>
        <v>Commodities</v>
      </c>
      <c r="E4301" s="19" t="str">
        <f t="shared" si="403"/>
        <v>Commodities</v>
      </c>
      <c r="F4301" s="100">
        <v>1.098E-2</v>
      </c>
      <c r="G4301" s="101">
        <v>7.6890000000000001</v>
      </c>
      <c r="H4301" s="98">
        <v>9.4209999999999988E-2</v>
      </c>
      <c r="I4301" s="20">
        <f t="shared" si="404"/>
        <v>1</v>
      </c>
      <c r="J4301" s="102">
        <f t="shared" si="405"/>
        <v>1.4280140460397972E-3</v>
      </c>
      <c r="K4301" s="102">
        <f t="shared" si="406"/>
        <v>1.5157775671794899E-2</v>
      </c>
      <c r="L4301" s="96">
        <f t="shared" si="407"/>
        <v>1.098E-2</v>
      </c>
    </row>
    <row r="4302" spans="1:12" ht="13.95" customHeight="1" x14ac:dyDescent="0.3">
      <c r="A4302" s="94">
        <v>45382</v>
      </c>
      <c r="B4302" s="57" t="s">
        <v>287</v>
      </c>
      <c r="C4302" s="57" t="s">
        <v>122</v>
      </c>
      <c r="D4302" s="19" t="str">
        <f t="shared" si="402"/>
        <v>Commodities</v>
      </c>
      <c r="E4302" s="19" t="str">
        <f t="shared" si="403"/>
        <v>Commodities</v>
      </c>
      <c r="F4302" s="100">
        <v>1.149E-2</v>
      </c>
      <c r="G4302" s="101">
        <v>8.0370000000000008</v>
      </c>
      <c r="H4302" s="98">
        <v>9.4339999999999993E-2</v>
      </c>
      <c r="I4302" s="20">
        <f t="shared" si="404"/>
        <v>1</v>
      </c>
      <c r="J4302" s="102">
        <f t="shared" si="405"/>
        <v>1.4296379245987308E-3</v>
      </c>
      <c r="K4302" s="102">
        <f t="shared" si="406"/>
        <v>1.515410138434101E-2</v>
      </c>
      <c r="L4302" s="96">
        <f t="shared" si="407"/>
        <v>1.149E-2</v>
      </c>
    </row>
    <row r="4303" spans="1:12" ht="13.95" customHeight="1" x14ac:dyDescent="0.3">
      <c r="A4303" s="94">
        <v>45412</v>
      </c>
      <c r="B4303" s="57" t="s">
        <v>287</v>
      </c>
      <c r="C4303" s="57" t="s">
        <v>122</v>
      </c>
      <c r="D4303" s="19" t="str">
        <f t="shared" si="402"/>
        <v>Commodities</v>
      </c>
      <c r="E4303" s="19" t="str">
        <f t="shared" si="403"/>
        <v>Commodities</v>
      </c>
      <c r="F4303" s="100">
        <v>1.163E-2</v>
      </c>
      <c r="G4303" s="101">
        <v>7.8949999999999996</v>
      </c>
      <c r="H4303" s="98">
        <v>9.3810000000000004E-2</v>
      </c>
      <c r="I4303" s="20">
        <f t="shared" si="404"/>
        <v>1</v>
      </c>
      <c r="J4303" s="102">
        <f t="shared" si="405"/>
        <v>1.4730842305256493E-3</v>
      </c>
      <c r="K4303" s="102">
        <f t="shared" si="406"/>
        <v>1.5702848635813338E-2</v>
      </c>
      <c r="L4303" s="96">
        <f t="shared" si="407"/>
        <v>1.163E-2</v>
      </c>
    </row>
    <row r="4304" spans="1:12" ht="13.95" customHeight="1" x14ac:dyDescent="0.3">
      <c r="A4304" s="94">
        <v>45443</v>
      </c>
      <c r="B4304" s="57" t="s">
        <v>287</v>
      </c>
      <c r="C4304" s="57" t="s">
        <v>122</v>
      </c>
      <c r="D4304" s="19" t="str">
        <f t="shared" si="402"/>
        <v>Commodities</v>
      </c>
      <c r="E4304" s="19" t="str">
        <f t="shared" si="403"/>
        <v>Commodities</v>
      </c>
      <c r="F4304" s="100">
        <v>1.1169999999999999E-2</v>
      </c>
      <c r="G4304" s="101">
        <v>6.5049999999999999</v>
      </c>
      <c r="H4304" s="98">
        <v>0.10446999999999999</v>
      </c>
      <c r="I4304" s="20">
        <f t="shared" si="404"/>
        <v>1</v>
      </c>
      <c r="J4304" s="102">
        <f t="shared" si="405"/>
        <v>1.7171406610299769E-3</v>
      </c>
      <c r="K4304" s="102">
        <f t="shared" si="406"/>
        <v>1.6436686714176099E-2</v>
      </c>
      <c r="L4304" s="96">
        <f t="shared" si="407"/>
        <v>1.1169999999999999E-2</v>
      </c>
    </row>
    <row r="4305" spans="1:12" ht="13.95" customHeight="1" x14ac:dyDescent="0.3">
      <c r="A4305" s="94">
        <v>45473</v>
      </c>
      <c r="B4305" s="57" t="s">
        <v>287</v>
      </c>
      <c r="C4305" s="57" t="s">
        <v>122</v>
      </c>
      <c r="D4305" s="19" t="str">
        <f t="shared" si="402"/>
        <v>Commodities</v>
      </c>
      <c r="E4305" s="19" t="str">
        <f t="shared" si="403"/>
        <v>Commodities</v>
      </c>
      <c r="F4305" s="100">
        <v>1.125E-2</v>
      </c>
      <c r="G4305" s="101">
        <v>6.702</v>
      </c>
      <c r="H4305" s="98">
        <v>0.10329000000000001</v>
      </c>
      <c r="I4305" s="20">
        <f t="shared" si="404"/>
        <v>1</v>
      </c>
      <c r="J4305" s="102">
        <f t="shared" si="405"/>
        <v>1.6786034019695612E-3</v>
      </c>
      <c r="K4305" s="102">
        <f t="shared" si="406"/>
        <v>1.6251364139505869E-2</v>
      </c>
      <c r="L4305" s="96">
        <f t="shared" si="407"/>
        <v>1.125E-2</v>
      </c>
    </row>
    <row r="4306" spans="1:12" ht="13.95" customHeight="1" x14ac:dyDescent="0.3">
      <c r="A4306" s="94">
        <v>45504</v>
      </c>
      <c r="B4306" s="57" t="s">
        <v>287</v>
      </c>
      <c r="C4306" s="57" t="s">
        <v>122</v>
      </c>
      <c r="D4306" s="19" t="str">
        <f t="shared" si="402"/>
        <v>Commodities</v>
      </c>
      <c r="E4306" s="19" t="str">
        <f t="shared" si="403"/>
        <v>Commodities</v>
      </c>
      <c r="F4306" s="100">
        <v>1.077E-2</v>
      </c>
      <c r="G4306" s="101">
        <v>6.7140000000000004</v>
      </c>
      <c r="H4306" s="98">
        <v>9.8710000000000006E-2</v>
      </c>
      <c r="I4306" s="20">
        <f t="shared" si="404"/>
        <v>1</v>
      </c>
      <c r="J4306" s="102">
        <f t="shared" si="405"/>
        <v>1.6041108132260947E-3</v>
      </c>
      <c r="K4306" s="102">
        <f t="shared" si="406"/>
        <v>1.6250742713262028E-2</v>
      </c>
      <c r="L4306" s="96">
        <f t="shared" si="407"/>
        <v>1.077E-2</v>
      </c>
    </row>
    <row r="4307" spans="1:12" ht="13.95" customHeight="1" x14ac:dyDescent="0.3">
      <c r="A4307" s="94">
        <v>45535</v>
      </c>
      <c r="B4307" s="57" t="s">
        <v>287</v>
      </c>
      <c r="C4307" s="57" t="s">
        <v>122</v>
      </c>
      <c r="D4307" s="19" t="str">
        <f t="shared" si="402"/>
        <v>Commodities</v>
      </c>
      <c r="E4307" s="19" t="str">
        <f t="shared" si="403"/>
        <v>Commodities</v>
      </c>
      <c r="F4307" s="100">
        <v>1.013E-2</v>
      </c>
      <c r="G4307" s="101">
        <v>6.3559999999999999</v>
      </c>
      <c r="H4307" s="98">
        <v>0.10188999999999999</v>
      </c>
      <c r="I4307" s="20">
        <f t="shared" si="404"/>
        <v>1</v>
      </c>
      <c r="J4307" s="102">
        <f t="shared" si="405"/>
        <v>1.5937696664568913E-3</v>
      </c>
      <c r="K4307" s="102">
        <f t="shared" si="406"/>
        <v>1.5642061698467873E-2</v>
      </c>
      <c r="L4307" s="96">
        <f t="shared" si="407"/>
        <v>1.013E-2</v>
      </c>
    </row>
    <row r="4308" spans="1:12" ht="13.95" customHeight="1" x14ac:dyDescent="0.3">
      <c r="A4308" s="94">
        <v>45565</v>
      </c>
      <c r="B4308" s="57" t="s">
        <v>287</v>
      </c>
      <c r="C4308" s="57" t="s">
        <v>122</v>
      </c>
      <c r="D4308" s="19" t="str">
        <f t="shared" si="402"/>
        <v>Commodities</v>
      </c>
      <c r="E4308" s="19" t="str">
        <f t="shared" si="403"/>
        <v>Commodities</v>
      </c>
      <c r="F4308" s="100">
        <v>1.093E-2</v>
      </c>
      <c r="G4308" s="101">
        <v>6.6360000000000001</v>
      </c>
      <c r="H4308" s="98">
        <v>0.10156</v>
      </c>
      <c r="I4308" s="20">
        <f t="shared" si="404"/>
        <v>1</v>
      </c>
      <c r="J4308" s="102">
        <f t="shared" si="405"/>
        <v>1.6470765521398433E-3</v>
      </c>
      <c r="K4308" s="102">
        <f t="shared" si="406"/>
        <v>1.6217768335366714E-2</v>
      </c>
      <c r="L4308" s="96">
        <f t="shared" si="407"/>
        <v>1.093E-2</v>
      </c>
    </row>
    <row r="4309" spans="1:12" ht="13.95" customHeight="1" x14ac:dyDescent="0.3">
      <c r="A4309" s="94">
        <v>45596</v>
      </c>
      <c r="B4309" s="57" t="s">
        <v>287</v>
      </c>
      <c r="C4309" s="57" t="s">
        <v>122</v>
      </c>
      <c r="D4309" s="19" t="str">
        <f t="shared" si="402"/>
        <v>Commodities</v>
      </c>
      <c r="E4309" s="19" t="str">
        <f t="shared" si="403"/>
        <v>Commodities</v>
      </c>
      <c r="F4309" s="100">
        <v>1.064E-2</v>
      </c>
      <c r="G4309" s="101">
        <v>6.3710000000000004</v>
      </c>
      <c r="H4309" s="98">
        <v>0.10109</v>
      </c>
      <c r="I4309" s="20">
        <f t="shared" si="404"/>
        <v>1</v>
      </c>
      <c r="J4309" s="102">
        <f t="shared" si="405"/>
        <v>1.6700674933291476E-3</v>
      </c>
      <c r="K4309" s="102">
        <f t="shared" si="406"/>
        <v>1.6520600389050823E-2</v>
      </c>
      <c r="L4309" s="96">
        <f t="shared" si="407"/>
        <v>1.064E-2</v>
      </c>
    </row>
    <row r="4310" spans="1:12" ht="13.95" customHeight="1" x14ac:dyDescent="0.3">
      <c r="A4310" s="94">
        <v>45626</v>
      </c>
      <c r="B4310" s="57" t="s">
        <v>287</v>
      </c>
      <c r="C4310" s="57" t="s">
        <v>122</v>
      </c>
      <c r="D4310" s="19" t="str">
        <f t="shared" si="402"/>
        <v>Commodities</v>
      </c>
      <c r="E4310" s="19" t="str">
        <f t="shared" si="403"/>
        <v>Commodities</v>
      </c>
      <c r="F4310" s="100">
        <v>1.222E-2</v>
      </c>
      <c r="G4310" s="101">
        <v>6.9640000000000004</v>
      </c>
      <c r="H4310" s="98">
        <v>0.10552</v>
      </c>
      <c r="I4310" s="20">
        <f t="shared" si="404"/>
        <v>1</v>
      </c>
      <c r="J4310" s="102">
        <f t="shared" si="405"/>
        <v>1.7547386559448592E-3</v>
      </c>
      <c r="K4310" s="102">
        <f t="shared" si="406"/>
        <v>1.6629441394473646E-2</v>
      </c>
      <c r="L4310" s="96">
        <f t="shared" si="407"/>
        <v>1.222E-2</v>
      </c>
    </row>
    <row r="4311" spans="1:12" ht="13.95" customHeight="1" x14ac:dyDescent="0.3">
      <c r="A4311" s="94">
        <v>45657</v>
      </c>
      <c r="B4311" s="57" t="s">
        <v>287</v>
      </c>
      <c r="C4311" s="57" t="s">
        <v>122</v>
      </c>
      <c r="D4311" s="19" t="str">
        <f t="shared" si="402"/>
        <v>Commodities</v>
      </c>
      <c r="E4311" s="19" t="str">
        <f t="shared" si="403"/>
        <v>Commodities</v>
      </c>
      <c r="F4311" s="100">
        <v>1.1610000000000001E-2</v>
      </c>
      <c r="G4311" s="101">
        <v>6.335</v>
      </c>
      <c r="H4311" s="98">
        <v>0.10405</v>
      </c>
      <c r="I4311" s="20">
        <f t="shared" si="404"/>
        <v>1</v>
      </c>
      <c r="J4311" s="102">
        <f t="shared" si="405"/>
        <v>1.8326756116811367E-3</v>
      </c>
      <c r="K4311" s="102">
        <f t="shared" si="406"/>
        <v>1.7613412894580842E-2</v>
      </c>
      <c r="L4311" s="96">
        <f t="shared" si="407"/>
        <v>1.1610000000000001E-2</v>
      </c>
    </row>
    <row r="4312" spans="1:12" ht="13.95" customHeight="1" x14ac:dyDescent="0.3">
      <c r="A4312" s="94">
        <v>45688</v>
      </c>
      <c r="B4312" s="57" t="s">
        <v>287</v>
      </c>
      <c r="C4312" s="57" t="s">
        <v>122</v>
      </c>
      <c r="D4312" s="19" t="str">
        <f t="shared" si="402"/>
        <v>Commodities</v>
      </c>
      <c r="E4312" s="19" t="str">
        <f t="shared" si="403"/>
        <v>Commodities</v>
      </c>
      <c r="F4312" s="100">
        <v>1.042E-2</v>
      </c>
      <c r="G4312" s="101">
        <v>6.6589999999999998</v>
      </c>
      <c r="H4312" s="98">
        <v>9.1940000000000008E-2</v>
      </c>
      <c r="I4312" s="20">
        <f t="shared" si="404"/>
        <v>1</v>
      </c>
      <c r="J4312" s="102">
        <f t="shared" si="405"/>
        <v>1.5647995194473646E-3</v>
      </c>
      <c r="K4312" s="102">
        <f t="shared" si="406"/>
        <v>1.7019790292009621E-2</v>
      </c>
      <c r="L4312" s="96">
        <f t="shared" si="407"/>
        <v>1.042E-2</v>
      </c>
    </row>
    <row r="4313" spans="1:12" ht="13.95" customHeight="1" x14ac:dyDescent="0.3">
      <c r="A4313" s="94">
        <v>45716</v>
      </c>
      <c r="B4313" s="57" t="s">
        <v>287</v>
      </c>
      <c r="C4313" s="57" t="s">
        <v>122</v>
      </c>
      <c r="D4313" s="19" t="str">
        <f t="shared" si="402"/>
        <v>Commodities</v>
      </c>
      <c r="E4313" s="19" t="str">
        <f t="shared" si="403"/>
        <v>Commodities</v>
      </c>
      <c r="F4313" s="100">
        <v>1.043E-2</v>
      </c>
      <c r="G4313" s="101">
        <v>6.3010000000000002</v>
      </c>
      <c r="H4313" s="98">
        <v>9.0920000000000001E-2</v>
      </c>
      <c r="I4313" s="20">
        <f t="shared" si="404"/>
        <v>1</v>
      </c>
      <c r="J4313" s="102">
        <f t="shared" si="405"/>
        <v>1.6552928106649738E-3</v>
      </c>
      <c r="K4313" s="102">
        <f t="shared" si="406"/>
        <v>1.8206036192971554E-2</v>
      </c>
      <c r="L4313" s="96">
        <f t="shared" si="407"/>
        <v>1.043E-2</v>
      </c>
    </row>
    <row r="4314" spans="1:12" ht="13.95" customHeight="1" x14ac:dyDescent="0.3">
      <c r="A4314" s="94">
        <v>45747</v>
      </c>
      <c r="B4314" s="57" t="s">
        <v>287</v>
      </c>
      <c r="C4314" s="57" t="s">
        <v>122</v>
      </c>
      <c r="D4314" s="19" t="str">
        <f t="shared" si="402"/>
        <v>Commodities</v>
      </c>
      <c r="E4314" s="19" t="str">
        <f t="shared" si="403"/>
        <v>Commodities</v>
      </c>
      <c r="F4314" s="100">
        <v>9.6299999999999997E-3</v>
      </c>
      <c r="G4314" s="101">
        <v>6.2560000000000002</v>
      </c>
      <c r="H4314" s="98">
        <v>8.8980000000000004E-2</v>
      </c>
      <c r="I4314" s="20">
        <f t="shared" si="404"/>
        <v>1</v>
      </c>
      <c r="J4314" s="102">
        <f t="shared" si="405"/>
        <v>1.5393222506393861E-3</v>
      </c>
      <c r="K4314" s="102">
        <f t="shared" si="406"/>
        <v>1.7299643185428031E-2</v>
      </c>
      <c r="L4314" s="96">
        <f t="shared" si="407"/>
        <v>9.6299999999999997E-3</v>
      </c>
    </row>
    <row r="4315" spans="1:12" ht="13.95" customHeight="1" x14ac:dyDescent="0.3">
      <c r="A4315" s="94">
        <v>45777</v>
      </c>
      <c r="B4315" s="57" t="s">
        <v>287</v>
      </c>
      <c r="C4315" s="57" t="s">
        <v>122</v>
      </c>
      <c r="D4315" s="19" t="str">
        <f t="shared" si="402"/>
        <v>Commodities</v>
      </c>
      <c r="E4315" s="19" t="str">
        <f t="shared" si="403"/>
        <v>Commodities</v>
      </c>
      <c r="F4315" s="100">
        <v>8.6700000000000006E-3</v>
      </c>
      <c r="G4315" s="101">
        <v>6.3280000000000003</v>
      </c>
      <c r="H4315" s="98">
        <v>8.2379999999999995E-2</v>
      </c>
      <c r="I4315" s="20">
        <f t="shared" si="404"/>
        <v>1</v>
      </c>
      <c r="J4315" s="102">
        <f t="shared" si="405"/>
        <v>1.3701011378002529E-3</v>
      </c>
      <c r="K4315" s="102">
        <f t="shared" si="406"/>
        <v>1.6631477759167915E-2</v>
      </c>
      <c r="L4315" s="96">
        <f t="shared" si="407"/>
        <v>8.6700000000000006E-3</v>
      </c>
    </row>
    <row r="4316" spans="1:12" ht="13.95" customHeight="1" x14ac:dyDescent="0.3">
      <c r="A4316" s="94">
        <v>45808</v>
      </c>
      <c r="B4316" s="57" t="s">
        <v>287</v>
      </c>
      <c r="C4316" s="57" t="s">
        <v>122</v>
      </c>
      <c r="D4316" s="19" t="str">
        <f t="shared" si="402"/>
        <v>Commodities</v>
      </c>
      <c r="E4316" s="19" t="str">
        <f t="shared" si="403"/>
        <v>Commodities</v>
      </c>
      <c r="F4316" s="100">
        <v>9.1800000000000007E-3</v>
      </c>
      <c r="G4316" s="101">
        <v>7.1929999999999996</v>
      </c>
      <c r="H4316" s="98">
        <v>7.0860000000000006E-2</v>
      </c>
      <c r="I4316" s="20">
        <f t="shared" si="404"/>
        <v>1</v>
      </c>
      <c r="J4316" s="102">
        <f t="shared" si="405"/>
        <v>1.2762407896566108E-3</v>
      </c>
      <c r="K4316" s="102">
        <f t="shared" si="406"/>
        <v>1.8010736517874833E-2</v>
      </c>
      <c r="L4316" s="96">
        <f t="shared" si="407"/>
        <v>9.1800000000000007E-3</v>
      </c>
    </row>
    <row r="4317" spans="1:12" ht="13.95" customHeight="1" x14ac:dyDescent="0.3">
      <c r="A4317" s="94">
        <v>45838</v>
      </c>
      <c r="B4317" s="57" t="s">
        <v>287</v>
      </c>
      <c r="C4317" s="57" t="s">
        <v>122</v>
      </c>
      <c r="D4317" s="19" t="str">
        <f t="shared" si="402"/>
        <v>Commodities</v>
      </c>
      <c r="E4317" s="19" t="str">
        <f t="shared" si="403"/>
        <v>Commodities</v>
      </c>
      <c r="F4317" s="100">
        <v>9.7599999999999996E-3</v>
      </c>
      <c r="G4317" s="101">
        <v>7.0359999999999996</v>
      </c>
      <c r="H4317" s="98">
        <v>7.4619999999999992E-2</v>
      </c>
      <c r="I4317" s="20">
        <f t="shared" si="404"/>
        <v>1</v>
      </c>
      <c r="J4317" s="102">
        <f t="shared" si="405"/>
        <v>1.3871517907902218E-3</v>
      </c>
      <c r="K4317" s="102">
        <f t="shared" si="406"/>
        <v>1.8589544234658563E-2</v>
      </c>
      <c r="L4317" s="96">
        <f t="shared" si="407"/>
        <v>9.7599999999999996E-3</v>
      </c>
    </row>
    <row r="4318" spans="1:12" ht="13.95" customHeight="1" x14ac:dyDescent="0.3">
      <c r="A4318" s="94">
        <v>45869</v>
      </c>
      <c r="B4318" s="57" t="s">
        <v>287</v>
      </c>
      <c r="C4318" s="57" t="s">
        <v>122</v>
      </c>
      <c r="D4318" s="19" t="str">
        <f t="shared" si="402"/>
        <v>Commodities</v>
      </c>
      <c r="E4318" s="19" t="str">
        <f t="shared" si="403"/>
        <v>Commodities</v>
      </c>
      <c r="F4318" s="100">
        <v>1.073E-2</v>
      </c>
      <c r="G4318" s="101">
        <v>7.74</v>
      </c>
      <c r="H4318" s="98">
        <v>7.6020000000000004E-2</v>
      </c>
      <c r="I4318" s="20">
        <f t="shared" si="404"/>
        <v>1</v>
      </c>
      <c r="J4318" s="102">
        <f t="shared" si="405"/>
        <v>1.3863049095607235E-3</v>
      </c>
      <c r="K4318" s="102">
        <f t="shared" si="406"/>
        <v>1.8236055111296019E-2</v>
      </c>
      <c r="L4318" s="96">
        <f t="shared" si="407"/>
        <v>1.073E-2</v>
      </c>
    </row>
    <row r="4319" spans="1:12" ht="13.95" customHeight="1" x14ac:dyDescent="0.3">
      <c r="A4319" s="94">
        <v>45900</v>
      </c>
      <c r="B4319" s="57" t="s">
        <v>287</v>
      </c>
      <c r="C4319" s="57" t="s">
        <v>122</v>
      </c>
      <c r="D4319" s="19" t="str">
        <f t="shared" si="402"/>
        <v>Commodities</v>
      </c>
      <c r="E4319" s="19" t="str">
        <f t="shared" si="403"/>
        <v>Commodities</v>
      </c>
      <c r="F4319" s="100">
        <v>9.9500000000000005E-3</v>
      </c>
      <c r="G4319" s="101">
        <v>7.617</v>
      </c>
      <c r="H4319" s="98">
        <v>7.4619999999999992E-2</v>
      </c>
      <c r="I4319" s="20">
        <f t="shared" si="404"/>
        <v>1</v>
      </c>
      <c r="J4319" s="102">
        <f t="shared" si="405"/>
        <v>1.3062885650518578E-3</v>
      </c>
      <c r="K4319" s="102">
        <f t="shared" si="406"/>
        <v>1.7505877312407638E-2</v>
      </c>
      <c r="L4319" s="96">
        <f t="shared" si="407"/>
        <v>9.9500000000000005E-3</v>
      </c>
    </row>
    <row r="4320" spans="1:12" ht="13.95" customHeight="1" x14ac:dyDescent="0.3">
      <c r="A4320" s="94">
        <v>45930</v>
      </c>
      <c r="B4320" s="57" t="s">
        <v>287</v>
      </c>
      <c r="C4320" s="57" t="s">
        <v>122</v>
      </c>
      <c r="D4320" s="19" t="str">
        <f t="shared" si="402"/>
        <v>Commodities</v>
      </c>
      <c r="E4320" s="19" t="str">
        <f t="shared" si="403"/>
        <v>Commodities</v>
      </c>
      <c r="F4320" s="100">
        <v>9.6499999999999989E-3</v>
      </c>
      <c r="G4320" s="101">
        <v>7.673</v>
      </c>
      <c r="H4320" s="98">
        <v>7.6780000000000001E-2</v>
      </c>
      <c r="I4320" s="20">
        <f t="shared" si="404"/>
        <v>1</v>
      </c>
      <c r="J4320" s="102">
        <f t="shared" si="405"/>
        <v>1.2576567183630912E-3</v>
      </c>
      <c r="K4320" s="102">
        <f t="shared" si="406"/>
        <v>1.638000414643255E-2</v>
      </c>
      <c r="L4320" s="96">
        <f t="shared" si="407"/>
        <v>9.6499999999999989E-3</v>
      </c>
    </row>
    <row r="4321" spans="1:12" ht="13.95" customHeight="1" x14ac:dyDescent="0.3">
      <c r="A4321" s="94">
        <v>45961</v>
      </c>
      <c r="B4321" s="57" t="s">
        <v>287</v>
      </c>
      <c r="C4321" s="57" t="s">
        <v>122</v>
      </c>
      <c r="D4321" s="19" t="str">
        <f t="shared" si="402"/>
        <v>Commodities</v>
      </c>
      <c r="E4321" s="19" t="str">
        <f t="shared" si="403"/>
        <v>Commodities</v>
      </c>
      <c r="F4321" s="100">
        <v>1.076E-2</v>
      </c>
      <c r="G4321" s="101">
        <v>8.8379999999999992</v>
      </c>
      <c r="H4321" s="98">
        <v>7.7050000000000007E-2</v>
      </c>
      <c r="I4321" s="20">
        <f t="shared" si="404"/>
        <v>1</v>
      </c>
      <c r="J4321" s="102">
        <f t="shared" si="405"/>
        <v>1.2174700158406881E-3</v>
      </c>
      <c r="K4321" s="102">
        <f t="shared" si="406"/>
        <v>1.5801038492416458E-2</v>
      </c>
      <c r="L4321" s="96">
        <f t="shared" si="407"/>
        <v>1.076E-2</v>
      </c>
    </row>
    <row r="4322" spans="1:12" ht="13.95" customHeight="1" x14ac:dyDescent="0.3">
      <c r="A4322" s="94">
        <v>45991</v>
      </c>
      <c r="B4322" s="57" t="s">
        <v>287</v>
      </c>
      <c r="C4322" s="57" t="s">
        <v>122</v>
      </c>
      <c r="D4322" s="19" t="str">
        <f t="shared" si="402"/>
        <v>Commodities</v>
      </c>
      <c r="E4322" s="19" t="str">
        <f t="shared" si="403"/>
        <v>Commodities</v>
      </c>
      <c r="F4322" s="100">
        <v>1.0160000000000001E-2</v>
      </c>
      <c r="G4322" s="101">
        <v>8.74</v>
      </c>
      <c r="H4322" s="98">
        <v>7.8689999999999996E-2</v>
      </c>
      <c r="I4322" s="20">
        <f t="shared" si="404"/>
        <v>1</v>
      </c>
      <c r="J4322" s="102">
        <f t="shared" si="405"/>
        <v>1.162471395881007E-3</v>
      </c>
      <c r="K4322" s="102">
        <f t="shared" si="406"/>
        <v>1.4772796999377393E-2</v>
      </c>
      <c r="L4322" s="96">
        <f t="shared" si="407"/>
        <v>1.0160000000000001E-2</v>
      </c>
    </row>
    <row r="4323" spans="1:12" ht="13.95" customHeight="1" x14ac:dyDescent="0.3">
      <c r="A4323" s="94">
        <v>46022</v>
      </c>
      <c r="B4323" s="57" t="s">
        <v>287</v>
      </c>
      <c r="C4323" s="57" t="s">
        <v>122</v>
      </c>
      <c r="D4323" s="19" t="str">
        <f t="shared" si="402"/>
        <v>Commodities</v>
      </c>
      <c r="E4323" s="19" t="str">
        <f t="shared" si="403"/>
        <v>Commodities</v>
      </c>
      <c r="F4323" s="100">
        <v>1.1039999999999999E-2</v>
      </c>
      <c r="G4323" s="101">
        <v>8.9390000000000001</v>
      </c>
      <c r="H4323" s="98">
        <v>7.9460000000000003E-2</v>
      </c>
      <c r="I4323" s="20">
        <f t="shared" si="404"/>
        <v>1</v>
      </c>
      <c r="J4323" s="102">
        <f t="shared" si="405"/>
        <v>1.2350374762277658E-3</v>
      </c>
      <c r="K4323" s="102">
        <f t="shared" si="406"/>
        <v>1.5542882912506491E-2</v>
      </c>
      <c r="L4323" s="96">
        <f t="shared" si="407"/>
        <v>1.1039999999999999E-2</v>
      </c>
    </row>
    <row r="4324" spans="1:12" ht="13.95" customHeight="1" x14ac:dyDescent="0.3">
      <c r="A4324" s="94">
        <v>46053</v>
      </c>
      <c r="B4324" s="57" t="s">
        <v>287</v>
      </c>
      <c r="C4324" s="57" t="s">
        <v>122</v>
      </c>
      <c r="D4324" s="19" t="str">
        <f t="shared" si="402"/>
        <v>Commodities</v>
      </c>
      <c r="E4324" s="19" t="str">
        <f t="shared" si="403"/>
        <v>Commodities</v>
      </c>
      <c r="F4324" s="100">
        <v>1.073E-2</v>
      </c>
      <c r="G4324" s="101">
        <v>9.3810000000000002</v>
      </c>
      <c r="H4324" s="98">
        <v>8.3699999999999997E-2</v>
      </c>
      <c r="I4324" s="20">
        <f t="shared" si="404"/>
        <v>1</v>
      </c>
      <c r="J4324" s="102">
        <f t="shared" si="405"/>
        <v>1.1438013005010126E-3</v>
      </c>
      <c r="K4324" s="102">
        <f t="shared" si="406"/>
        <v>1.3665487461182946E-2</v>
      </c>
      <c r="L4324" s="96">
        <f t="shared" si="407"/>
        <v>1.073E-2</v>
      </c>
    </row>
    <row r="4325" spans="1:12" ht="13.95" customHeight="1" x14ac:dyDescent="0.3">
      <c r="A4325" s="94">
        <v>46081</v>
      </c>
      <c r="B4325" s="57" t="s">
        <v>287</v>
      </c>
      <c r="C4325" s="57" t="s">
        <v>122</v>
      </c>
      <c r="D4325" s="19" t="str">
        <f t="shared" si="402"/>
        <v>Commodities</v>
      </c>
      <c r="E4325" s="19" t="str">
        <f t="shared" si="403"/>
        <v>Commodities</v>
      </c>
      <c r="F4325" s="100">
        <v>9.6600000000000002E-3</v>
      </c>
      <c r="G4325" s="101">
        <v>8.8510000000000009</v>
      </c>
      <c r="H4325" s="98">
        <v>8.3599999999999994E-2</v>
      </c>
      <c r="I4325" s="20">
        <f t="shared" si="404"/>
        <v>1</v>
      </c>
      <c r="J4325" s="102">
        <f t="shared" si="405"/>
        <v>1.0914021014574624E-3</v>
      </c>
      <c r="K4325" s="102">
        <f t="shared" si="406"/>
        <v>1.3055049060495963E-2</v>
      </c>
      <c r="L4325" s="96">
        <f t="shared" si="407"/>
        <v>9.6600000000000002E-3</v>
      </c>
    </row>
    <row r="4326" spans="1:12" ht="13.95" customHeight="1" x14ac:dyDescent="0.3">
      <c r="A4326" s="94">
        <v>46112</v>
      </c>
      <c r="B4326" s="57" t="s">
        <v>287</v>
      </c>
      <c r="C4326" s="57" t="s">
        <v>122</v>
      </c>
      <c r="D4326" s="19" t="str">
        <f t="shared" si="402"/>
        <v>Commodities</v>
      </c>
      <c r="E4326" s="19" t="str">
        <f t="shared" si="403"/>
        <v>Commodities</v>
      </c>
      <c r="F4326" s="100">
        <v>8.8299999999999993E-3</v>
      </c>
      <c r="G4326" s="101">
        <v>7.9379999999999997</v>
      </c>
      <c r="H4326" s="98">
        <v>8.4419999999999995E-2</v>
      </c>
      <c r="I4326" s="20">
        <f t="shared" si="404"/>
        <v>1</v>
      </c>
      <c r="J4326" s="102">
        <f t="shared" si="405"/>
        <v>1.1123708742756362E-3</v>
      </c>
      <c r="K4326" s="102">
        <f t="shared" si="406"/>
        <v>1.3176627271684864E-2</v>
      </c>
      <c r="L4326" s="96">
        <f t="shared" si="407"/>
        <v>8.8299999999999993E-3</v>
      </c>
    </row>
    <row r="4327" spans="1:12" ht="13.95" customHeight="1" x14ac:dyDescent="0.3">
      <c r="A4327" s="94">
        <v>46142</v>
      </c>
      <c r="B4327" s="57" t="s">
        <v>287</v>
      </c>
      <c r="C4327" s="57" t="s">
        <v>122</v>
      </c>
      <c r="D4327" s="19" t="str">
        <f t="shared" si="402"/>
        <v>Commodities</v>
      </c>
      <c r="E4327" s="19" t="str">
        <f t="shared" si="403"/>
        <v>Commodities</v>
      </c>
      <c r="F4327" s="100">
        <v>1.0919999999999999E-2</v>
      </c>
      <c r="G4327" s="101">
        <v>8.7810000000000006</v>
      </c>
      <c r="H4327" s="98">
        <v>8.8209999999999997E-2</v>
      </c>
      <c r="I4327" s="20">
        <f t="shared" si="404"/>
        <v>1</v>
      </c>
      <c r="J4327" s="102">
        <f t="shared" si="405"/>
        <v>1.2435941236761188E-3</v>
      </c>
      <c r="K4327" s="102">
        <f t="shared" si="406"/>
        <v>1.4098108192677915E-2</v>
      </c>
      <c r="L4327" s="96">
        <f t="shared" si="407"/>
        <v>1.0919999999999999E-2</v>
      </c>
    </row>
    <row r="4328" spans="1:12" ht="13.95" customHeight="1" x14ac:dyDescent="0.3">
      <c r="A4328" s="94">
        <v>46173</v>
      </c>
      <c r="B4328" s="57" t="s">
        <v>287</v>
      </c>
      <c r="C4328" s="57" t="s">
        <v>122</v>
      </c>
      <c r="D4328" s="19" t="str">
        <f t="shared" si="402"/>
        <v>Commodities</v>
      </c>
      <c r="E4328" s="19" t="str">
        <f t="shared" si="403"/>
        <v>Commodities</v>
      </c>
      <c r="F4328" s="100">
        <v>1.1860000000000001E-2</v>
      </c>
      <c r="G4328" s="101">
        <v>8.7789999999999999</v>
      </c>
      <c r="H4328" s="98">
        <v>8.8759999999999992E-2</v>
      </c>
      <c r="I4328" s="20">
        <f t="shared" si="404"/>
        <v>1</v>
      </c>
      <c r="J4328" s="102">
        <f t="shared" si="405"/>
        <v>1.3509511333864906E-3</v>
      </c>
      <c r="K4328" s="102">
        <f t="shared" si="406"/>
        <v>1.5220269641578309E-2</v>
      </c>
      <c r="L4328" s="96">
        <f t="shared" si="407"/>
        <v>1.1860000000000001E-2</v>
      </c>
    </row>
    <row r="4329" spans="1:12" ht="13.95" customHeight="1" x14ac:dyDescent="0.3">
      <c r="A4329" s="94">
        <v>46203</v>
      </c>
      <c r="B4329" s="57" t="s">
        <v>287</v>
      </c>
      <c r="C4329" s="57" t="s">
        <v>122</v>
      </c>
      <c r="D4329" s="19" t="str">
        <f t="shared" si="402"/>
        <v>Commodities</v>
      </c>
      <c r="E4329" s="19" t="str">
        <f t="shared" si="403"/>
        <v>Commodities</v>
      </c>
      <c r="F4329" s="100">
        <v>1.094E-2</v>
      </c>
      <c r="G4329" s="101">
        <v>7.7009999999999996</v>
      </c>
      <c r="H4329" s="98">
        <v>9.5390000000000003E-2</v>
      </c>
      <c r="I4329" s="20">
        <f t="shared" si="404"/>
        <v>1</v>
      </c>
      <c r="J4329" s="102">
        <f t="shared" si="405"/>
        <v>1.4205947279574082E-3</v>
      </c>
      <c r="K4329" s="102">
        <f t="shared" si="406"/>
        <v>1.4892491120216041E-2</v>
      </c>
      <c r="L4329" s="96">
        <f t="shared" si="407"/>
        <v>1.094E-2</v>
      </c>
    </row>
    <row r="4330" spans="1:12" ht="13.95" customHeight="1" x14ac:dyDescent="0.3">
      <c r="A4330" s="94">
        <v>46234</v>
      </c>
      <c r="B4330" s="57" t="s">
        <v>287</v>
      </c>
      <c r="C4330" s="57" t="s">
        <v>122</v>
      </c>
      <c r="D4330" s="19" t="str">
        <f t="shared" si="402"/>
        <v>Commodities</v>
      </c>
      <c r="E4330" s="19" t="str">
        <f t="shared" si="403"/>
        <v>Commodities</v>
      </c>
      <c r="F4330" s="100">
        <v>1.2699999999999999E-2</v>
      </c>
      <c r="G4330" s="101">
        <v>8.9740000000000002</v>
      </c>
      <c r="H4330" s="98">
        <v>9.7509999999999999E-2</v>
      </c>
      <c r="I4330" s="20">
        <f t="shared" si="404"/>
        <v>1</v>
      </c>
      <c r="J4330" s="102">
        <f t="shared" si="405"/>
        <v>1.415199465121462E-3</v>
      </c>
      <c r="K4330" s="102">
        <f t="shared" si="406"/>
        <v>1.4513377757373214E-2</v>
      </c>
      <c r="L4330" s="96">
        <f t="shared" si="407"/>
        <v>1.2699999999999999E-2</v>
      </c>
    </row>
    <row r="4331" spans="1:12" ht="13.95" customHeight="1" x14ac:dyDescent="0.3">
      <c r="A4331" s="94">
        <v>46265</v>
      </c>
      <c r="B4331" s="57" t="s">
        <v>287</v>
      </c>
      <c r="C4331" s="57" t="s">
        <v>122</v>
      </c>
      <c r="D4331" s="19" t="str">
        <f t="shared" si="402"/>
        <v>Commodities</v>
      </c>
      <c r="E4331" s="19" t="str">
        <f t="shared" si="403"/>
        <v>Commodities</v>
      </c>
      <c r="F4331" s="100">
        <v>1.2200000000000001E-2</v>
      </c>
      <c r="G4331" s="101">
        <v>8.2460000000000004</v>
      </c>
      <c r="H4331" s="98">
        <v>0.10049</v>
      </c>
      <c r="I4331" s="20">
        <f t="shared" si="404"/>
        <v>1</v>
      </c>
      <c r="J4331" s="102">
        <f t="shared" si="405"/>
        <v>1.479505214649527E-3</v>
      </c>
      <c r="K4331" s="102">
        <f t="shared" si="406"/>
        <v>1.4722909888043855E-2</v>
      </c>
      <c r="L4331" s="96">
        <f t="shared" si="407"/>
        <v>1.2200000000000001E-2</v>
      </c>
    </row>
    <row r="4332" spans="1:12" ht="13.95" customHeight="1" x14ac:dyDescent="0.3">
      <c r="A4332" s="94">
        <v>46295</v>
      </c>
      <c r="B4332" s="57" t="s">
        <v>287</v>
      </c>
      <c r="C4332" s="57" t="s">
        <v>122</v>
      </c>
      <c r="D4332" s="19" t="str">
        <f t="shared" si="402"/>
        <v>Commodities</v>
      </c>
      <c r="E4332" s="19" t="str">
        <f t="shared" si="403"/>
        <v>Commodities</v>
      </c>
      <c r="F4332" s="100">
        <v>1.1560000000000001E-2</v>
      </c>
      <c r="G4332" s="101">
        <v>8.3209999999999997</v>
      </c>
      <c r="H4332" s="98">
        <v>0.10195</v>
      </c>
      <c r="I4332" s="20">
        <f t="shared" si="404"/>
        <v>1</v>
      </c>
      <c r="J4332" s="102">
        <f t="shared" si="405"/>
        <v>1.3892560990265595E-3</v>
      </c>
      <c r="K4332" s="102">
        <f t="shared" si="406"/>
        <v>1.3626837655974101E-2</v>
      </c>
      <c r="L4332" s="96">
        <f t="shared" si="407"/>
        <v>1.1560000000000001E-2</v>
      </c>
    </row>
    <row r="4333" spans="1:12" ht="13.95" customHeight="1" x14ac:dyDescent="0.3">
      <c r="A4333" s="94">
        <v>43708</v>
      </c>
      <c r="B4333" s="57" t="s">
        <v>380</v>
      </c>
      <c r="C4333" s="57" t="s">
        <v>114</v>
      </c>
      <c r="D4333" s="19" t="str">
        <f t="shared" si="402"/>
        <v>Defensives</v>
      </c>
      <c r="E4333" s="19" t="str">
        <f t="shared" si="403"/>
        <v>Defensives</v>
      </c>
      <c r="F4333" s="100">
        <v>1.1704000000000001E-2</v>
      </c>
      <c r="G4333" s="101">
        <v>41.552999999999997</v>
      </c>
      <c r="H4333" s="98">
        <v>0.24593000000000001</v>
      </c>
      <c r="I4333" s="20">
        <f t="shared" si="404"/>
        <v>1</v>
      </c>
      <c r="J4333" s="102">
        <f t="shared" si="405"/>
        <v>2.8166438042981259E-4</v>
      </c>
      <c r="K4333" s="102">
        <f t="shared" si="406"/>
        <v>1.1453030554621744E-3</v>
      </c>
      <c r="L4333" s="96">
        <f t="shared" si="407"/>
        <v>1.1704000000000001E-2</v>
      </c>
    </row>
    <row r="4334" spans="1:12" ht="13.95" customHeight="1" x14ac:dyDescent="0.3">
      <c r="A4334" s="94">
        <v>43738</v>
      </c>
      <c r="B4334" s="57" t="s">
        <v>380</v>
      </c>
      <c r="C4334" s="57" t="s">
        <v>114</v>
      </c>
      <c r="D4334" s="19" t="str">
        <f t="shared" si="402"/>
        <v>Defensives</v>
      </c>
      <c r="E4334" s="19" t="str">
        <f t="shared" si="403"/>
        <v>Defensives</v>
      </c>
      <c r="F4334" s="100">
        <v>1.0940999999999999E-2</v>
      </c>
      <c r="G4334" s="101">
        <v>39.207999999999998</v>
      </c>
      <c r="H4334" s="98">
        <v>0.26229999999999998</v>
      </c>
      <c r="I4334" s="20">
        <f t="shared" si="404"/>
        <v>1</v>
      </c>
      <c r="J4334" s="102">
        <f t="shared" si="405"/>
        <v>2.7905019383799224E-4</v>
      </c>
      <c r="K4334" s="102">
        <f t="shared" si="406"/>
        <v>1.0638589166526583E-3</v>
      </c>
      <c r="L4334" s="96">
        <f t="shared" si="407"/>
        <v>1.0940999999999999E-2</v>
      </c>
    </row>
    <row r="4335" spans="1:12" ht="13.95" customHeight="1" x14ac:dyDescent="0.3">
      <c r="A4335" s="94">
        <v>43769</v>
      </c>
      <c r="B4335" s="57" t="s">
        <v>380</v>
      </c>
      <c r="C4335" s="57" t="s">
        <v>114</v>
      </c>
      <c r="D4335" s="19" t="str">
        <f t="shared" si="402"/>
        <v>Defensives</v>
      </c>
      <c r="E4335" s="19" t="str">
        <f t="shared" si="403"/>
        <v>Defensives</v>
      </c>
      <c r="F4335" s="100">
        <v>1.1847999999999999E-2</v>
      </c>
      <c r="G4335" s="101">
        <v>42.564999999999998</v>
      </c>
      <c r="H4335" s="98">
        <v>0.26435999999999998</v>
      </c>
      <c r="I4335" s="20">
        <f t="shared" si="404"/>
        <v>1</v>
      </c>
      <c r="J4335" s="102">
        <f t="shared" si="405"/>
        <v>2.7835075766474802E-4</v>
      </c>
      <c r="K4335" s="102">
        <f t="shared" si="406"/>
        <v>1.0529231262851719E-3</v>
      </c>
      <c r="L4335" s="96">
        <f t="shared" si="407"/>
        <v>1.1847999999999999E-2</v>
      </c>
    </row>
    <row r="4336" spans="1:12" ht="13.95" customHeight="1" x14ac:dyDescent="0.3">
      <c r="A4336" s="94">
        <v>43799</v>
      </c>
      <c r="B4336" s="57" t="s">
        <v>380</v>
      </c>
      <c r="C4336" s="57" t="s">
        <v>114</v>
      </c>
      <c r="D4336" s="19" t="str">
        <f t="shared" si="402"/>
        <v>Defensives</v>
      </c>
      <c r="E4336" s="19" t="str">
        <f t="shared" si="403"/>
        <v>Defensives</v>
      </c>
      <c r="F4336" s="100">
        <v>1.1063E-2</v>
      </c>
      <c r="G4336" s="101">
        <v>40.279000000000003</v>
      </c>
      <c r="H4336" s="98">
        <v>0.27651999999999999</v>
      </c>
      <c r="I4336" s="20">
        <f t="shared" si="404"/>
        <v>1</v>
      </c>
      <c r="J4336" s="102">
        <f t="shared" si="405"/>
        <v>2.7465925171925814E-4</v>
      </c>
      <c r="K4336" s="102">
        <f t="shared" si="406"/>
        <v>9.932708365371697E-4</v>
      </c>
      <c r="L4336" s="96">
        <f t="shared" si="407"/>
        <v>1.1063E-2</v>
      </c>
    </row>
    <row r="4337" spans="1:12" ht="13.95" customHeight="1" x14ac:dyDescent="0.3">
      <c r="A4337" s="94">
        <v>43830</v>
      </c>
      <c r="B4337" s="57" t="s">
        <v>380</v>
      </c>
      <c r="C4337" s="57" t="s">
        <v>114</v>
      </c>
      <c r="D4337" s="19" t="str">
        <f t="shared" si="402"/>
        <v>Defensives</v>
      </c>
      <c r="E4337" s="19" t="str">
        <f t="shared" si="403"/>
        <v>Defensives</v>
      </c>
      <c r="F4337" s="100">
        <v>1.2547000000000001E-2</v>
      </c>
      <c r="G4337" s="101">
        <v>47.218000000000004</v>
      </c>
      <c r="H4337" s="98">
        <v>0.28055000000000002</v>
      </c>
      <c r="I4337" s="20">
        <f t="shared" si="404"/>
        <v>1</v>
      </c>
      <c r="J4337" s="102">
        <f t="shared" si="405"/>
        <v>2.6572493540598922E-4</v>
      </c>
      <c r="K4337" s="102">
        <f t="shared" si="406"/>
        <v>9.4715713921222314E-4</v>
      </c>
      <c r="L4337" s="96">
        <f t="shared" si="407"/>
        <v>1.2547000000000001E-2</v>
      </c>
    </row>
    <row r="4338" spans="1:12" ht="13.95" customHeight="1" x14ac:dyDescent="0.3">
      <c r="A4338" s="94">
        <v>43861</v>
      </c>
      <c r="B4338" s="57" t="s">
        <v>380</v>
      </c>
      <c r="C4338" s="57" t="s">
        <v>114</v>
      </c>
      <c r="D4338" s="19" t="str">
        <f t="shared" si="402"/>
        <v>Defensives</v>
      </c>
      <c r="E4338" s="19" t="str">
        <f t="shared" si="403"/>
        <v>Defensives</v>
      </c>
      <c r="F4338" s="100">
        <v>1.6018999999999999E-2</v>
      </c>
      <c r="G4338" s="101">
        <v>46.914000000000001</v>
      </c>
      <c r="H4338" s="98">
        <v>0.28138000000000002</v>
      </c>
      <c r="I4338" s="20">
        <f t="shared" si="404"/>
        <v>1</v>
      </c>
      <c r="J4338" s="102">
        <f t="shared" si="405"/>
        <v>3.4145457645905268E-4</v>
      </c>
      <c r="K4338" s="102">
        <f t="shared" si="406"/>
        <v>1.2134998097201389E-3</v>
      </c>
      <c r="L4338" s="96">
        <f t="shared" si="407"/>
        <v>1.6018999999999999E-2</v>
      </c>
    </row>
    <row r="4339" spans="1:12" ht="13.95" customHeight="1" x14ac:dyDescent="0.3">
      <c r="A4339" s="94">
        <v>43890</v>
      </c>
      <c r="B4339" s="57" t="s">
        <v>380</v>
      </c>
      <c r="C4339" s="57" t="s">
        <v>114</v>
      </c>
      <c r="D4339" s="19" t="str">
        <f t="shared" si="402"/>
        <v>Defensives</v>
      </c>
      <c r="E4339" s="19" t="str">
        <f t="shared" si="403"/>
        <v>Defensives</v>
      </c>
      <c r="F4339" s="100">
        <v>1.5793999999999999E-2</v>
      </c>
      <c r="G4339" s="101">
        <v>40.738999999999997</v>
      </c>
      <c r="H4339" s="98">
        <v>0.28216999999999998</v>
      </c>
      <c r="I4339" s="20">
        <f t="shared" si="404"/>
        <v>1</v>
      </c>
      <c r="J4339" s="102">
        <f t="shared" si="405"/>
        <v>3.8768747391934019E-4</v>
      </c>
      <c r="K4339" s="102">
        <f t="shared" si="406"/>
        <v>1.3739500085740519E-3</v>
      </c>
      <c r="L4339" s="96">
        <f t="shared" si="407"/>
        <v>1.5793999999999999E-2</v>
      </c>
    </row>
    <row r="4340" spans="1:12" ht="13.95" customHeight="1" x14ac:dyDescent="0.3">
      <c r="A4340" s="94">
        <v>43921</v>
      </c>
      <c r="B4340" s="57" t="s">
        <v>380</v>
      </c>
      <c r="C4340" s="57" t="s">
        <v>114</v>
      </c>
      <c r="D4340" s="19" t="str">
        <f t="shared" si="402"/>
        <v>Defensives</v>
      </c>
      <c r="E4340" s="19" t="str">
        <f t="shared" si="403"/>
        <v>Defensives</v>
      </c>
      <c r="F4340" s="100">
        <v>1.6060000000000001E-2</v>
      </c>
      <c r="G4340" s="101">
        <v>29.169</v>
      </c>
      <c r="H4340" s="98">
        <v>0.21099999999999999</v>
      </c>
      <c r="I4340" s="20">
        <f t="shared" si="404"/>
        <v>1</v>
      </c>
      <c r="J4340" s="102">
        <f t="shared" si="405"/>
        <v>5.5058452466659816E-4</v>
      </c>
      <c r="K4340" s="102">
        <f t="shared" si="406"/>
        <v>2.6094053301734511E-3</v>
      </c>
      <c r="L4340" s="96">
        <f t="shared" si="407"/>
        <v>1.6060000000000001E-2</v>
      </c>
    </row>
    <row r="4341" spans="1:12" ht="13.95" customHeight="1" x14ac:dyDescent="0.3">
      <c r="A4341" s="94">
        <v>43951</v>
      </c>
      <c r="B4341" s="57" t="s">
        <v>380</v>
      </c>
      <c r="C4341" s="57" t="s">
        <v>114</v>
      </c>
      <c r="D4341" s="19" t="str">
        <f t="shared" si="402"/>
        <v>Defensives</v>
      </c>
      <c r="E4341" s="19" t="str">
        <f t="shared" si="403"/>
        <v>Defensives</v>
      </c>
      <c r="F4341" s="100">
        <v>1.7276E-2</v>
      </c>
      <c r="G4341" s="101">
        <v>41.661999999999999</v>
      </c>
      <c r="H4341" s="98">
        <v>0.10092</v>
      </c>
      <c r="I4341" s="20">
        <f t="shared" si="404"/>
        <v>1</v>
      </c>
      <c r="J4341" s="102">
        <f t="shared" si="405"/>
        <v>4.1467044308962604E-4</v>
      </c>
      <c r="K4341" s="102">
        <f t="shared" si="406"/>
        <v>4.1089025276419546E-3</v>
      </c>
      <c r="L4341" s="96">
        <f t="shared" si="407"/>
        <v>1.7276E-2</v>
      </c>
    </row>
    <row r="4342" spans="1:12" ht="13.95" customHeight="1" x14ac:dyDescent="0.3">
      <c r="A4342" s="94">
        <v>43982</v>
      </c>
      <c r="B4342" s="57" t="s">
        <v>380</v>
      </c>
      <c r="C4342" s="57" t="s">
        <v>114</v>
      </c>
      <c r="D4342" s="19" t="str">
        <f t="shared" si="402"/>
        <v>Defensives</v>
      </c>
      <c r="E4342" s="19" t="str">
        <f t="shared" si="403"/>
        <v>Defensives</v>
      </c>
      <c r="F4342" s="100">
        <v>1.8085E-2</v>
      </c>
      <c r="G4342" s="101">
        <v>42.53</v>
      </c>
      <c r="H4342" s="98">
        <v>0.12426</v>
      </c>
      <c r="I4342" s="20">
        <f t="shared" si="404"/>
        <v>1</v>
      </c>
      <c r="J4342" s="102">
        <f t="shared" si="405"/>
        <v>4.2522924994121795E-4</v>
      </c>
      <c r="K4342" s="102">
        <f t="shared" si="406"/>
        <v>3.4220927888396748E-3</v>
      </c>
      <c r="L4342" s="96">
        <f t="shared" si="407"/>
        <v>1.8085E-2</v>
      </c>
    </row>
    <row r="4343" spans="1:12" ht="13.95" customHeight="1" x14ac:dyDescent="0.3">
      <c r="A4343" s="94">
        <v>44012</v>
      </c>
      <c r="B4343" s="57" t="s">
        <v>380</v>
      </c>
      <c r="C4343" s="57" t="s">
        <v>114</v>
      </c>
      <c r="D4343" s="19" t="str">
        <f t="shared" si="402"/>
        <v>Defensives</v>
      </c>
      <c r="E4343" s="19" t="str">
        <f t="shared" si="403"/>
        <v>Defensives</v>
      </c>
      <c r="F4343" s="100">
        <v>1.8120000000000001E-2</v>
      </c>
      <c r="G4343" s="101">
        <v>47.826999999999998</v>
      </c>
      <c r="H4343" s="98">
        <v>0.12736</v>
      </c>
      <c r="I4343" s="20">
        <f t="shared" si="404"/>
        <v>1</v>
      </c>
      <c r="J4343" s="102">
        <f t="shared" si="405"/>
        <v>3.7886549438601632E-4</v>
      </c>
      <c r="K4343" s="102">
        <f t="shared" si="406"/>
        <v>2.9747604772771383E-3</v>
      </c>
      <c r="L4343" s="96">
        <f t="shared" si="407"/>
        <v>1.8120000000000001E-2</v>
      </c>
    </row>
    <row r="4344" spans="1:12" ht="13.95" customHeight="1" x14ac:dyDescent="0.3">
      <c r="A4344" s="94">
        <v>44043</v>
      </c>
      <c r="B4344" s="57" t="s">
        <v>380</v>
      </c>
      <c r="C4344" s="57" t="s">
        <v>114</v>
      </c>
      <c r="D4344" s="19" t="str">
        <f t="shared" si="402"/>
        <v>Defensives</v>
      </c>
      <c r="E4344" s="19" t="str">
        <f t="shared" si="403"/>
        <v>Defensives</v>
      </c>
      <c r="F4344" s="100">
        <v>1.6357E-2</v>
      </c>
      <c r="G4344" s="101">
        <v>47.027999999999999</v>
      </c>
      <c r="H4344" s="98">
        <v>0.11913</v>
      </c>
      <c r="I4344" s="20">
        <f t="shared" si="404"/>
        <v>1</v>
      </c>
      <c r="J4344" s="102">
        <f t="shared" si="405"/>
        <v>3.4781406821468065E-4</v>
      </c>
      <c r="K4344" s="102">
        <f t="shared" si="406"/>
        <v>2.9196177974874561E-3</v>
      </c>
      <c r="L4344" s="96">
        <f t="shared" si="407"/>
        <v>1.6357E-2</v>
      </c>
    </row>
    <row r="4345" spans="1:12" ht="13.95" customHeight="1" x14ac:dyDescent="0.3">
      <c r="A4345" s="94">
        <v>44074</v>
      </c>
      <c r="B4345" s="57" t="s">
        <v>380</v>
      </c>
      <c r="C4345" s="57" t="s">
        <v>114</v>
      </c>
      <c r="D4345" s="19" t="str">
        <f t="shared" si="402"/>
        <v>Defensives</v>
      </c>
      <c r="E4345" s="19" t="str">
        <f t="shared" si="403"/>
        <v>Defensives</v>
      </c>
      <c r="F4345" s="100">
        <v>1.8828000000000001E-2</v>
      </c>
      <c r="G4345" s="101">
        <v>51.368000000000002</v>
      </c>
      <c r="H4345" s="98">
        <v>0.12243</v>
      </c>
      <c r="I4345" s="20">
        <f t="shared" si="404"/>
        <v>1</v>
      </c>
      <c r="J4345" s="102">
        <f t="shared" si="405"/>
        <v>3.6653169288272853E-4</v>
      </c>
      <c r="K4345" s="102">
        <f t="shared" si="406"/>
        <v>2.9938061985030511E-3</v>
      </c>
      <c r="L4345" s="96">
        <f t="shared" si="407"/>
        <v>1.8828000000000001E-2</v>
      </c>
    </row>
    <row r="4346" spans="1:12" ht="13.95" customHeight="1" x14ac:dyDescent="0.3">
      <c r="A4346" s="94">
        <v>44104</v>
      </c>
      <c r="B4346" s="57" t="s">
        <v>380</v>
      </c>
      <c r="C4346" s="57" t="s">
        <v>114</v>
      </c>
      <c r="D4346" s="19" t="str">
        <f t="shared" si="402"/>
        <v>Defensives</v>
      </c>
      <c r="E4346" s="19" t="str">
        <f t="shared" si="403"/>
        <v>Defensives</v>
      </c>
      <c r="F4346" s="100">
        <v>2.1853000000000001E-2</v>
      </c>
      <c r="G4346" s="101">
        <v>45.094000000000001</v>
      </c>
      <c r="H4346" s="98">
        <v>0.12385</v>
      </c>
      <c r="I4346" s="20">
        <f t="shared" si="404"/>
        <v>1</v>
      </c>
      <c r="J4346" s="102">
        <f t="shared" si="405"/>
        <v>4.8460992593249658E-4</v>
      </c>
      <c r="K4346" s="102">
        <f t="shared" si="406"/>
        <v>3.9128778839927058E-3</v>
      </c>
      <c r="L4346" s="96">
        <f t="shared" si="407"/>
        <v>2.1853000000000001E-2</v>
      </c>
    </row>
    <row r="4347" spans="1:12" ht="13.95" customHeight="1" x14ac:dyDescent="0.3">
      <c r="A4347" s="94">
        <v>44135</v>
      </c>
      <c r="B4347" s="57" t="s">
        <v>380</v>
      </c>
      <c r="C4347" s="57" t="s">
        <v>114</v>
      </c>
      <c r="D4347" s="19" t="str">
        <f t="shared" si="402"/>
        <v>Defensives</v>
      </c>
      <c r="E4347" s="19" t="str">
        <f t="shared" si="403"/>
        <v>Defensives</v>
      </c>
      <c r="F4347" s="100">
        <v>2.2176000000000001E-2</v>
      </c>
      <c r="G4347" s="101">
        <v>42.499000000000002</v>
      </c>
      <c r="H4347" s="98">
        <v>0.12848000000000001</v>
      </c>
      <c r="I4347" s="20">
        <f t="shared" si="404"/>
        <v>1</v>
      </c>
      <c r="J4347" s="102">
        <f t="shared" si="405"/>
        <v>5.2180051295324596E-4</v>
      </c>
      <c r="K4347" s="102">
        <f t="shared" si="406"/>
        <v>4.0613364955887762E-3</v>
      </c>
      <c r="L4347" s="96">
        <f t="shared" si="407"/>
        <v>2.2176000000000001E-2</v>
      </c>
    </row>
    <row r="4348" spans="1:12" ht="13.95" customHeight="1" x14ac:dyDescent="0.3">
      <c r="A4348" s="94">
        <v>44165</v>
      </c>
      <c r="B4348" s="57" t="s">
        <v>380</v>
      </c>
      <c r="C4348" s="57" t="s">
        <v>114</v>
      </c>
      <c r="D4348" s="19" t="str">
        <f t="shared" si="402"/>
        <v>Defensives</v>
      </c>
      <c r="E4348" s="19" t="str">
        <f t="shared" si="403"/>
        <v>Defensives</v>
      </c>
      <c r="F4348" s="100">
        <v>1.9952999999999999E-2</v>
      </c>
      <c r="G4348" s="101">
        <v>47.243000000000002</v>
      </c>
      <c r="H4348" s="98">
        <v>0.12466000000000001</v>
      </c>
      <c r="I4348" s="20">
        <f t="shared" si="404"/>
        <v>1</v>
      </c>
      <c r="J4348" s="102">
        <f t="shared" si="405"/>
        <v>4.2234828440192195E-4</v>
      </c>
      <c r="K4348" s="102">
        <f t="shared" si="406"/>
        <v>3.3880016396752922E-3</v>
      </c>
      <c r="L4348" s="96">
        <f t="shared" si="407"/>
        <v>1.9952999999999999E-2</v>
      </c>
    </row>
    <row r="4349" spans="1:12" ht="13.95" customHeight="1" x14ac:dyDescent="0.3">
      <c r="A4349" s="94">
        <v>44196</v>
      </c>
      <c r="B4349" s="57" t="s">
        <v>380</v>
      </c>
      <c r="C4349" s="57" t="s">
        <v>114</v>
      </c>
      <c r="D4349" s="19" t="str">
        <f t="shared" si="402"/>
        <v>Defensives</v>
      </c>
      <c r="E4349" s="19" t="str">
        <f t="shared" si="403"/>
        <v>Defensives</v>
      </c>
      <c r="F4349" s="100">
        <v>2.1308000000000001E-2</v>
      </c>
      <c r="G4349" s="101">
        <v>48.506999999999998</v>
      </c>
      <c r="H4349" s="98">
        <v>0.14743000000000001</v>
      </c>
      <c r="I4349" s="20">
        <f t="shared" si="404"/>
        <v>1</v>
      </c>
      <c r="J4349" s="102">
        <f t="shared" si="405"/>
        <v>4.3927680540952857E-4</v>
      </c>
      <c r="K4349" s="102">
        <f t="shared" si="406"/>
        <v>2.9795618626434822E-3</v>
      </c>
      <c r="L4349" s="96">
        <f t="shared" si="407"/>
        <v>2.1308000000000001E-2</v>
      </c>
    </row>
    <row r="4350" spans="1:12" ht="13.95" customHeight="1" x14ac:dyDescent="0.3">
      <c r="A4350" s="94">
        <v>44227</v>
      </c>
      <c r="B4350" s="57" t="s">
        <v>380</v>
      </c>
      <c r="C4350" s="57" t="s">
        <v>114</v>
      </c>
      <c r="D4350" s="19" t="str">
        <f t="shared" si="402"/>
        <v>Defensives</v>
      </c>
      <c r="E4350" s="19" t="str">
        <f t="shared" si="403"/>
        <v>Defensives</v>
      </c>
      <c r="F4350" s="100">
        <v>2.6270000000000002E-2</v>
      </c>
      <c r="G4350" s="101">
        <v>55.154000000000003</v>
      </c>
      <c r="H4350" s="98">
        <v>0.15361</v>
      </c>
      <c r="I4350" s="20">
        <f t="shared" si="404"/>
        <v>1</v>
      </c>
      <c r="J4350" s="102">
        <f t="shared" si="405"/>
        <v>4.7630271603147549E-4</v>
      </c>
      <c r="K4350" s="102">
        <f t="shared" si="406"/>
        <v>3.1007272705649079E-3</v>
      </c>
      <c r="L4350" s="96">
        <f t="shared" si="407"/>
        <v>2.6270000000000002E-2</v>
      </c>
    </row>
    <row r="4351" spans="1:12" ht="13.95" customHeight="1" x14ac:dyDescent="0.3">
      <c r="A4351" s="94">
        <v>44255</v>
      </c>
      <c r="B4351" s="57" t="s">
        <v>380</v>
      </c>
      <c r="C4351" s="57" t="s">
        <v>114</v>
      </c>
      <c r="D4351" s="19" t="str">
        <f t="shared" si="402"/>
        <v>Defensives</v>
      </c>
      <c r="E4351" s="19" t="str">
        <f t="shared" si="403"/>
        <v>Defensives</v>
      </c>
      <c r="F4351" s="100">
        <v>2.5180000000000001E-2</v>
      </c>
      <c r="G4351" s="101">
        <v>52.048000000000002</v>
      </c>
      <c r="H4351" s="98">
        <v>0.15644</v>
      </c>
      <c r="I4351" s="20">
        <f t="shared" si="404"/>
        <v>1</v>
      </c>
      <c r="J4351" s="102">
        <f t="shared" si="405"/>
        <v>4.8378419920073779E-4</v>
      </c>
      <c r="K4351" s="102">
        <f t="shared" si="406"/>
        <v>3.0924584454150974E-3</v>
      </c>
      <c r="L4351" s="96">
        <f t="shared" si="407"/>
        <v>2.5180000000000001E-2</v>
      </c>
    </row>
    <row r="4352" spans="1:12" ht="13.95" customHeight="1" x14ac:dyDescent="0.3">
      <c r="A4352" s="94">
        <v>44286</v>
      </c>
      <c r="B4352" s="57" t="s">
        <v>380</v>
      </c>
      <c r="C4352" s="57" t="s">
        <v>114</v>
      </c>
      <c r="D4352" s="19" t="str">
        <f t="shared" si="402"/>
        <v>Defensives</v>
      </c>
      <c r="E4352" s="19" t="str">
        <f t="shared" si="403"/>
        <v>Defensives</v>
      </c>
      <c r="F4352" s="100">
        <v>2.2839999999999999E-2</v>
      </c>
      <c r="G4352" s="101">
        <v>45.765000000000001</v>
      </c>
      <c r="H4352" s="98">
        <v>0.17013</v>
      </c>
      <c r="I4352" s="20">
        <f t="shared" si="404"/>
        <v>1</v>
      </c>
      <c r="J4352" s="102">
        <f t="shared" si="405"/>
        <v>4.9907134272915985E-4</v>
      </c>
      <c r="K4352" s="102">
        <f t="shared" si="406"/>
        <v>2.9334705385832003E-3</v>
      </c>
      <c r="L4352" s="96">
        <f t="shared" si="407"/>
        <v>2.2839999999999999E-2</v>
      </c>
    </row>
    <row r="4353" spans="1:12" ht="13.95" customHeight="1" x14ac:dyDescent="0.3">
      <c r="A4353" s="94">
        <v>44316</v>
      </c>
      <c r="B4353" s="57" t="s">
        <v>380</v>
      </c>
      <c r="C4353" s="57" t="s">
        <v>114</v>
      </c>
      <c r="D4353" s="19" t="str">
        <f t="shared" si="402"/>
        <v>Defensives</v>
      </c>
      <c r="E4353" s="19" t="str">
        <f t="shared" si="403"/>
        <v>Defensives</v>
      </c>
      <c r="F4353" s="100">
        <v>2.24E-2</v>
      </c>
      <c r="G4353" s="101">
        <v>48.32</v>
      </c>
      <c r="H4353" s="98">
        <v>0.17327999999999999</v>
      </c>
      <c r="I4353" s="20">
        <f t="shared" si="404"/>
        <v>1</v>
      </c>
      <c r="J4353" s="102">
        <f t="shared" si="405"/>
        <v>4.6357615894039735E-4</v>
      </c>
      <c r="K4353" s="102">
        <f t="shared" si="406"/>
        <v>2.6753010095821642E-3</v>
      </c>
      <c r="L4353" s="96">
        <f t="shared" si="407"/>
        <v>2.24E-2</v>
      </c>
    </row>
    <row r="4354" spans="1:12" ht="13.95" customHeight="1" x14ac:dyDescent="0.3">
      <c r="A4354" s="94">
        <v>44347</v>
      </c>
      <c r="B4354" s="57" t="s">
        <v>380</v>
      </c>
      <c r="C4354" s="57" t="s">
        <v>114</v>
      </c>
      <c r="D4354" s="19" t="str">
        <f t="shared" si="402"/>
        <v>Defensives</v>
      </c>
      <c r="E4354" s="19" t="str">
        <f t="shared" si="403"/>
        <v>Defensives</v>
      </c>
      <c r="F4354" s="100">
        <v>2.2939999999999999E-2</v>
      </c>
      <c r="G4354" s="101">
        <v>50.286000000000001</v>
      </c>
      <c r="H4354" s="98">
        <v>0.14044000000000001</v>
      </c>
      <c r="I4354" s="20">
        <f t="shared" si="404"/>
        <v>1</v>
      </c>
      <c r="J4354" s="102">
        <f t="shared" si="405"/>
        <v>4.5619058982619411E-4</v>
      </c>
      <c r="K4354" s="102">
        <f t="shared" si="406"/>
        <v>3.2482952850056541E-3</v>
      </c>
      <c r="L4354" s="96">
        <f t="shared" si="407"/>
        <v>2.2939999999999999E-2</v>
      </c>
    </row>
    <row r="4355" spans="1:12" ht="13.95" customHeight="1" x14ac:dyDescent="0.3">
      <c r="A4355" s="94">
        <v>44377</v>
      </c>
      <c r="B4355" s="57" t="s">
        <v>380</v>
      </c>
      <c r="C4355" s="57" t="s">
        <v>114</v>
      </c>
      <c r="D4355" s="19" t="str">
        <f t="shared" si="402"/>
        <v>Defensives</v>
      </c>
      <c r="E4355" s="19" t="str">
        <f t="shared" si="403"/>
        <v>Defensives</v>
      </c>
      <c r="F4355" s="100">
        <v>2.197E-2</v>
      </c>
      <c r="G4355" s="101">
        <v>59.103999999999999</v>
      </c>
      <c r="H4355" s="98">
        <v>0.14102999999999999</v>
      </c>
      <c r="I4355" s="20">
        <f t="shared" si="404"/>
        <v>1</v>
      </c>
      <c r="J4355" s="102">
        <f t="shared" si="405"/>
        <v>3.7171765024363832E-4</v>
      </c>
      <c r="K4355" s="102">
        <f t="shared" si="406"/>
        <v>2.6357345972037038E-3</v>
      </c>
      <c r="L4355" s="96">
        <f t="shared" si="407"/>
        <v>2.197E-2</v>
      </c>
    </row>
    <row r="4356" spans="1:12" ht="13.95" customHeight="1" x14ac:dyDescent="0.3">
      <c r="A4356" s="94">
        <v>44408</v>
      </c>
      <c r="B4356" s="57" t="s">
        <v>380</v>
      </c>
      <c r="C4356" s="57" t="s">
        <v>114</v>
      </c>
      <c r="D4356" s="19" t="str">
        <f t="shared" si="402"/>
        <v>Defensives</v>
      </c>
      <c r="E4356" s="19" t="str">
        <f t="shared" si="403"/>
        <v>Defensives</v>
      </c>
      <c r="F4356" s="100">
        <v>2.1510000000000001E-2</v>
      </c>
      <c r="G4356" s="101">
        <v>41.567</v>
      </c>
      <c r="H4356" s="98">
        <v>0.182</v>
      </c>
      <c r="I4356" s="20">
        <f t="shared" si="404"/>
        <v>1</v>
      </c>
      <c r="J4356" s="102">
        <f t="shared" si="405"/>
        <v>5.1747780691413861E-4</v>
      </c>
      <c r="K4356" s="102">
        <f t="shared" si="406"/>
        <v>2.8432846533743882E-3</v>
      </c>
      <c r="L4356" s="96">
        <f t="shared" si="407"/>
        <v>2.1510000000000001E-2</v>
      </c>
    </row>
    <row r="4357" spans="1:12" ht="13.95" customHeight="1" x14ac:dyDescent="0.3">
      <c r="A4357" s="94">
        <v>44439</v>
      </c>
      <c r="B4357" s="57" t="s">
        <v>380</v>
      </c>
      <c r="C4357" s="57" t="s">
        <v>114</v>
      </c>
      <c r="D4357" s="19" t="str">
        <f t="shared" ref="D4357:D4420" si="408">VLOOKUP(C4357,GicsMap,2,FALSE)</f>
        <v>Defensives</v>
      </c>
      <c r="E4357" s="19" t="str">
        <f t="shared" ref="E4357:E4420" si="409">IF(D4357="Cyclicals",IF(COUNTIF(GlobalList,B4357)&gt;0,"WEG &amp; Embraer","Cyclicals ex-WEG &amp; Embraer"),D4357)</f>
        <v>Defensives</v>
      </c>
      <c r="F4357" s="100">
        <v>2.2200000000000001E-2</v>
      </c>
      <c r="G4357" s="101">
        <v>40.718000000000004</v>
      </c>
      <c r="H4357" s="98">
        <v>0.18446000000000001</v>
      </c>
      <c r="I4357" s="20">
        <f t="shared" ref="I4357:I4420" si="410">IF(AND(ISNUMBER(G4357),ISNUMBER(H4357),G4357&gt;=PEmin,G4357&lt;=PEmax,H4357&gt;=ROEmin,H4357&lt;=ROEmax),1,0)</f>
        <v>1</v>
      </c>
      <c r="J4357" s="102">
        <f t="shared" ref="J4357:J4420" si="411">IF(I4357=1,F4357/G4357,0)</f>
        <v>5.4521341912667609E-4</v>
      </c>
      <c r="K4357" s="102">
        <f t="shared" ref="K4357:K4420" si="412">IF(I4357=1,J4357/H4357,0)</f>
        <v>2.9557270905707258E-3</v>
      </c>
      <c r="L4357" s="96">
        <f t="shared" ref="L4357:L4420" si="413">I4357*F4357</f>
        <v>2.2200000000000001E-2</v>
      </c>
    </row>
    <row r="4358" spans="1:12" ht="13.95" customHeight="1" x14ac:dyDescent="0.3">
      <c r="A4358" s="94">
        <v>44469</v>
      </c>
      <c r="B4358" s="57" t="s">
        <v>380</v>
      </c>
      <c r="C4358" s="57" t="s">
        <v>114</v>
      </c>
      <c r="D4358" s="19" t="str">
        <f t="shared" si="408"/>
        <v>Defensives</v>
      </c>
      <c r="E4358" s="19" t="str">
        <f t="shared" si="409"/>
        <v>Defensives</v>
      </c>
      <c r="F4358" s="100">
        <v>2.0490000000000001E-2</v>
      </c>
      <c r="G4358" s="101">
        <v>44.743000000000002</v>
      </c>
      <c r="H4358" s="98">
        <v>0.14354</v>
      </c>
      <c r="I4358" s="20">
        <f t="shared" si="410"/>
        <v>1</v>
      </c>
      <c r="J4358" s="102">
        <f t="shared" si="411"/>
        <v>4.5794872941018705E-4</v>
      </c>
      <c r="K4358" s="102">
        <f t="shared" si="412"/>
        <v>3.1903910367158078E-3</v>
      </c>
      <c r="L4358" s="96">
        <f t="shared" si="413"/>
        <v>2.0490000000000001E-2</v>
      </c>
    </row>
    <row r="4359" spans="1:12" ht="13.95" customHeight="1" x14ac:dyDescent="0.3">
      <c r="A4359" s="94">
        <v>44500</v>
      </c>
      <c r="B4359" s="57" t="s">
        <v>380</v>
      </c>
      <c r="C4359" s="57" t="s">
        <v>114</v>
      </c>
      <c r="D4359" s="19" t="str">
        <f t="shared" si="408"/>
        <v>Defensives</v>
      </c>
      <c r="E4359" s="19" t="str">
        <f t="shared" si="409"/>
        <v>Defensives</v>
      </c>
      <c r="F4359" s="100">
        <v>1.9109999999999999E-2</v>
      </c>
      <c r="G4359" s="101">
        <v>39.686999999999998</v>
      </c>
      <c r="H4359" s="98">
        <v>0.15234</v>
      </c>
      <c r="I4359" s="20">
        <f t="shared" si="410"/>
        <v>1</v>
      </c>
      <c r="J4359" s="102">
        <f t="shared" si="411"/>
        <v>4.815178773905813E-4</v>
      </c>
      <c r="K4359" s="102">
        <f t="shared" si="412"/>
        <v>3.1608105382078329E-3</v>
      </c>
      <c r="L4359" s="96">
        <f t="shared" si="413"/>
        <v>1.9109999999999999E-2</v>
      </c>
    </row>
    <row r="4360" spans="1:12" ht="13.95" customHeight="1" x14ac:dyDescent="0.3">
      <c r="A4360" s="94">
        <v>44530</v>
      </c>
      <c r="B4360" s="57" t="s">
        <v>380</v>
      </c>
      <c r="C4360" s="57" t="s">
        <v>114</v>
      </c>
      <c r="D4360" s="19" t="str">
        <f t="shared" si="408"/>
        <v>Defensives</v>
      </c>
      <c r="E4360" s="19" t="str">
        <f t="shared" si="409"/>
        <v>Defensives</v>
      </c>
      <c r="F4360" s="100">
        <v>1.865E-2</v>
      </c>
      <c r="G4360" s="101">
        <v>40.506</v>
      </c>
      <c r="H4360" s="98">
        <v>0.12936</v>
      </c>
      <c r="I4360" s="20">
        <f t="shared" si="410"/>
        <v>1</v>
      </c>
      <c r="J4360" s="102">
        <f t="shared" si="411"/>
        <v>4.6042561595812965E-4</v>
      </c>
      <c r="K4360" s="102">
        <f t="shared" si="412"/>
        <v>3.5592580083343354E-3</v>
      </c>
      <c r="L4360" s="96">
        <f t="shared" si="413"/>
        <v>1.865E-2</v>
      </c>
    </row>
    <row r="4361" spans="1:12" ht="13.95" customHeight="1" x14ac:dyDescent="0.3">
      <c r="A4361" s="94">
        <v>44561</v>
      </c>
      <c r="B4361" s="57" t="s">
        <v>380</v>
      </c>
      <c r="C4361" s="57" t="s">
        <v>114</v>
      </c>
      <c r="D4361" s="19" t="str">
        <f t="shared" si="408"/>
        <v>Defensives</v>
      </c>
      <c r="E4361" s="19" t="str">
        <f t="shared" si="409"/>
        <v>Defensives</v>
      </c>
      <c r="F4361" s="100">
        <v>1.7899999999999999E-2</v>
      </c>
      <c r="G4361" s="101">
        <v>36.08</v>
      </c>
      <c r="H4361" s="98">
        <v>0.15090000000000001</v>
      </c>
      <c r="I4361" s="20">
        <f t="shared" si="410"/>
        <v>1</v>
      </c>
      <c r="J4361" s="102">
        <f t="shared" si="411"/>
        <v>4.96119733924612E-4</v>
      </c>
      <c r="K4361" s="102">
        <f t="shared" si="412"/>
        <v>3.287738462058396E-3</v>
      </c>
      <c r="L4361" s="96">
        <f t="shared" si="413"/>
        <v>1.7899999999999999E-2</v>
      </c>
    </row>
    <row r="4362" spans="1:12" ht="13.95" customHeight="1" x14ac:dyDescent="0.3">
      <c r="A4362" s="94">
        <v>44592</v>
      </c>
      <c r="B4362" s="57" t="s">
        <v>380</v>
      </c>
      <c r="C4362" s="57" t="s">
        <v>114</v>
      </c>
      <c r="D4362" s="19" t="str">
        <f t="shared" si="408"/>
        <v>Defensives</v>
      </c>
      <c r="E4362" s="19" t="str">
        <f t="shared" si="409"/>
        <v>Defensives</v>
      </c>
      <c r="F4362" s="100">
        <v>1.976E-2</v>
      </c>
      <c r="G4362" s="101">
        <v>47.256</v>
      </c>
      <c r="H4362" s="98">
        <v>0.13414999999999999</v>
      </c>
      <c r="I4362" s="20">
        <f t="shared" si="410"/>
        <v>1</v>
      </c>
      <c r="J4362" s="102">
        <f t="shared" si="411"/>
        <v>4.1814796004740139E-4</v>
      </c>
      <c r="K4362" s="102">
        <f t="shared" si="412"/>
        <v>3.1170179653179381E-3</v>
      </c>
      <c r="L4362" s="96">
        <f t="shared" si="413"/>
        <v>1.976E-2</v>
      </c>
    </row>
    <row r="4363" spans="1:12" ht="13.95" customHeight="1" x14ac:dyDescent="0.3">
      <c r="A4363" s="94">
        <v>42674</v>
      </c>
      <c r="B4363" s="57" t="s">
        <v>293</v>
      </c>
      <c r="C4363" s="57" t="s">
        <v>122</v>
      </c>
      <c r="D4363" s="19" t="str">
        <f t="shared" si="408"/>
        <v>Commodities</v>
      </c>
      <c r="E4363" s="19" t="str">
        <f t="shared" si="409"/>
        <v>Commodities</v>
      </c>
      <c r="F4363" s="100">
        <v>2.5999999999999999E-3</v>
      </c>
      <c r="G4363" s="101">
        <v>12.365</v>
      </c>
      <c r="I4363" s="20">
        <f t="shared" si="410"/>
        <v>0</v>
      </c>
      <c r="J4363" s="102">
        <f t="shared" si="411"/>
        <v>0</v>
      </c>
      <c r="K4363" s="102">
        <f t="shared" si="412"/>
        <v>0</v>
      </c>
      <c r="L4363" s="96">
        <f t="shared" si="413"/>
        <v>0</v>
      </c>
    </row>
    <row r="4364" spans="1:12" ht="13.95" customHeight="1" x14ac:dyDescent="0.3">
      <c r="A4364" s="94">
        <v>42704</v>
      </c>
      <c r="B4364" s="57" t="s">
        <v>293</v>
      </c>
      <c r="C4364" s="57" t="s">
        <v>122</v>
      </c>
      <c r="D4364" s="19" t="str">
        <f t="shared" si="408"/>
        <v>Commodities</v>
      </c>
      <c r="E4364" s="19" t="str">
        <f t="shared" si="409"/>
        <v>Commodities</v>
      </c>
      <c r="F4364" s="100">
        <v>3.2799999999999999E-3</v>
      </c>
      <c r="G4364" s="101">
        <v>10.321</v>
      </c>
      <c r="I4364" s="20">
        <f t="shared" si="410"/>
        <v>0</v>
      </c>
      <c r="J4364" s="102">
        <f t="shared" si="411"/>
        <v>0</v>
      </c>
      <c r="K4364" s="102">
        <f t="shared" si="412"/>
        <v>0</v>
      </c>
      <c r="L4364" s="96">
        <f t="shared" si="413"/>
        <v>0</v>
      </c>
    </row>
    <row r="4365" spans="1:12" ht="13.95" customHeight="1" x14ac:dyDescent="0.3">
      <c r="A4365" s="94">
        <v>42735</v>
      </c>
      <c r="B4365" s="57" t="s">
        <v>293</v>
      </c>
      <c r="C4365" s="57" t="s">
        <v>122</v>
      </c>
      <c r="D4365" s="19" t="str">
        <f t="shared" si="408"/>
        <v>Commodities</v>
      </c>
      <c r="E4365" s="19" t="str">
        <f t="shared" si="409"/>
        <v>Commodities</v>
      </c>
      <c r="F4365" s="100">
        <v>2.8700000000000002E-3</v>
      </c>
      <c r="G4365" s="101">
        <v>3.06</v>
      </c>
      <c r="I4365" s="20">
        <f t="shared" si="410"/>
        <v>0</v>
      </c>
      <c r="J4365" s="102">
        <f t="shared" si="411"/>
        <v>0</v>
      </c>
      <c r="K4365" s="102">
        <f t="shared" si="412"/>
        <v>0</v>
      </c>
      <c r="L4365" s="96">
        <f t="shared" si="413"/>
        <v>0</v>
      </c>
    </row>
    <row r="4366" spans="1:12" ht="13.95" customHeight="1" x14ac:dyDescent="0.3">
      <c r="A4366" s="94">
        <v>42766</v>
      </c>
      <c r="B4366" s="57" t="s">
        <v>293</v>
      </c>
      <c r="C4366" s="57" t="s">
        <v>122</v>
      </c>
      <c r="D4366" s="19" t="str">
        <f t="shared" si="408"/>
        <v>Commodities</v>
      </c>
      <c r="E4366" s="19" t="str">
        <f t="shared" si="409"/>
        <v>Commodities</v>
      </c>
      <c r="F4366" s="100">
        <v>3.2100000000000002E-3</v>
      </c>
      <c r="G4366" s="101">
        <v>3.27</v>
      </c>
      <c r="I4366" s="20">
        <f t="shared" si="410"/>
        <v>0</v>
      </c>
      <c r="J4366" s="102">
        <f t="shared" si="411"/>
        <v>0</v>
      </c>
      <c r="K4366" s="102">
        <f t="shared" si="412"/>
        <v>0</v>
      </c>
      <c r="L4366" s="96">
        <f t="shared" si="413"/>
        <v>0</v>
      </c>
    </row>
    <row r="4367" spans="1:12" ht="13.95" customHeight="1" x14ac:dyDescent="0.3">
      <c r="A4367" s="94">
        <v>42794</v>
      </c>
      <c r="B4367" s="57" t="s">
        <v>293</v>
      </c>
      <c r="C4367" s="57" t="s">
        <v>122</v>
      </c>
      <c r="D4367" s="19" t="str">
        <f t="shared" si="408"/>
        <v>Commodities</v>
      </c>
      <c r="E4367" s="19" t="str">
        <f t="shared" si="409"/>
        <v>Commodities</v>
      </c>
      <c r="F4367" s="100">
        <v>3.2399999999999998E-3</v>
      </c>
      <c r="G4367" s="101">
        <v>3.1269999999999998</v>
      </c>
      <c r="I4367" s="20">
        <f t="shared" si="410"/>
        <v>0</v>
      </c>
      <c r="J4367" s="102">
        <f t="shared" si="411"/>
        <v>0</v>
      </c>
      <c r="K4367" s="102">
        <f t="shared" si="412"/>
        <v>0</v>
      </c>
      <c r="L4367" s="96">
        <f t="shared" si="413"/>
        <v>0</v>
      </c>
    </row>
    <row r="4368" spans="1:12" ht="13.95" customHeight="1" x14ac:dyDescent="0.3">
      <c r="A4368" s="94">
        <v>42825</v>
      </c>
      <c r="B4368" s="57" t="s">
        <v>293</v>
      </c>
      <c r="C4368" s="57" t="s">
        <v>122</v>
      </c>
      <c r="D4368" s="19" t="str">
        <f t="shared" si="408"/>
        <v>Commodities</v>
      </c>
      <c r="E4368" s="19" t="str">
        <f t="shared" si="409"/>
        <v>Commodities</v>
      </c>
      <c r="F4368" s="100">
        <v>2.6900000000000001E-3</v>
      </c>
      <c r="G4368" s="101">
        <v>1.8120000000000001</v>
      </c>
      <c r="I4368" s="20">
        <f t="shared" si="410"/>
        <v>0</v>
      </c>
      <c r="J4368" s="102">
        <f t="shared" si="411"/>
        <v>0</v>
      </c>
      <c r="K4368" s="102">
        <f t="shared" si="412"/>
        <v>0</v>
      </c>
      <c r="L4368" s="96">
        <f t="shared" si="413"/>
        <v>0</v>
      </c>
    </row>
    <row r="4369" spans="1:12" ht="13.95" customHeight="1" x14ac:dyDescent="0.3">
      <c r="A4369" s="94">
        <v>42855</v>
      </c>
      <c r="B4369" s="57" t="s">
        <v>293</v>
      </c>
      <c r="C4369" s="57" t="s">
        <v>122</v>
      </c>
      <c r="D4369" s="19" t="str">
        <f t="shared" si="408"/>
        <v>Commodities</v>
      </c>
      <c r="E4369" s="19" t="str">
        <f t="shared" si="409"/>
        <v>Commodities</v>
      </c>
      <c r="F4369" s="100">
        <v>2.5500000000000002E-3</v>
      </c>
      <c r="G4369" s="101">
        <v>2.1920000000000002</v>
      </c>
      <c r="I4369" s="20">
        <f t="shared" si="410"/>
        <v>0</v>
      </c>
      <c r="J4369" s="102">
        <f t="shared" si="411"/>
        <v>0</v>
      </c>
      <c r="K4369" s="102">
        <f t="shared" si="412"/>
        <v>0</v>
      </c>
      <c r="L4369" s="96">
        <f t="shared" si="413"/>
        <v>0</v>
      </c>
    </row>
    <row r="4370" spans="1:12" ht="13.95" customHeight="1" x14ac:dyDescent="0.3">
      <c r="A4370" s="94">
        <v>42886</v>
      </c>
      <c r="B4370" s="57" t="s">
        <v>293</v>
      </c>
      <c r="C4370" s="57" t="s">
        <v>122</v>
      </c>
      <c r="D4370" s="19" t="str">
        <f t="shared" si="408"/>
        <v>Commodities</v>
      </c>
      <c r="E4370" s="19" t="str">
        <f t="shared" si="409"/>
        <v>Commodities</v>
      </c>
      <c r="F4370" s="100">
        <v>2.5100000000000001E-3</v>
      </c>
      <c r="G4370" s="101">
        <v>1.419</v>
      </c>
      <c r="I4370" s="20">
        <f t="shared" si="410"/>
        <v>0</v>
      </c>
      <c r="J4370" s="102">
        <f t="shared" si="411"/>
        <v>0</v>
      </c>
      <c r="K4370" s="102">
        <f t="shared" si="412"/>
        <v>0</v>
      </c>
      <c r="L4370" s="96">
        <f t="shared" si="413"/>
        <v>0</v>
      </c>
    </row>
    <row r="4371" spans="1:12" ht="13.95" customHeight="1" x14ac:dyDescent="0.3">
      <c r="A4371" s="94">
        <v>42916</v>
      </c>
      <c r="B4371" s="57" t="s">
        <v>293</v>
      </c>
      <c r="C4371" s="57" t="s">
        <v>122</v>
      </c>
      <c r="D4371" s="19" t="str">
        <f t="shared" si="408"/>
        <v>Commodities</v>
      </c>
      <c r="E4371" s="19" t="str">
        <f t="shared" si="409"/>
        <v>Commodities</v>
      </c>
      <c r="F4371" s="100">
        <v>2.9399999999999999E-3</v>
      </c>
      <c r="G4371" s="101">
        <v>2.0089999999999999</v>
      </c>
      <c r="I4371" s="20">
        <f t="shared" si="410"/>
        <v>0</v>
      </c>
      <c r="J4371" s="102">
        <f t="shared" si="411"/>
        <v>0</v>
      </c>
      <c r="K4371" s="102">
        <f t="shared" si="412"/>
        <v>0</v>
      </c>
      <c r="L4371" s="96">
        <f t="shared" si="413"/>
        <v>0</v>
      </c>
    </row>
    <row r="4372" spans="1:12" ht="13.95" customHeight="1" x14ac:dyDescent="0.3">
      <c r="A4372" s="94">
        <v>42947</v>
      </c>
      <c r="B4372" s="57" t="s">
        <v>293</v>
      </c>
      <c r="C4372" s="57" t="s">
        <v>122</v>
      </c>
      <c r="D4372" s="19" t="str">
        <f t="shared" si="408"/>
        <v>Commodities</v>
      </c>
      <c r="E4372" s="19" t="str">
        <f t="shared" si="409"/>
        <v>Commodities</v>
      </c>
      <c r="F4372" s="100">
        <v>2.8300000000000001E-3</v>
      </c>
      <c r="G4372" s="101">
        <v>2.1509999999999998</v>
      </c>
      <c r="I4372" s="20">
        <f t="shared" si="410"/>
        <v>0</v>
      </c>
      <c r="J4372" s="102">
        <f t="shared" si="411"/>
        <v>0</v>
      </c>
      <c r="K4372" s="102">
        <f t="shared" si="412"/>
        <v>0</v>
      </c>
      <c r="L4372" s="96">
        <f t="shared" si="413"/>
        <v>0</v>
      </c>
    </row>
    <row r="4373" spans="1:12" ht="13.95" customHeight="1" x14ac:dyDescent="0.3">
      <c r="A4373" s="94">
        <v>42978</v>
      </c>
      <c r="B4373" s="57" t="s">
        <v>293</v>
      </c>
      <c r="C4373" s="57" t="s">
        <v>122</v>
      </c>
      <c r="D4373" s="19" t="str">
        <f t="shared" si="408"/>
        <v>Commodities</v>
      </c>
      <c r="E4373" s="19" t="str">
        <f t="shared" si="409"/>
        <v>Commodities</v>
      </c>
      <c r="F4373" s="100">
        <v>3.0200000000000001E-3</v>
      </c>
      <c r="G4373" s="101">
        <v>12.281000000000001</v>
      </c>
      <c r="I4373" s="20">
        <f t="shared" si="410"/>
        <v>0</v>
      </c>
      <c r="J4373" s="102">
        <f t="shared" si="411"/>
        <v>0</v>
      </c>
      <c r="K4373" s="102">
        <f t="shared" si="412"/>
        <v>0</v>
      </c>
      <c r="L4373" s="96">
        <f t="shared" si="413"/>
        <v>0</v>
      </c>
    </row>
    <row r="4374" spans="1:12" ht="13.95" customHeight="1" x14ac:dyDescent="0.3">
      <c r="A4374" s="94">
        <v>43008</v>
      </c>
      <c r="B4374" s="57" t="s">
        <v>293</v>
      </c>
      <c r="C4374" s="57" t="s">
        <v>122</v>
      </c>
      <c r="D4374" s="19" t="str">
        <f t="shared" si="408"/>
        <v>Commodities</v>
      </c>
      <c r="E4374" s="19" t="str">
        <f t="shared" si="409"/>
        <v>Commodities</v>
      </c>
      <c r="F4374" s="100">
        <v>2.49E-3</v>
      </c>
      <c r="G4374" s="101">
        <v>12.496</v>
      </c>
      <c r="I4374" s="20">
        <f t="shared" si="410"/>
        <v>0</v>
      </c>
      <c r="J4374" s="102">
        <f t="shared" si="411"/>
        <v>0</v>
      </c>
      <c r="K4374" s="102">
        <f t="shared" si="412"/>
        <v>0</v>
      </c>
      <c r="L4374" s="96">
        <f t="shared" si="413"/>
        <v>0</v>
      </c>
    </row>
    <row r="4375" spans="1:12" ht="13.95" customHeight="1" x14ac:dyDescent="0.3">
      <c r="A4375" s="94">
        <v>43039</v>
      </c>
      <c r="B4375" s="57" t="s">
        <v>293</v>
      </c>
      <c r="C4375" s="57" t="s">
        <v>122</v>
      </c>
      <c r="D4375" s="19" t="str">
        <f t="shared" si="408"/>
        <v>Commodities</v>
      </c>
      <c r="E4375" s="19" t="str">
        <f t="shared" si="409"/>
        <v>Commodities</v>
      </c>
      <c r="F4375" s="100">
        <v>2.32E-3</v>
      </c>
      <c r="G4375" s="101">
        <v>2.1240000000000001</v>
      </c>
      <c r="I4375" s="20">
        <f t="shared" si="410"/>
        <v>0</v>
      </c>
      <c r="J4375" s="102">
        <f t="shared" si="411"/>
        <v>0</v>
      </c>
      <c r="K4375" s="102">
        <f t="shared" si="412"/>
        <v>0</v>
      </c>
      <c r="L4375" s="96">
        <f t="shared" si="413"/>
        <v>0</v>
      </c>
    </row>
    <row r="4376" spans="1:12" ht="13.95" customHeight="1" x14ac:dyDescent="0.3">
      <c r="A4376" s="94">
        <v>43069</v>
      </c>
      <c r="B4376" s="57" t="s">
        <v>293</v>
      </c>
      <c r="C4376" s="57" t="s">
        <v>122</v>
      </c>
      <c r="D4376" s="19" t="str">
        <f t="shared" si="408"/>
        <v>Commodities</v>
      </c>
      <c r="E4376" s="19" t="str">
        <f t="shared" si="409"/>
        <v>Commodities</v>
      </c>
      <c r="F4376" s="100">
        <v>2.4599999999999999E-3</v>
      </c>
      <c r="G4376" s="101">
        <v>2.3650000000000002</v>
      </c>
      <c r="I4376" s="20">
        <f t="shared" si="410"/>
        <v>0</v>
      </c>
      <c r="J4376" s="102">
        <f t="shared" si="411"/>
        <v>0</v>
      </c>
      <c r="K4376" s="102">
        <f t="shared" si="412"/>
        <v>0</v>
      </c>
      <c r="L4376" s="96">
        <f t="shared" si="413"/>
        <v>0</v>
      </c>
    </row>
    <row r="4377" spans="1:12" ht="13.95" customHeight="1" x14ac:dyDescent="0.3">
      <c r="A4377" s="94">
        <v>43100</v>
      </c>
      <c r="B4377" s="57" t="s">
        <v>293</v>
      </c>
      <c r="C4377" s="57" t="s">
        <v>122</v>
      </c>
      <c r="D4377" s="19" t="str">
        <f t="shared" si="408"/>
        <v>Commodities</v>
      </c>
      <c r="E4377" s="19" t="str">
        <f t="shared" si="409"/>
        <v>Commodities</v>
      </c>
      <c r="F4377" s="100">
        <v>2.7000000000000001E-3</v>
      </c>
      <c r="G4377" s="101">
        <v>2.65</v>
      </c>
      <c r="I4377" s="20">
        <f t="shared" si="410"/>
        <v>0</v>
      </c>
      <c r="J4377" s="102">
        <f t="shared" si="411"/>
        <v>0</v>
      </c>
      <c r="K4377" s="102">
        <f t="shared" si="412"/>
        <v>0</v>
      </c>
      <c r="L4377" s="96">
        <f t="shared" si="413"/>
        <v>0</v>
      </c>
    </row>
    <row r="4378" spans="1:12" ht="13.95" customHeight="1" x14ac:dyDescent="0.3">
      <c r="A4378" s="94">
        <v>43131</v>
      </c>
      <c r="B4378" s="57" t="s">
        <v>293</v>
      </c>
      <c r="C4378" s="57" t="s">
        <v>122</v>
      </c>
      <c r="D4378" s="19" t="str">
        <f t="shared" si="408"/>
        <v>Commodities</v>
      </c>
      <c r="E4378" s="19" t="str">
        <f t="shared" si="409"/>
        <v>Commodities</v>
      </c>
      <c r="F4378" s="100">
        <v>2.8300000000000001E-3</v>
      </c>
      <c r="G4378" s="101">
        <v>2.7320000000000002</v>
      </c>
      <c r="I4378" s="20">
        <f t="shared" si="410"/>
        <v>0</v>
      </c>
      <c r="J4378" s="102">
        <f t="shared" si="411"/>
        <v>0</v>
      </c>
      <c r="K4378" s="102">
        <f t="shared" si="412"/>
        <v>0</v>
      </c>
      <c r="L4378" s="96">
        <f t="shared" si="413"/>
        <v>0</v>
      </c>
    </row>
    <row r="4379" spans="1:12" ht="13.95" customHeight="1" x14ac:dyDescent="0.3">
      <c r="A4379" s="94">
        <v>43159</v>
      </c>
      <c r="B4379" s="57" t="s">
        <v>293</v>
      </c>
      <c r="C4379" s="57" t="s">
        <v>122</v>
      </c>
      <c r="D4379" s="19" t="str">
        <f t="shared" si="408"/>
        <v>Commodities</v>
      </c>
      <c r="E4379" s="19" t="str">
        <f t="shared" si="409"/>
        <v>Commodities</v>
      </c>
      <c r="F4379" s="100">
        <v>3.2699999999999999E-3</v>
      </c>
      <c r="G4379" s="101">
        <v>1.8540000000000001</v>
      </c>
      <c r="I4379" s="20">
        <f t="shared" si="410"/>
        <v>0</v>
      </c>
      <c r="J4379" s="102">
        <f t="shared" si="411"/>
        <v>0</v>
      </c>
      <c r="K4379" s="102">
        <f t="shared" si="412"/>
        <v>0</v>
      </c>
      <c r="L4379" s="96">
        <f t="shared" si="413"/>
        <v>0</v>
      </c>
    </row>
    <row r="4380" spans="1:12" ht="13.95" customHeight="1" x14ac:dyDescent="0.3">
      <c r="A4380" s="94">
        <v>43190</v>
      </c>
      <c r="B4380" s="57" t="s">
        <v>293</v>
      </c>
      <c r="C4380" s="57" t="s">
        <v>122</v>
      </c>
      <c r="D4380" s="19" t="str">
        <f t="shared" si="408"/>
        <v>Commodities</v>
      </c>
      <c r="E4380" s="19" t="str">
        <f t="shared" si="409"/>
        <v>Commodities</v>
      </c>
      <c r="F4380" s="100">
        <v>2.97E-3</v>
      </c>
      <c r="G4380" s="101">
        <v>1.66</v>
      </c>
      <c r="I4380" s="20">
        <f t="shared" si="410"/>
        <v>0</v>
      </c>
      <c r="J4380" s="102">
        <f t="shared" si="411"/>
        <v>0</v>
      </c>
      <c r="K4380" s="102">
        <f t="shared" si="412"/>
        <v>0</v>
      </c>
      <c r="L4380" s="96">
        <f t="shared" si="413"/>
        <v>0</v>
      </c>
    </row>
    <row r="4381" spans="1:12" ht="13.95" customHeight="1" x14ac:dyDescent="0.3">
      <c r="A4381" s="94">
        <v>43220</v>
      </c>
      <c r="B4381" s="57" t="s">
        <v>293</v>
      </c>
      <c r="C4381" s="57" t="s">
        <v>122</v>
      </c>
      <c r="D4381" s="19" t="str">
        <f t="shared" si="408"/>
        <v>Commodities</v>
      </c>
      <c r="E4381" s="19" t="str">
        <f t="shared" si="409"/>
        <v>Commodities</v>
      </c>
      <c r="F4381" s="100">
        <v>3.2200000000000002E-3</v>
      </c>
      <c r="G4381" s="101">
        <v>1.663</v>
      </c>
      <c r="I4381" s="20">
        <f t="shared" si="410"/>
        <v>0</v>
      </c>
      <c r="J4381" s="102">
        <f t="shared" si="411"/>
        <v>0</v>
      </c>
      <c r="K4381" s="102">
        <f t="shared" si="412"/>
        <v>0</v>
      </c>
      <c r="L4381" s="96">
        <f t="shared" si="413"/>
        <v>0</v>
      </c>
    </row>
    <row r="4382" spans="1:12" ht="13.95" customHeight="1" x14ac:dyDescent="0.3">
      <c r="A4382" s="94">
        <v>43251</v>
      </c>
      <c r="B4382" s="57" t="s">
        <v>293</v>
      </c>
      <c r="C4382" s="57" t="s">
        <v>122</v>
      </c>
      <c r="D4382" s="19" t="str">
        <f t="shared" si="408"/>
        <v>Commodities</v>
      </c>
      <c r="E4382" s="19" t="str">
        <f t="shared" si="409"/>
        <v>Commodities</v>
      </c>
      <c r="F4382" s="100">
        <v>3.1800000000000001E-3</v>
      </c>
      <c r="G4382" s="101">
        <v>1.663</v>
      </c>
      <c r="I4382" s="20">
        <f t="shared" si="410"/>
        <v>0</v>
      </c>
      <c r="J4382" s="102">
        <f t="shared" si="411"/>
        <v>0</v>
      </c>
      <c r="K4382" s="102">
        <f t="shared" si="412"/>
        <v>0</v>
      </c>
      <c r="L4382" s="96">
        <f t="shared" si="413"/>
        <v>0</v>
      </c>
    </row>
    <row r="4383" spans="1:12" ht="13.95" customHeight="1" x14ac:dyDescent="0.3">
      <c r="A4383" s="94">
        <v>43281</v>
      </c>
      <c r="B4383" s="57" t="s">
        <v>293</v>
      </c>
      <c r="C4383" s="57" t="s">
        <v>122</v>
      </c>
      <c r="D4383" s="19" t="str">
        <f t="shared" si="408"/>
        <v>Commodities</v>
      </c>
      <c r="E4383" s="19" t="str">
        <f t="shared" si="409"/>
        <v>Commodities</v>
      </c>
      <c r="F4383" s="100">
        <v>2.97E-3</v>
      </c>
      <c r="G4383" s="101">
        <v>1.663</v>
      </c>
      <c r="I4383" s="20">
        <f t="shared" si="410"/>
        <v>0</v>
      </c>
      <c r="J4383" s="102">
        <f t="shared" si="411"/>
        <v>0</v>
      </c>
      <c r="K4383" s="102">
        <f t="shared" si="412"/>
        <v>0</v>
      </c>
      <c r="L4383" s="96">
        <f t="shared" si="413"/>
        <v>0</v>
      </c>
    </row>
    <row r="4384" spans="1:12" ht="13.95" customHeight="1" x14ac:dyDescent="0.3">
      <c r="A4384" s="94">
        <v>43312</v>
      </c>
      <c r="B4384" s="57" t="s">
        <v>293</v>
      </c>
      <c r="C4384" s="57" t="s">
        <v>122</v>
      </c>
      <c r="D4384" s="19" t="str">
        <f t="shared" si="408"/>
        <v>Commodities</v>
      </c>
      <c r="E4384" s="19" t="str">
        <f t="shared" si="409"/>
        <v>Commodities</v>
      </c>
      <c r="F4384" s="100">
        <v>3.3790000000000001E-3</v>
      </c>
      <c r="G4384" s="101">
        <v>1.663</v>
      </c>
      <c r="I4384" s="20">
        <f t="shared" si="410"/>
        <v>0</v>
      </c>
      <c r="J4384" s="102">
        <f t="shared" si="411"/>
        <v>0</v>
      </c>
      <c r="K4384" s="102">
        <f t="shared" si="412"/>
        <v>0</v>
      </c>
      <c r="L4384" s="96">
        <f t="shared" si="413"/>
        <v>0</v>
      </c>
    </row>
    <row r="4385" spans="1:12" ht="13.95" customHeight="1" x14ac:dyDescent="0.3">
      <c r="A4385" s="94">
        <v>43343</v>
      </c>
      <c r="B4385" s="57" t="s">
        <v>293</v>
      </c>
      <c r="C4385" s="57" t="s">
        <v>122</v>
      </c>
      <c r="D4385" s="19" t="str">
        <f t="shared" si="408"/>
        <v>Commodities</v>
      </c>
      <c r="E4385" s="19" t="str">
        <f t="shared" si="409"/>
        <v>Commodities</v>
      </c>
      <c r="F4385" s="100">
        <v>3.5019999999999999E-3</v>
      </c>
      <c r="G4385" s="101">
        <v>1.663</v>
      </c>
      <c r="I4385" s="20">
        <f t="shared" si="410"/>
        <v>0</v>
      </c>
      <c r="J4385" s="102">
        <f t="shared" si="411"/>
        <v>0</v>
      </c>
      <c r="K4385" s="102">
        <f t="shared" si="412"/>
        <v>0</v>
      </c>
      <c r="L4385" s="96">
        <f t="shared" si="413"/>
        <v>0</v>
      </c>
    </row>
    <row r="4386" spans="1:12" ht="13.95" customHeight="1" x14ac:dyDescent="0.3">
      <c r="A4386" s="94">
        <v>43373</v>
      </c>
      <c r="B4386" s="57" t="s">
        <v>293</v>
      </c>
      <c r="C4386" s="57" t="s">
        <v>122</v>
      </c>
      <c r="D4386" s="19" t="str">
        <f t="shared" si="408"/>
        <v>Commodities</v>
      </c>
      <c r="E4386" s="19" t="str">
        <f t="shared" si="409"/>
        <v>Commodities</v>
      </c>
      <c r="F4386" s="100">
        <v>3.441E-3</v>
      </c>
      <c r="G4386" s="101">
        <v>1.663</v>
      </c>
      <c r="I4386" s="20">
        <f t="shared" si="410"/>
        <v>0</v>
      </c>
      <c r="J4386" s="102">
        <f t="shared" si="411"/>
        <v>0</v>
      </c>
      <c r="K4386" s="102">
        <f t="shared" si="412"/>
        <v>0</v>
      </c>
      <c r="L4386" s="96">
        <f t="shared" si="413"/>
        <v>0</v>
      </c>
    </row>
    <row r="4387" spans="1:12" ht="13.95" customHeight="1" x14ac:dyDescent="0.3">
      <c r="A4387" s="94">
        <v>43404</v>
      </c>
      <c r="B4387" s="57" t="s">
        <v>293</v>
      </c>
      <c r="C4387" s="57" t="s">
        <v>122</v>
      </c>
      <c r="D4387" s="19" t="str">
        <f t="shared" si="408"/>
        <v>Commodities</v>
      </c>
      <c r="E4387" s="19" t="str">
        <f t="shared" si="409"/>
        <v>Commodities</v>
      </c>
      <c r="F4387" s="100">
        <v>3.1089999999999998E-3</v>
      </c>
      <c r="G4387" s="101">
        <v>1.663</v>
      </c>
      <c r="I4387" s="20">
        <f t="shared" si="410"/>
        <v>0</v>
      </c>
      <c r="J4387" s="102">
        <f t="shared" si="411"/>
        <v>0</v>
      </c>
      <c r="K4387" s="102">
        <f t="shared" si="412"/>
        <v>0</v>
      </c>
      <c r="L4387" s="96">
        <f t="shared" si="413"/>
        <v>0</v>
      </c>
    </row>
    <row r="4388" spans="1:12" ht="13.95" customHeight="1" x14ac:dyDescent="0.3">
      <c r="A4388" s="94">
        <v>43434</v>
      </c>
      <c r="B4388" s="57" t="s">
        <v>293</v>
      </c>
      <c r="C4388" s="57" t="s">
        <v>122</v>
      </c>
      <c r="D4388" s="19" t="str">
        <f t="shared" si="408"/>
        <v>Commodities</v>
      </c>
      <c r="E4388" s="19" t="str">
        <f t="shared" si="409"/>
        <v>Commodities</v>
      </c>
      <c r="F4388" s="100">
        <v>2.8050000000000002E-3</v>
      </c>
      <c r="G4388" s="101">
        <v>1.663</v>
      </c>
      <c r="I4388" s="20">
        <f t="shared" si="410"/>
        <v>0</v>
      </c>
      <c r="J4388" s="102">
        <f t="shared" si="411"/>
        <v>0</v>
      </c>
      <c r="K4388" s="102">
        <f t="shared" si="412"/>
        <v>0</v>
      </c>
      <c r="L4388" s="96">
        <f t="shared" si="413"/>
        <v>0</v>
      </c>
    </row>
    <row r="4389" spans="1:12" ht="13.95" customHeight="1" x14ac:dyDescent="0.3">
      <c r="A4389" s="94">
        <v>43465</v>
      </c>
      <c r="B4389" s="57" t="s">
        <v>293</v>
      </c>
      <c r="C4389" s="57" t="s">
        <v>122</v>
      </c>
      <c r="D4389" s="19" t="str">
        <f t="shared" si="408"/>
        <v>Commodities</v>
      </c>
      <c r="E4389" s="19" t="str">
        <f t="shared" si="409"/>
        <v>Commodities</v>
      </c>
      <c r="F4389" s="100">
        <v>2.7290000000000001E-3</v>
      </c>
      <c r="G4389" s="101">
        <v>1.663</v>
      </c>
      <c r="I4389" s="20">
        <f t="shared" si="410"/>
        <v>0</v>
      </c>
      <c r="J4389" s="102">
        <f t="shared" si="411"/>
        <v>0</v>
      </c>
      <c r="K4389" s="102">
        <f t="shared" si="412"/>
        <v>0</v>
      </c>
      <c r="L4389" s="96">
        <f t="shared" si="413"/>
        <v>0</v>
      </c>
    </row>
    <row r="4390" spans="1:12" ht="13.95" customHeight="1" x14ac:dyDescent="0.3">
      <c r="A4390" s="94">
        <v>43496</v>
      </c>
      <c r="B4390" s="57" t="s">
        <v>293</v>
      </c>
      <c r="C4390" s="57" t="s">
        <v>122</v>
      </c>
      <c r="D4390" s="19" t="str">
        <f t="shared" si="408"/>
        <v>Commodities</v>
      </c>
      <c r="E4390" s="19" t="str">
        <f t="shared" si="409"/>
        <v>Commodities</v>
      </c>
      <c r="F4390" s="100">
        <v>2.6919999999999999E-3</v>
      </c>
      <c r="G4390" s="101">
        <v>1.663</v>
      </c>
      <c r="I4390" s="20">
        <f t="shared" si="410"/>
        <v>0</v>
      </c>
      <c r="J4390" s="102">
        <f t="shared" si="411"/>
        <v>0</v>
      </c>
      <c r="K4390" s="102">
        <f t="shared" si="412"/>
        <v>0</v>
      </c>
      <c r="L4390" s="96">
        <f t="shared" si="413"/>
        <v>0</v>
      </c>
    </row>
    <row r="4391" spans="1:12" ht="13.95" customHeight="1" x14ac:dyDescent="0.3">
      <c r="A4391" s="94">
        <v>43524</v>
      </c>
      <c r="B4391" s="57" t="s">
        <v>293</v>
      </c>
      <c r="C4391" s="57" t="s">
        <v>122</v>
      </c>
      <c r="D4391" s="19" t="str">
        <f t="shared" si="408"/>
        <v>Commodities</v>
      </c>
      <c r="E4391" s="19" t="str">
        <f t="shared" si="409"/>
        <v>Commodities</v>
      </c>
      <c r="F4391" s="100">
        <v>2.6619999999999999E-3</v>
      </c>
      <c r="G4391" s="101">
        <v>1.663</v>
      </c>
      <c r="I4391" s="20">
        <f t="shared" si="410"/>
        <v>0</v>
      </c>
      <c r="J4391" s="102">
        <f t="shared" si="411"/>
        <v>0</v>
      </c>
      <c r="K4391" s="102">
        <f t="shared" si="412"/>
        <v>0</v>
      </c>
      <c r="L4391" s="96">
        <f t="shared" si="413"/>
        <v>0</v>
      </c>
    </row>
    <row r="4392" spans="1:12" ht="13.95" customHeight="1" x14ac:dyDescent="0.3">
      <c r="A4392" s="94">
        <v>43555</v>
      </c>
      <c r="B4392" s="57" t="s">
        <v>293</v>
      </c>
      <c r="C4392" s="57" t="s">
        <v>122</v>
      </c>
      <c r="D4392" s="19" t="str">
        <f t="shared" si="408"/>
        <v>Commodities</v>
      </c>
      <c r="E4392" s="19" t="str">
        <f t="shared" si="409"/>
        <v>Commodities</v>
      </c>
      <c r="F4392" s="100">
        <v>2.643E-3</v>
      </c>
      <c r="G4392" s="101">
        <v>1.663</v>
      </c>
      <c r="I4392" s="20">
        <f t="shared" si="410"/>
        <v>0</v>
      </c>
      <c r="J4392" s="102">
        <f t="shared" si="411"/>
        <v>0</v>
      </c>
      <c r="K4392" s="102">
        <f t="shared" si="412"/>
        <v>0</v>
      </c>
      <c r="L4392" s="96">
        <f t="shared" si="413"/>
        <v>0</v>
      </c>
    </row>
    <row r="4393" spans="1:12" ht="13.95" customHeight="1" x14ac:dyDescent="0.3">
      <c r="A4393" s="94">
        <v>43585</v>
      </c>
      <c r="B4393" s="57" t="s">
        <v>293</v>
      </c>
      <c r="C4393" s="57" t="s">
        <v>122</v>
      </c>
      <c r="D4393" s="19" t="str">
        <f t="shared" si="408"/>
        <v>Commodities</v>
      </c>
      <c r="E4393" s="19" t="str">
        <f t="shared" si="409"/>
        <v>Commodities</v>
      </c>
      <c r="F4393" s="100">
        <v>2.5100000000000001E-3</v>
      </c>
      <c r="G4393" s="101">
        <v>1.663</v>
      </c>
      <c r="I4393" s="20">
        <f t="shared" si="410"/>
        <v>0</v>
      </c>
      <c r="J4393" s="102">
        <f t="shared" si="411"/>
        <v>0</v>
      </c>
      <c r="K4393" s="102">
        <f t="shared" si="412"/>
        <v>0</v>
      </c>
      <c r="L4393" s="96">
        <f t="shared" si="413"/>
        <v>0</v>
      </c>
    </row>
    <row r="4394" spans="1:12" ht="13.95" customHeight="1" x14ac:dyDescent="0.3">
      <c r="A4394" s="94">
        <v>43616</v>
      </c>
      <c r="B4394" s="57" t="s">
        <v>293</v>
      </c>
      <c r="C4394" s="57" t="s">
        <v>122</v>
      </c>
      <c r="D4394" s="19" t="str">
        <f t="shared" si="408"/>
        <v>Commodities</v>
      </c>
      <c r="E4394" s="19" t="str">
        <f t="shared" si="409"/>
        <v>Commodities</v>
      </c>
      <c r="F4394" s="100">
        <v>2.3029999999999999E-3</v>
      </c>
      <c r="G4394" s="101">
        <v>1.663</v>
      </c>
      <c r="I4394" s="20">
        <f t="shared" si="410"/>
        <v>0</v>
      </c>
      <c r="J4394" s="102">
        <f t="shared" si="411"/>
        <v>0</v>
      </c>
      <c r="K4394" s="102">
        <f t="shared" si="412"/>
        <v>0</v>
      </c>
      <c r="L4394" s="96">
        <f t="shared" si="413"/>
        <v>0</v>
      </c>
    </row>
    <row r="4395" spans="1:12" ht="13.95" customHeight="1" x14ac:dyDescent="0.3">
      <c r="A4395" s="94">
        <v>43646</v>
      </c>
      <c r="B4395" s="57" t="s">
        <v>293</v>
      </c>
      <c r="C4395" s="57" t="s">
        <v>122</v>
      </c>
      <c r="D4395" s="19" t="str">
        <f t="shared" si="408"/>
        <v>Commodities</v>
      </c>
      <c r="E4395" s="19" t="str">
        <f t="shared" si="409"/>
        <v>Commodities</v>
      </c>
      <c r="F4395" s="100">
        <v>2.4759999999999999E-3</v>
      </c>
      <c r="G4395" s="101">
        <v>1.663</v>
      </c>
      <c r="I4395" s="20">
        <f t="shared" si="410"/>
        <v>0</v>
      </c>
      <c r="J4395" s="102">
        <f t="shared" si="411"/>
        <v>0</v>
      </c>
      <c r="K4395" s="102">
        <f t="shared" si="412"/>
        <v>0</v>
      </c>
      <c r="L4395" s="96">
        <f t="shared" si="413"/>
        <v>0</v>
      </c>
    </row>
    <row r="4396" spans="1:12" ht="13.95" customHeight="1" x14ac:dyDescent="0.3">
      <c r="A4396" s="94">
        <v>43677</v>
      </c>
      <c r="B4396" s="57" t="s">
        <v>293</v>
      </c>
      <c r="C4396" s="57" t="s">
        <v>122</v>
      </c>
      <c r="D4396" s="19" t="str">
        <f t="shared" si="408"/>
        <v>Commodities</v>
      </c>
      <c r="E4396" s="19" t="str">
        <f t="shared" si="409"/>
        <v>Commodities</v>
      </c>
      <c r="F4396" s="100">
        <v>2.2460000000000002E-3</v>
      </c>
      <c r="G4396" s="101">
        <v>1.663</v>
      </c>
      <c r="I4396" s="20">
        <f t="shared" si="410"/>
        <v>0</v>
      </c>
      <c r="J4396" s="102">
        <f t="shared" si="411"/>
        <v>0</v>
      </c>
      <c r="K4396" s="102">
        <f t="shared" si="412"/>
        <v>0</v>
      </c>
      <c r="L4396" s="96">
        <f t="shared" si="413"/>
        <v>0</v>
      </c>
    </row>
    <row r="4397" spans="1:12" ht="13.95" customHeight="1" x14ac:dyDescent="0.3">
      <c r="A4397" s="94">
        <v>43708</v>
      </c>
      <c r="B4397" s="57" t="s">
        <v>293</v>
      </c>
      <c r="C4397" s="57" t="s">
        <v>122</v>
      </c>
      <c r="D4397" s="19" t="str">
        <f t="shared" si="408"/>
        <v>Commodities</v>
      </c>
      <c r="E4397" s="19" t="str">
        <f t="shared" si="409"/>
        <v>Commodities</v>
      </c>
      <c r="F4397" s="100">
        <v>2.134E-3</v>
      </c>
      <c r="G4397" s="101">
        <v>1.663</v>
      </c>
      <c r="I4397" s="20">
        <f t="shared" si="410"/>
        <v>0</v>
      </c>
      <c r="J4397" s="102">
        <f t="shared" si="411"/>
        <v>0</v>
      </c>
      <c r="K4397" s="102">
        <f t="shared" si="412"/>
        <v>0</v>
      </c>
      <c r="L4397" s="96">
        <f t="shared" si="413"/>
        <v>0</v>
      </c>
    </row>
    <row r="4398" spans="1:12" ht="13.95" customHeight="1" x14ac:dyDescent="0.3">
      <c r="A4398" s="94">
        <v>43738</v>
      </c>
      <c r="B4398" s="57" t="s">
        <v>293</v>
      </c>
      <c r="C4398" s="57" t="s">
        <v>122</v>
      </c>
      <c r="D4398" s="19" t="str">
        <f t="shared" si="408"/>
        <v>Commodities</v>
      </c>
      <c r="E4398" s="19" t="str">
        <f t="shared" si="409"/>
        <v>Commodities</v>
      </c>
      <c r="F4398" s="100">
        <v>2.062E-3</v>
      </c>
      <c r="G4398" s="101">
        <v>1.663</v>
      </c>
      <c r="I4398" s="20">
        <f t="shared" si="410"/>
        <v>0</v>
      </c>
      <c r="J4398" s="102">
        <f t="shared" si="411"/>
        <v>0</v>
      </c>
      <c r="K4398" s="102">
        <f t="shared" si="412"/>
        <v>0</v>
      </c>
      <c r="L4398" s="96">
        <f t="shared" si="413"/>
        <v>0</v>
      </c>
    </row>
    <row r="4399" spans="1:12" ht="13.95" customHeight="1" x14ac:dyDescent="0.3">
      <c r="A4399" s="94">
        <v>43769</v>
      </c>
      <c r="B4399" s="57" t="s">
        <v>293</v>
      </c>
      <c r="C4399" s="57" t="s">
        <v>122</v>
      </c>
      <c r="D4399" s="19" t="str">
        <f t="shared" si="408"/>
        <v>Commodities</v>
      </c>
      <c r="E4399" s="19" t="str">
        <f t="shared" si="409"/>
        <v>Commodities</v>
      </c>
      <c r="F4399" s="100">
        <v>2.032E-3</v>
      </c>
      <c r="G4399" s="101">
        <v>1.663</v>
      </c>
      <c r="I4399" s="20">
        <f t="shared" si="410"/>
        <v>0</v>
      </c>
      <c r="J4399" s="102">
        <f t="shared" si="411"/>
        <v>0</v>
      </c>
      <c r="K4399" s="102">
        <f t="shared" si="412"/>
        <v>0</v>
      </c>
      <c r="L4399" s="96">
        <f t="shared" si="413"/>
        <v>0</v>
      </c>
    </row>
    <row r="4400" spans="1:12" ht="13.95" customHeight="1" x14ac:dyDescent="0.3">
      <c r="A4400" s="94">
        <v>43799</v>
      </c>
      <c r="B4400" s="57" t="s">
        <v>293</v>
      </c>
      <c r="C4400" s="57" t="s">
        <v>122</v>
      </c>
      <c r="D4400" s="19" t="str">
        <f t="shared" si="408"/>
        <v>Commodities</v>
      </c>
      <c r="E4400" s="19" t="str">
        <f t="shared" si="409"/>
        <v>Commodities</v>
      </c>
      <c r="F4400" s="100">
        <v>2.49E-3</v>
      </c>
      <c r="G4400" s="101">
        <v>1.663</v>
      </c>
      <c r="I4400" s="20">
        <f t="shared" si="410"/>
        <v>0</v>
      </c>
      <c r="J4400" s="102">
        <f t="shared" si="411"/>
        <v>0</v>
      </c>
      <c r="K4400" s="102">
        <f t="shared" si="412"/>
        <v>0</v>
      </c>
      <c r="L4400" s="96">
        <f t="shared" si="413"/>
        <v>0</v>
      </c>
    </row>
    <row r="4401" spans="1:12" ht="13.95" customHeight="1" x14ac:dyDescent="0.3">
      <c r="A4401" s="94">
        <v>43830</v>
      </c>
      <c r="B4401" s="57" t="s">
        <v>293</v>
      </c>
      <c r="C4401" s="57" t="s">
        <v>122</v>
      </c>
      <c r="D4401" s="19" t="str">
        <f t="shared" si="408"/>
        <v>Commodities</v>
      </c>
      <c r="E4401" s="19" t="str">
        <f t="shared" si="409"/>
        <v>Commodities</v>
      </c>
      <c r="F4401" s="100">
        <v>2.7910000000000001E-3</v>
      </c>
      <c r="G4401" s="101">
        <v>1.663</v>
      </c>
      <c r="I4401" s="20">
        <f t="shared" si="410"/>
        <v>0</v>
      </c>
      <c r="J4401" s="102">
        <f t="shared" si="411"/>
        <v>0</v>
      </c>
      <c r="K4401" s="102">
        <f t="shared" si="412"/>
        <v>0</v>
      </c>
      <c r="L4401" s="96">
        <f t="shared" si="413"/>
        <v>0</v>
      </c>
    </row>
    <row r="4402" spans="1:12" ht="13.95" customHeight="1" x14ac:dyDescent="0.3">
      <c r="A4402" s="94">
        <v>43861</v>
      </c>
      <c r="B4402" s="57" t="s">
        <v>293</v>
      </c>
      <c r="C4402" s="57" t="s">
        <v>122</v>
      </c>
      <c r="D4402" s="19" t="str">
        <f t="shared" si="408"/>
        <v>Commodities</v>
      </c>
      <c r="E4402" s="19" t="str">
        <f t="shared" si="409"/>
        <v>Commodities</v>
      </c>
      <c r="F4402" s="100">
        <v>3.143E-3</v>
      </c>
      <c r="G4402" s="101">
        <v>1.663</v>
      </c>
      <c r="I4402" s="20">
        <f t="shared" si="410"/>
        <v>0</v>
      </c>
      <c r="J4402" s="102">
        <f t="shared" si="411"/>
        <v>0</v>
      </c>
      <c r="K4402" s="102">
        <f t="shared" si="412"/>
        <v>0</v>
      </c>
      <c r="L4402" s="96">
        <f t="shared" si="413"/>
        <v>0</v>
      </c>
    </row>
    <row r="4403" spans="1:12" ht="13.95" customHeight="1" x14ac:dyDescent="0.3">
      <c r="A4403" s="94">
        <v>43890</v>
      </c>
      <c r="B4403" s="57" t="s">
        <v>293</v>
      </c>
      <c r="C4403" s="57" t="s">
        <v>122</v>
      </c>
      <c r="D4403" s="19" t="str">
        <f t="shared" si="408"/>
        <v>Commodities</v>
      </c>
      <c r="E4403" s="19" t="str">
        <f t="shared" si="409"/>
        <v>Commodities</v>
      </c>
      <c r="F4403" s="100">
        <v>2.8630000000000001E-3</v>
      </c>
      <c r="G4403" s="101">
        <v>1.663</v>
      </c>
      <c r="I4403" s="20">
        <f t="shared" si="410"/>
        <v>0</v>
      </c>
      <c r="J4403" s="102">
        <f t="shared" si="411"/>
        <v>0</v>
      </c>
      <c r="K4403" s="102">
        <f t="shared" si="412"/>
        <v>0</v>
      </c>
      <c r="L4403" s="96">
        <f t="shared" si="413"/>
        <v>0</v>
      </c>
    </row>
    <row r="4404" spans="1:12" ht="13.95" customHeight="1" x14ac:dyDescent="0.3">
      <c r="A4404" s="94">
        <v>43921</v>
      </c>
      <c r="B4404" s="57" t="s">
        <v>293</v>
      </c>
      <c r="C4404" s="57" t="s">
        <v>122</v>
      </c>
      <c r="D4404" s="19" t="str">
        <f t="shared" si="408"/>
        <v>Commodities</v>
      </c>
      <c r="E4404" s="19" t="str">
        <f t="shared" si="409"/>
        <v>Commodities</v>
      </c>
      <c r="F4404" s="100">
        <v>2.4009999999999999E-3</v>
      </c>
      <c r="G4404" s="101">
        <v>1.663</v>
      </c>
      <c r="I4404" s="20">
        <f t="shared" si="410"/>
        <v>0</v>
      </c>
      <c r="J4404" s="102">
        <f t="shared" si="411"/>
        <v>0</v>
      </c>
      <c r="K4404" s="102">
        <f t="shared" si="412"/>
        <v>0</v>
      </c>
      <c r="L4404" s="96">
        <f t="shared" si="413"/>
        <v>0</v>
      </c>
    </row>
    <row r="4405" spans="1:12" ht="13.95" customHeight="1" x14ac:dyDescent="0.3">
      <c r="A4405" s="94">
        <v>43951</v>
      </c>
      <c r="B4405" s="57" t="s">
        <v>293</v>
      </c>
      <c r="C4405" s="57" t="s">
        <v>122</v>
      </c>
      <c r="D4405" s="19" t="str">
        <f t="shared" si="408"/>
        <v>Commodities</v>
      </c>
      <c r="E4405" s="19" t="str">
        <f t="shared" si="409"/>
        <v>Commodities</v>
      </c>
      <c r="F4405" s="100">
        <v>2.3470000000000001E-3</v>
      </c>
      <c r="G4405" s="101">
        <v>6.5510000000000002</v>
      </c>
      <c r="I4405" s="20">
        <f t="shared" si="410"/>
        <v>0</v>
      </c>
      <c r="J4405" s="102">
        <f t="shared" si="411"/>
        <v>0</v>
      </c>
      <c r="K4405" s="102">
        <f t="shared" si="412"/>
        <v>0</v>
      </c>
      <c r="L4405" s="96">
        <f t="shared" si="413"/>
        <v>0</v>
      </c>
    </row>
    <row r="4406" spans="1:12" ht="13.95" customHeight="1" x14ac:dyDescent="0.3">
      <c r="A4406" s="94">
        <v>43982</v>
      </c>
      <c r="B4406" s="57" t="s">
        <v>293</v>
      </c>
      <c r="C4406" s="57" t="s">
        <v>122</v>
      </c>
      <c r="D4406" s="19" t="str">
        <f t="shared" si="408"/>
        <v>Commodities</v>
      </c>
      <c r="E4406" s="19" t="str">
        <f t="shared" si="409"/>
        <v>Commodities</v>
      </c>
      <c r="F4406" s="100">
        <v>2.5890000000000002E-3</v>
      </c>
      <c r="G4406" s="101">
        <v>7.7549999999999999</v>
      </c>
      <c r="I4406" s="20">
        <f t="shared" si="410"/>
        <v>0</v>
      </c>
      <c r="J4406" s="102">
        <f t="shared" si="411"/>
        <v>0</v>
      </c>
      <c r="K4406" s="102">
        <f t="shared" si="412"/>
        <v>0</v>
      </c>
      <c r="L4406" s="96">
        <f t="shared" si="413"/>
        <v>0</v>
      </c>
    </row>
    <row r="4407" spans="1:12" ht="13.95" customHeight="1" x14ac:dyDescent="0.3">
      <c r="A4407" s="94">
        <v>44012</v>
      </c>
      <c r="B4407" s="57" t="s">
        <v>293</v>
      </c>
      <c r="C4407" s="57" t="s">
        <v>122</v>
      </c>
      <c r="D4407" s="19" t="str">
        <f t="shared" si="408"/>
        <v>Commodities</v>
      </c>
      <c r="E4407" s="19" t="str">
        <f t="shared" si="409"/>
        <v>Commodities</v>
      </c>
      <c r="F4407" s="100">
        <v>2.8159999999999999E-3</v>
      </c>
      <c r="G4407" s="101">
        <v>9.07</v>
      </c>
      <c r="I4407" s="20">
        <f t="shared" si="410"/>
        <v>0</v>
      </c>
      <c r="J4407" s="102">
        <f t="shared" si="411"/>
        <v>0</v>
      </c>
      <c r="K4407" s="102">
        <f t="shared" si="412"/>
        <v>0</v>
      </c>
      <c r="L4407" s="96">
        <f t="shared" si="413"/>
        <v>0</v>
      </c>
    </row>
    <row r="4408" spans="1:12" ht="13.95" customHeight="1" x14ac:dyDescent="0.3">
      <c r="A4408" s="94">
        <v>44043</v>
      </c>
      <c r="B4408" s="57" t="s">
        <v>293</v>
      </c>
      <c r="C4408" s="57" t="s">
        <v>122</v>
      </c>
      <c r="D4408" s="19" t="str">
        <f t="shared" si="408"/>
        <v>Commodities</v>
      </c>
      <c r="E4408" s="19" t="str">
        <f t="shared" si="409"/>
        <v>Commodities</v>
      </c>
      <c r="F4408" s="100">
        <v>2.8479999999999998E-3</v>
      </c>
      <c r="G4408" s="101">
        <v>9.0069999999999997</v>
      </c>
      <c r="I4408" s="20">
        <f t="shared" si="410"/>
        <v>0</v>
      </c>
      <c r="J4408" s="102">
        <f t="shared" si="411"/>
        <v>0</v>
      </c>
      <c r="K4408" s="102">
        <f t="shared" si="412"/>
        <v>0</v>
      </c>
      <c r="L4408" s="96">
        <f t="shared" si="413"/>
        <v>0</v>
      </c>
    </row>
    <row r="4409" spans="1:12" ht="13.95" customHeight="1" x14ac:dyDescent="0.3">
      <c r="A4409" s="94">
        <v>44074</v>
      </c>
      <c r="B4409" s="57" t="s">
        <v>293</v>
      </c>
      <c r="C4409" s="57" t="s">
        <v>122</v>
      </c>
      <c r="D4409" s="19" t="str">
        <f t="shared" si="408"/>
        <v>Commodities</v>
      </c>
      <c r="E4409" s="19" t="str">
        <f t="shared" si="409"/>
        <v>Commodities</v>
      </c>
      <c r="F4409" s="100">
        <v>3.2290000000000001E-3</v>
      </c>
      <c r="G4409" s="101">
        <v>9.0069999999999997</v>
      </c>
      <c r="I4409" s="20">
        <f t="shared" si="410"/>
        <v>0</v>
      </c>
      <c r="J4409" s="102">
        <f t="shared" si="411"/>
        <v>0</v>
      </c>
      <c r="K4409" s="102">
        <f t="shared" si="412"/>
        <v>0</v>
      </c>
      <c r="L4409" s="96">
        <f t="shared" si="413"/>
        <v>0</v>
      </c>
    </row>
    <row r="4410" spans="1:12" ht="13.95" customHeight="1" x14ac:dyDescent="0.3">
      <c r="A4410" s="94">
        <v>44104</v>
      </c>
      <c r="B4410" s="57" t="s">
        <v>293</v>
      </c>
      <c r="C4410" s="57" t="s">
        <v>122</v>
      </c>
      <c r="D4410" s="19" t="str">
        <f t="shared" si="408"/>
        <v>Commodities</v>
      </c>
      <c r="E4410" s="19" t="str">
        <f t="shared" si="409"/>
        <v>Commodities</v>
      </c>
      <c r="F4410" s="100">
        <v>3.7690000000000002E-3</v>
      </c>
      <c r="G4410" s="101">
        <v>9.0069999999999997</v>
      </c>
      <c r="I4410" s="20">
        <f t="shared" si="410"/>
        <v>0</v>
      </c>
      <c r="J4410" s="102">
        <f t="shared" si="411"/>
        <v>0</v>
      </c>
      <c r="K4410" s="102">
        <f t="shared" si="412"/>
        <v>0</v>
      </c>
      <c r="L4410" s="96">
        <f t="shared" si="413"/>
        <v>0</v>
      </c>
    </row>
    <row r="4411" spans="1:12" ht="13.95" customHeight="1" x14ac:dyDescent="0.3">
      <c r="A4411" s="94">
        <v>44135</v>
      </c>
      <c r="B4411" s="57" t="s">
        <v>293</v>
      </c>
      <c r="C4411" s="57" t="s">
        <v>122</v>
      </c>
      <c r="D4411" s="19" t="str">
        <f t="shared" si="408"/>
        <v>Commodities</v>
      </c>
      <c r="E4411" s="19" t="str">
        <f t="shared" si="409"/>
        <v>Commodities</v>
      </c>
      <c r="F4411" s="100">
        <v>3.9450000000000006E-3</v>
      </c>
      <c r="G4411" s="101">
        <v>9.0069999999999997</v>
      </c>
      <c r="I4411" s="20">
        <f t="shared" si="410"/>
        <v>0</v>
      </c>
      <c r="J4411" s="102">
        <f t="shared" si="411"/>
        <v>0</v>
      </c>
      <c r="K4411" s="102">
        <f t="shared" si="412"/>
        <v>0</v>
      </c>
      <c r="L4411" s="96">
        <f t="shared" si="413"/>
        <v>0</v>
      </c>
    </row>
    <row r="4412" spans="1:12" ht="13.95" customHeight="1" x14ac:dyDescent="0.3">
      <c r="A4412" s="94">
        <v>44165</v>
      </c>
      <c r="B4412" s="57" t="s">
        <v>293</v>
      </c>
      <c r="C4412" s="57" t="s">
        <v>122</v>
      </c>
      <c r="D4412" s="19" t="str">
        <f t="shared" si="408"/>
        <v>Commodities</v>
      </c>
      <c r="E4412" s="19" t="str">
        <f t="shared" si="409"/>
        <v>Commodities</v>
      </c>
      <c r="F4412" s="100">
        <v>3.5669999999999999E-3</v>
      </c>
      <c r="G4412" s="101">
        <v>9.0069999999999997</v>
      </c>
      <c r="I4412" s="20">
        <f t="shared" si="410"/>
        <v>0</v>
      </c>
      <c r="J4412" s="102">
        <f t="shared" si="411"/>
        <v>0</v>
      </c>
      <c r="K4412" s="102">
        <f t="shared" si="412"/>
        <v>0</v>
      </c>
      <c r="L4412" s="96">
        <f t="shared" si="413"/>
        <v>0</v>
      </c>
    </row>
    <row r="4413" spans="1:12" ht="13.95" customHeight="1" x14ac:dyDescent="0.3">
      <c r="A4413" s="94">
        <v>44196</v>
      </c>
      <c r="B4413" s="57" t="s">
        <v>293</v>
      </c>
      <c r="C4413" s="57" t="s">
        <v>122</v>
      </c>
      <c r="D4413" s="19" t="str">
        <f t="shared" si="408"/>
        <v>Commodities</v>
      </c>
      <c r="E4413" s="19" t="str">
        <f t="shared" si="409"/>
        <v>Commodities</v>
      </c>
      <c r="F4413" s="100">
        <v>3.594E-3</v>
      </c>
      <c r="G4413" s="101">
        <v>9.0069999999999997</v>
      </c>
      <c r="I4413" s="20">
        <f t="shared" si="410"/>
        <v>0</v>
      </c>
      <c r="J4413" s="102">
        <f t="shared" si="411"/>
        <v>0</v>
      </c>
      <c r="K4413" s="102">
        <f t="shared" si="412"/>
        <v>0</v>
      </c>
      <c r="L4413" s="96">
        <f t="shared" si="413"/>
        <v>0</v>
      </c>
    </row>
    <row r="4414" spans="1:12" ht="13.95" customHeight="1" x14ac:dyDescent="0.3">
      <c r="A4414" s="94">
        <v>44227</v>
      </c>
      <c r="B4414" s="57" t="s">
        <v>293</v>
      </c>
      <c r="C4414" s="57" t="s">
        <v>122</v>
      </c>
      <c r="D4414" s="19" t="str">
        <f t="shared" si="408"/>
        <v>Commodities</v>
      </c>
      <c r="E4414" s="19" t="str">
        <f t="shared" si="409"/>
        <v>Commodities</v>
      </c>
      <c r="F4414" s="100">
        <v>3.47E-3</v>
      </c>
      <c r="G4414" s="101">
        <v>8.0779999999999994</v>
      </c>
      <c r="I4414" s="20">
        <f t="shared" si="410"/>
        <v>0</v>
      </c>
      <c r="J4414" s="102">
        <f t="shared" si="411"/>
        <v>0</v>
      </c>
      <c r="K4414" s="102">
        <f t="shared" si="412"/>
        <v>0</v>
      </c>
      <c r="L4414" s="96">
        <f t="shared" si="413"/>
        <v>0</v>
      </c>
    </row>
    <row r="4415" spans="1:12" ht="13.95" customHeight="1" x14ac:dyDescent="0.3">
      <c r="A4415" s="94">
        <v>44255</v>
      </c>
      <c r="B4415" s="57" t="s">
        <v>293</v>
      </c>
      <c r="C4415" s="57" t="s">
        <v>122</v>
      </c>
      <c r="D4415" s="19" t="str">
        <f t="shared" si="408"/>
        <v>Commodities</v>
      </c>
      <c r="E4415" s="19" t="str">
        <f t="shared" si="409"/>
        <v>Commodities</v>
      </c>
      <c r="F4415" s="100">
        <v>3.9699999999999996E-3</v>
      </c>
      <c r="G4415" s="101">
        <v>8.9109999999999996</v>
      </c>
      <c r="I4415" s="20">
        <f t="shared" si="410"/>
        <v>0</v>
      </c>
      <c r="J4415" s="102">
        <f t="shared" si="411"/>
        <v>0</v>
      </c>
      <c r="K4415" s="102">
        <f t="shared" si="412"/>
        <v>0</v>
      </c>
      <c r="L4415" s="96">
        <f t="shared" si="413"/>
        <v>0</v>
      </c>
    </row>
    <row r="4416" spans="1:12" ht="13.95" customHeight="1" x14ac:dyDescent="0.3">
      <c r="A4416" s="94">
        <v>44286</v>
      </c>
      <c r="B4416" s="57" t="s">
        <v>293</v>
      </c>
      <c r="C4416" s="57" t="s">
        <v>122</v>
      </c>
      <c r="D4416" s="19" t="str">
        <f t="shared" si="408"/>
        <v>Commodities</v>
      </c>
      <c r="E4416" s="19" t="str">
        <f t="shared" si="409"/>
        <v>Commodities</v>
      </c>
      <c r="F4416" s="100">
        <v>4.3600000000000002E-3</v>
      </c>
      <c r="G4416" s="101">
        <v>10.417</v>
      </c>
      <c r="I4416" s="20">
        <f t="shared" si="410"/>
        <v>0</v>
      </c>
      <c r="J4416" s="102">
        <f t="shared" si="411"/>
        <v>0</v>
      </c>
      <c r="K4416" s="102">
        <f t="shared" si="412"/>
        <v>0</v>
      </c>
      <c r="L4416" s="96">
        <f t="shared" si="413"/>
        <v>0</v>
      </c>
    </row>
    <row r="4417" spans="1:12" ht="13.95" customHeight="1" x14ac:dyDescent="0.3">
      <c r="A4417" s="94">
        <v>44316</v>
      </c>
      <c r="B4417" s="57" t="s">
        <v>293</v>
      </c>
      <c r="C4417" s="57" t="s">
        <v>122</v>
      </c>
      <c r="D4417" s="19" t="str">
        <f t="shared" si="408"/>
        <v>Commodities</v>
      </c>
      <c r="E4417" s="19" t="str">
        <f t="shared" si="409"/>
        <v>Commodities</v>
      </c>
      <c r="F4417" s="100">
        <v>4.79E-3</v>
      </c>
      <c r="G4417" s="101">
        <v>7.6959999999999997</v>
      </c>
      <c r="I4417" s="20">
        <f t="shared" si="410"/>
        <v>0</v>
      </c>
      <c r="J4417" s="102">
        <f t="shared" si="411"/>
        <v>0</v>
      </c>
      <c r="K4417" s="102">
        <f t="shared" si="412"/>
        <v>0</v>
      </c>
      <c r="L4417" s="96">
        <f t="shared" si="413"/>
        <v>0</v>
      </c>
    </row>
    <row r="4418" spans="1:12" ht="13.95" customHeight="1" x14ac:dyDescent="0.3">
      <c r="A4418" s="94">
        <v>44347</v>
      </c>
      <c r="B4418" s="57" t="s">
        <v>293</v>
      </c>
      <c r="C4418" s="57" t="s">
        <v>122</v>
      </c>
      <c r="D4418" s="19" t="str">
        <f t="shared" si="408"/>
        <v>Commodities</v>
      </c>
      <c r="E4418" s="19" t="str">
        <f t="shared" si="409"/>
        <v>Commodities</v>
      </c>
      <c r="F4418" s="100">
        <v>4.5000000000000014E-3</v>
      </c>
      <c r="G4418" s="101">
        <v>8.0289999999999999</v>
      </c>
      <c r="I4418" s="20">
        <f t="shared" si="410"/>
        <v>0</v>
      </c>
      <c r="J4418" s="102">
        <f t="shared" si="411"/>
        <v>0</v>
      </c>
      <c r="K4418" s="102">
        <f t="shared" si="412"/>
        <v>0</v>
      </c>
      <c r="L4418" s="96">
        <f t="shared" si="413"/>
        <v>0</v>
      </c>
    </row>
    <row r="4419" spans="1:12" ht="13.95" customHeight="1" x14ac:dyDescent="0.3">
      <c r="A4419" s="94">
        <v>44377</v>
      </c>
      <c r="B4419" s="57" t="s">
        <v>293</v>
      </c>
      <c r="C4419" s="57" t="s">
        <v>122</v>
      </c>
      <c r="D4419" s="19" t="str">
        <f t="shared" si="408"/>
        <v>Commodities</v>
      </c>
      <c r="E4419" s="19" t="str">
        <f t="shared" si="409"/>
        <v>Commodities</v>
      </c>
      <c r="F4419" s="100">
        <v>4.1799999999999997E-3</v>
      </c>
      <c r="G4419" s="101">
        <v>8.16</v>
      </c>
      <c r="I4419" s="20">
        <f t="shared" si="410"/>
        <v>0</v>
      </c>
      <c r="J4419" s="102">
        <f t="shared" si="411"/>
        <v>0</v>
      </c>
      <c r="K4419" s="102">
        <f t="shared" si="412"/>
        <v>0</v>
      </c>
      <c r="L4419" s="96">
        <f t="shared" si="413"/>
        <v>0</v>
      </c>
    </row>
    <row r="4420" spans="1:12" ht="13.95" customHeight="1" x14ac:dyDescent="0.3">
      <c r="A4420" s="94">
        <v>44408</v>
      </c>
      <c r="B4420" s="57" t="s">
        <v>293</v>
      </c>
      <c r="C4420" s="57" t="s">
        <v>122</v>
      </c>
      <c r="D4420" s="19" t="str">
        <f t="shared" si="408"/>
        <v>Commodities</v>
      </c>
      <c r="E4420" s="19" t="str">
        <f t="shared" si="409"/>
        <v>Commodities</v>
      </c>
      <c r="F4420" s="100">
        <v>4.4799999999999996E-3</v>
      </c>
      <c r="G4420" s="101">
        <v>8.16</v>
      </c>
      <c r="I4420" s="20">
        <f t="shared" si="410"/>
        <v>0</v>
      </c>
      <c r="J4420" s="102">
        <f t="shared" si="411"/>
        <v>0</v>
      </c>
      <c r="K4420" s="102">
        <f t="shared" si="412"/>
        <v>0</v>
      </c>
      <c r="L4420" s="96">
        <f t="shared" si="413"/>
        <v>0</v>
      </c>
    </row>
    <row r="4421" spans="1:12" ht="13.95" customHeight="1" x14ac:dyDescent="0.3">
      <c r="A4421" s="94">
        <v>44439</v>
      </c>
      <c r="B4421" s="57" t="s">
        <v>293</v>
      </c>
      <c r="C4421" s="57" t="s">
        <v>122</v>
      </c>
      <c r="D4421" s="19" t="str">
        <f t="shared" ref="D4421:D4484" si="414">VLOOKUP(C4421,GicsMap,2,FALSE)</f>
        <v>Commodities</v>
      </c>
      <c r="E4421" s="19" t="str">
        <f t="shared" ref="E4421:E4484" si="415">IF(D4421="Cyclicals",IF(COUNTIF(GlobalList,B4421)&gt;0,"WEG &amp; Embraer","Cyclicals ex-WEG &amp; Embraer"),D4421)</f>
        <v>Commodities</v>
      </c>
      <c r="F4421" s="100">
        <v>4.1999999999999997E-3</v>
      </c>
      <c r="G4421" s="101">
        <v>8.16</v>
      </c>
      <c r="I4421" s="20">
        <f t="shared" ref="I4421:I4484" si="416">IF(AND(ISNUMBER(G4421),ISNUMBER(H4421),G4421&gt;=PEmin,G4421&lt;=PEmax,H4421&gt;=ROEmin,H4421&lt;=ROEmax),1,0)</f>
        <v>0</v>
      </c>
      <c r="J4421" s="102">
        <f t="shared" ref="J4421:J4484" si="417">IF(I4421=1,F4421/G4421,0)</f>
        <v>0</v>
      </c>
      <c r="K4421" s="102">
        <f t="shared" ref="K4421:K4484" si="418">IF(I4421=1,J4421/H4421,0)</f>
        <v>0</v>
      </c>
      <c r="L4421" s="96">
        <f t="shared" ref="L4421:L4484" si="419">I4421*F4421</f>
        <v>0</v>
      </c>
    </row>
    <row r="4422" spans="1:12" ht="13.95" customHeight="1" x14ac:dyDescent="0.3">
      <c r="A4422" s="94">
        <v>44469</v>
      </c>
      <c r="B4422" s="57" t="s">
        <v>293</v>
      </c>
      <c r="C4422" s="57" t="s">
        <v>122</v>
      </c>
      <c r="D4422" s="19" t="str">
        <f t="shared" si="414"/>
        <v>Commodities</v>
      </c>
      <c r="E4422" s="19" t="str">
        <f t="shared" si="415"/>
        <v>Commodities</v>
      </c>
      <c r="F4422" s="100">
        <v>4.0200000000000001E-3</v>
      </c>
      <c r="G4422" s="101">
        <v>4.673</v>
      </c>
      <c r="I4422" s="20">
        <f t="shared" si="416"/>
        <v>0</v>
      </c>
      <c r="J4422" s="102">
        <f t="shared" si="417"/>
        <v>0</v>
      </c>
      <c r="K4422" s="102">
        <f t="shared" si="418"/>
        <v>0</v>
      </c>
      <c r="L4422" s="96">
        <f t="shared" si="419"/>
        <v>0</v>
      </c>
    </row>
    <row r="4423" spans="1:12" ht="13.95" customHeight="1" x14ac:dyDescent="0.3">
      <c r="A4423" s="94">
        <v>44500</v>
      </c>
      <c r="B4423" s="57" t="s">
        <v>293</v>
      </c>
      <c r="C4423" s="57" t="s">
        <v>122</v>
      </c>
      <c r="D4423" s="19" t="str">
        <f t="shared" si="414"/>
        <v>Commodities</v>
      </c>
      <c r="E4423" s="19" t="str">
        <f t="shared" si="415"/>
        <v>Commodities</v>
      </c>
      <c r="F4423" s="100">
        <v>4.3899999999999998E-3</v>
      </c>
      <c r="G4423" s="101">
        <v>4.8380000000000001</v>
      </c>
      <c r="I4423" s="20">
        <f t="shared" si="416"/>
        <v>0</v>
      </c>
      <c r="J4423" s="102">
        <f t="shared" si="417"/>
        <v>0</v>
      </c>
      <c r="K4423" s="102">
        <f t="shared" si="418"/>
        <v>0</v>
      </c>
      <c r="L4423" s="96">
        <f t="shared" si="419"/>
        <v>0</v>
      </c>
    </row>
    <row r="4424" spans="1:12" ht="13.95" customHeight="1" x14ac:dyDescent="0.3">
      <c r="A4424" s="94">
        <v>44530</v>
      </c>
      <c r="B4424" s="57" t="s">
        <v>293</v>
      </c>
      <c r="C4424" s="57" t="s">
        <v>122</v>
      </c>
      <c r="D4424" s="19" t="str">
        <f t="shared" si="414"/>
        <v>Commodities</v>
      </c>
      <c r="E4424" s="19" t="str">
        <f t="shared" si="415"/>
        <v>Commodities</v>
      </c>
      <c r="F4424" s="100">
        <v>3.81E-3</v>
      </c>
      <c r="G4424" s="101">
        <v>4.8380000000000001</v>
      </c>
      <c r="I4424" s="20">
        <f t="shared" si="416"/>
        <v>0</v>
      </c>
      <c r="J4424" s="102">
        <f t="shared" si="417"/>
        <v>0</v>
      </c>
      <c r="K4424" s="102">
        <f t="shared" si="418"/>
        <v>0</v>
      </c>
      <c r="L4424" s="96">
        <f t="shared" si="419"/>
        <v>0</v>
      </c>
    </row>
    <row r="4425" spans="1:12" ht="13.95" customHeight="1" x14ac:dyDescent="0.3">
      <c r="A4425" s="94">
        <v>44561</v>
      </c>
      <c r="B4425" s="57" t="s">
        <v>293</v>
      </c>
      <c r="C4425" s="57" t="s">
        <v>122</v>
      </c>
      <c r="D4425" s="19" t="str">
        <f t="shared" si="414"/>
        <v>Commodities</v>
      </c>
      <c r="E4425" s="19" t="str">
        <f t="shared" si="415"/>
        <v>Commodities</v>
      </c>
      <c r="F4425" s="100">
        <v>3.98E-3</v>
      </c>
      <c r="G4425" s="101">
        <v>4.8380000000000001</v>
      </c>
      <c r="I4425" s="20">
        <f t="shared" si="416"/>
        <v>0</v>
      </c>
      <c r="J4425" s="102">
        <f t="shared" si="417"/>
        <v>0</v>
      </c>
      <c r="K4425" s="102">
        <f t="shared" si="418"/>
        <v>0</v>
      </c>
      <c r="L4425" s="96">
        <f t="shared" si="419"/>
        <v>0</v>
      </c>
    </row>
    <row r="4426" spans="1:12" ht="13.95" customHeight="1" x14ac:dyDescent="0.3">
      <c r="A4426" s="94">
        <v>44592</v>
      </c>
      <c r="B4426" s="57" t="s">
        <v>293</v>
      </c>
      <c r="C4426" s="57" t="s">
        <v>122</v>
      </c>
      <c r="D4426" s="19" t="str">
        <f t="shared" si="414"/>
        <v>Commodities</v>
      </c>
      <c r="E4426" s="19" t="str">
        <f t="shared" si="415"/>
        <v>Commodities</v>
      </c>
      <c r="F4426" s="100">
        <v>3.79E-3</v>
      </c>
      <c r="G4426" s="101">
        <v>4.8380000000000001</v>
      </c>
      <c r="I4426" s="20">
        <f t="shared" si="416"/>
        <v>0</v>
      </c>
      <c r="J4426" s="102">
        <f t="shared" si="417"/>
        <v>0</v>
      </c>
      <c r="K4426" s="102">
        <f t="shared" si="418"/>
        <v>0</v>
      </c>
      <c r="L4426" s="96">
        <f t="shared" si="419"/>
        <v>0</v>
      </c>
    </row>
    <row r="4427" spans="1:12" ht="13.95" customHeight="1" x14ac:dyDescent="0.3">
      <c r="A4427" s="94">
        <v>44620</v>
      </c>
      <c r="B4427" s="57" t="s">
        <v>293</v>
      </c>
      <c r="C4427" s="57" t="s">
        <v>122</v>
      </c>
      <c r="D4427" s="19" t="str">
        <f t="shared" si="414"/>
        <v>Commodities</v>
      </c>
      <c r="E4427" s="19" t="str">
        <f t="shared" si="415"/>
        <v>Commodities</v>
      </c>
      <c r="F4427" s="100">
        <v>3.3700000000000002E-3</v>
      </c>
      <c r="G4427" s="101">
        <v>4.8380000000000001</v>
      </c>
      <c r="I4427" s="20">
        <f t="shared" si="416"/>
        <v>0</v>
      </c>
      <c r="J4427" s="102">
        <f t="shared" si="417"/>
        <v>0</v>
      </c>
      <c r="K4427" s="102">
        <f t="shared" si="418"/>
        <v>0</v>
      </c>
      <c r="L4427" s="96">
        <f t="shared" si="419"/>
        <v>0</v>
      </c>
    </row>
    <row r="4428" spans="1:12" ht="13.95" customHeight="1" x14ac:dyDescent="0.3">
      <c r="A4428" s="94">
        <v>44651</v>
      </c>
      <c r="B4428" s="57" t="s">
        <v>293</v>
      </c>
      <c r="C4428" s="57" t="s">
        <v>122</v>
      </c>
      <c r="D4428" s="19" t="str">
        <f t="shared" si="414"/>
        <v>Commodities</v>
      </c>
      <c r="E4428" s="19" t="str">
        <f t="shared" si="415"/>
        <v>Commodities</v>
      </c>
      <c r="F4428" s="100">
        <v>3.7799999999999999E-3</v>
      </c>
      <c r="G4428" s="101">
        <v>4.8380000000000001</v>
      </c>
      <c r="I4428" s="20">
        <f t="shared" si="416"/>
        <v>0</v>
      </c>
      <c r="J4428" s="102">
        <f t="shared" si="417"/>
        <v>0</v>
      </c>
      <c r="K4428" s="102">
        <f t="shared" si="418"/>
        <v>0</v>
      </c>
      <c r="L4428" s="96">
        <f t="shared" si="419"/>
        <v>0</v>
      </c>
    </row>
    <row r="4429" spans="1:12" ht="13.95" customHeight="1" x14ac:dyDescent="0.3">
      <c r="A4429" s="94">
        <v>44681</v>
      </c>
      <c r="B4429" s="57" t="s">
        <v>293</v>
      </c>
      <c r="C4429" s="57" t="s">
        <v>122</v>
      </c>
      <c r="D4429" s="19" t="str">
        <f t="shared" si="414"/>
        <v>Commodities</v>
      </c>
      <c r="E4429" s="19" t="str">
        <f t="shared" si="415"/>
        <v>Commodities</v>
      </c>
      <c r="F4429" s="100">
        <v>3.9399999999999999E-3</v>
      </c>
      <c r="G4429" s="101">
        <v>4.8380000000000001</v>
      </c>
      <c r="I4429" s="20">
        <f t="shared" si="416"/>
        <v>0</v>
      </c>
      <c r="J4429" s="102">
        <f t="shared" si="417"/>
        <v>0</v>
      </c>
      <c r="K4429" s="102">
        <f t="shared" si="418"/>
        <v>0</v>
      </c>
      <c r="L4429" s="96">
        <f t="shared" si="419"/>
        <v>0</v>
      </c>
    </row>
    <row r="4430" spans="1:12" ht="13.95" customHeight="1" x14ac:dyDescent="0.3">
      <c r="A4430" s="94">
        <v>44712</v>
      </c>
      <c r="B4430" s="57" t="s">
        <v>293</v>
      </c>
      <c r="C4430" s="57" t="s">
        <v>122</v>
      </c>
      <c r="D4430" s="19" t="str">
        <f t="shared" si="414"/>
        <v>Commodities</v>
      </c>
      <c r="E4430" s="19" t="str">
        <f t="shared" si="415"/>
        <v>Commodities</v>
      </c>
      <c r="F4430" s="100">
        <v>4.1599999999999996E-3</v>
      </c>
      <c r="G4430" s="101">
        <v>4.8380000000000001</v>
      </c>
      <c r="I4430" s="20">
        <f t="shared" si="416"/>
        <v>0</v>
      </c>
      <c r="J4430" s="102">
        <f t="shared" si="417"/>
        <v>0</v>
      </c>
      <c r="K4430" s="102">
        <f t="shared" si="418"/>
        <v>0</v>
      </c>
      <c r="L4430" s="96">
        <f t="shared" si="419"/>
        <v>0</v>
      </c>
    </row>
    <row r="4431" spans="1:12" ht="13.95" customHeight="1" x14ac:dyDescent="0.3">
      <c r="A4431" s="94">
        <v>44742</v>
      </c>
      <c r="B4431" s="57" t="s">
        <v>293</v>
      </c>
      <c r="C4431" s="57" t="s">
        <v>122</v>
      </c>
      <c r="D4431" s="19" t="str">
        <f t="shared" si="414"/>
        <v>Commodities</v>
      </c>
      <c r="E4431" s="19" t="str">
        <f t="shared" si="415"/>
        <v>Commodities</v>
      </c>
      <c r="F4431" s="100">
        <v>3.64E-3</v>
      </c>
      <c r="G4431" s="101">
        <v>4.8380000000000001</v>
      </c>
      <c r="I4431" s="20">
        <f t="shared" si="416"/>
        <v>0</v>
      </c>
      <c r="J4431" s="102">
        <f t="shared" si="417"/>
        <v>0</v>
      </c>
      <c r="K4431" s="102">
        <f t="shared" si="418"/>
        <v>0</v>
      </c>
      <c r="L4431" s="96">
        <f t="shared" si="419"/>
        <v>0</v>
      </c>
    </row>
    <row r="4432" spans="1:12" ht="13.95" customHeight="1" x14ac:dyDescent="0.3">
      <c r="A4432" s="94">
        <v>44773</v>
      </c>
      <c r="B4432" s="57" t="s">
        <v>293</v>
      </c>
      <c r="C4432" s="57" t="s">
        <v>122</v>
      </c>
      <c r="D4432" s="19" t="str">
        <f t="shared" si="414"/>
        <v>Commodities</v>
      </c>
      <c r="E4432" s="19" t="str">
        <f t="shared" si="415"/>
        <v>Commodities</v>
      </c>
      <c r="F4432" s="100">
        <v>3.7200000000000002E-3</v>
      </c>
      <c r="G4432" s="101">
        <v>4.8380000000000001</v>
      </c>
      <c r="I4432" s="20">
        <f t="shared" si="416"/>
        <v>0</v>
      </c>
      <c r="J4432" s="102">
        <f t="shared" si="417"/>
        <v>0</v>
      </c>
      <c r="K4432" s="102">
        <f t="shared" si="418"/>
        <v>0</v>
      </c>
      <c r="L4432" s="96">
        <f t="shared" si="419"/>
        <v>0</v>
      </c>
    </row>
    <row r="4433" spans="1:12" ht="13.95" customHeight="1" x14ac:dyDescent="0.3">
      <c r="A4433" s="94">
        <v>44804</v>
      </c>
      <c r="B4433" s="57" t="s">
        <v>293</v>
      </c>
      <c r="C4433" s="57" t="s">
        <v>122</v>
      </c>
      <c r="D4433" s="19" t="str">
        <f t="shared" si="414"/>
        <v>Commodities</v>
      </c>
      <c r="E4433" s="19" t="str">
        <f t="shared" si="415"/>
        <v>Commodities</v>
      </c>
      <c r="F4433" s="100">
        <v>3.5300000000000002E-3</v>
      </c>
      <c r="G4433" s="101">
        <v>4.8380000000000001</v>
      </c>
      <c r="I4433" s="20">
        <f t="shared" si="416"/>
        <v>0</v>
      </c>
      <c r="J4433" s="102">
        <f t="shared" si="417"/>
        <v>0</v>
      </c>
      <c r="K4433" s="102">
        <f t="shared" si="418"/>
        <v>0</v>
      </c>
      <c r="L4433" s="96">
        <f t="shared" si="419"/>
        <v>0</v>
      </c>
    </row>
    <row r="4434" spans="1:12" ht="13.95" customHeight="1" x14ac:dyDescent="0.3">
      <c r="A4434" s="94">
        <v>44834</v>
      </c>
      <c r="B4434" s="57" t="s">
        <v>293</v>
      </c>
      <c r="C4434" s="57" t="s">
        <v>122</v>
      </c>
      <c r="D4434" s="19" t="str">
        <f t="shared" si="414"/>
        <v>Commodities</v>
      </c>
      <c r="E4434" s="19" t="str">
        <f t="shared" si="415"/>
        <v>Commodities</v>
      </c>
      <c r="F4434" s="100">
        <v>3.5100000000000001E-3</v>
      </c>
      <c r="G4434" s="101">
        <v>4.8380000000000001</v>
      </c>
      <c r="I4434" s="20">
        <f t="shared" si="416"/>
        <v>0</v>
      </c>
      <c r="J4434" s="102">
        <f t="shared" si="417"/>
        <v>0</v>
      </c>
      <c r="K4434" s="102">
        <f t="shared" si="418"/>
        <v>0</v>
      </c>
      <c r="L4434" s="96">
        <f t="shared" si="419"/>
        <v>0</v>
      </c>
    </row>
    <row r="4435" spans="1:12" ht="13.95" customHeight="1" x14ac:dyDescent="0.3">
      <c r="A4435" s="94">
        <v>44865</v>
      </c>
      <c r="B4435" s="57" t="s">
        <v>293</v>
      </c>
      <c r="C4435" s="57" t="s">
        <v>122</v>
      </c>
      <c r="D4435" s="19" t="str">
        <f t="shared" si="414"/>
        <v>Commodities</v>
      </c>
      <c r="E4435" s="19" t="str">
        <f t="shared" si="415"/>
        <v>Commodities</v>
      </c>
      <c r="F4435" s="100">
        <v>3.5300000000000002E-3</v>
      </c>
      <c r="G4435" s="101">
        <v>7.3090000000000002</v>
      </c>
      <c r="I4435" s="20">
        <f t="shared" si="416"/>
        <v>0</v>
      </c>
      <c r="J4435" s="102">
        <f t="shared" si="417"/>
        <v>0</v>
      </c>
      <c r="K4435" s="102">
        <f t="shared" si="418"/>
        <v>0</v>
      </c>
      <c r="L4435" s="96">
        <f t="shared" si="419"/>
        <v>0</v>
      </c>
    </row>
    <row r="4436" spans="1:12" ht="13.95" customHeight="1" x14ac:dyDescent="0.3">
      <c r="A4436" s="94">
        <v>44895</v>
      </c>
      <c r="B4436" s="57" t="s">
        <v>293</v>
      </c>
      <c r="C4436" s="57" t="s">
        <v>122</v>
      </c>
      <c r="D4436" s="19" t="str">
        <f t="shared" si="414"/>
        <v>Commodities</v>
      </c>
      <c r="E4436" s="19" t="str">
        <f t="shared" si="415"/>
        <v>Commodities</v>
      </c>
      <c r="F4436" s="100">
        <v>4.5000000000000014E-3</v>
      </c>
      <c r="G4436" s="101">
        <v>6.7539999999999996</v>
      </c>
      <c r="I4436" s="20">
        <f t="shared" si="416"/>
        <v>0</v>
      </c>
      <c r="J4436" s="102">
        <f t="shared" si="417"/>
        <v>0</v>
      </c>
      <c r="K4436" s="102">
        <f t="shared" si="418"/>
        <v>0</v>
      </c>
      <c r="L4436" s="96">
        <f t="shared" si="419"/>
        <v>0</v>
      </c>
    </row>
    <row r="4437" spans="1:12" ht="13.95" customHeight="1" x14ac:dyDescent="0.3">
      <c r="A4437" s="94">
        <v>44926</v>
      </c>
      <c r="B4437" s="57" t="s">
        <v>293</v>
      </c>
      <c r="C4437" s="57" t="s">
        <v>122</v>
      </c>
      <c r="D4437" s="19" t="str">
        <f t="shared" si="414"/>
        <v>Commodities</v>
      </c>
      <c r="E4437" s="19" t="str">
        <f t="shared" si="415"/>
        <v>Commodities</v>
      </c>
      <c r="F4437" s="100">
        <v>4.4400000000000004E-3</v>
      </c>
      <c r="G4437" s="101">
        <v>6.32</v>
      </c>
      <c r="I4437" s="20">
        <f t="shared" si="416"/>
        <v>0</v>
      </c>
      <c r="J4437" s="102">
        <f t="shared" si="417"/>
        <v>0</v>
      </c>
      <c r="K4437" s="102">
        <f t="shared" si="418"/>
        <v>0</v>
      </c>
      <c r="L4437" s="96">
        <f t="shared" si="419"/>
        <v>0</v>
      </c>
    </row>
    <row r="4438" spans="1:12" ht="13.95" customHeight="1" x14ac:dyDescent="0.3">
      <c r="A4438" s="94">
        <v>44957</v>
      </c>
      <c r="B4438" s="57" t="s">
        <v>293</v>
      </c>
      <c r="C4438" s="57" t="s">
        <v>122</v>
      </c>
      <c r="D4438" s="19" t="str">
        <f t="shared" si="414"/>
        <v>Commodities</v>
      </c>
      <c r="E4438" s="19" t="str">
        <f t="shared" si="415"/>
        <v>Commodities</v>
      </c>
      <c r="F4438" s="100">
        <v>4.8199999999999996E-3</v>
      </c>
      <c r="G4438" s="101">
        <v>6.0259999999999998</v>
      </c>
      <c r="I4438" s="20">
        <f t="shared" si="416"/>
        <v>0</v>
      </c>
      <c r="J4438" s="102">
        <f t="shared" si="417"/>
        <v>0</v>
      </c>
      <c r="K4438" s="102">
        <f t="shared" si="418"/>
        <v>0</v>
      </c>
      <c r="L4438" s="96">
        <f t="shared" si="419"/>
        <v>0</v>
      </c>
    </row>
    <row r="4439" spans="1:12" ht="13.95" customHeight="1" x14ac:dyDescent="0.3">
      <c r="A4439" s="94">
        <v>44985</v>
      </c>
      <c r="B4439" s="57" t="s">
        <v>293</v>
      </c>
      <c r="C4439" s="57" t="s">
        <v>122</v>
      </c>
      <c r="D4439" s="19" t="str">
        <f t="shared" si="414"/>
        <v>Commodities</v>
      </c>
      <c r="E4439" s="19" t="str">
        <f t="shared" si="415"/>
        <v>Commodities</v>
      </c>
      <c r="F4439" s="100">
        <v>4.5300000000000002E-3</v>
      </c>
      <c r="G4439" s="101">
        <v>5.8049999999999997</v>
      </c>
      <c r="I4439" s="20">
        <f t="shared" si="416"/>
        <v>0</v>
      </c>
      <c r="J4439" s="102">
        <f t="shared" si="417"/>
        <v>0</v>
      </c>
      <c r="K4439" s="102">
        <f t="shared" si="418"/>
        <v>0</v>
      </c>
      <c r="L4439" s="96">
        <f t="shared" si="419"/>
        <v>0</v>
      </c>
    </row>
    <row r="4440" spans="1:12" ht="13.95" customHeight="1" x14ac:dyDescent="0.3">
      <c r="A4440" s="94">
        <v>45016</v>
      </c>
      <c r="B4440" s="57" t="s">
        <v>293</v>
      </c>
      <c r="C4440" s="57" t="s">
        <v>122</v>
      </c>
      <c r="D4440" s="19" t="str">
        <f t="shared" si="414"/>
        <v>Commodities</v>
      </c>
      <c r="E4440" s="19" t="str">
        <f t="shared" si="415"/>
        <v>Commodities</v>
      </c>
      <c r="F4440" s="100">
        <v>4.4099999999999999E-3</v>
      </c>
      <c r="G4440" s="101">
        <v>6.1509999999999998</v>
      </c>
      <c r="I4440" s="20">
        <f t="shared" si="416"/>
        <v>0</v>
      </c>
      <c r="J4440" s="102">
        <f t="shared" si="417"/>
        <v>0</v>
      </c>
      <c r="K4440" s="102">
        <f t="shared" si="418"/>
        <v>0</v>
      </c>
      <c r="L4440" s="96">
        <f t="shared" si="419"/>
        <v>0</v>
      </c>
    </row>
    <row r="4441" spans="1:12" ht="13.95" customHeight="1" x14ac:dyDescent="0.3">
      <c r="A4441" s="94">
        <v>45046</v>
      </c>
      <c r="B4441" s="57" t="s">
        <v>293</v>
      </c>
      <c r="C4441" s="57" t="s">
        <v>122</v>
      </c>
      <c r="D4441" s="19" t="str">
        <f t="shared" si="414"/>
        <v>Commodities</v>
      </c>
      <c r="E4441" s="19" t="str">
        <f t="shared" si="415"/>
        <v>Commodities</v>
      </c>
      <c r="F4441" s="100">
        <v>4.2300000000000003E-3</v>
      </c>
      <c r="G4441" s="101">
        <v>5.1189999999999998</v>
      </c>
      <c r="I4441" s="20">
        <f t="shared" si="416"/>
        <v>0</v>
      </c>
      <c r="J4441" s="102">
        <f t="shared" si="417"/>
        <v>0</v>
      </c>
      <c r="K4441" s="102">
        <f t="shared" si="418"/>
        <v>0</v>
      </c>
      <c r="L4441" s="96">
        <f t="shared" si="419"/>
        <v>0</v>
      </c>
    </row>
    <row r="4442" spans="1:12" ht="13.95" customHeight="1" x14ac:dyDescent="0.3">
      <c r="A4442" s="94">
        <v>45077</v>
      </c>
      <c r="B4442" s="57" t="s">
        <v>293</v>
      </c>
      <c r="C4442" s="57" t="s">
        <v>122</v>
      </c>
      <c r="D4442" s="19" t="str">
        <f t="shared" si="414"/>
        <v>Commodities</v>
      </c>
      <c r="E4442" s="19" t="str">
        <f t="shared" si="415"/>
        <v>Commodities</v>
      </c>
      <c r="F4442" s="100">
        <v>3.9300000000000003E-3</v>
      </c>
      <c r="G4442" s="101">
        <v>5.3789999999999996</v>
      </c>
      <c r="I4442" s="20">
        <f t="shared" si="416"/>
        <v>0</v>
      </c>
      <c r="J4442" s="102">
        <f t="shared" si="417"/>
        <v>0</v>
      </c>
      <c r="K4442" s="102">
        <f t="shared" si="418"/>
        <v>0</v>
      </c>
      <c r="L4442" s="96">
        <f t="shared" si="419"/>
        <v>0</v>
      </c>
    </row>
    <row r="4443" spans="1:12" ht="13.95" customHeight="1" x14ac:dyDescent="0.3">
      <c r="A4443" s="94">
        <v>45107</v>
      </c>
      <c r="B4443" s="57" t="s">
        <v>293</v>
      </c>
      <c r="C4443" s="57" t="s">
        <v>122</v>
      </c>
      <c r="D4443" s="19" t="str">
        <f t="shared" si="414"/>
        <v>Commodities</v>
      </c>
      <c r="E4443" s="19" t="str">
        <f t="shared" si="415"/>
        <v>Commodities</v>
      </c>
      <c r="F4443" s="100">
        <v>3.8400000000000001E-3</v>
      </c>
      <c r="G4443" s="101">
        <v>4.4770000000000003</v>
      </c>
      <c r="I4443" s="20">
        <f t="shared" si="416"/>
        <v>0</v>
      </c>
      <c r="J4443" s="102">
        <f t="shared" si="417"/>
        <v>0</v>
      </c>
      <c r="K4443" s="102">
        <f t="shared" si="418"/>
        <v>0</v>
      </c>
      <c r="L4443" s="96">
        <f t="shared" si="419"/>
        <v>0</v>
      </c>
    </row>
    <row r="4444" spans="1:12" ht="13.95" customHeight="1" x14ac:dyDescent="0.3">
      <c r="A4444" s="94">
        <v>45138</v>
      </c>
      <c r="B4444" s="57" t="s">
        <v>293</v>
      </c>
      <c r="C4444" s="57" t="s">
        <v>122</v>
      </c>
      <c r="D4444" s="19" t="str">
        <f t="shared" si="414"/>
        <v>Commodities</v>
      </c>
      <c r="E4444" s="19" t="str">
        <f t="shared" si="415"/>
        <v>Commodities</v>
      </c>
      <c r="F4444" s="100">
        <v>4.3200000000000001E-3</v>
      </c>
      <c r="G4444" s="101">
        <v>5.2060000000000004</v>
      </c>
      <c r="I4444" s="20">
        <f t="shared" si="416"/>
        <v>0</v>
      </c>
      <c r="J4444" s="102">
        <f t="shared" si="417"/>
        <v>0</v>
      </c>
      <c r="K4444" s="102">
        <f t="shared" si="418"/>
        <v>0</v>
      </c>
      <c r="L4444" s="96">
        <f t="shared" si="419"/>
        <v>0</v>
      </c>
    </row>
    <row r="4445" spans="1:12" ht="13.95" customHeight="1" x14ac:dyDescent="0.3">
      <c r="A4445" s="94">
        <v>45169</v>
      </c>
      <c r="B4445" s="57" t="s">
        <v>293</v>
      </c>
      <c r="C4445" s="57" t="s">
        <v>122</v>
      </c>
      <c r="D4445" s="19" t="str">
        <f t="shared" si="414"/>
        <v>Commodities</v>
      </c>
      <c r="E4445" s="19" t="str">
        <f t="shared" si="415"/>
        <v>Commodities</v>
      </c>
      <c r="F4445" s="100">
        <v>3.9500000000000004E-3</v>
      </c>
      <c r="G4445" s="101">
        <v>4.6669999999999998</v>
      </c>
      <c r="I4445" s="20">
        <f t="shared" si="416"/>
        <v>0</v>
      </c>
      <c r="J4445" s="102">
        <f t="shared" si="417"/>
        <v>0</v>
      </c>
      <c r="K4445" s="102">
        <f t="shared" si="418"/>
        <v>0</v>
      </c>
      <c r="L4445" s="96">
        <f t="shared" si="419"/>
        <v>0</v>
      </c>
    </row>
    <row r="4446" spans="1:12" ht="13.95" customHeight="1" x14ac:dyDescent="0.3">
      <c r="A4446" s="94">
        <v>45199</v>
      </c>
      <c r="B4446" s="57" t="s">
        <v>293</v>
      </c>
      <c r="C4446" s="57" t="s">
        <v>122</v>
      </c>
      <c r="D4446" s="19" t="str">
        <f t="shared" si="414"/>
        <v>Commodities</v>
      </c>
      <c r="E4446" s="19" t="str">
        <f t="shared" si="415"/>
        <v>Commodities</v>
      </c>
      <c r="F4446" s="100">
        <v>3.6099999999999999E-3</v>
      </c>
      <c r="G4446" s="101">
        <v>4.7309999999999999</v>
      </c>
      <c r="I4446" s="20">
        <f t="shared" si="416"/>
        <v>0</v>
      </c>
      <c r="J4446" s="102">
        <f t="shared" si="417"/>
        <v>0</v>
      </c>
      <c r="K4446" s="102">
        <f t="shared" si="418"/>
        <v>0</v>
      </c>
      <c r="L4446" s="96">
        <f t="shared" si="419"/>
        <v>0</v>
      </c>
    </row>
    <row r="4447" spans="1:12" ht="13.95" customHeight="1" x14ac:dyDescent="0.3">
      <c r="A4447" s="94">
        <v>45230</v>
      </c>
      <c r="B4447" s="57" t="s">
        <v>293</v>
      </c>
      <c r="C4447" s="57" t="s">
        <v>122</v>
      </c>
      <c r="D4447" s="19" t="str">
        <f t="shared" si="414"/>
        <v>Commodities</v>
      </c>
      <c r="E4447" s="19" t="str">
        <f t="shared" si="415"/>
        <v>Commodities</v>
      </c>
      <c r="F4447" s="100">
        <v>3.4499999999999999E-3</v>
      </c>
      <c r="G4447" s="101">
        <v>4.6109999999999998</v>
      </c>
      <c r="I4447" s="20">
        <f t="shared" si="416"/>
        <v>0</v>
      </c>
      <c r="J4447" s="102">
        <f t="shared" si="417"/>
        <v>0</v>
      </c>
      <c r="K4447" s="102">
        <f t="shared" si="418"/>
        <v>0</v>
      </c>
      <c r="L4447" s="96">
        <f t="shared" si="419"/>
        <v>0</v>
      </c>
    </row>
    <row r="4448" spans="1:12" ht="13.95" customHeight="1" x14ac:dyDescent="0.3">
      <c r="A4448" s="94">
        <v>45260</v>
      </c>
      <c r="B4448" s="57" t="s">
        <v>293</v>
      </c>
      <c r="C4448" s="57" t="s">
        <v>122</v>
      </c>
      <c r="D4448" s="19" t="str">
        <f t="shared" si="414"/>
        <v>Commodities</v>
      </c>
      <c r="E4448" s="19" t="str">
        <f t="shared" si="415"/>
        <v>Commodities</v>
      </c>
      <c r="F4448" s="100">
        <v>3.0799999999999998E-3</v>
      </c>
      <c r="G4448" s="101">
        <v>4.8879999999999999</v>
      </c>
      <c r="I4448" s="20">
        <f t="shared" si="416"/>
        <v>0</v>
      </c>
      <c r="J4448" s="102">
        <f t="shared" si="417"/>
        <v>0</v>
      </c>
      <c r="K4448" s="102">
        <f t="shared" si="418"/>
        <v>0</v>
      </c>
      <c r="L4448" s="96">
        <f t="shared" si="419"/>
        <v>0</v>
      </c>
    </row>
    <row r="4449" spans="1:12" ht="13.95" customHeight="1" x14ac:dyDescent="0.3">
      <c r="A4449" s="94">
        <v>45291</v>
      </c>
      <c r="B4449" s="57" t="s">
        <v>293</v>
      </c>
      <c r="C4449" s="57" t="s">
        <v>122</v>
      </c>
      <c r="D4449" s="19" t="str">
        <f t="shared" si="414"/>
        <v>Commodities</v>
      </c>
      <c r="E4449" s="19" t="str">
        <f t="shared" si="415"/>
        <v>Commodities</v>
      </c>
      <c r="F4449" s="100">
        <v>3.14E-3</v>
      </c>
      <c r="G4449" s="101">
        <v>5.3159999999999998</v>
      </c>
      <c r="I4449" s="20">
        <f t="shared" si="416"/>
        <v>0</v>
      </c>
      <c r="J4449" s="102">
        <f t="shared" si="417"/>
        <v>0</v>
      </c>
      <c r="K4449" s="102">
        <f t="shared" si="418"/>
        <v>0</v>
      </c>
      <c r="L4449" s="96">
        <f t="shared" si="419"/>
        <v>0</v>
      </c>
    </row>
    <row r="4450" spans="1:12" ht="13.95" customHeight="1" x14ac:dyDescent="0.3">
      <c r="A4450" s="94">
        <v>45322</v>
      </c>
      <c r="B4450" s="57" t="s">
        <v>293</v>
      </c>
      <c r="C4450" s="57" t="s">
        <v>122</v>
      </c>
      <c r="D4450" s="19" t="str">
        <f t="shared" si="414"/>
        <v>Commodities</v>
      </c>
      <c r="E4450" s="19" t="str">
        <f t="shared" si="415"/>
        <v>Commodities</v>
      </c>
      <c r="F4450" s="100">
        <v>3.0000000000000001E-3</v>
      </c>
      <c r="G4450" s="101">
        <v>7.1790000000000003</v>
      </c>
      <c r="I4450" s="20">
        <f t="shared" si="416"/>
        <v>0</v>
      </c>
      <c r="J4450" s="102">
        <f t="shared" si="417"/>
        <v>0</v>
      </c>
      <c r="K4450" s="102">
        <f t="shared" si="418"/>
        <v>0</v>
      </c>
      <c r="L4450" s="96">
        <f t="shared" si="419"/>
        <v>0</v>
      </c>
    </row>
    <row r="4451" spans="1:12" ht="13.95" customHeight="1" x14ac:dyDescent="0.3">
      <c r="A4451" s="94">
        <v>45351</v>
      </c>
      <c r="B4451" s="57" t="s">
        <v>293</v>
      </c>
      <c r="C4451" s="57" t="s">
        <v>122</v>
      </c>
      <c r="D4451" s="19" t="str">
        <f t="shared" si="414"/>
        <v>Commodities</v>
      </c>
      <c r="E4451" s="19" t="str">
        <f t="shared" si="415"/>
        <v>Commodities</v>
      </c>
      <c r="F4451" s="100">
        <v>3.0500000000000002E-3</v>
      </c>
      <c r="G4451" s="101">
        <v>8.1880000000000006</v>
      </c>
      <c r="I4451" s="20">
        <f t="shared" si="416"/>
        <v>0</v>
      </c>
      <c r="J4451" s="102">
        <f t="shared" si="417"/>
        <v>0</v>
      </c>
      <c r="K4451" s="102">
        <f t="shared" si="418"/>
        <v>0</v>
      </c>
      <c r="L4451" s="96">
        <f t="shared" si="419"/>
        <v>0</v>
      </c>
    </row>
    <row r="4452" spans="1:12" ht="13.95" customHeight="1" x14ac:dyDescent="0.3">
      <c r="A4452" s="94">
        <v>45382</v>
      </c>
      <c r="B4452" s="57" t="s">
        <v>293</v>
      </c>
      <c r="C4452" s="57" t="s">
        <v>122</v>
      </c>
      <c r="D4452" s="19" t="str">
        <f t="shared" si="414"/>
        <v>Commodities</v>
      </c>
      <c r="E4452" s="19" t="str">
        <f t="shared" si="415"/>
        <v>Commodities</v>
      </c>
      <c r="F4452" s="100">
        <v>3.15E-3</v>
      </c>
      <c r="G4452" s="101">
        <v>9.4440000000000008</v>
      </c>
      <c r="I4452" s="20">
        <f t="shared" si="416"/>
        <v>0</v>
      </c>
      <c r="J4452" s="102">
        <f t="shared" si="417"/>
        <v>0</v>
      </c>
      <c r="K4452" s="102">
        <f t="shared" si="418"/>
        <v>0</v>
      </c>
      <c r="L4452" s="96">
        <f t="shared" si="419"/>
        <v>0</v>
      </c>
    </row>
    <row r="4453" spans="1:12" ht="13.95" customHeight="1" x14ac:dyDescent="0.3">
      <c r="A4453" s="94">
        <v>45412</v>
      </c>
      <c r="B4453" s="57" t="s">
        <v>293</v>
      </c>
      <c r="C4453" s="57" t="s">
        <v>122</v>
      </c>
      <c r="D4453" s="19" t="str">
        <f t="shared" si="414"/>
        <v>Commodities</v>
      </c>
      <c r="E4453" s="19" t="str">
        <f t="shared" si="415"/>
        <v>Commodities</v>
      </c>
      <c r="F4453" s="100">
        <v>3.31E-3</v>
      </c>
      <c r="G4453" s="101">
        <v>5.7889999999999997</v>
      </c>
      <c r="I4453" s="20">
        <f t="shared" si="416"/>
        <v>0</v>
      </c>
      <c r="J4453" s="102">
        <f t="shared" si="417"/>
        <v>0</v>
      </c>
      <c r="K4453" s="102">
        <f t="shared" si="418"/>
        <v>0</v>
      </c>
      <c r="L4453" s="96">
        <f t="shared" si="419"/>
        <v>0</v>
      </c>
    </row>
    <row r="4454" spans="1:12" ht="13.95" customHeight="1" x14ac:dyDescent="0.3">
      <c r="A4454" s="94">
        <v>45443</v>
      </c>
      <c r="B4454" s="57" t="s">
        <v>293</v>
      </c>
      <c r="C4454" s="57" t="s">
        <v>122</v>
      </c>
      <c r="D4454" s="19" t="str">
        <f t="shared" si="414"/>
        <v>Commodities</v>
      </c>
      <c r="E4454" s="19" t="str">
        <f t="shared" si="415"/>
        <v>Commodities</v>
      </c>
      <c r="F4454" s="100">
        <v>3.5000000000000001E-3</v>
      </c>
      <c r="G4454" s="101">
        <v>5.3550000000000004</v>
      </c>
      <c r="I4454" s="20">
        <f t="shared" si="416"/>
        <v>0</v>
      </c>
      <c r="J4454" s="102">
        <f t="shared" si="417"/>
        <v>0</v>
      </c>
      <c r="K4454" s="102">
        <f t="shared" si="418"/>
        <v>0</v>
      </c>
      <c r="L4454" s="96">
        <f t="shared" si="419"/>
        <v>0</v>
      </c>
    </row>
    <row r="4455" spans="1:12" ht="13.95" customHeight="1" x14ac:dyDescent="0.3">
      <c r="A4455" s="94">
        <v>45473</v>
      </c>
      <c r="B4455" s="57" t="s">
        <v>293</v>
      </c>
      <c r="C4455" s="57" t="s">
        <v>122</v>
      </c>
      <c r="D4455" s="19" t="str">
        <f t="shared" si="414"/>
        <v>Commodities</v>
      </c>
      <c r="E4455" s="19" t="str">
        <f t="shared" si="415"/>
        <v>Commodities</v>
      </c>
      <c r="F4455" s="100">
        <v>3.4499999999999999E-3</v>
      </c>
      <c r="G4455" s="101">
        <v>5.3579999999999997</v>
      </c>
      <c r="I4455" s="20">
        <f t="shared" si="416"/>
        <v>0</v>
      </c>
      <c r="J4455" s="102">
        <f t="shared" si="417"/>
        <v>0</v>
      </c>
      <c r="K4455" s="102">
        <f t="shared" si="418"/>
        <v>0</v>
      </c>
      <c r="L4455" s="96">
        <f t="shared" si="419"/>
        <v>0</v>
      </c>
    </row>
    <row r="4456" spans="1:12" ht="13.95" customHeight="1" x14ac:dyDescent="0.3">
      <c r="A4456" s="94">
        <v>45504</v>
      </c>
      <c r="B4456" s="57" t="s">
        <v>293</v>
      </c>
      <c r="C4456" s="57" t="s">
        <v>122</v>
      </c>
      <c r="D4456" s="19" t="str">
        <f t="shared" si="414"/>
        <v>Commodities</v>
      </c>
      <c r="E4456" s="19" t="str">
        <f t="shared" si="415"/>
        <v>Commodities</v>
      </c>
      <c r="F4456" s="100">
        <v>3.32E-3</v>
      </c>
      <c r="G4456" s="101">
        <v>5.4359999999999999</v>
      </c>
      <c r="I4456" s="20">
        <f t="shared" si="416"/>
        <v>0</v>
      </c>
      <c r="J4456" s="102">
        <f t="shared" si="417"/>
        <v>0</v>
      </c>
      <c r="K4456" s="102">
        <f t="shared" si="418"/>
        <v>0</v>
      </c>
      <c r="L4456" s="96">
        <f t="shared" si="419"/>
        <v>0</v>
      </c>
    </row>
    <row r="4457" spans="1:12" ht="13.95" customHeight="1" x14ac:dyDescent="0.3">
      <c r="A4457" s="94">
        <v>45535</v>
      </c>
      <c r="B4457" s="57" t="s">
        <v>293</v>
      </c>
      <c r="C4457" s="57" t="s">
        <v>122</v>
      </c>
      <c r="D4457" s="19" t="str">
        <f t="shared" si="414"/>
        <v>Commodities</v>
      </c>
      <c r="E4457" s="19" t="str">
        <f t="shared" si="415"/>
        <v>Commodities</v>
      </c>
      <c r="F4457" s="100">
        <v>3.0899999999999999E-3</v>
      </c>
      <c r="G4457" s="101">
        <v>5.3760000000000003</v>
      </c>
      <c r="I4457" s="20">
        <f t="shared" si="416"/>
        <v>0</v>
      </c>
      <c r="J4457" s="102">
        <f t="shared" si="417"/>
        <v>0</v>
      </c>
      <c r="K4457" s="102">
        <f t="shared" si="418"/>
        <v>0</v>
      </c>
      <c r="L4457" s="96">
        <f t="shared" si="419"/>
        <v>0</v>
      </c>
    </row>
    <row r="4458" spans="1:12" ht="13.95" customHeight="1" x14ac:dyDescent="0.3">
      <c r="A4458" s="94">
        <v>45565</v>
      </c>
      <c r="B4458" s="57" t="s">
        <v>293</v>
      </c>
      <c r="C4458" s="57" t="s">
        <v>122</v>
      </c>
      <c r="D4458" s="19" t="str">
        <f t="shared" si="414"/>
        <v>Commodities</v>
      </c>
      <c r="E4458" s="19" t="str">
        <f t="shared" si="415"/>
        <v>Commodities</v>
      </c>
      <c r="F4458" s="100">
        <v>3.3300000000000001E-3</v>
      </c>
      <c r="G4458" s="101">
        <v>5.0650000000000004</v>
      </c>
      <c r="I4458" s="20">
        <f t="shared" si="416"/>
        <v>0</v>
      </c>
      <c r="J4458" s="102">
        <f t="shared" si="417"/>
        <v>0</v>
      </c>
      <c r="K4458" s="102">
        <f t="shared" si="418"/>
        <v>0</v>
      </c>
      <c r="L4458" s="96">
        <f t="shared" si="419"/>
        <v>0</v>
      </c>
    </row>
    <row r="4459" spans="1:12" ht="13.95" customHeight="1" x14ac:dyDescent="0.3">
      <c r="A4459" s="94">
        <v>45596</v>
      </c>
      <c r="B4459" s="57" t="s">
        <v>293</v>
      </c>
      <c r="C4459" s="57" t="s">
        <v>122</v>
      </c>
      <c r="D4459" s="19" t="str">
        <f t="shared" si="414"/>
        <v>Commodities</v>
      </c>
      <c r="E4459" s="19" t="str">
        <f t="shared" si="415"/>
        <v>Commodities</v>
      </c>
      <c r="F4459" s="100">
        <v>3.1800000000000001E-3</v>
      </c>
      <c r="G4459" s="101">
        <v>5.101</v>
      </c>
      <c r="I4459" s="20">
        <f t="shared" si="416"/>
        <v>0</v>
      </c>
      <c r="J4459" s="102">
        <f t="shared" si="417"/>
        <v>0</v>
      </c>
      <c r="K4459" s="102">
        <f t="shared" si="418"/>
        <v>0</v>
      </c>
      <c r="L4459" s="96">
        <f t="shared" si="419"/>
        <v>0</v>
      </c>
    </row>
    <row r="4460" spans="1:12" ht="13.95" customHeight="1" x14ac:dyDescent="0.3">
      <c r="A4460" s="94">
        <v>45626</v>
      </c>
      <c r="B4460" s="57" t="s">
        <v>293</v>
      </c>
      <c r="C4460" s="57" t="s">
        <v>122</v>
      </c>
      <c r="D4460" s="19" t="str">
        <f t="shared" si="414"/>
        <v>Commodities</v>
      </c>
      <c r="E4460" s="19" t="str">
        <f t="shared" si="415"/>
        <v>Commodities</v>
      </c>
      <c r="F4460" s="100">
        <v>3.6700000000000001E-3</v>
      </c>
      <c r="G4460" s="101">
        <v>5.7309999999999999</v>
      </c>
      <c r="I4460" s="20">
        <f t="shared" si="416"/>
        <v>0</v>
      </c>
      <c r="J4460" s="102">
        <f t="shared" si="417"/>
        <v>0</v>
      </c>
      <c r="K4460" s="102">
        <f t="shared" si="418"/>
        <v>0</v>
      </c>
      <c r="L4460" s="96">
        <f t="shared" si="419"/>
        <v>0</v>
      </c>
    </row>
    <row r="4461" spans="1:12" ht="13.95" customHeight="1" x14ac:dyDescent="0.3">
      <c r="A4461" s="94">
        <v>45657</v>
      </c>
      <c r="B4461" s="57" t="s">
        <v>293</v>
      </c>
      <c r="C4461" s="57" t="s">
        <v>122</v>
      </c>
      <c r="D4461" s="19" t="str">
        <f t="shared" si="414"/>
        <v>Commodities</v>
      </c>
      <c r="E4461" s="19" t="str">
        <f t="shared" si="415"/>
        <v>Commodities</v>
      </c>
      <c r="F4461" s="100">
        <v>3.49E-3</v>
      </c>
      <c r="G4461" s="101">
        <v>5.093</v>
      </c>
      <c r="I4461" s="20">
        <f t="shared" si="416"/>
        <v>0</v>
      </c>
      <c r="J4461" s="102">
        <f t="shared" si="417"/>
        <v>0</v>
      </c>
      <c r="K4461" s="102">
        <f t="shared" si="418"/>
        <v>0</v>
      </c>
      <c r="L4461" s="96">
        <f t="shared" si="419"/>
        <v>0</v>
      </c>
    </row>
    <row r="4462" spans="1:12" ht="13.95" customHeight="1" x14ac:dyDescent="0.3">
      <c r="A4462" s="94">
        <v>45688</v>
      </c>
      <c r="B4462" s="57" t="s">
        <v>293</v>
      </c>
      <c r="C4462" s="57" t="s">
        <v>122</v>
      </c>
      <c r="D4462" s="19" t="str">
        <f t="shared" si="414"/>
        <v>Commodities</v>
      </c>
      <c r="E4462" s="19" t="str">
        <f t="shared" si="415"/>
        <v>Commodities</v>
      </c>
      <c r="F4462" s="100">
        <v>3.0400000000000002E-3</v>
      </c>
      <c r="G4462" s="101">
        <v>5.0220000000000002</v>
      </c>
      <c r="I4462" s="20">
        <f t="shared" si="416"/>
        <v>0</v>
      </c>
      <c r="J4462" s="102">
        <f t="shared" si="417"/>
        <v>0</v>
      </c>
      <c r="K4462" s="102">
        <f t="shared" si="418"/>
        <v>0</v>
      </c>
      <c r="L4462" s="96">
        <f t="shared" si="419"/>
        <v>0</v>
      </c>
    </row>
    <row r="4463" spans="1:12" ht="13.95" customHeight="1" x14ac:dyDescent="0.3">
      <c r="A4463" s="94">
        <v>45716</v>
      </c>
      <c r="B4463" s="57" t="s">
        <v>293</v>
      </c>
      <c r="C4463" s="57" t="s">
        <v>122</v>
      </c>
      <c r="D4463" s="19" t="str">
        <f t="shared" si="414"/>
        <v>Commodities</v>
      </c>
      <c r="E4463" s="19" t="str">
        <f t="shared" si="415"/>
        <v>Commodities</v>
      </c>
      <c r="F4463" s="100">
        <v>3.0000000000000001E-3</v>
      </c>
      <c r="G4463" s="101">
        <v>4.766</v>
      </c>
      <c r="I4463" s="20">
        <f t="shared" si="416"/>
        <v>0</v>
      </c>
      <c r="J4463" s="102">
        <f t="shared" si="417"/>
        <v>0</v>
      </c>
      <c r="K4463" s="102">
        <f t="shared" si="418"/>
        <v>0</v>
      </c>
      <c r="L4463" s="96">
        <f t="shared" si="419"/>
        <v>0</v>
      </c>
    </row>
    <row r="4464" spans="1:12" ht="13.95" customHeight="1" x14ac:dyDescent="0.3">
      <c r="A4464" s="94">
        <v>45747</v>
      </c>
      <c r="B4464" s="57" t="s">
        <v>293</v>
      </c>
      <c r="C4464" s="57" t="s">
        <v>122</v>
      </c>
      <c r="D4464" s="19" t="str">
        <f t="shared" si="414"/>
        <v>Commodities</v>
      </c>
      <c r="E4464" s="19" t="str">
        <f t="shared" si="415"/>
        <v>Commodities</v>
      </c>
      <c r="F4464" s="100">
        <v>2.7799999999999999E-3</v>
      </c>
      <c r="G4464" s="101">
        <v>4.6310000000000002</v>
      </c>
      <c r="I4464" s="20">
        <f t="shared" si="416"/>
        <v>0</v>
      </c>
      <c r="J4464" s="102">
        <f t="shared" si="417"/>
        <v>0</v>
      </c>
      <c r="K4464" s="102">
        <f t="shared" si="418"/>
        <v>0</v>
      </c>
      <c r="L4464" s="96">
        <f t="shared" si="419"/>
        <v>0</v>
      </c>
    </row>
    <row r="4465" spans="1:12" ht="13.95" customHeight="1" x14ac:dyDescent="0.3">
      <c r="A4465" s="94">
        <v>45777</v>
      </c>
      <c r="B4465" s="57" t="s">
        <v>293</v>
      </c>
      <c r="C4465" s="57" t="s">
        <v>122</v>
      </c>
      <c r="D4465" s="19" t="str">
        <f t="shared" si="414"/>
        <v>Commodities</v>
      </c>
      <c r="E4465" s="19" t="str">
        <f t="shared" si="415"/>
        <v>Commodities</v>
      </c>
      <c r="F4465" s="100">
        <v>2.5400000000000002E-3</v>
      </c>
      <c r="G4465" s="101">
        <v>5.9160000000000004</v>
      </c>
      <c r="I4465" s="20">
        <f t="shared" si="416"/>
        <v>0</v>
      </c>
      <c r="J4465" s="102">
        <f t="shared" si="417"/>
        <v>0</v>
      </c>
      <c r="K4465" s="102">
        <f t="shared" si="418"/>
        <v>0</v>
      </c>
      <c r="L4465" s="96">
        <f t="shared" si="419"/>
        <v>0</v>
      </c>
    </row>
    <row r="4466" spans="1:12" ht="13.95" customHeight="1" x14ac:dyDescent="0.3">
      <c r="A4466" s="94">
        <v>45808</v>
      </c>
      <c r="B4466" s="57" t="s">
        <v>293</v>
      </c>
      <c r="C4466" s="57" t="s">
        <v>122</v>
      </c>
      <c r="D4466" s="19" t="str">
        <f t="shared" si="414"/>
        <v>Commodities</v>
      </c>
      <c r="E4466" s="19" t="str">
        <f t="shared" si="415"/>
        <v>Commodities</v>
      </c>
      <c r="F4466" s="100">
        <v>2.3999999999999998E-3</v>
      </c>
      <c r="G4466" s="101">
        <v>6.1230000000000002</v>
      </c>
      <c r="I4466" s="20">
        <f t="shared" si="416"/>
        <v>0</v>
      </c>
      <c r="J4466" s="102">
        <f t="shared" si="417"/>
        <v>0</v>
      </c>
      <c r="K4466" s="102">
        <f t="shared" si="418"/>
        <v>0</v>
      </c>
      <c r="L4466" s="96">
        <f t="shared" si="419"/>
        <v>0</v>
      </c>
    </row>
    <row r="4467" spans="1:12" ht="13.95" customHeight="1" x14ac:dyDescent="0.3">
      <c r="A4467" s="94">
        <v>45838</v>
      </c>
      <c r="B4467" s="57" t="s">
        <v>293</v>
      </c>
      <c r="C4467" s="57" t="s">
        <v>122</v>
      </c>
      <c r="D4467" s="19" t="str">
        <f t="shared" si="414"/>
        <v>Commodities</v>
      </c>
      <c r="E4467" s="19" t="str">
        <f t="shared" si="415"/>
        <v>Commodities</v>
      </c>
      <c r="F4467" s="100">
        <v>2.5999999999999999E-3</v>
      </c>
      <c r="G4467" s="101">
        <v>5.4080000000000004</v>
      </c>
      <c r="I4467" s="20">
        <f t="shared" si="416"/>
        <v>0</v>
      </c>
      <c r="J4467" s="102">
        <f t="shared" si="417"/>
        <v>0</v>
      </c>
      <c r="K4467" s="102">
        <f t="shared" si="418"/>
        <v>0</v>
      </c>
      <c r="L4467" s="96">
        <f t="shared" si="419"/>
        <v>0</v>
      </c>
    </row>
    <row r="4468" spans="1:12" ht="13.95" customHeight="1" x14ac:dyDescent="0.3">
      <c r="A4468" s="94">
        <v>45869</v>
      </c>
      <c r="B4468" s="57" t="s">
        <v>293</v>
      </c>
      <c r="C4468" s="57" t="s">
        <v>122</v>
      </c>
      <c r="D4468" s="19" t="str">
        <f t="shared" si="414"/>
        <v>Commodities</v>
      </c>
      <c r="E4468" s="19" t="str">
        <f t="shared" si="415"/>
        <v>Commodities</v>
      </c>
      <c r="F4468" s="100">
        <v>2.8400000000000001E-3</v>
      </c>
      <c r="G4468" s="101">
        <v>5.798</v>
      </c>
      <c r="I4468" s="20">
        <f t="shared" si="416"/>
        <v>0</v>
      </c>
      <c r="J4468" s="102">
        <f t="shared" si="417"/>
        <v>0</v>
      </c>
      <c r="K4468" s="102">
        <f t="shared" si="418"/>
        <v>0</v>
      </c>
      <c r="L4468" s="96">
        <f t="shared" si="419"/>
        <v>0</v>
      </c>
    </row>
    <row r="4469" spans="1:12" ht="13.95" customHeight="1" x14ac:dyDescent="0.3">
      <c r="A4469" s="94">
        <v>45900</v>
      </c>
      <c r="B4469" s="57" t="s">
        <v>293</v>
      </c>
      <c r="C4469" s="57" t="s">
        <v>122</v>
      </c>
      <c r="D4469" s="19" t="str">
        <f t="shared" si="414"/>
        <v>Commodities</v>
      </c>
      <c r="E4469" s="19" t="str">
        <f t="shared" si="415"/>
        <v>Commodities</v>
      </c>
      <c r="F4469" s="100">
        <v>2.7599999999999999E-3</v>
      </c>
      <c r="G4469" s="101">
        <v>5.2039999999999997</v>
      </c>
      <c r="I4469" s="20">
        <f t="shared" si="416"/>
        <v>0</v>
      </c>
      <c r="J4469" s="102">
        <f t="shared" si="417"/>
        <v>0</v>
      </c>
      <c r="K4469" s="102">
        <f t="shared" si="418"/>
        <v>0</v>
      </c>
      <c r="L4469" s="96">
        <f t="shared" si="419"/>
        <v>0</v>
      </c>
    </row>
    <row r="4470" spans="1:12" ht="13.95" customHeight="1" x14ac:dyDescent="0.3">
      <c r="A4470" s="94">
        <v>45930</v>
      </c>
      <c r="B4470" s="57" t="s">
        <v>293</v>
      </c>
      <c r="C4470" s="57" t="s">
        <v>122</v>
      </c>
      <c r="D4470" s="19" t="str">
        <f t="shared" si="414"/>
        <v>Commodities</v>
      </c>
      <c r="E4470" s="19" t="str">
        <f t="shared" si="415"/>
        <v>Commodities</v>
      </c>
      <c r="F4470" s="100">
        <v>2.7000000000000001E-3</v>
      </c>
      <c r="G4470" s="101">
        <v>5.0350000000000001</v>
      </c>
      <c r="I4470" s="20">
        <f t="shared" si="416"/>
        <v>0</v>
      </c>
      <c r="J4470" s="102">
        <f t="shared" si="417"/>
        <v>0</v>
      </c>
      <c r="K4470" s="102">
        <f t="shared" si="418"/>
        <v>0</v>
      </c>
      <c r="L4470" s="96">
        <f t="shared" si="419"/>
        <v>0</v>
      </c>
    </row>
    <row r="4471" spans="1:12" ht="13.95" customHeight="1" x14ac:dyDescent="0.3">
      <c r="A4471" s="94">
        <v>45961</v>
      </c>
      <c r="B4471" s="57" t="s">
        <v>293</v>
      </c>
      <c r="C4471" s="57" t="s">
        <v>122</v>
      </c>
      <c r="D4471" s="19" t="str">
        <f t="shared" si="414"/>
        <v>Commodities</v>
      </c>
      <c r="E4471" s="19" t="str">
        <f t="shared" si="415"/>
        <v>Commodities</v>
      </c>
      <c r="F4471" s="100">
        <v>3.0799999999999998E-3</v>
      </c>
      <c r="G4471" s="101">
        <v>7.1369999999999996</v>
      </c>
      <c r="I4471" s="20">
        <f t="shared" si="416"/>
        <v>0</v>
      </c>
      <c r="J4471" s="102">
        <f t="shared" si="417"/>
        <v>0</v>
      </c>
      <c r="K4471" s="102">
        <f t="shared" si="418"/>
        <v>0</v>
      </c>
      <c r="L4471" s="96">
        <f t="shared" si="419"/>
        <v>0</v>
      </c>
    </row>
    <row r="4472" spans="1:12" ht="13.95" customHeight="1" x14ac:dyDescent="0.3">
      <c r="A4472" s="94">
        <v>45991</v>
      </c>
      <c r="B4472" s="57" t="s">
        <v>293</v>
      </c>
      <c r="C4472" s="57" t="s">
        <v>122</v>
      </c>
      <c r="D4472" s="19" t="str">
        <f t="shared" si="414"/>
        <v>Commodities</v>
      </c>
      <c r="E4472" s="19" t="str">
        <f t="shared" si="415"/>
        <v>Commodities</v>
      </c>
      <c r="F4472" s="100">
        <v>2.8600000000000001E-3</v>
      </c>
      <c r="G4472" s="101">
        <v>6.5759999999999996</v>
      </c>
      <c r="I4472" s="20">
        <f t="shared" si="416"/>
        <v>0</v>
      </c>
      <c r="J4472" s="102">
        <f t="shared" si="417"/>
        <v>0</v>
      </c>
      <c r="K4472" s="102">
        <f t="shared" si="418"/>
        <v>0</v>
      </c>
      <c r="L4472" s="96">
        <f t="shared" si="419"/>
        <v>0</v>
      </c>
    </row>
    <row r="4473" spans="1:12" ht="13.95" customHeight="1" x14ac:dyDescent="0.3">
      <c r="A4473" s="94">
        <v>46022</v>
      </c>
      <c r="B4473" s="57" t="s">
        <v>293</v>
      </c>
      <c r="C4473" s="57" t="s">
        <v>122</v>
      </c>
      <c r="D4473" s="19" t="str">
        <f t="shared" si="414"/>
        <v>Commodities</v>
      </c>
      <c r="E4473" s="19" t="str">
        <f t="shared" si="415"/>
        <v>Commodities</v>
      </c>
      <c r="F4473" s="100">
        <v>3.1700000000000001E-3</v>
      </c>
      <c r="G4473" s="101">
        <v>6.9850000000000003</v>
      </c>
      <c r="I4473" s="20">
        <f t="shared" si="416"/>
        <v>0</v>
      </c>
      <c r="J4473" s="102">
        <f t="shared" si="417"/>
        <v>0</v>
      </c>
      <c r="K4473" s="102">
        <f t="shared" si="418"/>
        <v>0</v>
      </c>
      <c r="L4473" s="96">
        <f t="shared" si="419"/>
        <v>0</v>
      </c>
    </row>
    <row r="4474" spans="1:12" ht="13.95" customHeight="1" x14ac:dyDescent="0.3">
      <c r="A4474" s="94">
        <v>46053</v>
      </c>
      <c r="B4474" s="57" t="s">
        <v>293</v>
      </c>
      <c r="C4474" s="57" t="s">
        <v>122</v>
      </c>
      <c r="D4474" s="19" t="str">
        <f t="shared" si="414"/>
        <v>Commodities</v>
      </c>
      <c r="E4474" s="19" t="str">
        <f t="shared" si="415"/>
        <v>Commodities</v>
      </c>
      <c r="F4474" s="100">
        <v>3.1099999999999999E-3</v>
      </c>
      <c r="G4474" s="101">
        <v>7.7060000000000004</v>
      </c>
      <c r="I4474" s="20">
        <f t="shared" si="416"/>
        <v>0</v>
      </c>
      <c r="J4474" s="102">
        <f t="shared" si="417"/>
        <v>0</v>
      </c>
      <c r="K4474" s="102">
        <f t="shared" si="418"/>
        <v>0</v>
      </c>
      <c r="L4474" s="96">
        <f t="shared" si="419"/>
        <v>0</v>
      </c>
    </row>
    <row r="4475" spans="1:12" ht="13.95" customHeight="1" x14ac:dyDescent="0.3">
      <c r="A4475" s="94">
        <v>46081</v>
      </c>
      <c r="B4475" s="57" t="s">
        <v>293</v>
      </c>
      <c r="C4475" s="57" t="s">
        <v>122</v>
      </c>
      <c r="D4475" s="19" t="str">
        <f t="shared" si="414"/>
        <v>Commodities</v>
      </c>
      <c r="E4475" s="19" t="str">
        <f t="shared" si="415"/>
        <v>Commodities</v>
      </c>
      <c r="F4475" s="100">
        <v>2.8300000000000001E-3</v>
      </c>
      <c r="G4475" s="101">
        <v>7.2880000000000003</v>
      </c>
      <c r="I4475" s="20">
        <f t="shared" si="416"/>
        <v>0</v>
      </c>
      <c r="J4475" s="102">
        <f t="shared" si="417"/>
        <v>0</v>
      </c>
      <c r="K4475" s="102">
        <f t="shared" si="418"/>
        <v>0</v>
      </c>
      <c r="L4475" s="96">
        <f t="shared" si="419"/>
        <v>0</v>
      </c>
    </row>
    <row r="4476" spans="1:12" ht="13.95" customHeight="1" x14ac:dyDescent="0.3">
      <c r="A4476" s="94">
        <v>46112</v>
      </c>
      <c r="B4476" s="57" t="s">
        <v>293</v>
      </c>
      <c r="C4476" s="57" t="s">
        <v>122</v>
      </c>
      <c r="D4476" s="19" t="str">
        <f t="shared" si="414"/>
        <v>Commodities</v>
      </c>
      <c r="E4476" s="19" t="str">
        <f t="shared" si="415"/>
        <v>Commodities</v>
      </c>
      <c r="F4476" s="100">
        <v>2.6099999999999999E-3</v>
      </c>
      <c r="G4476" s="101">
        <v>6.6589999999999998</v>
      </c>
      <c r="I4476" s="20">
        <f t="shared" si="416"/>
        <v>0</v>
      </c>
      <c r="J4476" s="102">
        <f t="shared" si="417"/>
        <v>0</v>
      </c>
      <c r="K4476" s="102">
        <f t="shared" si="418"/>
        <v>0</v>
      </c>
      <c r="L4476" s="96">
        <f t="shared" si="419"/>
        <v>0</v>
      </c>
    </row>
    <row r="4477" spans="1:12" ht="13.95" customHeight="1" x14ac:dyDescent="0.3">
      <c r="A4477" s="94">
        <v>46142</v>
      </c>
      <c r="B4477" s="57" t="s">
        <v>293</v>
      </c>
      <c r="C4477" s="57" t="s">
        <v>122</v>
      </c>
      <c r="D4477" s="19" t="str">
        <f t="shared" si="414"/>
        <v>Commodities</v>
      </c>
      <c r="E4477" s="19" t="str">
        <f t="shared" si="415"/>
        <v>Commodities</v>
      </c>
      <c r="F4477" s="100">
        <v>3.1700000000000001E-3</v>
      </c>
      <c r="G4477" s="101">
        <v>8.1199999999999992</v>
      </c>
      <c r="I4477" s="20">
        <f t="shared" si="416"/>
        <v>0</v>
      </c>
      <c r="J4477" s="102">
        <f t="shared" si="417"/>
        <v>0</v>
      </c>
      <c r="K4477" s="102">
        <f t="shared" si="418"/>
        <v>0</v>
      </c>
      <c r="L4477" s="96">
        <f t="shared" si="419"/>
        <v>0</v>
      </c>
    </row>
    <row r="4478" spans="1:12" ht="13.95" customHeight="1" x14ac:dyDescent="0.3">
      <c r="A4478" s="94">
        <v>46173</v>
      </c>
      <c r="B4478" s="57" t="s">
        <v>293</v>
      </c>
      <c r="C4478" s="57" t="s">
        <v>122</v>
      </c>
      <c r="D4478" s="19" t="str">
        <f t="shared" si="414"/>
        <v>Commodities</v>
      </c>
      <c r="E4478" s="19" t="str">
        <f t="shared" si="415"/>
        <v>Commodities</v>
      </c>
      <c r="F4478" s="100">
        <v>3.3700000000000002E-3</v>
      </c>
      <c r="G4478" s="101">
        <v>7.9630000000000001</v>
      </c>
      <c r="I4478" s="20">
        <f t="shared" si="416"/>
        <v>0</v>
      </c>
      <c r="J4478" s="102">
        <f t="shared" si="417"/>
        <v>0</v>
      </c>
      <c r="K4478" s="102">
        <f t="shared" si="418"/>
        <v>0</v>
      </c>
      <c r="L4478" s="96">
        <f t="shared" si="419"/>
        <v>0</v>
      </c>
    </row>
    <row r="4479" spans="1:12" ht="13.95" customHeight="1" x14ac:dyDescent="0.3">
      <c r="A4479" s="94">
        <v>46203</v>
      </c>
      <c r="B4479" s="57" t="s">
        <v>293</v>
      </c>
      <c r="C4479" s="57" t="s">
        <v>122</v>
      </c>
      <c r="D4479" s="19" t="str">
        <f t="shared" si="414"/>
        <v>Commodities</v>
      </c>
      <c r="E4479" s="19" t="str">
        <f t="shared" si="415"/>
        <v>Commodities</v>
      </c>
      <c r="F4479" s="100">
        <v>3.2000000000000002E-3</v>
      </c>
      <c r="G4479" s="101">
        <v>6.3920000000000003</v>
      </c>
      <c r="I4479" s="20">
        <f t="shared" si="416"/>
        <v>0</v>
      </c>
      <c r="J4479" s="102">
        <f t="shared" si="417"/>
        <v>0</v>
      </c>
      <c r="K4479" s="102">
        <f t="shared" si="418"/>
        <v>0</v>
      </c>
      <c r="L4479" s="96">
        <f t="shared" si="419"/>
        <v>0</v>
      </c>
    </row>
    <row r="4480" spans="1:12" ht="13.95" customHeight="1" x14ac:dyDescent="0.3">
      <c r="A4480" s="94">
        <v>46234</v>
      </c>
      <c r="B4480" s="57" t="s">
        <v>293</v>
      </c>
      <c r="C4480" s="57" t="s">
        <v>122</v>
      </c>
      <c r="D4480" s="19" t="str">
        <f t="shared" si="414"/>
        <v>Commodities</v>
      </c>
      <c r="E4480" s="19" t="str">
        <f t="shared" si="415"/>
        <v>Commodities</v>
      </c>
      <c r="F4480" s="100">
        <v>3.6700000000000001E-3</v>
      </c>
      <c r="G4480" s="101">
        <v>7.484</v>
      </c>
      <c r="I4480" s="20">
        <f t="shared" si="416"/>
        <v>0</v>
      </c>
      <c r="J4480" s="102">
        <f t="shared" si="417"/>
        <v>0</v>
      </c>
      <c r="K4480" s="102">
        <f t="shared" si="418"/>
        <v>0</v>
      </c>
      <c r="L4480" s="96">
        <f t="shared" si="419"/>
        <v>0</v>
      </c>
    </row>
    <row r="4481" spans="1:12" ht="13.95" customHeight="1" x14ac:dyDescent="0.3">
      <c r="A4481" s="94">
        <v>46265</v>
      </c>
      <c r="B4481" s="57" t="s">
        <v>293</v>
      </c>
      <c r="C4481" s="57" t="s">
        <v>122</v>
      </c>
      <c r="D4481" s="19" t="str">
        <f t="shared" si="414"/>
        <v>Commodities</v>
      </c>
      <c r="E4481" s="19" t="str">
        <f t="shared" si="415"/>
        <v>Commodities</v>
      </c>
      <c r="F4481" s="100">
        <v>3.5200000000000001E-3</v>
      </c>
      <c r="G4481" s="101">
        <v>7.7880000000000003</v>
      </c>
      <c r="I4481" s="20">
        <f t="shared" si="416"/>
        <v>0</v>
      </c>
      <c r="J4481" s="102">
        <f t="shared" si="417"/>
        <v>0</v>
      </c>
      <c r="K4481" s="102">
        <f t="shared" si="418"/>
        <v>0</v>
      </c>
      <c r="L4481" s="96">
        <f t="shared" si="419"/>
        <v>0</v>
      </c>
    </row>
    <row r="4482" spans="1:12" ht="13.95" customHeight="1" x14ac:dyDescent="0.3">
      <c r="A4482" s="94">
        <v>46295</v>
      </c>
      <c r="B4482" s="57" t="s">
        <v>293</v>
      </c>
      <c r="C4482" s="57" t="s">
        <v>122</v>
      </c>
      <c r="D4482" s="19" t="str">
        <f t="shared" si="414"/>
        <v>Commodities</v>
      </c>
      <c r="E4482" s="19" t="str">
        <f t="shared" si="415"/>
        <v>Commodities</v>
      </c>
      <c r="F4482" s="100">
        <v>3.47E-3</v>
      </c>
      <c r="G4482" s="101">
        <v>8.3000000000000007</v>
      </c>
      <c r="I4482" s="20">
        <f t="shared" si="416"/>
        <v>0</v>
      </c>
      <c r="J4482" s="102">
        <f t="shared" si="417"/>
        <v>0</v>
      </c>
      <c r="K4482" s="102">
        <f t="shared" si="418"/>
        <v>0</v>
      </c>
      <c r="L4482" s="96">
        <f t="shared" si="419"/>
        <v>0</v>
      </c>
    </row>
    <row r="4483" spans="1:12" ht="13.95" customHeight="1" x14ac:dyDescent="0.3">
      <c r="A4483" s="94">
        <v>43251</v>
      </c>
      <c r="B4483" s="57" t="s">
        <v>381</v>
      </c>
      <c r="C4483" s="57" t="s">
        <v>118</v>
      </c>
      <c r="D4483" s="19" t="str">
        <f t="shared" si="414"/>
        <v>Cyclicals</v>
      </c>
      <c r="E4483" s="19" t="str">
        <f t="shared" si="415"/>
        <v>Cyclicals ex-WEG &amp; Embraer</v>
      </c>
      <c r="F4483" s="100">
        <v>1.3600000000000001E-3</v>
      </c>
      <c r="G4483" s="101">
        <v>0.20399999999999999</v>
      </c>
      <c r="H4483" s="98">
        <v>-0.16055</v>
      </c>
      <c r="I4483" s="20">
        <f t="shared" si="416"/>
        <v>0</v>
      </c>
      <c r="J4483" s="102">
        <f t="shared" si="417"/>
        <v>0</v>
      </c>
      <c r="K4483" s="102">
        <f t="shared" si="418"/>
        <v>0</v>
      </c>
      <c r="L4483" s="96">
        <f t="shared" si="419"/>
        <v>0</v>
      </c>
    </row>
    <row r="4484" spans="1:12" ht="13.95" customHeight="1" x14ac:dyDescent="0.3">
      <c r="A4484" s="94">
        <v>43281</v>
      </c>
      <c r="B4484" s="57" t="s">
        <v>381</v>
      </c>
      <c r="C4484" s="57" t="s">
        <v>118</v>
      </c>
      <c r="D4484" s="19" t="str">
        <f t="shared" si="414"/>
        <v>Cyclicals</v>
      </c>
      <c r="E4484" s="19" t="str">
        <f t="shared" si="415"/>
        <v>Cyclicals ex-WEG &amp; Embraer</v>
      </c>
      <c r="F4484" s="100">
        <v>1.1000000000000001E-3</v>
      </c>
      <c r="G4484" s="101">
        <v>0.16900000000000001</v>
      </c>
      <c r="H4484" s="98">
        <v>-0.1237</v>
      </c>
      <c r="I4484" s="20">
        <f t="shared" si="416"/>
        <v>0</v>
      </c>
      <c r="J4484" s="102">
        <f t="shared" si="417"/>
        <v>0</v>
      </c>
      <c r="K4484" s="102">
        <f t="shared" si="418"/>
        <v>0</v>
      </c>
      <c r="L4484" s="96">
        <f t="shared" si="419"/>
        <v>0</v>
      </c>
    </row>
    <row r="4485" spans="1:12" ht="13.95" customHeight="1" x14ac:dyDescent="0.3">
      <c r="A4485" s="94">
        <v>43312</v>
      </c>
      <c r="B4485" s="57" t="s">
        <v>381</v>
      </c>
      <c r="C4485" s="57" t="s">
        <v>118</v>
      </c>
      <c r="D4485" s="19" t="str">
        <f t="shared" ref="D4485:D4548" si="420">VLOOKUP(C4485,GicsMap,2,FALSE)</f>
        <v>Cyclicals</v>
      </c>
      <c r="E4485" s="19" t="str">
        <f t="shared" ref="E4485:E4548" si="421">IF(D4485="Cyclicals",IF(COUNTIF(GlobalList,B4485)&gt;0,"WEG &amp; Embraer","Cyclicals ex-WEG &amp; Embraer"),D4485)</f>
        <v>Cyclicals ex-WEG &amp; Embraer</v>
      </c>
      <c r="F4485" s="100">
        <v>1.3829999999999999E-3</v>
      </c>
      <c r="G4485" s="101">
        <v>0.28100000000000003</v>
      </c>
      <c r="H4485" s="98">
        <v>-8.1549999999999997E-2</v>
      </c>
      <c r="I4485" s="20">
        <f t="shared" ref="I4485:I4548" si="422">IF(AND(ISNUMBER(G4485),ISNUMBER(H4485),G4485&gt;=PEmin,G4485&lt;=PEmax,H4485&gt;=ROEmin,H4485&lt;=ROEmax),1,0)</f>
        <v>0</v>
      </c>
      <c r="J4485" s="102">
        <f t="shared" ref="J4485:J4548" si="423">IF(I4485=1,F4485/G4485,0)</f>
        <v>0</v>
      </c>
      <c r="K4485" s="102">
        <f t="shared" ref="K4485:K4548" si="424">IF(I4485=1,J4485/H4485,0)</f>
        <v>0</v>
      </c>
      <c r="L4485" s="96">
        <f t="shared" ref="L4485:L4548" si="425">I4485*F4485</f>
        <v>0</v>
      </c>
    </row>
    <row r="4486" spans="1:12" ht="13.95" customHeight="1" x14ac:dyDescent="0.3">
      <c r="A4486" s="94">
        <v>43343</v>
      </c>
      <c r="B4486" s="57" t="s">
        <v>381</v>
      </c>
      <c r="C4486" s="57" t="s">
        <v>118</v>
      </c>
      <c r="D4486" s="19" t="str">
        <f t="shared" si="420"/>
        <v>Cyclicals</v>
      </c>
      <c r="E4486" s="19" t="str">
        <f t="shared" si="421"/>
        <v>Cyclicals ex-WEG &amp; Embraer</v>
      </c>
      <c r="F4486" s="100">
        <v>1.1689999999999999E-3</v>
      </c>
      <c r="G4486" s="101">
        <v>2.2090000000000001</v>
      </c>
      <c r="H4486" s="98">
        <v>-4.1900000000000001E-3</v>
      </c>
      <c r="I4486" s="20">
        <f t="shared" si="422"/>
        <v>0</v>
      </c>
      <c r="J4486" s="102">
        <f t="shared" si="423"/>
        <v>0</v>
      </c>
      <c r="K4486" s="102">
        <f t="shared" si="424"/>
        <v>0</v>
      </c>
      <c r="L4486" s="96">
        <f t="shared" si="425"/>
        <v>0</v>
      </c>
    </row>
    <row r="4487" spans="1:12" ht="13.95" customHeight="1" x14ac:dyDescent="0.3">
      <c r="A4487" s="94">
        <v>43373</v>
      </c>
      <c r="B4487" s="57" t="s">
        <v>381</v>
      </c>
      <c r="C4487" s="57" t="s">
        <v>118</v>
      </c>
      <c r="D4487" s="19" t="str">
        <f t="shared" si="420"/>
        <v>Cyclicals</v>
      </c>
      <c r="E4487" s="19" t="str">
        <f t="shared" si="421"/>
        <v>Cyclicals ex-WEG &amp; Embraer</v>
      </c>
      <c r="F4487" s="100">
        <v>1.1150000000000001E-3</v>
      </c>
      <c r="G4487" s="101">
        <v>0.60899999999999999</v>
      </c>
      <c r="H4487" s="98">
        <v>2.3599999999999999E-2</v>
      </c>
      <c r="I4487" s="20">
        <f t="shared" si="422"/>
        <v>0</v>
      </c>
      <c r="J4487" s="102">
        <f t="shared" si="423"/>
        <v>0</v>
      </c>
      <c r="K4487" s="102">
        <f t="shared" si="424"/>
        <v>0</v>
      </c>
      <c r="L4487" s="96">
        <f t="shared" si="425"/>
        <v>0</v>
      </c>
    </row>
    <row r="4488" spans="1:12" ht="13.95" customHeight="1" x14ac:dyDescent="0.3">
      <c r="A4488" s="94">
        <v>43404</v>
      </c>
      <c r="B4488" s="57" t="s">
        <v>381</v>
      </c>
      <c r="C4488" s="57" t="s">
        <v>118</v>
      </c>
      <c r="D4488" s="19" t="str">
        <f t="shared" si="420"/>
        <v>Cyclicals</v>
      </c>
      <c r="E4488" s="19" t="str">
        <f t="shared" si="421"/>
        <v>Cyclicals ex-WEG &amp; Embraer</v>
      </c>
      <c r="F4488" s="100">
        <v>1.686E-3</v>
      </c>
      <c r="G4488" s="101">
        <v>16.228999999999999</v>
      </c>
      <c r="H4488" s="98">
        <v>-2.47E-3</v>
      </c>
      <c r="I4488" s="20">
        <f t="shared" si="422"/>
        <v>0</v>
      </c>
      <c r="J4488" s="102">
        <f t="shared" si="423"/>
        <v>0</v>
      </c>
      <c r="K4488" s="102">
        <f t="shared" si="424"/>
        <v>0</v>
      </c>
      <c r="L4488" s="96">
        <f t="shared" si="425"/>
        <v>0</v>
      </c>
    </row>
    <row r="4489" spans="1:12" ht="13.95" customHeight="1" x14ac:dyDescent="0.3">
      <c r="A4489" s="94">
        <v>43434</v>
      </c>
      <c r="B4489" s="57" t="s">
        <v>381</v>
      </c>
      <c r="C4489" s="57" t="s">
        <v>118</v>
      </c>
      <c r="D4489" s="19" t="str">
        <f t="shared" si="420"/>
        <v>Cyclicals</v>
      </c>
      <c r="E4489" s="19" t="str">
        <f t="shared" si="421"/>
        <v>Cyclicals ex-WEG &amp; Embraer</v>
      </c>
      <c r="F4489" s="100">
        <v>1.9369999999999999E-3</v>
      </c>
      <c r="G4489" s="101">
        <v>0.92200000000000004</v>
      </c>
      <c r="H4489" s="98">
        <v>2.1569999999999999E-2</v>
      </c>
      <c r="I4489" s="20">
        <f t="shared" si="422"/>
        <v>0</v>
      </c>
      <c r="J4489" s="102">
        <f t="shared" si="423"/>
        <v>0</v>
      </c>
      <c r="K4489" s="102">
        <f t="shared" si="424"/>
        <v>0</v>
      </c>
      <c r="L4489" s="96">
        <f t="shared" si="425"/>
        <v>0</v>
      </c>
    </row>
    <row r="4490" spans="1:12" ht="13.95" customHeight="1" x14ac:dyDescent="0.3">
      <c r="A4490" s="94">
        <v>43465</v>
      </c>
      <c r="B4490" s="57" t="s">
        <v>381</v>
      </c>
      <c r="C4490" s="57" t="s">
        <v>118</v>
      </c>
      <c r="D4490" s="19" t="str">
        <f t="shared" si="420"/>
        <v>Cyclicals</v>
      </c>
      <c r="E4490" s="19" t="str">
        <f t="shared" si="421"/>
        <v>Cyclicals ex-WEG &amp; Embraer</v>
      </c>
      <c r="F4490" s="100">
        <v>2.31E-3</v>
      </c>
      <c r="G4490" s="101">
        <v>0.45800000000000002</v>
      </c>
      <c r="H4490" s="98">
        <v>-2.98E-2</v>
      </c>
      <c r="I4490" s="20">
        <f t="shared" si="422"/>
        <v>0</v>
      </c>
      <c r="J4490" s="102">
        <f t="shared" si="423"/>
        <v>0</v>
      </c>
      <c r="K4490" s="102">
        <f t="shared" si="424"/>
        <v>0</v>
      </c>
      <c r="L4490" s="96">
        <f t="shared" si="425"/>
        <v>0</v>
      </c>
    </row>
    <row r="4491" spans="1:12" ht="13.95" customHeight="1" x14ac:dyDescent="0.3">
      <c r="A4491" s="94">
        <v>43496</v>
      </c>
      <c r="B4491" s="57" t="s">
        <v>381</v>
      </c>
      <c r="C4491" s="57" t="s">
        <v>118</v>
      </c>
      <c r="D4491" s="19" t="str">
        <f t="shared" si="420"/>
        <v>Cyclicals</v>
      </c>
      <c r="E4491" s="19" t="str">
        <f t="shared" si="421"/>
        <v>Cyclicals ex-WEG &amp; Embraer</v>
      </c>
      <c r="F4491" s="100">
        <v>2.0890000000000001E-3</v>
      </c>
      <c r="G4491" s="101">
        <v>0.35399999999999998</v>
      </c>
      <c r="H4491" s="98">
        <v>-3.1269999999999999E-2</v>
      </c>
      <c r="I4491" s="20">
        <f t="shared" si="422"/>
        <v>0</v>
      </c>
      <c r="J4491" s="102">
        <f t="shared" si="423"/>
        <v>0</v>
      </c>
      <c r="K4491" s="102">
        <f t="shared" si="424"/>
        <v>0</v>
      </c>
      <c r="L4491" s="96">
        <f t="shared" si="425"/>
        <v>0</v>
      </c>
    </row>
    <row r="4492" spans="1:12" ht="13.95" customHeight="1" x14ac:dyDescent="0.3">
      <c r="A4492" s="94">
        <v>43524</v>
      </c>
      <c r="B4492" s="57" t="s">
        <v>381</v>
      </c>
      <c r="C4492" s="57" t="s">
        <v>118</v>
      </c>
      <c r="D4492" s="19" t="str">
        <f t="shared" si="420"/>
        <v>Cyclicals</v>
      </c>
      <c r="E4492" s="19" t="str">
        <f t="shared" si="421"/>
        <v>Cyclicals ex-WEG &amp; Embraer</v>
      </c>
      <c r="F4492" s="100">
        <v>2.3119999999999998E-3</v>
      </c>
      <c r="G4492" s="101">
        <v>0.42699999999999999</v>
      </c>
      <c r="H4492" s="98">
        <v>-1.2160000000000001E-2</v>
      </c>
      <c r="I4492" s="20">
        <f t="shared" si="422"/>
        <v>0</v>
      </c>
      <c r="J4492" s="102">
        <f t="shared" si="423"/>
        <v>0</v>
      </c>
      <c r="K4492" s="102">
        <f t="shared" si="424"/>
        <v>0</v>
      </c>
      <c r="L4492" s="96">
        <f t="shared" si="425"/>
        <v>0</v>
      </c>
    </row>
    <row r="4493" spans="1:12" ht="13.95" customHeight="1" x14ac:dyDescent="0.3">
      <c r="A4493" s="94">
        <v>43555</v>
      </c>
      <c r="B4493" s="57" t="s">
        <v>381</v>
      </c>
      <c r="C4493" s="57" t="s">
        <v>118</v>
      </c>
      <c r="D4493" s="19" t="str">
        <f t="shared" si="420"/>
        <v>Cyclicals</v>
      </c>
      <c r="E4493" s="19" t="str">
        <f t="shared" si="421"/>
        <v>Cyclicals ex-WEG &amp; Embraer</v>
      </c>
      <c r="F4493" s="100">
        <v>2.2520000000000001E-3</v>
      </c>
      <c r="G4493" s="101">
        <v>0.29099999999999998</v>
      </c>
      <c r="H4493" s="98">
        <v>-6.6040000000000001E-2</v>
      </c>
      <c r="I4493" s="20">
        <f t="shared" si="422"/>
        <v>0</v>
      </c>
      <c r="J4493" s="102">
        <f t="shared" si="423"/>
        <v>0</v>
      </c>
      <c r="K4493" s="102">
        <f t="shared" si="424"/>
        <v>0</v>
      </c>
      <c r="L4493" s="96">
        <f t="shared" si="425"/>
        <v>0</v>
      </c>
    </row>
    <row r="4494" spans="1:12" ht="13.95" customHeight="1" x14ac:dyDescent="0.3">
      <c r="A4494" s="94">
        <v>43585</v>
      </c>
      <c r="B4494" s="57" t="s">
        <v>381</v>
      </c>
      <c r="C4494" s="57" t="s">
        <v>118</v>
      </c>
      <c r="D4494" s="19" t="str">
        <f t="shared" si="420"/>
        <v>Cyclicals</v>
      </c>
      <c r="E4494" s="19" t="str">
        <f t="shared" si="421"/>
        <v>Cyclicals ex-WEG &amp; Embraer</v>
      </c>
      <c r="F4494" s="100">
        <v>1.9659999999999999E-3</v>
      </c>
      <c r="G4494" s="101">
        <v>0.22700000000000001</v>
      </c>
      <c r="H4494" s="98">
        <v>-0.11796</v>
      </c>
      <c r="I4494" s="20">
        <f t="shared" si="422"/>
        <v>0</v>
      </c>
      <c r="J4494" s="102">
        <f t="shared" si="423"/>
        <v>0</v>
      </c>
      <c r="K4494" s="102">
        <f t="shared" si="424"/>
        <v>0</v>
      </c>
      <c r="L4494" s="96">
        <f t="shared" si="425"/>
        <v>0</v>
      </c>
    </row>
    <row r="4495" spans="1:12" ht="13.95" customHeight="1" x14ac:dyDescent="0.3">
      <c r="A4495" s="94">
        <v>43616</v>
      </c>
      <c r="B4495" s="57" t="s">
        <v>381</v>
      </c>
      <c r="C4495" s="57" t="s">
        <v>118</v>
      </c>
      <c r="D4495" s="19" t="str">
        <f t="shared" si="420"/>
        <v>Cyclicals</v>
      </c>
      <c r="E4495" s="19" t="str">
        <f t="shared" si="421"/>
        <v>Cyclicals ex-WEG &amp; Embraer</v>
      </c>
      <c r="F4495" s="100">
        <v>2.2360000000000001E-3</v>
      </c>
      <c r="G4495" s="101">
        <v>0.27500000000000002</v>
      </c>
      <c r="H4495" s="98">
        <v>-0.11039</v>
      </c>
      <c r="I4495" s="20">
        <f t="shared" si="422"/>
        <v>0</v>
      </c>
      <c r="J4495" s="102">
        <f t="shared" si="423"/>
        <v>0</v>
      </c>
      <c r="K4495" s="102">
        <f t="shared" si="424"/>
        <v>0</v>
      </c>
      <c r="L4495" s="96">
        <f t="shared" si="425"/>
        <v>0</v>
      </c>
    </row>
    <row r="4496" spans="1:12" ht="13.95" customHeight="1" x14ac:dyDescent="0.3">
      <c r="A4496" s="94">
        <v>43646</v>
      </c>
      <c r="B4496" s="57" t="s">
        <v>381</v>
      </c>
      <c r="C4496" s="57" t="s">
        <v>118</v>
      </c>
      <c r="D4496" s="19" t="str">
        <f t="shared" si="420"/>
        <v>Cyclicals</v>
      </c>
      <c r="E4496" s="19" t="str">
        <f t="shared" si="421"/>
        <v>Cyclicals ex-WEG &amp; Embraer</v>
      </c>
      <c r="F4496" s="100">
        <v>2.5990000000000002E-3</v>
      </c>
      <c r="G4496" s="101">
        <v>0.24299999999999999</v>
      </c>
      <c r="H4496" s="98">
        <v>-0.12354</v>
      </c>
      <c r="I4496" s="20">
        <f t="shared" si="422"/>
        <v>0</v>
      </c>
      <c r="J4496" s="102">
        <f t="shared" si="423"/>
        <v>0</v>
      </c>
      <c r="K4496" s="102">
        <f t="shared" si="424"/>
        <v>0</v>
      </c>
      <c r="L4496" s="96">
        <f t="shared" si="425"/>
        <v>0</v>
      </c>
    </row>
    <row r="4497" spans="1:12" ht="13.95" customHeight="1" x14ac:dyDescent="0.3">
      <c r="A4497" s="94">
        <v>43677</v>
      </c>
      <c r="B4497" s="57" t="s">
        <v>381</v>
      </c>
      <c r="C4497" s="57" t="s">
        <v>118</v>
      </c>
      <c r="D4497" s="19" t="str">
        <f t="shared" si="420"/>
        <v>Cyclicals</v>
      </c>
      <c r="E4497" s="19" t="str">
        <f t="shared" si="421"/>
        <v>Cyclicals ex-WEG &amp; Embraer</v>
      </c>
      <c r="F4497" s="100">
        <v>3.2260000000000001E-3</v>
      </c>
      <c r="G4497" s="101">
        <v>0.254</v>
      </c>
      <c r="H4497" s="98">
        <v>-0.13794999999999999</v>
      </c>
      <c r="I4497" s="20">
        <f t="shared" si="422"/>
        <v>0</v>
      </c>
      <c r="J4497" s="102">
        <f t="shared" si="423"/>
        <v>0</v>
      </c>
      <c r="K4497" s="102">
        <f t="shared" si="424"/>
        <v>0</v>
      </c>
      <c r="L4497" s="96">
        <f t="shared" si="425"/>
        <v>0</v>
      </c>
    </row>
    <row r="4498" spans="1:12" ht="13.95" customHeight="1" x14ac:dyDescent="0.3">
      <c r="A4498" s="94">
        <v>43708</v>
      </c>
      <c r="B4498" s="57" t="s">
        <v>381</v>
      </c>
      <c r="C4498" s="57" t="s">
        <v>118</v>
      </c>
      <c r="D4498" s="19" t="str">
        <f t="shared" si="420"/>
        <v>Cyclicals</v>
      </c>
      <c r="E4498" s="19" t="str">
        <f t="shared" si="421"/>
        <v>Cyclicals ex-WEG &amp; Embraer</v>
      </c>
      <c r="F4498" s="100">
        <v>2.5560000000000001E-3</v>
      </c>
      <c r="G4498" s="101">
        <v>0.17699999999999999</v>
      </c>
      <c r="H4498" s="98">
        <v>-0.14962</v>
      </c>
      <c r="I4498" s="20">
        <f t="shared" si="422"/>
        <v>0</v>
      </c>
      <c r="J4498" s="102">
        <f t="shared" si="423"/>
        <v>0</v>
      </c>
      <c r="K4498" s="102">
        <f t="shared" si="424"/>
        <v>0</v>
      </c>
      <c r="L4498" s="96">
        <f t="shared" si="425"/>
        <v>0</v>
      </c>
    </row>
    <row r="4499" spans="1:12" ht="13.95" customHeight="1" x14ac:dyDescent="0.3">
      <c r="A4499" s="94">
        <v>43738</v>
      </c>
      <c r="B4499" s="57" t="s">
        <v>381</v>
      </c>
      <c r="C4499" s="57" t="s">
        <v>118</v>
      </c>
      <c r="D4499" s="19" t="str">
        <f t="shared" si="420"/>
        <v>Cyclicals</v>
      </c>
      <c r="E4499" s="19" t="str">
        <f t="shared" si="421"/>
        <v>Cyclicals ex-WEG &amp; Embraer</v>
      </c>
      <c r="F4499" s="100">
        <v>2.4030000000000002E-3</v>
      </c>
      <c r="G4499" s="101">
        <v>0.187</v>
      </c>
      <c r="H4499" s="98">
        <v>-0.12938</v>
      </c>
      <c r="I4499" s="20">
        <f t="shared" si="422"/>
        <v>0</v>
      </c>
      <c r="J4499" s="102">
        <f t="shared" si="423"/>
        <v>0</v>
      </c>
      <c r="K4499" s="102">
        <f t="shared" si="424"/>
        <v>0</v>
      </c>
      <c r="L4499" s="96">
        <f t="shared" si="425"/>
        <v>0</v>
      </c>
    </row>
    <row r="4500" spans="1:12" ht="13.95" customHeight="1" x14ac:dyDescent="0.3">
      <c r="A4500" s="94">
        <v>43769</v>
      </c>
      <c r="B4500" s="57" t="s">
        <v>381</v>
      </c>
      <c r="C4500" s="57" t="s">
        <v>118</v>
      </c>
      <c r="D4500" s="19" t="str">
        <f t="shared" si="420"/>
        <v>Cyclicals</v>
      </c>
      <c r="E4500" s="19" t="str">
        <f t="shared" si="421"/>
        <v>Cyclicals ex-WEG &amp; Embraer</v>
      </c>
      <c r="F4500" s="100">
        <v>2.666E-3</v>
      </c>
      <c r="G4500" s="101">
        <v>0.216</v>
      </c>
      <c r="H4500" s="98">
        <v>-0.14223</v>
      </c>
      <c r="I4500" s="20">
        <f t="shared" si="422"/>
        <v>0</v>
      </c>
      <c r="J4500" s="102">
        <f t="shared" si="423"/>
        <v>0</v>
      </c>
      <c r="K4500" s="102">
        <f t="shared" si="424"/>
        <v>0</v>
      </c>
      <c r="L4500" s="96">
        <f t="shared" si="425"/>
        <v>0</v>
      </c>
    </row>
    <row r="4501" spans="1:12" ht="13.95" customHeight="1" x14ac:dyDescent="0.3">
      <c r="A4501" s="94">
        <v>43799</v>
      </c>
      <c r="B4501" s="57" t="s">
        <v>381</v>
      </c>
      <c r="C4501" s="57" t="s">
        <v>118</v>
      </c>
      <c r="D4501" s="19" t="str">
        <f t="shared" si="420"/>
        <v>Cyclicals</v>
      </c>
      <c r="E4501" s="19" t="str">
        <f t="shared" si="421"/>
        <v>Cyclicals ex-WEG &amp; Embraer</v>
      </c>
      <c r="F4501" s="100">
        <v>2.4520000000000002E-3</v>
      </c>
      <c r="G4501" s="101">
        <v>0.223</v>
      </c>
      <c r="H4501" s="98">
        <v>-0.14935999999999999</v>
      </c>
      <c r="I4501" s="20">
        <f t="shared" si="422"/>
        <v>0</v>
      </c>
      <c r="J4501" s="102">
        <f t="shared" si="423"/>
        <v>0</v>
      </c>
      <c r="K4501" s="102">
        <f t="shared" si="424"/>
        <v>0</v>
      </c>
      <c r="L4501" s="96">
        <f t="shared" si="425"/>
        <v>0</v>
      </c>
    </row>
    <row r="4502" spans="1:12" ht="13.95" customHeight="1" x14ac:dyDescent="0.3">
      <c r="A4502" s="94">
        <v>43830</v>
      </c>
      <c r="B4502" s="57" t="s">
        <v>381</v>
      </c>
      <c r="C4502" s="57" t="s">
        <v>118</v>
      </c>
      <c r="D4502" s="19" t="str">
        <f t="shared" si="420"/>
        <v>Cyclicals</v>
      </c>
      <c r="E4502" s="19" t="str">
        <f t="shared" si="421"/>
        <v>Cyclicals ex-WEG &amp; Embraer</v>
      </c>
      <c r="F4502" s="100">
        <v>2.4949999999999998E-3</v>
      </c>
      <c r="G4502" s="101">
        <v>0.20599999999999999</v>
      </c>
      <c r="H4502" s="98">
        <v>-0.16009999999999999</v>
      </c>
      <c r="I4502" s="20">
        <f t="shared" si="422"/>
        <v>0</v>
      </c>
      <c r="J4502" s="102">
        <f t="shared" si="423"/>
        <v>0</v>
      </c>
      <c r="K4502" s="102">
        <f t="shared" si="424"/>
        <v>0</v>
      </c>
      <c r="L4502" s="96">
        <f t="shared" si="425"/>
        <v>0</v>
      </c>
    </row>
    <row r="4503" spans="1:12" ht="13.95" customHeight="1" x14ac:dyDescent="0.3">
      <c r="A4503" s="94">
        <v>43861</v>
      </c>
      <c r="B4503" s="57" t="s">
        <v>381</v>
      </c>
      <c r="C4503" s="57" t="s">
        <v>118</v>
      </c>
      <c r="D4503" s="19" t="str">
        <f t="shared" si="420"/>
        <v>Cyclicals</v>
      </c>
      <c r="E4503" s="19" t="str">
        <f t="shared" si="421"/>
        <v>Cyclicals ex-WEG &amp; Embraer</v>
      </c>
      <c r="F4503" s="100">
        <v>2.294E-3</v>
      </c>
      <c r="G4503" s="101">
        <v>0.156</v>
      </c>
      <c r="H4503" s="98">
        <v>-0.20299</v>
      </c>
      <c r="I4503" s="20">
        <f t="shared" si="422"/>
        <v>0</v>
      </c>
      <c r="J4503" s="102">
        <f t="shared" si="423"/>
        <v>0</v>
      </c>
      <c r="K4503" s="102">
        <f t="shared" si="424"/>
        <v>0</v>
      </c>
      <c r="L4503" s="96">
        <f t="shared" si="425"/>
        <v>0</v>
      </c>
    </row>
    <row r="4504" spans="1:12" ht="13.95" customHeight="1" x14ac:dyDescent="0.3">
      <c r="A4504" s="94">
        <v>43890</v>
      </c>
      <c r="B4504" s="57" t="s">
        <v>381</v>
      </c>
      <c r="C4504" s="57" t="s">
        <v>118</v>
      </c>
      <c r="D4504" s="19" t="str">
        <f t="shared" si="420"/>
        <v>Cyclicals</v>
      </c>
      <c r="E4504" s="19" t="str">
        <f t="shared" si="421"/>
        <v>Cyclicals ex-WEG &amp; Embraer</v>
      </c>
      <c r="F4504" s="100">
        <v>1.877E-3</v>
      </c>
      <c r="G4504" s="101">
        <v>0.113</v>
      </c>
      <c r="H4504" s="98">
        <v>-0.20449000000000001</v>
      </c>
      <c r="I4504" s="20">
        <f t="shared" si="422"/>
        <v>0</v>
      </c>
      <c r="J4504" s="102">
        <f t="shared" si="423"/>
        <v>0</v>
      </c>
      <c r="K4504" s="102">
        <f t="shared" si="424"/>
        <v>0</v>
      </c>
      <c r="L4504" s="96">
        <f t="shared" si="425"/>
        <v>0</v>
      </c>
    </row>
    <row r="4505" spans="1:12" ht="13.95" customHeight="1" x14ac:dyDescent="0.3">
      <c r="A4505" s="94">
        <v>43921</v>
      </c>
      <c r="B4505" s="57" t="s">
        <v>381</v>
      </c>
      <c r="C4505" s="57" t="s">
        <v>118</v>
      </c>
      <c r="D4505" s="19" t="str">
        <f t="shared" si="420"/>
        <v>Cyclicals</v>
      </c>
      <c r="E4505" s="19" t="str">
        <f t="shared" si="421"/>
        <v>Cyclicals ex-WEG &amp; Embraer</v>
      </c>
      <c r="F4505" s="100">
        <v>1.1919999999999999E-3</v>
      </c>
      <c r="G4505" s="101">
        <v>0.109</v>
      </c>
      <c r="H4505" s="98">
        <v>5.917E-2</v>
      </c>
      <c r="I4505" s="20">
        <f t="shared" si="422"/>
        <v>0</v>
      </c>
      <c r="J4505" s="102">
        <f t="shared" si="423"/>
        <v>0</v>
      </c>
      <c r="K4505" s="102">
        <f t="shared" si="424"/>
        <v>0</v>
      </c>
      <c r="L4505" s="96">
        <f t="shared" si="425"/>
        <v>0</v>
      </c>
    </row>
    <row r="4506" spans="1:12" ht="13.95" customHeight="1" x14ac:dyDescent="0.3">
      <c r="A4506" s="94">
        <v>43951</v>
      </c>
      <c r="B4506" s="57" t="s">
        <v>381</v>
      </c>
      <c r="C4506" s="57" t="s">
        <v>118</v>
      </c>
      <c r="D4506" s="19" t="str">
        <f t="shared" si="420"/>
        <v>Cyclicals</v>
      </c>
      <c r="E4506" s="19" t="str">
        <f t="shared" si="421"/>
        <v>Cyclicals ex-WEG &amp; Embraer</v>
      </c>
      <c r="F4506" s="100">
        <v>1.1479999999999999E-3</v>
      </c>
      <c r="G4506" s="101">
        <v>0.63500000000000001</v>
      </c>
      <c r="H4506" s="98">
        <v>0.13966999999999999</v>
      </c>
      <c r="I4506" s="20">
        <f t="shared" si="422"/>
        <v>0</v>
      </c>
      <c r="J4506" s="102">
        <f t="shared" si="423"/>
        <v>0</v>
      </c>
      <c r="K4506" s="102">
        <f t="shared" si="424"/>
        <v>0</v>
      </c>
      <c r="L4506" s="96">
        <f t="shared" si="425"/>
        <v>0</v>
      </c>
    </row>
    <row r="4507" spans="1:12" ht="13.95" customHeight="1" x14ac:dyDescent="0.3">
      <c r="A4507" s="94">
        <v>43982</v>
      </c>
      <c r="B4507" s="57" t="s">
        <v>381</v>
      </c>
      <c r="C4507" s="57" t="s">
        <v>118</v>
      </c>
      <c r="D4507" s="19" t="str">
        <f t="shared" si="420"/>
        <v>Cyclicals</v>
      </c>
      <c r="E4507" s="19" t="str">
        <f t="shared" si="421"/>
        <v>Cyclicals ex-WEG &amp; Embraer</v>
      </c>
      <c r="F4507" s="100">
        <v>1.026E-3</v>
      </c>
      <c r="G4507" s="101">
        <v>0.63500000000000001</v>
      </c>
      <c r="H4507" s="98">
        <v>0.20680999999999999</v>
      </c>
      <c r="I4507" s="20">
        <f t="shared" si="422"/>
        <v>0</v>
      </c>
      <c r="J4507" s="102">
        <f t="shared" si="423"/>
        <v>0</v>
      </c>
      <c r="K4507" s="102">
        <f t="shared" si="424"/>
        <v>0</v>
      </c>
      <c r="L4507" s="96">
        <f t="shared" si="425"/>
        <v>0</v>
      </c>
    </row>
    <row r="4508" spans="1:12" ht="13.95" customHeight="1" x14ac:dyDescent="0.3">
      <c r="A4508" s="94">
        <v>44012</v>
      </c>
      <c r="B4508" s="57" t="s">
        <v>381</v>
      </c>
      <c r="C4508" s="57" t="s">
        <v>118</v>
      </c>
      <c r="D4508" s="19" t="str">
        <f t="shared" si="420"/>
        <v>Cyclicals</v>
      </c>
      <c r="E4508" s="19" t="str">
        <f t="shared" si="421"/>
        <v>Cyclicals ex-WEG &amp; Embraer</v>
      </c>
      <c r="F4508" s="100">
        <v>1.451E-3</v>
      </c>
      <c r="G4508" s="101">
        <v>0.63500000000000001</v>
      </c>
      <c r="H4508" s="98">
        <v>0.17527999999999999</v>
      </c>
      <c r="I4508" s="20">
        <f t="shared" si="422"/>
        <v>0</v>
      </c>
      <c r="J4508" s="102">
        <f t="shared" si="423"/>
        <v>0</v>
      </c>
      <c r="K4508" s="102">
        <f t="shared" si="424"/>
        <v>0</v>
      </c>
      <c r="L4508" s="96">
        <f t="shared" si="425"/>
        <v>0</v>
      </c>
    </row>
    <row r="4509" spans="1:12" ht="13.95" customHeight="1" x14ac:dyDescent="0.3">
      <c r="A4509" s="94">
        <v>44043</v>
      </c>
      <c r="B4509" s="57" t="s">
        <v>381</v>
      </c>
      <c r="C4509" s="57" t="s">
        <v>118</v>
      </c>
      <c r="D4509" s="19" t="str">
        <f t="shared" si="420"/>
        <v>Cyclicals</v>
      </c>
      <c r="E4509" s="19" t="str">
        <f t="shared" si="421"/>
        <v>Cyclicals ex-WEG &amp; Embraer</v>
      </c>
      <c r="F4509" s="100">
        <v>1.289E-3</v>
      </c>
      <c r="G4509" s="101">
        <v>0.63500000000000001</v>
      </c>
      <c r="H4509" s="98">
        <v>0.16617999999999999</v>
      </c>
      <c r="I4509" s="20">
        <f t="shared" si="422"/>
        <v>0</v>
      </c>
      <c r="J4509" s="102">
        <f t="shared" si="423"/>
        <v>0</v>
      </c>
      <c r="K4509" s="102">
        <f t="shared" si="424"/>
        <v>0</v>
      </c>
      <c r="L4509" s="96">
        <f t="shared" si="425"/>
        <v>0</v>
      </c>
    </row>
    <row r="4510" spans="1:12" ht="13.95" customHeight="1" x14ac:dyDescent="0.3">
      <c r="A4510" s="94">
        <v>44074</v>
      </c>
      <c r="B4510" s="57" t="s">
        <v>381</v>
      </c>
      <c r="C4510" s="57" t="s">
        <v>118</v>
      </c>
      <c r="D4510" s="19" t="str">
        <f t="shared" si="420"/>
        <v>Cyclicals</v>
      </c>
      <c r="E4510" s="19" t="str">
        <f t="shared" si="421"/>
        <v>Cyclicals ex-WEG &amp; Embraer</v>
      </c>
      <c r="F4510" s="100">
        <v>1.335E-3</v>
      </c>
      <c r="G4510" s="101">
        <v>0.63500000000000001</v>
      </c>
      <c r="H4510" s="98">
        <v>0.13156000000000001</v>
      </c>
      <c r="I4510" s="20">
        <f t="shared" si="422"/>
        <v>0</v>
      </c>
      <c r="J4510" s="102">
        <f t="shared" si="423"/>
        <v>0</v>
      </c>
      <c r="K4510" s="102">
        <f t="shared" si="424"/>
        <v>0</v>
      </c>
      <c r="L4510" s="96">
        <f t="shared" si="425"/>
        <v>0</v>
      </c>
    </row>
    <row r="4511" spans="1:12" ht="13.95" customHeight="1" x14ac:dyDescent="0.3">
      <c r="A4511" s="94">
        <v>44104</v>
      </c>
      <c r="B4511" s="57" t="s">
        <v>381</v>
      </c>
      <c r="C4511" s="57" t="s">
        <v>118</v>
      </c>
      <c r="D4511" s="19" t="str">
        <f t="shared" si="420"/>
        <v>Cyclicals</v>
      </c>
      <c r="E4511" s="19" t="str">
        <f t="shared" si="421"/>
        <v>Cyclicals ex-WEG &amp; Embraer</v>
      </c>
      <c r="F4511" s="100">
        <v>1.359E-3</v>
      </c>
      <c r="G4511" s="101">
        <v>0.63500000000000001</v>
      </c>
      <c r="H4511" s="98">
        <v>0.10578</v>
      </c>
      <c r="I4511" s="20">
        <f t="shared" si="422"/>
        <v>0</v>
      </c>
      <c r="J4511" s="102">
        <f t="shared" si="423"/>
        <v>0</v>
      </c>
      <c r="K4511" s="102">
        <f t="shared" si="424"/>
        <v>0</v>
      </c>
      <c r="L4511" s="96">
        <f t="shared" si="425"/>
        <v>0</v>
      </c>
    </row>
    <row r="4512" spans="1:12" ht="13.95" customHeight="1" x14ac:dyDescent="0.3">
      <c r="A4512" s="94">
        <v>44135</v>
      </c>
      <c r="B4512" s="57" t="s">
        <v>381</v>
      </c>
      <c r="C4512" s="57" t="s">
        <v>118</v>
      </c>
      <c r="D4512" s="19" t="str">
        <f t="shared" si="420"/>
        <v>Cyclicals</v>
      </c>
      <c r="E4512" s="19" t="str">
        <f t="shared" si="421"/>
        <v>Cyclicals ex-WEG &amp; Embraer</v>
      </c>
      <c r="F4512" s="100">
        <v>1.2539999999999999E-3</v>
      </c>
      <c r="G4512" s="101">
        <v>0.63500000000000001</v>
      </c>
      <c r="H4512" s="98">
        <v>6.9220000000000004E-2</v>
      </c>
      <c r="I4512" s="20">
        <f t="shared" si="422"/>
        <v>0</v>
      </c>
      <c r="J4512" s="102">
        <f t="shared" si="423"/>
        <v>0</v>
      </c>
      <c r="K4512" s="102">
        <f t="shared" si="424"/>
        <v>0</v>
      </c>
      <c r="L4512" s="96">
        <f t="shared" si="425"/>
        <v>0</v>
      </c>
    </row>
    <row r="4513" spans="1:12" ht="13.95" customHeight="1" x14ac:dyDescent="0.3">
      <c r="A4513" s="94">
        <v>44165</v>
      </c>
      <c r="B4513" s="57" t="s">
        <v>381</v>
      </c>
      <c r="C4513" s="57" t="s">
        <v>118</v>
      </c>
      <c r="D4513" s="19" t="str">
        <f t="shared" si="420"/>
        <v>Cyclicals</v>
      </c>
      <c r="E4513" s="19" t="str">
        <f t="shared" si="421"/>
        <v>Cyclicals ex-WEG &amp; Embraer</v>
      </c>
      <c r="F4513" s="100">
        <v>1.6230000000000001E-3</v>
      </c>
      <c r="G4513" s="101">
        <v>0.63500000000000001</v>
      </c>
      <c r="H4513" s="98">
        <v>8.617000000000001E-2</v>
      </c>
      <c r="I4513" s="20">
        <f t="shared" si="422"/>
        <v>0</v>
      </c>
      <c r="J4513" s="102">
        <f t="shared" si="423"/>
        <v>0</v>
      </c>
      <c r="K4513" s="102">
        <f t="shared" si="424"/>
        <v>0</v>
      </c>
      <c r="L4513" s="96">
        <f t="shared" si="425"/>
        <v>0</v>
      </c>
    </row>
    <row r="4514" spans="1:12" ht="13.95" customHeight="1" x14ac:dyDescent="0.3">
      <c r="A4514" s="94">
        <v>44196</v>
      </c>
      <c r="B4514" s="57" t="s">
        <v>381</v>
      </c>
      <c r="C4514" s="57" t="s">
        <v>118</v>
      </c>
      <c r="D4514" s="19" t="str">
        <f t="shared" si="420"/>
        <v>Cyclicals</v>
      </c>
      <c r="E4514" s="19" t="str">
        <f t="shared" si="421"/>
        <v>Cyclicals ex-WEG &amp; Embraer</v>
      </c>
      <c r="F4514" s="100">
        <v>1.5460000000000001E-3</v>
      </c>
      <c r="G4514" s="101">
        <v>0.63500000000000001</v>
      </c>
      <c r="H4514" s="98">
        <v>5.543E-2</v>
      </c>
      <c r="I4514" s="20">
        <f t="shared" si="422"/>
        <v>0</v>
      </c>
      <c r="J4514" s="102">
        <f t="shared" si="423"/>
        <v>0</v>
      </c>
      <c r="K4514" s="102">
        <f t="shared" si="424"/>
        <v>0</v>
      </c>
      <c r="L4514" s="96">
        <f t="shared" si="425"/>
        <v>0</v>
      </c>
    </row>
    <row r="4515" spans="1:12" ht="13.95" customHeight="1" x14ac:dyDescent="0.3">
      <c r="A4515" s="94">
        <v>44227</v>
      </c>
      <c r="B4515" s="57" t="s">
        <v>381</v>
      </c>
      <c r="C4515" s="57" t="s">
        <v>118</v>
      </c>
      <c r="D4515" s="19" t="str">
        <f t="shared" si="420"/>
        <v>Cyclicals</v>
      </c>
      <c r="E4515" s="19" t="str">
        <f t="shared" si="421"/>
        <v>Cyclicals ex-WEG &amp; Embraer</v>
      </c>
      <c r="F4515" s="100">
        <v>1.56E-3</v>
      </c>
      <c r="G4515" s="101">
        <v>0.63500000000000001</v>
      </c>
      <c r="H4515" s="98">
        <v>4.7010000000000003E-2</v>
      </c>
      <c r="I4515" s="20">
        <f t="shared" si="422"/>
        <v>0</v>
      </c>
      <c r="J4515" s="102">
        <f t="shared" si="423"/>
        <v>0</v>
      </c>
      <c r="K4515" s="102">
        <f t="shared" si="424"/>
        <v>0</v>
      </c>
      <c r="L4515" s="96">
        <f t="shared" si="425"/>
        <v>0</v>
      </c>
    </row>
    <row r="4516" spans="1:12" ht="13.95" customHeight="1" x14ac:dyDescent="0.3">
      <c r="A4516" s="94">
        <v>44255</v>
      </c>
      <c r="B4516" s="57" t="s">
        <v>381</v>
      </c>
      <c r="C4516" s="57" t="s">
        <v>118</v>
      </c>
      <c r="D4516" s="19" t="str">
        <f t="shared" si="420"/>
        <v>Cyclicals</v>
      </c>
      <c r="E4516" s="19" t="str">
        <f t="shared" si="421"/>
        <v>Cyclicals ex-WEG &amp; Embraer</v>
      </c>
      <c r="F4516" s="100">
        <v>1.47E-3</v>
      </c>
      <c r="G4516" s="101">
        <v>0.63500000000000001</v>
      </c>
      <c r="H4516" s="98">
        <v>4.061E-2</v>
      </c>
      <c r="I4516" s="20">
        <f t="shared" si="422"/>
        <v>0</v>
      </c>
      <c r="J4516" s="102">
        <f t="shared" si="423"/>
        <v>0</v>
      </c>
      <c r="K4516" s="102">
        <f t="shared" si="424"/>
        <v>0</v>
      </c>
      <c r="L4516" s="96">
        <f t="shared" si="425"/>
        <v>0</v>
      </c>
    </row>
    <row r="4517" spans="1:12" ht="13.95" customHeight="1" x14ac:dyDescent="0.3">
      <c r="A4517" s="94">
        <v>44286</v>
      </c>
      <c r="B4517" s="57" t="s">
        <v>381</v>
      </c>
      <c r="C4517" s="57" t="s">
        <v>118</v>
      </c>
      <c r="D4517" s="19" t="str">
        <f t="shared" si="420"/>
        <v>Cyclicals</v>
      </c>
      <c r="E4517" s="19" t="str">
        <f t="shared" si="421"/>
        <v>Cyclicals ex-WEG &amp; Embraer</v>
      </c>
      <c r="F4517" s="100">
        <v>1.39E-3</v>
      </c>
      <c r="G4517" s="101">
        <v>0.63500000000000001</v>
      </c>
      <c r="H4517" s="98">
        <v>5.1900000000000002E-2</v>
      </c>
      <c r="I4517" s="20">
        <f t="shared" si="422"/>
        <v>0</v>
      </c>
      <c r="J4517" s="102">
        <f t="shared" si="423"/>
        <v>0</v>
      </c>
      <c r="K4517" s="102">
        <f t="shared" si="424"/>
        <v>0</v>
      </c>
      <c r="L4517" s="96">
        <f t="shared" si="425"/>
        <v>0</v>
      </c>
    </row>
    <row r="4518" spans="1:12" ht="13.95" customHeight="1" x14ac:dyDescent="0.3">
      <c r="A4518" s="94">
        <v>44316</v>
      </c>
      <c r="B4518" s="57" t="s">
        <v>381</v>
      </c>
      <c r="C4518" s="57" t="s">
        <v>118</v>
      </c>
      <c r="D4518" s="19" t="str">
        <f t="shared" si="420"/>
        <v>Cyclicals</v>
      </c>
      <c r="E4518" s="19" t="str">
        <f t="shared" si="421"/>
        <v>Cyclicals ex-WEG &amp; Embraer</v>
      </c>
      <c r="F4518" s="100">
        <v>1.5200000000000001E-3</v>
      </c>
      <c r="G4518" s="101">
        <v>0.63500000000000001</v>
      </c>
      <c r="H4518" s="98">
        <v>7.2580000000000006E-2</v>
      </c>
      <c r="I4518" s="20">
        <f t="shared" si="422"/>
        <v>0</v>
      </c>
      <c r="J4518" s="102">
        <f t="shared" si="423"/>
        <v>0</v>
      </c>
      <c r="K4518" s="102">
        <f t="shared" si="424"/>
        <v>0</v>
      </c>
      <c r="L4518" s="96">
        <f t="shared" si="425"/>
        <v>0</v>
      </c>
    </row>
    <row r="4519" spans="1:12" ht="13.95" customHeight="1" x14ac:dyDescent="0.3">
      <c r="A4519" s="94">
        <v>44347</v>
      </c>
      <c r="B4519" s="57" t="s">
        <v>381</v>
      </c>
      <c r="C4519" s="57" t="s">
        <v>118</v>
      </c>
      <c r="D4519" s="19" t="str">
        <f t="shared" si="420"/>
        <v>Cyclicals</v>
      </c>
      <c r="E4519" s="19" t="str">
        <f t="shared" si="421"/>
        <v>Cyclicals ex-WEG &amp; Embraer</v>
      </c>
      <c r="F4519" s="100">
        <v>1.6299999999999999E-3</v>
      </c>
      <c r="G4519" s="101">
        <v>0.63500000000000001</v>
      </c>
      <c r="H4519" s="98">
        <v>6.6189999999999999E-2</v>
      </c>
      <c r="I4519" s="20">
        <f t="shared" si="422"/>
        <v>0</v>
      </c>
      <c r="J4519" s="102">
        <f t="shared" si="423"/>
        <v>0</v>
      </c>
      <c r="K4519" s="102">
        <f t="shared" si="424"/>
        <v>0</v>
      </c>
      <c r="L4519" s="96">
        <f t="shared" si="425"/>
        <v>0</v>
      </c>
    </row>
    <row r="4520" spans="1:12" ht="13.95" customHeight="1" x14ac:dyDescent="0.3">
      <c r="A4520" s="94">
        <v>44377</v>
      </c>
      <c r="B4520" s="57" t="s">
        <v>381</v>
      </c>
      <c r="C4520" s="57" t="s">
        <v>118</v>
      </c>
      <c r="D4520" s="19" t="str">
        <f t="shared" si="420"/>
        <v>Cyclicals</v>
      </c>
      <c r="E4520" s="19" t="str">
        <f t="shared" si="421"/>
        <v>Cyclicals ex-WEG &amp; Embraer</v>
      </c>
      <c r="F4520" s="100">
        <v>1.7799999999999999E-3</v>
      </c>
      <c r="G4520" s="101">
        <v>0.63500000000000001</v>
      </c>
      <c r="H4520" s="98">
        <v>6.4649999999999999E-2</v>
      </c>
      <c r="I4520" s="20">
        <f t="shared" si="422"/>
        <v>0</v>
      </c>
      <c r="J4520" s="102">
        <f t="shared" si="423"/>
        <v>0</v>
      </c>
      <c r="K4520" s="102">
        <f t="shared" si="424"/>
        <v>0</v>
      </c>
      <c r="L4520" s="96">
        <f t="shared" si="425"/>
        <v>0</v>
      </c>
    </row>
    <row r="4521" spans="1:12" ht="13.95" customHeight="1" x14ac:dyDescent="0.3">
      <c r="A4521" s="94">
        <v>44408</v>
      </c>
      <c r="B4521" s="57" t="s">
        <v>381</v>
      </c>
      <c r="C4521" s="57" t="s">
        <v>118</v>
      </c>
      <c r="D4521" s="19" t="str">
        <f t="shared" si="420"/>
        <v>Cyclicals</v>
      </c>
      <c r="E4521" s="19" t="str">
        <f t="shared" si="421"/>
        <v>Cyclicals ex-WEG &amp; Embraer</v>
      </c>
      <c r="F4521" s="100">
        <v>1.66E-3</v>
      </c>
      <c r="G4521" s="101">
        <v>0.63500000000000001</v>
      </c>
      <c r="H4521" s="98">
        <v>4.7690000000000003E-2</v>
      </c>
      <c r="I4521" s="20">
        <f t="shared" si="422"/>
        <v>0</v>
      </c>
      <c r="J4521" s="102">
        <f t="shared" si="423"/>
        <v>0</v>
      </c>
      <c r="K4521" s="102">
        <f t="shared" si="424"/>
        <v>0</v>
      </c>
      <c r="L4521" s="96">
        <f t="shared" si="425"/>
        <v>0</v>
      </c>
    </row>
    <row r="4522" spans="1:12" ht="13.95" customHeight="1" x14ac:dyDescent="0.3">
      <c r="A4522" s="94">
        <v>44439</v>
      </c>
      <c r="B4522" s="57" t="s">
        <v>381</v>
      </c>
      <c r="C4522" s="57" t="s">
        <v>118</v>
      </c>
      <c r="D4522" s="19" t="str">
        <f t="shared" si="420"/>
        <v>Cyclicals</v>
      </c>
      <c r="E4522" s="19" t="str">
        <f t="shared" si="421"/>
        <v>Cyclicals ex-WEG &amp; Embraer</v>
      </c>
      <c r="F4522" s="100">
        <v>1.66E-3</v>
      </c>
      <c r="G4522" s="101">
        <v>0.63500000000000001</v>
      </c>
      <c r="H4522" s="98">
        <v>6.1280000000000001E-2</v>
      </c>
      <c r="I4522" s="20">
        <f t="shared" si="422"/>
        <v>0</v>
      </c>
      <c r="J4522" s="102">
        <f t="shared" si="423"/>
        <v>0</v>
      </c>
      <c r="K4522" s="102">
        <f t="shared" si="424"/>
        <v>0</v>
      </c>
      <c r="L4522" s="96">
        <f t="shared" si="425"/>
        <v>0</v>
      </c>
    </row>
    <row r="4523" spans="1:12" ht="13.95" customHeight="1" x14ac:dyDescent="0.3">
      <c r="A4523" s="94">
        <v>44469</v>
      </c>
      <c r="B4523" s="57" t="s">
        <v>381</v>
      </c>
      <c r="C4523" s="57" t="s">
        <v>118</v>
      </c>
      <c r="D4523" s="19" t="str">
        <f t="shared" si="420"/>
        <v>Cyclicals</v>
      </c>
      <c r="E4523" s="19" t="str">
        <f t="shared" si="421"/>
        <v>Cyclicals ex-WEG &amp; Embraer</v>
      </c>
      <c r="F4523" s="100">
        <v>1.6100000000000001E-3</v>
      </c>
      <c r="G4523" s="101">
        <v>0.63500000000000001</v>
      </c>
      <c r="H4523" s="98">
        <v>4.7789999999999999E-2</v>
      </c>
      <c r="I4523" s="20">
        <f t="shared" si="422"/>
        <v>0</v>
      </c>
      <c r="J4523" s="102">
        <f t="shared" si="423"/>
        <v>0</v>
      </c>
      <c r="K4523" s="102">
        <f t="shared" si="424"/>
        <v>0</v>
      </c>
      <c r="L4523" s="96">
        <f t="shared" si="425"/>
        <v>0</v>
      </c>
    </row>
    <row r="4524" spans="1:12" ht="13.95" customHeight="1" x14ac:dyDescent="0.3">
      <c r="A4524" s="94">
        <v>44500</v>
      </c>
      <c r="B4524" s="57" t="s">
        <v>381</v>
      </c>
      <c r="C4524" s="57" t="s">
        <v>118</v>
      </c>
      <c r="D4524" s="19" t="str">
        <f t="shared" si="420"/>
        <v>Cyclicals</v>
      </c>
      <c r="E4524" s="19" t="str">
        <f t="shared" si="421"/>
        <v>Cyclicals ex-WEG &amp; Embraer</v>
      </c>
      <c r="F4524" s="100">
        <v>1.2800000000000001E-3</v>
      </c>
      <c r="G4524" s="101">
        <v>0.63500000000000001</v>
      </c>
      <c r="H4524" s="98">
        <v>3.492E-2</v>
      </c>
      <c r="I4524" s="20">
        <f t="shared" si="422"/>
        <v>0</v>
      </c>
      <c r="J4524" s="102">
        <f t="shared" si="423"/>
        <v>0</v>
      </c>
      <c r="K4524" s="102">
        <f t="shared" si="424"/>
        <v>0</v>
      </c>
      <c r="L4524" s="96">
        <f t="shared" si="425"/>
        <v>0</v>
      </c>
    </row>
    <row r="4525" spans="1:12" ht="13.95" customHeight="1" x14ac:dyDescent="0.3">
      <c r="A4525" s="94">
        <v>44530</v>
      </c>
      <c r="B4525" s="57" t="s">
        <v>381</v>
      </c>
      <c r="C4525" s="57" t="s">
        <v>118</v>
      </c>
      <c r="D4525" s="19" t="str">
        <f t="shared" si="420"/>
        <v>Cyclicals</v>
      </c>
      <c r="E4525" s="19" t="str">
        <f t="shared" si="421"/>
        <v>Cyclicals ex-WEG &amp; Embraer</v>
      </c>
      <c r="F4525" s="100">
        <v>1.3699999999999999E-3</v>
      </c>
      <c r="G4525" s="101">
        <v>0.63500000000000001</v>
      </c>
      <c r="H4525" s="98">
        <v>4.8570000000000002E-2</v>
      </c>
      <c r="I4525" s="20">
        <f t="shared" si="422"/>
        <v>0</v>
      </c>
      <c r="J4525" s="102">
        <f t="shared" si="423"/>
        <v>0</v>
      </c>
      <c r="K4525" s="102">
        <f t="shared" si="424"/>
        <v>0</v>
      </c>
      <c r="L4525" s="96">
        <f t="shared" si="425"/>
        <v>0</v>
      </c>
    </row>
    <row r="4526" spans="1:12" ht="13.95" customHeight="1" x14ac:dyDescent="0.3">
      <c r="A4526" s="94">
        <v>44561</v>
      </c>
      <c r="B4526" s="57" t="s">
        <v>381</v>
      </c>
      <c r="C4526" s="57" t="s">
        <v>118</v>
      </c>
      <c r="D4526" s="19" t="str">
        <f t="shared" si="420"/>
        <v>Cyclicals</v>
      </c>
      <c r="E4526" s="19" t="str">
        <f t="shared" si="421"/>
        <v>Cyclicals ex-WEG &amp; Embraer</v>
      </c>
      <c r="F4526" s="100">
        <v>1.4300000000000001E-3</v>
      </c>
      <c r="G4526" s="101">
        <v>0.63500000000000001</v>
      </c>
      <c r="H4526" s="98">
        <v>2.01E-2</v>
      </c>
      <c r="I4526" s="20">
        <f t="shared" si="422"/>
        <v>0</v>
      </c>
      <c r="J4526" s="102">
        <f t="shared" si="423"/>
        <v>0</v>
      </c>
      <c r="K4526" s="102">
        <f t="shared" si="424"/>
        <v>0</v>
      </c>
      <c r="L4526" s="96">
        <f t="shared" si="425"/>
        <v>0</v>
      </c>
    </row>
    <row r="4527" spans="1:12" ht="13.95" customHeight="1" x14ac:dyDescent="0.3">
      <c r="A4527" s="94">
        <v>44592</v>
      </c>
      <c r="B4527" s="57" t="s">
        <v>381</v>
      </c>
      <c r="C4527" s="57" t="s">
        <v>118</v>
      </c>
      <c r="D4527" s="19" t="str">
        <f t="shared" si="420"/>
        <v>Cyclicals</v>
      </c>
      <c r="E4527" s="19" t="str">
        <f t="shared" si="421"/>
        <v>Cyclicals ex-WEG &amp; Embraer</v>
      </c>
      <c r="F4527" s="100">
        <v>1.4300000000000001E-3</v>
      </c>
      <c r="G4527" s="101">
        <v>0.63500000000000001</v>
      </c>
      <c r="H4527" s="98">
        <v>1.01E-2</v>
      </c>
      <c r="I4527" s="20">
        <f t="shared" si="422"/>
        <v>0</v>
      </c>
      <c r="J4527" s="102">
        <f t="shared" si="423"/>
        <v>0</v>
      </c>
      <c r="K4527" s="102">
        <f t="shared" si="424"/>
        <v>0</v>
      </c>
      <c r="L4527" s="96">
        <f t="shared" si="425"/>
        <v>0</v>
      </c>
    </row>
    <row r="4528" spans="1:12" ht="13.95" customHeight="1" x14ac:dyDescent="0.3">
      <c r="A4528" s="94">
        <v>44620</v>
      </c>
      <c r="B4528" s="57" t="s">
        <v>381</v>
      </c>
      <c r="C4528" s="57" t="s">
        <v>118</v>
      </c>
      <c r="D4528" s="19" t="str">
        <f t="shared" si="420"/>
        <v>Cyclicals</v>
      </c>
      <c r="E4528" s="19" t="str">
        <f t="shared" si="421"/>
        <v>Cyclicals ex-WEG &amp; Embraer</v>
      </c>
      <c r="F4528" s="100">
        <v>1.34E-3</v>
      </c>
      <c r="G4528" s="101">
        <v>0.63500000000000001</v>
      </c>
      <c r="H4528" s="98">
        <v>1.0959999999999999E-2</v>
      </c>
      <c r="I4528" s="20">
        <f t="shared" si="422"/>
        <v>0</v>
      </c>
      <c r="J4528" s="102">
        <f t="shared" si="423"/>
        <v>0</v>
      </c>
      <c r="K4528" s="102">
        <f t="shared" si="424"/>
        <v>0</v>
      </c>
      <c r="L4528" s="96">
        <f t="shared" si="425"/>
        <v>0</v>
      </c>
    </row>
    <row r="4529" spans="1:12" ht="13.95" customHeight="1" x14ac:dyDescent="0.3">
      <c r="A4529" s="94">
        <v>44651</v>
      </c>
      <c r="B4529" s="57" t="s">
        <v>381</v>
      </c>
      <c r="C4529" s="57" t="s">
        <v>118</v>
      </c>
      <c r="D4529" s="19" t="str">
        <f t="shared" si="420"/>
        <v>Cyclicals</v>
      </c>
      <c r="E4529" s="19" t="str">
        <f t="shared" si="421"/>
        <v>Cyclicals ex-WEG &amp; Embraer</v>
      </c>
      <c r="F4529" s="100">
        <v>1.2700000000000001E-3</v>
      </c>
      <c r="G4529" s="101">
        <v>0.63500000000000001</v>
      </c>
      <c r="H4529" s="98">
        <v>1.086E-2</v>
      </c>
      <c r="I4529" s="20">
        <f t="shared" si="422"/>
        <v>0</v>
      </c>
      <c r="J4529" s="102">
        <f t="shared" si="423"/>
        <v>0</v>
      </c>
      <c r="K4529" s="102">
        <f t="shared" si="424"/>
        <v>0</v>
      </c>
      <c r="L4529" s="96">
        <f t="shared" si="425"/>
        <v>0</v>
      </c>
    </row>
    <row r="4530" spans="1:12" ht="13.95" customHeight="1" x14ac:dyDescent="0.3">
      <c r="A4530" s="94">
        <v>44681</v>
      </c>
      <c r="B4530" s="57" t="s">
        <v>381</v>
      </c>
      <c r="C4530" s="57" t="s">
        <v>118</v>
      </c>
      <c r="D4530" s="19" t="str">
        <f t="shared" si="420"/>
        <v>Cyclicals</v>
      </c>
      <c r="E4530" s="19" t="str">
        <f t="shared" si="421"/>
        <v>Cyclicals ex-WEG &amp; Embraer</v>
      </c>
      <c r="F4530" s="100">
        <v>1.2600000000000001E-3</v>
      </c>
      <c r="G4530" s="101">
        <v>0.63500000000000001</v>
      </c>
      <c r="H4530" s="98">
        <v>5.3500000000000006E-3</v>
      </c>
      <c r="I4530" s="20">
        <f t="shared" si="422"/>
        <v>0</v>
      </c>
      <c r="J4530" s="102">
        <f t="shared" si="423"/>
        <v>0</v>
      </c>
      <c r="K4530" s="102">
        <f t="shared" si="424"/>
        <v>0</v>
      </c>
      <c r="L4530" s="96">
        <f t="shared" si="425"/>
        <v>0</v>
      </c>
    </row>
    <row r="4531" spans="1:12" ht="13.95" customHeight="1" x14ac:dyDescent="0.3">
      <c r="A4531" s="94">
        <v>44712</v>
      </c>
      <c r="B4531" s="57" t="s">
        <v>381</v>
      </c>
      <c r="C4531" s="57" t="s">
        <v>118</v>
      </c>
      <c r="D4531" s="19" t="str">
        <f t="shared" si="420"/>
        <v>Cyclicals</v>
      </c>
      <c r="E4531" s="19" t="str">
        <f t="shared" si="421"/>
        <v>Cyclicals ex-WEG &amp; Embraer</v>
      </c>
      <c r="F4531" s="100">
        <v>1.1800000000000001E-3</v>
      </c>
      <c r="G4531" s="101">
        <v>0.63500000000000001</v>
      </c>
      <c r="H4531" s="98">
        <v>-6.0299999999999998E-3</v>
      </c>
      <c r="I4531" s="20">
        <f t="shared" si="422"/>
        <v>0</v>
      </c>
      <c r="J4531" s="102">
        <f t="shared" si="423"/>
        <v>0</v>
      </c>
      <c r="K4531" s="102">
        <f t="shared" si="424"/>
        <v>0</v>
      </c>
      <c r="L4531" s="96">
        <f t="shared" si="425"/>
        <v>0</v>
      </c>
    </row>
    <row r="4532" spans="1:12" ht="13.95" customHeight="1" x14ac:dyDescent="0.3">
      <c r="A4532" s="94">
        <v>44742</v>
      </c>
      <c r="B4532" s="57" t="s">
        <v>381</v>
      </c>
      <c r="C4532" s="57" t="s">
        <v>118</v>
      </c>
      <c r="D4532" s="19" t="str">
        <f t="shared" si="420"/>
        <v>Cyclicals</v>
      </c>
      <c r="E4532" s="19" t="str">
        <f t="shared" si="421"/>
        <v>Cyclicals ex-WEG &amp; Embraer</v>
      </c>
      <c r="F4532" s="100">
        <v>8.3000000000000001E-4</v>
      </c>
      <c r="G4532" s="101">
        <v>0.95799999999999996</v>
      </c>
      <c r="H4532" s="98">
        <v>-5.7399999999999986E-3</v>
      </c>
      <c r="I4532" s="20">
        <f t="shared" si="422"/>
        <v>0</v>
      </c>
      <c r="J4532" s="102">
        <f t="shared" si="423"/>
        <v>0</v>
      </c>
      <c r="K4532" s="102">
        <f t="shared" si="424"/>
        <v>0</v>
      </c>
      <c r="L4532" s="96">
        <f t="shared" si="425"/>
        <v>0</v>
      </c>
    </row>
    <row r="4533" spans="1:12" ht="13.95" customHeight="1" x14ac:dyDescent="0.3">
      <c r="A4533" s="94">
        <v>44773</v>
      </c>
      <c r="B4533" s="57" t="s">
        <v>381</v>
      </c>
      <c r="C4533" s="57" t="s">
        <v>118</v>
      </c>
      <c r="D4533" s="19" t="str">
        <f t="shared" si="420"/>
        <v>Cyclicals</v>
      </c>
      <c r="E4533" s="19" t="str">
        <f t="shared" si="421"/>
        <v>Cyclicals ex-WEG &amp; Embraer</v>
      </c>
      <c r="F4533" s="100">
        <v>7.2999999999999996E-4</v>
      </c>
      <c r="G4533" s="101">
        <v>18.741</v>
      </c>
      <c r="H4533" s="98">
        <v>-1.2330000000000001E-2</v>
      </c>
      <c r="I4533" s="20">
        <f t="shared" si="422"/>
        <v>0</v>
      </c>
      <c r="J4533" s="102">
        <f t="shared" si="423"/>
        <v>0</v>
      </c>
      <c r="K4533" s="102">
        <f t="shared" si="424"/>
        <v>0</v>
      </c>
      <c r="L4533" s="96">
        <f t="shared" si="425"/>
        <v>0</v>
      </c>
    </row>
    <row r="4534" spans="1:12" ht="13.95" customHeight="1" x14ac:dyDescent="0.3">
      <c r="A4534" s="94">
        <v>44804</v>
      </c>
      <c r="B4534" s="57" t="s">
        <v>381</v>
      </c>
      <c r="C4534" s="57" t="s">
        <v>118</v>
      </c>
      <c r="D4534" s="19" t="str">
        <f t="shared" si="420"/>
        <v>Cyclicals</v>
      </c>
      <c r="E4534" s="19" t="str">
        <f t="shared" si="421"/>
        <v>Cyclicals ex-WEG &amp; Embraer</v>
      </c>
      <c r="F4534" s="100">
        <v>8.5999999999999998E-4</v>
      </c>
      <c r="G4534" s="101">
        <v>18.741</v>
      </c>
      <c r="H4534" s="98">
        <v>-6.1900000000000002E-3</v>
      </c>
      <c r="I4534" s="20">
        <f t="shared" si="422"/>
        <v>0</v>
      </c>
      <c r="J4534" s="102">
        <f t="shared" si="423"/>
        <v>0</v>
      </c>
      <c r="K4534" s="102">
        <f t="shared" si="424"/>
        <v>0</v>
      </c>
      <c r="L4534" s="96">
        <f t="shared" si="425"/>
        <v>0</v>
      </c>
    </row>
    <row r="4535" spans="1:12" ht="13.95" customHeight="1" x14ac:dyDescent="0.3">
      <c r="A4535" s="94">
        <v>44834</v>
      </c>
      <c r="B4535" s="57" t="s">
        <v>381</v>
      </c>
      <c r="C4535" s="57" t="s">
        <v>118</v>
      </c>
      <c r="D4535" s="19" t="str">
        <f t="shared" si="420"/>
        <v>Cyclicals</v>
      </c>
      <c r="E4535" s="19" t="str">
        <f t="shared" si="421"/>
        <v>Cyclicals ex-WEG &amp; Embraer</v>
      </c>
      <c r="F4535" s="100">
        <v>8.1999999999999998E-4</v>
      </c>
      <c r="G4535" s="101">
        <v>18.741</v>
      </c>
      <c r="H4535" s="98">
        <v>-9.4900000000000002E-3</v>
      </c>
      <c r="I4535" s="20">
        <f t="shared" si="422"/>
        <v>0</v>
      </c>
      <c r="J4535" s="102">
        <f t="shared" si="423"/>
        <v>0</v>
      </c>
      <c r="K4535" s="102">
        <f t="shared" si="424"/>
        <v>0</v>
      </c>
      <c r="L4535" s="96">
        <f t="shared" si="425"/>
        <v>0</v>
      </c>
    </row>
    <row r="4536" spans="1:12" ht="13.95" customHeight="1" x14ac:dyDescent="0.3">
      <c r="A4536" s="94">
        <v>44865</v>
      </c>
      <c r="B4536" s="57" t="s">
        <v>381</v>
      </c>
      <c r="C4536" s="57" t="s">
        <v>118</v>
      </c>
      <c r="D4536" s="19" t="str">
        <f t="shared" si="420"/>
        <v>Cyclicals</v>
      </c>
      <c r="E4536" s="19" t="str">
        <f t="shared" si="421"/>
        <v>Cyclicals ex-WEG &amp; Embraer</v>
      </c>
      <c r="F4536" s="100">
        <v>8.4000000000000003E-4</v>
      </c>
      <c r="G4536" s="101">
        <v>18.741</v>
      </c>
      <c r="H4536" s="98">
        <v>-1.2880000000000001E-2</v>
      </c>
      <c r="I4536" s="20">
        <f t="shared" si="422"/>
        <v>0</v>
      </c>
      <c r="J4536" s="102">
        <f t="shared" si="423"/>
        <v>0</v>
      </c>
      <c r="K4536" s="102">
        <f t="shared" si="424"/>
        <v>0</v>
      </c>
      <c r="L4536" s="96">
        <f t="shared" si="425"/>
        <v>0</v>
      </c>
    </row>
    <row r="4537" spans="1:12" ht="13.95" customHeight="1" x14ac:dyDescent="0.3">
      <c r="A4537" s="94">
        <v>44895</v>
      </c>
      <c r="B4537" s="57" t="s">
        <v>381</v>
      </c>
      <c r="C4537" s="57" t="s">
        <v>118</v>
      </c>
      <c r="D4537" s="19" t="str">
        <f t="shared" si="420"/>
        <v>Cyclicals</v>
      </c>
      <c r="E4537" s="19" t="str">
        <f t="shared" si="421"/>
        <v>Cyclicals ex-WEG &amp; Embraer</v>
      </c>
      <c r="F4537" s="100">
        <v>7.5999999999999993E-4</v>
      </c>
      <c r="G4537" s="101">
        <v>18.741</v>
      </c>
      <c r="H4537" s="98">
        <v>-1.7520000000000001E-2</v>
      </c>
      <c r="I4537" s="20">
        <f t="shared" si="422"/>
        <v>0</v>
      </c>
      <c r="J4537" s="102">
        <f t="shared" si="423"/>
        <v>0</v>
      </c>
      <c r="K4537" s="102">
        <f t="shared" si="424"/>
        <v>0</v>
      </c>
      <c r="L4537" s="96">
        <f t="shared" si="425"/>
        <v>0</v>
      </c>
    </row>
    <row r="4538" spans="1:12" ht="13.95" customHeight="1" x14ac:dyDescent="0.3">
      <c r="A4538" s="94">
        <v>44926</v>
      </c>
      <c r="B4538" s="57" t="s">
        <v>381</v>
      </c>
      <c r="C4538" s="57" t="s">
        <v>118</v>
      </c>
      <c r="D4538" s="19" t="str">
        <f t="shared" si="420"/>
        <v>Cyclicals</v>
      </c>
      <c r="E4538" s="19" t="str">
        <f t="shared" si="421"/>
        <v>Cyclicals ex-WEG &amp; Embraer</v>
      </c>
      <c r="F4538" s="100">
        <v>7.1999999999999994E-4</v>
      </c>
      <c r="G4538" s="101">
        <v>18.741</v>
      </c>
      <c r="H4538" s="98">
        <v>-1.46E-2</v>
      </c>
      <c r="I4538" s="20">
        <f t="shared" si="422"/>
        <v>0</v>
      </c>
      <c r="J4538" s="102">
        <f t="shared" si="423"/>
        <v>0</v>
      </c>
      <c r="K4538" s="102">
        <f t="shared" si="424"/>
        <v>0</v>
      </c>
      <c r="L4538" s="96">
        <f t="shared" si="425"/>
        <v>0</v>
      </c>
    </row>
    <row r="4539" spans="1:12" ht="13.95" customHeight="1" x14ac:dyDescent="0.3">
      <c r="A4539" s="94">
        <v>44957</v>
      </c>
      <c r="B4539" s="57" t="s">
        <v>381</v>
      </c>
      <c r="C4539" s="57" t="s">
        <v>118</v>
      </c>
      <c r="D4539" s="19" t="str">
        <f t="shared" si="420"/>
        <v>Cyclicals</v>
      </c>
      <c r="E4539" s="19" t="str">
        <f t="shared" si="421"/>
        <v>Cyclicals ex-WEG &amp; Embraer</v>
      </c>
      <c r="F4539" s="100">
        <v>7.2999999999999996E-4</v>
      </c>
      <c r="G4539" s="101">
        <v>18.741</v>
      </c>
      <c r="H4539" s="98">
        <v>-2.9229999999999999E-2</v>
      </c>
      <c r="I4539" s="20">
        <f t="shared" si="422"/>
        <v>0</v>
      </c>
      <c r="J4539" s="102">
        <f t="shared" si="423"/>
        <v>0</v>
      </c>
      <c r="K4539" s="102">
        <f t="shared" si="424"/>
        <v>0</v>
      </c>
      <c r="L4539" s="96">
        <f t="shared" si="425"/>
        <v>0</v>
      </c>
    </row>
    <row r="4540" spans="1:12" ht="13.95" customHeight="1" x14ac:dyDescent="0.3">
      <c r="A4540" s="94">
        <v>44985</v>
      </c>
      <c r="B4540" s="57" t="s">
        <v>381</v>
      </c>
      <c r="C4540" s="57" t="s">
        <v>118</v>
      </c>
      <c r="D4540" s="19" t="str">
        <f t="shared" si="420"/>
        <v>Cyclicals</v>
      </c>
      <c r="E4540" s="19" t="str">
        <f t="shared" si="421"/>
        <v>Cyclicals ex-WEG &amp; Embraer</v>
      </c>
      <c r="F4540" s="100">
        <v>5.6999999999999998E-4</v>
      </c>
      <c r="G4540" s="101">
        <v>18.741</v>
      </c>
      <c r="H4540" s="98">
        <v>-3.3709999999999997E-2</v>
      </c>
      <c r="I4540" s="20">
        <f t="shared" si="422"/>
        <v>0</v>
      </c>
      <c r="J4540" s="102">
        <f t="shared" si="423"/>
        <v>0</v>
      </c>
      <c r="K4540" s="102">
        <f t="shared" si="424"/>
        <v>0</v>
      </c>
      <c r="L4540" s="96">
        <f t="shared" si="425"/>
        <v>0</v>
      </c>
    </row>
    <row r="4541" spans="1:12" ht="13.95" customHeight="1" x14ac:dyDescent="0.3">
      <c r="A4541" s="94">
        <v>45016</v>
      </c>
      <c r="B4541" s="57" t="s">
        <v>381</v>
      </c>
      <c r="C4541" s="57" t="s">
        <v>118</v>
      </c>
      <c r="D4541" s="19" t="str">
        <f t="shared" si="420"/>
        <v>Cyclicals</v>
      </c>
      <c r="E4541" s="19" t="str">
        <f t="shared" si="421"/>
        <v>Cyclicals ex-WEG &amp; Embraer</v>
      </c>
      <c r="F4541" s="100">
        <v>7.0999999999999991E-4</v>
      </c>
      <c r="G4541" s="101">
        <v>18.741</v>
      </c>
      <c r="H4541" s="98">
        <v>-1.772E-2</v>
      </c>
      <c r="I4541" s="20">
        <f t="shared" si="422"/>
        <v>0</v>
      </c>
      <c r="J4541" s="102">
        <f t="shared" si="423"/>
        <v>0</v>
      </c>
      <c r="K4541" s="102">
        <f t="shared" si="424"/>
        <v>0</v>
      </c>
      <c r="L4541" s="96">
        <f t="shared" si="425"/>
        <v>0</v>
      </c>
    </row>
    <row r="4542" spans="1:12" ht="13.95" customHeight="1" x14ac:dyDescent="0.3">
      <c r="A4542" s="94">
        <v>45046</v>
      </c>
      <c r="B4542" s="57" t="s">
        <v>381</v>
      </c>
      <c r="C4542" s="57" t="s">
        <v>118</v>
      </c>
      <c r="D4542" s="19" t="str">
        <f t="shared" si="420"/>
        <v>Cyclicals</v>
      </c>
      <c r="E4542" s="19" t="str">
        <f t="shared" si="421"/>
        <v>Cyclicals ex-WEG &amp; Embraer</v>
      </c>
      <c r="F4542" s="100">
        <v>7.9000000000000001E-4</v>
      </c>
      <c r="G4542" s="101">
        <v>18.741</v>
      </c>
      <c r="H4542" s="98">
        <v>2.9099999999999998E-3</v>
      </c>
      <c r="I4542" s="20">
        <f t="shared" si="422"/>
        <v>0</v>
      </c>
      <c r="J4542" s="102">
        <f t="shared" si="423"/>
        <v>0</v>
      </c>
      <c r="K4542" s="102">
        <f t="shared" si="424"/>
        <v>0</v>
      </c>
      <c r="L4542" s="96">
        <f t="shared" si="425"/>
        <v>0</v>
      </c>
    </row>
    <row r="4543" spans="1:12" ht="13.95" customHeight="1" x14ac:dyDescent="0.3">
      <c r="A4543" s="94">
        <v>45077</v>
      </c>
      <c r="B4543" s="57" t="s">
        <v>381</v>
      </c>
      <c r="C4543" s="57" t="s">
        <v>118</v>
      </c>
      <c r="D4543" s="19" t="str">
        <f t="shared" si="420"/>
        <v>Cyclicals</v>
      </c>
      <c r="E4543" s="19" t="str">
        <f t="shared" si="421"/>
        <v>Cyclicals ex-WEG &amp; Embraer</v>
      </c>
      <c r="F4543" s="100">
        <v>9.5E-4</v>
      </c>
      <c r="G4543" s="101">
        <v>0.11899999999999999</v>
      </c>
      <c r="H4543" s="98">
        <v>2.0200000000000001E-3</v>
      </c>
      <c r="I4543" s="20">
        <f t="shared" si="422"/>
        <v>0</v>
      </c>
      <c r="J4543" s="102">
        <f t="shared" si="423"/>
        <v>0</v>
      </c>
      <c r="K4543" s="102">
        <f t="shared" si="424"/>
        <v>0</v>
      </c>
      <c r="L4543" s="96">
        <f t="shared" si="425"/>
        <v>0</v>
      </c>
    </row>
    <row r="4544" spans="1:12" ht="13.95" customHeight="1" x14ac:dyDescent="0.3">
      <c r="A4544" s="94">
        <v>45107</v>
      </c>
      <c r="B4544" s="57" t="s">
        <v>381</v>
      </c>
      <c r="C4544" s="57" t="s">
        <v>118</v>
      </c>
      <c r="D4544" s="19" t="str">
        <f t="shared" si="420"/>
        <v>Cyclicals</v>
      </c>
      <c r="E4544" s="19" t="str">
        <f t="shared" si="421"/>
        <v>Cyclicals ex-WEG &amp; Embraer</v>
      </c>
      <c r="F4544" s="100">
        <v>1.4E-3</v>
      </c>
      <c r="G4544" s="101">
        <v>0.13400000000000001</v>
      </c>
      <c r="H4544" s="98">
        <v>-2.324E-2</v>
      </c>
      <c r="I4544" s="20">
        <f t="shared" si="422"/>
        <v>0</v>
      </c>
      <c r="J4544" s="102">
        <f t="shared" si="423"/>
        <v>0</v>
      </c>
      <c r="K4544" s="102">
        <f t="shared" si="424"/>
        <v>0</v>
      </c>
      <c r="L4544" s="96">
        <f t="shared" si="425"/>
        <v>0</v>
      </c>
    </row>
    <row r="4545" spans="1:12" ht="13.95" customHeight="1" x14ac:dyDescent="0.3">
      <c r="A4545" s="94">
        <v>45138</v>
      </c>
      <c r="B4545" s="57" t="s">
        <v>381</v>
      </c>
      <c r="C4545" s="57" t="s">
        <v>118</v>
      </c>
      <c r="D4545" s="19" t="str">
        <f t="shared" si="420"/>
        <v>Cyclicals</v>
      </c>
      <c r="E4545" s="19" t="str">
        <f t="shared" si="421"/>
        <v>Cyclicals ex-WEG &amp; Embraer</v>
      </c>
      <c r="F4545" s="100">
        <v>9.8999999999999999E-4</v>
      </c>
      <c r="G4545" s="101">
        <v>7.3999999999999996E-2</v>
      </c>
      <c r="H4545" s="98">
        <v>-3.5549999999999998E-2</v>
      </c>
      <c r="I4545" s="20">
        <f t="shared" si="422"/>
        <v>0</v>
      </c>
      <c r="J4545" s="102">
        <f t="shared" si="423"/>
        <v>0</v>
      </c>
      <c r="K4545" s="102">
        <f t="shared" si="424"/>
        <v>0</v>
      </c>
      <c r="L4545" s="96">
        <f t="shared" si="425"/>
        <v>0</v>
      </c>
    </row>
    <row r="4546" spans="1:12" ht="13.95" customHeight="1" x14ac:dyDescent="0.3">
      <c r="A4546" s="94">
        <v>45169</v>
      </c>
      <c r="B4546" s="57" t="s">
        <v>381</v>
      </c>
      <c r="C4546" s="57" t="s">
        <v>118</v>
      </c>
      <c r="D4546" s="19" t="str">
        <f t="shared" si="420"/>
        <v>Cyclicals</v>
      </c>
      <c r="E4546" s="19" t="str">
        <f t="shared" si="421"/>
        <v>Cyclicals ex-WEG &amp; Embraer</v>
      </c>
      <c r="F4546" s="100">
        <v>7.6999999999999996E-4</v>
      </c>
      <c r="G4546" s="101">
        <v>4.2999999999999997E-2</v>
      </c>
      <c r="H4546" s="98">
        <v>-3.6380000000000003E-2</v>
      </c>
      <c r="I4546" s="20">
        <f t="shared" si="422"/>
        <v>0</v>
      </c>
      <c r="J4546" s="102">
        <f t="shared" si="423"/>
        <v>0</v>
      </c>
      <c r="K4546" s="102">
        <f t="shared" si="424"/>
        <v>0</v>
      </c>
      <c r="L4546" s="96">
        <f t="shared" si="425"/>
        <v>0</v>
      </c>
    </row>
    <row r="4547" spans="1:12" ht="13.95" customHeight="1" x14ac:dyDescent="0.3">
      <c r="A4547" s="94">
        <v>45199</v>
      </c>
      <c r="B4547" s="57" t="s">
        <v>381</v>
      </c>
      <c r="C4547" s="57" t="s">
        <v>118</v>
      </c>
      <c r="D4547" s="19" t="str">
        <f t="shared" si="420"/>
        <v>Cyclicals</v>
      </c>
      <c r="E4547" s="19" t="str">
        <f t="shared" si="421"/>
        <v>Cyclicals ex-WEG &amp; Embraer</v>
      </c>
      <c r="F4547" s="100">
        <v>6.4999999999999997E-4</v>
      </c>
      <c r="G4547" s="101">
        <v>4.4999999999999998E-2</v>
      </c>
      <c r="H4547" s="98">
        <v>-3.9370000000000002E-2</v>
      </c>
      <c r="I4547" s="20">
        <f t="shared" si="422"/>
        <v>0</v>
      </c>
      <c r="J4547" s="102">
        <f t="shared" si="423"/>
        <v>0</v>
      </c>
      <c r="K4547" s="102">
        <f t="shared" si="424"/>
        <v>0</v>
      </c>
      <c r="L4547" s="96">
        <f t="shared" si="425"/>
        <v>0</v>
      </c>
    </row>
    <row r="4548" spans="1:12" ht="13.95" customHeight="1" x14ac:dyDescent="0.3">
      <c r="A4548" s="94">
        <v>45230</v>
      </c>
      <c r="B4548" s="57" t="s">
        <v>381</v>
      </c>
      <c r="C4548" s="57" t="s">
        <v>118</v>
      </c>
      <c r="D4548" s="19" t="str">
        <f t="shared" si="420"/>
        <v>Cyclicals</v>
      </c>
      <c r="E4548" s="19" t="str">
        <f t="shared" si="421"/>
        <v>Cyclicals ex-WEG &amp; Embraer</v>
      </c>
      <c r="F4548" s="100">
        <v>8.5999999999999998E-4</v>
      </c>
      <c r="G4548" s="101">
        <v>6.4000000000000001E-2</v>
      </c>
      <c r="H4548" s="98">
        <v>-6.4340000000000008E-2</v>
      </c>
      <c r="I4548" s="20">
        <f t="shared" si="422"/>
        <v>0</v>
      </c>
      <c r="J4548" s="102">
        <f t="shared" si="423"/>
        <v>0</v>
      </c>
      <c r="K4548" s="102">
        <f t="shared" si="424"/>
        <v>0</v>
      </c>
      <c r="L4548" s="96">
        <f t="shared" si="425"/>
        <v>0</v>
      </c>
    </row>
    <row r="4549" spans="1:12" ht="13.95" customHeight="1" x14ac:dyDescent="0.3">
      <c r="A4549" s="94">
        <v>45260</v>
      </c>
      <c r="B4549" s="57" t="s">
        <v>381</v>
      </c>
      <c r="C4549" s="57" t="s">
        <v>118</v>
      </c>
      <c r="D4549" s="19" t="str">
        <f t="shared" ref="D4549:D4612" si="426">VLOOKUP(C4549,GicsMap,2,FALSE)</f>
        <v>Cyclicals</v>
      </c>
      <c r="E4549" s="19" t="str">
        <f t="shared" ref="E4549:E4612" si="427">IF(D4549="Cyclicals",IF(COUNTIF(GlobalList,B4549)&gt;0,"WEG &amp; Embraer","Cyclicals ex-WEG &amp; Embraer"),D4549)</f>
        <v>Cyclicals ex-WEG &amp; Embraer</v>
      </c>
      <c r="F4549" s="100">
        <v>8.1999999999999998E-4</v>
      </c>
      <c r="G4549" s="101">
        <v>9.0999999999999998E-2</v>
      </c>
      <c r="H4549" s="98">
        <v>-5.0849999999999999E-2</v>
      </c>
      <c r="I4549" s="20">
        <f t="shared" ref="I4549:I4612" si="428">IF(AND(ISNUMBER(G4549),ISNUMBER(H4549),G4549&gt;=PEmin,G4549&lt;=PEmax,H4549&gt;=ROEmin,H4549&lt;=ROEmax),1,0)</f>
        <v>0</v>
      </c>
      <c r="J4549" s="102">
        <f t="shared" ref="J4549:J4612" si="429">IF(I4549=1,F4549/G4549,0)</f>
        <v>0</v>
      </c>
      <c r="K4549" s="102">
        <f t="shared" ref="K4549:K4612" si="430">IF(I4549=1,J4549/H4549,0)</f>
        <v>0</v>
      </c>
      <c r="L4549" s="96">
        <f t="shared" ref="L4549:L4612" si="431">I4549*F4549</f>
        <v>0</v>
      </c>
    </row>
    <row r="4550" spans="1:12" ht="13.95" customHeight="1" x14ac:dyDescent="0.3">
      <c r="A4550" s="94">
        <v>45291</v>
      </c>
      <c r="B4550" s="57" t="s">
        <v>381</v>
      </c>
      <c r="C4550" s="57" t="s">
        <v>118</v>
      </c>
      <c r="D4550" s="19" t="str">
        <f t="shared" si="426"/>
        <v>Cyclicals</v>
      </c>
      <c r="E4550" s="19" t="str">
        <f t="shared" si="427"/>
        <v>Cyclicals ex-WEG &amp; Embraer</v>
      </c>
      <c r="F4550" s="100">
        <v>7.7999999999999999E-4</v>
      </c>
      <c r="G4550" s="101">
        <v>0.08</v>
      </c>
      <c r="H4550" s="98">
        <v>-2.9499999999999998E-2</v>
      </c>
      <c r="I4550" s="20">
        <f t="shared" si="428"/>
        <v>0</v>
      </c>
      <c r="J4550" s="102">
        <f t="shared" si="429"/>
        <v>0</v>
      </c>
      <c r="K4550" s="102">
        <f t="shared" si="430"/>
        <v>0</v>
      </c>
      <c r="L4550" s="96">
        <f t="shared" si="431"/>
        <v>0</v>
      </c>
    </row>
    <row r="4551" spans="1:12" ht="13.95" customHeight="1" x14ac:dyDescent="0.3">
      <c r="A4551" s="94">
        <v>43861</v>
      </c>
      <c r="B4551" s="57" t="s">
        <v>226</v>
      </c>
      <c r="C4551" s="57" t="s">
        <v>114</v>
      </c>
      <c r="D4551" s="19" t="str">
        <f t="shared" si="426"/>
        <v>Defensives</v>
      </c>
      <c r="E4551" s="19" t="str">
        <f t="shared" si="427"/>
        <v>Defensives</v>
      </c>
      <c r="F4551" s="100">
        <v>6.4900000000000001E-3</v>
      </c>
      <c r="G4551" s="101">
        <v>40.543999999999997</v>
      </c>
      <c r="H4551" s="98">
        <v>0.16131000000000001</v>
      </c>
      <c r="I4551" s="20">
        <f t="shared" si="428"/>
        <v>1</v>
      </c>
      <c r="J4551" s="102">
        <f t="shared" si="429"/>
        <v>1.6007300710339385E-4</v>
      </c>
      <c r="K4551" s="102">
        <f t="shared" si="430"/>
        <v>9.9233157958833213E-4</v>
      </c>
      <c r="L4551" s="96">
        <f t="shared" si="431"/>
        <v>6.4900000000000001E-3</v>
      </c>
    </row>
    <row r="4552" spans="1:12" ht="13.95" customHeight="1" x14ac:dyDescent="0.3">
      <c r="A4552" s="94">
        <v>43890</v>
      </c>
      <c r="B4552" s="57" t="s">
        <v>226</v>
      </c>
      <c r="C4552" s="57" t="s">
        <v>114</v>
      </c>
      <c r="D4552" s="19" t="str">
        <f t="shared" si="426"/>
        <v>Defensives</v>
      </c>
      <c r="E4552" s="19" t="str">
        <f t="shared" si="427"/>
        <v>Defensives</v>
      </c>
      <c r="F4552" s="100">
        <v>6.5290000000000001E-3</v>
      </c>
      <c r="G4552" s="101">
        <v>35.889000000000003</v>
      </c>
      <c r="H4552" s="98">
        <v>0.16131000000000001</v>
      </c>
      <c r="I4552" s="20">
        <f t="shared" si="428"/>
        <v>1</v>
      </c>
      <c r="J4552" s="102">
        <f t="shared" si="429"/>
        <v>1.8192203739307306E-4</v>
      </c>
      <c r="K4552" s="102">
        <f t="shared" si="430"/>
        <v>1.127779042793832E-3</v>
      </c>
      <c r="L4552" s="96">
        <f t="shared" si="431"/>
        <v>6.5290000000000001E-3</v>
      </c>
    </row>
    <row r="4553" spans="1:12" ht="13.95" customHeight="1" x14ac:dyDescent="0.3">
      <c r="A4553" s="94">
        <v>43921</v>
      </c>
      <c r="B4553" s="57" t="s">
        <v>226</v>
      </c>
      <c r="C4553" s="57" t="s">
        <v>114</v>
      </c>
      <c r="D4553" s="19" t="str">
        <f t="shared" si="426"/>
        <v>Defensives</v>
      </c>
      <c r="E4553" s="19" t="str">
        <f t="shared" si="427"/>
        <v>Defensives</v>
      </c>
      <c r="F4553" s="100">
        <v>7.1720000000000004E-3</v>
      </c>
      <c r="G4553" s="101">
        <v>27.428999999999998</v>
      </c>
      <c r="H4553" s="98">
        <v>0.16131000000000001</v>
      </c>
      <c r="I4553" s="20">
        <f t="shared" si="428"/>
        <v>1</v>
      </c>
      <c r="J4553" s="102">
        <f t="shared" si="429"/>
        <v>2.6147508111852422E-4</v>
      </c>
      <c r="K4553" s="102">
        <f t="shared" si="430"/>
        <v>1.6209477473096783E-3</v>
      </c>
      <c r="L4553" s="96">
        <f t="shared" si="431"/>
        <v>7.1720000000000004E-3</v>
      </c>
    </row>
    <row r="4554" spans="1:12" ht="13.95" customHeight="1" x14ac:dyDescent="0.3">
      <c r="A4554" s="94">
        <v>43951</v>
      </c>
      <c r="B4554" s="57" t="s">
        <v>226</v>
      </c>
      <c r="C4554" s="57" t="s">
        <v>114</v>
      </c>
      <c r="D4554" s="19" t="str">
        <f t="shared" si="426"/>
        <v>Defensives</v>
      </c>
      <c r="E4554" s="19" t="str">
        <f t="shared" si="427"/>
        <v>Defensives</v>
      </c>
      <c r="F4554" s="100">
        <v>7.8269999999999989E-3</v>
      </c>
      <c r="G4554" s="101">
        <v>38.091000000000001</v>
      </c>
      <c r="H4554" s="98">
        <v>0.16131000000000001</v>
      </c>
      <c r="I4554" s="20">
        <f t="shared" si="428"/>
        <v>1</v>
      </c>
      <c r="J4554" s="102">
        <f t="shared" si="429"/>
        <v>2.0548160982909345E-4</v>
      </c>
      <c r="K4554" s="102">
        <f t="shared" si="430"/>
        <v>1.2738305736103989E-3</v>
      </c>
      <c r="L4554" s="96">
        <f t="shared" si="431"/>
        <v>7.8269999999999989E-3</v>
      </c>
    </row>
    <row r="4555" spans="1:12" ht="13.95" customHeight="1" x14ac:dyDescent="0.3">
      <c r="A4555" s="94">
        <v>43982</v>
      </c>
      <c r="B4555" s="57" t="s">
        <v>226</v>
      </c>
      <c r="C4555" s="57" t="s">
        <v>114</v>
      </c>
      <c r="D4555" s="19" t="str">
        <f t="shared" si="426"/>
        <v>Defensives</v>
      </c>
      <c r="E4555" s="19" t="str">
        <f t="shared" si="427"/>
        <v>Defensives</v>
      </c>
      <c r="F4555" s="100">
        <v>7.541E-3</v>
      </c>
      <c r="G4555" s="101">
        <v>42.621000000000002</v>
      </c>
      <c r="H4555" s="98">
        <v>0.16131000000000001</v>
      </c>
      <c r="I4555" s="20">
        <f t="shared" si="428"/>
        <v>1</v>
      </c>
      <c r="J4555" s="102">
        <f t="shared" si="429"/>
        <v>1.7693155955984138E-4</v>
      </c>
      <c r="K4555" s="102">
        <f t="shared" si="430"/>
        <v>1.0968418545647595E-3</v>
      </c>
      <c r="L4555" s="96">
        <f t="shared" si="431"/>
        <v>7.541E-3</v>
      </c>
    </row>
    <row r="4556" spans="1:12" ht="13.95" customHeight="1" x14ac:dyDescent="0.3">
      <c r="A4556" s="94">
        <v>44012</v>
      </c>
      <c r="B4556" s="57" t="s">
        <v>226</v>
      </c>
      <c r="C4556" s="57" t="s">
        <v>114</v>
      </c>
      <c r="D4556" s="19" t="str">
        <f t="shared" si="426"/>
        <v>Defensives</v>
      </c>
      <c r="E4556" s="19" t="str">
        <f t="shared" si="427"/>
        <v>Defensives</v>
      </c>
      <c r="F4556" s="100">
        <v>7.8440000000000003E-3</v>
      </c>
      <c r="G4556" s="101">
        <v>46.302</v>
      </c>
      <c r="H4556" s="98">
        <v>0.16131000000000001</v>
      </c>
      <c r="I4556" s="20">
        <f t="shared" si="428"/>
        <v>1</v>
      </c>
      <c r="J4556" s="102">
        <f t="shared" si="429"/>
        <v>1.694095287460585E-4</v>
      </c>
      <c r="K4556" s="102">
        <f t="shared" si="430"/>
        <v>1.0502109524893589E-3</v>
      </c>
      <c r="L4556" s="96">
        <f t="shared" si="431"/>
        <v>7.8440000000000003E-3</v>
      </c>
    </row>
    <row r="4557" spans="1:12" ht="13.95" customHeight="1" x14ac:dyDescent="0.3">
      <c r="A4557" s="94">
        <v>44043</v>
      </c>
      <c r="B4557" s="57" t="s">
        <v>226</v>
      </c>
      <c r="C4557" s="57" t="s">
        <v>114</v>
      </c>
      <c r="D4557" s="19" t="str">
        <f t="shared" si="426"/>
        <v>Defensives</v>
      </c>
      <c r="E4557" s="19" t="str">
        <f t="shared" si="427"/>
        <v>Defensives</v>
      </c>
      <c r="F4557" s="100">
        <v>7.5579999999999996E-3</v>
      </c>
      <c r="G4557" s="101">
        <v>46.451999999999998</v>
      </c>
      <c r="H4557" s="98">
        <v>0.16131000000000001</v>
      </c>
      <c r="I4557" s="20">
        <f t="shared" si="428"/>
        <v>1</v>
      </c>
      <c r="J4557" s="102">
        <f t="shared" si="429"/>
        <v>1.6270558856453974E-4</v>
      </c>
      <c r="K4557" s="102">
        <f t="shared" si="430"/>
        <v>1.0086515936057264E-3</v>
      </c>
      <c r="L4557" s="96">
        <f t="shared" si="431"/>
        <v>7.5579999999999996E-3</v>
      </c>
    </row>
    <row r="4558" spans="1:12" ht="13.95" customHeight="1" x14ac:dyDescent="0.3">
      <c r="A4558" s="94">
        <v>44074</v>
      </c>
      <c r="B4558" s="57" t="s">
        <v>226</v>
      </c>
      <c r="C4558" s="57" t="s">
        <v>114</v>
      </c>
      <c r="D4558" s="19" t="str">
        <f t="shared" si="426"/>
        <v>Defensives</v>
      </c>
      <c r="E4558" s="19" t="str">
        <f t="shared" si="427"/>
        <v>Defensives</v>
      </c>
      <c r="F4558" s="100">
        <v>7.7880000000000007E-3</v>
      </c>
      <c r="G4558" s="101">
        <v>48.170999999999999</v>
      </c>
      <c r="H4558" s="98">
        <v>0.1643</v>
      </c>
      <c r="I4558" s="20">
        <f t="shared" si="428"/>
        <v>1</v>
      </c>
      <c r="J4558" s="102">
        <f t="shared" si="429"/>
        <v>1.6167403624587408E-4</v>
      </c>
      <c r="K4558" s="102">
        <f t="shared" si="430"/>
        <v>9.840172626042244E-4</v>
      </c>
      <c r="L4558" s="96">
        <f t="shared" si="431"/>
        <v>7.7880000000000007E-3</v>
      </c>
    </row>
    <row r="4559" spans="1:12" ht="13.95" customHeight="1" x14ac:dyDescent="0.3">
      <c r="A4559" s="94">
        <v>44104</v>
      </c>
      <c r="B4559" s="57" t="s">
        <v>226</v>
      </c>
      <c r="C4559" s="57" t="s">
        <v>114</v>
      </c>
      <c r="D4559" s="19" t="str">
        <f t="shared" si="426"/>
        <v>Defensives</v>
      </c>
      <c r="E4559" s="19" t="str">
        <f t="shared" si="427"/>
        <v>Defensives</v>
      </c>
      <c r="F4559" s="100">
        <v>7.7949999999999998E-3</v>
      </c>
      <c r="G4559" s="101">
        <v>44.817999999999998</v>
      </c>
      <c r="H4559" s="98">
        <v>0.13915</v>
      </c>
      <c r="I4559" s="20">
        <f t="shared" si="428"/>
        <v>1</v>
      </c>
      <c r="J4559" s="102">
        <f t="shared" si="429"/>
        <v>1.7392565487081083E-4</v>
      </c>
      <c r="K4559" s="102">
        <f t="shared" si="430"/>
        <v>1.2499148751046413E-3</v>
      </c>
      <c r="L4559" s="96">
        <f t="shared" si="431"/>
        <v>7.7949999999999998E-3</v>
      </c>
    </row>
    <row r="4560" spans="1:12" ht="13.95" customHeight="1" x14ac:dyDescent="0.3">
      <c r="A4560" s="94">
        <v>44135</v>
      </c>
      <c r="B4560" s="57" t="s">
        <v>226</v>
      </c>
      <c r="C4560" s="57" t="s">
        <v>114</v>
      </c>
      <c r="D4560" s="19" t="str">
        <f t="shared" si="426"/>
        <v>Defensives</v>
      </c>
      <c r="E4560" s="19" t="str">
        <f t="shared" si="427"/>
        <v>Defensives</v>
      </c>
      <c r="F4560" s="100">
        <v>8.1079999999999989E-3</v>
      </c>
      <c r="G4560" s="101">
        <v>43.673999999999999</v>
      </c>
      <c r="H4560" s="98">
        <v>0.14223</v>
      </c>
      <c r="I4560" s="20">
        <f t="shared" si="428"/>
        <v>1</v>
      </c>
      <c r="J4560" s="102">
        <f t="shared" si="429"/>
        <v>1.8564821175069834E-4</v>
      </c>
      <c r="K4560" s="102">
        <f t="shared" si="430"/>
        <v>1.3052676070498372E-3</v>
      </c>
      <c r="L4560" s="96">
        <f t="shared" si="431"/>
        <v>8.1079999999999989E-3</v>
      </c>
    </row>
    <row r="4561" spans="1:12" ht="13.95" customHeight="1" x14ac:dyDescent="0.3">
      <c r="A4561" s="94">
        <v>44165</v>
      </c>
      <c r="B4561" s="57" t="s">
        <v>226</v>
      </c>
      <c r="C4561" s="57" t="s">
        <v>114</v>
      </c>
      <c r="D4561" s="19" t="str">
        <f t="shared" si="426"/>
        <v>Defensives</v>
      </c>
      <c r="E4561" s="19" t="str">
        <f t="shared" si="427"/>
        <v>Defensives</v>
      </c>
      <c r="F4561" s="100">
        <v>7.8429999999999993E-3</v>
      </c>
      <c r="G4561" s="101">
        <v>46.521000000000001</v>
      </c>
      <c r="H4561" s="98">
        <v>0.14423</v>
      </c>
      <c r="I4561" s="20">
        <f t="shared" si="428"/>
        <v>1</v>
      </c>
      <c r="J4561" s="102">
        <f t="shared" si="429"/>
        <v>1.685905290084048E-4</v>
      </c>
      <c r="K4561" s="102">
        <f t="shared" si="430"/>
        <v>1.1689005685946391E-3</v>
      </c>
      <c r="L4561" s="96">
        <f t="shared" si="431"/>
        <v>7.8429999999999993E-3</v>
      </c>
    </row>
    <row r="4562" spans="1:12" ht="13.95" customHeight="1" x14ac:dyDescent="0.3">
      <c r="A4562" s="94">
        <v>44196</v>
      </c>
      <c r="B4562" s="57" t="s">
        <v>226</v>
      </c>
      <c r="C4562" s="57" t="s">
        <v>114</v>
      </c>
      <c r="D4562" s="19" t="str">
        <f t="shared" si="426"/>
        <v>Defensives</v>
      </c>
      <c r="E4562" s="19" t="str">
        <f t="shared" si="427"/>
        <v>Defensives</v>
      </c>
      <c r="F4562" s="100">
        <v>7.7219999999999997E-3</v>
      </c>
      <c r="G4562" s="101">
        <v>53.093000000000004</v>
      </c>
      <c r="H4562" s="98">
        <v>0.13472999999999999</v>
      </c>
      <c r="I4562" s="20">
        <f t="shared" si="428"/>
        <v>1</v>
      </c>
      <c r="J4562" s="102">
        <f t="shared" si="429"/>
        <v>1.4544290207748665E-4</v>
      </c>
      <c r="K4562" s="102">
        <f t="shared" si="430"/>
        <v>1.0795138579194439E-3</v>
      </c>
      <c r="L4562" s="96">
        <f t="shared" si="431"/>
        <v>7.7219999999999997E-3</v>
      </c>
    </row>
    <row r="4563" spans="1:12" ht="13.95" customHeight="1" x14ac:dyDescent="0.3">
      <c r="A4563" s="94">
        <v>44227</v>
      </c>
      <c r="B4563" s="57" t="s">
        <v>226</v>
      </c>
      <c r="C4563" s="57" t="s">
        <v>114</v>
      </c>
      <c r="D4563" s="19" t="str">
        <f t="shared" si="426"/>
        <v>Defensives</v>
      </c>
      <c r="E4563" s="19" t="str">
        <f t="shared" si="427"/>
        <v>Defensives</v>
      </c>
      <c r="F4563" s="100">
        <v>8.8100000000000001E-3</v>
      </c>
      <c r="G4563" s="101">
        <v>58.131</v>
      </c>
      <c r="H4563" s="98">
        <v>0.13600000000000001</v>
      </c>
      <c r="I4563" s="20">
        <f t="shared" si="428"/>
        <v>1</v>
      </c>
      <c r="J4563" s="102">
        <f t="shared" si="429"/>
        <v>1.5155424816363041E-4</v>
      </c>
      <c r="K4563" s="102">
        <f t="shared" si="430"/>
        <v>1.1143694717914E-3</v>
      </c>
      <c r="L4563" s="96">
        <f t="shared" si="431"/>
        <v>8.8100000000000001E-3</v>
      </c>
    </row>
    <row r="4564" spans="1:12" ht="13.95" customHeight="1" x14ac:dyDescent="0.3">
      <c r="A4564" s="94">
        <v>44255</v>
      </c>
      <c r="B4564" s="57" t="s">
        <v>226</v>
      </c>
      <c r="C4564" s="57" t="s">
        <v>114</v>
      </c>
      <c r="D4564" s="19" t="str">
        <f t="shared" si="426"/>
        <v>Defensives</v>
      </c>
      <c r="E4564" s="19" t="str">
        <f t="shared" si="427"/>
        <v>Defensives</v>
      </c>
      <c r="F4564" s="100">
        <v>8.3000000000000001E-3</v>
      </c>
      <c r="G4564" s="101">
        <v>51.252000000000002</v>
      </c>
      <c r="H4564" s="98">
        <v>0.13524</v>
      </c>
      <c r="I4564" s="20">
        <f t="shared" si="428"/>
        <v>1</v>
      </c>
      <c r="J4564" s="102">
        <f t="shared" si="429"/>
        <v>1.6194489971123078E-4</v>
      </c>
      <c r="K4564" s="102">
        <f t="shared" si="430"/>
        <v>1.1974630265545014E-3</v>
      </c>
      <c r="L4564" s="96">
        <f t="shared" si="431"/>
        <v>8.3000000000000001E-3</v>
      </c>
    </row>
    <row r="4565" spans="1:12" ht="13.95" customHeight="1" x14ac:dyDescent="0.3">
      <c r="A4565" s="94">
        <v>44286</v>
      </c>
      <c r="B4565" s="57" t="s">
        <v>226</v>
      </c>
      <c r="C4565" s="57" t="s">
        <v>114</v>
      </c>
      <c r="D4565" s="19" t="str">
        <f t="shared" si="426"/>
        <v>Defensives</v>
      </c>
      <c r="E4565" s="19" t="str">
        <f t="shared" si="427"/>
        <v>Defensives</v>
      </c>
      <c r="F4565" s="100">
        <v>7.5700000000000003E-3</v>
      </c>
      <c r="G4565" s="101">
        <v>47.470999999999997</v>
      </c>
      <c r="H4565" s="98">
        <v>0.15454000000000001</v>
      </c>
      <c r="I4565" s="20">
        <f t="shared" si="428"/>
        <v>1</v>
      </c>
      <c r="J4565" s="102">
        <f t="shared" si="429"/>
        <v>1.5946577910724445E-4</v>
      </c>
      <c r="K4565" s="102">
        <f t="shared" si="430"/>
        <v>1.0318738132991099E-3</v>
      </c>
      <c r="L4565" s="96">
        <f t="shared" si="431"/>
        <v>7.5700000000000003E-3</v>
      </c>
    </row>
    <row r="4566" spans="1:12" ht="13.95" customHeight="1" x14ac:dyDescent="0.3">
      <c r="A4566" s="94">
        <v>44316</v>
      </c>
      <c r="B4566" s="57" t="s">
        <v>226</v>
      </c>
      <c r="C4566" s="57" t="s">
        <v>114</v>
      </c>
      <c r="D4566" s="19" t="str">
        <f t="shared" si="426"/>
        <v>Defensives</v>
      </c>
      <c r="E4566" s="19" t="str">
        <f t="shared" si="427"/>
        <v>Defensives</v>
      </c>
      <c r="F4566" s="100">
        <v>8.4899999999999993E-3</v>
      </c>
      <c r="G4566" s="101">
        <v>45.15</v>
      </c>
      <c r="H4566" s="98">
        <v>0.14066000000000001</v>
      </c>
      <c r="I4566" s="20">
        <f t="shared" si="428"/>
        <v>1</v>
      </c>
      <c r="J4566" s="102">
        <f t="shared" si="429"/>
        <v>1.8803986710963454E-4</v>
      </c>
      <c r="K4566" s="102">
        <f t="shared" si="430"/>
        <v>1.3368396637966338E-3</v>
      </c>
      <c r="L4566" s="96">
        <f t="shared" si="431"/>
        <v>8.4899999999999993E-3</v>
      </c>
    </row>
    <row r="4567" spans="1:12" ht="13.95" customHeight="1" x14ac:dyDescent="0.3">
      <c r="A4567" s="94">
        <v>44347</v>
      </c>
      <c r="B4567" s="57" t="s">
        <v>226</v>
      </c>
      <c r="C4567" s="57" t="s">
        <v>114</v>
      </c>
      <c r="D4567" s="19" t="str">
        <f t="shared" si="426"/>
        <v>Defensives</v>
      </c>
      <c r="E4567" s="19" t="str">
        <f t="shared" si="427"/>
        <v>Defensives</v>
      </c>
      <c r="F4567" s="100">
        <v>8.8500000000000002E-3</v>
      </c>
      <c r="G4567" s="101">
        <v>48.302</v>
      </c>
      <c r="H4567" s="98">
        <v>0.14066000000000001</v>
      </c>
      <c r="I4567" s="20">
        <f t="shared" si="428"/>
        <v>1</v>
      </c>
      <c r="J4567" s="102">
        <f t="shared" si="429"/>
        <v>1.8322222682290589E-4</v>
      </c>
      <c r="K4567" s="102">
        <f t="shared" si="430"/>
        <v>1.3025894129312233E-3</v>
      </c>
      <c r="L4567" s="96">
        <f t="shared" si="431"/>
        <v>8.8500000000000002E-3</v>
      </c>
    </row>
    <row r="4568" spans="1:12" ht="13.95" customHeight="1" x14ac:dyDescent="0.3">
      <c r="A4568" s="94">
        <v>44377</v>
      </c>
      <c r="B4568" s="57" t="s">
        <v>226</v>
      </c>
      <c r="C4568" s="57" t="s">
        <v>114</v>
      </c>
      <c r="D4568" s="19" t="str">
        <f t="shared" si="426"/>
        <v>Defensives</v>
      </c>
      <c r="E4568" s="19" t="str">
        <f t="shared" si="427"/>
        <v>Defensives</v>
      </c>
      <c r="F4568" s="100">
        <v>8.5000000000000006E-3</v>
      </c>
      <c r="G4568" s="101">
        <v>41.85</v>
      </c>
      <c r="H4568" s="98">
        <v>0.14066000000000001</v>
      </c>
      <c r="I4568" s="20">
        <f t="shared" si="428"/>
        <v>1</v>
      </c>
      <c r="J4568" s="102">
        <f t="shared" si="429"/>
        <v>2.0310633213859022E-4</v>
      </c>
      <c r="K4568" s="102">
        <f t="shared" si="430"/>
        <v>1.4439523115213294E-3</v>
      </c>
      <c r="L4568" s="96">
        <f t="shared" si="431"/>
        <v>8.5000000000000006E-3</v>
      </c>
    </row>
    <row r="4569" spans="1:12" ht="13.95" customHeight="1" x14ac:dyDescent="0.3">
      <c r="A4569" s="94">
        <v>44408</v>
      </c>
      <c r="B4569" s="57" t="s">
        <v>226</v>
      </c>
      <c r="C4569" s="57" t="s">
        <v>114</v>
      </c>
      <c r="D4569" s="19" t="str">
        <f t="shared" si="426"/>
        <v>Defensives</v>
      </c>
      <c r="E4569" s="19" t="str">
        <f t="shared" si="427"/>
        <v>Defensives</v>
      </c>
      <c r="F4569" s="100">
        <v>8.1599999999999989E-3</v>
      </c>
      <c r="G4569" s="101">
        <v>38.966000000000001</v>
      </c>
      <c r="H4569" s="98">
        <v>0.15081</v>
      </c>
      <c r="I4569" s="20">
        <f t="shared" si="428"/>
        <v>1</v>
      </c>
      <c r="J4569" s="102">
        <f t="shared" si="429"/>
        <v>2.0941333470204791E-4</v>
      </c>
      <c r="K4569" s="102">
        <f t="shared" si="430"/>
        <v>1.3885905092636292E-3</v>
      </c>
      <c r="L4569" s="96">
        <f t="shared" si="431"/>
        <v>8.1599999999999989E-3</v>
      </c>
    </row>
    <row r="4570" spans="1:12" ht="13.95" customHeight="1" x14ac:dyDescent="0.3">
      <c r="A4570" s="94">
        <v>44439</v>
      </c>
      <c r="B4570" s="57" t="s">
        <v>226</v>
      </c>
      <c r="C4570" s="57" t="s">
        <v>114</v>
      </c>
      <c r="D4570" s="19" t="str">
        <f t="shared" si="426"/>
        <v>Defensives</v>
      </c>
      <c r="E4570" s="19" t="str">
        <f t="shared" si="427"/>
        <v>Defensives</v>
      </c>
      <c r="F4570" s="100">
        <v>8.7200000000000003E-3</v>
      </c>
      <c r="G4570" s="101">
        <v>39.167999999999999</v>
      </c>
      <c r="H4570" s="98">
        <v>0.15367</v>
      </c>
      <c r="I4570" s="20">
        <f t="shared" si="428"/>
        <v>1</v>
      </c>
      <c r="J4570" s="102">
        <f t="shared" si="429"/>
        <v>2.2263071895424838E-4</v>
      </c>
      <c r="K4570" s="102">
        <f t="shared" si="430"/>
        <v>1.4487585016870461E-3</v>
      </c>
      <c r="L4570" s="96">
        <f t="shared" si="431"/>
        <v>8.7200000000000003E-3</v>
      </c>
    </row>
    <row r="4571" spans="1:12" ht="13.95" customHeight="1" x14ac:dyDescent="0.3">
      <c r="A4571" s="94">
        <v>44469</v>
      </c>
      <c r="B4571" s="57" t="s">
        <v>226</v>
      </c>
      <c r="C4571" s="57" t="s">
        <v>114</v>
      </c>
      <c r="D4571" s="19" t="str">
        <f t="shared" si="426"/>
        <v>Defensives</v>
      </c>
      <c r="E4571" s="19" t="str">
        <f t="shared" si="427"/>
        <v>Defensives</v>
      </c>
      <c r="F4571" s="100">
        <v>8.2399999999999991E-3</v>
      </c>
      <c r="G4571" s="101">
        <v>36.042999999999999</v>
      </c>
      <c r="H4571" s="98">
        <v>9.9019999999999997E-2</v>
      </c>
      <c r="I4571" s="20">
        <f t="shared" si="428"/>
        <v>1</v>
      </c>
      <c r="J4571" s="102">
        <f t="shared" si="429"/>
        <v>2.2861581999278636E-4</v>
      </c>
      <c r="K4571" s="102">
        <f t="shared" si="430"/>
        <v>2.3087842859299775E-3</v>
      </c>
      <c r="L4571" s="96">
        <f t="shared" si="431"/>
        <v>8.2399999999999991E-3</v>
      </c>
    </row>
    <row r="4572" spans="1:12" ht="13.95" customHeight="1" x14ac:dyDescent="0.3">
      <c r="A4572" s="94">
        <v>44500</v>
      </c>
      <c r="B4572" s="57" t="s">
        <v>226</v>
      </c>
      <c r="C4572" s="57" t="s">
        <v>114</v>
      </c>
      <c r="D4572" s="19" t="str">
        <f t="shared" si="426"/>
        <v>Defensives</v>
      </c>
      <c r="E4572" s="19" t="str">
        <f t="shared" si="427"/>
        <v>Defensives</v>
      </c>
      <c r="F4572" s="100">
        <v>7.5799999999999999E-3</v>
      </c>
      <c r="G4572" s="101">
        <v>29.721</v>
      </c>
      <c r="H4572" s="98">
        <v>0.10137</v>
      </c>
      <c r="I4572" s="20">
        <f t="shared" si="428"/>
        <v>1</v>
      </c>
      <c r="J4572" s="102">
        <f t="shared" si="429"/>
        <v>2.5503852494868946E-4</v>
      </c>
      <c r="K4572" s="102">
        <f t="shared" si="430"/>
        <v>2.5159171840652013E-3</v>
      </c>
      <c r="L4572" s="96">
        <f t="shared" si="431"/>
        <v>7.5799999999999999E-3</v>
      </c>
    </row>
    <row r="4573" spans="1:12" ht="13.95" customHeight="1" x14ac:dyDescent="0.3">
      <c r="A4573" s="94">
        <v>44530</v>
      </c>
      <c r="B4573" s="57" t="s">
        <v>226</v>
      </c>
      <c r="C4573" s="57" t="s">
        <v>114</v>
      </c>
      <c r="D4573" s="19" t="str">
        <f t="shared" si="426"/>
        <v>Defensives</v>
      </c>
      <c r="E4573" s="19" t="str">
        <f t="shared" si="427"/>
        <v>Defensives</v>
      </c>
      <c r="F4573" s="100">
        <v>7.3099999999999997E-3</v>
      </c>
      <c r="G4573" s="101">
        <v>30.641999999999999</v>
      </c>
      <c r="H4573" s="98">
        <v>0.10852000000000001</v>
      </c>
      <c r="I4573" s="20">
        <f t="shared" si="428"/>
        <v>1</v>
      </c>
      <c r="J4573" s="102">
        <f t="shared" si="429"/>
        <v>2.3856145160237581E-4</v>
      </c>
      <c r="K4573" s="102">
        <f t="shared" si="430"/>
        <v>2.1983178363654239E-3</v>
      </c>
      <c r="L4573" s="96">
        <f t="shared" si="431"/>
        <v>7.3099999999999997E-3</v>
      </c>
    </row>
    <row r="4574" spans="1:12" ht="13.95" customHeight="1" x14ac:dyDescent="0.3">
      <c r="A4574" s="94">
        <v>44561</v>
      </c>
      <c r="B4574" s="57" t="s">
        <v>226</v>
      </c>
      <c r="C4574" s="57" t="s">
        <v>114</v>
      </c>
      <c r="D4574" s="19" t="str">
        <f t="shared" si="426"/>
        <v>Defensives</v>
      </c>
      <c r="E4574" s="19" t="str">
        <f t="shared" si="427"/>
        <v>Defensives</v>
      </c>
      <c r="F4574" s="100">
        <v>6.7999999999999996E-3</v>
      </c>
      <c r="G4574" s="101">
        <v>29.042999999999999</v>
      </c>
      <c r="H4574" s="98">
        <v>0.1061</v>
      </c>
      <c r="I4574" s="20">
        <f t="shared" si="428"/>
        <v>1</v>
      </c>
      <c r="J4574" s="102">
        <f t="shared" si="429"/>
        <v>2.3413559205316255E-4</v>
      </c>
      <c r="K4574" s="102">
        <f t="shared" si="430"/>
        <v>2.2067445056848495E-3</v>
      </c>
      <c r="L4574" s="96">
        <f t="shared" si="431"/>
        <v>6.7999999999999996E-3</v>
      </c>
    </row>
    <row r="4575" spans="1:12" ht="13.95" customHeight="1" x14ac:dyDescent="0.3">
      <c r="A4575" s="94">
        <v>44592</v>
      </c>
      <c r="B4575" s="57" t="s">
        <v>226</v>
      </c>
      <c r="C4575" s="57" t="s">
        <v>114</v>
      </c>
      <c r="D4575" s="19" t="str">
        <f t="shared" si="426"/>
        <v>Defensives</v>
      </c>
      <c r="E4575" s="19" t="str">
        <f t="shared" si="427"/>
        <v>Defensives</v>
      </c>
      <c r="F4575" s="100">
        <v>7.7600000000000004E-3</v>
      </c>
      <c r="G4575" s="101">
        <v>38.481999999999999</v>
      </c>
      <c r="H4575" s="98">
        <v>9.0800000000000006E-2</v>
      </c>
      <c r="I4575" s="20">
        <f t="shared" si="428"/>
        <v>1</v>
      </c>
      <c r="J4575" s="102">
        <f t="shared" si="429"/>
        <v>2.0165272075255966E-4</v>
      </c>
      <c r="K4575" s="102">
        <f t="shared" si="430"/>
        <v>2.2208449422088067E-3</v>
      </c>
      <c r="L4575" s="96">
        <f t="shared" si="431"/>
        <v>7.7600000000000004E-3</v>
      </c>
    </row>
    <row r="4576" spans="1:12" ht="13.95" customHeight="1" x14ac:dyDescent="0.3">
      <c r="A4576" s="94">
        <v>44620</v>
      </c>
      <c r="B4576" s="57" t="s">
        <v>226</v>
      </c>
      <c r="C4576" s="57" t="s">
        <v>114</v>
      </c>
      <c r="D4576" s="19" t="str">
        <f t="shared" si="426"/>
        <v>Defensives</v>
      </c>
      <c r="E4576" s="19" t="str">
        <f t="shared" si="427"/>
        <v>Defensives</v>
      </c>
      <c r="F4576" s="100">
        <v>2.4840000000000001E-2</v>
      </c>
      <c r="G4576" s="101">
        <v>36.765999999999998</v>
      </c>
      <c r="H4576" s="98">
        <v>9.0700000000000003E-2</v>
      </c>
      <c r="I4576" s="20">
        <f t="shared" si="428"/>
        <v>1</v>
      </c>
      <c r="J4576" s="102">
        <f t="shared" si="429"/>
        <v>6.756242180275255E-4</v>
      </c>
      <c r="K4576" s="102">
        <f t="shared" si="430"/>
        <v>7.448999096224096E-3</v>
      </c>
      <c r="L4576" s="96">
        <f t="shared" si="431"/>
        <v>2.4840000000000001E-2</v>
      </c>
    </row>
    <row r="4577" spans="1:12" ht="13.95" customHeight="1" x14ac:dyDescent="0.3">
      <c r="A4577" s="94">
        <v>44651</v>
      </c>
      <c r="B4577" s="57" t="s">
        <v>226</v>
      </c>
      <c r="C4577" s="57" t="s">
        <v>114</v>
      </c>
      <c r="D4577" s="19" t="str">
        <f t="shared" si="426"/>
        <v>Defensives</v>
      </c>
      <c r="E4577" s="19" t="str">
        <f t="shared" si="427"/>
        <v>Defensives</v>
      </c>
      <c r="F4577" s="100">
        <v>2.3050000000000001E-2</v>
      </c>
      <c r="G4577" s="101">
        <v>35.216999999999999</v>
      </c>
      <c r="H4577" s="98">
        <v>9.0760000000000007E-2</v>
      </c>
      <c r="I4577" s="20">
        <f t="shared" si="428"/>
        <v>1</v>
      </c>
      <c r="J4577" s="102">
        <f t="shared" si="429"/>
        <v>6.5451344521111972E-4</v>
      </c>
      <c r="K4577" s="102">
        <f t="shared" si="430"/>
        <v>7.2114747158563211E-3</v>
      </c>
      <c r="L4577" s="96">
        <f t="shared" si="431"/>
        <v>2.3050000000000001E-2</v>
      </c>
    </row>
    <row r="4578" spans="1:12" ht="13.95" customHeight="1" x14ac:dyDescent="0.3">
      <c r="A4578" s="94">
        <v>44681</v>
      </c>
      <c r="B4578" s="57" t="s">
        <v>226</v>
      </c>
      <c r="C4578" s="57" t="s">
        <v>114</v>
      </c>
      <c r="D4578" s="19" t="str">
        <f t="shared" si="426"/>
        <v>Defensives</v>
      </c>
      <c r="E4578" s="19" t="str">
        <f t="shared" si="427"/>
        <v>Defensives</v>
      </c>
      <c r="F4578" s="100">
        <v>1.9390000000000001E-2</v>
      </c>
      <c r="G4578" s="101">
        <v>25.869</v>
      </c>
      <c r="H4578" s="98">
        <v>9.2899999999999996E-2</v>
      </c>
      <c r="I4578" s="20">
        <f t="shared" si="428"/>
        <v>1</v>
      </c>
      <c r="J4578" s="102">
        <f t="shared" si="429"/>
        <v>7.4954578839537677E-4</v>
      </c>
      <c r="K4578" s="102">
        <f t="shared" si="430"/>
        <v>8.0683077329965214E-3</v>
      </c>
      <c r="L4578" s="96">
        <f t="shared" si="431"/>
        <v>1.9390000000000001E-2</v>
      </c>
    </row>
    <row r="4579" spans="1:12" ht="13.95" customHeight="1" x14ac:dyDescent="0.3">
      <c r="A4579" s="94">
        <v>44712</v>
      </c>
      <c r="B4579" s="57" t="s">
        <v>226</v>
      </c>
      <c r="C4579" s="57" t="s">
        <v>114</v>
      </c>
      <c r="D4579" s="19" t="str">
        <f t="shared" si="426"/>
        <v>Defensives</v>
      </c>
      <c r="E4579" s="19" t="str">
        <f t="shared" si="427"/>
        <v>Defensives</v>
      </c>
      <c r="F4579" s="100">
        <v>1.4630000000000001E-2</v>
      </c>
      <c r="G4579" s="101">
        <v>22.628</v>
      </c>
      <c r="H4579" s="98">
        <v>9.7720000000000001E-2</v>
      </c>
      <c r="I4579" s="20">
        <f t="shared" si="428"/>
        <v>1</v>
      </c>
      <c r="J4579" s="102">
        <f t="shared" si="429"/>
        <v>6.4654410464910729E-4</v>
      </c>
      <c r="K4579" s="102">
        <f t="shared" si="430"/>
        <v>6.6162925158525102E-3</v>
      </c>
      <c r="L4579" s="96">
        <f t="shared" si="431"/>
        <v>1.4630000000000001E-2</v>
      </c>
    </row>
    <row r="4580" spans="1:12" ht="13.95" customHeight="1" x14ac:dyDescent="0.3">
      <c r="A4580" s="94">
        <v>44742</v>
      </c>
      <c r="B4580" s="57" t="s">
        <v>226</v>
      </c>
      <c r="C4580" s="57" t="s">
        <v>114</v>
      </c>
      <c r="D4580" s="19" t="str">
        <f t="shared" si="426"/>
        <v>Defensives</v>
      </c>
      <c r="E4580" s="19" t="str">
        <f t="shared" si="427"/>
        <v>Defensives</v>
      </c>
      <c r="F4580" s="100">
        <v>1.332E-2</v>
      </c>
      <c r="G4580" s="101">
        <v>22.513999999999999</v>
      </c>
      <c r="H4580" s="98">
        <v>8.1069999999999989E-2</v>
      </c>
      <c r="I4580" s="20">
        <f t="shared" si="428"/>
        <v>1</v>
      </c>
      <c r="J4580" s="102">
        <f t="shared" si="429"/>
        <v>5.9163187350093273E-4</v>
      </c>
      <c r="K4580" s="102">
        <f t="shared" si="430"/>
        <v>7.2977904712092367E-3</v>
      </c>
      <c r="L4580" s="96">
        <f t="shared" si="431"/>
        <v>1.332E-2</v>
      </c>
    </row>
    <row r="4581" spans="1:12" ht="13.95" customHeight="1" x14ac:dyDescent="0.3">
      <c r="A4581" s="94">
        <v>44773</v>
      </c>
      <c r="B4581" s="57" t="s">
        <v>226</v>
      </c>
      <c r="C4581" s="57" t="s">
        <v>114</v>
      </c>
      <c r="D4581" s="19" t="str">
        <f t="shared" si="426"/>
        <v>Defensives</v>
      </c>
      <c r="E4581" s="19" t="str">
        <f t="shared" si="427"/>
        <v>Defensives</v>
      </c>
      <c r="F4581" s="100">
        <v>1.4290000000000001E-2</v>
      </c>
      <c r="G4581" s="101">
        <v>28.709</v>
      </c>
      <c r="H4581" s="98">
        <v>6.1310000000000003E-2</v>
      </c>
      <c r="I4581" s="20">
        <f t="shared" si="428"/>
        <v>1</v>
      </c>
      <c r="J4581" s="102">
        <f t="shared" si="429"/>
        <v>4.9775331777491378E-4</v>
      </c>
      <c r="K4581" s="102">
        <f t="shared" si="430"/>
        <v>8.1186318345280346E-3</v>
      </c>
      <c r="L4581" s="96">
        <f t="shared" si="431"/>
        <v>1.4290000000000001E-2</v>
      </c>
    </row>
    <row r="4582" spans="1:12" ht="13.95" customHeight="1" x14ac:dyDescent="0.3">
      <c r="A4582" s="94">
        <v>44804</v>
      </c>
      <c r="B4582" s="57" t="s">
        <v>226</v>
      </c>
      <c r="C4582" s="57" t="s">
        <v>114</v>
      </c>
      <c r="D4582" s="19" t="str">
        <f t="shared" si="426"/>
        <v>Defensives</v>
      </c>
      <c r="E4582" s="19" t="str">
        <f t="shared" si="427"/>
        <v>Defensives</v>
      </c>
      <c r="F4582" s="100">
        <v>1.6449999999999999E-2</v>
      </c>
      <c r="G4582" s="101">
        <v>36.631999999999998</v>
      </c>
      <c r="H4582" s="98">
        <v>5.4739999999999997E-2</v>
      </c>
      <c r="I4582" s="20">
        <f t="shared" si="428"/>
        <v>1</v>
      </c>
      <c r="J4582" s="102">
        <f t="shared" si="429"/>
        <v>4.490609303341341E-4</v>
      </c>
      <c r="K4582" s="102">
        <f t="shared" si="430"/>
        <v>8.2035244854609807E-3</v>
      </c>
      <c r="L4582" s="96">
        <f t="shared" si="431"/>
        <v>1.6449999999999999E-2</v>
      </c>
    </row>
    <row r="4583" spans="1:12" ht="13.95" customHeight="1" x14ac:dyDescent="0.3">
      <c r="A4583" s="94">
        <v>44834</v>
      </c>
      <c r="B4583" s="57" t="s">
        <v>226</v>
      </c>
      <c r="C4583" s="57" t="s">
        <v>114</v>
      </c>
      <c r="D4583" s="19" t="str">
        <f t="shared" si="426"/>
        <v>Defensives</v>
      </c>
      <c r="E4583" s="19" t="str">
        <f t="shared" si="427"/>
        <v>Defensives</v>
      </c>
      <c r="F4583" s="100">
        <v>1.627E-2</v>
      </c>
      <c r="G4583" s="101">
        <v>34.328000000000003</v>
      </c>
      <c r="H4583" s="98">
        <v>5.2839999999999998E-2</v>
      </c>
      <c r="I4583" s="20">
        <f t="shared" si="428"/>
        <v>1</v>
      </c>
      <c r="J4583" s="102">
        <f t="shared" si="429"/>
        <v>4.7395711955255178E-4</v>
      </c>
      <c r="K4583" s="102">
        <f t="shared" si="430"/>
        <v>8.9696653965282321E-3</v>
      </c>
      <c r="L4583" s="96">
        <f t="shared" si="431"/>
        <v>1.627E-2</v>
      </c>
    </row>
    <row r="4584" spans="1:12" ht="13.95" customHeight="1" x14ac:dyDescent="0.3">
      <c r="A4584" s="94">
        <v>44865</v>
      </c>
      <c r="B4584" s="57" t="s">
        <v>226</v>
      </c>
      <c r="C4584" s="57" t="s">
        <v>114</v>
      </c>
      <c r="D4584" s="19" t="str">
        <f t="shared" si="426"/>
        <v>Defensives</v>
      </c>
      <c r="E4584" s="19" t="str">
        <f t="shared" si="427"/>
        <v>Defensives</v>
      </c>
      <c r="F4584" s="100">
        <v>1.5890000000000001E-2</v>
      </c>
      <c r="G4584" s="101">
        <v>35.899000000000001</v>
      </c>
      <c r="H4584" s="98">
        <v>5.0959999999999998E-2</v>
      </c>
      <c r="I4584" s="20">
        <f t="shared" si="428"/>
        <v>1</v>
      </c>
      <c r="J4584" s="102">
        <f t="shared" si="429"/>
        <v>4.4263071394746377E-4</v>
      </c>
      <c r="K4584" s="102">
        <f t="shared" si="430"/>
        <v>8.6858460350758195E-3</v>
      </c>
      <c r="L4584" s="96">
        <f t="shared" si="431"/>
        <v>1.5890000000000001E-2</v>
      </c>
    </row>
    <row r="4585" spans="1:12" ht="13.95" customHeight="1" x14ac:dyDescent="0.3">
      <c r="A4585" s="94">
        <v>44895</v>
      </c>
      <c r="B4585" s="57" t="s">
        <v>226</v>
      </c>
      <c r="C4585" s="57" t="s">
        <v>114</v>
      </c>
      <c r="D4585" s="19" t="str">
        <f t="shared" si="426"/>
        <v>Defensives</v>
      </c>
      <c r="E4585" s="19" t="str">
        <f t="shared" si="427"/>
        <v>Defensives</v>
      </c>
      <c r="F4585" s="100">
        <v>1.11E-2</v>
      </c>
      <c r="G4585" s="101">
        <v>24.858000000000001</v>
      </c>
      <c r="H4585" s="98">
        <v>3.959E-2</v>
      </c>
      <c r="I4585" s="20">
        <f t="shared" si="428"/>
        <v>1</v>
      </c>
      <c r="J4585" s="102">
        <f t="shared" si="429"/>
        <v>4.4653632633357473E-4</v>
      </c>
      <c r="K4585" s="102">
        <f t="shared" si="430"/>
        <v>1.1279018093800827E-2</v>
      </c>
      <c r="L4585" s="96">
        <f t="shared" si="431"/>
        <v>1.11E-2</v>
      </c>
    </row>
    <row r="4586" spans="1:12" ht="13.95" customHeight="1" x14ac:dyDescent="0.3">
      <c r="A4586" s="94">
        <v>44926</v>
      </c>
      <c r="B4586" s="57" t="s">
        <v>226</v>
      </c>
      <c r="C4586" s="57" t="s">
        <v>114</v>
      </c>
      <c r="D4586" s="19" t="str">
        <f t="shared" si="426"/>
        <v>Defensives</v>
      </c>
      <c r="E4586" s="19" t="str">
        <f t="shared" si="427"/>
        <v>Defensives</v>
      </c>
      <c r="F4586" s="100">
        <v>1.1639999999999999E-2</v>
      </c>
      <c r="G4586" s="101">
        <v>27.603000000000002</v>
      </c>
      <c r="H4586" s="98">
        <v>2.9940000000000001E-2</v>
      </c>
      <c r="I4586" s="20">
        <f t="shared" si="428"/>
        <v>1</v>
      </c>
      <c r="J4586" s="102">
        <f t="shared" si="429"/>
        <v>4.2169329420715137E-4</v>
      </c>
      <c r="K4586" s="102">
        <f t="shared" si="430"/>
        <v>1.4084612364968316E-2</v>
      </c>
      <c r="L4586" s="96">
        <f t="shared" si="431"/>
        <v>1.1639999999999999E-2</v>
      </c>
    </row>
    <row r="4587" spans="1:12" ht="13.95" customHeight="1" x14ac:dyDescent="0.3">
      <c r="A4587" s="94">
        <v>44957</v>
      </c>
      <c r="B4587" s="57" t="s">
        <v>226</v>
      </c>
      <c r="C4587" s="57" t="s">
        <v>114</v>
      </c>
      <c r="D4587" s="19" t="str">
        <f t="shared" si="426"/>
        <v>Defensives</v>
      </c>
      <c r="E4587" s="19" t="str">
        <f t="shared" si="427"/>
        <v>Defensives</v>
      </c>
      <c r="F4587" s="100">
        <v>1.145E-2</v>
      </c>
      <c r="G4587" s="101">
        <v>43.624000000000002</v>
      </c>
      <c r="H4587" s="98">
        <v>2.4129999999999999E-2</v>
      </c>
      <c r="I4587" s="20">
        <f t="shared" si="428"/>
        <v>1</v>
      </c>
      <c r="J4587" s="102">
        <f t="shared" si="429"/>
        <v>2.6247019988996883E-4</v>
      </c>
      <c r="K4587" s="102">
        <f t="shared" si="430"/>
        <v>1.0877339406960996E-2</v>
      </c>
      <c r="L4587" s="96">
        <f t="shared" si="431"/>
        <v>1.145E-2</v>
      </c>
    </row>
    <row r="4588" spans="1:12" ht="13.95" customHeight="1" x14ac:dyDescent="0.3">
      <c r="A4588" s="94">
        <v>44985</v>
      </c>
      <c r="B4588" s="57" t="s">
        <v>226</v>
      </c>
      <c r="C4588" s="57" t="s">
        <v>114</v>
      </c>
      <c r="D4588" s="19" t="str">
        <f t="shared" si="426"/>
        <v>Defensives</v>
      </c>
      <c r="E4588" s="19" t="str">
        <f t="shared" si="427"/>
        <v>Defensives</v>
      </c>
      <c r="F4588" s="100">
        <v>1.081E-2</v>
      </c>
      <c r="G4588" s="101">
        <v>50.332000000000001</v>
      </c>
      <c r="H4588" s="98">
        <v>2.325E-2</v>
      </c>
      <c r="I4588" s="20">
        <f t="shared" si="428"/>
        <v>1</v>
      </c>
      <c r="J4588" s="102">
        <f t="shared" si="429"/>
        <v>2.1477390129539856E-4</v>
      </c>
      <c r="K4588" s="102">
        <f t="shared" si="430"/>
        <v>9.2375871524902602E-3</v>
      </c>
      <c r="L4588" s="96">
        <f t="shared" si="431"/>
        <v>1.081E-2</v>
      </c>
    </row>
    <row r="4589" spans="1:12" ht="13.95" customHeight="1" x14ac:dyDescent="0.3">
      <c r="A4589" s="94">
        <v>45016</v>
      </c>
      <c r="B4589" s="57" t="s">
        <v>226</v>
      </c>
      <c r="C4589" s="57" t="s">
        <v>114</v>
      </c>
      <c r="D4589" s="19" t="str">
        <f t="shared" si="426"/>
        <v>Defensives</v>
      </c>
      <c r="E4589" s="19" t="str">
        <f t="shared" si="427"/>
        <v>Defensives</v>
      </c>
      <c r="F4589" s="100">
        <v>6.5200000000000006E-3</v>
      </c>
      <c r="G4589" s="101">
        <v>60.091000000000001</v>
      </c>
      <c r="H4589" s="98">
        <v>1.3809999999999999E-2</v>
      </c>
      <c r="I4589" s="20">
        <f t="shared" si="428"/>
        <v>1</v>
      </c>
      <c r="J4589" s="102">
        <f t="shared" si="429"/>
        <v>1.0850210514053686E-4</v>
      </c>
      <c r="K4589" s="102">
        <f t="shared" si="430"/>
        <v>7.8567780695537187E-3</v>
      </c>
      <c r="L4589" s="96">
        <f t="shared" si="431"/>
        <v>6.5200000000000006E-3</v>
      </c>
    </row>
    <row r="4590" spans="1:12" ht="13.95" customHeight="1" x14ac:dyDescent="0.3">
      <c r="A4590" s="94">
        <v>45046</v>
      </c>
      <c r="B4590" s="57" t="s">
        <v>226</v>
      </c>
      <c r="C4590" s="57" t="s">
        <v>114</v>
      </c>
      <c r="D4590" s="19" t="str">
        <f t="shared" si="426"/>
        <v>Defensives</v>
      </c>
      <c r="E4590" s="19" t="str">
        <f t="shared" si="427"/>
        <v>Defensives</v>
      </c>
      <c r="F4590" s="100">
        <v>6.4900000000000001E-3</v>
      </c>
      <c r="G4590" s="101">
        <v>43.865000000000002</v>
      </c>
      <c r="H4590" s="98">
        <v>1.5689999999999999E-2</v>
      </c>
      <c r="I4590" s="20">
        <f t="shared" si="428"/>
        <v>1</v>
      </c>
      <c r="J4590" s="102">
        <f t="shared" si="429"/>
        <v>1.4795394961814658E-4</v>
      </c>
      <c r="K4590" s="102">
        <f t="shared" si="430"/>
        <v>9.4298247047894575E-3</v>
      </c>
      <c r="L4590" s="96">
        <f t="shared" si="431"/>
        <v>6.4900000000000001E-3</v>
      </c>
    </row>
    <row r="4591" spans="1:12" ht="13.95" customHeight="1" x14ac:dyDescent="0.3">
      <c r="A4591" s="94">
        <v>45077</v>
      </c>
      <c r="B4591" s="57" t="s">
        <v>226</v>
      </c>
      <c r="C4591" s="57" t="s">
        <v>114</v>
      </c>
      <c r="D4591" s="19" t="str">
        <f t="shared" si="426"/>
        <v>Defensives</v>
      </c>
      <c r="E4591" s="19" t="str">
        <f t="shared" si="427"/>
        <v>Defensives</v>
      </c>
      <c r="F4591" s="100">
        <v>9.0699999999999999E-3</v>
      </c>
      <c r="G4591" s="101">
        <v>70.132000000000005</v>
      </c>
      <c r="H4591" s="98">
        <v>1.281E-2</v>
      </c>
      <c r="I4591" s="20">
        <f t="shared" si="428"/>
        <v>1</v>
      </c>
      <c r="J4591" s="102">
        <f t="shared" si="429"/>
        <v>1.2932755375577481E-4</v>
      </c>
      <c r="K4591" s="102">
        <f t="shared" si="430"/>
        <v>1.0095827771723248E-2</v>
      </c>
      <c r="L4591" s="96">
        <f t="shared" si="431"/>
        <v>9.0699999999999999E-3</v>
      </c>
    </row>
    <row r="4592" spans="1:12" ht="13.95" customHeight="1" x14ac:dyDescent="0.3">
      <c r="A4592" s="94">
        <v>45107</v>
      </c>
      <c r="B4592" s="57" t="s">
        <v>226</v>
      </c>
      <c r="C4592" s="57" t="s">
        <v>114</v>
      </c>
      <c r="D4592" s="19" t="str">
        <f t="shared" si="426"/>
        <v>Defensives</v>
      </c>
      <c r="E4592" s="19" t="str">
        <f t="shared" si="427"/>
        <v>Defensives</v>
      </c>
      <c r="F4592" s="100">
        <v>9.2200000000000008E-3</v>
      </c>
      <c r="G4592" s="101">
        <v>55.279000000000003</v>
      </c>
      <c r="H4592" s="98">
        <v>1.307E-2</v>
      </c>
      <c r="I4592" s="20">
        <f t="shared" si="428"/>
        <v>1</v>
      </c>
      <c r="J4592" s="102">
        <f t="shared" si="429"/>
        <v>1.6679028202391507E-4</v>
      </c>
      <c r="K4592" s="102">
        <f t="shared" si="430"/>
        <v>1.2761306964339332E-2</v>
      </c>
      <c r="L4592" s="96">
        <f t="shared" si="431"/>
        <v>9.2200000000000008E-3</v>
      </c>
    </row>
    <row r="4593" spans="1:12" ht="13.95" customHeight="1" x14ac:dyDescent="0.3">
      <c r="A4593" s="94">
        <v>45138</v>
      </c>
      <c r="B4593" s="57" t="s">
        <v>226</v>
      </c>
      <c r="C4593" s="57" t="s">
        <v>114</v>
      </c>
      <c r="D4593" s="19" t="str">
        <f t="shared" si="426"/>
        <v>Defensives</v>
      </c>
      <c r="E4593" s="19" t="str">
        <f t="shared" si="427"/>
        <v>Defensives</v>
      </c>
      <c r="F4593" s="100">
        <v>9.7599999999999996E-3</v>
      </c>
      <c r="G4593" s="101">
        <v>53.973999999999997</v>
      </c>
      <c r="H4593" s="98">
        <v>1.461E-2</v>
      </c>
      <c r="I4593" s="20">
        <f t="shared" si="428"/>
        <v>1</v>
      </c>
      <c r="J4593" s="102">
        <f t="shared" si="429"/>
        <v>1.8082780598065735E-4</v>
      </c>
      <c r="K4593" s="102">
        <f t="shared" si="430"/>
        <v>1.237698877348784E-2</v>
      </c>
      <c r="L4593" s="96">
        <f t="shared" si="431"/>
        <v>9.7599999999999996E-3</v>
      </c>
    </row>
    <row r="4594" spans="1:12" ht="13.95" customHeight="1" x14ac:dyDescent="0.3">
      <c r="A4594" s="94">
        <v>45169</v>
      </c>
      <c r="B4594" s="57" t="s">
        <v>226</v>
      </c>
      <c r="C4594" s="57" t="s">
        <v>114</v>
      </c>
      <c r="D4594" s="19" t="str">
        <f t="shared" si="426"/>
        <v>Defensives</v>
      </c>
      <c r="E4594" s="19" t="str">
        <f t="shared" si="427"/>
        <v>Defensives</v>
      </c>
      <c r="F4594" s="100">
        <v>9.2300000000000004E-3</v>
      </c>
      <c r="G4594" s="101">
        <v>33.564</v>
      </c>
      <c r="H4594" s="98">
        <v>1.9480000000000001E-2</v>
      </c>
      <c r="I4594" s="20">
        <f t="shared" si="428"/>
        <v>1</v>
      </c>
      <c r="J4594" s="102">
        <f t="shared" si="429"/>
        <v>2.7499702061732813E-4</v>
      </c>
      <c r="K4594" s="102">
        <f t="shared" si="430"/>
        <v>1.4116890175427521E-2</v>
      </c>
      <c r="L4594" s="96">
        <f t="shared" si="431"/>
        <v>9.2300000000000004E-3</v>
      </c>
    </row>
    <row r="4595" spans="1:12" ht="13.95" customHeight="1" x14ac:dyDescent="0.3">
      <c r="A4595" s="94">
        <v>45199</v>
      </c>
      <c r="B4595" s="57" t="s">
        <v>226</v>
      </c>
      <c r="C4595" s="57" t="s">
        <v>114</v>
      </c>
      <c r="D4595" s="19" t="str">
        <f t="shared" si="426"/>
        <v>Defensives</v>
      </c>
      <c r="E4595" s="19" t="str">
        <f t="shared" si="427"/>
        <v>Defensives</v>
      </c>
      <c r="F4595" s="100">
        <v>9.9699999999999997E-3</v>
      </c>
      <c r="G4595" s="101">
        <v>30.914000000000001</v>
      </c>
      <c r="H4595" s="98">
        <v>2.3300000000000001E-2</v>
      </c>
      <c r="I4595" s="20">
        <f t="shared" si="428"/>
        <v>1</v>
      </c>
      <c r="J4595" s="102">
        <f t="shared" si="429"/>
        <v>3.2250760173384226E-4</v>
      </c>
      <c r="K4595" s="102">
        <f t="shared" si="430"/>
        <v>1.3841527971409539E-2</v>
      </c>
      <c r="L4595" s="96">
        <f t="shared" si="431"/>
        <v>9.9699999999999997E-3</v>
      </c>
    </row>
    <row r="4596" spans="1:12" ht="13.95" customHeight="1" x14ac:dyDescent="0.3">
      <c r="A4596" s="94">
        <v>45230</v>
      </c>
      <c r="B4596" s="57" t="s">
        <v>226</v>
      </c>
      <c r="C4596" s="57" t="s">
        <v>114</v>
      </c>
      <c r="D4596" s="19" t="str">
        <f t="shared" si="426"/>
        <v>Defensives</v>
      </c>
      <c r="E4596" s="19" t="str">
        <f t="shared" si="427"/>
        <v>Defensives</v>
      </c>
      <c r="F4596" s="100">
        <v>8.0700000000000008E-3</v>
      </c>
      <c r="G4596" s="101">
        <v>24.713999999999999</v>
      </c>
      <c r="H4596" s="98">
        <v>2.4490000000000001E-2</v>
      </c>
      <c r="I4596" s="20">
        <f t="shared" si="428"/>
        <v>1</v>
      </c>
      <c r="J4596" s="102">
        <f t="shared" si="429"/>
        <v>3.2653556688516633E-4</v>
      </c>
      <c r="K4596" s="102">
        <f t="shared" si="430"/>
        <v>1.3333424535939825E-2</v>
      </c>
      <c r="L4596" s="96">
        <f t="shared" si="431"/>
        <v>8.0700000000000008E-3</v>
      </c>
    </row>
    <row r="4597" spans="1:12" ht="13.95" customHeight="1" x14ac:dyDescent="0.3">
      <c r="A4597" s="94">
        <v>45260</v>
      </c>
      <c r="B4597" s="57" t="s">
        <v>226</v>
      </c>
      <c r="C4597" s="57" t="s">
        <v>114</v>
      </c>
      <c r="D4597" s="19" t="str">
        <f t="shared" si="426"/>
        <v>Defensives</v>
      </c>
      <c r="E4597" s="19" t="str">
        <f t="shared" si="427"/>
        <v>Defensives</v>
      </c>
      <c r="F4597" s="100">
        <v>8.5799999999999991E-3</v>
      </c>
      <c r="G4597" s="101">
        <v>23.056999999999999</v>
      </c>
      <c r="H4597" s="98">
        <v>2.5999999999999999E-2</v>
      </c>
      <c r="I4597" s="20">
        <f t="shared" si="428"/>
        <v>1</v>
      </c>
      <c r="J4597" s="102">
        <f t="shared" si="429"/>
        <v>3.7212126469185063E-4</v>
      </c>
      <c r="K4597" s="102">
        <f t="shared" si="430"/>
        <v>1.4312356334301947E-2</v>
      </c>
      <c r="L4597" s="96">
        <f t="shared" si="431"/>
        <v>8.5799999999999991E-3</v>
      </c>
    </row>
    <row r="4598" spans="1:12" ht="13.95" customHeight="1" x14ac:dyDescent="0.3">
      <c r="A4598" s="94">
        <v>45291</v>
      </c>
      <c r="B4598" s="57" t="s">
        <v>226</v>
      </c>
      <c r="C4598" s="57" t="s">
        <v>114</v>
      </c>
      <c r="D4598" s="19" t="str">
        <f t="shared" si="426"/>
        <v>Defensives</v>
      </c>
      <c r="E4598" s="19" t="str">
        <f t="shared" si="427"/>
        <v>Defensives</v>
      </c>
      <c r="F4598" s="100">
        <v>8.5500000000000003E-3</v>
      </c>
      <c r="G4598" s="101">
        <v>22.081</v>
      </c>
      <c r="H4598" s="98">
        <v>2.7699999999999999E-2</v>
      </c>
      <c r="I4598" s="20">
        <f t="shared" si="428"/>
        <v>1</v>
      </c>
      <c r="J4598" s="102">
        <f t="shared" si="429"/>
        <v>3.8721072415198591E-4</v>
      </c>
      <c r="K4598" s="102">
        <f t="shared" si="430"/>
        <v>1.3978726503681801E-2</v>
      </c>
      <c r="L4598" s="96">
        <f t="shared" si="431"/>
        <v>8.5500000000000003E-3</v>
      </c>
    </row>
    <row r="4599" spans="1:12" ht="13.95" customHeight="1" x14ac:dyDescent="0.3">
      <c r="A4599" s="94">
        <v>45322</v>
      </c>
      <c r="B4599" s="57" t="s">
        <v>226</v>
      </c>
      <c r="C4599" s="57" t="s">
        <v>114</v>
      </c>
      <c r="D4599" s="19" t="str">
        <f t="shared" si="426"/>
        <v>Defensives</v>
      </c>
      <c r="E4599" s="19" t="str">
        <f t="shared" si="427"/>
        <v>Defensives</v>
      </c>
      <c r="F4599" s="100">
        <v>7.8300000000000002E-3</v>
      </c>
      <c r="G4599" s="101">
        <v>20.547000000000001</v>
      </c>
      <c r="H4599" s="98">
        <v>2.912E-2</v>
      </c>
      <c r="I4599" s="20">
        <f t="shared" si="428"/>
        <v>1</v>
      </c>
      <c r="J4599" s="102">
        <f t="shared" si="429"/>
        <v>3.8107752956636007E-4</v>
      </c>
      <c r="K4599" s="102">
        <f t="shared" si="430"/>
        <v>1.308645362521841E-2</v>
      </c>
      <c r="L4599" s="96">
        <f t="shared" si="431"/>
        <v>7.8300000000000002E-3</v>
      </c>
    </row>
    <row r="4600" spans="1:12" ht="13.95" customHeight="1" x14ac:dyDescent="0.3">
      <c r="A4600" s="94">
        <v>45351</v>
      </c>
      <c r="B4600" s="57" t="s">
        <v>226</v>
      </c>
      <c r="C4600" s="57" t="s">
        <v>114</v>
      </c>
      <c r="D4600" s="19" t="str">
        <f t="shared" si="426"/>
        <v>Defensives</v>
      </c>
      <c r="E4600" s="19" t="str">
        <f t="shared" si="427"/>
        <v>Defensives</v>
      </c>
      <c r="F4600" s="100">
        <v>7.3600000000000002E-3</v>
      </c>
      <c r="G4600" s="101">
        <v>19.375</v>
      </c>
      <c r="H4600" s="98">
        <v>3.1419999999999997E-2</v>
      </c>
      <c r="I4600" s="20">
        <f t="shared" si="428"/>
        <v>1</v>
      </c>
      <c r="J4600" s="102">
        <f t="shared" si="429"/>
        <v>3.798709677419355E-4</v>
      </c>
      <c r="K4600" s="102">
        <f t="shared" si="430"/>
        <v>1.2090100819285026E-2</v>
      </c>
      <c r="L4600" s="96">
        <f t="shared" si="431"/>
        <v>7.3600000000000002E-3</v>
      </c>
    </row>
    <row r="4601" spans="1:12" ht="13.95" customHeight="1" x14ac:dyDescent="0.3">
      <c r="A4601" s="94">
        <v>45382</v>
      </c>
      <c r="B4601" s="57" t="s">
        <v>226</v>
      </c>
      <c r="C4601" s="57" t="s">
        <v>114</v>
      </c>
      <c r="D4601" s="19" t="str">
        <f t="shared" si="426"/>
        <v>Defensives</v>
      </c>
      <c r="E4601" s="19" t="str">
        <f t="shared" si="427"/>
        <v>Defensives</v>
      </c>
      <c r="F4601" s="100">
        <v>7.5300000000000002E-3</v>
      </c>
      <c r="G4601" s="101">
        <v>18.829000000000001</v>
      </c>
      <c r="H4601" s="98">
        <v>3.2559999999999999E-2</v>
      </c>
      <c r="I4601" s="20">
        <f t="shared" si="428"/>
        <v>1</v>
      </c>
      <c r="J4601" s="102">
        <f t="shared" si="429"/>
        <v>3.9991502469594774E-4</v>
      </c>
      <c r="K4601" s="102">
        <f t="shared" si="430"/>
        <v>1.2282402478376774E-2</v>
      </c>
      <c r="L4601" s="96">
        <f t="shared" si="431"/>
        <v>7.5300000000000002E-3</v>
      </c>
    </row>
    <row r="4602" spans="1:12" ht="13.95" customHeight="1" x14ac:dyDescent="0.3">
      <c r="A4602" s="94">
        <v>45412</v>
      </c>
      <c r="B4602" s="57" t="s">
        <v>226</v>
      </c>
      <c r="C4602" s="57" t="s">
        <v>114</v>
      </c>
      <c r="D4602" s="19" t="str">
        <f t="shared" si="426"/>
        <v>Defensives</v>
      </c>
      <c r="E4602" s="19" t="str">
        <f t="shared" si="427"/>
        <v>Defensives</v>
      </c>
      <c r="F4602" s="100">
        <v>7.6899999999999998E-3</v>
      </c>
      <c r="G4602" s="101">
        <v>18.417000000000002</v>
      </c>
      <c r="H4602" s="98">
        <v>3.381E-2</v>
      </c>
      <c r="I4602" s="20">
        <f t="shared" si="428"/>
        <v>1</v>
      </c>
      <c r="J4602" s="102">
        <f t="shared" si="429"/>
        <v>4.1754900363794316E-4</v>
      </c>
      <c r="K4602" s="102">
        <f t="shared" si="430"/>
        <v>1.2349867010882672E-2</v>
      </c>
      <c r="L4602" s="96">
        <f t="shared" si="431"/>
        <v>7.6899999999999998E-3</v>
      </c>
    </row>
    <row r="4603" spans="1:12" ht="13.95" customHeight="1" x14ac:dyDescent="0.3">
      <c r="A4603" s="94">
        <v>45443</v>
      </c>
      <c r="B4603" s="57" t="s">
        <v>226</v>
      </c>
      <c r="C4603" s="57" t="s">
        <v>114</v>
      </c>
      <c r="D4603" s="19" t="str">
        <f t="shared" si="426"/>
        <v>Defensives</v>
      </c>
      <c r="E4603" s="19" t="str">
        <f t="shared" si="427"/>
        <v>Defensives</v>
      </c>
      <c r="F4603" s="100">
        <v>8.6700000000000006E-3</v>
      </c>
      <c r="G4603" s="101">
        <v>19.966999999999999</v>
      </c>
      <c r="H4603" s="98">
        <v>3.5139999999999998E-2</v>
      </c>
      <c r="I4603" s="20">
        <f t="shared" si="428"/>
        <v>1</v>
      </c>
      <c r="J4603" s="102">
        <f t="shared" si="429"/>
        <v>4.3421645715430466E-4</v>
      </c>
      <c r="K4603" s="102">
        <f t="shared" si="430"/>
        <v>1.2356757460281864E-2</v>
      </c>
      <c r="L4603" s="96">
        <f t="shared" si="431"/>
        <v>8.6700000000000006E-3</v>
      </c>
    </row>
    <row r="4604" spans="1:12" ht="13.95" customHeight="1" x14ac:dyDescent="0.3">
      <c r="A4604" s="94">
        <v>45473</v>
      </c>
      <c r="B4604" s="57" t="s">
        <v>226</v>
      </c>
      <c r="C4604" s="57" t="s">
        <v>114</v>
      </c>
      <c r="D4604" s="19" t="str">
        <f t="shared" si="426"/>
        <v>Defensives</v>
      </c>
      <c r="E4604" s="19" t="str">
        <f t="shared" si="427"/>
        <v>Defensives</v>
      </c>
      <c r="F4604" s="100">
        <v>8.26E-3</v>
      </c>
      <c r="G4604" s="101">
        <v>17.059999999999999</v>
      </c>
      <c r="H4604" s="98">
        <v>3.8670000000000003E-2</v>
      </c>
      <c r="I4604" s="20">
        <f t="shared" si="428"/>
        <v>1</v>
      </c>
      <c r="J4604" s="102">
        <f t="shared" si="429"/>
        <v>4.8417350527549827E-4</v>
      </c>
      <c r="K4604" s="102">
        <f t="shared" si="430"/>
        <v>1.2520649218399231E-2</v>
      </c>
      <c r="L4604" s="96">
        <f t="shared" si="431"/>
        <v>8.26E-3</v>
      </c>
    </row>
    <row r="4605" spans="1:12" ht="13.95" customHeight="1" x14ac:dyDescent="0.3">
      <c r="A4605" s="94">
        <v>45504</v>
      </c>
      <c r="B4605" s="57" t="s">
        <v>226</v>
      </c>
      <c r="C4605" s="57" t="s">
        <v>114</v>
      </c>
      <c r="D4605" s="19" t="str">
        <f t="shared" si="426"/>
        <v>Defensives</v>
      </c>
      <c r="E4605" s="19" t="str">
        <f t="shared" si="427"/>
        <v>Defensives</v>
      </c>
      <c r="F4605" s="100">
        <v>8.4600000000000005E-3</v>
      </c>
      <c r="G4605" s="101">
        <v>17.212</v>
      </c>
      <c r="H4605" s="98">
        <v>3.9019999999999999E-2</v>
      </c>
      <c r="I4605" s="20">
        <f t="shared" si="428"/>
        <v>1</v>
      </c>
      <c r="J4605" s="102">
        <f t="shared" si="429"/>
        <v>4.9151754589821055E-4</v>
      </c>
      <c r="K4605" s="102">
        <f t="shared" si="430"/>
        <v>1.259655422599207E-2</v>
      </c>
      <c r="L4605" s="96">
        <f t="shared" si="431"/>
        <v>8.4600000000000005E-3</v>
      </c>
    </row>
    <row r="4606" spans="1:12" ht="13.95" customHeight="1" x14ac:dyDescent="0.3">
      <c r="A4606" s="94">
        <v>45535</v>
      </c>
      <c r="B4606" s="57" t="s">
        <v>226</v>
      </c>
      <c r="C4606" s="57" t="s">
        <v>114</v>
      </c>
      <c r="D4606" s="19" t="str">
        <f t="shared" si="426"/>
        <v>Defensives</v>
      </c>
      <c r="E4606" s="19" t="str">
        <f t="shared" si="427"/>
        <v>Defensives</v>
      </c>
      <c r="F4606" s="100">
        <v>9.0299999999999998E-3</v>
      </c>
      <c r="G4606" s="101">
        <v>17.010999999999999</v>
      </c>
      <c r="H4606" s="98">
        <v>3.9039999999999998E-2</v>
      </c>
      <c r="I4606" s="20">
        <f t="shared" si="428"/>
        <v>1</v>
      </c>
      <c r="J4606" s="102">
        <f t="shared" si="429"/>
        <v>5.3083299041796483E-4</v>
      </c>
      <c r="K4606" s="102">
        <f t="shared" si="430"/>
        <v>1.3597156516853608E-2</v>
      </c>
      <c r="L4606" s="96">
        <f t="shared" si="431"/>
        <v>9.0299999999999998E-3</v>
      </c>
    </row>
    <row r="4607" spans="1:12" ht="13.95" customHeight="1" x14ac:dyDescent="0.3">
      <c r="A4607" s="94">
        <v>45565</v>
      </c>
      <c r="B4607" s="57" t="s">
        <v>226</v>
      </c>
      <c r="C4607" s="57" t="s">
        <v>114</v>
      </c>
      <c r="D4607" s="19" t="str">
        <f t="shared" si="426"/>
        <v>Defensives</v>
      </c>
      <c r="E4607" s="19" t="str">
        <f t="shared" si="427"/>
        <v>Defensives</v>
      </c>
      <c r="F4607" s="100">
        <v>8.8100000000000001E-3</v>
      </c>
      <c r="G4607" s="101">
        <v>15.736000000000001</v>
      </c>
      <c r="H4607" s="98">
        <v>3.7940000000000002E-2</v>
      </c>
      <c r="I4607" s="20">
        <f t="shared" si="428"/>
        <v>1</v>
      </c>
      <c r="J4607" s="102">
        <f t="shared" si="429"/>
        <v>5.5986273512963907E-4</v>
      </c>
      <c r="K4607" s="102">
        <f t="shared" si="430"/>
        <v>1.4756529655499184E-2</v>
      </c>
      <c r="L4607" s="96">
        <f t="shared" si="431"/>
        <v>8.8100000000000001E-3</v>
      </c>
    </row>
    <row r="4608" spans="1:12" ht="13.95" customHeight="1" x14ac:dyDescent="0.3">
      <c r="A4608" s="94">
        <v>45596</v>
      </c>
      <c r="B4608" s="57" t="s">
        <v>226</v>
      </c>
      <c r="C4608" s="57" t="s">
        <v>114</v>
      </c>
      <c r="D4608" s="19" t="str">
        <f t="shared" si="426"/>
        <v>Defensives</v>
      </c>
      <c r="E4608" s="19" t="str">
        <f t="shared" si="427"/>
        <v>Defensives</v>
      </c>
      <c r="F4608" s="100">
        <v>7.8700000000000003E-3</v>
      </c>
      <c r="G4608" s="101">
        <v>12.948</v>
      </c>
      <c r="H4608" s="98">
        <v>4.0379999999999999E-2</v>
      </c>
      <c r="I4608" s="20">
        <f t="shared" si="428"/>
        <v>1</v>
      </c>
      <c r="J4608" s="102">
        <f t="shared" si="429"/>
        <v>6.0781587890021622E-4</v>
      </c>
      <c r="K4608" s="102">
        <f t="shared" si="430"/>
        <v>1.5052399180292626E-2</v>
      </c>
      <c r="L4608" s="96">
        <f t="shared" si="431"/>
        <v>7.8700000000000003E-3</v>
      </c>
    </row>
    <row r="4609" spans="1:12" ht="13.95" customHeight="1" x14ac:dyDescent="0.3">
      <c r="A4609" s="94">
        <v>45626</v>
      </c>
      <c r="B4609" s="57" t="s">
        <v>226</v>
      </c>
      <c r="C4609" s="57" t="s">
        <v>114</v>
      </c>
      <c r="D4609" s="19" t="str">
        <f t="shared" si="426"/>
        <v>Defensives</v>
      </c>
      <c r="E4609" s="19" t="str">
        <f t="shared" si="427"/>
        <v>Defensives</v>
      </c>
      <c r="F4609" s="100">
        <v>6.2500000000000003E-3</v>
      </c>
      <c r="G4609" s="101">
        <v>9.9740000000000002</v>
      </c>
      <c r="H4609" s="98">
        <v>3.8390000000000001E-2</v>
      </c>
      <c r="I4609" s="20">
        <f t="shared" si="428"/>
        <v>1</v>
      </c>
      <c r="J4609" s="102">
        <f t="shared" si="429"/>
        <v>6.2662923601363547E-4</v>
      </c>
      <c r="K4609" s="102">
        <f t="shared" si="430"/>
        <v>1.6322720396291623E-2</v>
      </c>
      <c r="L4609" s="96">
        <f t="shared" si="431"/>
        <v>6.2500000000000003E-3</v>
      </c>
    </row>
    <row r="4610" spans="1:12" ht="13.95" customHeight="1" x14ac:dyDescent="0.3">
      <c r="A4610" s="94">
        <v>45657</v>
      </c>
      <c r="B4610" s="57" t="s">
        <v>226</v>
      </c>
      <c r="C4610" s="57" t="s">
        <v>114</v>
      </c>
      <c r="D4610" s="19" t="str">
        <f t="shared" si="426"/>
        <v>Defensives</v>
      </c>
      <c r="E4610" s="19" t="str">
        <f t="shared" si="427"/>
        <v>Defensives</v>
      </c>
      <c r="F4610" s="100">
        <v>5.4900000000000001E-3</v>
      </c>
      <c r="G4610" s="101">
        <v>9.07</v>
      </c>
      <c r="H4610" s="98">
        <v>3.8280000000000002E-2</v>
      </c>
      <c r="I4610" s="20">
        <f t="shared" si="428"/>
        <v>1</v>
      </c>
      <c r="J4610" s="102">
        <f t="shared" si="429"/>
        <v>6.0529217199558987E-4</v>
      </c>
      <c r="K4610" s="102">
        <f t="shared" si="430"/>
        <v>1.5812230198421887E-2</v>
      </c>
      <c r="L4610" s="96">
        <f t="shared" si="431"/>
        <v>5.4900000000000001E-3</v>
      </c>
    </row>
    <row r="4611" spans="1:12" ht="13.95" customHeight="1" x14ac:dyDescent="0.3">
      <c r="A4611" s="94">
        <v>45688</v>
      </c>
      <c r="B4611" s="57" t="s">
        <v>226</v>
      </c>
      <c r="C4611" s="57" t="s">
        <v>114</v>
      </c>
      <c r="D4611" s="19" t="str">
        <f t="shared" si="426"/>
        <v>Defensives</v>
      </c>
      <c r="E4611" s="19" t="str">
        <f t="shared" si="427"/>
        <v>Defensives</v>
      </c>
      <c r="F4611" s="100">
        <v>5.6399999999999992E-3</v>
      </c>
      <c r="G4611" s="101">
        <v>10.391999999999999</v>
      </c>
      <c r="H4611" s="98">
        <v>3.755E-2</v>
      </c>
      <c r="I4611" s="20">
        <f t="shared" si="428"/>
        <v>1</v>
      </c>
      <c r="J4611" s="102">
        <f t="shared" si="429"/>
        <v>5.4272517321016158E-4</v>
      </c>
      <c r="K4611" s="102">
        <f t="shared" si="430"/>
        <v>1.4453400085490321E-2</v>
      </c>
      <c r="L4611" s="96">
        <f t="shared" si="431"/>
        <v>5.6399999999999992E-3</v>
      </c>
    </row>
    <row r="4612" spans="1:12" ht="13.95" customHeight="1" x14ac:dyDescent="0.3">
      <c r="A4612" s="94">
        <v>45716</v>
      </c>
      <c r="B4612" s="57" t="s">
        <v>226</v>
      </c>
      <c r="C4612" s="57" t="s">
        <v>114</v>
      </c>
      <c r="D4612" s="19" t="str">
        <f t="shared" si="426"/>
        <v>Defensives</v>
      </c>
      <c r="E4612" s="19" t="str">
        <f t="shared" si="427"/>
        <v>Defensives</v>
      </c>
      <c r="F4612" s="100">
        <v>5.0800000000000003E-3</v>
      </c>
      <c r="G4612" s="101">
        <v>8.9700000000000006</v>
      </c>
      <c r="H4612" s="98">
        <v>3.1690000000000003E-2</v>
      </c>
      <c r="I4612" s="20">
        <f t="shared" si="428"/>
        <v>1</v>
      </c>
      <c r="J4612" s="102">
        <f t="shared" si="429"/>
        <v>5.6633221850613149E-4</v>
      </c>
      <c r="K4612" s="102">
        <f t="shared" si="430"/>
        <v>1.7871007210669972E-2</v>
      </c>
      <c r="L4612" s="96">
        <f t="shared" si="431"/>
        <v>5.0800000000000003E-3</v>
      </c>
    </row>
    <row r="4613" spans="1:12" ht="13.95" customHeight="1" x14ac:dyDescent="0.3">
      <c r="A4613" s="94">
        <v>45747</v>
      </c>
      <c r="B4613" s="57" t="s">
        <v>226</v>
      </c>
      <c r="C4613" s="57" t="s">
        <v>114</v>
      </c>
      <c r="D4613" s="19" t="str">
        <f t="shared" ref="D4613:D4676" si="432">VLOOKUP(C4613,GicsMap,2,FALSE)</f>
        <v>Defensives</v>
      </c>
      <c r="E4613" s="19" t="str">
        <f t="shared" ref="E4613:E4676" si="433">IF(D4613="Cyclicals",IF(COUNTIF(GlobalList,B4613)&gt;0,"WEG &amp; Embraer","Cyclicals ex-WEG &amp; Embraer"),D4613)</f>
        <v>Defensives</v>
      </c>
      <c r="F4613" s="100">
        <v>5.0600000000000003E-3</v>
      </c>
      <c r="G4613" s="101">
        <v>9.5559999999999992</v>
      </c>
      <c r="H4613" s="98">
        <v>3.0519999999999999E-2</v>
      </c>
      <c r="I4613" s="20">
        <f t="shared" ref="I4613:I4676" si="434">IF(AND(ISNUMBER(G4613),ISNUMBER(H4613),G4613&gt;=PEmin,G4613&lt;=PEmax,H4613&gt;=ROEmin,H4613&lt;=ROEmax),1,0)</f>
        <v>1</v>
      </c>
      <c r="J4613" s="102">
        <f t="shared" ref="J4613:J4676" si="435">IF(I4613=1,F4613/G4613,0)</f>
        <v>5.2951025533696117E-4</v>
      </c>
      <c r="K4613" s="102">
        <f t="shared" ref="K4613:K4676" si="436">IF(I4613=1,J4613/H4613,0)</f>
        <v>1.7349615181420749E-2</v>
      </c>
      <c r="L4613" s="96">
        <f t="shared" ref="L4613:L4676" si="437">I4613*F4613</f>
        <v>5.0600000000000003E-3</v>
      </c>
    </row>
    <row r="4614" spans="1:12" ht="13.95" customHeight="1" x14ac:dyDescent="0.3">
      <c r="A4614" s="94">
        <v>45777</v>
      </c>
      <c r="B4614" s="57" t="s">
        <v>226</v>
      </c>
      <c r="C4614" s="57" t="s">
        <v>114</v>
      </c>
      <c r="D4614" s="19" t="str">
        <f t="shared" si="432"/>
        <v>Defensives</v>
      </c>
      <c r="E4614" s="19" t="str">
        <f t="shared" si="433"/>
        <v>Defensives</v>
      </c>
      <c r="F4614" s="100">
        <v>5.1600000000000014E-3</v>
      </c>
      <c r="G4614" s="101">
        <v>10.417999999999999</v>
      </c>
      <c r="H4614" s="98">
        <v>2.9669999999999998E-2</v>
      </c>
      <c r="I4614" s="20">
        <f t="shared" si="434"/>
        <v>1</v>
      </c>
      <c r="J4614" s="102">
        <f t="shared" si="435"/>
        <v>4.9529660203493969E-4</v>
      </c>
      <c r="K4614" s="102">
        <f t="shared" si="436"/>
        <v>1.6693515403941345E-2</v>
      </c>
      <c r="L4614" s="96">
        <f t="shared" si="437"/>
        <v>5.1600000000000014E-3</v>
      </c>
    </row>
    <row r="4615" spans="1:12" ht="13.95" customHeight="1" x14ac:dyDescent="0.3">
      <c r="A4615" s="94">
        <v>45808</v>
      </c>
      <c r="B4615" s="57" t="s">
        <v>226</v>
      </c>
      <c r="C4615" s="57" t="s">
        <v>114</v>
      </c>
      <c r="D4615" s="19" t="str">
        <f t="shared" si="432"/>
        <v>Defensives</v>
      </c>
      <c r="E4615" s="19" t="str">
        <f t="shared" si="433"/>
        <v>Defensives</v>
      </c>
      <c r="F4615" s="100">
        <v>6.1399999999999996E-3</v>
      </c>
      <c r="G4615" s="101">
        <v>12.875999999999999</v>
      </c>
      <c r="H4615" s="98">
        <v>2.997E-2</v>
      </c>
      <c r="I4615" s="20">
        <f t="shared" si="434"/>
        <v>1</v>
      </c>
      <c r="J4615" s="102">
        <f t="shared" si="435"/>
        <v>4.768561665113389E-4</v>
      </c>
      <c r="K4615" s="102">
        <f t="shared" si="436"/>
        <v>1.5911116667045009E-2</v>
      </c>
      <c r="L4615" s="96">
        <f t="shared" si="437"/>
        <v>6.1399999999999996E-3</v>
      </c>
    </row>
    <row r="4616" spans="1:12" ht="13.95" customHeight="1" x14ac:dyDescent="0.3">
      <c r="A4616" s="94">
        <v>45838</v>
      </c>
      <c r="B4616" s="57" t="s">
        <v>226</v>
      </c>
      <c r="C4616" s="57" t="s">
        <v>114</v>
      </c>
      <c r="D4616" s="19" t="str">
        <f t="shared" si="432"/>
        <v>Defensives</v>
      </c>
      <c r="E4616" s="19" t="str">
        <f t="shared" si="433"/>
        <v>Defensives</v>
      </c>
      <c r="F4616" s="100">
        <v>5.3500000000000006E-3</v>
      </c>
      <c r="G4616" s="101">
        <v>10.976000000000001</v>
      </c>
      <c r="H4616" s="98">
        <v>2.9090000000000001E-2</v>
      </c>
      <c r="I4616" s="20">
        <f t="shared" si="434"/>
        <v>1</v>
      </c>
      <c r="J4616" s="102">
        <f t="shared" si="435"/>
        <v>4.8742711370262394E-4</v>
      </c>
      <c r="K4616" s="102">
        <f t="shared" si="436"/>
        <v>1.6755830653235611E-2</v>
      </c>
      <c r="L4616" s="96">
        <f t="shared" si="437"/>
        <v>5.3500000000000006E-3</v>
      </c>
    </row>
    <row r="4617" spans="1:12" ht="13.95" customHeight="1" x14ac:dyDescent="0.3">
      <c r="A4617" s="94">
        <v>45869</v>
      </c>
      <c r="B4617" s="57" t="s">
        <v>226</v>
      </c>
      <c r="C4617" s="57" t="s">
        <v>114</v>
      </c>
      <c r="D4617" s="19" t="str">
        <f t="shared" si="432"/>
        <v>Defensives</v>
      </c>
      <c r="E4617" s="19" t="str">
        <f t="shared" si="433"/>
        <v>Defensives</v>
      </c>
      <c r="F4617" s="100">
        <v>5.0099999999999997E-3</v>
      </c>
      <c r="G4617" s="101">
        <v>10.087</v>
      </c>
      <c r="H4617" s="98">
        <v>3.057E-2</v>
      </c>
      <c r="I4617" s="20">
        <f t="shared" si="434"/>
        <v>1</v>
      </c>
      <c r="J4617" s="102">
        <f t="shared" si="435"/>
        <v>4.9667889362545853E-4</v>
      </c>
      <c r="K4617" s="102">
        <f t="shared" si="436"/>
        <v>1.6247265084247908E-2</v>
      </c>
      <c r="L4617" s="96">
        <f t="shared" si="437"/>
        <v>5.0099999999999997E-3</v>
      </c>
    </row>
    <row r="4618" spans="1:12" ht="13.95" customHeight="1" x14ac:dyDescent="0.3">
      <c r="A4618" s="94">
        <v>45900</v>
      </c>
      <c r="B4618" s="57" t="s">
        <v>226</v>
      </c>
      <c r="C4618" s="57" t="s">
        <v>114</v>
      </c>
      <c r="D4618" s="19" t="str">
        <f t="shared" si="432"/>
        <v>Defensives</v>
      </c>
      <c r="E4618" s="19" t="str">
        <f t="shared" si="433"/>
        <v>Defensives</v>
      </c>
      <c r="F4618" s="100">
        <v>6.0799999999999986E-3</v>
      </c>
      <c r="G4618" s="101">
        <v>12.785</v>
      </c>
      <c r="H4618" s="98">
        <v>3.5439999999999999E-2</v>
      </c>
      <c r="I4618" s="20">
        <f t="shared" si="434"/>
        <v>1</v>
      </c>
      <c r="J4618" s="102">
        <f t="shared" si="435"/>
        <v>4.7555729370355875E-4</v>
      </c>
      <c r="K4618" s="102">
        <f t="shared" si="436"/>
        <v>1.3418659528881455E-2</v>
      </c>
      <c r="L4618" s="96">
        <f t="shared" si="437"/>
        <v>6.0799999999999986E-3</v>
      </c>
    </row>
    <row r="4619" spans="1:12" ht="13.95" customHeight="1" x14ac:dyDescent="0.3">
      <c r="A4619" s="94">
        <v>45930</v>
      </c>
      <c r="B4619" s="57" t="s">
        <v>226</v>
      </c>
      <c r="C4619" s="57" t="s">
        <v>114</v>
      </c>
      <c r="D4619" s="19" t="str">
        <f t="shared" si="432"/>
        <v>Defensives</v>
      </c>
      <c r="E4619" s="19" t="str">
        <f t="shared" si="433"/>
        <v>Defensives</v>
      </c>
      <c r="F4619" s="100">
        <v>5.0800000000000003E-3</v>
      </c>
      <c r="G4619" s="101">
        <v>10.935</v>
      </c>
      <c r="H4619" s="98">
        <v>3.8719999999999997E-2</v>
      </c>
      <c r="I4619" s="20">
        <f t="shared" si="434"/>
        <v>1</v>
      </c>
      <c r="J4619" s="102">
        <f t="shared" si="435"/>
        <v>4.6456332876085966E-4</v>
      </c>
      <c r="K4619" s="102">
        <f t="shared" si="436"/>
        <v>1.1998019854361046E-2</v>
      </c>
      <c r="L4619" s="96">
        <f t="shared" si="437"/>
        <v>5.0800000000000003E-3</v>
      </c>
    </row>
    <row r="4620" spans="1:12" ht="13.95" customHeight="1" x14ac:dyDescent="0.3">
      <c r="A4620" s="94">
        <v>45961</v>
      </c>
      <c r="B4620" s="57" t="s">
        <v>226</v>
      </c>
      <c r="C4620" s="57" t="s">
        <v>114</v>
      </c>
      <c r="D4620" s="19" t="str">
        <f t="shared" si="432"/>
        <v>Defensives</v>
      </c>
      <c r="E4620" s="19" t="str">
        <f t="shared" si="433"/>
        <v>Defensives</v>
      </c>
      <c r="F4620" s="100">
        <v>4.3400000000000001E-3</v>
      </c>
      <c r="G4620" s="101">
        <v>9.4169999999999998</v>
      </c>
      <c r="H4620" s="98">
        <v>3.9209999999999988E-2</v>
      </c>
      <c r="I4620" s="20">
        <f t="shared" si="434"/>
        <v>1</v>
      </c>
      <c r="J4620" s="102">
        <f t="shared" si="435"/>
        <v>4.6086864181798875E-4</v>
      </c>
      <c r="K4620" s="102">
        <f t="shared" si="436"/>
        <v>1.1753854675286633E-2</v>
      </c>
      <c r="L4620" s="96">
        <f t="shared" si="437"/>
        <v>4.3400000000000001E-3</v>
      </c>
    </row>
    <row r="4621" spans="1:12" ht="13.95" customHeight="1" x14ac:dyDescent="0.3">
      <c r="A4621" s="94">
        <v>45991</v>
      </c>
      <c r="B4621" s="57" t="s">
        <v>226</v>
      </c>
      <c r="C4621" s="57" t="s">
        <v>114</v>
      </c>
      <c r="D4621" s="19" t="str">
        <f t="shared" si="432"/>
        <v>Defensives</v>
      </c>
      <c r="E4621" s="19" t="str">
        <f t="shared" si="433"/>
        <v>Defensives</v>
      </c>
      <c r="F4621" s="100">
        <v>1.83E-3</v>
      </c>
      <c r="G4621" s="101">
        <v>6.6360000000000001</v>
      </c>
      <c r="H4621" s="98">
        <v>1.7770000000000001E-2</v>
      </c>
      <c r="I4621" s="20">
        <f t="shared" si="434"/>
        <v>1</v>
      </c>
      <c r="J4621" s="102">
        <f t="shared" si="435"/>
        <v>2.7576853526220616E-4</v>
      </c>
      <c r="K4621" s="102">
        <f t="shared" si="436"/>
        <v>1.5518769570186051E-2</v>
      </c>
      <c r="L4621" s="96">
        <f t="shared" si="437"/>
        <v>1.83E-3</v>
      </c>
    </row>
    <row r="4622" spans="1:12" ht="13.95" customHeight="1" x14ac:dyDescent="0.3">
      <c r="A4622" s="94">
        <v>46022</v>
      </c>
      <c r="B4622" s="57" t="s">
        <v>226</v>
      </c>
      <c r="C4622" s="57" t="s">
        <v>114</v>
      </c>
      <c r="D4622" s="19" t="str">
        <f t="shared" si="432"/>
        <v>Defensives</v>
      </c>
      <c r="E4622" s="19" t="str">
        <f t="shared" si="433"/>
        <v>Defensives</v>
      </c>
      <c r="F4622" s="100">
        <v>1.9400000000000001E-3</v>
      </c>
      <c r="G4622" s="101">
        <v>6.83</v>
      </c>
      <c r="H4622" s="98">
        <v>1.7999999999999999E-2</v>
      </c>
      <c r="I4622" s="20">
        <f t="shared" si="434"/>
        <v>1</v>
      </c>
      <c r="J4622" s="102">
        <f t="shared" si="435"/>
        <v>2.8404099560761349E-4</v>
      </c>
      <c r="K4622" s="102">
        <f t="shared" si="436"/>
        <v>1.5780055311534084E-2</v>
      </c>
      <c r="L4622" s="96">
        <f t="shared" si="437"/>
        <v>1.9400000000000001E-3</v>
      </c>
    </row>
    <row r="4623" spans="1:12" ht="13.95" customHeight="1" x14ac:dyDescent="0.3">
      <c r="A4623" s="94">
        <v>46053</v>
      </c>
      <c r="B4623" s="57" t="s">
        <v>226</v>
      </c>
      <c r="C4623" s="57" t="s">
        <v>114</v>
      </c>
      <c r="D4623" s="19" t="str">
        <f t="shared" si="432"/>
        <v>Defensives</v>
      </c>
      <c r="E4623" s="19" t="str">
        <f t="shared" si="433"/>
        <v>Defensives</v>
      </c>
      <c r="F4623" s="100">
        <v>1.42E-3</v>
      </c>
      <c r="G4623" s="101">
        <v>6.2990000000000004</v>
      </c>
      <c r="H4623" s="98">
        <v>1.7250000000000001E-2</v>
      </c>
      <c r="I4623" s="20">
        <f t="shared" si="434"/>
        <v>1</v>
      </c>
      <c r="J4623" s="102">
        <f t="shared" si="435"/>
        <v>2.2543260835053183E-4</v>
      </c>
      <c r="K4623" s="102">
        <f t="shared" si="436"/>
        <v>1.3068557005827932E-2</v>
      </c>
      <c r="L4623" s="96">
        <f t="shared" si="437"/>
        <v>1.42E-3</v>
      </c>
    </row>
    <row r="4624" spans="1:12" ht="13.95" customHeight="1" x14ac:dyDescent="0.3">
      <c r="A4624" s="94">
        <v>46081</v>
      </c>
      <c r="B4624" s="57" t="s">
        <v>226</v>
      </c>
      <c r="C4624" s="57" t="s">
        <v>114</v>
      </c>
      <c r="D4624" s="19" t="str">
        <f t="shared" si="432"/>
        <v>Defensives</v>
      </c>
      <c r="E4624" s="19" t="str">
        <f t="shared" si="433"/>
        <v>Defensives</v>
      </c>
      <c r="F4624" s="100">
        <v>1.09E-3</v>
      </c>
      <c r="G4624" s="101">
        <v>5.14</v>
      </c>
      <c r="H4624" s="98">
        <v>1.6129999999999999E-2</v>
      </c>
      <c r="I4624" s="20">
        <f t="shared" si="434"/>
        <v>1</v>
      </c>
      <c r="J4624" s="102">
        <f t="shared" si="435"/>
        <v>2.1206225680933856E-4</v>
      </c>
      <c r="K4624" s="102">
        <f t="shared" si="436"/>
        <v>1.3147071097913117E-2</v>
      </c>
      <c r="L4624" s="96">
        <f t="shared" si="437"/>
        <v>1.09E-3</v>
      </c>
    </row>
    <row r="4625" spans="1:12" ht="13.95" customHeight="1" x14ac:dyDescent="0.3">
      <c r="A4625" s="94">
        <v>46112</v>
      </c>
      <c r="B4625" s="57" t="s">
        <v>226</v>
      </c>
      <c r="C4625" s="57" t="s">
        <v>114</v>
      </c>
      <c r="D4625" s="19" t="str">
        <f t="shared" si="432"/>
        <v>Defensives</v>
      </c>
      <c r="E4625" s="19" t="str">
        <f t="shared" si="433"/>
        <v>Defensives</v>
      </c>
      <c r="F4625" s="100">
        <v>1.07E-3</v>
      </c>
      <c r="G4625" s="101">
        <v>7.2069999999999999</v>
      </c>
      <c r="H4625" s="98">
        <v>1.4880000000000001E-2</v>
      </c>
      <c r="I4625" s="20">
        <f t="shared" si="434"/>
        <v>1</v>
      </c>
      <c r="J4625" s="102">
        <f t="shared" si="435"/>
        <v>1.4846676841959207E-4</v>
      </c>
      <c r="K4625" s="102">
        <f t="shared" si="436"/>
        <v>9.9776054045424781E-3</v>
      </c>
      <c r="L4625" s="96">
        <f t="shared" si="437"/>
        <v>1.07E-3</v>
      </c>
    </row>
    <row r="4626" spans="1:12" ht="13.95" customHeight="1" x14ac:dyDescent="0.3">
      <c r="A4626" s="94">
        <v>46142</v>
      </c>
      <c r="B4626" s="57" t="s">
        <v>226</v>
      </c>
      <c r="C4626" s="57" t="s">
        <v>114</v>
      </c>
      <c r="D4626" s="19" t="str">
        <f t="shared" si="432"/>
        <v>Defensives</v>
      </c>
      <c r="E4626" s="19" t="str">
        <f t="shared" si="433"/>
        <v>Defensives</v>
      </c>
      <c r="F4626" s="100">
        <v>1.2899999999999999E-3</v>
      </c>
      <c r="G4626" s="101">
        <v>12.824999999999999</v>
      </c>
      <c r="H4626" s="98">
        <v>1.67E-2</v>
      </c>
      <c r="I4626" s="20">
        <f t="shared" si="434"/>
        <v>1</v>
      </c>
      <c r="J4626" s="102">
        <f t="shared" si="435"/>
        <v>1.0058479532163743E-4</v>
      </c>
      <c r="K4626" s="102">
        <f t="shared" si="436"/>
        <v>6.0230416360261933E-3</v>
      </c>
      <c r="L4626" s="96">
        <f t="shared" si="437"/>
        <v>1.2899999999999999E-3</v>
      </c>
    </row>
    <row r="4627" spans="1:12" ht="13.95" customHeight="1" x14ac:dyDescent="0.3">
      <c r="A4627" s="94">
        <v>46173</v>
      </c>
      <c r="B4627" s="57" t="s">
        <v>226</v>
      </c>
      <c r="C4627" s="57" t="s">
        <v>114</v>
      </c>
      <c r="D4627" s="19" t="str">
        <f t="shared" si="432"/>
        <v>Defensives</v>
      </c>
      <c r="E4627" s="19" t="str">
        <f t="shared" si="433"/>
        <v>Defensives</v>
      </c>
      <c r="F4627" s="100">
        <v>1.3699999999999999E-3</v>
      </c>
      <c r="G4627" s="101">
        <v>11.523999999999999</v>
      </c>
      <c r="H4627" s="98">
        <v>7.3000000000000001E-3</v>
      </c>
      <c r="I4627" s="20">
        <f t="shared" si="434"/>
        <v>0</v>
      </c>
      <c r="J4627" s="102">
        <f t="shared" si="435"/>
        <v>0</v>
      </c>
      <c r="K4627" s="102">
        <f t="shared" si="436"/>
        <v>0</v>
      </c>
      <c r="L4627" s="96">
        <f t="shared" si="437"/>
        <v>0</v>
      </c>
    </row>
    <row r="4628" spans="1:12" ht="13.95" customHeight="1" x14ac:dyDescent="0.3">
      <c r="A4628" s="94">
        <v>46203</v>
      </c>
      <c r="B4628" s="57" t="s">
        <v>226</v>
      </c>
      <c r="C4628" s="57" t="s">
        <v>114</v>
      </c>
      <c r="D4628" s="19" t="str">
        <f t="shared" si="432"/>
        <v>Defensives</v>
      </c>
      <c r="E4628" s="19" t="str">
        <f t="shared" si="433"/>
        <v>Defensives</v>
      </c>
      <c r="F4628" s="100">
        <v>1.16E-3</v>
      </c>
      <c r="G4628" s="101">
        <v>9.1609999999999996</v>
      </c>
      <c r="H4628" s="98">
        <v>7.980000000000001E-3</v>
      </c>
      <c r="I4628" s="20">
        <f t="shared" si="434"/>
        <v>0</v>
      </c>
      <c r="J4628" s="102">
        <f t="shared" si="435"/>
        <v>0</v>
      </c>
      <c r="K4628" s="102">
        <f t="shared" si="436"/>
        <v>0</v>
      </c>
      <c r="L4628" s="96">
        <f t="shared" si="437"/>
        <v>0</v>
      </c>
    </row>
    <row r="4629" spans="1:12" ht="13.95" customHeight="1" x14ac:dyDescent="0.3">
      <c r="A4629" s="94">
        <v>46234</v>
      </c>
      <c r="B4629" s="57" t="s">
        <v>226</v>
      </c>
      <c r="C4629" s="57" t="s">
        <v>114</v>
      </c>
      <c r="D4629" s="19" t="str">
        <f t="shared" si="432"/>
        <v>Defensives</v>
      </c>
      <c r="E4629" s="19" t="str">
        <f t="shared" si="433"/>
        <v>Defensives</v>
      </c>
      <c r="F4629" s="100">
        <v>1.24E-3</v>
      </c>
      <c r="G4629" s="101">
        <v>10.122</v>
      </c>
      <c r="H4629" s="98">
        <v>8.6800000000000002E-3</v>
      </c>
      <c r="I4629" s="20">
        <f t="shared" si="434"/>
        <v>0</v>
      </c>
      <c r="J4629" s="102">
        <f t="shared" si="435"/>
        <v>0</v>
      </c>
      <c r="K4629" s="102">
        <f t="shared" si="436"/>
        <v>0</v>
      </c>
      <c r="L4629" s="96">
        <f t="shared" si="437"/>
        <v>0</v>
      </c>
    </row>
    <row r="4630" spans="1:12" ht="13.95" customHeight="1" x14ac:dyDescent="0.3">
      <c r="A4630" s="94">
        <v>46265</v>
      </c>
      <c r="B4630" s="57" t="s">
        <v>226</v>
      </c>
      <c r="C4630" s="57" t="s">
        <v>114</v>
      </c>
      <c r="D4630" s="19" t="str">
        <f t="shared" si="432"/>
        <v>Defensives</v>
      </c>
      <c r="E4630" s="19" t="str">
        <f t="shared" si="433"/>
        <v>Defensives</v>
      </c>
      <c r="F4630" s="100">
        <v>7.2999999999999996E-4</v>
      </c>
      <c r="G4630" s="101">
        <v>5.9409999999999998</v>
      </c>
      <c r="H4630" s="98">
        <v>7.1999999999999998E-3</v>
      </c>
      <c r="I4630" s="20">
        <f t="shared" si="434"/>
        <v>0</v>
      </c>
      <c r="J4630" s="102">
        <f t="shared" si="435"/>
        <v>0</v>
      </c>
      <c r="K4630" s="102">
        <f t="shared" si="436"/>
        <v>0</v>
      </c>
      <c r="L4630" s="96">
        <f t="shared" si="437"/>
        <v>0</v>
      </c>
    </row>
    <row r="4631" spans="1:12" ht="13.95" customHeight="1" x14ac:dyDescent="0.3">
      <c r="A4631" s="94">
        <v>46295</v>
      </c>
      <c r="B4631" s="57" t="s">
        <v>226</v>
      </c>
      <c r="C4631" s="57" t="s">
        <v>114</v>
      </c>
      <c r="D4631" s="19" t="str">
        <f t="shared" si="432"/>
        <v>Defensives</v>
      </c>
      <c r="E4631" s="19" t="str">
        <f t="shared" si="433"/>
        <v>Defensives</v>
      </c>
      <c r="F4631" s="100">
        <v>7.0999999999999991E-4</v>
      </c>
      <c r="G4631" s="101">
        <v>8.5299999999999994</v>
      </c>
      <c r="H4631" s="98">
        <v>3.3400000000000001E-3</v>
      </c>
      <c r="I4631" s="20">
        <f t="shared" si="434"/>
        <v>0</v>
      </c>
      <c r="J4631" s="102">
        <f t="shared" si="435"/>
        <v>0</v>
      </c>
      <c r="K4631" s="102">
        <f t="shared" si="436"/>
        <v>0</v>
      </c>
      <c r="L4631" s="96">
        <f t="shared" si="437"/>
        <v>0</v>
      </c>
    </row>
    <row r="4632" spans="1:12" ht="13.95" customHeight="1" x14ac:dyDescent="0.3">
      <c r="A4632" s="94">
        <v>43861</v>
      </c>
      <c r="B4632" s="57" t="s">
        <v>382</v>
      </c>
      <c r="C4632" s="57" t="s">
        <v>117</v>
      </c>
      <c r="D4632" s="19" t="str">
        <f t="shared" si="432"/>
        <v>Cyclicals</v>
      </c>
      <c r="E4632" s="19" t="str">
        <f t="shared" si="433"/>
        <v>Cyclicals ex-WEG &amp; Embraer</v>
      </c>
      <c r="F4632" s="100">
        <v>1.56E-3</v>
      </c>
      <c r="G4632" s="101">
        <v>14.807</v>
      </c>
      <c r="H4632" s="98">
        <v>0.17107</v>
      </c>
      <c r="I4632" s="20">
        <f t="shared" si="434"/>
        <v>1</v>
      </c>
      <c r="J4632" s="102">
        <f t="shared" si="435"/>
        <v>1.0535557506584723E-4</v>
      </c>
      <c r="K4632" s="102">
        <f t="shared" si="436"/>
        <v>6.1586236666772223E-4</v>
      </c>
      <c r="L4632" s="96">
        <f t="shared" si="437"/>
        <v>1.56E-3</v>
      </c>
    </row>
    <row r="4633" spans="1:12" ht="13.95" customHeight="1" x14ac:dyDescent="0.3">
      <c r="A4633" s="94">
        <v>43890</v>
      </c>
      <c r="B4633" s="57" t="s">
        <v>382</v>
      </c>
      <c r="C4633" s="57" t="s">
        <v>117</v>
      </c>
      <c r="D4633" s="19" t="str">
        <f t="shared" si="432"/>
        <v>Cyclicals</v>
      </c>
      <c r="E4633" s="19" t="str">
        <f t="shared" si="433"/>
        <v>Cyclicals ex-WEG &amp; Embraer</v>
      </c>
      <c r="F4633" s="100">
        <v>1.5510000000000001E-3</v>
      </c>
      <c r="G4633" s="101">
        <v>13.516</v>
      </c>
      <c r="H4633" s="98">
        <v>0.15645000000000001</v>
      </c>
      <c r="I4633" s="20">
        <f t="shared" si="434"/>
        <v>1</v>
      </c>
      <c r="J4633" s="102">
        <f t="shared" si="435"/>
        <v>1.1475288546907369E-4</v>
      </c>
      <c r="K4633" s="102">
        <f t="shared" si="436"/>
        <v>7.3347961309730707E-4</v>
      </c>
      <c r="L4633" s="96">
        <f t="shared" si="437"/>
        <v>1.5510000000000001E-3</v>
      </c>
    </row>
    <row r="4634" spans="1:12" ht="13.95" customHeight="1" x14ac:dyDescent="0.3">
      <c r="A4634" s="94">
        <v>43921</v>
      </c>
      <c r="B4634" s="57" t="s">
        <v>382</v>
      </c>
      <c r="C4634" s="57" t="s">
        <v>117</v>
      </c>
      <c r="D4634" s="19" t="str">
        <f t="shared" si="432"/>
        <v>Cyclicals</v>
      </c>
      <c r="E4634" s="19" t="str">
        <f t="shared" si="433"/>
        <v>Cyclicals ex-WEG &amp; Embraer</v>
      </c>
      <c r="F4634" s="100">
        <v>1.464E-3</v>
      </c>
      <c r="G4634" s="101">
        <v>14.052</v>
      </c>
      <c r="H4634" s="98">
        <v>0.10007000000000001</v>
      </c>
      <c r="I4634" s="20">
        <f t="shared" si="434"/>
        <v>1</v>
      </c>
      <c r="J4634" s="102">
        <f t="shared" si="435"/>
        <v>1.0418445772843724E-4</v>
      </c>
      <c r="K4634" s="102">
        <f t="shared" si="436"/>
        <v>1.0411157962270134E-3</v>
      </c>
      <c r="L4634" s="96">
        <f t="shared" si="437"/>
        <v>1.464E-3</v>
      </c>
    </row>
    <row r="4635" spans="1:12" ht="13.95" customHeight="1" x14ac:dyDescent="0.3">
      <c r="A4635" s="94">
        <v>43951</v>
      </c>
      <c r="B4635" s="57" t="s">
        <v>382</v>
      </c>
      <c r="C4635" s="57" t="s">
        <v>117</v>
      </c>
      <c r="D4635" s="19" t="str">
        <f t="shared" si="432"/>
        <v>Cyclicals</v>
      </c>
      <c r="E4635" s="19" t="str">
        <f t="shared" si="433"/>
        <v>Cyclicals ex-WEG &amp; Embraer</v>
      </c>
      <c r="F4635" s="100">
        <v>1.299E-3</v>
      </c>
      <c r="G4635" s="101">
        <v>16.702000000000002</v>
      </c>
      <c r="H4635" s="98">
        <v>9.5420000000000005E-2</v>
      </c>
      <c r="I4635" s="20">
        <f t="shared" si="434"/>
        <v>1</v>
      </c>
      <c r="J4635" s="102">
        <f t="shared" si="435"/>
        <v>7.7775116752484721E-5</v>
      </c>
      <c r="K4635" s="102">
        <f t="shared" si="436"/>
        <v>8.1508191943496875E-4</v>
      </c>
      <c r="L4635" s="96">
        <f t="shared" si="437"/>
        <v>1.299E-3</v>
      </c>
    </row>
    <row r="4636" spans="1:12" ht="13.95" customHeight="1" x14ac:dyDescent="0.3">
      <c r="A4636" s="94">
        <v>43982</v>
      </c>
      <c r="B4636" s="57" t="s">
        <v>382</v>
      </c>
      <c r="C4636" s="57" t="s">
        <v>117</v>
      </c>
      <c r="D4636" s="19" t="str">
        <f t="shared" si="432"/>
        <v>Cyclicals</v>
      </c>
      <c r="E4636" s="19" t="str">
        <f t="shared" si="433"/>
        <v>Cyclicals ex-WEG &amp; Embraer</v>
      </c>
      <c r="F4636" s="100">
        <v>1.065E-3</v>
      </c>
      <c r="G4636" s="101">
        <v>14.106999999999999</v>
      </c>
      <c r="H4636" s="98">
        <v>9.1159999999999991E-2</v>
      </c>
      <c r="I4636" s="20">
        <f t="shared" si="434"/>
        <v>1</v>
      </c>
      <c r="J4636" s="102">
        <f t="shared" si="435"/>
        <v>7.5494435386687457E-5</v>
      </c>
      <c r="K4636" s="102">
        <f t="shared" si="436"/>
        <v>8.2815308673417581E-4</v>
      </c>
      <c r="L4636" s="96">
        <f t="shared" si="437"/>
        <v>1.065E-3</v>
      </c>
    </row>
    <row r="4637" spans="1:12" ht="13.95" customHeight="1" x14ac:dyDescent="0.3">
      <c r="A4637" s="94">
        <v>44012</v>
      </c>
      <c r="B4637" s="57" t="s">
        <v>382</v>
      </c>
      <c r="C4637" s="57" t="s">
        <v>117</v>
      </c>
      <c r="D4637" s="19" t="str">
        <f t="shared" si="432"/>
        <v>Cyclicals</v>
      </c>
      <c r="E4637" s="19" t="str">
        <f t="shared" si="433"/>
        <v>Cyclicals ex-WEG &amp; Embraer</v>
      </c>
      <c r="F4637" s="100">
        <v>1.0510000000000001E-3</v>
      </c>
      <c r="G4637" s="101">
        <v>19.213000000000001</v>
      </c>
      <c r="H4637" s="98">
        <v>7.5459999999999999E-2</v>
      </c>
      <c r="I4637" s="20">
        <f t="shared" si="434"/>
        <v>1</v>
      </c>
      <c r="J4637" s="102">
        <f t="shared" si="435"/>
        <v>5.4702545151720192E-5</v>
      </c>
      <c r="K4637" s="102">
        <f t="shared" si="436"/>
        <v>7.2492108602862705E-4</v>
      </c>
      <c r="L4637" s="96">
        <f t="shared" si="437"/>
        <v>1.0510000000000001E-3</v>
      </c>
    </row>
    <row r="4638" spans="1:12" ht="13.95" customHeight="1" x14ac:dyDescent="0.3">
      <c r="A4638" s="94">
        <v>44043</v>
      </c>
      <c r="B4638" s="57" t="s">
        <v>382</v>
      </c>
      <c r="C4638" s="57" t="s">
        <v>117</v>
      </c>
      <c r="D4638" s="19" t="str">
        <f t="shared" si="432"/>
        <v>Cyclicals</v>
      </c>
      <c r="E4638" s="19" t="str">
        <f t="shared" si="433"/>
        <v>Cyclicals ex-WEG &amp; Embraer</v>
      </c>
      <c r="F4638" s="100">
        <v>9.990000000000001E-4</v>
      </c>
      <c r="G4638" s="101">
        <v>21.126000000000001</v>
      </c>
      <c r="H4638" s="98">
        <v>8.2659999999999997E-2</v>
      </c>
      <c r="I4638" s="20">
        <f t="shared" si="434"/>
        <v>1</v>
      </c>
      <c r="J4638" s="102">
        <f t="shared" si="435"/>
        <v>4.7287702357284864E-5</v>
      </c>
      <c r="K4638" s="102">
        <f t="shared" si="436"/>
        <v>5.7207479261172105E-4</v>
      </c>
      <c r="L4638" s="96">
        <f t="shared" si="437"/>
        <v>9.990000000000001E-4</v>
      </c>
    </row>
    <row r="4639" spans="1:12" ht="13.95" customHeight="1" x14ac:dyDescent="0.3">
      <c r="A4639" s="94">
        <v>44074</v>
      </c>
      <c r="B4639" s="57" t="s">
        <v>382</v>
      </c>
      <c r="C4639" s="57" t="s">
        <v>117</v>
      </c>
      <c r="D4639" s="19" t="str">
        <f t="shared" si="432"/>
        <v>Cyclicals</v>
      </c>
      <c r="E4639" s="19" t="str">
        <f t="shared" si="433"/>
        <v>Cyclicals ex-WEG &amp; Embraer</v>
      </c>
      <c r="F4639" s="100">
        <v>1.281E-3</v>
      </c>
      <c r="G4639" s="101">
        <v>25.344999999999999</v>
      </c>
      <c r="H4639" s="98">
        <v>8.5809999999999997E-2</v>
      </c>
      <c r="I4639" s="20">
        <f t="shared" si="434"/>
        <v>1</v>
      </c>
      <c r="J4639" s="102">
        <f t="shared" si="435"/>
        <v>5.0542513316235944E-5</v>
      </c>
      <c r="K4639" s="102">
        <f t="shared" si="436"/>
        <v>5.8900493318070097E-4</v>
      </c>
      <c r="L4639" s="96">
        <f t="shared" si="437"/>
        <v>1.281E-3</v>
      </c>
    </row>
    <row r="4640" spans="1:12" ht="13.95" customHeight="1" x14ac:dyDescent="0.3">
      <c r="A4640" s="94">
        <v>44104</v>
      </c>
      <c r="B4640" s="57" t="s">
        <v>382</v>
      </c>
      <c r="C4640" s="57" t="s">
        <v>117</v>
      </c>
      <c r="D4640" s="19" t="str">
        <f t="shared" si="432"/>
        <v>Cyclicals</v>
      </c>
      <c r="E4640" s="19" t="str">
        <f t="shared" si="433"/>
        <v>Cyclicals ex-WEG &amp; Embraer</v>
      </c>
      <c r="F4640" s="100">
        <v>1.2199999999999999E-3</v>
      </c>
      <c r="G4640" s="101">
        <v>18.428000000000001</v>
      </c>
      <c r="H4640" s="98">
        <v>0.10234</v>
      </c>
      <c r="I4640" s="20">
        <f t="shared" si="434"/>
        <v>1</v>
      </c>
      <c r="J4640" s="102">
        <f t="shared" si="435"/>
        <v>6.620360321250271E-5</v>
      </c>
      <c r="K4640" s="102">
        <f t="shared" si="436"/>
        <v>6.4689860477333116E-4</v>
      </c>
      <c r="L4640" s="96">
        <f t="shared" si="437"/>
        <v>1.2199999999999999E-3</v>
      </c>
    </row>
    <row r="4641" spans="1:12" ht="13.95" customHeight="1" x14ac:dyDescent="0.3">
      <c r="A4641" s="94">
        <v>44135</v>
      </c>
      <c r="B4641" s="57" t="s">
        <v>382</v>
      </c>
      <c r="C4641" s="57" t="s">
        <v>117</v>
      </c>
      <c r="D4641" s="19" t="str">
        <f t="shared" si="432"/>
        <v>Cyclicals</v>
      </c>
      <c r="E4641" s="19" t="str">
        <f t="shared" si="433"/>
        <v>Cyclicals ex-WEG &amp; Embraer</v>
      </c>
      <c r="F4641" s="100">
        <v>1.165E-3</v>
      </c>
      <c r="G4641" s="101">
        <v>17.448</v>
      </c>
      <c r="H4641" s="98">
        <v>0.10353</v>
      </c>
      <c r="I4641" s="20">
        <f t="shared" si="434"/>
        <v>1</v>
      </c>
      <c r="J4641" s="102">
        <f t="shared" si="435"/>
        <v>6.6769830353049066E-5</v>
      </c>
      <c r="K4641" s="102">
        <f t="shared" si="436"/>
        <v>6.449321969771957E-4</v>
      </c>
      <c r="L4641" s="96">
        <f t="shared" si="437"/>
        <v>1.165E-3</v>
      </c>
    </row>
    <row r="4642" spans="1:12" ht="13.95" customHeight="1" x14ac:dyDescent="0.3">
      <c r="A4642" s="94">
        <v>44165</v>
      </c>
      <c r="B4642" s="57" t="s">
        <v>382</v>
      </c>
      <c r="C4642" s="57" t="s">
        <v>117</v>
      </c>
      <c r="D4642" s="19" t="str">
        <f t="shared" si="432"/>
        <v>Cyclicals</v>
      </c>
      <c r="E4642" s="19" t="str">
        <f t="shared" si="433"/>
        <v>Cyclicals ex-WEG &amp; Embraer</v>
      </c>
      <c r="F4642" s="100">
        <v>1.1000000000000001E-3</v>
      </c>
      <c r="G4642" s="101">
        <v>17.257999999999999</v>
      </c>
      <c r="H4642" s="98">
        <v>0.10005</v>
      </c>
      <c r="I4642" s="20">
        <f t="shared" si="434"/>
        <v>1</v>
      </c>
      <c r="J4642" s="102">
        <f t="shared" si="435"/>
        <v>6.3738556031985177E-5</v>
      </c>
      <c r="K4642" s="102">
        <f t="shared" si="436"/>
        <v>6.370670268064485E-4</v>
      </c>
      <c r="L4642" s="96">
        <f t="shared" si="437"/>
        <v>1.1000000000000001E-3</v>
      </c>
    </row>
    <row r="4643" spans="1:12" ht="13.95" customHeight="1" x14ac:dyDescent="0.3">
      <c r="A4643" s="94">
        <v>44196</v>
      </c>
      <c r="B4643" s="57" t="s">
        <v>382</v>
      </c>
      <c r="C4643" s="57" t="s">
        <v>117</v>
      </c>
      <c r="D4643" s="19" t="str">
        <f t="shared" si="432"/>
        <v>Cyclicals</v>
      </c>
      <c r="E4643" s="19" t="str">
        <f t="shared" si="433"/>
        <v>Cyclicals ex-WEG &amp; Embraer</v>
      </c>
      <c r="F4643" s="100">
        <v>1.0150000000000001E-3</v>
      </c>
      <c r="G4643" s="101">
        <v>17.25</v>
      </c>
      <c r="H4643" s="98">
        <v>9.4380000000000006E-2</v>
      </c>
      <c r="I4643" s="20">
        <f t="shared" si="434"/>
        <v>1</v>
      </c>
      <c r="J4643" s="102">
        <f t="shared" si="435"/>
        <v>5.8840579710144931E-5</v>
      </c>
      <c r="K4643" s="102">
        <f t="shared" si="436"/>
        <v>6.2344331119034682E-4</v>
      </c>
      <c r="L4643" s="96">
        <f t="shared" si="437"/>
        <v>1.0150000000000001E-3</v>
      </c>
    </row>
    <row r="4644" spans="1:12" ht="13.95" customHeight="1" x14ac:dyDescent="0.3">
      <c r="A4644" s="94">
        <v>44227</v>
      </c>
      <c r="B4644" s="57" t="s">
        <v>382</v>
      </c>
      <c r="C4644" s="57" t="s">
        <v>117</v>
      </c>
      <c r="D4644" s="19" t="str">
        <f t="shared" si="432"/>
        <v>Cyclicals</v>
      </c>
      <c r="E4644" s="19" t="str">
        <f t="shared" si="433"/>
        <v>Cyclicals ex-WEG &amp; Embraer</v>
      </c>
      <c r="F4644" s="100">
        <v>1.0300000000000001E-3</v>
      </c>
      <c r="G4644" s="101">
        <v>17.146999999999998</v>
      </c>
      <c r="H4644" s="98">
        <v>9.4890000000000002E-2</v>
      </c>
      <c r="I4644" s="20">
        <f t="shared" si="434"/>
        <v>1</v>
      </c>
      <c r="J4644" s="102">
        <f t="shared" si="435"/>
        <v>6.0068816702630208E-5</v>
      </c>
      <c r="K4644" s="102">
        <f t="shared" si="436"/>
        <v>6.3303632313868911E-4</v>
      </c>
      <c r="L4644" s="96">
        <f t="shared" si="437"/>
        <v>1.0300000000000001E-3</v>
      </c>
    </row>
    <row r="4645" spans="1:12" ht="13.95" customHeight="1" x14ac:dyDescent="0.3">
      <c r="A4645" s="94">
        <v>44255</v>
      </c>
      <c r="B4645" s="57" t="s">
        <v>382</v>
      </c>
      <c r="C4645" s="57" t="s">
        <v>117</v>
      </c>
      <c r="D4645" s="19" t="str">
        <f t="shared" si="432"/>
        <v>Cyclicals</v>
      </c>
      <c r="E4645" s="19" t="str">
        <f t="shared" si="433"/>
        <v>Cyclicals ex-WEG &amp; Embraer</v>
      </c>
      <c r="F4645" s="100">
        <v>9.2999999999999995E-4</v>
      </c>
      <c r="G4645" s="101">
        <v>14.471</v>
      </c>
      <c r="H4645" s="98">
        <v>9.6600000000000005E-2</v>
      </c>
      <c r="I4645" s="20">
        <f t="shared" si="434"/>
        <v>1</v>
      </c>
      <c r="J4645" s="102">
        <f t="shared" si="435"/>
        <v>6.4266463962407567E-5</v>
      </c>
      <c r="K4645" s="102">
        <f t="shared" si="436"/>
        <v>6.6528430602906378E-4</v>
      </c>
      <c r="L4645" s="96">
        <f t="shared" si="437"/>
        <v>9.2999999999999995E-4</v>
      </c>
    </row>
    <row r="4646" spans="1:12" ht="13.95" customHeight="1" x14ac:dyDescent="0.3">
      <c r="A4646" s="94">
        <v>44286</v>
      </c>
      <c r="B4646" s="57" t="s">
        <v>382</v>
      </c>
      <c r="C4646" s="57" t="s">
        <v>117</v>
      </c>
      <c r="D4646" s="19" t="str">
        <f t="shared" si="432"/>
        <v>Cyclicals</v>
      </c>
      <c r="E4646" s="19" t="str">
        <f t="shared" si="433"/>
        <v>Cyclicals ex-WEG &amp; Embraer</v>
      </c>
      <c r="F4646" s="100">
        <v>9.5E-4</v>
      </c>
      <c r="G4646" s="101">
        <v>14.77</v>
      </c>
      <c r="H4646" s="98">
        <v>0.10008</v>
      </c>
      <c r="I4646" s="20">
        <f t="shared" si="434"/>
        <v>1</v>
      </c>
      <c r="J4646" s="102">
        <f t="shared" si="435"/>
        <v>6.4319566689234931E-5</v>
      </c>
      <c r="K4646" s="102">
        <f t="shared" si="436"/>
        <v>6.4268152167500927E-4</v>
      </c>
      <c r="L4646" s="96">
        <f t="shared" si="437"/>
        <v>9.5E-4</v>
      </c>
    </row>
    <row r="4647" spans="1:12" ht="13.95" customHeight="1" x14ac:dyDescent="0.3">
      <c r="A4647" s="94">
        <v>44316</v>
      </c>
      <c r="B4647" s="57" t="s">
        <v>382</v>
      </c>
      <c r="C4647" s="57" t="s">
        <v>117</v>
      </c>
      <c r="D4647" s="19" t="str">
        <f t="shared" si="432"/>
        <v>Cyclicals</v>
      </c>
      <c r="E4647" s="19" t="str">
        <f t="shared" si="433"/>
        <v>Cyclicals ex-WEG &amp; Embraer</v>
      </c>
      <c r="F4647" s="100">
        <v>1.6100000000000001E-3</v>
      </c>
      <c r="G4647" s="101">
        <v>24.844999999999999</v>
      </c>
      <c r="H4647" s="98">
        <v>0.10445</v>
      </c>
      <c r="I4647" s="20">
        <f t="shared" si="434"/>
        <v>1</v>
      </c>
      <c r="J4647" s="102">
        <f t="shared" si="435"/>
        <v>6.4801770980076485E-5</v>
      </c>
      <c r="K4647" s="102">
        <f t="shared" si="436"/>
        <v>6.2040948760245553E-4</v>
      </c>
      <c r="L4647" s="96">
        <f t="shared" si="437"/>
        <v>1.6100000000000001E-3</v>
      </c>
    </row>
    <row r="4648" spans="1:12" ht="13.95" customHeight="1" x14ac:dyDescent="0.3">
      <c r="A4648" s="94">
        <v>44347</v>
      </c>
      <c r="B4648" s="57" t="s">
        <v>382</v>
      </c>
      <c r="C4648" s="57" t="s">
        <v>117</v>
      </c>
      <c r="D4648" s="19" t="str">
        <f t="shared" si="432"/>
        <v>Cyclicals</v>
      </c>
      <c r="E4648" s="19" t="str">
        <f t="shared" si="433"/>
        <v>Cyclicals ex-WEG &amp; Embraer</v>
      </c>
      <c r="F4648" s="100">
        <v>1.82E-3</v>
      </c>
      <c r="G4648" s="101">
        <v>27.391999999999999</v>
      </c>
      <c r="H4648" s="98">
        <v>7.6130000000000003E-2</v>
      </c>
      <c r="I4648" s="20">
        <f t="shared" si="434"/>
        <v>1</v>
      </c>
      <c r="J4648" s="102">
        <f t="shared" si="435"/>
        <v>6.6442757009345791E-5</v>
      </c>
      <c r="K4648" s="102">
        <f t="shared" si="436"/>
        <v>8.7275393418292122E-4</v>
      </c>
      <c r="L4648" s="96">
        <f t="shared" si="437"/>
        <v>1.82E-3</v>
      </c>
    </row>
    <row r="4649" spans="1:12" ht="13.95" customHeight="1" x14ac:dyDescent="0.3">
      <c r="A4649" s="94">
        <v>44377</v>
      </c>
      <c r="B4649" s="57" t="s">
        <v>382</v>
      </c>
      <c r="C4649" s="57" t="s">
        <v>117</v>
      </c>
      <c r="D4649" s="19" t="str">
        <f t="shared" si="432"/>
        <v>Cyclicals</v>
      </c>
      <c r="E4649" s="19" t="str">
        <f t="shared" si="433"/>
        <v>Cyclicals ex-WEG &amp; Embraer</v>
      </c>
      <c r="F4649" s="100">
        <v>1.8799999999999999E-3</v>
      </c>
      <c r="G4649" s="101">
        <v>28.068999999999999</v>
      </c>
      <c r="H4649" s="98">
        <v>7.6130000000000003E-2</v>
      </c>
      <c r="I4649" s="20">
        <f t="shared" si="434"/>
        <v>1</v>
      </c>
      <c r="J4649" s="102">
        <f t="shared" si="435"/>
        <v>6.697780469557163E-5</v>
      </c>
      <c r="K4649" s="102">
        <f t="shared" si="436"/>
        <v>8.7978201360267472E-4</v>
      </c>
      <c r="L4649" s="96">
        <f t="shared" si="437"/>
        <v>1.8799999999999999E-3</v>
      </c>
    </row>
    <row r="4650" spans="1:12" ht="13.95" customHeight="1" x14ac:dyDescent="0.3">
      <c r="A4650" s="94">
        <v>44408</v>
      </c>
      <c r="B4650" s="57" t="s">
        <v>382</v>
      </c>
      <c r="C4650" s="57" t="s">
        <v>117</v>
      </c>
      <c r="D4650" s="19" t="str">
        <f t="shared" si="432"/>
        <v>Cyclicals</v>
      </c>
      <c r="E4650" s="19" t="str">
        <f t="shared" si="433"/>
        <v>Cyclicals ex-WEG &amp; Embraer</v>
      </c>
      <c r="F4650" s="100">
        <v>2.1299999999999999E-3</v>
      </c>
      <c r="G4650" s="101">
        <v>30.036999999999999</v>
      </c>
      <c r="H4650" s="98">
        <v>0.10657999999999999</v>
      </c>
      <c r="I4650" s="20">
        <f t="shared" si="434"/>
        <v>1</v>
      </c>
      <c r="J4650" s="102">
        <f t="shared" si="435"/>
        <v>7.0912541199187666E-5</v>
      </c>
      <c r="K4650" s="102">
        <f t="shared" si="436"/>
        <v>6.6534566709690064E-4</v>
      </c>
      <c r="L4650" s="96">
        <f t="shared" si="437"/>
        <v>2.1299999999999999E-3</v>
      </c>
    </row>
    <row r="4651" spans="1:12" ht="13.95" customHeight="1" x14ac:dyDescent="0.3">
      <c r="A4651" s="94">
        <v>44439</v>
      </c>
      <c r="B4651" s="57" t="s">
        <v>382</v>
      </c>
      <c r="C4651" s="57" t="s">
        <v>117</v>
      </c>
      <c r="D4651" s="19" t="str">
        <f t="shared" si="432"/>
        <v>Cyclicals</v>
      </c>
      <c r="E4651" s="19" t="str">
        <f t="shared" si="433"/>
        <v>Cyclicals ex-WEG &amp; Embraer</v>
      </c>
      <c r="F4651" s="100">
        <v>2.1900000000000001E-3</v>
      </c>
      <c r="G4651" s="101">
        <v>30.173999999999999</v>
      </c>
      <c r="H4651" s="98">
        <v>0.10657999999999999</v>
      </c>
      <c r="I4651" s="20">
        <f t="shared" si="434"/>
        <v>1</v>
      </c>
      <c r="J4651" s="102">
        <f t="shared" si="435"/>
        <v>7.2579041558958055E-5</v>
      </c>
      <c r="K4651" s="102">
        <f t="shared" si="436"/>
        <v>6.8098181233775619E-4</v>
      </c>
      <c r="L4651" s="96">
        <f t="shared" si="437"/>
        <v>2.1900000000000001E-3</v>
      </c>
    </row>
    <row r="4652" spans="1:12" ht="13.95" customHeight="1" x14ac:dyDescent="0.3">
      <c r="A4652" s="94">
        <v>42674</v>
      </c>
      <c r="B4652" s="57" t="s">
        <v>220</v>
      </c>
      <c r="C4652" s="57" t="s">
        <v>114</v>
      </c>
      <c r="D4652" s="19" t="str">
        <f t="shared" si="432"/>
        <v>Defensives</v>
      </c>
      <c r="E4652" s="19" t="str">
        <f t="shared" si="433"/>
        <v>Defensives</v>
      </c>
      <c r="F4652" s="100">
        <v>9.1700000000000011E-3</v>
      </c>
      <c r="G4652" s="101">
        <v>18.21</v>
      </c>
      <c r="H4652" s="98">
        <v>9.4380000000000006E-2</v>
      </c>
      <c r="I4652" s="20">
        <f t="shared" si="434"/>
        <v>1</v>
      </c>
      <c r="J4652" s="102">
        <f t="shared" si="435"/>
        <v>5.0356946732564524E-4</v>
      </c>
      <c r="K4652" s="102">
        <f t="shared" si="436"/>
        <v>5.3355527370803684E-3</v>
      </c>
      <c r="L4652" s="96">
        <f t="shared" si="437"/>
        <v>9.1700000000000011E-3</v>
      </c>
    </row>
    <row r="4653" spans="1:12" ht="13.95" customHeight="1" x14ac:dyDescent="0.3">
      <c r="A4653" s="94">
        <v>42704</v>
      </c>
      <c r="B4653" s="57" t="s">
        <v>220</v>
      </c>
      <c r="C4653" s="57" t="s">
        <v>114</v>
      </c>
      <c r="D4653" s="19" t="str">
        <f t="shared" si="432"/>
        <v>Defensives</v>
      </c>
      <c r="E4653" s="19" t="str">
        <f t="shared" si="433"/>
        <v>Defensives</v>
      </c>
      <c r="F4653" s="100">
        <v>9.3500000000000007E-3</v>
      </c>
      <c r="G4653" s="101">
        <v>17.904</v>
      </c>
      <c r="H4653" s="98">
        <v>9.2330000000000009E-2</v>
      </c>
      <c r="I4653" s="20">
        <f t="shared" si="434"/>
        <v>1</v>
      </c>
      <c r="J4653" s="102">
        <f t="shared" si="435"/>
        <v>5.2222966934763182E-4</v>
      </c>
      <c r="K4653" s="102">
        <f t="shared" si="436"/>
        <v>5.6561211886454214E-3</v>
      </c>
      <c r="L4653" s="96">
        <f t="shared" si="437"/>
        <v>9.3500000000000007E-3</v>
      </c>
    </row>
    <row r="4654" spans="1:12" ht="13.95" customHeight="1" x14ac:dyDescent="0.3">
      <c r="A4654" s="94">
        <v>42735</v>
      </c>
      <c r="B4654" s="57" t="s">
        <v>220</v>
      </c>
      <c r="C4654" s="57" t="s">
        <v>114</v>
      </c>
      <c r="D4654" s="19" t="str">
        <f t="shared" si="432"/>
        <v>Defensives</v>
      </c>
      <c r="E4654" s="19" t="str">
        <f t="shared" si="433"/>
        <v>Defensives</v>
      </c>
      <c r="F4654" s="100">
        <v>1.0659999999999999E-2</v>
      </c>
      <c r="G4654" s="101">
        <v>17.471</v>
      </c>
      <c r="H4654" s="98">
        <v>9.5129999999999992E-2</v>
      </c>
      <c r="I4654" s="20">
        <f t="shared" si="434"/>
        <v>1</v>
      </c>
      <c r="J4654" s="102">
        <f t="shared" si="435"/>
        <v>6.101539694350638E-4</v>
      </c>
      <c r="K4654" s="102">
        <f t="shared" si="436"/>
        <v>6.4138964515406691E-3</v>
      </c>
      <c r="L4654" s="96">
        <f t="shared" si="437"/>
        <v>1.0659999999999999E-2</v>
      </c>
    </row>
    <row r="4655" spans="1:12" ht="13.95" customHeight="1" x14ac:dyDescent="0.3">
      <c r="A4655" s="94">
        <v>42766</v>
      </c>
      <c r="B4655" s="57" t="s">
        <v>220</v>
      </c>
      <c r="C4655" s="57" t="s">
        <v>114</v>
      </c>
      <c r="D4655" s="19" t="str">
        <f t="shared" si="432"/>
        <v>Defensives</v>
      </c>
      <c r="E4655" s="19" t="str">
        <f t="shared" si="433"/>
        <v>Defensives</v>
      </c>
      <c r="F4655" s="100">
        <v>1.047E-2</v>
      </c>
      <c r="G4655" s="101">
        <v>18.314</v>
      </c>
      <c r="H4655" s="98">
        <v>9.7550000000000012E-2</v>
      </c>
      <c r="I4655" s="20">
        <f t="shared" si="434"/>
        <v>1</v>
      </c>
      <c r="J4655" s="102">
        <f t="shared" si="435"/>
        <v>5.716937861745113E-4</v>
      </c>
      <c r="K4655" s="102">
        <f t="shared" si="436"/>
        <v>5.8605206168581368E-3</v>
      </c>
      <c r="L4655" s="96">
        <f t="shared" si="437"/>
        <v>1.047E-2</v>
      </c>
    </row>
    <row r="4656" spans="1:12" ht="13.95" customHeight="1" x14ac:dyDescent="0.3">
      <c r="A4656" s="94">
        <v>42794</v>
      </c>
      <c r="B4656" s="57" t="s">
        <v>220</v>
      </c>
      <c r="C4656" s="57" t="s">
        <v>114</v>
      </c>
      <c r="D4656" s="19" t="str">
        <f t="shared" si="432"/>
        <v>Defensives</v>
      </c>
      <c r="E4656" s="19" t="str">
        <f t="shared" si="433"/>
        <v>Defensives</v>
      </c>
      <c r="F4656" s="100">
        <v>9.7599999999999996E-3</v>
      </c>
      <c r="G4656" s="101">
        <v>17.786000000000001</v>
      </c>
      <c r="H4656" s="98">
        <v>0.1055</v>
      </c>
      <c r="I4656" s="20">
        <f t="shared" si="434"/>
        <v>1</v>
      </c>
      <c r="J4656" s="102">
        <f t="shared" si="435"/>
        <v>5.4874620488024278E-4</v>
      </c>
      <c r="K4656" s="102">
        <f t="shared" si="436"/>
        <v>5.2013858282487467E-3</v>
      </c>
      <c r="L4656" s="96">
        <f t="shared" si="437"/>
        <v>9.7599999999999996E-3</v>
      </c>
    </row>
    <row r="4657" spans="1:12" ht="13.95" customHeight="1" x14ac:dyDescent="0.3">
      <c r="A4657" s="94">
        <v>42825</v>
      </c>
      <c r="B4657" s="57" t="s">
        <v>220</v>
      </c>
      <c r="C4657" s="57" t="s">
        <v>114</v>
      </c>
      <c r="D4657" s="19" t="str">
        <f t="shared" si="432"/>
        <v>Defensives</v>
      </c>
      <c r="E4657" s="19" t="str">
        <f t="shared" si="433"/>
        <v>Defensives</v>
      </c>
      <c r="F4657" s="100">
        <v>1.091E-2</v>
      </c>
      <c r="G4657" s="101">
        <v>19.044</v>
      </c>
      <c r="H4657" s="98">
        <v>9.919E-2</v>
      </c>
      <c r="I4657" s="20">
        <f t="shared" si="434"/>
        <v>1</v>
      </c>
      <c r="J4657" s="102">
        <f t="shared" si="435"/>
        <v>5.7288384793110689E-4</v>
      </c>
      <c r="K4657" s="102">
        <f t="shared" si="436"/>
        <v>5.7756210094879207E-3</v>
      </c>
      <c r="L4657" s="96">
        <f t="shared" si="437"/>
        <v>1.091E-2</v>
      </c>
    </row>
    <row r="4658" spans="1:12" ht="13.95" customHeight="1" x14ac:dyDescent="0.3">
      <c r="A4658" s="94">
        <v>42855</v>
      </c>
      <c r="B4658" s="57" t="s">
        <v>220</v>
      </c>
      <c r="C4658" s="57" t="s">
        <v>114</v>
      </c>
      <c r="D4658" s="19" t="str">
        <f t="shared" si="432"/>
        <v>Defensives</v>
      </c>
      <c r="E4658" s="19" t="str">
        <f t="shared" si="433"/>
        <v>Defensives</v>
      </c>
      <c r="F4658" s="100">
        <v>1.098E-2</v>
      </c>
      <c r="G4658" s="101">
        <v>19.780999999999999</v>
      </c>
      <c r="H4658" s="98">
        <v>9.8019999999999996E-2</v>
      </c>
      <c r="I4658" s="20">
        <f t="shared" si="434"/>
        <v>1</v>
      </c>
      <c r="J4658" s="102">
        <f t="shared" si="435"/>
        <v>5.5507810525251512E-4</v>
      </c>
      <c r="K4658" s="102">
        <f t="shared" si="436"/>
        <v>5.6629066032698955E-3</v>
      </c>
      <c r="L4658" s="96">
        <f t="shared" si="437"/>
        <v>1.098E-2</v>
      </c>
    </row>
    <row r="4659" spans="1:12" ht="13.95" customHeight="1" x14ac:dyDescent="0.3">
      <c r="A4659" s="94">
        <v>42886</v>
      </c>
      <c r="B4659" s="57" t="s">
        <v>220</v>
      </c>
      <c r="C4659" s="57" t="s">
        <v>114</v>
      </c>
      <c r="D4659" s="19" t="str">
        <f t="shared" si="432"/>
        <v>Defensives</v>
      </c>
      <c r="E4659" s="19" t="str">
        <f t="shared" si="433"/>
        <v>Defensives</v>
      </c>
      <c r="F4659" s="100">
        <v>1.149E-2</v>
      </c>
      <c r="G4659" s="101">
        <v>19.780999999999999</v>
      </c>
      <c r="H4659" s="98">
        <v>0.10267999999999999</v>
      </c>
      <c r="I4659" s="20">
        <f t="shared" si="434"/>
        <v>1</v>
      </c>
      <c r="J4659" s="102">
        <f t="shared" si="435"/>
        <v>5.8086042161670291E-4</v>
      </c>
      <c r="K4659" s="102">
        <f t="shared" si="436"/>
        <v>5.6569967044867841E-3</v>
      </c>
      <c r="L4659" s="96">
        <f t="shared" si="437"/>
        <v>1.149E-2</v>
      </c>
    </row>
    <row r="4660" spans="1:12" ht="13.95" customHeight="1" x14ac:dyDescent="0.3">
      <c r="A4660" s="94">
        <v>42916</v>
      </c>
      <c r="B4660" s="57" t="s">
        <v>220</v>
      </c>
      <c r="C4660" s="57" t="s">
        <v>114</v>
      </c>
      <c r="D4660" s="19" t="str">
        <f t="shared" si="432"/>
        <v>Defensives</v>
      </c>
      <c r="E4660" s="19" t="str">
        <f t="shared" si="433"/>
        <v>Defensives</v>
      </c>
      <c r="F4660" s="100">
        <v>1.0710000000000001E-2</v>
      </c>
      <c r="G4660" s="101">
        <v>18.423999999999999</v>
      </c>
      <c r="H4660" s="98">
        <v>0.10351</v>
      </c>
      <c r="I4660" s="20">
        <f t="shared" si="434"/>
        <v>1</v>
      </c>
      <c r="J4660" s="102">
        <f t="shared" si="435"/>
        <v>5.8130699088145899E-4</v>
      </c>
      <c r="K4660" s="102">
        <f t="shared" si="436"/>
        <v>5.6159500616506514E-3</v>
      </c>
      <c r="L4660" s="96">
        <f t="shared" si="437"/>
        <v>1.0710000000000001E-2</v>
      </c>
    </row>
    <row r="4661" spans="1:12" ht="13.95" customHeight="1" x14ac:dyDescent="0.3">
      <c r="A4661" s="94">
        <v>42947</v>
      </c>
      <c r="B4661" s="57" t="s">
        <v>220</v>
      </c>
      <c r="C4661" s="57" t="s">
        <v>114</v>
      </c>
      <c r="D4661" s="19" t="str">
        <f t="shared" si="432"/>
        <v>Defensives</v>
      </c>
      <c r="E4661" s="19" t="str">
        <f t="shared" si="433"/>
        <v>Defensives</v>
      </c>
      <c r="F4661" s="100">
        <v>1.0240000000000001E-2</v>
      </c>
      <c r="G4661" s="101">
        <v>18.391999999999999</v>
      </c>
      <c r="H4661" s="98">
        <v>0.1066</v>
      </c>
      <c r="I4661" s="20">
        <f t="shared" si="434"/>
        <v>1</v>
      </c>
      <c r="J4661" s="102">
        <f t="shared" si="435"/>
        <v>5.5676381035232717E-4</v>
      </c>
      <c r="K4661" s="102">
        <f t="shared" si="436"/>
        <v>5.2229250502094484E-3</v>
      </c>
      <c r="L4661" s="96">
        <f t="shared" si="437"/>
        <v>1.0240000000000001E-2</v>
      </c>
    </row>
    <row r="4662" spans="1:12" ht="13.95" customHeight="1" x14ac:dyDescent="0.3">
      <c r="A4662" s="94">
        <v>42978</v>
      </c>
      <c r="B4662" s="57" t="s">
        <v>220</v>
      </c>
      <c r="C4662" s="57" t="s">
        <v>114</v>
      </c>
      <c r="D4662" s="19" t="str">
        <f t="shared" si="432"/>
        <v>Defensives</v>
      </c>
      <c r="E4662" s="19" t="str">
        <f t="shared" si="433"/>
        <v>Defensives</v>
      </c>
      <c r="F4662" s="100">
        <v>9.9799999999999993E-3</v>
      </c>
      <c r="G4662" s="101">
        <v>19.276</v>
      </c>
      <c r="H4662" s="98">
        <v>0.1132</v>
      </c>
      <c r="I4662" s="20">
        <f t="shared" si="434"/>
        <v>1</v>
      </c>
      <c r="J4662" s="102">
        <f t="shared" si="435"/>
        <v>5.1774227018053535E-4</v>
      </c>
      <c r="K4662" s="102">
        <f t="shared" si="436"/>
        <v>4.5736949662591462E-3</v>
      </c>
      <c r="L4662" s="96">
        <f t="shared" si="437"/>
        <v>9.9799999999999993E-3</v>
      </c>
    </row>
    <row r="4663" spans="1:12" ht="13.95" customHeight="1" x14ac:dyDescent="0.3">
      <c r="A4663" s="94">
        <v>43008</v>
      </c>
      <c r="B4663" s="57" t="s">
        <v>220</v>
      </c>
      <c r="C4663" s="57" t="s">
        <v>114</v>
      </c>
      <c r="D4663" s="19" t="str">
        <f t="shared" si="432"/>
        <v>Defensives</v>
      </c>
      <c r="E4663" s="19" t="str">
        <f t="shared" si="433"/>
        <v>Defensives</v>
      </c>
      <c r="F4663" s="100">
        <v>1.064E-2</v>
      </c>
      <c r="G4663" s="101">
        <v>20.896000000000001</v>
      </c>
      <c r="H4663" s="98">
        <v>0.11592</v>
      </c>
      <c r="I4663" s="20">
        <f t="shared" si="434"/>
        <v>1</v>
      </c>
      <c r="J4663" s="102">
        <f t="shared" si="435"/>
        <v>5.0918836140888203E-4</v>
      </c>
      <c r="K4663" s="102">
        <f t="shared" si="436"/>
        <v>4.3925842081511566E-3</v>
      </c>
      <c r="L4663" s="96">
        <f t="shared" si="437"/>
        <v>1.064E-2</v>
      </c>
    </row>
    <row r="4664" spans="1:12" ht="13.95" customHeight="1" x14ac:dyDescent="0.3">
      <c r="A4664" s="94">
        <v>43039</v>
      </c>
      <c r="B4664" s="57" t="s">
        <v>220</v>
      </c>
      <c r="C4664" s="57" t="s">
        <v>114</v>
      </c>
      <c r="D4664" s="19" t="str">
        <f t="shared" si="432"/>
        <v>Defensives</v>
      </c>
      <c r="E4664" s="19" t="str">
        <f t="shared" si="433"/>
        <v>Defensives</v>
      </c>
      <c r="F4664" s="100">
        <v>1.132E-2</v>
      </c>
      <c r="G4664" s="101">
        <v>21.696999999999999</v>
      </c>
      <c r="H4664" s="98">
        <v>0.11607000000000001</v>
      </c>
      <c r="I4664" s="20">
        <f t="shared" si="434"/>
        <v>1</v>
      </c>
      <c r="J4664" s="102">
        <f t="shared" si="435"/>
        <v>5.2173111490067751E-4</v>
      </c>
      <c r="K4664" s="102">
        <f t="shared" si="436"/>
        <v>4.4949695433848325E-3</v>
      </c>
      <c r="L4664" s="96">
        <f t="shared" si="437"/>
        <v>1.132E-2</v>
      </c>
    </row>
    <row r="4665" spans="1:12" ht="13.95" customHeight="1" x14ac:dyDescent="0.3">
      <c r="A4665" s="94">
        <v>43069</v>
      </c>
      <c r="B4665" s="57" t="s">
        <v>220</v>
      </c>
      <c r="C4665" s="57" t="s">
        <v>114</v>
      </c>
      <c r="D4665" s="19" t="str">
        <f t="shared" si="432"/>
        <v>Defensives</v>
      </c>
      <c r="E4665" s="19" t="str">
        <f t="shared" si="433"/>
        <v>Defensives</v>
      </c>
      <c r="F4665" s="100">
        <v>1.1129999999999999E-2</v>
      </c>
      <c r="G4665" s="101">
        <v>20.248999999999999</v>
      </c>
      <c r="H4665" s="98">
        <v>0.11551</v>
      </c>
      <c r="I4665" s="20">
        <f t="shared" si="434"/>
        <v>1</v>
      </c>
      <c r="J4665" s="102">
        <f t="shared" si="435"/>
        <v>5.4965677317398386E-4</v>
      </c>
      <c r="K4665" s="102">
        <f t="shared" si="436"/>
        <v>4.7585211079039375E-3</v>
      </c>
      <c r="L4665" s="96">
        <f t="shared" si="437"/>
        <v>1.1129999999999999E-2</v>
      </c>
    </row>
    <row r="4666" spans="1:12" ht="13.95" customHeight="1" x14ac:dyDescent="0.3">
      <c r="A4666" s="94">
        <v>43100</v>
      </c>
      <c r="B4666" s="57" t="s">
        <v>220</v>
      </c>
      <c r="C4666" s="57" t="s">
        <v>114</v>
      </c>
      <c r="D4666" s="19" t="str">
        <f t="shared" si="432"/>
        <v>Defensives</v>
      </c>
      <c r="E4666" s="19" t="str">
        <f t="shared" si="433"/>
        <v>Defensives</v>
      </c>
      <c r="F4666" s="100">
        <v>1.1039999999999999E-2</v>
      </c>
      <c r="G4666" s="101">
        <v>21.437999999999999</v>
      </c>
      <c r="H4666" s="98">
        <v>0.11604</v>
      </c>
      <c r="I4666" s="20">
        <f t="shared" si="434"/>
        <v>1</v>
      </c>
      <c r="J4666" s="102">
        <f t="shared" si="435"/>
        <v>5.1497341169885248E-4</v>
      </c>
      <c r="K4666" s="102">
        <f t="shared" si="436"/>
        <v>4.4378956540749095E-3</v>
      </c>
      <c r="L4666" s="96">
        <f t="shared" si="437"/>
        <v>1.1039999999999999E-2</v>
      </c>
    </row>
    <row r="4667" spans="1:12" ht="13.95" customHeight="1" x14ac:dyDescent="0.3">
      <c r="A4667" s="94">
        <v>43131</v>
      </c>
      <c r="B4667" s="57" t="s">
        <v>220</v>
      </c>
      <c r="C4667" s="57" t="s">
        <v>114</v>
      </c>
      <c r="D4667" s="19" t="str">
        <f t="shared" si="432"/>
        <v>Defensives</v>
      </c>
      <c r="E4667" s="19" t="str">
        <f t="shared" si="433"/>
        <v>Defensives</v>
      </c>
      <c r="F4667" s="100">
        <v>1.0410000000000001E-2</v>
      </c>
      <c r="G4667" s="101">
        <v>21.431000000000001</v>
      </c>
      <c r="H4667" s="98">
        <v>0.11694</v>
      </c>
      <c r="I4667" s="20">
        <f t="shared" si="434"/>
        <v>1</v>
      </c>
      <c r="J4667" s="102">
        <f t="shared" si="435"/>
        <v>4.8574494890579067E-4</v>
      </c>
      <c r="K4667" s="102">
        <f t="shared" si="436"/>
        <v>4.1537963819547686E-3</v>
      </c>
      <c r="L4667" s="96">
        <f t="shared" si="437"/>
        <v>1.0410000000000001E-2</v>
      </c>
    </row>
    <row r="4668" spans="1:12" ht="13.95" customHeight="1" x14ac:dyDescent="0.3">
      <c r="A4668" s="94">
        <v>43159</v>
      </c>
      <c r="B4668" s="57" t="s">
        <v>220</v>
      </c>
      <c r="C4668" s="57" t="s">
        <v>114</v>
      </c>
      <c r="D4668" s="19" t="str">
        <f t="shared" si="432"/>
        <v>Defensives</v>
      </c>
      <c r="E4668" s="19" t="str">
        <f t="shared" si="433"/>
        <v>Defensives</v>
      </c>
      <c r="F4668" s="100">
        <v>9.8700000000000003E-3</v>
      </c>
      <c r="G4668" s="101">
        <v>19.885000000000002</v>
      </c>
      <c r="H4668" s="98">
        <v>0.12352</v>
      </c>
      <c r="I4668" s="20">
        <f t="shared" si="434"/>
        <v>1</v>
      </c>
      <c r="J4668" s="102">
        <f t="shared" si="435"/>
        <v>4.9635403570530553E-4</v>
      </c>
      <c r="K4668" s="102">
        <f t="shared" si="436"/>
        <v>4.0184102631582374E-3</v>
      </c>
      <c r="L4668" s="96">
        <f t="shared" si="437"/>
        <v>9.8700000000000003E-3</v>
      </c>
    </row>
    <row r="4669" spans="1:12" ht="13.95" customHeight="1" x14ac:dyDescent="0.3">
      <c r="A4669" s="94">
        <v>43190</v>
      </c>
      <c r="B4669" s="57" t="s">
        <v>220</v>
      </c>
      <c r="C4669" s="57" t="s">
        <v>114</v>
      </c>
      <c r="D4669" s="19" t="str">
        <f t="shared" si="432"/>
        <v>Defensives</v>
      </c>
      <c r="E4669" s="19" t="str">
        <f t="shared" si="433"/>
        <v>Defensives</v>
      </c>
      <c r="F4669" s="100">
        <v>1.01E-2</v>
      </c>
      <c r="G4669" s="101">
        <v>20.431000000000001</v>
      </c>
      <c r="H4669" s="98">
        <v>0.12737999999999999</v>
      </c>
      <c r="I4669" s="20">
        <f t="shared" si="434"/>
        <v>1</v>
      </c>
      <c r="J4669" s="102">
        <f t="shared" si="435"/>
        <v>4.943468259018158E-4</v>
      </c>
      <c r="K4669" s="102">
        <f t="shared" si="436"/>
        <v>3.8808826024636194E-3</v>
      </c>
      <c r="L4669" s="96">
        <f t="shared" si="437"/>
        <v>1.01E-2</v>
      </c>
    </row>
    <row r="4670" spans="1:12" ht="13.95" customHeight="1" x14ac:dyDescent="0.3">
      <c r="A4670" s="94">
        <v>43220</v>
      </c>
      <c r="B4670" s="57" t="s">
        <v>220</v>
      </c>
      <c r="C4670" s="57" t="s">
        <v>114</v>
      </c>
      <c r="D4670" s="19" t="str">
        <f t="shared" si="432"/>
        <v>Defensives</v>
      </c>
      <c r="E4670" s="19" t="str">
        <f t="shared" si="433"/>
        <v>Defensives</v>
      </c>
      <c r="F4670" s="100">
        <v>8.8800000000000007E-3</v>
      </c>
      <c r="G4670" s="101">
        <v>17.465</v>
      </c>
      <c r="H4670" s="98">
        <v>0.1356</v>
      </c>
      <c r="I4670" s="20">
        <f t="shared" si="434"/>
        <v>1</v>
      </c>
      <c r="J4670" s="102">
        <f t="shared" si="435"/>
        <v>5.0844546235327801E-4</v>
      </c>
      <c r="K4670" s="102">
        <f t="shared" si="436"/>
        <v>3.7495978049651769E-3</v>
      </c>
      <c r="L4670" s="96">
        <f t="shared" si="437"/>
        <v>8.8800000000000007E-3</v>
      </c>
    </row>
    <row r="4671" spans="1:12" ht="13.95" customHeight="1" x14ac:dyDescent="0.3">
      <c r="A4671" s="94">
        <v>43251</v>
      </c>
      <c r="B4671" s="57" t="s">
        <v>220</v>
      </c>
      <c r="C4671" s="57" t="s">
        <v>114</v>
      </c>
      <c r="D4671" s="19" t="str">
        <f t="shared" si="432"/>
        <v>Defensives</v>
      </c>
      <c r="E4671" s="19" t="str">
        <f t="shared" si="433"/>
        <v>Defensives</v>
      </c>
      <c r="F4671" s="100">
        <v>8.8999999999999999E-3</v>
      </c>
      <c r="G4671" s="101">
        <v>15.5</v>
      </c>
      <c r="H4671" s="98">
        <v>0.13403000000000001</v>
      </c>
      <c r="I4671" s="20">
        <f t="shared" si="434"/>
        <v>1</v>
      </c>
      <c r="J4671" s="102">
        <f t="shared" si="435"/>
        <v>5.7419354838709677E-4</v>
      </c>
      <c r="K4671" s="102">
        <f t="shared" si="436"/>
        <v>4.284067360942302E-3</v>
      </c>
      <c r="L4671" s="96">
        <f t="shared" si="437"/>
        <v>8.8999999999999999E-3</v>
      </c>
    </row>
    <row r="4672" spans="1:12" ht="13.95" customHeight="1" x14ac:dyDescent="0.3">
      <c r="A4672" s="94">
        <v>43281</v>
      </c>
      <c r="B4672" s="57" t="s">
        <v>220</v>
      </c>
      <c r="C4672" s="57" t="s">
        <v>114</v>
      </c>
      <c r="D4672" s="19" t="str">
        <f t="shared" si="432"/>
        <v>Defensives</v>
      </c>
      <c r="E4672" s="19" t="str">
        <f t="shared" si="433"/>
        <v>Defensives</v>
      </c>
      <c r="F4672" s="100">
        <v>9.2800000000000001E-3</v>
      </c>
      <c r="G4672" s="101">
        <v>15.192</v>
      </c>
      <c r="H4672" s="98">
        <v>0.13400000000000001</v>
      </c>
      <c r="I4672" s="20">
        <f t="shared" si="434"/>
        <v>1</v>
      </c>
      <c r="J4672" s="102">
        <f t="shared" si="435"/>
        <v>6.1084781463928385E-4</v>
      </c>
      <c r="K4672" s="102">
        <f t="shared" si="436"/>
        <v>4.5585657808901777E-3</v>
      </c>
      <c r="L4672" s="96">
        <f t="shared" si="437"/>
        <v>9.2800000000000001E-3</v>
      </c>
    </row>
    <row r="4673" spans="1:12" ht="13.95" customHeight="1" x14ac:dyDescent="0.3">
      <c r="A4673" s="94">
        <v>43312</v>
      </c>
      <c r="B4673" s="57" t="s">
        <v>220</v>
      </c>
      <c r="C4673" s="57" t="s">
        <v>114</v>
      </c>
      <c r="D4673" s="19" t="str">
        <f t="shared" si="432"/>
        <v>Defensives</v>
      </c>
      <c r="E4673" s="19" t="str">
        <f t="shared" si="433"/>
        <v>Defensives</v>
      </c>
      <c r="F4673" s="100">
        <v>8.404E-3</v>
      </c>
      <c r="G4673" s="101">
        <v>15.361000000000001</v>
      </c>
      <c r="H4673" s="98">
        <v>0.13364999999999999</v>
      </c>
      <c r="I4673" s="20">
        <f t="shared" si="434"/>
        <v>1</v>
      </c>
      <c r="J4673" s="102">
        <f t="shared" si="435"/>
        <v>5.4709979819022193E-4</v>
      </c>
      <c r="K4673" s="102">
        <f t="shared" si="436"/>
        <v>4.0935263613185334E-3</v>
      </c>
      <c r="L4673" s="96">
        <f t="shared" si="437"/>
        <v>8.404E-3</v>
      </c>
    </row>
    <row r="4674" spans="1:12" ht="13.95" customHeight="1" x14ac:dyDescent="0.3">
      <c r="A4674" s="94">
        <v>43343</v>
      </c>
      <c r="B4674" s="57" t="s">
        <v>220</v>
      </c>
      <c r="C4674" s="57" t="s">
        <v>114</v>
      </c>
      <c r="D4674" s="19" t="str">
        <f t="shared" si="432"/>
        <v>Defensives</v>
      </c>
      <c r="E4674" s="19" t="str">
        <f t="shared" si="433"/>
        <v>Defensives</v>
      </c>
      <c r="F4674" s="100">
        <v>8.5220000000000001E-3</v>
      </c>
      <c r="G4674" s="101">
        <v>14.712999999999999</v>
      </c>
      <c r="H4674" s="98">
        <v>0.13916999999999999</v>
      </c>
      <c r="I4674" s="20">
        <f t="shared" si="434"/>
        <v>1</v>
      </c>
      <c r="J4674" s="102">
        <f t="shared" si="435"/>
        <v>5.7921565962074355E-4</v>
      </c>
      <c r="K4674" s="102">
        <f t="shared" si="436"/>
        <v>4.1619290049633084E-3</v>
      </c>
      <c r="L4674" s="96">
        <f t="shared" si="437"/>
        <v>8.5220000000000001E-3</v>
      </c>
    </row>
    <row r="4675" spans="1:12" ht="13.95" customHeight="1" x14ac:dyDescent="0.3">
      <c r="A4675" s="94">
        <v>43373</v>
      </c>
      <c r="B4675" s="57" t="s">
        <v>220</v>
      </c>
      <c r="C4675" s="57" t="s">
        <v>114</v>
      </c>
      <c r="D4675" s="19" t="str">
        <f t="shared" si="432"/>
        <v>Defensives</v>
      </c>
      <c r="E4675" s="19" t="str">
        <f t="shared" si="433"/>
        <v>Defensives</v>
      </c>
      <c r="F4675" s="100">
        <v>8.5850000000000006E-3</v>
      </c>
      <c r="G4675" s="101">
        <v>15.218999999999999</v>
      </c>
      <c r="H4675" s="98">
        <v>0.13921</v>
      </c>
      <c r="I4675" s="20">
        <f t="shared" si="434"/>
        <v>1</v>
      </c>
      <c r="J4675" s="102">
        <f t="shared" si="435"/>
        <v>5.6409750969183263E-4</v>
      </c>
      <c r="K4675" s="102">
        <f t="shared" si="436"/>
        <v>4.0521335370435506E-3</v>
      </c>
      <c r="L4675" s="96">
        <f t="shared" si="437"/>
        <v>8.5850000000000006E-3</v>
      </c>
    </row>
    <row r="4676" spans="1:12" ht="13.95" customHeight="1" x14ac:dyDescent="0.3">
      <c r="A4676" s="94">
        <v>43404</v>
      </c>
      <c r="B4676" s="57" t="s">
        <v>220</v>
      </c>
      <c r="C4676" s="57" t="s">
        <v>114</v>
      </c>
      <c r="D4676" s="19" t="str">
        <f t="shared" si="432"/>
        <v>Defensives</v>
      </c>
      <c r="E4676" s="19" t="str">
        <f t="shared" si="433"/>
        <v>Defensives</v>
      </c>
      <c r="F4676" s="100">
        <v>8.1399999999999997E-3</v>
      </c>
      <c r="G4676" s="101">
        <v>15.422000000000001</v>
      </c>
      <c r="H4676" s="98">
        <v>0.14274999999999999</v>
      </c>
      <c r="I4676" s="20">
        <f t="shared" si="434"/>
        <v>1</v>
      </c>
      <c r="J4676" s="102">
        <f t="shared" si="435"/>
        <v>5.2781740370898712E-4</v>
      </c>
      <c r="K4676" s="102">
        <f t="shared" si="436"/>
        <v>3.6974949471732903E-3</v>
      </c>
      <c r="L4676" s="96">
        <f t="shared" si="437"/>
        <v>8.1399999999999997E-3</v>
      </c>
    </row>
    <row r="4677" spans="1:12" ht="13.95" customHeight="1" x14ac:dyDescent="0.3">
      <c r="A4677" s="94">
        <v>43434</v>
      </c>
      <c r="B4677" s="57" t="s">
        <v>220</v>
      </c>
      <c r="C4677" s="57" t="s">
        <v>114</v>
      </c>
      <c r="D4677" s="19" t="str">
        <f t="shared" ref="D4677:D4740" si="438">VLOOKUP(C4677,GicsMap,2,FALSE)</f>
        <v>Defensives</v>
      </c>
      <c r="E4677" s="19" t="str">
        <f t="shared" ref="E4677:E4740" si="439">IF(D4677="Cyclicals",IF(COUNTIF(GlobalList,B4677)&gt;0,"WEG &amp; Embraer","Cyclicals ex-WEG &amp; Embraer"),D4677)</f>
        <v>Defensives</v>
      </c>
      <c r="F4677" s="100">
        <v>8.5859999999999999E-3</v>
      </c>
      <c r="G4677" s="101">
        <v>16.577000000000002</v>
      </c>
      <c r="H4677" s="98">
        <v>0.14188999999999999</v>
      </c>
      <c r="I4677" s="20">
        <f t="shared" ref="I4677:I4740" si="440">IF(AND(ISNUMBER(G4677),ISNUMBER(H4677),G4677&gt;=PEmin,G4677&lt;=PEmax,H4677&gt;=ROEmin,H4677&lt;=ROEmax),1,0)</f>
        <v>1</v>
      </c>
      <c r="J4677" s="102">
        <f t="shared" ref="J4677:J4740" si="441">IF(I4677=1,F4677/G4677,0)</f>
        <v>5.1794655245219275E-4</v>
      </c>
      <c r="K4677" s="102">
        <f t="shared" ref="K4677:K4740" si="442">IF(I4677=1,J4677/H4677,0)</f>
        <v>3.6503386598928239E-3</v>
      </c>
      <c r="L4677" s="96">
        <f t="shared" ref="L4677:L4740" si="443">I4677*F4677</f>
        <v>8.5859999999999999E-3</v>
      </c>
    </row>
    <row r="4678" spans="1:12" ht="13.95" customHeight="1" x14ac:dyDescent="0.3">
      <c r="A4678" s="94">
        <v>43465</v>
      </c>
      <c r="B4678" s="57" t="s">
        <v>220</v>
      </c>
      <c r="C4678" s="57" t="s">
        <v>114</v>
      </c>
      <c r="D4678" s="19" t="str">
        <f t="shared" si="438"/>
        <v>Defensives</v>
      </c>
      <c r="E4678" s="19" t="str">
        <f t="shared" si="439"/>
        <v>Defensives</v>
      </c>
      <c r="F4678" s="100">
        <v>8.2909999999999998E-3</v>
      </c>
      <c r="G4678" s="101">
        <v>15.503</v>
      </c>
      <c r="H4678" s="98">
        <v>0.14174999999999999</v>
      </c>
      <c r="I4678" s="20">
        <f t="shared" si="440"/>
        <v>1</v>
      </c>
      <c r="J4678" s="102">
        <f t="shared" si="441"/>
        <v>5.3479971618396443E-4</v>
      </c>
      <c r="K4678" s="102">
        <f t="shared" si="442"/>
        <v>3.7728375039433118E-3</v>
      </c>
      <c r="L4678" s="96">
        <f t="shared" si="443"/>
        <v>8.2909999999999998E-3</v>
      </c>
    </row>
    <row r="4679" spans="1:12" ht="13.95" customHeight="1" x14ac:dyDescent="0.3">
      <c r="A4679" s="94">
        <v>43496</v>
      </c>
      <c r="B4679" s="57" t="s">
        <v>220</v>
      </c>
      <c r="C4679" s="57" t="s">
        <v>114</v>
      </c>
      <c r="D4679" s="19" t="str">
        <f t="shared" si="438"/>
        <v>Defensives</v>
      </c>
      <c r="E4679" s="19" t="str">
        <f t="shared" si="439"/>
        <v>Defensives</v>
      </c>
      <c r="F4679" s="100">
        <v>8.0269999999999994E-3</v>
      </c>
      <c r="G4679" s="101">
        <v>16.404</v>
      </c>
      <c r="H4679" s="98">
        <v>0.14384</v>
      </c>
      <c r="I4679" s="20">
        <f t="shared" si="440"/>
        <v>1</v>
      </c>
      <c r="J4679" s="102">
        <f t="shared" si="441"/>
        <v>4.8933187027554257E-4</v>
      </c>
      <c r="K4679" s="102">
        <f t="shared" si="442"/>
        <v>3.4019178967988222E-3</v>
      </c>
      <c r="L4679" s="96">
        <f t="shared" si="443"/>
        <v>8.0269999999999994E-3</v>
      </c>
    </row>
    <row r="4680" spans="1:12" ht="13.95" customHeight="1" x14ac:dyDescent="0.3">
      <c r="A4680" s="94">
        <v>43524</v>
      </c>
      <c r="B4680" s="57" t="s">
        <v>220</v>
      </c>
      <c r="C4680" s="57" t="s">
        <v>114</v>
      </c>
      <c r="D4680" s="19" t="str">
        <f t="shared" si="438"/>
        <v>Defensives</v>
      </c>
      <c r="E4680" s="19" t="str">
        <f t="shared" si="439"/>
        <v>Defensives</v>
      </c>
      <c r="F4680" s="100">
        <v>6.9560000000000004E-3</v>
      </c>
      <c r="G4680" s="101">
        <v>13.566000000000001</v>
      </c>
      <c r="H4680" s="98">
        <v>0.14685999999999999</v>
      </c>
      <c r="I4680" s="20">
        <f t="shared" si="440"/>
        <v>1</v>
      </c>
      <c r="J4680" s="102">
        <f t="shared" si="441"/>
        <v>5.1275246940881618E-4</v>
      </c>
      <c r="K4680" s="102">
        <f t="shared" si="442"/>
        <v>3.4914372150947584E-3</v>
      </c>
      <c r="L4680" s="96">
        <f t="shared" si="443"/>
        <v>6.9560000000000004E-3</v>
      </c>
    </row>
    <row r="4681" spans="1:12" ht="13.95" customHeight="1" x14ac:dyDescent="0.3">
      <c r="A4681" s="94">
        <v>43555</v>
      </c>
      <c r="B4681" s="57" t="s">
        <v>220</v>
      </c>
      <c r="C4681" s="57" t="s">
        <v>114</v>
      </c>
      <c r="D4681" s="19" t="str">
        <f t="shared" si="438"/>
        <v>Defensives</v>
      </c>
      <c r="E4681" s="19" t="str">
        <f t="shared" si="439"/>
        <v>Defensives</v>
      </c>
      <c r="F4681" s="100">
        <v>6.7159999999999997E-3</v>
      </c>
      <c r="G4681" s="101">
        <v>13.262</v>
      </c>
      <c r="H4681" s="98">
        <v>0.14241999999999999</v>
      </c>
      <c r="I4681" s="20">
        <f t="shared" si="440"/>
        <v>1</v>
      </c>
      <c r="J4681" s="102">
        <f t="shared" si="441"/>
        <v>5.0640928969989437E-4</v>
      </c>
      <c r="K4681" s="102">
        <f t="shared" si="442"/>
        <v>3.5557456094642212E-3</v>
      </c>
      <c r="L4681" s="96">
        <f t="shared" si="443"/>
        <v>6.7159999999999997E-3</v>
      </c>
    </row>
    <row r="4682" spans="1:12" ht="13.95" customHeight="1" x14ac:dyDescent="0.3">
      <c r="A4682" s="94">
        <v>43585</v>
      </c>
      <c r="B4682" s="57" t="s">
        <v>220</v>
      </c>
      <c r="C4682" s="57" t="s">
        <v>114</v>
      </c>
      <c r="D4682" s="19" t="str">
        <f t="shared" si="438"/>
        <v>Defensives</v>
      </c>
      <c r="E4682" s="19" t="str">
        <f t="shared" si="439"/>
        <v>Defensives</v>
      </c>
      <c r="F4682" s="100">
        <v>7.2299999999999986E-3</v>
      </c>
      <c r="G4682" s="101">
        <v>14.515000000000001</v>
      </c>
      <c r="H4682" s="98">
        <v>0.14022999999999999</v>
      </c>
      <c r="I4682" s="20">
        <f t="shared" si="440"/>
        <v>1</v>
      </c>
      <c r="J4682" s="102">
        <f t="shared" si="441"/>
        <v>4.9810540819841527E-4</v>
      </c>
      <c r="K4682" s="102">
        <f t="shared" si="442"/>
        <v>3.5520602452999736E-3</v>
      </c>
      <c r="L4682" s="96">
        <f t="shared" si="443"/>
        <v>7.2299999999999986E-3</v>
      </c>
    </row>
    <row r="4683" spans="1:12" ht="13.95" customHeight="1" x14ac:dyDescent="0.3">
      <c r="A4683" s="94">
        <v>43616</v>
      </c>
      <c r="B4683" s="57" t="s">
        <v>220</v>
      </c>
      <c r="C4683" s="57" t="s">
        <v>114</v>
      </c>
      <c r="D4683" s="19" t="str">
        <f t="shared" si="438"/>
        <v>Defensives</v>
      </c>
      <c r="E4683" s="19" t="str">
        <f t="shared" si="439"/>
        <v>Defensives</v>
      </c>
      <c r="F4683" s="100">
        <v>7.4689999999999999E-3</v>
      </c>
      <c r="G4683" s="101">
        <v>15.523999999999999</v>
      </c>
      <c r="H4683" s="98">
        <v>0.1396</v>
      </c>
      <c r="I4683" s="20">
        <f t="shared" si="440"/>
        <v>1</v>
      </c>
      <c r="J4683" s="102">
        <f t="shared" si="441"/>
        <v>4.811259984540067E-4</v>
      </c>
      <c r="K4683" s="102">
        <f t="shared" si="442"/>
        <v>3.4464613069771252E-3</v>
      </c>
      <c r="L4683" s="96">
        <f t="shared" si="443"/>
        <v>7.4689999999999999E-3</v>
      </c>
    </row>
    <row r="4684" spans="1:12" ht="13.95" customHeight="1" x14ac:dyDescent="0.3">
      <c r="A4684" s="94">
        <v>43646</v>
      </c>
      <c r="B4684" s="57" t="s">
        <v>220</v>
      </c>
      <c r="C4684" s="57" t="s">
        <v>114</v>
      </c>
      <c r="D4684" s="19" t="str">
        <f t="shared" si="438"/>
        <v>Defensives</v>
      </c>
      <c r="E4684" s="19" t="str">
        <f t="shared" si="439"/>
        <v>Defensives</v>
      </c>
      <c r="F4684" s="100">
        <v>7.1319999999999986E-3</v>
      </c>
      <c r="G4684" s="101">
        <v>15.452999999999999</v>
      </c>
      <c r="H4684" s="98">
        <v>0.13768</v>
      </c>
      <c r="I4684" s="20">
        <f t="shared" si="440"/>
        <v>1</v>
      </c>
      <c r="J4684" s="102">
        <f t="shared" si="441"/>
        <v>4.615285057917556E-4</v>
      </c>
      <c r="K4684" s="102">
        <f t="shared" si="442"/>
        <v>3.352182639393925E-3</v>
      </c>
      <c r="L4684" s="96">
        <f t="shared" si="443"/>
        <v>7.1319999999999986E-3</v>
      </c>
    </row>
    <row r="4685" spans="1:12" ht="13.95" customHeight="1" x14ac:dyDescent="0.3">
      <c r="A4685" s="94">
        <v>43677</v>
      </c>
      <c r="B4685" s="57" t="s">
        <v>220</v>
      </c>
      <c r="C4685" s="57" t="s">
        <v>114</v>
      </c>
      <c r="D4685" s="19" t="str">
        <f t="shared" si="438"/>
        <v>Defensives</v>
      </c>
      <c r="E4685" s="19" t="str">
        <f t="shared" si="439"/>
        <v>Defensives</v>
      </c>
      <c r="F4685" s="100">
        <v>7.0879999999999997E-3</v>
      </c>
      <c r="G4685" s="101">
        <v>15.394</v>
      </c>
      <c r="H4685" s="98">
        <v>0.13677</v>
      </c>
      <c r="I4685" s="20">
        <f t="shared" si="440"/>
        <v>1</v>
      </c>
      <c r="J4685" s="102">
        <f t="shared" si="441"/>
        <v>4.6043913212940105E-4</v>
      </c>
      <c r="K4685" s="102">
        <f t="shared" si="442"/>
        <v>3.36652140183813E-3</v>
      </c>
      <c r="L4685" s="96">
        <f t="shared" si="443"/>
        <v>7.0879999999999997E-3</v>
      </c>
    </row>
    <row r="4686" spans="1:12" ht="13.95" customHeight="1" x14ac:dyDescent="0.3">
      <c r="A4686" s="94">
        <v>43708</v>
      </c>
      <c r="B4686" s="57" t="s">
        <v>220</v>
      </c>
      <c r="C4686" s="57" t="s">
        <v>114</v>
      </c>
      <c r="D4686" s="19" t="str">
        <f t="shared" si="438"/>
        <v>Defensives</v>
      </c>
      <c r="E4686" s="19" t="str">
        <f t="shared" si="439"/>
        <v>Defensives</v>
      </c>
      <c r="F4686" s="100">
        <v>7.4980000000000003E-3</v>
      </c>
      <c r="G4686" s="101">
        <v>16.402999999999999</v>
      </c>
      <c r="H4686" s="98">
        <v>0.13747999999999999</v>
      </c>
      <c r="I4686" s="20">
        <f t="shared" si="440"/>
        <v>1</v>
      </c>
      <c r="J4686" s="102">
        <f t="shared" si="441"/>
        <v>4.5711150399317202E-4</v>
      </c>
      <c r="K4686" s="102">
        <f t="shared" si="442"/>
        <v>3.3249309280853363E-3</v>
      </c>
      <c r="L4686" s="96">
        <f t="shared" si="443"/>
        <v>7.4980000000000003E-3</v>
      </c>
    </row>
    <row r="4687" spans="1:12" ht="13.95" customHeight="1" x14ac:dyDescent="0.3">
      <c r="A4687" s="94">
        <v>43738</v>
      </c>
      <c r="B4687" s="57" t="s">
        <v>220</v>
      </c>
      <c r="C4687" s="57" t="s">
        <v>114</v>
      </c>
      <c r="D4687" s="19" t="str">
        <f t="shared" si="438"/>
        <v>Defensives</v>
      </c>
      <c r="E4687" s="19" t="str">
        <f t="shared" si="439"/>
        <v>Defensives</v>
      </c>
      <c r="F4687" s="100">
        <v>7.5510000000000004E-3</v>
      </c>
      <c r="G4687" s="101">
        <v>17.187999999999999</v>
      </c>
      <c r="H4687" s="98">
        <v>0.13417000000000001</v>
      </c>
      <c r="I4687" s="20">
        <f t="shared" si="440"/>
        <v>1</v>
      </c>
      <c r="J4687" s="102">
        <f t="shared" si="441"/>
        <v>4.3931812892715851E-4</v>
      </c>
      <c r="K4687" s="102">
        <f t="shared" si="442"/>
        <v>3.274339486674804E-3</v>
      </c>
      <c r="L4687" s="96">
        <f t="shared" si="443"/>
        <v>7.5510000000000004E-3</v>
      </c>
    </row>
    <row r="4688" spans="1:12" ht="13.95" customHeight="1" x14ac:dyDescent="0.3">
      <c r="A4688" s="94">
        <v>43769</v>
      </c>
      <c r="B4688" s="57" t="s">
        <v>220</v>
      </c>
      <c r="C4688" s="57" t="s">
        <v>114</v>
      </c>
      <c r="D4688" s="19" t="str">
        <f t="shared" si="438"/>
        <v>Defensives</v>
      </c>
      <c r="E4688" s="19" t="str">
        <f t="shared" si="439"/>
        <v>Defensives</v>
      </c>
      <c r="F4688" s="100">
        <v>7.5680000000000001E-3</v>
      </c>
      <c r="G4688" s="101">
        <v>17.649000000000001</v>
      </c>
      <c r="H4688" s="98">
        <v>0.13272999999999999</v>
      </c>
      <c r="I4688" s="20">
        <f t="shared" si="440"/>
        <v>1</v>
      </c>
      <c r="J4688" s="102">
        <f t="shared" si="441"/>
        <v>4.2880616465522126E-4</v>
      </c>
      <c r="K4688" s="102">
        <f t="shared" si="442"/>
        <v>3.2306649940120643E-3</v>
      </c>
      <c r="L4688" s="96">
        <f t="shared" si="443"/>
        <v>7.5680000000000001E-3</v>
      </c>
    </row>
    <row r="4689" spans="1:12" ht="13.95" customHeight="1" x14ac:dyDescent="0.3">
      <c r="A4689" s="94">
        <v>43799</v>
      </c>
      <c r="B4689" s="57" t="s">
        <v>220</v>
      </c>
      <c r="C4689" s="57" t="s">
        <v>114</v>
      </c>
      <c r="D4689" s="19" t="str">
        <f t="shared" si="438"/>
        <v>Defensives</v>
      </c>
      <c r="E4689" s="19" t="str">
        <f t="shared" si="439"/>
        <v>Defensives</v>
      </c>
      <c r="F4689" s="100">
        <v>7.2570000000000004E-3</v>
      </c>
      <c r="G4689" s="101">
        <v>17.091000000000001</v>
      </c>
      <c r="H4689" s="98">
        <v>0.1323</v>
      </c>
      <c r="I4689" s="20">
        <f t="shared" si="440"/>
        <v>1</v>
      </c>
      <c r="J4689" s="102">
        <f t="shared" si="441"/>
        <v>4.2460944356678953E-4</v>
      </c>
      <c r="K4689" s="102">
        <f t="shared" si="442"/>
        <v>3.2094440178895654E-3</v>
      </c>
      <c r="L4689" s="96">
        <f t="shared" si="443"/>
        <v>7.2570000000000004E-3</v>
      </c>
    </row>
    <row r="4690" spans="1:12" ht="13.95" customHeight="1" x14ac:dyDescent="0.3">
      <c r="A4690" s="94">
        <v>43830</v>
      </c>
      <c r="B4690" s="57" t="s">
        <v>220</v>
      </c>
      <c r="C4690" s="57" t="s">
        <v>114</v>
      </c>
      <c r="D4690" s="19" t="str">
        <f t="shared" si="438"/>
        <v>Defensives</v>
      </c>
      <c r="E4690" s="19" t="str">
        <f t="shared" si="439"/>
        <v>Defensives</v>
      </c>
      <c r="F4690" s="100">
        <v>7.3270000000000002E-3</v>
      </c>
      <c r="G4690" s="101">
        <v>18.652000000000001</v>
      </c>
      <c r="H4690" s="98">
        <v>0.13017999999999999</v>
      </c>
      <c r="I4690" s="20">
        <f t="shared" si="440"/>
        <v>1</v>
      </c>
      <c r="J4690" s="102">
        <f t="shared" si="441"/>
        <v>3.9282650654085352E-4</v>
      </c>
      <c r="K4690" s="102">
        <f t="shared" si="442"/>
        <v>3.0175641922019782E-3</v>
      </c>
      <c r="L4690" s="96">
        <f t="shared" si="443"/>
        <v>7.3270000000000002E-3</v>
      </c>
    </row>
    <row r="4691" spans="1:12" ht="13.95" customHeight="1" x14ac:dyDescent="0.3">
      <c r="A4691" s="94">
        <v>43861</v>
      </c>
      <c r="B4691" s="57" t="s">
        <v>220</v>
      </c>
      <c r="C4691" s="57" t="s">
        <v>114</v>
      </c>
      <c r="D4691" s="19" t="str">
        <f t="shared" si="438"/>
        <v>Defensives</v>
      </c>
      <c r="E4691" s="19" t="str">
        <f t="shared" si="439"/>
        <v>Defensives</v>
      </c>
      <c r="F4691" s="100">
        <v>7.2150000000000001E-3</v>
      </c>
      <c r="G4691" s="101">
        <v>18.417000000000002</v>
      </c>
      <c r="H4691" s="98">
        <v>0.12728</v>
      </c>
      <c r="I4691" s="20">
        <f t="shared" si="440"/>
        <v>1</v>
      </c>
      <c r="J4691" s="102">
        <f t="shared" si="441"/>
        <v>3.9175761524678284E-4</v>
      </c>
      <c r="K4691" s="102">
        <f t="shared" si="442"/>
        <v>3.077919667243737E-3</v>
      </c>
      <c r="L4691" s="96">
        <f t="shared" si="443"/>
        <v>7.2150000000000001E-3</v>
      </c>
    </row>
    <row r="4692" spans="1:12" ht="13.95" customHeight="1" x14ac:dyDescent="0.3">
      <c r="A4692" s="94">
        <v>43890</v>
      </c>
      <c r="B4692" s="57" t="s">
        <v>220</v>
      </c>
      <c r="C4692" s="57" t="s">
        <v>114</v>
      </c>
      <c r="D4692" s="19" t="str">
        <f t="shared" si="438"/>
        <v>Defensives</v>
      </c>
      <c r="E4692" s="19" t="str">
        <f t="shared" si="439"/>
        <v>Defensives</v>
      </c>
      <c r="F4692" s="100">
        <v>7.6170000000000014E-3</v>
      </c>
      <c r="G4692" s="101">
        <v>17.454000000000001</v>
      </c>
      <c r="H4692" s="98">
        <v>0.12736</v>
      </c>
      <c r="I4692" s="20">
        <f t="shared" si="440"/>
        <v>1</v>
      </c>
      <c r="J4692" s="102">
        <f t="shared" si="441"/>
        <v>4.3640426263320733E-4</v>
      </c>
      <c r="K4692" s="102">
        <f t="shared" si="442"/>
        <v>3.4265410068562135E-3</v>
      </c>
      <c r="L4692" s="96">
        <f t="shared" si="443"/>
        <v>7.6170000000000014E-3</v>
      </c>
    </row>
    <row r="4693" spans="1:12" ht="13.95" customHeight="1" x14ac:dyDescent="0.3">
      <c r="A4693" s="94">
        <v>43921</v>
      </c>
      <c r="B4693" s="57" t="s">
        <v>220</v>
      </c>
      <c r="C4693" s="57" t="s">
        <v>114</v>
      </c>
      <c r="D4693" s="19" t="str">
        <f t="shared" si="438"/>
        <v>Defensives</v>
      </c>
      <c r="E4693" s="19" t="str">
        <f t="shared" si="439"/>
        <v>Defensives</v>
      </c>
      <c r="F4693" s="100">
        <v>9.0790000000000003E-3</v>
      </c>
      <c r="G4693" s="101">
        <v>14.613</v>
      </c>
      <c r="H4693" s="98">
        <v>0.12698999999999999</v>
      </c>
      <c r="I4693" s="20">
        <f t="shared" si="440"/>
        <v>1</v>
      </c>
      <c r="J4693" s="102">
        <f t="shared" si="441"/>
        <v>6.2129610620680216E-4</v>
      </c>
      <c r="K4693" s="102">
        <f t="shared" si="442"/>
        <v>4.8924805591527062E-3</v>
      </c>
      <c r="L4693" s="96">
        <f t="shared" si="443"/>
        <v>9.0790000000000003E-3</v>
      </c>
    </row>
    <row r="4694" spans="1:12" ht="13.95" customHeight="1" x14ac:dyDescent="0.3">
      <c r="A4694" s="94">
        <v>43951</v>
      </c>
      <c r="B4694" s="57" t="s">
        <v>220</v>
      </c>
      <c r="C4694" s="57" t="s">
        <v>114</v>
      </c>
      <c r="D4694" s="19" t="str">
        <f t="shared" si="438"/>
        <v>Defensives</v>
      </c>
      <c r="E4694" s="19" t="str">
        <f t="shared" si="439"/>
        <v>Defensives</v>
      </c>
      <c r="F4694" s="100">
        <v>8.149E-3</v>
      </c>
      <c r="G4694" s="101">
        <v>14.217000000000001</v>
      </c>
      <c r="H4694" s="98">
        <v>0.13729</v>
      </c>
      <c r="I4694" s="20">
        <f t="shared" si="440"/>
        <v>1</v>
      </c>
      <c r="J4694" s="102">
        <f t="shared" si="441"/>
        <v>5.7318702961243583E-4</v>
      </c>
      <c r="K4694" s="102">
        <f t="shared" si="442"/>
        <v>4.1750093205072175E-3</v>
      </c>
      <c r="L4694" s="96">
        <f t="shared" si="443"/>
        <v>8.149E-3</v>
      </c>
    </row>
    <row r="4695" spans="1:12" ht="13.95" customHeight="1" x14ac:dyDescent="0.3">
      <c r="A4695" s="94">
        <v>43982</v>
      </c>
      <c r="B4695" s="57" t="s">
        <v>220</v>
      </c>
      <c r="C4695" s="57" t="s">
        <v>114</v>
      </c>
      <c r="D4695" s="19" t="str">
        <f t="shared" si="438"/>
        <v>Defensives</v>
      </c>
      <c r="E4695" s="19" t="str">
        <f t="shared" si="439"/>
        <v>Defensives</v>
      </c>
      <c r="F4695" s="100">
        <v>8.3149999999999995E-3</v>
      </c>
      <c r="G4695" s="101">
        <v>15.57</v>
      </c>
      <c r="H4695" s="98">
        <v>0.13658000000000001</v>
      </c>
      <c r="I4695" s="20">
        <f t="shared" si="440"/>
        <v>1</v>
      </c>
      <c r="J4695" s="102">
        <f t="shared" si="441"/>
        <v>5.3403982016698775E-4</v>
      </c>
      <c r="K4695" s="102">
        <f t="shared" si="442"/>
        <v>3.9100880082514845E-3</v>
      </c>
      <c r="L4695" s="96">
        <f t="shared" si="443"/>
        <v>8.3149999999999995E-3</v>
      </c>
    </row>
    <row r="4696" spans="1:12" ht="13.95" customHeight="1" x14ac:dyDescent="0.3">
      <c r="A4696" s="94">
        <v>44012</v>
      </c>
      <c r="B4696" s="57" t="s">
        <v>220</v>
      </c>
      <c r="C4696" s="57" t="s">
        <v>114</v>
      </c>
      <c r="D4696" s="19" t="str">
        <f t="shared" si="438"/>
        <v>Defensives</v>
      </c>
      <c r="E4696" s="19" t="str">
        <f t="shared" si="439"/>
        <v>Defensives</v>
      </c>
      <c r="F4696" s="100">
        <v>7.8879999999999992E-3</v>
      </c>
      <c r="G4696" s="101">
        <v>15.036</v>
      </c>
      <c r="H4696" s="98">
        <v>0.14544000000000001</v>
      </c>
      <c r="I4696" s="20">
        <f t="shared" si="440"/>
        <v>1</v>
      </c>
      <c r="J4696" s="102">
        <f t="shared" si="441"/>
        <v>5.2460760840649105E-4</v>
      </c>
      <c r="K4696" s="102">
        <f t="shared" si="442"/>
        <v>3.6070380115957854E-3</v>
      </c>
      <c r="L4696" s="96">
        <f t="shared" si="443"/>
        <v>7.8879999999999992E-3</v>
      </c>
    </row>
    <row r="4697" spans="1:12" ht="13.95" customHeight="1" x14ac:dyDescent="0.3">
      <c r="A4697" s="94">
        <v>44043</v>
      </c>
      <c r="B4697" s="57" t="s">
        <v>220</v>
      </c>
      <c r="C4697" s="57" t="s">
        <v>114</v>
      </c>
      <c r="D4697" s="19" t="str">
        <f t="shared" si="438"/>
        <v>Defensives</v>
      </c>
      <c r="E4697" s="19" t="str">
        <f t="shared" si="439"/>
        <v>Defensives</v>
      </c>
      <c r="F4697" s="100">
        <v>7.868E-3</v>
      </c>
      <c r="G4697" s="101">
        <v>16.734999999999999</v>
      </c>
      <c r="H4697" s="98">
        <v>0.14205000000000001</v>
      </c>
      <c r="I4697" s="20">
        <f t="shared" si="440"/>
        <v>1</v>
      </c>
      <c r="J4697" s="102">
        <f t="shared" si="441"/>
        <v>4.7015237526142815E-4</v>
      </c>
      <c r="K4697" s="102">
        <f t="shared" si="442"/>
        <v>3.3097668093025564E-3</v>
      </c>
      <c r="L4697" s="96">
        <f t="shared" si="443"/>
        <v>7.868E-3</v>
      </c>
    </row>
    <row r="4698" spans="1:12" ht="13.95" customHeight="1" x14ac:dyDescent="0.3">
      <c r="A4698" s="94">
        <v>44074</v>
      </c>
      <c r="B4698" s="57" t="s">
        <v>220</v>
      </c>
      <c r="C4698" s="57" t="s">
        <v>114</v>
      </c>
      <c r="D4698" s="19" t="str">
        <f t="shared" si="438"/>
        <v>Defensives</v>
      </c>
      <c r="E4698" s="19" t="str">
        <f t="shared" si="439"/>
        <v>Defensives</v>
      </c>
      <c r="F4698" s="100">
        <v>7.1500000000000001E-3</v>
      </c>
      <c r="G4698" s="101">
        <v>14.948</v>
      </c>
      <c r="H4698" s="98">
        <v>0.13780999999999999</v>
      </c>
      <c r="I4698" s="20">
        <f t="shared" si="440"/>
        <v>1</v>
      </c>
      <c r="J4698" s="102">
        <f t="shared" si="441"/>
        <v>4.7832485951297834E-4</v>
      </c>
      <c r="K4698" s="102">
        <f t="shared" si="442"/>
        <v>3.4709009470501296E-3</v>
      </c>
      <c r="L4698" s="96">
        <f t="shared" si="443"/>
        <v>7.1500000000000001E-3</v>
      </c>
    </row>
    <row r="4699" spans="1:12" ht="13.95" customHeight="1" x14ac:dyDescent="0.3">
      <c r="A4699" s="94">
        <v>44104</v>
      </c>
      <c r="B4699" s="57" t="s">
        <v>220</v>
      </c>
      <c r="C4699" s="57" t="s">
        <v>114</v>
      </c>
      <c r="D4699" s="19" t="str">
        <f t="shared" si="438"/>
        <v>Defensives</v>
      </c>
      <c r="E4699" s="19" t="str">
        <f t="shared" si="439"/>
        <v>Defensives</v>
      </c>
      <c r="F4699" s="100">
        <v>7.0689999999999998E-3</v>
      </c>
      <c r="G4699" s="101">
        <v>13.96</v>
      </c>
      <c r="H4699" s="98">
        <v>0.13905999999999999</v>
      </c>
      <c r="I4699" s="20">
        <f t="shared" si="440"/>
        <v>1</v>
      </c>
      <c r="J4699" s="102">
        <f t="shared" si="441"/>
        <v>5.0637535816618908E-4</v>
      </c>
      <c r="K4699" s="102">
        <f t="shared" si="442"/>
        <v>3.6414163538486203E-3</v>
      </c>
      <c r="L4699" s="96">
        <f t="shared" si="443"/>
        <v>7.0689999999999998E-3</v>
      </c>
    </row>
    <row r="4700" spans="1:12" ht="13.95" customHeight="1" x14ac:dyDescent="0.3">
      <c r="A4700" s="94">
        <v>44135</v>
      </c>
      <c r="B4700" s="57" t="s">
        <v>220</v>
      </c>
      <c r="C4700" s="57" t="s">
        <v>114</v>
      </c>
      <c r="D4700" s="19" t="str">
        <f t="shared" si="438"/>
        <v>Defensives</v>
      </c>
      <c r="E4700" s="19" t="str">
        <f t="shared" si="439"/>
        <v>Defensives</v>
      </c>
      <c r="F4700" s="100">
        <v>6.6410000000000002E-3</v>
      </c>
      <c r="G4700" s="101">
        <v>12.43</v>
      </c>
      <c r="H4700" s="98">
        <v>0.14244000000000001</v>
      </c>
      <c r="I4700" s="20">
        <f t="shared" si="440"/>
        <v>1</v>
      </c>
      <c r="J4700" s="102">
        <f t="shared" si="441"/>
        <v>5.3427192276749805E-4</v>
      </c>
      <c r="K4700" s="102">
        <f t="shared" si="442"/>
        <v>3.7508559587721008E-3</v>
      </c>
      <c r="L4700" s="96">
        <f t="shared" si="443"/>
        <v>6.6410000000000002E-3</v>
      </c>
    </row>
    <row r="4701" spans="1:12" ht="13.95" customHeight="1" x14ac:dyDescent="0.3">
      <c r="A4701" s="94">
        <v>44165</v>
      </c>
      <c r="B4701" s="57" t="s">
        <v>220</v>
      </c>
      <c r="C4701" s="57" t="s">
        <v>114</v>
      </c>
      <c r="D4701" s="19" t="str">
        <f t="shared" si="438"/>
        <v>Defensives</v>
      </c>
      <c r="E4701" s="19" t="str">
        <f t="shared" si="439"/>
        <v>Defensives</v>
      </c>
      <c r="F4701" s="100">
        <v>6.6E-3</v>
      </c>
      <c r="G4701" s="101">
        <v>13.805</v>
      </c>
      <c r="H4701" s="98">
        <v>0.14419999999999999</v>
      </c>
      <c r="I4701" s="20">
        <f t="shared" si="440"/>
        <v>1</v>
      </c>
      <c r="J4701" s="102">
        <f t="shared" si="441"/>
        <v>4.7808764940239046E-4</v>
      </c>
      <c r="K4701" s="102">
        <f t="shared" si="442"/>
        <v>3.3154483315006272E-3</v>
      </c>
      <c r="L4701" s="96">
        <f t="shared" si="443"/>
        <v>6.6E-3</v>
      </c>
    </row>
    <row r="4702" spans="1:12" ht="13.95" customHeight="1" x14ac:dyDescent="0.3">
      <c r="A4702" s="94">
        <v>44196</v>
      </c>
      <c r="B4702" s="57" t="s">
        <v>220</v>
      </c>
      <c r="C4702" s="57" t="s">
        <v>114</v>
      </c>
      <c r="D4702" s="19" t="str">
        <f t="shared" si="438"/>
        <v>Defensives</v>
      </c>
      <c r="E4702" s="19" t="str">
        <f t="shared" si="439"/>
        <v>Defensives</v>
      </c>
      <c r="F4702" s="100">
        <v>6.5250000000000004E-3</v>
      </c>
      <c r="G4702" s="101">
        <v>14.398999999999999</v>
      </c>
      <c r="H4702" s="98">
        <v>0.14666999999999999</v>
      </c>
      <c r="I4702" s="20">
        <f t="shared" si="440"/>
        <v>1</v>
      </c>
      <c r="J4702" s="102">
        <f t="shared" si="441"/>
        <v>4.5315646919925001E-4</v>
      </c>
      <c r="K4702" s="102">
        <f t="shared" si="442"/>
        <v>3.0896329801544282E-3</v>
      </c>
      <c r="L4702" s="96">
        <f t="shared" si="443"/>
        <v>6.5250000000000004E-3</v>
      </c>
    </row>
    <row r="4703" spans="1:12" ht="13.95" customHeight="1" x14ac:dyDescent="0.3">
      <c r="A4703" s="94">
        <v>44227</v>
      </c>
      <c r="B4703" s="57" t="s">
        <v>220</v>
      </c>
      <c r="C4703" s="57" t="s">
        <v>114</v>
      </c>
      <c r="D4703" s="19" t="str">
        <f t="shared" si="438"/>
        <v>Defensives</v>
      </c>
      <c r="E4703" s="19" t="str">
        <f t="shared" si="439"/>
        <v>Defensives</v>
      </c>
      <c r="F4703" s="100">
        <v>6.2599999999999999E-3</v>
      </c>
      <c r="G4703" s="101">
        <v>13.538</v>
      </c>
      <c r="H4703" s="98">
        <v>0.14751</v>
      </c>
      <c r="I4703" s="20">
        <f t="shared" si="440"/>
        <v>1</v>
      </c>
      <c r="J4703" s="102">
        <f t="shared" si="441"/>
        <v>4.6240212734525039E-4</v>
      </c>
      <c r="K4703" s="102">
        <f t="shared" si="442"/>
        <v>3.1347171537200891E-3</v>
      </c>
      <c r="L4703" s="96">
        <f t="shared" si="443"/>
        <v>6.2599999999999999E-3</v>
      </c>
    </row>
    <row r="4704" spans="1:12" ht="13.95" customHeight="1" x14ac:dyDescent="0.3">
      <c r="A4704" s="94">
        <v>44255</v>
      </c>
      <c r="B4704" s="57" t="s">
        <v>220</v>
      </c>
      <c r="C4704" s="57" t="s">
        <v>114</v>
      </c>
      <c r="D4704" s="19" t="str">
        <f t="shared" si="438"/>
        <v>Defensives</v>
      </c>
      <c r="E4704" s="19" t="str">
        <f t="shared" si="439"/>
        <v>Defensives</v>
      </c>
      <c r="F4704" s="100">
        <v>6.6400000000000001E-3</v>
      </c>
      <c r="G4704" s="101">
        <v>14.098000000000001</v>
      </c>
      <c r="H4704" s="98">
        <v>0.14693000000000001</v>
      </c>
      <c r="I4704" s="20">
        <f t="shared" si="440"/>
        <v>1</v>
      </c>
      <c r="J4704" s="102">
        <f t="shared" si="441"/>
        <v>4.7098879273655835E-4</v>
      </c>
      <c r="K4704" s="102">
        <f t="shared" si="442"/>
        <v>3.2055318364973685E-3</v>
      </c>
      <c r="L4704" s="96">
        <f t="shared" si="443"/>
        <v>6.6400000000000001E-3</v>
      </c>
    </row>
    <row r="4705" spans="1:12" ht="13.95" customHeight="1" x14ac:dyDescent="0.3">
      <c r="A4705" s="94">
        <v>44286</v>
      </c>
      <c r="B4705" s="57" t="s">
        <v>220</v>
      </c>
      <c r="C4705" s="57" t="s">
        <v>114</v>
      </c>
      <c r="D4705" s="19" t="str">
        <f t="shared" si="438"/>
        <v>Defensives</v>
      </c>
      <c r="E4705" s="19" t="str">
        <f t="shared" si="439"/>
        <v>Defensives</v>
      </c>
      <c r="F4705" s="100">
        <v>6.1599999999999997E-3</v>
      </c>
      <c r="G4705" s="101">
        <v>13.593999999999999</v>
      </c>
      <c r="H4705" s="98">
        <v>0.14909</v>
      </c>
      <c r="I4705" s="20">
        <f t="shared" si="440"/>
        <v>1</v>
      </c>
      <c r="J4705" s="102">
        <f t="shared" si="441"/>
        <v>4.5314109165808445E-4</v>
      </c>
      <c r="K4705" s="102">
        <f t="shared" si="442"/>
        <v>3.0393795134354045E-3</v>
      </c>
      <c r="L4705" s="96">
        <f t="shared" si="443"/>
        <v>6.1599999999999997E-3</v>
      </c>
    </row>
    <row r="4706" spans="1:12" ht="13.95" customHeight="1" x14ac:dyDescent="0.3">
      <c r="A4706" s="94">
        <v>44316</v>
      </c>
      <c r="B4706" s="57" t="s">
        <v>220</v>
      </c>
      <c r="C4706" s="57" t="s">
        <v>114</v>
      </c>
      <c r="D4706" s="19" t="str">
        <f t="shared" si="438"/>
        <v>Defensives</v>
      </c>
      <c r="E4706" s="19" t="str">
        <f t="shared" si="439"/>
        <v>Defensives</v>
      </c>
      <c r="F4706" s="100">
        <v>6.6E-3</v>
      </c>
      <c r="G4706" s="101">
        <v>14.393000000000001</v>
      </c>
      <c r="H4706" s="98">
        <v>0.15251000000000001</v>
      </c>
      <c r="I4706" s="20">
        <f t="shared" si="440"/>
        <v>1</v>
      </c>
      <c r="J4706" s="102">
        <f t="shared" si="441"/>
        <v>4.5855624261793924E-4</v>
      </c>
      <c r="K4706" s="102">
        <f t="shared" si="442"/>
        <v>3.006729018542648E-3</v>
      </c>
      <c r="L4706" s="96">
        <f t="shared" si="443"/>
        <v>6.6E-3</v>
      </c>
    </row>
    <row r="4707" spans="1:12" ht="13.95" customHeight="1" x14ac:dyDescent="0.3">
      <c r="A4707" s="94">
        <v>44347</v>
      </c>
      <c r="B4707" s="57" t="s">
        <v>220</v>
      </c>
      <c r="C4707" s="57" t="s">
        <v>114</v>
      </c>
      <c r="D4707" s="19" t="str">
        <f t="shared" si="438"/>
        <v>Defensives</v>
      </c>
      <c r="E4707" s="19" t="str">
        <f t="shared" si="439"/>
        <v>Defensives</v>
      </c>
      <c r="F4707" s="100">
        <v>6.5300000000000002E-3</v>
      </c>
      <c r="G4707" s="101">
        <v>15.097</v>
      </c>
      <c r="H4707" s="98">
        <v>0.15078</v>
      </c>
      <c r="I4707" s="20">
        <f t="shared" si="440"/>
        <v>1</v>
      </c>
      <c r="J4707" s="102">
        <f t="shared" si="441"/>
        <v>4.3253626548320863E-4</v>
      </c>
      <c r="K4707" s="102">
        <f t="shared" si="442"/>
        <v>2.8686580811991551E-3</v>
      </c>
      <c r="L4707" s="96">
        <f t="shared" si="443"/>
        <v>6.5300000000000002E-3</v>
      </c>
    </row>
    <row r="4708" spans="1:12" ht="13.95" customHeight="1" x14ac:dyDescent="0.3">
      <c r="A4708" s="94">
        <v>44377</v>
      </c>
      <c r="B4708" s="57" t="s">
        <v>220</v>
      </c>
      <c r="C4708" s="57" t="s">
        <v>114</v>
      </c>
      <c r="D4708" s="19" t="str">
        <f t="shared" si="438"/>
        <v>Defensives</v>
      </c>
      <c r="E4708" s="19" t="str">
        <f t="shared" si="439"/>
        <v>Defensives</v>
      </c>
      <c r="F4708" s="100">
        <v>6.1599999999999997E-3</v>
      </c>
      <c r="G4708" s="101">
        <v>14.458</v>
      </c>
      <c r="H4708" s="98">
        <v>0.1472</v>
      </c>
      <c r="I4708" s="20">
        <f t="shared" si="440"/>
        <v>1</v>
      </c>
      <c r="J4708" s="102">
        <f t="shared" si="441"/>
        <v>4.2606169594688057E-4</v>
      </c>
      <c r="K4708" s="102">
        <f t="shared" si="442"/>
        <v>2.8944408692043516E-3</v>
      </c>
      <c r="L4708" s="96">
        <f t="shared" si="443"/>
        <v>6.1599999999999997E-3</v>
      </c>
    </row>
    <row r="4709" spans="1:12" ht="13.95" customHeight="1" x14ac:dyDescent="0.3">
      <c r="A4709" s="94">
        <v>44408</v>
      </c>
      <c r="B4709" s="57" t="s">
        <v>220</v>
      </c>
      <c r="C4709" s="57" t="s">
        <v>114</v>
      </c>
      <c r="D4709" s="19" t="str">
        <f t="shared" si="438"/>
        <v>Defensives</v>
      </c>
      <c r="E4709" s="19" t="str">
        <f t="shared" si="439"/>
        <v>Defensives</v>
      </c>
      <c r="F4709" s="100">
        <v>6.6299999999999996E-3</v>
      </c>
      <c r="G4709" s="101">
        <v>14.472</v>
      </c>
      <c r="H4709" s="98">
        <v>0.15429999999999999</v>
      </c>
      <c r="I4709" s="20">
        <f t="shared" si="440"/>
        <v>1</v>
      </c>
      <c r="J4709" s="102">
        <f t="shared" si="441"/>
        <v>4.5812603648424542E-4</v>
      </c>
      <c r="K4709" s="102">
        <f t="shared" si="442"/>
        <v>2.9690605086470866E-3</v>
      </c>
      <c r="L4709" s="96">
        <f t="shared" si="443"/>
        <v>6.6299999999999996E-3</v>
      </c>
    </row>
    <row r="4710" spans="1:12" ht="13.95" customHeight="1" x14ac:dyDescent="0.3">
      <c r="A4710" s="94">
        <v>44439</v>
      </c>
      <c r="B4710" s="57" t="s">
        <v>220</v>
      </c>
      <c r="C4710" s="57" t="s">
        <v>114</v>
      </c>
      <c r="D4710" s="19" t="str">
        <f t="shared" si="438"/>
        <v>Defensives</v>
      </c>
      <c r="E4710" s="19" t="str">
        <f t="shared" si="439"/>
        <v>Defensives</v>
      </c>
      <c r="F4710" s="100">
        <v>6.8300000000000001E-3</v>
      </c>
      <c r="G4710" s="101">
        <v>13.56</v>
      </c>
      <c r="H4710" s="98">
        <v>0.16755</v>
      </c>
      <c r="I4710" s="20">
        <f t="shared" si="440"/>
        <v>1</v>
      </c>
      <c r="J4710" s="102">
        <f t="shared" si="441"/>
        <v>5.0368731563421826E-4</v>
      </c>
      <c r="K4710" s="102">
        <f t="shared" si="442"/>
        <v>3.0061910810756085E-3</v>
      </c>
      <c r="L4710" s="96">
        <f t="shared" si="443"/>
        <v>6.8300000000000001E-3</v>
      </c>
    </row>
    <row r="4711" spans="1:12" ht="13.95" customHeight="1" x14ac:dyDescent="0.3">
      <c r="A4711" s="94">
        <v>44469</v>
      </c>
      <c r="B4711" s="57" t="s">
        <v>220</v>
      </c>
      <c r="C4711" s="57" t="s">
        <v>114</v>
      </c>
      <c r="D4711" s="19" t="str">
        <f t="shared" si="438"/>
        <v>Defensives</v>
      </c>
      <c r="E4711" s="19" t="str">
        <f t="shared" si="439"/>
        <v>Defensives</v>
      </c>
      <c r="F4711" s="100">
        <v>6.1399999999999996E-3</v>
      </c>
      <c r="G4711" s="101">
        <v>11.961</v>
      </c>
      <c r="H4711" s="98">
        <v>0.16778999999999999</v>
      </c>
      <c r="I4711" s="20">
        <f t="shared" si="440"/>
        <v>1</v>
      </c>
      <c r="J4711" s="102">
        <f t="shared" si="441"/>
        <v>5.1333500543432819E-4</v>
      </c>
      <c r="K4711" s="102">
        <f t="shared" si="442"/>
        <v>3.0593897457198175E-3</v>
      </c>
      <c r="L4711" s="96">
        <f t="shared" si="443"/>
        <v>6.1399999999999996E-3</v>
      </c>
    </row>
    <row r="4712" spans="1:12" ht="13.95" customHeight="1" x14ac:dyDescent="0.3">
      <c r="A4712" s="94">
        <v>44500</v>
      </c>
      <c r="B4712" s="57" t="s">
        <v>220</v>
      </c>
      <c r="C4712" s="57" t="s">
        <v>114</v>
      </c>
      <c r="D4712" s="19" t="str">
        <f t="shared" si="438"/>
        <v>Defensives</v>
      </c>
      <c r="E4712" s="19" t="str">
        <f t="shared" si="439"/>
        <v>Defensives</v>
      </c>
      <c r="F4712" s="100">
        <v>5.8099999999999992E-3</v>
      </c>
      <c r="G4712" s="101">
        <v>11.048999999999999</v>
      </c>
      <c r="H4712" s="98">
        <v>0.16427</v>
      </c>
      <c r="I4712" s="20">
        <f t="shared" si="440"/>
        <v>1</v>
      </c>
      <c r="J4712" s="102">
        <f t="shared" si="441"/>
        <v>5.2583944248348264E-4</v>
      </c>
      <c r="K4712" s="102">
        <f t="shared" si="442"/>
        <v>3.201068012926783E-3</v>
      </c>
      <c r="L4712" s="96">
        <f t="shared" si="443"/>
        <v>5.8099999999999992E-3</v>
      </c>
    </row>
    <row r="4713" spans="1:12" ht="13.95" customHeight="1" x14ac:dyDescent="0.3">
      <c r="A4713" s="94">
        <v>44530</v>
      </c>
      <c r="B4713" s="57" t="s">
        <v>220</v>
      </c>
      <c r="C4713" s="57" t="s">
        <v>114</v>
      </c>
      <c r="D4713" s="19" t="str">
        <f t="shared" si="438"/>
        <v>Defensives</v>
      </c>
      <c r="E4713" s="19" t="str">
        <f t="shared" si="439"/>
        <v>Defensives</v>
      </c>
      <c r="F4713" s="100">
        <v>5.7199999999999994E-3</v>
      </c>
      <c r="G4713" s="101">
        <v>10.59</v>
      </c>
      <c r="H4713" s="98">
        <v>0.1646</v>
      </c>
      <c r="I4713" s="20">
        <f t="shared" si="440"/>
        <v>1</v>
      </c>
      <c r="J4713" s="102">
        <f t="shared" si="441"/>
        <v>5.4013220018885738E-4</v>
      </c>
      <c r="K4713" s="102">
        <f t="shared" si="442"/>
        <v>3.2814835977451845E-3</v>
      </c>
      <c r="L4713" s="96">
        <f t="shared" si="443"/>
        <v>5.7199999999999994E-3</v>
      </c>
    </row>
    <row r="4714" spans="1:12" ht="13.95" customHeight="1" x14ac:dyDescent="0.3">
      <c r="A4714" s="94">
        <v>44561</v>
      </c>
      <c r="B4714" s="57" t="s">
        <v>220</v>
      </c>
      <c r="C4714" s="57" t="s">
        <v>114</v>
      </c>
      <c r="D4714" s="19" t="str">
        <f t="shared" si="438"/>
        <v>Defensives</v>
      </c>
      <c r="E4714" s="19" t="str">
        <f t="shared" si="439"/>
        <v>Defensives</v>
      </c>
      <c r="F4714" s="100">
        <v>5.8099999999999992E-3</v>
      </c>
      <c r="G4714" s="101">
        <v>11.298999999999999</v>
      </c>
      <c r="H4714" s="98">
        <v>0.1588</v>
      </c>
      <c r="I4714" s="20">
        <f t="shared" si="440"/>
        <v>1</v>
      </c>
      <c r="J4714" s="102">
        <f t="shared" si="441"/>
        <v>5.1420479688467997E-4</v>
      </c>
      <c r="K4714" s="102">
        <f t="shared" si="442"/>
        <v>3.2380654715659951E-3</v>
      </c>
      <c r="L4714" s="96">
        <f t="shared" si="443"/>
        <v>5.8099999999999992E-3</v>
      </c>
    </row>
    <row r="4715" spans="1:12" ht="13.95" customHeight="1" x14ac:dyDescent="0.3">
      <c r="A4715" s="94">
        <v>44592</v>
      </c>
      <c r="B4715" s="57" t="s">
        <v>220</v>
      </c>
      <c r="C4715" s="57" t="s">
        <v>114</v>
      </c>
      <c r="D4715" s="19" t="str">
        <f t="shared" si="438"/>
        <v>Defensives</v>
      </c>
      <c r="E4715" s="19" t="str">
        <f t="shared" si="439"/>
        <v>Defensives</v>
      </c>
      <c r="F4715" s="100">
        <v>5.9800000000000001E-3</v>
      </c>
      <c r="G4715" s="101">
        <v>12.269</v>
      </c>
      <c r="H4715" s="98">
        <v>0.15981999999999999</v>
      </c>
      <c r="I4715" s="20">
        <f t="shared" si="440"/>
        <v>1</v>
      </c>
      <c r="J4715" s="102">
        <f t="shared" si="441"/>
        <v>4.8740728665742927E-4</v>
      </c>
      <c r="K4715" s="102">
        <f t="shared" si="442"/>
        <v>3.0497264839033245E-3</v>
      </c>
      <c r="L4715" s="96">
        <f t="shared" si="443"/>
        <v>5.9800000000000001E-3</v>
      </c>
    </row>
    <row r="4716" spans="1:12" ht="13.95" customHeight="1" x14ac:dyDescent="0.3">
      <c r="A4716" s="94">
        <v>44620</v>
      </c>
      <c r="B4716" s="57" t="s">
        <v>220</v>
      </c>
      <c r="C4716" s="57" t="s">
        <v>114</v>
      </c>
      <c r="D4716" s="19" t="str">
        <f t="shared" si="438"/>
        <v>Defensives</v>
      </c>
      <c r="E4716" s="19" t="str">
        <f t="shared" si="439"/>
        <v>Defensives</v>
      </c>
      <c r="F4716" s="100">
        <v>6.3800000000000003E-3</v>
      </c>
      <c r="G4716" s="101">
        <v>13.095000000000001</v>
      </c>
      <c r="H4716" s="98">
        <v>0.16039</v>
      </c>
      <c r="I4716" s="20">
        <f t="shared" si="440"/>
        <v>1</v>
      </c>
      <c r="J4716" s="102">
        <f t="shared" si="441"/>
        <v>4.8720885834287897E-4</v>
      </c>
      <c r="K4716" s="102">
        <f t="shared" si="442"/>
        <v>3.0376510901108482E-3</v>
      </c>
      <c r="L4716" s="96">
        <f t="shared" si="443"/>
        <v>6.3800000000000003E-3</v>
      </c>
    </row>
    <row r="4717" spans="1:12" ht="13.95" customHeight="1" x14ac:dyDescent="0.3">
      <c r="A4717" s="94">
        <v>44651</v>
      </c>
      <c r="B4717" s="57" t="s">
        <v>220</v>
      </c>
      <c r="C4717" s="57" t="s">
        <v>114</v>
      </c>
      <c r="D4717" s="19" t="str">
        <f t="shared" si="438"/>
        <v>Defensives</v>
      </c>
      <c r="E4717" s="19" t="str">
        <f t="shared" si="439"/>
        <v>Defensives</v>
      </c>
      <c r="F4717" s="100">
        <v>7.0099999999999997E-3</v>
      </c>
      <c r="G4717" s="101">
        <v>14.368</v>
      </c>
      <c r="H4717" s="98">
        <v>0.16547000000000001</v>
      </c>
      <c r="I4717" s="20">
        <f t="shared" si="440"/>
        <v>1</v>
      </c>
      <c r="J4717" s="102">
        <f t="shared" si="441"/>
        <v>4.8788975501113584E-4</v>
      </c>
      <c r="K4717" s="102">
        <f t="shared" si="442"/>
        <v>2.9485088234189631E-3</v>
      </c>
      <c r="L4717" s="96">
        <f t="shared" si="443"/>
        <v>7.0099999999999997E-3</v>
      </c>
    </row>
    <row r="4718" spans="1:12" ht="13.95" customHeight="1" x14ac:dyDescent="0.3">
      <c r="A4718" s="94">
        <v>44681</v>
      </c>
      <c r="B4718" s="57" t="s">
        <v>220</v>
      </c>
      <c r="C4718" s="57" t="s">
        <v>114</v>
      </c>
      <c r="D4718" s="19" t="str">
        <f t="shared" si="438"/>
        <v>Defensives</v>
      </c>
      <c r="E4718" s="19" t="str">
        <f t="shared" si="439"/>
        <v>Defensives</v>
      </c>
      <c r="F4718" s="100">
        <v>7.62E-3</v>
      </c>
      <c r="G4718" s="101">
        <v>13.362</v>
      </c>
      <c r="H4718" s="98">
        <v>0.16888</v>
      </c>
      <c r="I4718" s="20">
        <f t="shared" si="440"/>
        <v>1</v>
      </c>
      <c r="J4718" s="102">
        <f t="shared" si="441"/>
        <v>5.7027391109115407E-4</v>
      </c>
      <c r="K4718" s="102">
        <f t="shared" si="442"/>
        <v>3.3767995682801636E-3</v>
      </c>
      <c r="L4718" s="96">
        <f t="shared" si="443"/>
        <v>7.62E-3</v>
      </c>
    </row>
    <row r="4719" spans="1:12" ht="13.95" customHeight="1" x14ac:dyDescent="0.3">
      <c r="A4719" s="94">
        <v>44712</v>
      </c>
      <c r="B4719" s="57" t="s">
        <v>220</v>
      </c>
      <c r="C4719" s="57" t="s">
        <v>114</v>
      </c>
      <c r="D4719" s="19" t="str">
        <f t="shared" si="438"/>
        <v>Defensives</v>
      </c>
      <c r="E4719" s="19" t="str">
        <f t="shared" si="439"/>
        <v>Defensives</v>
      </c>
      <c r="F4719" s="100">
        <v>7.77E-3</v>
      </c>
      <c r="G4719" s="101">
        <v>13.734999999999999</v>
      </c>
      <c r="H4719" s="98">
        <v>0.16897999999999999</v>
      </c>
      <c r="I4719" s="20">
        <f t="shared" si="440"/>
        <v>1</v>
      </c>
      <c r="J4719" s="102">
        <f t="shared" si="441"/>
        <v>5.6570804514015295E-4</v>
      </c>
      <c r="K4719" s="102">
        <f t="shared" si="442"/>
        <v>3.3477810695949402E-3</v>
      </c>
      <c r="L4719" s="96">
        <f t="shared" si="443"/>
        <v>7.77E-3</v>
      </c>
    </row>
    <row r="4720" spans="1:12" ht="13.95" customHeight="1" x14ac:dyDescent="0.3">
      <c r="A4720" s="94">
        <v>44742</v>
      </c>
      <c r="B4720" s="57" t="s">
        <v>220</v>
      </c>
      <c r="C4720" s="57" t="s">
        <v>114</v>
      </c>
      <c r="D4720" s="19" t="str">
        <f t="shared" si="438"/>
        <v>Defensives</v>
      </c>
      <c r="E4720" s="19" t="str">
        <f t="shared" si="439"/>
        <v>Defensives</v>
      </c>
      <c r="F4720" s="100">
        <v>8.5299999999999994E-3</v>
      </c>
      <c r="G4720" s="101">
        <v>13.339</v>
      </c>
      <c r="H4720" s="98">
        <v>0.17039000000000001</v>
      </c>
      <c r="I4720" s="20">
        <f t="shared" si="440"/>
        <v>1</v>
      </c>
      <c r="J4720" s="102">
        <f t="shared" si="441"/>
        <v>6.394782217557537E-4</v>
      </c>
      <c r="K4720" s="102">
        <f t="shared" si="442"/>
        <v>3.7530267137493613E-3</v>
      </c>
      <c r="L4720" s="96">
        <f t="shared" si="443"/>
        <v>8.5299999999999994E-3</v>
      </c>
    </row>
    <row r="4721" spans="1:12" ht="13.95" customHeight="1" x14ac:dyDescent="0.3">
      <c r="A4721" s="94">
        <v>44773</v>
      </c>
      <c r="B4721" s="57" t="s">
        <v>220</v>
      </c>
      <c r="C4721" s="57" t="s">
        <v>114</v>
      </c>
      <c r="D4721" s="19" t="str">
        <f t="shared" si="438"/>
        <v>Defensives</v>
      </c>
      <c r="E4721" s="19" t="str">
        <f t="shared" si="439"/>
        <v>Defensives</v>
      </c>
      <c r="F4721" s="100">
        <v>9.1000000000000004E-3</v>
      </c>
      <c r="G4721" s="101">
        <v>14.637</v>
      </c>
      <c r="H4721" s="98">
        <v>0.16874</v>
      </c>
      <c r="I4721" s="20">
        <f t="shared" si="440"/>
        <v>1</v>
      </c>
      <c r="J4721" s="102">
        <f t="shared" si="441"/>
        <v>6.2171209947393588E-4</v>
      </c>
      <c r="K4721" s="102">
        <f t="shared" si="442"/>
        <v>3.6844381858121126E-3</v>
      </c>
      <c r="L4721" s="96">
        <f t="shared" si="443"/>
        <v>9.1000000000000004E-3</v>
      </c>
    </row>
    <row r="4722" spans="1:12" ht="13.95" customHeight="1" x14ac:dyDescent="0.3">
      <c r="A4722" s="94">
        <v>44804</v>
      </c>
      <c r="B4722" s="57" t="s">
        <v>220</v>
      </c>
      <c r="C4722" s="57" t="s">
        <v>114</v>
      </c>
      <c r="D4722" s="19" t="str">
        <f t="shared" si="438"/>
        <v>Defensives</v>
      </c>
      <c r="E4722" s="19" t="str">
        <f t="shared" si="439"/>
        <v>Defensives</v>
      </c>
      <c r="F4722" s="100">
        <v>8.9700000000000005E-3</v>
      </c>
      <c r="G4722" s="101">
        <v>14.558</v>
      </c>
      <c r="H4722" s="98">
        <v>0.16877</v>
      </c>
      <c r="I4722" s="20">
        <f t="shared" si="440"/>
        <v>1</v>
      </c>
      <c r="J4722" s="102">
        <f t="shared" si="441"/>
        <v>6.1615606539359806E-4</v>
      </c>
      <c r="K4722" s="102">
        <f t="shared" si="442"/>
        <v>3.6508625075167274E-3</v>
      </c>
      <c r="L4722" s="96">
        <f t="shared" si="443"/>
        <v>8.9700000000000005E-3</v>
      </c>
    </row>
    <row r="4723" spans="1:12" ht="13.95" customHeight="1" x14ac:dyDescent="0.3">
      <c r="A4723" s="94">
        <v>44834</v>
      </c>
      <c r="B4723" s="57" t="s">
        <v>220</v>
      </c>
      <c r="C4723" s="57" t="s">
        <v>114</v>
      </c>
      <c r="D4723" s="19" t="str">
        <f t="shared" si="438"/>
        <v>Defensives</v>
      </c>
      <c r="E4723" s="19" t="str">
        <f t="shared" si="439"/>
        <v>Defensives</v>
      </c>
      <c r="F4723" s="100">
        <v>8.5599999999999999E-3</v>
      </c>
      <c r="G4723" s="101">
        <v>14.771000000000001</v>
      </c>
      <c r="H4723" s="98">
        <v>0.16972999999999999</v>
      </c>
      <c r="I4723" s="20">
        <f t="shared" si="440"/>
        <v>1</v>
      </c>
      <c r="J4723" s="102">
        <f t="shared" si="441"/>
        <v>5.7951391239591092E-4</v>
      </c>
      <c r="K4723" s="102">
        <f t="shared" si="442"/>
        <v>3.4143281234661578E-3</v>
      </c>
      <c r="L4723" s="96">
        <f t="shared" si="443"/>
        <v>8.5599999999999999E-3</v>
      </c>
    </row>
    <row r="4724" spans="1:12" ht="13.95" customHeight="1" x14ac:dyDescent="0.3">
      <c r="A4724" s="94">
        <v>44865</v>
      </c>
      <c r="B4724" s="57" t="s">
        <v>220</v>
      </c>
      <c r="C4724" s="57" t="s">
        <v>114</v>
      </c>
      <c r="D4724" s="19" t="str">
        <f t="shared" si="438"/>
        <v>Defensives</v>
      </c>
      <c r="E4724" s="19" t="str">
        <f t="shared" si="439"/>
        <v>Defensives</v>
      </c>
      <c r="F4724" s="100">
        <v>9.3100000000000006E-3</v>
      </c>
      <c r="G4724" s="101">
        <v>16.815999999999999</v>
      </c>
      <c r="H4724" s="98">
        <v>0.17116000000000001</v>
      </c>
      <c r="I4724" s="20">
        <f t="shared" si="440"/>
        <v>1</v>
      </c>
      <c r="J4724" s="102">
        <f t="shared" si="441"/>
        <v>5.536393910561371E-4</v>
      </c>
      <c r="K4724" s="102">
        <f t="shared" si="442"/>
        <v>3.2346307025948647E-3</v>
      </c>
      <c r="L4724" s="96">
        <f t="shared" si="443"/>
        <v>9.3100000000000006E-3</v>
      </c>
    </row>
    <row r="4725" spans="1:12" ht="13.95" customHeight="1" x14ac:dyDescent="0.3">
      <c r="A4725" s="94">
        <v>44895</v>
      </c>
      <c r="B4725" s="57" t="s">
        <v>220</v>
      </c>
      <c r="C4725" s="57" t="s">
        <v>114</v>
      </c>
      <c r="D4725" s="19" t="str">
        <f t="shared" si="438"/>
        <v>Defensives</v>
      </c>
      <c r="E4725" s="19" t="str">
        <f t="shared" si="439"/>
        <v>Defensives</v>
      </c>
      <c r="F4725" s="100">
        <v>8.5299999999999994E-3</v>
      </c>
      <c r="G4725" s="101">
        <v>14.500999999999999</v>
      </c>
      <c r="H4725" s="98">
        <v>0.17243</v>
      </c>
      <c r="I4725" s="20">
        <f t="shared" si="440"/>
        <v>1</v>
      </c>
      <c r="J4725" s="102">
        <f t="shared" si="441"/>
        <v>5.8823529411764701E-4</v>
      </c>
      <c r="K4725" s="102">
        <f t="shared" si="442"/>
        <v>3.4114440301435192E-3</v>
      </c>
      <c r="L4725" s="96">
        <f t="shared" si="443"/>
        <v>8.5299999999999994E-3</v>
      </c>
    </row>
    <row r="4726" spans="1:12" ht="13.95" customHeight="1" x14ac:dyDescent="0.3">
      <c r="A4726" s="94">
        <v>44926</v>
      </c>
      <c r="B4726" s="57" t="s">
        <v>220</v>
      </c>
      <c r="C4726" s="57" t="s">
        <v>114</v>
      </c>
      <c r="D4726" s="19" t="str">
        <f t="shared" si="438"/>
        <v>Defensives</v>
      </c>
      <c r="E4726" s="19" t="str">
        <f t="shared" si="439"/>
        <v>Defensives</v>
      </c>
      <c r="F4726" s="100">
        <v>9.3100000000000006E-3</v>
      </c>
      <c r="G4726" s="101">
        <v>14.59</v>
      </c>
      <c r="H4726" s="98">
        <v>0.17469999999999999</v>
      </c>
      <c r="I4726" s="20">
        <f t="shared" si="440"/>
        <v>1</v>
      </c>
      <c r="J4726" s="102">
        <f t="shared" si="441"/>
        <v>6.3810829335161077E-4</v>
      </c>
      <c r="K4726" s="102">
        <f t="shared" si="442"/>
        <v>3.6525946957733876E-3</v>
      </c>
      <c r="L4726" s="96">
        <f t="shared" si="443"/>
        <v>9.3100000000000006E-3</v>
      </c>
    </row>
    <row r="4727" spans="1:12" ht="13.95" customHeight="1" x14ac:dyDescent="0.3">
      <c r="A4727" s="94">
        <v>44957</v>
      </c>
      <c r="B4727" s="57" t="s">
        <v>220</v>
      </c>
      <c r="C4727" s="57" t="s">
        <v>114</v>
      </c>
      <c r="D4727" s="19" t="str">
        <f t="shared" si="438"/>
        <v>Defensives</v>
      </c>
      <c r="E4727" s="19" t="str">
        <f t="shared" si="439"/>
        <v>Defensives</v>
      </c>
      <c r="F4727" s="100">
        <v>9.2800000000000001E-3</v>
      </c>
      <c r="G4727" s="101">
        <v>14.673</v>
      </c>
      <c r="H4727" s="98">
        <v>0.17732000000000001</v>
      </c>
      <c r="I4727" s="20">
        <f t="shared" si="440"/>
        <v>1</v>
      </c>
      <c r="J4727" s="102">
        <f t="shared" si="441"/>
        <v>6.3245416751857156E-4</v>
      </c>
      <c r="K4727" s="102">
        <f t="shared" si="442"/>
        <v>3.5667390453336992E-3</v>
      </c>
      <c r="L4727" s="96">
        <f t="shared" si="443"/>
        <v>9.2800000000000001E-3</v>
      </c>
    </row>
    <row r="4728" spans="1:12" ht="13.95" customHeight="1" x14ac:dyDescent="0.3">
      <c r="A4728" s="94">
        <v>44985</v>
      </c>
      <c r="B4728" s="57" t="s">
        <v>220</v>
      </c>
      <c r="C4728" s="57" t="s">
        <v>114</v>
      </c>
      <c r="D4728" s="19" t="str">
        <f t="shared" si="438"/>
        <v>Defensives</v>
      </c>
      <c r="E4728" s="19" t="str">
        <f t="shared" si="439"/>
        <v>Defensives</v>
      </c>
      <c r="F4728" s="100">
        <v>9.0200000000000002E-3</v>
      </c>
      <c r="G4728" s="101">
        <v>13.255000000000001</v>
      </c>
      <c r="H4728" s="98">
        <v>0.17616000000000001</v>
      </c>
      <c r="I4728" s="20">
        <f t="shared" si="440"/>
        <v>1</v>
      </c>
      <c r="J4728" s="102">
        <f t="shared" si="441"/>
        <v>6.8049792531120327E-4</v>
      </c>
      <c r="K4728" s="102">
        <f t="shared" si="442"/>
        <v>3.8629537086239964E-3</v>
      </c>
      <c r="L4728" s="96">
        <f t="shared" si="443"/>
        <v>9.0200000000000002E-3</v>
      </c>
    </row>
    <row r="4729" spans="1:12" ht="13.95" customHeight="1" x14ac:dyDescent="0.3">
      <c r="A4729" s="94">
        <v>45016</v>
      </c>
      <c r="B4729" s="57" t="s">
        <v>220</v>
      </c>
      <c r="C4729" s="57" t="s">
        <v>114</v>
      </c>
      <c r="D4729" s="19" t="str">
        <f t="shared" si="438"/>
        <v>Defensives</v>
      </c>
      <c r="E4729" s="19" t="str">
        <f t="shared" si="439"/>
        <v>Defensives</v>
      </c>
      <c r="F4729" s="100">
        <v>8.4399999999999996E-3</v>
      </c>
      <c r="G4729" s="101">
        <v>12.063000000000001</v>
      </c>
      <c r="H4729" s="98">
        <v>0.17349000000000001</v>
      </c>
      <c r="I4729" s="20">
        <f t="shared" si="440"/>
        <v>1</v>
      </c>
      <c r="J4729" s="102">
        <f t="shared" si="441"/>
        <v>6.9966011771532778E-4</v>
      </c>
      <c r="K4729" s="102">
        <f t="shared" si="442"/>
        <v>4.0328555981055262E-3</v>
      </c>
      <c r="L4729" s="96">
        <f t="shared" si="443"/>
        <v>8.4399999999999996E-3</v>
      </c>
    </row>
    <row r="4730" spans="1:12" ht="13.95" customHeight="1" x14ac:dyDescent="0.3">
      <c r="A4730" s="94">
        <v>45046</v>
      </c>
      <c r="B4730" s="57" t="s">
        <v>220</v>
      </c>
      <c r="C4730" s="57" t="s">
        <v>114</v>
      </c>
      <c r="D4730" s="19" t="str">
        <f t="shared" si="438"/>
        <v>Defensives</v>
      </c>
      <c r="E4730" s="19" t="str">
        <f t="shared" si="439"/>
        <v>Defensives</v>
      </c>
      <c r="F4730" s="100">
        <v>8.1300000000000001E-3</v>
      </c>
      <c r="G4730" s="101">
        <v>12.04</v>
      </c>
      <c r="H4730" s="98">
        <v>0.17144999999999999</v>
      </c>
      <c r="I4730" s="20">
        <f t="shared" si="440"/>
        <v>1</v>
      </c>
      <c r="J4730" s="102">
        <f t="shared" si="441"/>
        <v>6.7524916943521602E-4</v>
      </c>
      <c r="K4730" s="102">
        <f t="shared" si="442"/>
        <v>3.9384611807245029E-3</v>
      </c>
      <c r="L4730" s="96">
        <f t="shared" si="443"/>
        <v>8.1300000000000001E-3</v>
      </c>
    </row>
    <row r="4731" spans="1:12" ht="13.95" customHeight="1" x14ac:dyDescent="0.3">
      <c r="A4731" s="94">
        <v>45077</v>
      </c>
      <c r="B4731" s="57" t="s">
        <v>220</v>
      </c>
      <c r="C4731" s="57" t="s">
        <v>114</v>
      </c>
      <c r="D4731" s="19" t="str">
        <f t="shared" si="438"/>
        <v>Defensives</v>
      </c>
      <c r="E4731" s="19" t="str">
        <f t="shared" si="439"/>
        <v>Defensives</v>
      </c>
      <c r="F4731" s="100">
        <v>8.6E-3</v>
      </c>
      <c r="G4731" s="101">
        <v>12.939</v>
      </c>
      <c r="H4731" s="98">
        <v>0.16961000000000001</v>
      </c>
      <c r="I4731" s="20">
        <f t="shared" si="440"/>
        <v>1</v>
      </c>
      <c r="J4731" s="102">
        <f t="shared" si="441"/>
        <v>6.6465723780817683E-4</v>
      </c>
      <c r="K4731" s="102">
        <f t="shared" si="442"/>
        <v>3.9187385048533507E-3</v>
      </c>
      <c r="L4731" s="96">
        <f t="shared" si="443"/>
        <v>8.6E-3</v>
      </c>
    </row>
    <row r="4732" spans="1:12" ht="13.95" customHeight="1" x14ac:dyDescent="0.3">
      <c r="A4732" s="94">
        <v>45107</v>
      </c>
      <c r="B4732" s="57" t="s">
        <v>220</v>
      </c>
      <c r="C4732" s="57" t="s">
        <v>114</v>
      </c>
      <c r="D4732" s="19" t="str">
        <f t="shared" si="438"/>
        <v>Defensives</v>
      </c>
      <c r="E4732" s="19" t="str">
        <f t="shared" si="439"/>
        <v>Defensives</v>
      </c>
      <c r="F4732" s="100">
        <v>8.9800000000000001E-3</v>
      </c>
      <c r="G4732" s="101">
        <v>14.333</v>
      </c>
      <c r="H4732" s="98">
        <v>0.17136000000000001</v>
      </c>
      <c r="I4732" s="20">
        <f t="shared" si="440"/>
        <v>1</v>
      </c>
      <c r="J4732" s="102">
        <f t="shared" si="441"/>
        <v>6.26526198283681E-4</v>
      </c>
      <c r="K4732" s="102">
        <f t="shared" si="442"/>
        <v>3.6561986361092493E-3</v>
      </c>
      <c r="L4732" s="96">
        <f t="shared" si="443"/>
        <v>8.9800000000000001E-3</v>
      </c>
    </row>
    <row r="4733" spans="1:12" ht="13.95" customHeight="1" x14ac:dyDescent="0.3">
      <c r="A4733" s="94">
        <v>45138</v>
      </c>
      <c r="B4733" s="57" t="s">
        <v>220</v>
      </c>
      <c r="C4733" s="57" t="s">
        <v>114</v>
      </c>
      <c r="D4733" s="19" t="str">
        <f t="shared" si="438"/>
        <v>Defensives</v>
      </c>
      <c r="E4733" s="19" t="str">
        <f t="shared" si="439"/>
        <v>Defensives</v>
      </c>
      <c r="F4733" s="100">
        <v>8.1599999999999989E-3</v>
      </c>
      <c r="G4733" s="101">
        <v>13.241</v>
      </c>
      <c r="H4733" s="98">
        <v>0.17205000000000001</v>
      </c>
      <c r="I4733" s="20">
        <f t="shared" si="440"/>
        <v>1</v>
      </c>
      <c r="J4733" s="102">
        <f t="shared" si="441"/>
        <v>6.162676535004908E-4</v>
      </c>
      <c r="K4733" s="102">
        <f t="shared" si="442"/>
        <v>3.5819102208688798E-3</v>
      </c>
      <c r="L4733" s="96">
        <f t="shared" si="443"/>
        <v>8.1599999999999989E-3</v>
      </c>
    </row>
    <row r="4734" spans="1:12" ht="13.95" customHeight="1" x14ac:dyDescent="0.3">
      <c r="A4734" s="94">
        <v>45169</v>
      </c>
      <c r="B4734" s="57" t="s">
        <v>220</v>
      </c>
      <c r="C4734" s="57" t="s">
        <v>114</v>
      </c>
      <c r="D4734" s="19" t="str">
        <f t="shared" si="438"/>
        <v>Defensives</v>
      </c>
      <c r="E4734" s="19" t="str">
        <f t="shared" si="439"/>
        <v>Defensives</v>
      </c>
      <c r="F4734" s="100">
        <v>7.8200000000000006E-3</v>
      </c>
      <c r="G4734" s="101">
        <v>11.699</v>
      </c>
      <c r="H4734" s="98">
        <v>0.17373</v>
      </c>
      <c r="I4734" s="20">
        <f t="shared" si="440"/>
        <v>1</v>
      </c>
      <c r="J4734" s="102">
        <f t="shared" si="441"/>
        <v>6.6843319941875382E-4</v>
      </c>
      <c r="K4734" s="102">
        <f t="shared" si="442"/>
        <v>3.8475404329635287E-3</v>
      </c>
      <c r="L4734" s="96">
        <f t="shared" si="443"/>
        <v>7.8200000000000006E-3</v>
      </c>
    </row>
    <row r="4735" spans="1:12" ht="13.95" customHeight="1" x14ac:dyDescent="0.3">
      <c r="A4735" s="94">
        <v>45199</v>
      </c>
      <c r="B4735" s="57" t="s">
        <v>220</v>
      </c>
      <c r="C4735" s="57" t="s">
        <v>114</v>
      </c>
      <c r="D4735" s="19" t="str">
        <f t="shared" si="438"/>
        <v>Defensives</v>
      </c>
      <c r="E4735" s="19" t="str">
        <f t="shared" si="439"/>
        <v>Defensives</v>
      </c>
      <c r="F4735" s="100">
        <v>7.4599999999999996E-3</v>
      </c>
      <c r="G4735" s="101">
        <v>11.009</v>
      </c>
      <c r="H4735" s="98">
        <v>0.17252000000000001</v>
      </c>
      <c r="I4735" s="20">
        <f t="shared" si="440"/>
        <v>1</v>
      </c>
      <c r="J4735" s="102">
        <f t="shared" si="441"/>
        <v>6.7762739576709963E-4</v>
      </c>
      <c r="K4735" s="102">
        <f t="shared" si="442"/>
        <v>3.9278193587242039E-3</v>
      </c>
      <c r="L4735" s="96">
        <f t="shared" si="443"/>
        <v>7.4599999999999996E-3</v>
      </c>
    </row>
    <row r="4736" spans="1:12" ht="13.95" customHeight="1" x14ac:dyDescent="0.3">
      <c r="A4736" s="94">
        <v>45230</v>
      </c>
      <c r="B4736" s="57" t="s">
        <v>220</v>
      </c>
      <c r="C4736" s="57" t="s">
        <v>114</v>
      </c>
      <c r="D4736" s="19" t="str">
        <f t="shared" si="438"/>
        <v>Defensives</v>
      </c>
      <c r="E4736" s="19" t="str">
        <f t="shared" si="439"/>
        <v>Defensives</v>
      </c>
      <c r="F4736" s="100">
        <v>6.2700000000000004E-3</v>
      </c>
      <c r="G4736" s="101">
        <v>9.2289999999999992</v>
      </c>
      <c r="H4736" s="98">
        <v>0.16850999999999999</v>
      </c>
      <c r="I4736" s="20">
        <f t="shared" si="440"/>
        <v>1</v>
      </c>
      <c r="J4736" s="102">
        <f t="shared" si="441"/>
        <v>6.7938021454112048E-4</v>
      </c>
      <c r="K4736" s="102">
        <f t="shared" si="442"/>
        <v>4.0316907871409445E-3</v>
      </c>
      <c r="L4736" s="96">
        <f t="shared" si="443"/>
        <v>6.2700000000000004E-3</v>
      </c>
    </row>
    <row r="4737" spans="1:12" ht="13.95" customHeight="1" x14ac:dyDescent="0.3">
      <c r="A4737" s="94">
        <v>45260</v>
      </c>
      <c r="B4737" s="57" t="s">
        <v>220</v>
      </c>
      <c r="C4737" s="57" t="s">
        <v>114</v>
      </c>
      <c r="D4737" s="19" t="str">
        <f t="shared" si="438"/>
        <v>Defensives</v>
      </c>
      <c r="E4737" s="19" t="str">
        <f t="shared" si="439"/>
        <v>Defensives</v>
      </c>
      <c r="F4737" s="100">
        <v>6.28E-3</v>
      </c>
      <c r="G4737" s="101">
        <v>10.680999999999999</v>
      </c>
      <c r="H4737" s="98">
        <v>0.16036</v>
      </c>
      <c r="I4737" s="20">
        <f t="shared" si="440"/>
        <v>1</v>
      </c>
      <c r="J4737" s="102">
        <f t="shared" si="441"/>
        <v>5.879599288456138E-4</v>
      </c>
      <c r="K4737" s="102">
        <f t="shared" si="442"/>
        <v>3.6664999304415924E-3</v>
      </c>
      <c r="L4737" s="96">
        <f t="shared" si="443"/>
        <v>6.28E-3</v>
      </c>
    </row>
    <row r="4738" spans="1:12" ht="13.95" customHeight="1" x14ac:dyDescent="0.3">
      <c r="A4738" s="94">
        <v>45291</v>
      </c>
      <c r="B4738" s="57" t="s">
        <v>220</v>
      </c>
      <c r="C4738" s="57" t="s">
        <v>114</v>
      </c>
      <c r="D4738" s="19" t="str">
        <f t="shared" si="438"/>
        <v>Defensives</v>
      </c>
      <c r="E4738" s="19" t="str">
        <f t="shared" si="439"/>
        <v>Defensives</v>
      </c>
      <c r="F4738" s="100">
        <v>6.4000000000000003E-3</v>
      </c>
      <c r="G4738" s="101">
        <v>11.18</v>
      </c>
      <c r="H4738" s="98">
        <v>0.16252</v>
      </c>
      <c r="I4738" s="20">
        <f t="shared" si="440"/>
        <v>1</v>
      </c>
      <c r="J4738" s="102">
        <f t="shared" si="441"/>
        <v>5.7245080500894455E-4</v>
      </c>
      <c r="K4738" s="102">
        <f t="shared" si="442"/>
        <v>3.5223406658192501E-3</v>
      </c>
      <c r="L4738" s="96">
        <f t="shared" si="443"/>
        <v>6.4000000000000003E-3</v>
      </c>
    </row>
    <row r="4739" spans="1:12" ht="13.95" customHeight="1" x14ac:dyDescent="0.3">
      <c r="A4739" s="94">
        <v>45322</v>
      </c>
      <c r="B4739" s="57" t="s">
        <v>220</v>
      </c>
      <c r="C4739" s="57" t="s">
        <v>114</v>
      </c>
      <c r="D4739" s="19" t="str">
        <f t="shared" si="438"/>
        <v>Defensives</v>
      </c>
      <c r="E4739" s="19" t="str">
        <f t="shared" si="439"/>
        <v>Defensives</v>
      </c>
      <c r="F4739" s="100">
        <v>5.9699999999999996E-3</v>
      </c>
      <c r="G4739" s="101">
        <v>10.244999999999999</v>
      </c>
      <c r="H4739" s="98">
        <v>0.15672</v>
      </c>
      <c r="I4739" s="20">
        <f t="shared" si="440"/>
        <v>1</v>
      </c>
      <c r="J4739" s="102">
        <f t="shared" si="441"/>
        <v>5.8272327964860912E-4</v>
      </c>
      <c r="K4739" s="102">
        <f t="shared" si="442"/>
        <v>3.7182445102642236E-3</v>
      </c>
      <c r="L4739" s="96">
        <f t="shared" si="443"/>
        <v>5.9699999999999996E-3</v>
      </c>
    </row>
    <row r="4740" spans="1:12" ht="13.95" customHeight="1" x14ac:dyDescent="0.3">
      <c r="A4740" s="94">
        <v>45351</v>
      </c>
      <c r="B4740" s="57" t="s">
        <v>220</v>
      </c>
      <c r="C4740" s="57" t="s">
        <v>114</v>
      </c>
      <c r="D4740" s="19" t="str">
        <f t="shared" si="438"/>
        <v>Defensives</v>
      </c>
      <c r="E4740" s="19" t="str">
        <f t="shared" si="439"/>
        <v>Defensives</v>
      </c>
      <c r="F4740" s="100">
        <v>6.1399999999999996E-3</v>
      </c>
      <c r="G4740" s="101">
        <v>10.881</v>
      </c>
      <c r="H4740" s="98">
        <v>0.15185000000000001</v>
      </c>
      <c r="I4740" s="20">
        <f t="shared" si="440"/>
        <v>1</v>
      </c>
      <c r="J4740" s="102">
        <f t="shared" si="441"/>
        <v>5.642863707379836E-4</v>
      </c>
      <c r="K4740" s="102">
        <f t="shared" si="442"/>
        <v>3.716077515561301E-3</v>
      </c>
      <c r="L4740" s="96">
        <f t="shared" si="443"/>
        <v>6.1399999999999996E-3</v>
      </c>
    </row>
    <row r="4741" spans="1:12" ht="13.95" customHeight="1" x14ac:dyDescent="0.3">
      <c r="A4741" s="94">
        <v>45382</v>
      </c>
      <c r="B4741" s="57" t="s">
        <v>220</v>
      </c>
      <c r="C4741" s="57" t="s">
        <v>114</v>
      </c>
      <c r="D4741" s="19" t="str">
        <f t="shared" ref="D4741:D4804" si="444">VLOOKUP(C4741,GicsMap,2,FALSE)</f>
        <v>Defensives</v>
      </c>
      <c r="E4741" s="19" t="str">
        <f t="shared" ref="E4741:E4804" si="445">IF(D4741="Cyclicals",IF(COUNTIF(GlobalList,B4741)&gt;0,"WEG &amp; Embraer","Cyclicals ex-WEG &amp; Embraer"),D4741)</f>
        <v>Defensives</v>
      </c>
      <c r="F4741" s="100">
        <v>6.2399999999999999E-3</v>
      </c>
      <c r="G4741" s="101">
        <v>10.818</v>
      </c>
      <c r="H4741" s="98">
        <v>0.15478</v>
      </c>
      <c r="I4741" s="20">
        <f t="shared" ref="I4741:I4804" si="446">IF(AND(ISNUMBER(G4741),ISNUMBER(H4741),G4741&gt;=PEmin,G4741&lt;=PEmax,H4741&gt;=ROEmin,H4741&lt;=ROEmax),1,0)</f>
        <v>1</v>
      </c>
      <c r="J4741" s="102">
        <f t="shared" ref="J4741:J4804" si="447">IF(I4741=1,F4741/G4741,0)</f>
        <v>5.7681641708264009E-4</v>
      </c>
      <c r="K4741" s="102">
        <f t="shared" ref="K4741:K4804" si="448">IF(I4741=1,J4741/H4741,0)</f>
        <v>3.7266857286641689E-3</v>
      </c>
      <c r="L4741" s="96">
        <f t="shared" ref="L4741:L4804" si="449">I4741*F4741</f>
        <v>6.2399999999999999E-3</v>
      </c>
    </row>
    <row r="4742" spans="1:12" ht="13.95" customHeight="1" x14ac:dyDescent="0.3">
      <c r="A4742" s="94">
        <v>45412</v>
      </c>
      <c r="B4742" s="57" t="s">
        <v>220</v>
      </c>
      <c r="C4742" s="57" t="s">
        <v>114</v>
      </c>
      <c r="D4742" s="19" t="str">
        <f t="shared" si="444"/>
        <v>Defensives</v>
      </c>
      <c r="E4742" s="19" t="str">
        <f t="shared" si="445"/>
        <v>Defensives</v>
      </c>
      <c r="F4742" s="100">
        <v>5.7399999999999986E-3</v>
      </c>
      <c r="G4742" s="101">
        <v>9.9039999999999999</v>
      </c>
      <c r="H4742" s="98">
        <v>0.15184</v>
      </c>
      <c r="I4742" s="20">
        <f t="shared" si="446"/>
        <v>1</v>
      </c>
      <c r="J4742" s="102">
        <f t="shared" si="447"/>
        <v>5.7956381260096921E-4</v>
      </c>
      <c r="K4742" s="102">
        <f t="shared" si="448"/>
        <v>3.8169376488472683E-3</v>
      </c>
      <c r="L4742" s="96">
        <f t="shared" si="449"/>
        <v>5.7399999999999986E-3</v>
      </c>
    </row>
    <row r="4743" spans="1:12" ht="13.95" customHeight="1" x14ac:dyDescent="0.3">
      <c r="A4743" s="94">
        <v>45443</v>
      </c>
      <c r="B4743" s="57" t="s">
        <v>220</v>
      </c>
      <c r="C4743" s="57" t="s">
        <v>114</v>
      </c>
      <c r="D4743" s="19" t="str">
        <f t="shared" si="444"/>
        <v>Defensives</v>
      </c>
      <c r="E4743" s="19" t="str">
        <f t="shared" si="445"/>
        <v>Defensives</v>
      </c>
      <c r="F4743" s="100">
        <v>5.5000000000000014E-3</v>
      </c>
      <c r="G4743" s="101">
        <v>8.9920000000000009</v>
      </c>
      <c r="H4743" s="98">
        <v>0.1525</v>
      </c>
      <c r="I4743" s="20">
        <f t="shared" si="446"/>
        <v>1</v>
      </c>
      <c r="J4743" s="102">
        <f t="shared" si="447"/>
        <v>6.1165480427046272E-4</v>
      </c>
      <c r="K4743" s="102">
        <f t="shared" si="448"/>
        <v>4.0108511755440179E-3</v>
      </c>
      <c r="L4743" s="96">
        <f t="shared" si="449"/>
        <v>5.5000000000000014E-3</v>
      </c>
    </row>
    <row r="4744" spans="1:12" ht="13.95" customHeight="1" x14ac:dyDescent="0.3">
      <c r="A4744" s="94">
        <v>45473</v>
      </c>
      <c r="B4744" s="57" t="s">
        <v>220</v>
      </c>
      <c r="C4744" s="57" t="s">
        <v>114</v>
      </c>
      <c r="D4744" s="19" t="str">
        <f t="shared" si="444"/>
        <v>Defensives</v>
      </c>
      <c r="E4744" s="19" t="str">
        <f t="shared" si="445"/>
        <v>Defensives</v>
      </c>
      <c r="F4744" s="100">
        <v>5.77E-3</v>
      </c>
      <c r="G4744" s="101">
        <v>9.3970000000000002</v>
      </c>
      <c r="H4744" s="98">
        <v>0.15286</v>
      </c>
      <c r="I4744" s="20">
        <f t="shared" si="446"/>
        <v>1</v>
      </c>
      <c r="J4744" s="102">
        <f t="shared" si="447"/>
        <v>6.1402575289986163E-4</v>
      </c>
      <c r="K4744" s="102">
        <f t="shared" si="448"/>
        <v>4.0169158242827534E-3</v>
      </c>
      <c r="L4744" s="96">
        <f t="shared" si="449"/>
        <v>5.77E-3</v>
      </c>
    </row>
    <row r="4745" spans="1:12" ht="13.95" customHeight="1" x14ac:dyDescent="0.3">
      <c r="A4745" s="94">
        <v>45504</v>
      </c>
      <c r="B4745" s="57" t="s">
        <v>220</v>
      </c>
      <c r="C4745" s="57" t="s">
        <v>114</v>
      </c>
      <c r="D4745" s="19" t="str">
        <f t="shared" si="444"/>
        <v>Defensives</v>
      </c>
      <c r="E4745" s="19" t="str">
        <f t="shared" si="445"/>
        <v>Defensives</v>
      </c>
      <c r="F4745" s="100">
        <v>5.5800000000000008E-3</v>
      </c>
      <c r="G4745" s="101">
        <v>9.3729999999999993</v>
      </c>
      <c r="H4745" s="98">
        <v>0.15146000000000001</v>
      </c>
      <c r="I4745" s="20">
        <f t="shared" si="446"/>
        <v>1</v>
      </c>
      <c r="J4745" s="102">
        <f t="shared" si="447"/>
        <v>5.9532700309399347E-4</v>
      </c>
      <c r="K4745" s="102">
        <f t="shared" si="448"/>
        <v>3.9305889547999037E-3</v>
      </c>
      <c r="L4745" s="96">
        <f t="shared" si="449"/>
        <v>5.5800000000000008E-3</v>
      </c>
    </row>
    <row r="4746" spans="1:12" ht="13.95" customHeight="1" x14ac:dyDescent="0.3">
      <c r="A4746" s="94">
        <v>45535</v>
      </c>
      <c r="B4746" s="57" t="s">
        <v>220</v>
      </c>
      <c r="C4746" s="57" t="s">
        <v>114</v>
      </c>
      <c r="D4746" s="19" t="str">
        <f t="shared" si="444"/>
        <v>Defensives</v>
      </c>
      <c r="E4746" s="19" t="str">
        <f t="shared" si="445"/>
        <v>Defensives</v>
      </c>
      <c r="F4746" s="100">
        <v>5.1999999999999998E-3</v>
      </c>
      <c r="G4746" s="101">
        <v>9.2479999999999993</v>
      </c>
      <c r="H4746" s="98">
        <v>0.15196999999999999</v>
      </c>
      <c r="I4746" s="20">
        <f t="shared" si="446"/>
        <v>1</v>
      </c>
      <c r="J4746" s="102">
        <f t="shared" si="447"/>
        <v>5.622837370242215E-4</v>
      </c>
      <c r="K4746" s="102">
        <f t="shared" si="448"/>
        <v>3.6999653683241528E-3</v>
      </c>
      <c r="L4746" s="96">
        <f t="shared" si="449"/>
        <v>5.1999999999999998E-3</v>
      </c>
    </row>
    <row r="4747" spans="1:12" ht="13.95" customHeight="1" x14ac:dyDescent="0.3">
      <c r="A4747" s="94">
        <v>45565</v>
      </c>
      <c r="B4747" s="57" t="s">
        <v>220</v>
      </c>
      <c r="C4747" s="57" t="s">
        <v>114</v>
      </c>
      <c r="D4747" s="19" t="str">
        <f t="shared" si="444"/>
        <v>Defensives</v>
      </c>
      <c r="E4747" s="19" t="str">
        <f t="shared" si="445"/>
        <v>Defensives</v>
      </c>
      <c r="F4747" s="100">
        <v>4.9399999999999999E-3</v>
      </c>
      <c r="G4747" s="101">
        <v>8.4540000000000006</v>
      </c>
      <c r="H4747" s="98">
        <v>0.14964</v>
      </c>
      <c r="I4747" s="20">
        <f t="shared" si="446"/>
        <v>1</v>
      </c>
      <c r="J4747" s="102">
        <f t="shared" si="447"/>
        <v>5.8433877454459426E-4</v>
      </c>
      <c r="K4747" s="102">
        <f t="shared" si="448"/>
        <v>3.9049637432811701E-3</v>
      </c>
      <c r="L4747" s="96">
        <f t="shared" si="449"/>
        <v>4.9399999999999999E-3</v>
      </c>
    </row>
    <row r="4748" spans="1:12" ht="13.95" customHeight="1" x14ac:dyDescent="0.3">
      <c r="A4748" s="94">
        <v>45596</v>
      </c>
      <c r="B4748" s="57" t="s">
        <v>220</v>
      </c>
      <c r="C4748" s="57" t="s">
        <v>114</v>
      </c>
      <c r="D4748" s="19" t="str">
        <f t="shared" si="444"/>
        <v>Defensives</v>
      </c>
      <c r="E4748" s="19" t="str">
        <f t="shared" si="445"/>
        <v>Defensives</v>
      </c>
      <c r="F4748" s="100">
        <v>4.2300000000000003E-3</v>
      </c>
      <c r="G4748" s="101">
        <v>8.7349999999999994</v>
      </c>
      <c r="H4748" s="98">
        <v>0.12243</v>
      </c>
      <c r="I4748" s="20">
        <f t="shared" si="446"/>
        <v>1</v>
      </c>
      <c r="J4748" s="102">
        <f t="shared" si="447"/>
        <v>4.8425872925014318E-4</v>
      </c>
      <c r="K4748" s="102">
        <f t="shared" si="448"/>
        <v>3.9553927080792552E-3</v>
      </c>
      <c r="L4748" s="96">
        <f t="shared" si="449"/>
        <v>4.2300000000000003E-3</v>
      </c>
    </row>
    <row r="4749" spans="1:12" ht="13.95" customHeight="1" x14ac:dyDescent="0.3">
      <c r="A4749" s="94">
        <v>45626</v>
      </c>
      <c r="B4749" s="57" t="s">
        <v>220</v>
      </c>
      <c r="C4749" s="57" t="s">
        <v>114</v>
      </c>
      <c r="D4749" s="19" t="str">
        <f t="shared" si="444"/>
        <v>Defensives</v>
      </c>
      <c r="E4749" s="19" t="str">
        <f t="shared" si="445"/>
        <v>Defensives</v>
      </c>
      <c r="F4749" s="100">
        <v>3.8700000000000002E-3</v>
      </c>
      <c r="G4749" s="101">
        <v>8.1349999999999998</v>
      </c>
      <c r="H4749" s="98">
        <v>0.11867</v>
      </c>
      <c r="I4749" s="20">
        <f t="shared" si="446"/>
        <v>1</v>
      </c>
      <c r="J4749" s="102">
        <f t="shared" si="447"/>
        <v>4.7572218807621393E-4</v>
      </c>
      <c r="K4749" s="102">
        <f t="shared" si="448"/>
        <v>4.008782237096266E-3</v>
      </c>
      <c r="L4749" s="96">
        <f t="shared" si="449"/>
        <v>3.8700000000000002E-3</v>
      </c>
    </row>
    <row r="4750" spans="1:12" ht="13.95" customHeight="1" x14ac:dyDescent="0.3">
      <c r="A4750" s="94">
        <v>45657</v>
      </c>
      <c r="B4750" s="57" t="s">
        <v>220</v>
      </c>
      <c r="C4750" s="57" t="s">
        <v>114</v>
      </c>
      <c r="D4750" s="19" t="str">
        <f t="shared" si="444"/>
        <v>Defensives</v>
      </c>
      <c r="E4750" s="19" t="str">
        <f t="shared" si="445"/>
        <v>Defensives</v>
      </c>
      <c r="F4750" s="100">
        <v>3.81E-3</v>
      </c>
      <c r="G4750" s="101">
        <v>7.782</v>
      </c>
      <c r="H4750" s="98">
        <v>0.11845</v>
      </c>
      <c r="I4750" s="20">
        <f t="shared" si="446"/>
        <v>1</v>
      </c>
      <c r="J4750" s="102">
        <f t="shared" si="447"/>
        <v>4.8959136468774099E-4</v>
      </c>
      <c r="K4750" s="102">
        <f t="shared" si="448"/>
        <v>4.133316713277678E-3</v>
      </c>
      <c r="L4750" s="96">
        <f t="shared" si="449"/>
        <v>3.81E-3</v>
      </c>
    </row>
    <row r="4751" spans="1:12" ht="13.95" customHeight="1" x14ac:dyDescent="0.3">
      <c r="A4751" s="94">
        <v>45688</v>
      </c>
      <c r="B4751" s="57" t="s">
        <v>220</v>
      </c>
      <c r="C4751" s="57" t="s">
        <v>114</v>
      </c>
      <c r="D4751" s="19" t="str">
        <f t="shared" si="444"/>
        <v>Defensives</v>
      </c>
      <c r="E4751" s="19" t="str">
        <f t="shared" si="445"/>
        <v>Defensives</v>
      </c>
      <c r="F4751" s="100">
        <v>3.3E-3</v>
      </c>
      <c r="G4751" s="101">
        <v>8.69</v>
      </c>
      <c r="H4751" s="98">
        <v>9.801E-2</v>
      </c>
      <c r="I4751" s="20">
        <f t="shared" si="446"/>
        <v>1</v>
      </c>
      <c r="J4751" s="102">
        <f t="shared" si="447"/>
        <v>3.7974683544303797E-4</v>
      </c>
      <c r="K4751" s="102">
        <f t="shared" si="448"/>
        <v>3.8745723440775223E-3</v>
      </c>
      <c r="L4751" s="96">
        <f t="shared" si="449"/>
        <v>3.3E-3</v>
      </c>
    </row>
    <row r="4752" spans="1:12" ht="13.95" customHeight="1" x14ac:dyDescent="0.3">
      <c r="A4752" s="94">
        <v>45716</v>
      </c>
      <c r="B4752" s="57" t="s">
        <v>220</v>
      </c>
      <c r="C4752" s="57" t="s">
        <v>114</v>
      </c>
      <c r="D4752" s="19" t="str">
        <f t="shared" si="444"/>
        <v>Defensives</v>
      </c>
      <c r="E4752" s="19" t="str">
        <f t="shared" si="445"/>
        <v>Defensives</v>
      </c>
      <c r="F4752" s="100">
        <v>3.5599999999999998E-3</v>
      </c>
      <c r="G4752" s="101">
        <v>8.7850000000000001</v>
      </c>
      <c r="H4752" s="98">
        <v>9.4909999999999994E-2</v>
      </c>
      <c r="I4752" s="20">
        <f t="shared" si="446"/>
        <v>1</v>
      </c>
      <c r="J4752" s="102">
        <f t="shared" si="447"/>
        <v>4.052361980648833E-4</v>
      </c>
      <c r="K4752" s="102">
        <f t="shared" si="448"/>
        <v>4.2696891588334561E-3</v>
      </c>
      <c r="L4752" s="96">
        <f t="shared" si="449"/>
        <v>3.5599999999999998E-3</v>
      </c>
    </row>
    <row r="4753" spans="1:12" ht="13.95" customHeight="1" x14ac:dyDescent="0.3">
      <c r="A4753" s="94">
        <v>45747</v>
      </c>
      <c r="B4753" s="57" t="s">
        <v>220</v>
      </c>
      <c r="C4753" s="57" t="s">
        <v>114</v>
      </c>
      <c r="D4753" s="19" t="str">
        <f t="shared" si="444"/>
        <v>Defensives</v>
      </c>
      <c r="E4753" s="19" t="str">
        <f t="shared" si="445"/>
        <v>Defensives</v>
      </c>
      <c r="F4753" s="100">
        <v>3.4399999999999999E-3</v>
      </c>
      <c r="G4753" s="101">
        <v>9.6809999999999992</v>
      </c>
      <c r="H4753" s="98">
        <v>9.917999999999999E-2</v>
      </c>
      <c r="I4753" s="20">
        <f t="shared" si="446"/>
        <v>1</v>
      </c>
      <c r="J4753" s="102">
        <f t="shared" si="447"/>
        <v>3.5533519264538789E-4</v>
      </c>
      <c r="K4753" s="102">
        <f t="shared" si="448"/>
        <v>3.5827303150371844E-3</v>
      </c>
      <c r="L4753" s="96">
        <f t="shared" si="449"/>
        <v>3.4399999999999999E-3</v>
      </c>
    </row>
    <row r="4754" spans="1:12" ht="13.95" customHeight="1" x14ac:dyDescent="0.3">
      <c r="A4754" s="94">
        <v>45777</v>
      </c>
      <c r="B4754" s="57" t="s">
        <v>220</v>
      </c>
      <c r="C4754" s="57" t="s">
        <v>114</v>
      </c>
      <c r="D4754" s="19" t="str">
        <f t="shared" si="444"/>
        <v>Defensives</v>
      </c>
      <c r="E4754" s="19" t="str">
        <f t="shared" si="445"/>
        <v>Defensives</v>
      </c>
      <c r="F4754" s="100">
        <v>4.1599999999999996E-3</v>
      </c>
      <c r="G4754" s="101">
        <v>11.329000000000001</v>
      </c>
      <c r="H4754" s="98">
        <v>0.10702</v>
      </c>
      <c r="I4754" s="20">
        <f t="shared" si="446"/>
        <v>1</v>
      </c>
      <c r="J4754" s="102">
        <f t="shared" si="447"/>
        <v>3.6719922323241234E-4</v>
      </c>
      <c r="K4754" s="102">
        <f t="shared" si="448"/>
        <v>3.43112710925446E-3</v>
      </c>
      <c r="L4754" s="96">
        <f t="shared" si="449"/>
        <v>4.1599999999999996E-3</v>
      </c>
    </row>
    <row r="4755" spans="1:12" ht="13.95" customHeight="1" x14ac:dyDescent="0.3">
      <c r="A4755" s="94">
        <v>45808</v>
      </c>
      <c r="B4755" s="57" t="s">
        <v>220</v>
      </c>
      <c r="C4755" s="57" t="s">
        <v>114</v>
      </c>
      <c r="D4755" s="19" t="str">
        <f t="shared" si="444"/>
        <v>Defensives</v>
      </c>
      <c r="E4755" s="19" t="str">
        <f t="shared" si="445"/>
        <v>Defensives</v>
      </c>
      <c r="F4755" s="100">
        <v>4.2100000000000002E-3</v>
      </c>
      <c r="G4755" s="101">
        <v>10.593999999999999</v>
      </c>
      <c r="H4755" s="98">
        <v>0.11915000000000001</v>
      </c>
      <c r="I4755" s="20">
        <f t="shared" si="446"/>
        <v>1</v>
      </c>
      <c r="J4755" s="102">
        <f t="shared" si="447"/>
        <v>3.9739475174627154E-4</v>
      </c>
      <c r="K4755" s="102">
        <f t="shared" si="448"/>
        <v>3.3352476017311917E-3</v>
      </c>
      <c r="L4755" s="96">
        <f t="shared" si="449"/>
        <v>4.2100000000000002E-3</v>
      </c>
    </row>
    <row r="4756" spans="1:12" ht="13.95" customHeight="1" x14ac:dyDescent="0.3">
      <c r="A4756" s="94">
        <v>45838</v>
      </c>
      <c r="B4756" s="57" t="s">
        <v>220</v>
      </c>
      <c r="C4756" s="57" t="s">
        <v>114</v>
      </c>
      <c r="D4756" s="19" t="str">
        <f t="shared" si="444"/>
        <v>Defensives</v>
      </c>
      <c r="E4756" s="19" t="str">
        <f t="shared" si="445"/>
        <v>Defensives</v>
      </c>
      <c r="F4756" s="100">
        <v>4.5700000000000003E-3</v>
      </c>
      <c r="G4756" s="101">
        <v>10.875999999999999</v>
      </c>
      <c r="H4756" s="98">
        <v>0.12426</v>
      </c>
      <c r="I4756" s="20">
        <f t="shared" si="446"/>
        <v>1</v>
      </c>
      <c r="J4756" s="102">
        <f t="shared" si="447"/>
        <v>4.2019124678190518E-4</v>
      </c>
      <c r="K4756" s="102">
        <f t="shared" si="448"/>
        <v>3.3815487428126927E-3</v>
      </c>
      <c r="L4756" s="96">
        <f t="shared" si="449"/>
        <v>4.5700000000000003E-3</v>
      </c>
    </row>
    <row r="4757" spans="1:12" ht="13.95" customHeight="1" x14ac:dyDescent="0.3">
      <c r="A4757" s="94">
        <v>45869</v>
      </c>
      <c r="B4757" s="57" t="s">
        <v>220</v>
      </c>
      <c r="C4757" s="57" t="s">
        <v>114</v>
      </c>
      <c r="D4757" s="19" t="str">
        <f t="shared" si="444"/>
        <v>Defensives</v>
      </c>
      <c r="E4757" s="19" t="str">
        <f t="shared" si="445"/>
        <v>Defensives</v>
      </c>
      <c r="F4757" s="100">
        <v>4.5100000000000001E-3</v>
      </c>
      <c r="G4757" s="101">
        <v>10.021000000000001</v>
      </c>
      <c r="H4757" s="98">
        <v>0.12614</v>
      </c>
      <c r="I4757" s="20">
        <f t="shared" si="446"/>
        <v>1</v>
      </c>
      <c r="J4757" s="102">
        <f t="shared" si="447"/>
        <v>4.500548847420417E-4</v>
      </c>
      <c r="K4757" s="102">
        <f t="shared" si="448"/>
        <v>3.5678998314732971E-3</v>
      </c>
      <c r="L4757" s="96">
        <f t="shared" si="449"/>
        <v>4.5100000000000001E-3</v>
      </c>
    </row>
    <row r="4758" spans="1:12" ht="13.95" customHeight="1" x14ac:dyDescent="0.3">
      <c r="A4758" s="94">
        <v>45900</v>
      </c>
      <c r="B4758" s="57" t="s">
        <v>220</v>
      </c>
      <c r="C4758" s="57" t="s">
        <v>114</v>
      </c>
      <c r="D4758" s="19" t="str">
        <f t="shared" si="444"/>
        <v>Defensives</v>
      </c>
      <c r="E4758" s="19" t="str">
        <f t="shared" si="445"/>
        <v>Defensives</v>
      </c>
      <c r="F4758" s="100">
        <v>3.3500000000000001E-3</v>
      </c>
      <c r="G4758" s="101">
        <v>9.5579999999999998</v>
      </c>
      <c r="H4758" s="98">
        <v>0.12431</v>
      </c>
      <c r="I4758" s="20">
        <f t="shared" si="446"/>
        <v>1</v>
      </c>
      <c r="J4758" s="102">
        <f t="shared" si="447"/>
        <v>3.5049173467252564E-4</v>
      </c>
      <c r="K4758" s="102">
        <f t="shared" si="448"/>
        <v>2.8194975036000777E-3</v>
      </c>
      <c r="L4758" s="96">
        <f t="shared" si="449"/>
        <v>3.3500000000000001E-3</v>
      </c>
    </row>
    <row r="4759" spans="1:12" ht="13.95" customHeight="1" x14ac:dyDescent="0.3">
      <c r="A4759" s="94">
        <v>45930</v>
      </c>
      <c r="B4759" s="57" t="s">
        <v>220</v>
      </c>
      <c r="C4759" s="57" t="s">
        <v>114</v>
      </c>
      <c r="D4759" s="19" t="str">
        <f t="shared" si="444"/>
        <v>Defensives</v>
      </c>
      <c r="E4759" s="19" t="str">
        <f t="shared" si="445"/>
        <v>Defensives</v>
      </c>
      <c r="F4759" s="100">
        <v>3.0300000000000001E-3</v>
      </c>
      <c r="G4759" s="101">
        <v>8.7729999999999997</v>
      </c>
      <c r="H4759" s="98">
        <v>0.13047</v>
      </c>
      <c r="I4759" s="20">
        <f t="shared" si="446"/>
        <v>1</v>
      </c>
      <c r="J4759" s="102">
        <f t="shared" si="447"/>
        <v>3.4537786390060417E-4</v>
      </c>
      <c r="K4759" s="102">
        <f t="shared" si="448"/>
        <v>2.6471822173726079E-3</v>
      </c>
      <c r="L4759" s="96">
        <f t="shared" si="449"/>
        <v>3.0300000000000001E-3</v>
      </c>
    </row>
    <row r="4760" spans="1:12" ht="13.95" customHeight="1" x14ac:dyDescent="0.3">
      <c r="A4760" s="94">
        <v>45961</v>
      </c>
      <c r="B4760" s="57" t="s">
        <v>220</v>
      </c>
      <c r="C4760" s="57" t="s">
        <v>114</v>
      </c>
      <c r="D4760" s="19" t="str">
        <f t="shared" si="444"/>
        <v>Defensives</v>
      </c>
      <c r="E4760" s="19" t="str">
        <f t="shared" si="445"/>
        <v>Defensives</v>
      </c>
      <c r="F4760" s="100">
        <v>3.3700000000000002E-3</v>
      </c>
      <c r="G4760" s="101">
        <v>9.49</v>
      </c>
      <c r="H4760" s="98">
        <v>0.13339999999999999</v>
      </c>
      <c r="I4760" s="20">
        <f t="shared" si="446"/>
        <v>1</v>
      </c>
      <c r="J4760" s="102">
        <f t="shared" si="447"/>
        <v>3.5511064278187569E-4</v>
      </c>
      <c r="K4760" s="102">
        <f t="shared" si="448"/>
        <v>2.6619988214533412E-3</v>
      </c>
      <c r="L4760" s="96">
        <f t="shared" si="449"/>
        <v>3.3700000000000002E-3</v>
      </c>
    </row>
    <row r="4761" spans="1:12" ht="13.95" customHeight="1" x14ac:dyDescent="0.3">
      <c r="A4761" s="94">
        <v>45991</v>
      </c>
      <c r="B4761" s="57" t="s">
        <v>220</v>
      </c>
      <c r="C4761" s="57" t="s">
        <v>114</v>
      </c>
      <c r="D4761" s="19" t="str">
        <f t="shared" si="444"/>
        <v>Defensives</v>
      </c>
      <c r="E4761" s="19" t="str">
        <f t="shared" si="445"/>
        <v>Defensives</v>
      </c>
      <c r="F4761" s="100">
        <v>3.29E-3</v>
      </c>
      <c r="G4761" s="101">
        <v>9.5619999999999994</v>
      </c>
      <c r="H4761" s="98">
        <v>0.13711000000000001</v>
      </c>
      <c r="I4761" s="20">
        <f t="shared" si="446"/>
        <v>1</v>
      </c>
      <c r="J4761" s="102">
        <f t="shared" si="447"/>
        <v>3.4407027818448026E-4</v>
      </c>
      <c r="K4761" s="102">
        <f t="shared" si="448"/>
        <v>2.5094470001056101E-3</v>
      </c>
      <c r="L4761" s="96">
        <f t="shared" si="449"/>
        <v>3.29E-3</v>
      </c>
    </row>
    <row r="4762" spans="1:12" ht="13.95" customHeight="1" x14ac:dyDescent="0.3">
      <c r="A4762" s="94">
        <v>46022</v>
      </c>
      <c r="B4762" s="57" t="s">
        <v>220</v>
      </c>
      <c r="C4762" s="57" t="s">
        <v>114</v>
      </c>
      <c r="D4762" s="19" t="str">
        <f t="shared" si="444"/>
        <v>Defensives</v>
      </c>
      <c r="E4762" s="19" t="str">
        <f t="shared" si="445"/>
        <v>Defensives</v>
      </c>
      <c r="F4762" s="100">
        <v>2.9299999999999999E-3</v>
      </c>
      <c r="G4762" s="101">
        <v>8.1910000000000007</v>
      </c>
      <c r="H4762" s="98">
        <v>0.13650999999999999</v>
      </c>
      <c r="I4762" s="20">
        <f t="shared" si="446"/>
        <v>1</v>
      </c>
      <c r="J4762" s="102">
        <f t="shared" si="447"/>
        <v>3.5770968135758754E-4</v>
      </c>
      <c r="K4762" s="102">
        <f t="shared" si="448"/>
        <v>2.6203917761159442E-3</v>
      </c>
      <c r="L4762" s="96">
        <f t="shared" si="449"/>
        <v>2.9299999999999999E-3</v>
      </c>
    </row>
    <row r="4763" spans="1:12" ht="13.95" customHeight="1" x14ac:dyDescent="0.3">
      <c r="A4763" s="94">
        <v>46053</v>
      </c>
      <c r="B4763" s="57" t="s">
        <v>220</v>
      </c>
      <c r="C4763" s="57" t="s">
        <v>114</v>
      </c>
      <c r="D4763" s="19" t="str">
        <f t="shared" si="444"/>
        <v>Defensives</v>
      </c>
      <c r="E4763" s="19" t="str">
        <f t="shared" si="445"/>
        <v>Defensives</v>
      </c>
      <c r="F4763" s="100">
        <v>2.8300000000000001E-3</v>
      </c>
      <c r="G4763" s="101">
        <v>8.8000000000000007</v>
      </c>
      <c r="H4763" s="98">
        <v>0.13675000000000001</v>
      </c>
      <c r="I4763" s="20">
        <f t="shared" si="446"/>
        <v>1</v>
      </c>
      <c r="J4763" s="102">
        <f t="shared" si="447"/>
        <v>3.2159090909090907E-4</v>
      </c>
      <c r="K4763" s="102">
        <f t="shared" si="448"/>
        <v>2.351670267575203E-3</v>
      </c>
      <c r="L4763" s="96">
        <f t="shared" si="449"/>
        <v>2.8300000000000001E-3</v>
      </c>
    </row>
    <row r="4764" spans="1:12" ht="13.95" customHeight="1" x14ac:dyDescent="0.3">
      <c r="A4764" s="94">
        <v>46081</v>
      </c>
      <c r="B4764" s="57" t="s">
        <v>220</v>
      </c>
      <c r="C4764" s="57" t="s">
        <v>114</v>
      </c>
      <c r="D4764" s="19" t="str">
        <f t="shared" si="444"/>
        <v>Defensives</v>
      </c>
      <c r="E4764" s="19" t="str">
        <f t="shared" si="445"/>
        <v>Defensives</v>
      </c>
      <c r="F4764" s="100">
        <v>2.7699999999999999E-3</v>
      </c>
      <c r="G4764" s="101">
        <v>7.851</v>
      </c>
      <c r="H4764" s="98">
        <v>0.13672000000000001</v>
      </c>
      <c r="I4764" s="20">
        <f t="shared" si="446"/>
        <v>1</v>
      </c>
      <c r="J4764" s="102">
        <f t="shared" si="447"/>
        <v>3.5282129665010825E-4</v>
      </c>
      <c r="K4764" s="102">
        <f t="shared" si="448"/>
        <v>2.5806121756151859E-3</v>
      </c>
      <c r="L4764" s="96">
        <f t="shared" si="449"/>
        <v>2.7699999999999999E-3</v>
      </c>
    </row>
    <row r="4765" spans="1:12" ht="13.95" customHeight="1" x14ac:dyDescent="0.3">
      <c r="A4765" s="94">
        <v>46112</v>
      </c>
      <c r="B4765" s="57" t="s">
        <v>220</v>
      </c>
      <c r="C4765" s="57" t="s">
        <v>114</v>
      </c>
      <c r="D4765" s="19" t="str">
        <f t="shared" si="444"/>
        <v>Defensives</v>
      </c>
      <c r="E4765" s="19" t="str">
        <f t="shared" si="445"/>
        <v>Defensives</v>
      </c>
      <c r="F4765" s="100">
        <v>2.7899999999999999E-3</v>
      </c>
      <c r="G4765" s="101">
        <v>7.8879999999999999</v>
      </c>
      <c r="H4765" s="98">
        <v>0.13639000000000001</v>
      </c>
      <c r="I4765" s="20">
        <f t="shared" si="446"/>
        <v>1</v>
      </c>
      <c r="J4765" s="102">
        <f t="shared" si="447"/>
        <v>3.5370182555780934E-4</v>
      </c>
      <c r="K4765" s="102">
        <f t="shared" si="448"/>
        <v>2.5933120137679399E-3</v>
      </c>
      <c r="L4765" s="96">
        <f t="shared" si="449"/>
        <v>2.7899999999999999E-3</v>
      </c>
    </row>
    <row r="4766" spans="1:12" ht="13.95" customHeight="1" x14ac:dyDescent="0.3">
      <c r="A4766" s="94">
        <v>46142</v>
      </c>
      <c r="B4766" s="57" t="s">
        <v>220</v>
      </c>
      <c r="C4766" s="57" t="s">
        <v>114</v>
      </c>
      <c r="D4766" s="19" t="str">
        <f t="shared" si="444"/>
        <v>Defensives</v>
      </c>
      <c r="E4766" s="19" t="str">
        <f t="shared" si="445"/>
        <v>Defensives</v>
      </c>
      <c r="F4766" s="100">
        <v>2.7799999999999999E-3</v>
      </c>
      <c r="G4766" s="101">
        <v>7.8159999999999998</v>
      </c>
      <c r="H4766" s="98">
        <v>0.13500999999999999</v>
      </c>
      <c r="I4766" s="20">
        <f t="shared" si="446"/>
        <v>1</v>
      </c>
      <c r="J4766" s="102">
        <f t="shared" si="447"/>
        <v>3.5568065506653019E-4</v>
      </c>
      <c r="K4766" s="102">
        <f t="shared" si="448"/>
        <v>2.6344763726133635E-3</v>
      </c>
      <c r="L4766" s="96">
        <f t="shared" si="449"/>
        <v>2.7799999999999999E-3</v>
      </c>
    </row>
    <row r="4767" spans="1:12" ht="13.95" customHeight="1" x14ac:dyDescent="0.3">
      <c r="A4767" s="94">
        <v>46173</v>
      </c>
      <c r="B4767" s="57" t="s">
        <v>220</v>
      </c>
      <c r="C4767" s="57" t="s">
        <v>114</v>
      </c>
      <c r="D4767" s="19" t="str">
        <f t="shared" si="444"/>
        <v>Defensives</v>
      </c>
      <c r="E4767" s="19" t="str">
        <f t="shared" si="445"/>
        <v>Defensives</v>
      </c>
      <c r="F4767" s="100">
        <v>2.9099999999999998E-3</v>
      </c>
      <c r="G4767" s="101">
        <v>7.82</v>
      </c>
      <c r="H4767" s="98">
        <v>0.13636000000000001</v>
      </c>
      <c r="I4767" s="20">
        <f t="shared" si="446"/>
        <v>1</v>
      </c>
      <c r="J4767" s="102">
        <f t="shared" si="447"/>
        <v>3.7212276214833756E-4</v>
      </c>
      <c r="K4767" s="102">
        <f t="shared" si="448"/>
        <v>2.7289730283685653E-3</v>
      </c>
      <c r="L4767" s="96">
        <f t="shared" si="449"/>
        <v>2.9099999999999998E-3</v>
      </c>
    </row>
    <row r="4768" spans="1:12" ht="13.95" customHeight="1" x14ac:dyDescent="0.3">
      <c r="A4768" s="94">
        <v>46203</v>
      </c>
      <c r="B4768" s="57" t="s">
        <v>220</v>
      </c>
      <c r="C4768" s="57" t="s">
        <v>114</v>
      </c>
      <c r="D4768" s="19" t="str">
        <f t="shared" si="444"/>
        <v>Defensives</v>
      </c>
      <c r="E4768" s="19" t="str">
        <f t="shared" si="445"/>
        <v>Defensives</v>
      </c>
      <c r="F4768" s="100">
        <v>2.7899999999999999E-3</v>
      </c>
      <c r="G4768" s="101">
        <v>7.3049999999999997</v>
      </c>
      <c r="H4768" s="98">
        <v>0.13722999999999999</v>
      </c>
      <c r="I4768" s="20">
        <f t="shared" si="446"/>
        <v>1</v>
      </c>
      <c r="J4768" s="102">
        <f t="shared" si="447"/>
        <v>3.8193018480492814E-4</v>
      </c>
      <c r="K4768" s="102">
        <f t="shared" si="448"/>
        <v>2.7831391445378426E-3</v>
      </c>
      <c r="L4768" s="96">
        <f t="shared" si="449"/>
        <v>2.7899999999999999E-3</v>
      </c>
    </row>
    <row r="4769" spans="1:12" ht="13.95" customHeight="1" x14ac:dyDescent="0.3">
      <c r="A4769" s="94">
        <v>46234</v>
      </c>
      <c r="B4769" s="57" t="s">
        <v>220</v>
      </c>
      <c r="C4769" s="57" t="s">
        <v>114</v>
      </c>
      <c r="D4769" s="19" t="str">
        <f t="shared" si="444"/>
        <v>Defensives</v>
      </c>
      <c r="E4769" s="19" t="str">
        <f t="shared" si="445"/>
        <v>Defensives</v>
      </c>
      <c r="F4769" s="100">
        <v>2.7599999999999999E-3</v>
      </c>
      <c r="G4769" s="101">
        <v>7.1870000000000003</v>
      </c>
      <c r="H4769" s="98">
        <v>0.13893</v>
      </c>
      <c r="I4769" s="20">
        <f t="shared" si="446"/>
        <v>1</v>
      </c>
      <c r="J4769" s="102">
        <f t="shared" si="447"/>
        <v>3.8402671490190616E-4</v>
      </c>
      <c r="K4769" s="102">
        <f t="shared" si="448"/>
        <v>2.764174151744808E-3</v>
      </c>
      <c r="L4769" s="96">
        <f t="shared" si="449"/>
        <v>2.7599999999999999E-3</v>
      </c>
    </row>
    <row r="4770" spans="1:12" ht="13.95" customHeight="1" x14ac:dyDescent="0.3">
      <c r="A4770" s="94">
        <v>46265</v>
      </c>
      <c r="B4770" s="57" t="s">
        <v>220</v>
      </c>
      <c r="C4770" s="57" t="s">
        <v>114</v>
      </c>
      <c r="D4770" s="19" t="str">
        <f t="shared" si="444"/>
        <v>Defensives</v>
      </c>
      <c r="E4770" s="19" t="str">
        <f t="shared" si="445"/>
        <v>Defensives</v>
      </c>
      <c r="F4770" s="100">
        <v>2.8500000000000001E-3</v>
      </c>
      <c r="G4770" s="101">
        <v>7.3140000000000001</v>
      </c>
      <c r="H4770" s="98">
        <v>0.13686000000000001</v>
      </c>
      <c r="I4770" s="20">
        <f t="shared" si="446"/>
        <v>1</v>
      </c>
      <c r="J4770" s="102">
        <f t="shared" si="447"/>
        <v>3.8966365873666943E-4</v>
      </c>
      <c r="K4770" s="102">
        <f t="shared" si="448"/>
        <v>2.8471697993326713E-3</v>
      </c>
      <c r="L4770" s="96">
        <f t="shared" si="449"/>
        <v>2.8500000000000001E-3</v>
      </c>
    </row>
    <row r="4771" spans="1:12" ht="13.95" customHeight="1" x14ac:dyDescent="0.3">
      <c r="A4771" s="94">
        <v>46295</v>
      </c>
      <c r="B4771" s="57" t="s">
        <v>220</v>
      </c>
      <c r="C4771" s="57" t="s">
        <v>114</v>
      </c>
      <c r="D4771" s="19" t="str">
        <f t="shared" si="444"/>
        <v>Defensives</v>
      </c>
      <c r="E4771" s="19" t="str">
        <f t="shared" si="445"/>
        <v>Defensives</v>
      </c>
      <c r="F4771" s="100">
        <v>2.7799999999999999E-3</v>
      </c>
      <c r="G4771" s="101">
        <v>8.1769999999999996</v>
      </c>
      <c r="H4771" s="98">
        <v>0.13424</v>
      </c>
      <c r="I4771" s="20">
        <f t="shared" si="446"/>
        <v>1</v>
      </c>
      <c r="J4771" s="102">
        <f t="shared" si="447"/>
        <v>3.3997798703681056E-4</v>
      </c>
      <c r="K4771" s="102">
        <f t="shared" si="448"/>
        <v>2.5326131334684936E-3</v>
      </c>
      <c r="L4771" s="96">
        <f t="shared" si="449"/>
        <v>2.7799999999999999E-3</v>
      </c>
    </row>
    <row r="4772" spans="1:12" ht="13.95" customHeight="1" x14ac:dyDescent="0.3">
      <c r="A4772" s="94">
        <v>43100</v>
      </c>
      <c r="B4772" s="57" t="s">
        <v>383</v>
      </c>
      <c r="C4772" s="57" t="s">
        <v>120</v>
      </c>
      <c r="D4772" s="19" t="str">
        <f t="shared" si="444"/>
        <v>Cyclicals</v>
      </c>
      <c r="E4772" s="19" t="str">
        <f t="shared" si="445"/>
        <v>Cyclicals ex-WEG &amp; Embraer</v>
      </c>
      <c r="F4772" s="100">
        <v>2.6900000000000001E-3</v>
      </c>
      <c r="G4772" s="101">
        <v>25.768000000000001</v>
      </c>
      <c r="H4772" s="98">
        <v>9.4700000000000006E-2</v>
      </c>
      <c r="I4772" s="20">
        <f t="shared" si="446"/>
        <v>1</v>
      </c>
      <c r="J4772" s="102">
        <f t="shared" si="447"/>
        <v>1.0439304563800062E-4</v>
      </c>
      <c r="K4772" s="102">
        <f t="shared" si="448"/>
        <v>1.1023552865681164E-3</v>
      </c>
      <c r="L4772" s="96">
        <f t="shared" si="449"/>
        <v>2.6900000000000001E-3</v>
      </c>
    </row>
    <row r="4773" spans="1:12" ht="13.95" customHeight="1" x14ac:dyDescent="0.3">
      <c r="A4773" s="94">
        <v>43131</v>
      </c>
      <c r="B4773" s="57" t="s">
        <v>383</v>
      </c>
      <c r="C4773" s="57" t="s">
        <v>120</v>
      </c>
      <c r="D4773" s="19" t="str">
        <f t="shared" si="444"/>
        <v>Cyclicals</v>
      </c>
      <c r="E4773" s="19" t="str">
        <f t="shared" si="445"/>
        <v>Cyclicals ex-WEG &amp; Embraer</v>
      </c>
      <c r="F4773" s="100">
        <v>2.63E-3</v>
      </c>
      <c r="G4773" s="101">
        <v>25.997</v>
      </c>
      <c r="H4773" s="98">
        <v>9.6669999999999992E-2</v>
      </c>
      <c r="I4773" s="20">
        <f t="shared" si="446"/>
        <v>1</v>
      </c>
      <c r="J4773" s="102">
        <f t="shared" si="447"/>
        <v>1.011655190983575E-4</v>
      </c>
      <c r="K4773" s="102">
        <f t="shared" si="448"/>
        <v>1.046503766404857E-3</v>
      </c>
      <c r="L4773" s="96">
        <f t="shared" si="449"/>
        <v>2.63E-3</v>
      </c>
    </row>
    <row r="4774" spans="1:12" ht="13.95" customHeight="1" x14ac:dyDescent="0.3">
      <c r="A4774" s="94">
        <v>43159</v>
      </c>
      <c r="B4774" s="57" t="s">
        <v>383</v>
      </c>
      <c r="C4774" s="57" t="s">
        <v>120</v>
      </c>
      <c r="D4774" s="19" t="str">
        <f t="shared" si="444"/>
        <v>Cyclicals</v>
      </c>
      <c r="E4774" s="19" t="str">
        <f t="shared" si="445"/>
        <v>Cyclicals ex-WEG &amp; Embraer</v>
      </c>
      <c r="F4774" s="100">
        <v>2.3999999999999998E-3</v>
      </c>
      <c r="G4774" s="101">
        <v>23.582999999999998</v>
      </c>
      <c r="H4774" s="98">
        <v>9.4309999999999991E-2</v>
      </c>
      <c r="I4774" s="20">
        <f t="shared" si="446"/>
        <v>1</v>
      </c>
      <c r="J4774" s="102">
        <f t="shared" si="447"/>
        <v>1.0176822287240809E-4</v>
      </c>
      <c r="K4774" s="102">
        <f t="shared" si="448"/>
        <v>1.0790819941937026E-3</v>
      </c>
      <c r="L4774" s="96">
        <f t="shared" si="449"/>
        <v>2.3999999999999998E-3</v>
      </c>
    </row>
    <row r="4775" spans="1:12" ht="13.95" customHeight="1" x14ac:dyDescent="0.3">
      <c r="A4775" s="94">
        <v>43190</v>
      </c>
      <c r="B4775" s="57" t="s">
        <v>383</v>
      </c>
      <c r="C4775" s="57" t="s">
        <v>120</v>
      </c>
      <c r="D4775" s="19" t="str">
        <f t="shared" si="444"/>
        <v>Cyclicals</v>
      </c>
      <c r="E4775" s="19" t="str">
        <f t="shared" si="445"/>
        <v>Cyclicals ex-WEG &amp; Embraer</v>
      </c>
      <c r="F4775" s="100">
        <v>2.3999999999999998E-3</v>
      </c>
      <c r="G4775" s="101">
        <v>24.206</v>
      </c>
      <c r="H4775" s="98">
        <v>9.4600000000000004E-2</v>
      </c>
      <c r="I4775" s="20">
        <f t="shared" si="446"/>
        <v>1</v>
      </c>
      <c r="J4775" s="102">
        <f t="shared" si="447"/>
        <v>9.9148971329422446E-5</v>
      </c>
      <c r="K4775" s="102">
        <f t="shared" si="448"/>
        <v>1.048086377689455E-3</v>
      </c>
      <c r="L4775" s="96">
        <f t="shared" si="449"/>
        <v>2.3999999999999998E-3</v>
      </c>
    </row>
    <row r="4776" spans="1:12" ht="13.95" customHeight="1" x14ac:dyDescent="0.3">
      <c r="A4776" s="94">
        <v>43220</v>
      </c>
      <c r="B4776" s="57" t="s">
        <v>383</v>
      </c>
      <c r="C4776" s="57" t="s">
        <v>120</v>
      </c>
      <c r="D4776" s="19" t="str">
        <f t="shared" si="444"/>
        <v>Cyclicals</v>
      </c>
      <c r="E4776" s="19" t="str">
        <f t="shared" si="445"/>
        <v>Cyclicals ex-WEG &amp; Embraer</v>
      </c>
      <c r="F4776" s="100">
        <v>2.1900000000000001E-3</v>
      </c>
      <c r="G4776" s="101">
        <v>21.576000000000001</v>
      </c>
      <c r="H4776" s="98">
        <v>9.7460000000000005E-2</v>
      </c>
      <c r="I4776" s="20">
        <f t="shared" si="446"/>
        <v>1</v>
      </c>
      <c r="J4776" s="102">
        <f t="shared" si="447"/>
        <v>1.0150166852057843E-4</v>
      </c>
      <c r="K4776" s="102">
        <f t="shared" si="448"/>
        <v>1.0414700238105727E-3</v>
      </c>
      <c r="L4776" s="96">
        <f t="shared" si="449"/>
        <v>2.1900000000000001E-3</v>
      </c>
    </row>
    <row r="4777" spans="1:12" ht="13.95" customHeight="1" x14ac:dyDescent="0.3">
      <c r="A4777" s="94">
        <v>43251</v>
      </c>
      <c r="B4777" s="57" t="s">
        <v>383</v>
      </c>
      <c r="C4777" s="57" t="s">
        <v>120</v>
      </c>
      <c r="D4777" s="19" t="str">
        <f t="shared" si="444"/>
        <v>Cyclicals</v>
      </c>
      <c r="E4777" s="19" t="str">
        <f t="shared" si="445"/>
        <v>Cyclicals ex-WEG &amp; Embraer</v>
      </c>
      <c r="F4777" s="100">
        <v>2.2100000000000002E-3</v>
      </c>
      <c r="G4777" s="101">
        <v>18.018000000000001</v>
      </c>
      <c r="H4777" s="98">
        <v>9.8849999999999993E-2</v>
      </c>
      <c r="I4777" s="20">
        <f t="shared" si="446"/>
        <v>1</v>
      </c>
      <c r="J4777" s="102">
        <f t="shared" si="447"/>
        <v>1.2265512265512266E-4</v>
      </c>
      <c r="K4777" s="102">
        <f t="shared" si="448"/>
        <v>1.2408206641894048E-3</v>
      </c>
      <c r="L4777" s="96">
        <f t="shared" si="449"/>
        <v>2.2100000000000002E-3</v>
      </c>
    </row>
    <row r="4778" spans="1:12" ht="13.95" customHeight="1" x14ac:dyDescent="0.3">
      <c r="A4778" s="94">
        <v>43281</v>
      </c>
      <c r="B4778" s="57" t="s">
        <v>383</v>
      </c>
      <c r="C4778" s="57" t="s">
        <v>120</v>
      </c>
      <c r="D4778" s="19" t="str">
        <f t="shared" si="444"/>
        <v>Cyclicals</v>
      </c>
      <c r="E4778" s="19" t="str">
        <f t="shared" si="445"/>
        <v>Cyclicals ex-WEG &amp; Embraer</v>
      </c>
      <c r="F4778" s="100">
        <v>2.2499999999999998E-3</v>
      </c>
      <c r="G4778" s="101">
        <v>18.393000000000001</v>
      </c>
      <c r="H4778" s="98">
        <v>9.7629999999999995E-2</v>
      </c>
      <c r="I4778" s="20">
        <f t="shared" si="446"/>
        <v>1</v>
      </c>
      <c r="J4778" s="102">
        <f t="shared" si="447"/>
        <v>1.2232914695808187E-4</v>
      </c>
      <c r="K4778" s="102">
        <f t="shared" si="448"/>
        <v>1.2529872678283508E-3</v>
      </c>
      <c r="L4778" s="96">
        <f t="shared" si="449"/>
        <v>2.2499999999999998E-3</v>
      </c>
    </row>
    <row r="4779" spans="1:12" ht="13.95" customHeight="1" x14ac:dyDescent="0.3">
      <c r="A4779" s="94">
        <v>43312</v>
      </c>
      <c r="B4779" s="57" t="s">
        <v>383</v>
      </c>
      <c r="C4779" s="57" t="s">
        <v>120</v>
      </c>
      <c r="D4779" s="19" t="str">
        <f t="shared" si="444"/>
        <v>Cyclicals</v>
      </c>
      <c r="E4779" s="19" t="str">
        <f t="shared" si="445"/>
        <v>Cyclicals ex-WEG &amp; Embraer</v>
      </c>
      <c r="F4779" s="100">
        <v>2.2230000000000001E-3</v>
      </c>
      <c r="G4779" s="101">
        <v>19.818000000000001</v>
      </c>
      <c r="H4779" s="98">
        <v>9.8150000000000001E-2</v>
      </c>
      <c r="I4779" s="20">
        <f t="shared" si="446"/>
        <v>1</v>
      </c>
      <c r="J4779" s="102">
        <f t="shared" si="447"/>
        <v>1.1217075386012716E-4</v>
      </c>
      <c r="K4779" s="102">
        <f t="shared" si="448"/>
        <v>1.142850268569813E-3</v>
      </c>
      <c r="L4779" s="96">
        <f t="shared" si="449"/>
        <v>2.2230000000000001E-3</v>
      </c>
    </row>
    <row r="4780" spans="1:12" ht="13.95" customHeight="1" x14ac:dyDescent="0.3">
      <c r="A4780" s="94">
        <v>43343</v>
      </c>
      <c r="B4780" s="57" t="s">
        <v>383</v>
      </c>
      <c r="C4780" s="57" t="s">
        <v>120</v>
      </c>
      <c r="D4780" s="19" t="str">
        <f t="shared" si="444"/>
        <v>Cyclicals</v>
      </c>
      <c r="E4780" s="19" t="str">
        <f t="shared" si="445"/>
        <v>Cyclicals ex-WEG &amp; Embraer</v>
      </c>
      <c r="F4780" s="100">
        <v>2.081E-3</v>
      </c>
      <c r="G4780" s="101">
        <v>18.004000000000001</v>
      </c>
      <c r="H4780" s="98">
        <v>0.10112</v>
      </c>
      <c r="I4780" s="20">
        <f t="shared" si="446"/>
        <v>1</v>
      </c>
      <c r="J4780" s="102">
        <f t="shared" si="447"/>
        <v>1.1558542546100865E-4</v>
      </c>
      <c r="K4780" s="102">
        <f t="shared" si="448"/>
        <v>1.1430520714102912E-3</v>
      </c>
      <c r="L4780" s="96">
        <f t="shared" si="449"/>
        <v>2.081E-3</v>
      </c>
    </row>
    <row r="4781" spans="1:12" ht="13.95" customHeight="1" x14ac:dyDescent="0.3">
      <c r="A4781" s="94">
        <v>43373</v>
      </c>
      <c r="B4781" s="57" t="s">
        <v>383</v>
      </c>
      <c r="C4781" s="57" t="s">
        <v>120</v>
      </c>
      <c r="D4781" s="19" t="str">
        <f t="shared" si="444"/>
        <v>Cyclicals</v>
      </c>
      <c r="E4781" s="19" t="str">
        <f t="shared" si="445"/>
        <v>Cyclicals ex-WEG &amp; Embraer</v>
      </c>
      <c r="F4781" s="100">
        <v>2.0409999999999998E-3</v>
      </c>
      <c r="G4781" s="101">
        <v>19.474</v>
      </c>
      <c r="H4781" s="98">
        <v>0.10222000000000001</v>
      </c>
      <c r="I4781" s="20">
        <f t="shared" si="446"/>
        <v>1</v>
      </c>
      <c r="J4781" s="102">
        <f t="shared" si="447"/>
        <v>1.0480640854472629E-4</v>
      </c>
      <c r="K4781" s="102">
        <f t="shared" si="448"/>
        <v>1.0253023727717304E-3</v>
      </c>
      <c r="L4781" s="96">
        <f t="shared" si="449"/>
        <v>2.0409999999999998E-3</v>
      </c>
    </row>
    <row r="4782" spans="1:12" ht="13.95" customHeight="1" x14ac:dyDescent="0.3">
      <c r="A4782" s="94">
        <v>43404</v>
      </c>
      <c r="B4782" s="57" t="s">
        <v>383</v>
      </c>
      <c r="C4782" s="57" t="s">
        <v>120</v>
      </c>
      <c r="D4782" s="19" t="str">
        <f t="shared" si="444"/>
        <v>Cyclicals</v>
      </c>
      <c r="E4782" s="19" t="str">
        <f t="shared" si="445"/>
        <v>Cyclicals ex-WEG &amp; Embraer</v>
      </c>
      <c r="F4782" s="100">
        <v>2.32E-3</v>
      </c>
      <c r="G4782" s="101">
        <v>24.277999999999999</v>
      </c>
      <c r="H4782" s="98">
        <v>0.1026</v>
      </c>
      <c r="I4782" s="20">
        <f t="shared" si="446"/>
        <v>1</v>
      </c>
      <c r="J4782" s="102">
        <f t="shared" si="447"/>
        <v>9.5559766043331414E-5</v>
      </c>
      <c r="K4782" s="102">
        <f t="shared" si="448"/>
        <v>9.3138173531512097E-4</v>
      </c>
      <c r="L4782" s="96">
        <f t="shared" si="449"/>
        <v>2.32E-3</v>
      </c>
    </row>
    <row r="4783" spans="1:12" ht="13.95" customHeight="1" x14ac:dyDescent="0.3">
      <c r="A4783" s="94">
        <v>43434</v>
      </c>
      <c r="B4783" s="57" t="s">
        <v>383</v>
      </c>
      <c r="C4783" s="57" t="s">
        <v>120</v>
      </c>
      <c r="D4783" s="19" t="str">
        <f t="shared" si="444"/>
        <v>Cyclicals</v>
      </c>
      <c r="E4783" s="19" t="str">
        <f t="shared" si="445"/>
        <v>Cyclicals ex-WEG &amp; Embraer</v>
      </c>
      <c r="F4783" s="100">
        <v>2.2859999999999998E-3</v>
      </c>
      <c r="G4783" s="101">
        <v>23.83</v>
      </c>
      <c r="H4783" s="98">
        <v>0.10328</v>
      </c>
      <c r="I4783" s="20">
        <f t="shared" si="446"/>
        <v>1</v>
      </c>
      <c r="J4783" s="102">
        <f t="shared" si="447"/>
        <v>9.5929500629458661E-5</v>
      </c>
      <c r="K4783" s="102">
        <f t="shared" si="448"/>
        <v>9.2882940191187709E-4</v>
      </c>
      <c r="L4783" s="96">
        <f t="shared" si="449"/>
        <v>2.2859999999999998E-3</v>
      </c>
    </row>
    <row r="4784" spans="1:12" ht="13.95" customHeight="1" x14ac:dyDescent="0.3">
      <c r="A4784" s="94">
        <v>43465</v>
      </c>
      <c r="B4784" s="57" t="s">
        <v>383</v>
      </c>
      <c r="C4784" s="57" t="s">
        <v>120</v>
      </c>
      <c r="D4784" s="19" t="str">
        <f t="shared" si="444"/>
        <v>Cyclicals</v>
      </c>
      <c r="E4784" s="19" t="str">
        <f t="shared" si="445"/>
        <v>Cyclicals ex-WEG &amp; Embraer</v>
      </c>
      <c r="F4784" s="100">
        <v>2.4940000000000001E-3</v>
      </c>
      <c r="G4784" s="101">
        <v>25.407</v>
      </c>
      <c r="H4784" s="98">
        <v>0.10294</v>
      </c>
      <c r="I4784" s="20">
        <f t="shared" si="446"/>
        <v>1</v>
      </c>
      <c r="J4784" s="102">
        <f t="shared" si="447"/>
        <v>9.8161923879245877E-5</v>
      </c>
      <c r="K4784" s="102">
        <f t="shared" si="448"/>
        <v>9.5358387292836483E-4</v>
      </c>
      <c r="L4784" s="96">
        <f t="shared" si="449"/>
        <v>2.4940000000000001E-3</v>
      </c>
    </row>
    <row r="4785" spans="1:12" ht="13.95" customHeight="1" x14ac:dyDescent="0.3">
      <c r="A4785" s="94">
        <v>43496</v>
      </c>
      <c r="B4785" s="57" t="s">
        <v>383</v>
      </c>
      <c r="C4785" s="57" t="s">
        <v>120</v>
      </c>
      <c r="D4785" s="19" t="str">
        <f t="shared" si="444"/>
        <v>Cyclicals</v>
      </c>
      <c r="E4785" s="19" t="str">
        <f t="shared" si="445"/>
        <v>Cyclicals ex-WEG &amp; Embraer</v>
      </c>
      <c r="F4785" s="100">
        <v>2.4520000000000002E-3</v>
      </c>
      <c r="G4785" s="101">
        <v>26.611999999999998</v>
      </c>
      <c r="H4785" s="98">
        <v>0.10292999999999999</v>
      </c>
      <c r="I4785" s="20">
        <f t="shared" si="446"/>
        <v>1</v>
      </c>
      <c r="J4785" s="102">
        <f t="shared" si="447"/>
        <v>9.2138884713663025E-5</v>
      </c>
      <c r="K4785" s="102">
        <f t="shared" si="448"/>
        <v>8.9516064037368148E-4</v>
      </c>
      <c r="L4785" s="96">
        <f t="shared" si="449"/>
        <v>2.4520000000000002E-3</v>
      </c>
    </row>
    <row r="4786" spans="1:12" ht="13.95" customHeight="1" x14ac:dyDescent="0.3">
      <c r="A4786" s="94">
        <v>43524</v>
      </c>
      <c r="B4786" s="57" t="s">
        <v>383</v>
      </c>
      <c r="C4786" s="57" t="s">
        <v>120</v>
      </c>
      <c r="D4786" s="19" t="str">
        <f t="shared" si="444"/>
        <v>Cyclicals</v>
      </c>
      <c r="E4786" s="19" t="str">
        <f t="shared" si="445"/>
        <v>Cyclicals ex-WEG &amp; Embraer</v>
      </c>
      <c r="F4786" s="100">
        <v>2.372E-3</v>
      </c>
      <c r="G4786" s="101">
        <v>24.783000000000001</v>
      </c>
      <c r="H4786" s="98">
        <v>0.10427</v>
      </c>
      <c r="I4786" s="20">
        <f t="shared" si="446"/>
        <v>1</v>
      </c>
      <c r="J4786" s="102">
        <f t="shared" si="447"/>
        <v>9.57107694790784E-5</v>
      </c>
      <c r="K4786" s="102">
        <f t="shared" si="448"/>
        <v>9.1791281748420826E-4</v>
      </c>
      <c r="L4786" s="96">
        <f t="shared" si="449"/>
        <v>2.372E-3</v>
      </c>
    </row>
    <row r="4787" spans="1:12" ht="13.95" customHeight="1" x14ac:dyDescent="0.3">
      <c r="A4787" s="94">
        <v>43555</v>
      </c>
      <c r="B4787" s="57" t="s">
        <v>383</v>
      </c>
      <c r="C4787" s="57" t="s">
        <v>120</v>
      </c>
      <c r="D4787" s="19" t="str">
        <f t="shared" si="444"/>
        <v>Cyclicals</v>
      </c>
      <c r="E4787" s="19" t="str">
        <f t="shared" si="445"/>
        <v>Cyclicals ex-WEG &amp; Embraer</v>
      </c>
      <c r="F4787" s="100">
        <v>2.2039999999999998E-3</v>
      </c>
      <c r="G4787" s="101">
        <v>22.89</v>
      </c>
      <c r="H4787" s="98">
        <v>0.10578</v>
      </c>
      <c r="I4787" s="20">
        <f t="shared" si="446"/>
        <v>1</v>
      </c>
      <c r="J4787" s="102">
        <f t="shared" si="447"/>
        <v>9.628658802970729E-5</v>
      </c>
      <c r="K4787" s="102">
        <f t="shared" si="448"/>
        <v>9.1025324285977773E-4</v>
      </c>
      <c r="L4787" s="96">
        <f t="shared" si="449"/>
        <v>2.2039999999999998E-3</v>
      </c>
    </row>
    <row r="4788" spans="1:12" ht="13.95" customHeight="1" x14ac:dyDescent="0.3">
      <c r="A4788" s="94">
        <v>43585</v>
      </c>
      <c r="B4788" s="57" t="s">
        <v>383</v>
      </c>
      <c r="C4788" s="57" t="s">
        <v>120</v>
      </c>
      <c r="D4788" s="19" t="str">
        <f t="shared" si="444"/>
        <v>Cyclicals</v>
      </c>
      <c r="E4788" s="19" t="str">
        <f t="shared" si="445"/>
        <v>Cyclicals ex-WEG &amp; Embraer</v>
      </c>
      <c r="F4788" s="100">
        <v>2.147E-3</v>
      </c>
      <c r="G4788" s="101">
        <v>22.295000000000002</v>
      </c>
      <c r="H4788" s="98">
        <v>0.10353</v>
      </c>
      <c r="I4788" s="20">
        <f t="shared" si="446"/>
        <v>1</v>
      </c>
      <c r="J4788" s="102">
        <f t="shared" si="447"/>
        <v>9.6299618748598332E-5</v>
      </c>
      <c r="K4788" s="102">
        <f t="shared" si="448"/>
        <v>9.3016148699505777E-4</v>
      </c>
      <c r="L4788" s="96">
        <f t="shared" si="449"/>
        <v>2.147E-3</v>
      </c>
    </row>
    <row r="4789" spans="1:12" ht="13.95" customHeight="1" x14ac:dyDescent="0.3">
      <c r="A4789" s="94">
        <v>43616</v>
      </c>
      <c r="B4789" s="57" t="s">
        <v>383</v>
      </c>
      <c r="C4789" s="57" t="s">
        <v>120</v>
      </c>
      <c r="D4789" s="19" t="str">
        <f t="shared" si="444"/>
        <v>Cyclicals</v>
      </c>
      <c r="E4789" s="19" t="str">
        <f t="shared" si="445"/>
        <v>Cyclicals ex-WEG &amp; Embraer</v>
      </c>
      <c r="F4789" s="100">
        <v>2.1589999999999999E-3</v>
      </c>
      <c r="G4789" s="101">
        <v>23.414000000000001</v>
      </c>
      <c r="H4789" s="98">
        <v>0.10195</v>
      </c>
      <c r="I4789" s="20">
        <f t="shared" si="446"/>
        <v>1</v>
      </c>
      <c r="J4789" s="102">
        <f t="shared" si="447"/>
        <v>9.2209789015119148E-5</v>
      </c>
      <c r="K4789" s="102">
        <f t="shared" si="448"/>
        <v>9.0446090255143848E-4</v>
      </c>
      <c r="L4789" s="96">
        <f t="shared" si="449"/>
        <v>2.1589999999999999E-3</v>
      </c>
    </row>
    <row r="4790" spans="1:12" ht="13.95" customHeight="1" x14ac:dyDescent="0.3">
      <c r="A4790" s="94">
        <v>43646</v>
      </c>
      <c r="B4790" s="57" t="s">
        <v>383</v>
      </c>
      <c r="C4790" s="57" t="s">
        <v>120</v>
      </c>
      <c r="D4790" s="19" t="str">
        <f t="shared" si="444"/>
        <v>Cyclicals</v>
      </c>
      <c r="E4790" s="19" t="str">
        <f t="shared" si="445"/>
        <v>Cyclicals ex-WEG &amp; Embraer</v>
      </c>
      <c r="F4790" s="100">
        <v>2.3860000000000001E-3</v>
      </c>
      <c r="G4790" s="101">
        <v>25.798999999999999</v>
      </c>
      <c r="H4790" s="98">
        <v>0.10170999999999999</v>
      </c>
      <c r="I4790" s="20">
        <f t="shared" si="446"/>
        <v>1</v>
      </c>
      <c r="J4790" s="102">
        <f t="shared" si="447"/>
        <v>9.2484204814140085E-5</v>
      </c>
      <c r="K4790" s="102">
        <f t="shared" si="448"/>
        <v>9.092931355239415E-4</v>
      </c>
      <c r="L4790" s="96">
        <f t="shared" si="449"/>
        <v>2.3860000000000001E-3</v>
      </c>
    </row>
    <row r="4791" spans="1:12" ht="13.95" customHeight="1" x14ac:dyDescent="0.3">
      <c r="A4791" s="94">
        <v>43677</v>
      </c>
      <c r="B4791" s="57" t="s">
        <v>383</v>
      </c>
      <c r="C4791" s="57" t="s">
        <v>120</v>
      </c>
      <c r="D4791" s="19" t="str">
        <f t="shared" si="444"/>
        <v>Cyclicals</v>
      </c>
      <c r="E4791" s="19" t="str">
        <f t="shared" si="445"/>
        <v>Cyclicals ex-WEG &amp; Embraer</v>
      </c>
      <c r="F4791" s="100">
        <v>2.467E-3</v>
      </c>
      <c r="G4791" s="101">
        <v>28.321000000000002</v>
      </c>
      <c r="H4791" s="98">
        <v>9.7509999999999999E-2</v>
      </c>
      <c r="I4791" s="20">
        <f t="shared" si="446"/>
        <v>1</v>
      </c>
      <c r="J4791" s="102">
        <f t="shared" si="447"/>
        <v>8.7108506055577129E-5</v>
      </c>
      <c r="K4791" s="102">
        <f t="shared" si="448"/>
        <v>8.9332895144679655E-4</v>
      </c>
      <c r="L4791" s="96">
        <f t="shared" si="449"/>
        <v>2.467E-3</v>
      </c>
    </row>
    <row r="4792" spans="1:12" ht="13.95" customHeight="1" x14ac:dyDescent="0.3">
      <c r="A4792" s="94">
        <v>43708</v>
      </c>
      <c r="B4792" s="57" t="s">
        <v>383</v>
      </c>
      <c r="C4792" s="57" t="s">
        <v>120</v>
      </c>
      <c r="D4792" s="19" t="str">
        <f t="shared" si="444"/>
        <v>Cyclicals</v>
      </c>
      <c r="E4792" s="19" t="str">
        <f t="shared" si="445"/>
        <v>Cyclicals ex-WEG &amp; Embraer</v>
      </c>
      <c r="F4792" s="100">
        <v>2.2859999999999998E-3</v>
      </c>
      <c r="G4792" s="101">
        <v>27.184999999999999</v>
      </c>
      <c r="H4792" s="98">
        <v>9.7019999999999995E-2</v>
      </c>
      <c r="I4792" s="20">
        <f t="shared" si="446"/>
        <v>1</v>
      </c>
      <c r="J4792" s="102">
        <f t="shared" si="447"/>
        <v>8.4090491079639508E-5</v>
      </c>
      <c r="K4792" s="102">
        <f t="shared" si="448"/>
        <v>8.667335712187128E-4</v>
      </c>
      <c r="L4792" s="96">
        <f t="shared" si="449"/>
        <v>2.2859999999999998E-3</v>
      </c>
    </row>
    <row r="4793" spans="1:12" ht="13.95" customHeight="1" x14ac:dyDescent="0.3">
      <c r="A4793" s="94">
        <v>43738</v>
      </c>
      <c r="B4793" s="57" t="s">
        <v>383</v>
      </c>
      <c r="C4793" s="57" t="s">
        <v>120</v>
      </c>
      <c r="D4793" s="19" t="str">
        <f t="shared" si="444"/>
        <v>Cyclicals</v>
      </c>
      <c r="E4793" s="19" t="str">
        <f t="shared" si="445"/>
        <v>Cyclicals ex-WEG &amp; Embraer</v>
      </c>
      <c r="F4793" s="100">
        <v>2.2829999999999999E-3</v>
      </c>
      <c r="G4793" s="101">
        <v>27.858000000000001</v>
      </c>
      <c r="H4793" s="98">
        <v>9.7339999999999996E-2</v>
      </c>
      <c r="I4793" s="20">
        <f t="shared" si="446"/>
        <v>1</v>
      </c>
      <c r="J4793" s="102">
        <f t="shared" si="447"/>
        <v>8.1951324574628461E-5</v>
      </c>
      <c r="K4793" s="102">
        <f t="shared" si="448"/>
        <v>8.4190799850655915E-4</v>
      </c>
      <c r="L4793" s="96">
        <f t="shared" si="449"/>
        <v>2.2829999999999999E-3</v>
      </c>
    </row>
    <row r="4794" spans="1:12" ht="13.95" customHeight="1" x14ac:dyDescent="0.3">
      <c r="A4794" s="94">
        <v>43769</v>
      </c>
      <c r="B4794" s="57" t="s">
        <v>383</v>
      </c>
      <c r="C4794" s="57" t="s">
        <v>120</v>
      </c>
      <c r="D4794" s="19" t="str">
        <f t="shared" si="444"/>
        <v>Cyclicals</v>
      </c>
      <c r="E4794" s="19" t="str">
        <f t="shared" si="445"/>
        <v>Cyclicals ex-WEG &amp; Embraer</v>
      </c>
      <c r="F4794" s="100">
        <v>2.2520000000000001E-3</v>
      </c>
      <c r="G4794" s="101">
        <v>28.436</v>
      </c>
      <c r="H4794" s="98">
        <v>9.7689999999999999E-2</v>
      </c>
      <c r="I4794" s="20">
        <f t="shared" si="446"/>
        <v>1</v>
      </c>
      <c r="J4794" s="102">
        <f t="shared" si="447"/>
        <v>7.9195386130257424E-5</v>
      </c>
      <c r="K4794" s="102">
        <f t="shared" si="448"/>
        <v>8.1068058276443267E-4</v>
      </c>
      <c r="L4794" s="96">
        <f t="shared" si="449"/>
        <v>2.2520000000000001E-3</v>
      </c>
    </row>
    <row r="4795" spans="1:12" ht="13.95" customHeight="1" x14ac:dyDescent="0.3">
      <c r="A4795" s="94">
        <v>43799</v>
      </c>
      <c r="B4795" s="57" t="s">
        <v>383</v>
      </c>
      <c r="C4795" s="57" t="s">
        <v>120</v>
      </c>
      <c r="D4795" s="19" t="str">
        <f t="shared" si="444"/>
        <v>Cyclicals</v>
      </c>
      <c r="E4795" s="19" t="str">
        <f t="shared" si="445"/>
        <v>Cyclicals ex-WEG &amp; Embraer</v>
      </c>
      <c r="F4795" s="100">
        <v>2.2060000000000001E-3</v>
      </c>
      <c r="G4795" s="101">
        <v>27.951000000000001</v>
      </c>
      <c r="H4795" s="98">
        <v>9.8519999999999996E-2</v>
      </c>
      <c r="I4795" s="20">
        <f t="shared" si="446"/>
        <v>1</v>
      </c>
      <c r="J4795" s="102">
        <f t="shared" si="447"/>
        <v>7.8923830989946698E-5</v>
      </c>
      <c r="K4795" s="102">
        <f t="shared" si="448"/>
        <v>8.0109450862714878E-4</v>
      </c>
      <c r="L4795" s="96">
        <f t="shared" si="449"/>
        <v>2.2060000000000001E-3</v>
      </c>
    </row>
    <row r="4796" spans="1:12" ht="13.95" customHeight="1" x14ac:dyDescent="0.3">
      <c r="A4796" s="94">
        <v>43830</v>
      </c>
      <c r="B4796" s="57" t="s">
        <v>383</v>
      </c>
      <c r="C4796" s="57" t="s">
        <v>120</v>
      </c>
      <c r="D4796" s="19" t="str">
        <f t="shared" si="444"/>
        <v>Cyclicals</v>
      </c>
      <c r="E4796" s="19" t="str">
        <f t="shared" si="445"/>
        <v>Cyclicals ex-WEG &amp; Embraer</v>
      </c>
      <c r="F4796" s="100">
        <v>2.3159999999999999E-3</v>
      </c>
      <c r="G4796" s="101">
        <v>30.997</v>
      </c>
      <c r="H4796" s="98">
        <v>9.8629999999999995E-2</v>
      </c>
      <c r="I4796" s="20">
        <f t="shared" si="446"/>
        <v>1</v>
      </c>
      <c r="J4796" s="102">
        <f t="shared" si="447"/>
        <v>7.4716908087879477E-5</v>
      </c>
      <c r="K4796" s="102">
        <f t="shared" si="448"/>
        <v>7.575474813736133E-4</v>
      </c>
      <c r="L4796" s="96">
        <f t="shared" si="449"/>
        <v>2.3159999999999999E-3</v>
      </c>
    </row>
    <row r="4797" spans="1:12" ht="13.95" customHeight="1" x14ac:dyDescent="0.3">
      <c r="A4797" s="94">
        <v>43861</v>
      </c>
      <c r="B4797" s="57" t="s">
        <v>383</v>
      </c>
      <c r="C4797" s="57" t="s">
        <v>120</v>
      </c>
      <c r="D4797" s="19" t="str">
        <f t="shared" si="444"/>
        <v>Cyclicals</v>
      </c>
      <c r="E4797" s="19" t="str">
        <f t="shared" si="445"/>
        <v>Cyclicals ex-WEG &amp; Embraer</v>
      </c>
      <c r="F4797" s="100">
        <v>2.3050000000000002E-3</v>
      </c>
      <c r="G4797" s="101">
        <v>31.265000000000001</v>
      </c>
      <c r="H4797" s="98">
        <v>9.8309999999999995E-2</v>
      </c>
      <c r="I4797" s="20">
        <f t="shared" si="446"/>
        <v>1</v>
      </c>
      <c r="J4797" s="102">
        <f t="shared" si="447"/>
        <v>7.372461218615065E-5</v>
      </c>
      <c r="K4797" s="102">
        <f t="shared" si="448"/>
        <v>7.4991976590530623E-4</v>
      </c>
      <c r="L4797" s="96">
        <f t="shared" si="449"/>
        <v>2.3050000000000002E-3</v>
      </c>
    </row>
    <row r="4798" spans="1:12" ht="13.95" customHeight="1" x14ac:dyDescent="0.3">
      <c r="A4798" s="94">
        <v>43890</v>
      </c>
      <c r="B4798" s="57" t="s">
        <v>383</v>
      </c>
      <c r="C4798" s="57" t="s">
        <v>120</v>
      </c>
      <c r="D4798" s="19" t="str">
        <f t="shared" si="444"/>
        <v>Cyclicals</v>
      </c>
      <c r="E4798" s="19" t="str">
        <f t="shared" si="445"/>
        <v>Cyclicals ex-WEG &amp; Embraer</v>
      </c>
      <c r="F4798" s="100">
        <v>2.3600000000000001E-3</v>
      </c>
      <c r="G4798" s="101">
        <v>27.033000000000001</v>
      </c>
      <c r="H4798" s="98">
        <v>0.10573</v>
      </c>
      <c r="I4798" s="20">
        <f t="shared" si="446"/>
        <v>1</v>
      </c>
      <c r="J4798" s="102">
        <f t="shared" si="447"/>
        <v>8.7300706543853813E-5</v>
      </c>
      <c r="K4798" s="102">
        <f t="shared" si="448"/>
        <v>8.2569475592408784E-4</v>
      </c>
      <c r="L4798" s="96">
        <f t="shared" si="449"/>
        <v>2.3600000000000001E-3</v>
      </c>
    </row>
    <row r="4799" spans="1:12" ht="13.95" customHeight="1" x14ac:dyDescent="0.3">
      <c r="A4799" s="94">
        <v>43921</v>
      </c>
      <c r="B4799" s="57" t="s">
        <v>383</v>
      </c>
      <c r="C4799" s="57" t="s">
        <v>120</v>
      </c>
      <c r="D4799" s="19" t="str">
        <f t="shared" si="444"/>
        <v>Cyclicals</v>
      </c>
      <c r="E4799" s="19" t="str">
        <f t="shared" si="445"/>
        <v>Cyclicals ex-WEG &amp; Embraer</v>
      </c>
      <c r="F4799" s="100">
        <v>2.1159999999999998E-3</v>
      </c>
      <c r="G4799" s="101">
        <v>20.956</v>
      </c>
      <c r="H4799" s="98">
        <v>6.3509999999999997E-2</v>
      </c>
      <c r="I4799" s="20">
        <f t="shared" si="446"/>
        <v>1</v>
      </c>
      <c r="J4799" s="102">
        <f t="shared" si="447"/>
        <v>1.0097346821912578E-4</v>
      </c>
      <c r="K4799" s="102">
        <f t="shared" si="448"/>
        <v>1.5898829825086724E-3</v>
      </c>
      <c r="L4799" s="96">
        <f t="shared" si="449"/>
        <v>2.1159999999999998E-3</v>
      </c>
    </row>
    <row r="4800" spans="1:12" ht="13.95" customHeight="1" x14ac:dyDescent="0.3">
      <c r="A4800" s="94">
        <v>43951</v>
      </c>
      <c r="B4800" s="57" t="s">
        <v>383</v>
      </c>
      <c r="C4800" s="57" t="s">
        <v>120</v>
      </c>
      <c r="D4800" s="19" t="str">
        <f t="shared" si="444"/>
        <v>Cyclicals</v>
      </c>
      <c r="E4800" s="19" t="str">
        <f t="shared" si="445"/>
        <v>Cyclicals ex-WEG &amp; Embraer</v>
      </c>
      <c r="F4800" s="100">
        <v>1.967E-3</v>
      </c>
      <c r="G4800" s="101">
        <v>28.527999999999999</v>
      </c>
      <c r="H4800" s="98">
        <v>5.7340000000000002E-2</v>
      </c>
      <c r="I4800" s="20">
        <f t="shared" si="446"/>
        <v>1</v>
      </c>
      <c r="J4800" s="102">
        <f t="shared" si="447"/>
        <v>6.8949803701626471E-5</v>
      </c>
      <c r="K4800" s="102">
        <f t="shared" si="448"/>
        <v>1.2024730328152506E-3</v>
      </c>
      <c r="L4800" s="96">
        <f t="shared" si="449"/>
        <v>1.967E-3</v>
      </c>
    </row>
    <row r="4801" spans="1:12" ht="13.95" customHeight="1" x14ac:dyDescent="0.3">
      <c r="A4801" s="94">
        <v>43982</v>
      </c>
      <c r="B4801" s="57" t="s">
        <v>383</v>
      </c>
      <c r="C4801" s="57" t="s">
        <v>120</v>
      </c>
      <c r="D4801" s="19" t="str">
        <f t="shared" si="444"/>
        <v>Cyclicals</v>
      </c>
      <c r="E4801" s="19" t="str">
        <f t="shared" si="445"/>
        <v>Cyclicals ex-WEG &amp; Embraer</v>
      </c>
      <c r="F4801" s="100">
        <v>1.794E-3</v>
      </c>
      <c r="G4801" s="101">
        <v>27.465</v>
      </c>
      <c r="H4801" s="98">
        <v>6.0639999999999999E-2</v>
      </c>
      <c r="I4801" s="20">
        <f t="shared" si="446"/>
        <v>1</v>
      </c>
      <c r="J4801" s="102">
        <f t="shared" si="447"/>
        <v>6.5319497542326596E-5</v>
      </c>
      <c r="K4801" s="102">
        <f t="shared" si="448"/>
        <v>1.0771684950911379E-3</v>
      </c>
      <c r="L4801" s="96">
        <f t="shared" si="449"/>
        <v>1.794E-3</v>
      </c>
    </row>
    <row r="4802" spans="1:12" ht="13.95" customHeight="1" x14ac:dyDescent="0.3">
      <c r="A4802" s="94">
        <v>44012</v>
      </c>
      <c r="B4802" s="57" t="s">
        <v>383</v>
      </c>
      <c r="C4802" s="57" t="s">
        <v>120</v>
      </c>
      <c r="D4802" s="19" t="str">
        <f t="shared" si="444"/>
        <v>Cyclicals</v>
      </c>
      <c r="E4802" s="19" t="str">
        <f t="shared" si="445"/>
        <v>Cyclicals ex-WEG &amp; Embraer</v>
      </c>
      <c r="F4802" s="100">
        <v>1.6850000000000001E-3</v>
      </c>
      <c r="G4802" s="101">
        <v>33.161999999999999</v>
      </c>
      <c r="H4802" s="98">
        <v>5.04E-2</v>
      </c>
      <c r="I4802" s="20">
        <f t="shared" si="446"/>
        <v>1</v>
      </c>
      <c r="J4802" s="102">
        <f t="shared" si="447"/>
        <v>5.0811169410771366E-5</v>
      </c>
      <c r="K4802" s="102">
        <f t="shared" si="448"/>
        <v>1.0081581232295907E-3</v>
      </c>
      <c r="L4802" s="96">
        <f t="shared" si="449"/>
        <v>1.6850000000000001E-3</v>
      </c>
    </row>
    <row r="4803" spans="1:12" ht="13.95" customHeight="1" x14ac:dyDescent="0.3">
      <c r="A4803" s="94">
        <v>44043</v>
      </c>
      <c r="B4803" s="57" t="s">
        <v>383</v>
      </c>
      <c r="C4803" s="57" t="s">
        <v>120</v>
      </c>
      <c r="D4803" s="19" t="str">
        <f t="shared" si="444"/>
        <v>Cyclicals</v>
      </c>
      <c r="E4803" s="19" t="str">
        <f t="shared" si="445"/>
        <v>Cyclicals ex-WEG &amp; Embraer</v>
      </c>
      <c r="F4803" s="100">
        <v>1.5590000000000001E-3</v>
      </c>
      <c r="G4803" s="101">
        <v>36.46</v>
      </c>
      <c r="H4803" s="98">
        <v>5.3800000000000001E-2</v>
      </c>
      <c r="I4803" s="20">
        <f t="shared" si="446"/>
        <v>1</v>
      </c>
      <c r="J4803" s="102">
        <f t="shared" si="447"/>
        <v>4.2759188151398794E-5</v>
      </c>
      <c r="K4803" s="102">
        <f t="shared" si="448"/>
        <v>7.9478044891075821E-4</v>
      </c>
      <c r="L4803" s="96">
        <f t="shared" si="449"/>
        <v>1.5590000000000001E-3</v>
      </c>
    </row>
    <row r="4804" spans="1:12" ht="13.95" customHeight="1" x14ac:dyDescent="0.3">
      <c r="A4804" s="94">
        <v>44074</v>
      </c>
      <c r="B4804" s="57" t="s">
        <v>383</v>
      </c>
      <c r="C4804" s="57" t="s">
        <v>120</v>
      </c>
      <c r="D4804" s="19" t="str">
        <f t="shared" si="444"/>
        <v>Cyclicals</v>
      </c>
      <c r="E4804" s="19" t="str">
        <f t="shared" si="445"/>
        <v>Cyclicals ex-WEG &amp; Embraer</v>
      </c>
      <c r="F4804" s="100">
        <v>1.588E-3</v>
      </c>
      <c r="G4804" s="101">
        <v>31.815999999999999</v>
      </c>
      <c r="H4804" s="98">
        <v>6.0449999999999997E-2</v>
      </c>
      <c r="I4804" s="20">
        <f t="shared" si="446"/>
        <v>1</v>
      </c>
      <c r="J4804" s="102">
        <f t="shared" si="447"/>
        <v>4.9911993965300478E-5</v>
      </c>
      <c r="K4804" s="102">
        <f t="shared" si="448"/>
        <v>8.2567401100579782E-4</v>
      </c>
      <c r="L4804" s="96">
        <f t="shared" si="449"/>
        <v>1.588E-3</v>
      </c>
    </row>
    <row r="4805" spans="1:12" ht="13.95" customHeight="1" x14ac:dyDescent="0.3">
      <c r="A4805" s="94">
        <v>44104</v>
      </c>
      <c r="B4805" s="57" t="s">
        <v>383</v>
      </c>
      <c r="C4805" s="57" t="s">
        <v>120</v>
      </c>
      <c r="D4805" s="19" t="str">
        <f t="shared" ref="D4805:D4868" si="450">VLOOKUP(C4805,GicsMap,2,FALSE)</f>
        <v>Cyclicals</v>
      </c>
      <c r="E4805" s="19" t="str">
        <f t="shared" ref="E4805:E4868" si="451">IF(D4805="Cyclicals",IF(COUNTIF(GlobalList,B4805)&gt;0,"WEG &amp; Embraer","Cyclicals ex-WEG &amp; Embraer"),D4805)</f>
        <v>Cyclicals ex-WEG &amp; Embraer</v>
      </c>
      <c r="F4805" s="100">
        <v>1.5250000000000001E-3</v>
      </c>
      <c r="G4805" s="101">
        <v>31.294</v>
      </c>
      <c r="H4805" s="98">
        <v>5.6180000000000001E-2</v>
      </c>
      <c r="I4805" s="20">
        <f t="shared" ref="I4805:I4868" si="452">IF(AND(ISNUMBER(G4805),ISNUMBER(H4805),G4805&gt;=PEmin,G4805&lt;=PEmax,H4805&gt;=ROEmin,H4805&lt;=ROEmax),1,0)</f>
        <v>1</v>
      </c>
      <c r="J4805" s="102">
        <f t="shared" ref="J4805:J4868" si="453">IF(I4805=1,F4805/G4805,0)</f>
        <v>4.8731386208218832E-5</v>
      </c>
      <c r="K4805" s="102">
        <f t="shared" ref="K4805:K4868" si="454">IF(I4805=1,J4805/H4805,0)</f>
        <v>8.6741520484547583E-4</v>
      </c>
      <c r="L4805" s="96">
        <f t="shared" ref="L4805:L4868" si="455">I4805*F4805</f>
        <v>1.5250000000000001E-3</v>
      </c>
    </row>
    <row r="4806" spans="1:12" ht="13.95" customHeight="1" x14ac:dyDescent="0.3">
      <c r="A4806" s="94">
        <v>44135</v>
      </c>
      <c r="B4806" s="57" t="s">
        <v>383</v>
      </c>
      <c r="C4806" s="57" t="s">
        <v>120</v>
      </c>
      <c r="D4806" s="19" t="str">
        <f t="shared" si="450"/>
        <v>Cyclicals</v>
      </c>
      <c r="E4806" s="19" t="str">
        <f t="shared" si="451"/>
        <v>Cyclicals ex-WEG &amp; Embraer</v>
      </c>
      <c r="F4806" s="100">
        <v>1.493E-3</v>
      </c>
      <c r="G4806" s="101">
        <v>22.103999999999999</v>
      </c>
      <c r="H4806" s="98">
        <v>7.2800000000000004E-2</v>
      </c>
      <c r="I4806" s="20">
        <f t="shared" si="452"/>
        <v>1</v>
      </c>
      <c r="J4806" s="102">
        <f t="shared" si="453"/>
        <v>6.7544335866811443E-5</v>
      </c>
      <c r="K4806" s="102">
        <f t="shared" si="454"/>
        <v>9.2780681135730002E-4</v>
      </c>
      <c r="L4806" s="96">
        <f t="shared" si="455"/>
        <v>1.493E-3</v>
      </c>
    </row>
    <row r="4807" spans="1:12" ht="13.95" customHeight="1" x14ac:dyDescent="0.3">
      <c r="A4807" s="94">
        <v>44165</v>
      </c>
      <c r="B4807" s="57" t="s">
        <v>383</v>
      </c>
      <c r="C4807" s="57" t="s">
        <v>120</v>
      </c>
      <c r="D4807" s="19" t="str">
        <f t="shared" si="450"/>
        <v>Cyclicals</v>
      </c>
      <c r="E4807" s="19" t="str">
        <f t="shared" si="451"/>
        <v>Cyclicals ex-WEG &amp; Embraer</v>
      </c>
      <c r="F4807" s="100">
        <v>1.555E-3</v>
      </c>
      <c r="G4807" s="101">
        <v>24.638000000000002</v>
      </c>
      <c r="H4807" s="98">
        <v>7.9320000000000002E-2</v>
      </c>
      <c r="I4807" s="20">
        <f t="shared" si="452"/>
        <v>1</v>
      </c>
      <c r="J4807" s="102">
        <f t="shared" si="453"/>
        <v>6.3113889114376162E-5</v>
      </c>
      <c r="K4807" s="102">
        <f t="shared" si="454"/>
        <v>7.9568695303046096E-4</v>
      </c>
      <c r="L4807" s="96">
        <f t="shared" si="455"/>
        <v>1.555E-3</v>
      </c>
    </row>
    <row r="4808" spans="1:12" ht="13.95" customHeight="1" x14ac:dyDescent="0.3">
      <c r="A4808" s="94">
        <v>44196</v>
      </c>
      <c r="B4808" s="57" t="s">
        <v>383</v>
      </c>
      <c r="C4808" s="57" t="s">
        <v>120</v>
      </c>
      <c r="D4808" s="19" t="str">
        <f t="shared" si="450"/>
        <v>Cyclicals</v>
      </c>
      <c r="E4808" s="19" t="str">
        <f t="shared" si="451"/>
        <v>Cyclicals ex-WEG &amp; Embraer</v>
      </c>
      <c r="F4808" s="100">
        <v>1.4499999999999999E-3</v>
      </c>
      <c r="G4808" s="101">
        <v>22.879000000000001</v>
      </c>
      <c r="H4808" s="98">
        <v>8.6199999999999999E-2</v>
      </c>
      <c r="I4808" s="20">
        <f t="shared" si="452"/>
        <v>1</v>
      </c>
      <c r="J4808" s="102">
        <f t="shared" si="453"/>
        <v>6.337689584334979E-5</v>
      </c>
      <c r="K4808" s="102">
        <f t="shared" si="454"/>
        <v>7.3523081024767735E-4</v>
      </c>
      <c r="L4808" s="96">
        <f t="shared" si="455"/>
        <v>1.4499999999999999E-3</v>
      </c>
    </row>
    <row r="4809" spans="1:12" ht="13.95" customHeight="1" x14ac:dyDescent="0.3">
      <c r="A4809" s="94">
        <v>44227</v>
      </c>
      <c r="B4809" s="57" t="s">
        <v>383</v>
      </c>
      <c r="C4809" s="57" t="s">
        <v>120</v>
      </c>
      <c r="D4809" s="19" t="str">
        <f t="shared" si="450"/>
        <v>Cyclicals</v>
      </c>
      <c r="E4809" s="19" t="str">
        <f t="shared" si="451"/>
        <v>Cyclicals ex-WEG &amp; Embraer</v>
      </c>
      <c r="F4809" s="100">
        <v>1.39E-3</v>
      </c>
      <c r="G4809" s="101">
        <v>21.175999999999998</v>
      </c>
      <c r="H4809" s="98">
        <v>6.9800000000000001E-2</v>
      </c>
      <c r="I4809" s="20">
        <f t="shared" si="452"/>
        <v>1</v>
      </c>
      <c r="J4809" s="102">
        <f t="shared" si="453"/>
        <v>6.5640347563279184E-5</v>
      </c>
      <c r="K4809" s="102">
        <f t="shared" si="454"/>
        <v>9.4040612554841235E-4</v>
      </c>
      <c r="L4809" s="96">
        <f t="shared" si="455"/>
        <v>1.39E-3</v>
      </c>
    </row>
    <row r="4810" spans="1:12" ht="13.95" customHeight="1" x14ac:dyDescent="0.3">
      <c r="A4810" s="94">
        <v>44255</v>
      </c>
      <c r="B4810" s="57" t="s">
        <v>383</v>
      </c>
      <c r="C4810" s="57" t="s">
        <v>120</v>
      </c>
      <c r="D4810" s="19" t="str">
        <f t="shared" si="450"/>
        <v>Cyclicals</v>
      </c>
      <c r="E4810" s="19" t="str">
        <f t="shared" si="451"/>
        <v>Cyclicals ex-WEG &amp; Embraer</v>
      </c>
      <c r="F4810" s="100">
        <v>1.34E-3</v>
      </c>
      <c r="G4810" s="101">
        <v>20.670999999999999</v>
      </c>
      <c r="H4810" s="98">
        <v>7.102E-2</v>
      </c>
      <c r="I4810" s="20">
        <f t="shared" si="452"/>
        <v>1</v>
      </c>
      <c r="J4810" s="102">
        <f t="shared" si="453"/>
        <v>6.4825117314111567E-5</v>
      </c>
      <c r="K4810" s="102">
        <f t="shared" si="454"/>
        <v>9.1277270225445745E-4</v>
      </c>
      <c r="L4810" s="96">
        <f t="shared" si="455"/>
        <v>1.34E-3</v>
      </c>
    </row>
    <row r="4811" spans="1:12" ht="13.95" customHeight="1" x14ac:dyDescent="0.3">
      <c r="A4811" s="94">
        <v>44286</v>
      </c>
      <c r="B4811" s="57" t="s">
        <v>383</v>
      </c>
      <c r="C4811" s="57" t="s">
        <v>120</v>
      </c>
      <c r="D4811" s="19" t="str">
        <f t="shared" si="450"/>
        <v>Cyclicals</v>
      </c>
      <c r="E4811" s="19" t="str">
        <f t="shared" si="451"/>
        <v>Cyclicals ex-WEG &amp; Embraer</v>
      </c>
      <c r="F4811" s="100">
        <v>1.5100000000000001E-3</v>
      </c>
      <c r="G4811" s="101">
        <v>26.251999999999999</v>
      </c>
      <c r="H4811" s="98">
        <v>6.4649999999999999E-2</v>
      </c>
      <c r="I4811" s="20">
        <f t="shared" si="452"/>
        <v>1</v>
      </c>
      <c r="J4811" s="102">
        <f t="shared" si="453"/>
        <v>5.7519427091269241E-5</v>
      </c>
      <c r="K4811" s="102">
        <f t="shared" si="454"/>
        <v>8.8970498207686379E-4</v>
      </c>
      <c r="L4811" s="96">
        <f t="shared" si="455"/>
        <v>1.5100000000000001E-3</v>
      </c>
    </row>
    <row r="4812" spans="1:12" ht="13.95" customHeight="1" x14ac:dyDescent="0.3">
      <c r="A4812" s="94">
        <v>44316</v>
      </c>
      <c r="B4812" s="57" t="s">
        <v>383</v>
      </c>
      <c r="C4812" s="57" t="s">
        <v>120</v>
      </c>
      <c r="D4812" s="19" t="str">
        <f t="shared" si="450"/>
        <v>Cyclicals</v>
      </c>
      <c r="E4812" s="19" t="str">
        <f t="shared" si="451"/>
        <v>Cyclicals ex-WEG &amp; Embraer</v>
      </c>
      <c r="F4812" s="100">
        <v>1.4599999999999999E-3</v>
      </c>
      <c r="G4812" s="101">
        <v>26.27</v>
      </c>
      <c r="H4812" s="98">
        <v>6.0350000000000001E-2</v>
      </c>
      <c r="I4812" s="20">
        <f t="shared" si="452"/>
        <v>1</v>
      </c>
      <c r="J4812" s="102">
        <f t="shared" si="453"/>
        <v>5.5576703464027404E-5</v>
      </c>
      <c r="K4812" s="102">
        <f t="shared" si="454"/>
        <v>9.2090643685215252E-4</v>
      </c>
      <c r="L4812" s="96">
        <f t="shared" si="455"/>
        <v>1.4599999999999999E-3</v>
      </c>
    </row>
    <row r="4813" spans="1:12" ht="13.95" customHeight="1" x14ac:dyDescent="0.3">
      <c r="A4813" s="94">
        <v>44347</v>
      </c>
      <c r="B4813" s="57" t="s">
        <v>383</v>
      </c>
      <c r="C4813" s="57" t="s">
        <v>120</v>
      </c>
      <c r="D4813" s="19" t="str">
        <f t="shared" si="450"/>
        <v>Cyclicals</v>
      </c>
      <c r="E4813" s="19" t="str">
        <f t="shared" si="451"/>
        <v>Cyclicals ex-WEG &amp; Embraer</v>
      </c>
      <c r="F4813" s="100">
        <v>1.6199999999999999E-3</v>
      </c>
      <c r="G4813" s="101">
        <v>29.91</v>
      </c>
      <c r="H4813" s="98">
        <v>5.3600000000000002E-2</v>
      </c>
      <c r="I4813" s="20">
        <f t="shared" si="452"/>
        <v>1</v>
      </c>
      <c r="J4813" s="102">
        <f t="shared" si="453"/>
        <v>5.4162487462387161E-5</v>
      </c>
      <c r="K4813" s="102">
        <f t="shared" si="454"/>
        <v>1.0104941690743873E-3</v>
      </c>
      <c r="L4813" s="96">
        <f t="shared" si="455"/>
        <v>1.6199999999999999E-3</v>
      </c>
    </row>
    <row r="4814" spans="1:12" ht="13.95" customHeight="1" x14ac:dyDescent="0.3">
      <c r="A4814" s="94">
        <v>44377</v>
      </c>
      <c r="B4814" s="57" t="s">
        <v>383</v>
      </c>
      <c r="C4814" s="57" t="s">
        <v>120</v>
      </c>
      <c r="D4814" s="19" t="str">
        <f t="shared" si="450"/>
        <v>Cyclicals</v>
      </c>
      <c r="E4814" s="19" t="str">
        <f t="shared" si="451"/>
        <v>Cyclicals ex-WEG &amp; Embraer</v>
      </c>
      <c r="F4814" s="100">
        <v>1.5100000000000001E-3</v>
      </c>
      <c r="G4814" s="101">
        <v>25.021999999999998</v>
      </c>
      <c r="H4814" s="98">
        <v>7.9519999999999993E-2</v>
      </c>
      <c r="I4814" s="20">
        <f t="shared" si="452"/>
        <v>1</v>
      </c>
      <c r="J4814" s="102">
        <f t="shared" si="453"/>
        <v>6.0346894732635286E-5</v>
      </c>
      <c r="K4814" s="102">
        <f t="shared" si="454"/>
        <v>7.5888952128565505E-4</v>
      </c>
      <c r="L4814" s="96">
        <f t="shared" si="455"/>
        <v>1.5100000000000001E-3</v>
      </c>
    </row>
    <row r="4815" spans="1:12" ht="13.95" customHeight="1" x14ac:dyDescent="0.3">
      <c r="A4815" s="94">
        <v>44408</v>
      </c>
      <c r="B4815" s="57" t="s">
        <v>383</v>
      </c>
      <c r="C4815" s="57" t="s">
        <v>120</v>
      </c>
      <c r="D4815" s="19" t="str">
        <f t="shared" si="450"/>
        <v>Cyclicals</v>
      </c>
      <c r="E4815" s="19" t="str">
        <f t="shared" si="451"/>
        <v>Cyclicals ex-WEG &amp; Embraer</v>
      </c>
      <c r="F4815" s="100">
        <v>1.5900000000000001E-3</v>
      </c>
      <c r="G4815" s="101">
        <v>24.898</v>
      </c>
      <c r="H4815" s="98">
        <v>7.8170000000000003E-2</v>
      </c>
      <c r="I4815" s="20">
        <f t="shared" si="452"/>
        <v>1</v>
      </c>
      <c r="J4815" s="102">
        <f t="shared" si="453"/>
        <v>6.3860551048276971E-5</v>
      </c>
      <c r="K4815" s="102">
        <f t="shared" si="454"/>
        <v>8.1694449338975267E-4</v>
      </c>
      <c r="L4815" s="96">
        <f t="shared" si="455"/>
        <v>1.5900000000000001E-3</v>
      </c>
    </row>
    <row r="4816" spans="1:12" ht="13.95" customHeight="1" x14ac:dyDescent="0.3">
      <c r="A4816" s="94">
        <v>44439</v>
      </c>
      <c r="B4816" s="57" t="s">
        <v>383</v>
      </c>
      <c r="C4816" s="57" t="s">
        <v>120</v>
      </c>
      <c r="D4816" s="19" t="str">
        <f t="shared" si="450"/>
        <v>Cyclicals</v>
      </c>
      <c r="E4816" s="19" t="str">
        <f t="shared" si="451"/>
        <v>Cyclicals ex-WEG &amp; Embraer</v>
      </c>
      <c r="F4816" s="100">
        <v>1.3699999999999999E-3</v>
      </c>
      <c r="G4816" s="101">
        <v>20.042999999999999</v>
      </c>
      <c r="H4816" s="98">
        <v>9.6540000000000001E-2</v>
      </c>
      <c r="I4816" s="20">
        <f t="shared" si="452"/>
        <v>1</v>
      </c>
      <c r="J4816" s="102">
        <f t="shared" si="453"/>
        <v>6.8353040961931845E-5</v>
      </c>
      <c r="K4816" s="102">
        <f t="shared" si="454"/>
        <v>7.080281848138787E-4</v>
      </c>
      <c r="L4816" s="96">
        <f t="shared" si="455"/>
        <v>1.3699999999999999E-3</v>
      </c>
    </row>
    <row r="4817" spans="1:12" ht="13.95" customHeight="1" x14ac:dyDescent="0.3">
      <c r="A4817" s="94">
        <v>44469</v>
      </c>
      <c r="B4817" s="57" t="s">
        <v>383</v>
      </c>
      <c r="C4817" s="57" t="s">
        <v>120</v>
      </c>
      <c r="D4817" s="19" t="str">
        <f t="shared" si="450"/>
        <v>Cyclicals</v>
      </c>
      <c r="E4817" s="19" t="str">
        <f t="shared" si="451"/>
        <v>Cyclicals ex-WEG &amp; Embraer</v>
      </c>
      <c r="F4817" s="100">
        <v>1.25E-3</v>
      </c>
      <c r="G4817" s="101">
        <v>18.86</v>
      </c>
      <c r="H4817" s="98">
        <v>7.6969999999999997E-2</v>
      </c>
      <c r="I4817" s="20">
        <f t="shared" si="452"/>
        <v>1</v>
      </c>
      <c r="J4817" s="102">
        <f t="shared" si="453"/>
        <v>6.6277836691410399E-5</v>
      </c>
      <c r="K4817" s="102">
        <f t="shared" si="454"/>
        <v>8.6108661415370148E-4</v>
      </c>
      <c r="L4817" s="96">
        <f t="shared" si="455"/>
        <v>1.25E-3</v>
      </c>
    </row>
    <row r="4818" spans="1:12" ht="13.95" customHeight="1" x14ac:dyDescent="0.3">
      <c r="A4818" s="94">
        <v>44500</v>
      </c>
      <c r="B4818" s="57" t="s">
        <v>383</v>
      </c>
      <c r="C4818" s="57" t="s">
        <v>120</v>
      </c>
      <c r="D4818" s="19" t="str">
        <f t="shared" si="450"/>
        <v>Cyclicals</v>
      </c>
      <c r="E4818" s="19" t="str">
        <f t="shared" si="451"/>
        <v>Cyclicals ex-WEG &amp; Embraer</v>
      </c>
      <c r="F4818" s="100">
        <v>1.2899999999999999E-3</v>
      </c>
      <c r="G4818" s="101">
        <v>21.478999999999999</v>
      </c>
      <c r="H4818" s="98">
        <v>6.5360000000000001E-2</v>
      </c>
      <c r="I4818" s="20">
        <f t="shared" si="452"/>
        <v>1</v>
      </c>
      <c r="J4818" s="102">
        <f t="shared" si="453"/>
        <v>6.0058661948880299E-5</v>
      </c>
      <c r="K4818" s="102">
        <f t="shared" si="454"/>
        <v>9.18890176696455E-4</v>
      </c>
      <c r="L4818" s="96">
        <f t="shared" si="455"/>
        <v>1.2899999999999999E-3</v>
      </c>
    </row>
    <row r="4819" spans="1:12" ht="13.95" customHeight="1" x14ac:dyDescent="0.3">
      <c r="A4819" s="94">
        <v>44530</v>
      </c>
      <c r="B4819" s="57" t="s">
        <v>248</v>
      </c>
      <c r="C4819" s="57" t="s">
        <v>120</v>
      </c>
      <c r="D4819" s="19" t="str">
        <f t="shared" si="450"/>
        <v>Cyclicals</v>
      </c>
      <c r="E4819" s="19" t="str">
        <f t="shared" si="451"/>
        <v>Cyclicals ex-WEG &amp; Embraer</v>
      </c>
      <c r="F4819" s="100">
        <v>1.33E-3</v>
      </c>
      <c r="I4819" s="20">
        <f t="shared" si="452"/>
        <v>0</v>
      </c>
      <c r="J4819" s="102">
        <f t="shared" si="453"/>
        <v>0</v>
      </c>
      <c r="K4819" s="102">
        <f t="shared" si="454"/>
        <v>0</v>
      </c>
      <c r="L4819" s="96">
        <f t="shared" si="455"/>
        <v>0</v>
      </c>
    </row>
    <row r="4820" spans="1:12" ht="13.95" customHeight="1" x14ac:dyDescent="0.3">
      <c r="A4820" s="94">
        <v>44561</v>
      </c>
      <c r="B4820" s="57" t="s">
        <v>248</v>
      </c>
      <c r="C4820" s="57" t="s">
        <v>120</v>
      </c>
      <c r="D4820" s="19" t="str">
        <f t="shared" si="450"/>
        <v>Cyclicals</v>
      </c>
      <c r="E4820" s="19" t="str">
        <f t="shared" si="451"/>
        <v>Cyclicals ex-WEG &amp; Embraer</v>
      </c>
      <c r="F4820" s="100">
        <v>1.5399999999999999E-3</v>
      </c>
      <c r="G4820" s="101">
        <v>31.388000000000002</v>
      </c>
      <c r="H4820" s="98">
        <v>6.5129999999999993E-2</v>
      </c>
      <c r="I4820" s="20">
        <f t="shared" si="452"/>
        <v>1</v>
      </c>
      <c r="J4820" s="102">
        <f t="shared" si="453"/>
        <v>4.9063336306868863E-5</v>
      </c>
      <c r="K4820" s="102">
        <f t="shared" si="454"/>
        <v>7.5331393070580174E-4</v>
      </c>
      <c r="L4820" s="96">
        <f t="shared" si="455"/>
        <v>1.5399999999999999E-3</v>
      </c>
    </row>
    <row r="4821" spans="1:12" ht="13.95" customHeight="1" x14ac:dyDescent="0.3">
      <c r="A4821" s="94">
        <v>44592</v>
      </c>
      <c r="B4821" s="57" t="s">
        <v>248</v>
      </c>
      <c r="C4821" s="57" t="s">
        <v>120</v>
      </c>
      <c r="D4821" s="19" t="str">
        <f t="shared" si="450"/>
        <v>Cyclicals</v>
      </c>
      <c r="E4821" s="19" t="str">
        <f t="shared" si="451"/>
        <v>Cyclicals ex-WEG &amp; Embraer</v>
      </c>
      <c r="F4821" s="100">
        <v>1.5900000000000001E-3</v>
      </c>
      <c r="G4821" s="101">
        <v>19.864000000000001</v>
      </c>
      <c r="H4821" s="98">
        <v>7.3090000000000002E-2</v>
      </c>
      <c r="I4821" s="20">
        <f t="shared" si="452"/>
        <v>1</v>
      </c>
      <c r="J4821" s="102">
        <f t="shared" si="453"/>
        <v>8.0044301248489731E-5</v>
      </c>
      <c r="K4821" s="102">
        <f t="shared" si="454"/>
        <v>1.0951470960253076E-3</v>
      </c>
      <c r="L4821" s="96">
        <f t="shared" si="455"/>
        <v>1.5900000000000001E-3</v>
      </c>
    </row>
    <row r="4822" spans="1:12" ht="13.95" customHeight="1" x14ac:dyDescent="0.3">
      <c r="A4822" s="94">
        <v>44620</v>
      </c>
      <c r="B4822" s="57" t="s">
        <v>248</v>
      </c>
      <c r="C4822" s="57" t="s">
        <v>120</v>
      </c>
      <c r="D4822" s="19" t="str">
        <f t="shared" si="450"/>
        <v>Cyclicals</v>
      </c>
      <c r="E4822" s="19" t="str">
        <f t="shared" si="451"/>
        <v>Cyclicals ex-WEG &amp; Embraer</v>
      </c>
      <c r="F4822" s="100">
        <v>1.5299999999999999E-3</v>
      </c>
      <c r="G4822" s="101">
        <v>18.992000000000001</v>
      </c>
      <c r="H4822" s="98">
        <v>6.6269999999999996E-2</v>
      </c>
      <c r="I4822" s="20">
        <f t="shared" si="452"/>
        <v>1</v>
      </c>
      <c r="J4822" s="102">
        <f t="shared" si="453"/>
        <v>8.0560235888795274E-5</v>
      </c>
      <c r="K4822" s="102">
        <f t="shared" si="454"/>
        <v>1.2156365759588845E-3</v>
      </c>
      <c r="L4822" s="96">
        <f t="shared" si="455"/>
        <v>1.5299999999999999E-3</v>
      </c>
    </row>
    <row r="4823" spans="1:12" ht="13.95" customHeight="1" x14ac:dyDescent="0.3">
      <c r="A4823" s="94">
        <v>44651</v>
      </c>
      <c r="B4823" s="57" t="s">
        <v>248</v>
      </c>
      <c r="C4823" s="57" t="s">
        <v>120</v>
      </c>
      <c r="D4823" s="19" t="str">
        <f t="shared" si="450"/>
        <v>Cyclicals</v>
      </c>
      <c r="E4823" s="19" t="str">
        <f t="shared" si="451"/>
        <v>Cyclicals ex-WEG &amp; Embraer</v>
      </c>
      <c r="F4823" s="100">
        <v>1.5299999999999999E-3</v>
      </c>
      <c r="G4823" s="101">
        <v>19.233000000000001</v>
      </c>
      <c r="H4823" s="98">
        <v>6.812E-2</v>
      </c>
      <c r="I4823" s="20">
        <f t="shared" si="452"/>
        <v>1</v>
      </c>
      <c r="J4823" s="102">
        <f t="shared" si="453"/>
        <v>7.9550772110435181E-5</v>
      </c>
      <c r="K4823" s="102">
        <f t="shared" si="454"/>
        <v>1.1678034660956428E-3</v>
      </c>
      <c r="L4823" s="96">
        <f t="shared" si="455"/>
        <v>1.5299999999999999E-3</v>
      </c>
    </row>
    <row r="4824" spans="1:12" ht="13.95" customHeight="1" x14ac:dyDescent="0.3">
      <c r="A4824" s="94">
        <v>44681</v>
      </c>
      <c r="B4824" s="57" t="s">
        <v>248</v>
      </c>
      <c r="C4824" s="57" t="s">
        <v>120</v>
      </c>
      <c r="D4824" s="19" t="str">
        <f t="shared" si="450"/>
        <v>Cyclicals</v>
      </c>
      <c r="E4824" s="19" t="str">
        <f t="shared" si="451"/>
        <v>Cyclicals ex-WEG &amp; Embraer</v>
      </c>
      <c r="F4824" s="100">
        <v>1.8500000000000001E-3</v>
      </c>
      <c r="G4824" s="101">
        <v>18.042000000000002</v>
      </c>
      <c r="H4824" s="98">
        <v>5.74E-2</v>
      </c>
      <c r="I4824" s="20">
        <f t="shared" si="452"/>
        <v>1</v>
      </c>
      <c r="J4824" s="102">
        <f t="shared" si="453"/>
        <v>1.025385212282452E-4</v>
      </c>
      <c r="K4824" s="102">
        <f t="shared" si="454"/>
        <v>1.7863853872516586E-3</v>
      </c>
      <c r="L4824" s="96">
        <f t="shared" si="455"/>
        <v>1.8500000000000001E-3</v>
      </c>
    </row>
    <row r="4825" spans="1:12" ht="13.95" customHeight="1" x14ac:dyDescent="0.3">
      <c r="A4825" s="94">
        <v>44712</v>
      </c>
      <c r="B4825" s="57" t="s">
        <v>248</v>
      </c>
      <c r="C4825" s="57" t="s">
        <v>120</v>
      </c>
      <c r="D4825" s="19" t="str">
        <f t="shared" si="450"/>
        <v>Cyclicals</v>
      </c>
      <c r="E4825" s="19" t="str">
        <f t="shared" si="451"/>
        <v>Cyclicals ex-WEG &amp; Embraer</v>
      </c>
      <c r="F4825" s="100">
        <v>1.74E-3</v>
      </c>
      <c r="G4825" s="101">
        <v>17.169</v>
      </c>
      <c r="H4825" s="98">
        <v>5.5449999999999999E-2</v>
      </c>
      <c r="I4825" s="20">
        <f t="shared" si="452"/>
        <v>1</v>
      </c>
      <c r="J4825" s="102">
        <f t="shared" si="453"/>
        <v>1.0134544819150795E-4</v>
      </c>
      <c r="K4825" s="102">
        <f t="shared" si="454"/>
        <v>1.8276906797386465E-3</v>
      </c>
      <c r="L4825" s="96">
        <f t="shared" si="455"/>
        <v>1.74E-3</v>
      </c>
    </row>
    <row r="4826" spans="1:12" ht="13.95" customHeight="1" x14ac:dyDescent="0.3">
      <c r="A4826" s="94">
        <v>44742</v>
      </c>
      <c r="B4826" s="57" t="s">
        <v>248</v>
      </c>
      <c r="C4826" s="57" t="s">
        <v>120</v>
      </c>
      <c r="D4826" s="19" t="str">
        <f t="shared" si="450"/>
        <v>Cyclicals</v>
      </c>
      <c r="E4826" s="19" t="str">
        <f t="shared" si="451"/>
        <v>Cyclicals ex-WEG &amp; Embraer</v>
      </c>
      <c r="F4826" s="100">
        <v>1.7700000000000001E-3</v>
      </c>
      <c r="G4826" s="101">
        <v>15.266999999999999</v>
      </c>
      <c r="H4826" s="98">
        <v>5.7009999999999998E-2</v>
      </c>
      <c r="I4826" s="20">
        <f t="shared" si="452"/>
        <v>1</v>
      </c>
      <c r="J4826" s="102">
        <f t="shared" si="453"/>
        <v>1.1593633326783258E-4</v>
      </c>
      <c r="K4826" s="102">
        <f t="shared" si="454"/>
        <v>2.0336139847015014E-3</v>
      </c>
      <c r="L4826" s="96">
        <f t="shared" si="455"/>
        <v>1.7700000000000001E-3</v>
      </c>
    </row>
    <row r="4827" spans="1:12" ht="13.95" customHeight="1" x14ac:dyDescent="0.3">
      <c r="A4827" s="94">
        <v>44773</v>
      </c>
      <c r="B4827" s="57" t="s">
        <v>248</v>
      </c>
      <c r="C4827" s="57" t="s">
        <v>120</v>
      </c>
      <c r="D4827" s="19" t="str">
        <f t="shared" si="450"/>
        <v>Cyclicals</v>
      </c>
      <c r="E4827" s="19" t="str">
        <f t="shared" si="451"/>
        <v>Cyclicals ex-WEG &amp; Embraer</v>
      </c>
      <c r="F4827" s="100">
        <v>1.8500000000000001E-3</v>
      </c>
      <c r="G4827" s="101">
        <v>15.499000000000001</v>
      </c>
      <c r="H4827" s="98">
        <v>5.9349999999999993E-2</v>
      </c>
      <c r="I4827" s="20">
        <f t="shared" si="452"/>
        <v>1</v>
      </c>
      <c r="J4827" s="102">
        <f t="shared" si="453"/>
        <v>1.1936253951867862E-4</v>
      </c>
      <c r="K4827" s="102">
        <f t="shared" si="454"/>
        <v>2.0111632606348547E-3</v>
      </c>
      <c r="L4827" s="96">
        <f t="shared" si="455"/>
        <v>1.8500000000000001E-3</v>
      </c>
    </row>
    <row r="4828" spans="1:12" ht="13.95" customHeight="1" x14ac:dyDescent="0.3">
      <c r="A4828" s="94">
        <v>44804</v>
      </c>
      <c r="B4828" s="57" t="s">
        <v>248</v>
      </c>
      <c r="C4828" s="57" t="s">
        <v>120</v>
      </c>
      <c r="D4828" s="19" t="str">
        <f t="shared" si="450"/>
        <v>Cyclicals</v>
      </c>
      <c r="E4828" s="19" t="str">
        <f t="shared" si="451"/>
        <v>Cyclicals ex-WEG &amp; Embraer</v>
      </c>
      <c r="F4828" s="100">
        <v>1.7899999999999999E-3</v>
      </c>
      <c r="G4828" s="101">
        <v>15.816000000000001</v>
      </c>
      <c r="H4828" s="98">
        <v>6.1780000000000002E-2</v>
      </c>
      <c r="I4828" s="20">
        <f t="shared" si="452"/>
        <v>1</v>
      </c>
      <c r="J4828" s="102">
        <f t="shared" si="453"/>
        <v>1.131765300961052E-4</v>
      </c>
      <c r="K4828" s="102">
        <f t="shared" si="454"/>
        <v>1.8319282955018645E-3</v>
      </c>
      <c r="L4828" s="96">
        <f t="shared" si="455"/>
        <v>1.7899999999999999E-3</v>
      </c>
    </row>
    <row r="4829" spans="1:12" ht="13.95" customHeight="1" x14ac:dyDescent="0.3">
      <c r="A4829" s="94">
        <v>44834</v>
      </c>
      <c r="B4829" s="57" t="s">
        <v>248</v>
      </c>
      <c r="C4829" s="57" t="s">
        <v>120</v>
      </c>
      <c r="D4829" s="19" t="str">
        <f t="shared" si="450"/>
        <v>Cyclicals</v>
      </c>
      <c r="E4829" s="19" t="str">
        <f t="shared" si="451"/>
        <v>Cyclicals ex-WEG &amp; Embraer</v>
      </c>
      <c r="F4829" s="100">
        <v>1.7700000000000001E-3</v>
      </c>
      <c r="G4829" s="101">
        <v>15.183</v>
      </c>
      <c r="H4829" s="98">
        <v>6.2990000000000004E-2</v>
      </c>
      <c r="I4829" s="20">
        <f t="shared" si="452"/>
        <v>1</v>
      </c>
      <c r="J4829" s="102">
        <f t="shared" si="453"/>
        <v>1.1657775143252323E-4</v>
      </c>
      <c r="K4829" s="102">
        <f t="shared" si="454"/>
        <v>1.8507342662727928E-3</v>
      </c>
      <c r="L4829" s="96">
        <f t="shared" si="455"/>
        <v>1.7700000000000001E-3</v>
      </c>
    </row>
    <row r="4830" spans="1:12" ht="13.95" customHeight="1" x14ac:dyDescent="0.3">
      <c r="A4830" s="94">
        <v>44865</v>
      </c>
      <c r="B4830" s="57" t="s">
        <v>248</v>
      </c>
      <c r="C4830" s="57" t="s">
        <v>120</v>
      </c>
      <c r="D4830" s="19" t="str">
        <f t="shared" si="450"/>
        <v>Cyclicals</v>
      </c>
      <c r="E4830" s="19" t="str">
        <f t="shared" si="451"/>
        <v>Cyclicals ex-WEG &amp; Embraer</v>
      </c>
      <c r="F4830" s="100">
        <v>2.1700000000000001E-3</v>
      </c>
      <c r="G4830" s="101">
        <v>16.524999999999999</v>
      </c>
      <c r="H4830" s="98">
        <v>7.2209999999999996E-2</v>
      </c>
      <c r="I4830" s="20">
        <f t="shared" si="452"/>
        <v>1</v>
      </c>
      <c r="J4830" s="102">
        <f t="shared" si="453"/>
        <v>1.3131618759455372E-4</v>
      </c>
      <c r="K4830" s="102">
        <f t="shared" si="454"/>
        <v>1.8185318874747781E-3</v>
      </c>
      <c r="L4830" s="96">
        <f t="shared" si="455"/>
        <v>2.1700000000000001E-3</v>
      </c>
    </row>
    <row r="4831" spans="1:12" ht="13.95" customHeight="1" x14ac:dyDescent="0.3">
      <c r="A4831" s="94">
        <v>44895</v>
      </c>
      <c r="B4831" s="57" t="s">
        <v>248</v>
      </c>
      <c r="C4831" s="57" t="s">
        <v>120</v>
      </c>
      <c r="D4831" s="19" t="str">
        <f t="shared" si="450"/>
        <v>Cyclicals</v>
      </c>
      <c r="E4831" s="19" t="str">
        <f t="shared" si="451"/>
        <v>Cyclicals ex-WEG &amp; Embraer</v>
      </c>
      <c r="F4831" s="100">
        <v>1.9599999999999999E-3</v>
      </c>
      <c r="G4831" s="101">
        <v>14.492000000000001</v>
      </c>
      <c r="H4831" s="98">
        <v>8.4169999999999995E-2</v>
      </c>
      <c r="I4831" s="20">
        <f t="shared" si="452"/>
        <v>1</v>
      </c>
      <c r="J4831" s="102">
        <f t="shared" si="453"/>
        <v>1.3524703284570797E-4</v>
      </c>
      <c r="K4831" s="102">
        <f t="shared" si="454"/>
        <v>1.6068318028479027E-3</v>
      </c>
      <c r="L4831" s="96">
        <f t="shared" si="455"/>
        <v>1.9599999999999999E-3</v>
      </c>
    </row>
    <row r="4832" spans="1:12" ht="13.95" customHeight="1" x14ac:dyDescent="0.3">
      <c r="A4832" s="94">
        <v>44926</v>
      </c>
      <c r="B4832" s="57" t="s">
        <v>248</v>
      </c>
      <c r="C4832" s="57" t="s">
        <v>120</v>
      </c>
      <c r="D4832" s="19" t="str">
        <f t="shared" si="450"/>
        <v>Cyclicals</v>
      </c>
      <c r="E4832" s="19" t="str">
        <f t="shared" si="451"/>
        <v>Cyclicals ex-WEG &amp; Embraer</v>
      </c>
      <c r="F4832" s="100">
        <v>2.0300000000000001E-3</v>
      </c>
      <c r="G4832" s="101">
        <v>14.738</v>
      </c>
      <c r="H4832" s="98">
        <v>7.3340000000000002E-2</v>
      </c>
      <c r="I4832" s="20">
        <f t="shared" si="452"/>
        <v>1</v>
      </c>
      <c r="J4832" s="102">
        <f t="shared" si="453"/>
        <v>1.377391776360429E-4</v>
      </c>
      <c r="K4832" s="102">
        <f t="shared" si="454"/>
        <v>1.8780907776935218E-3</v>
      </c>
      <c r="L4832" s="96">
        <f t="shared" si="455"/>
        <v>2.0300000000000001E-3</v>
      </c>
    </row>
    <row r="4833" spans="1:12" ht="13.95" customHeight="1" x14ac:dyDescent="0.3">
      <c r="A4833" s="94">
        <v>44957</v>
      </c>
      <c r="B4833" s="57" t="s">
        <v>248</v>
      </c>
      <c r="C4833" s="57" t="s">
        <v>120</v>
      </c>
      <c r="D4833" s="19" t="str">
        <f t="shared" si="450"/>
        <v>Cyclicals</v>
      </c>
      <c r="E4833" s="19" t="str">
        <f t="shared" si="451"/>
        <v>Cyclicals ex-WEG &amp; Embraer</v>
      </c>
      <c r="F4833" s="100">
        <v>2.0799999999999998E-3</v>
      </c>
      <c r="G4833" s="101">
        <v>16.526</v>
      </c>
      <c r="H4833" s="98">
        <v>7.7039999999999997E-2</v>
      </c>
      <c r="I4833" s="20">
        <f t="shared" si="452"/>
        <v>1</v>
      </c>
      <c r="J4833" s="102">
        <f t="shared" si="453"/>
        <v>1.2586227762313929E-4</v>
      </c>
      <c r="K4833" s="102">
        <f t="shared" si="454"/>
        <v>1.6337263450563252E-3</v>
      </c>
      <c r="L4833" s="96">
        <f t="shared" si="455"/>
        <v>2.0799999999999998E-3</v>
      </c>
    </row>
    <row r="4834" spans="1:12" ht="13.95" customHeight="1" x14ac:dyDescent="0.3">
      <c r="A4834" s="94">
        <v>44985</v>
      </c>
      <c r="B4834" s="57" t="s">
        <v>248</v>
      </c>
      <c r="C4834" s="57" t="s">
        <v>120</v>
      </c>
      <c r="D4834" s="19" t="str">
        <f t="shared" si="450"/>
        <v>Cyclicals</v>
      </c>
      <c r="E4834" s="19" t="str">
        <f t="shared" si="451"/>
        <v>Cyclicals ex-WEG &amp; Embraer</v>
      </c>
      <c r="F4834" s="100">
        <v>2.2300000000000002E-3</v>
      </c>
      <c r="G4834" s="101">
        <v>16.675999999999998</v>
      </c>
      <c r="H4834" s="98">
        <v>7.8820000000000001E-2</v>
      </c>
      <c r="I4834" s="20">
        <f t="shared" si="452"/>
        <v>1</v>
      </c>
      <c r="J4834" s="102">
        <f t="shared" si="453"/>
        <v>1.3372511393619575E-4</v>
      </c>
      <c r="K4834" s="102">
        <f t="shared" si="454"/>
        <v>1.6965886061430569E-3</v>
      </c>
      <c r="L4834" s="96">
        <f t="shared" si="455"/>
        <v>2.2300000000000002E-3</v>
      </c>
    </row>
    <row r="4835" spans="1:12" ht="13.95" customHeight="1" x14ac:dyDescent="0.3">
      <c r="A4835" s="94">
        <v>45016</v>
      </c>
      <c r="B4835" s="57" t="s">
        <v>248</v>
      </c>
      <c r="C4835" s="57" t="s">
        <v>120</v>
      </c>
      <c r="D4835" s="19" t="str">
        <f t="shared" si="450"/>
        <v>Cyclicals</v>
      </c>
      <c r="E4835" s="19" t="str">
        <f t="shared" si="451"/>
        <v>Cyclicals ex-WEG &amp; Embraer</v>
      </c>
      <c r="F4835" s="100">
        <v>2.3E-3</v>
      </c>
      <c r="G4835" s="101">
        <v>14.744999999999999</v>
      </c>
      <c r="H4835" s="98">
        <v>8.1110000000000002E-2</v>
      </c>
      <c r="I4835" s="20">
        <f t="shared" si="452"/>
        <v>1</v>
      </c>
      <c r="J4835" s="102">
        <f t="shared" si="453"/>
        <v>1.5598507968802983E-4</v>
      </c>
      <c r="K4835" s="102">
        <f t="shared" si="454"/>
        <v>1.923130066428675E-3</v>
      </c>
      <c r="L4835" s="96">
        <f t="shared" si="455"/>
        <v>2.3E-3</v>
      </c>
    </row>
    <row r="4836" spans="1:12" ht="13.95" customHeight="1" x14ac:dyDescent="0.3">
      <c r="A4836" s="94">
        <v>45046</v>
      </c>
      <c r="B4836" s="57" t="s">
        <v>248</v>
      </c>
      <c r="C4836" s="57" t="s">
        <v>120</v>
      </c>
      <c r="D4836" s="19" t="str">
        <f t="shared" si="450"/>
        <v>Cyclicals</v>
      </c>
      <c r="E4836" s="19" t="str">
        <f t="shared" si="451"/>
        <v>Cyclicals ex-WEG &amp; Embraer</v>
      </c>
      <c r="F4836" s="100">
        <v>2.3900000000000002E-3</v>
      </c>
      <c r="G4836" s="101">
        <v>14.74</v>
      </c>
      <c r="H4836" s="98">
        <v>8.7739999999999985E-2</v>
      </c>
      <c r="I4836" s="20">
        <f t="shared" si="452"/>
        <v>1</v>
      </c>
      <c r="J4836" s="102">
        <f t="shared" si="453"/>
        <v>1.621438263229308E-4</v>
      </c>
      <c r="K4836" s="102">
        <f t="shared" si="454"/>
        <v>1.8480034912574746E-3</v>
      </c>
      <c r="L4836" s="96">
        <f t="shared" si="455"/>
        <v>2.3900000000000002E-3</v>
      </c>
    </row>
    <row r="4837" spans="1:12" ht="13.95" customHeight="1" x14ac:dyDescent="0.3">
      <c r="A4837" s="94">
        <v>45077</v>
      </c>
      <c r="B4837" s="57" t="s">
        <v>248</v>
      </c>
      <c r="C4837" s="57" t="s">
        <v>120</v>
      </c>
      <c r="D4837" s="19" t="str">
        <f t="shared" si="450"/>
        <v>Cyclicals</v>
      </c>
      <c r="E4837" s="19" t="str">
        <f t="shared" si="451"/>
        <v>Cyclicals ex-WEG &amp; Embraer</v>
      </c>
      <c r="F4837" s="100">
        <v>2.47E-3</v>
      </c>
      <c r="G4837" s="101">
        <v>15.448</v>
      </c>
      <c r="H4837" s="98">
        <v>8.8719999999999993E-2</v>
      </c>
      <c r="I4837" s="20">
        <f t="shared" si="452"/>
        <v>1</v>
      </c>
      <c r="J4837" s="102">
        <f t="shared" si="453"/>
        <v>1.5989124805800104E-4</v>
      </c>
      <c r="K4837" s="102">
        <f t="shared" si="454"/>
        <v>1.8022007220243582E-3</v>
      </c>
      <c r="L4837" s="96">
        <f t="shared" si="455"/>
        <v>2.47E-3</v>
      </c>
    </row>
    <row r="4838" spans="1:12" ht="13.95" customHeight="1" x14ac:dyDescent="0.3">
      <c r="A4838" s="94">
        <v>45107</v>
      </c>
      <c r="B4838" s="57" t="s">
        <v>248</v>
      </c>
      <c r="C4838" s="57" t="s">
        <v>120</v>
      </c>
      <c r="D4838" s="19" t="str">
        <f t="shared" si="450"/>
        <v>Cyclicals</v>
      </c>
      <c r="E4838" s="19" t="str">
        <f t="shared" si="451"/>
        <v>Cyclicals ex-WEG &amp; Embraer</v>
      </c>
      <c r="F4838" s="100">
        <v>2.3600000000000001E-3</v>
      </c>
      <c r="G4838" s="101">
        <v>17.273</v>
      </c>
      <c r="H4838" s="98">
        <v>9.1300000000000006E-2</v>
      </c>
      <c r="I4838" s="20">
        <f t="shared" si="452"/>
        <v>1</v>
      </c>
      <c r="J4838" s="102">
        <f t="shared" si="453"/>
        <v>1.3662942164071093E-4</v>
      </c>
      <c r="K4838" s="102">
        <f t="shared" si="454"/>
        <v>1.496488736480952E-3</v>
      </c>
      <c r="L4838" s="96">
        <f t="shared" si="455"/>
        <v>2.3600000000000001E-3</v>
      </c>
    </row>
    <row r="4839" spans="1:12" ht="13.95" customHeight="1" x14ac:dyDescent="0.3">
      <c r="A4839" s="94">
        <v>45138</v>
      </c>
      <c r="B4839" s="57" t="s">
        <v>248</v>
      </c>
      <c r="C4839" s="57" t="s">
        <v>120</v>
      </c>
      <c r="D4839" s="19" t="str">
        <f t="shared" si="450"/>
        <v>Cyclicals</v>
      </c>
      <c r="E4839" s="19" t="str">
        <f t="shared" si="451"/>
        <v>Cyclicals ex-WEG &amp; Embraer</v>
      </c>
      <c r="F4839" s="100">
        <v>2.2200000000000002E-3</v>
      </c>
      <c r="G4839" s="101">
        <v>15.034000000000001</v>
      </c>
      <c r="H4839" s="98">
        <v>9.2399999999999996E-2</v>
      </c>
      <c r="I4839" s="20">
        <f t="shared" si="452"/>
        <v>1</v>
      </c>
      <c r="J4839" s="102">
        <f t="shared" si="453"/>
        <v>1.4766529200478914E-4</v>
      </c>
      <c r="K4839" s="102">
        <f t="shared" si="454"/>
        <v>1.5981092208310513E-3</v>
      </c>
      <c r="L4839" s="96">
        <f t="shared" si="455"/>
        <v>2.2200000000000002E-3</v>
      </c>
    </row>
    <row r="4840" spans="1:12" ht="13.95" customHeight="1" x14ac:dyDescent="0.3">
      <c r="A4840" s="94">
        <v>45169</v>
      </c>
      <c r="B4840" s="57" t="s">
        <v>248</v>
      </c>
      <c r="C4840" s="57" t="s">
        <v>120</v>
      </c>
      <c r="D4840" s="19" t="str">
        <f t="shared" si="450"/>
        <v>Cyclicals</v>
      </c>
      <c r="E4840" s="19" t="str">
        <f t="shared" si="451"/>
        <v>Cyclicals ex-WEG &amp; Embraer</v>
      </c>
      <c r="F4840" s="100">
        <v>2.2300000000000002E-3</v>
      </c>
      <c r="G4840" s="101">
        <v>13.888999999999999</v>
      </c>
      <c r="H4840" s="98">
        <v>9.1380000000000003E-2</v>
      </c>
      <c r="I4840" s="20">
        <f t="shared" si="452"/>
        <v>1</v>
      </c>
      <c r="J4840" s="102">
        <f t="shared" si="453"/>
        <v>1.6055871553027578E-4</v>
      </c>
      <c r="K4840" s="102">
        <f t="shared" si="454"/>
        <v>1.7570443809397655E-3</v>
      </c>
      <c r="L4840" s="96">
        <f t="shared" si="455"/>
        <v>2.2300000000000002E-3</v>
      </c>
    </row>
    <row r="4841" spans="1:12" ht="13.95" customHeight="1" x14ac:dyDescent="0.3">
      <c r="A4841" s="94">
        <v>45199</v>
      </c>
      <c r="B4841" s="57" t="s">
        <v>248</v>
      </c>
      <c r="C4841" s="57" t="s">
        <v>120</v>
      </c>
      <c r="D4841" s="19" t="str">
        <f t="shared" si="450"/>
        <v>Cyclicals</v>
      </c>
      <c r="E4841" s="19" t="str">
        <f t="shared" si="451"/>
        <v>Cyclicals ex-WEG &amp; Embraer</v>
      </c>
      <c r="F4841" s="100">
        <v>2.16E-3</v>
      </c>
      <c r="G4841" s="101">
        <v>14.019</v>
      </c>
      <c r="H4841" s="98">
        <v>9.1639999999999999E-2</v>
      </c>
      <c r="I4841" s="20">
        <f t="shared" si="452"/>
        <v>1</v>
      </c>
      <c r="J4841" s="102">
        <f t="shared" si="453"/>
        <v>1.5407661031457308E-4</v>
      </c>
      <c r="K4841" s="102">
        <f t="shared" si="454"/>
        <v>1.6813248615732549E-3</v>
      </c>
      <c r="L4841" s="96">
        <f t="shared" si="455"/>
        <v>2.16E-3</v>
      </c>
    </row>
    <row r="4842" spans="1:12" ht="13.95" customHeight="1" x14ac:dyDescent="0.3">
      <c r="A4842" s="94">
        <v>45230</v>
      </c>
      <c r="B4842" s="57" t="s">
        <v>248</v>
      </c>
      <c r="C4842" s="57" t="s">
        <v>120</v>
      </c>
      <c r="D4842" s="19" t="str">
        <f t="shared" si="450"/>
        <v>Cyclicals</v>
      </c>
      <c r="E4842" s="19" t="str">
        <f t="shared" si="451"/>
        <v>Cyclicals ex-WEG &amp; Embraer</v>
      </c>
      <c r="F4842" s="100">
        <v>2.2100000000000002E-3</v>
      </c>
      <c r="G4842" s="101">
        <v>12.231</v>
      </c>
      <c r="H4842" s="98">
        <v>9.4559999999999991E-2</v>
      </c>
      <c r="I4842" s="20">
        <f t="shared" si="452"/>
        <v>1</v>
      </c>
      <c r="J4842" s="102">
        <f t="shared" si="453"/>
        <v>1.8068841468399968E-4</v>
      </c>
      <c r="K4842" s="102">
        <f t="shared" si="454"/>
        <v>1.9108334886209781E-3</v>
      </c>
      <c r="L4842" s="96">
        <f t="shared" si="455"/>
        <v>2.2100000000000002E-3</v>
      </c>
    </row>
    <row r="4843" spans="1:12" ht="13.95" customHeight="1" x14ac:dyDescent="0.3">
      <c r="A4843" s="94">
        <v>45260</v>
      </c>
      <c r="B4843" s="57" t="s">
        <v>248</v>
      </c>
      <c r="C4843" s="57" t="s">
        <v>120</v>
      </c>
      <c r="D4843" s="19" t="str">
        <f t="shared" si="450"/>
        <v>Cyclicals</v>
      </c>
      <c r="E4843" s="19" t="str">
        <f t="shared" si="451"/>
        <v>Cyclicals ex-WEG &amp; Embraer</v>
      </c>
      <c r="F4843" s="100">
        <v>2.2799999999999999E-3</v>
      </c>
      <c r="G4843" s="101">
        <v>13.702</v>
      </c>
      <c r="H4843" s="98">
        <v>9.5199999999999993E-2</v>
      </c>
      <c r="I4843" s="20">
        <f t="shared" si="452"/>
        <v>1</v>
      </c>
      <c r="J4843" s="102">
        <f t="shared" si="453"/>
        <v>1.6639906582980587E-4</v>
      </c>
      <c r="K4843" s="102">
        <f t="shared" si="454"/>
        <v>1.7478893469517424E-3</v>
      </c>
      <c r="L4843" s="96">
        <f t="shared" si="455"/>
        <v>2.2799999999999999E-3</v>
      </c>
    </row>
    <row r="4844" spans="1:12" ht="13.95" customHeight="1" x14ac:dyDescent="0.3">
      <c r="A4844" s="94">
        <v>45291</v>
      </c>
      <c r="B4844" s="57" t="s">
        <v>248</v>
      </c>
      <c r="C4844" s="57" t="s">
        <v>120</v>
      </c>
      <c r="D4844" s="19" t="str">
        <f t="shared" si="450"/>
        <v>Cyclicals</v>
      </c>
      <c r="E4844" s="19" t="str">
        <f t="shared" si="451"/>
        <v>Cyclicals ex-WEG &amp; Embraer</v>
      </c>
      <c r="F4844" s="100">
        <v>2.32E-3</v>
      </c>
      <c r="G4844" s="101">
        <v>14.5</v>
      </c>
      <c r="H4844" s="98">
        <v>9.6669999999999992E-2</v>
      </c>
      <c r="I4844" s="20">
        <f t="shared" si="452"/>
        <v>1</v>
      </c>
      <c r="J4844" s="102">
        <f t="shared" si="453"/>
        <v>1.6000000000000001E-4</v>
      </c>
      <c r="K4844" s="102">
        <f t="shared" si="454"/>
        <v>1.6551153408503158E-3</v>
      </c>
      <c r="L4844" s="96">
        <f t="shared" si="455"/>
        <v>2.32E-3</v>
      </c>
    </row>
    <row r="4845" spans="1:12" ht="13.95" customHeight="1" x14ac:dyDescent="0.3">
      <c r="A4845" s="94">
        <v>45322</v>
      </c>
      <c r="B4845" s="57" t="s">
        <v>248</v>
      </c>
      <c r="C4845" s="57" t="s">
        <v>120</v>
      </c>
      <c r="D4845" s="19" t="str">
        <f t="shared" si="450"/>
        <v>Cyclicals</v>
      </c>
      <c r="E4845" s="19" t="str">
        <f t="shared" si="451"/>
        <v>Cyclicals ex-WEG &amp; Embraer</v>
      </c>
      <c r="F4845" s="100">
        <v>2.3900000000000002E-3</v>
      </c>
      <c r="G4845" s="101">
        <v>14.744</v>
      </c>
      <c r="H4845" s="98">
        <v>9.5519999999999994E-2</v>
      </c>
      <c r="I4845" s="20">
        <f t="shared" si="452"/>
        <v>1</v>
      </c>
      <c r="J4845" s="102">
        <f t="shared" si="453"/>
        <v>1.620998372219208E-4</v>
      </c>
      <c r="K4845" s="102">
        <f t="shared" si="454"/>
        <v>1.6970250965443971E-3</v>
      </c>
      <c r="L4845" s="96">
        <f t="shared" si="455"/>
        <v>2.3900000000000002E-3</v>
      </c>
    </row>
    <row r="4846" spans="1:12" ht="13.95" customHeight="1" x14ac:dyDescent="0.3">
      <c r="A4846" s="94">
        <v>45351</v>
      </c>
      <c r="B4846" s="57" t="s">
        <v>248</v>
      </c>
      <c r="C4846" s="57" t="s">
        <v>120</v>
      </c>
      <c r="D4846" s="19" t="str">
        <f t="shared" si="450"/>
        <v>Cyclicals</v>
      </c>
      <c r="E4846" s="19" t="str">
        <f t="shared" si="451"/>
        <v>Cyclicals ex-WEG &amp; Embraer</v>
      </c>
      <c r="F4846" s="100">
        <v>2.3400000000000001E-3</v>
      </c>
      <c r="G4846" s="101">
        <v>14.332000000000001</v>
      </c>
      <c r="H4846" s="98">
        <v>9.5600000000000004E-2</v>
      </c>
      <c r="I4846" s="20">
        <f t="shared" si="452"/>
        <v>1</v>
      </c>
      <c r="J4846" s="102">
        <f t="shared" si="453"/>
        <v>1.632710019536701E-4</v>
      </c>
      <c r="K4846" s="102">
        <f t="shared" si="454"/>
        <v>1.7078556689714445E-3</v>
      </c>
      <c r="L4846" s="96">
        <f t="shared" si="455"/>
        <v>2.3400000000000001E-3</v>
      </c>
    </row>
    <row r="4847" spans="1:12" ht="13.95" customHeight="1" x14ac:dyDescent="0.3">
      <c r="A4847" s="94">
        <v>45382</v>
      </c>
      <c r="B4847" s="57" t="s">
        <v>248</v>
      </c>
      <c r="C4847" s="57" t="s">
        <v>120</v>
      </c>
      <c r="D4847" s="19" t="str">
        <f t="shared" si="450"/>
        <v>Cyclicals</v>
      </c>
      <c r="E4847" s="19" t="str">
        <f t="shared" si="451"/>
        <v>Cyclicals ex-WEG &amp; Embraer</v>
      </c>
      <c r="F4847" s="100">
        <v>2.3500000000000001E-3</v>
      </c>
      <c r="G4847" s="101">
        <v>13.722</v>
      </c>
      <c r="H4847" s="98">
        <v>0.10458000000000001</v>
      </c>
      <c r="I4847" s="20">
        <f t="shared" si="452"/>
        <v>1</v>
      </c>
      <c r="J4847" s="102">
        <f t="shared" si="453"/>
        <v>1.7125783413496576E-4</v>
      </c>
      <c r="K4847" s="102">
        <f t="shared" si="454"/>
        <v>1.6375773009654404E-3</v>
      </c>
      <c r="L4847" s="96">
        <f t="shared" si="455"/>
        <v>2.3500000000000001E-3</v>
      </c>
    </row>
    <row r="4848" spans="1:12" ht="13.95" customHeight="1" x14ac:dyDescent="0.3">
      <c r="A4848" s="94">
        <v>45412</v>
      </c>
      <c r="B4848" s="57" t="s">
        <v>248</v>
      </c>
      <c r="C4848" s="57" t="s">
        <v>120</v>
      </c>
      <c r="D4848" s="19" t="str">
        <f t="shared" si="450"/>
        <v>Cyclicals</v>
      </c>
      <c r="E4848" s="19" t="str">
        <f t="shared" si="451"/>
        <v>Cyclicals ex-WEG &amp; Embraer</v>
      </c>
      <c r="F4848" s="100">
        <v>2.16E-3</v>
      </c>
      <c r="G4848" s="101">
        <v>12.007999999999999</v>
      </c>
      <c r="H4848" s="98">
        <v>0.10508000000000001</v>
      </c>
      <c r="I4848" s="20">
        <f t="shared" si="452"/>
        <v>1</v>
      </c>
      <c r="J4848" s="102">
        <f t="shared" si="453"/>
        <v>1.7988007994670222E-4</v>
      </c>
      <c r="K4848" s="102">
        <f t="shared" si="454"/>
        <v>1.7118393599800362E-3</v>
      </c>
      <c r="L4848" s="96">
        <f t="shared" si="455"/>
        <v>2.16E-3</v>
      </c>
    </row>
    <row r="4849" spans="1:12" ht="13.95" customHeight="1" x14ac:dyDescent="0.3">
      <c r="A4849" s="94">
        <v>45443</v>
      </c>
      <c r="B4849" s="57" t="s">
        <v>248</v>
      </c>
      <c r="C4849" s="57" t="s">
        <v>120</v>
      </c>
      <c r="D4849" s="19" t="str">
        <f t="shared" si="450"/>
        <v>Cyclicals</v>
      </c>
      <c r="E4849" s="19" t="str">
        <f t="shared" si="451"/>
        <v>Cyclicals ex-WEG &amp; Embraer</v>
      </c>
      <c r="F4849" s="100">
        <v>2.1800000000000001E-3</v>
      </c>
      <c r="G4849" s="101">
        <v>11.64</v>
      </c>
      <c r="H4849" s="98">
        <v>0.10891000000000001</v>
      </c>
      <c r="I4849" s="20">
        <f t="shared" si="452"/>
        <v>1</v>
      </c>
      <c r="J4849" s="102">
        <f t="shared" si="453"/>
        <v>1.8728522336769758E-4</v>
      </c>
      <c r="K4849" s="102">
        <f t="shared" si="454"/>
        <v>1.7196329388274498E-3</v>
      </c>
      <c r="L4849" s="96">
        <f t="shared" si="455"/>
        <v>2.1800000000000001E-3</v>
      </c>
    </row>
    <row r="4850" spans="1:12" ht="13.95" customHeight="1" x14ac:dyDescent="0.3">
      <c r="A4850" s="94">
        <v>45473</v>
      </c>
      <c r="B4850" s="57" t="s">
        <v>248</v>
      </c>
      <c r="C4850" s="57" t="s">
        <v>120</v>
      </c>
      <c r="D4850" s="19" t="str">
        <f t="shared" si="450"/>
        <v>Cyclicals</v>
      </c>
      <c r="E4850" s="19" t="str">
        <f t="shared" si="451"/>
        <v>Cyclicals ex-WEG &amp; Embraer</v>
      </c>
      <c r="F4850" s="100">
        <v>2.2000000000000001E-3</v>
      </c>
      <c r="G4850" s="101">
        <v>11.840999999999999</v>
      </c>
      <c r="H4850" s="98">
        <v>0.11441</v>
      </c>
      <c r="I4850" s="20">
        <f t="shared" si="452"/>
        <v>1</v>
      </c>
      <c r="J4850" s="102">
        <f t="shared" si="453"/>
        <v>1.8579511865551897E-4</v>
      </c>
      <c r="K4850" s="102">
        <f t="shared" si="454"/>
        <v>1.6239412521241062E-3</v>
      </c>
      <c r="L4850" s="96">
        <f t="shared" si="455"/>
        <v>2.2000000000000001E-3</v>
      </c>
    </row>
    <row r="4851" spans="1:12" ht="13.95" customHeight="1" x14ac:dyDescent="0.3">
      <c r="A4851" s="94">
        <v>45504</v>
      </c>
      <c r="B4851" s="57" t="s">
        <v>248</v>
      </c>
      <c r="C4851" s="57" t="s">
        <v>120</v>
      </c>
      <c r="D4851" s="19" t="str">
        <f t="shared" si="450"/>
        <v>Cyclicals</v>
      </c>
      <c r="E4851" s="19" t="str">
        <f t="shared" si="451"/>
        <v>Cyclicals ex-WEG &amp; Embraer</v>
      </c>
      <c r="F4851" s="100">
        <v>2.1700000000000001E-3</v>
      </c>
      <c r="G4851" s="101">
        <v>12.331</v>
      </c>
      <c r="H4851" s="98">
        <v>0.10826</v>
      </c>
      <c r="I4851" s="20">
        <f t="shared" si="452"/>
        <v>1</v>
      </c>
      <c r="J4851" s="102">
        <f t="shared" si="453"/>
        <v>1.7597923931554618E-4</v>
      </c>
      <c r="K4851" s="102">
        <f t="shared" si="454"/>
        <v>1.6255241023050637E-3</v>
      </c>
      <c r="L4851" s="96">
        <f t="shared" si="455"/>
        <v>2.1700000000000001E-3</v>
      </c>
    </row>
    <row r="4852" spans="1:12" ht="13.95" customHeight="1" x14ac:dyDescent="0.3">
      <c r="A4852" s="94">
        <v>45535</v>
      </c>
      <c r="B4852" s="57" t="s">
        <v>248</v>
      </c>
      <c r="C4852" s="57" t="s">
        <v>120</v>
      </c>
      <c r="D4852" s="19" t="str">
        <f t="shared" si="450"/>
        <v>Cyclicals</v>
      </c>
      <c r="E4852" s="19" t="str">
        <f t="shared" si="451"/>
        <v>Cyclicals ex-WEG &amp; Embraer</v>
      </c>
      <c r="F4852" s="100">
        <v>2.0799999999999998E-3</v>
      </c>
      <c r="G4852" s="101">
        <v>12.499000000000001</v>
      </c>
      <c r="H4852" s="98">
        <v>0.10839</v>
      </c>
      <c r="I4852" s="20">
        <f t="shared" si="452"/>
        <v>1</v>
      </c>
      <c r="J4852" s="102">
        <f t="shared" si="453"/>
        <v>1.6641331306504518E-4</v>
      </c>
      <c r="K4852" s="102">
        <f t="shared" si="454"/>
        <v>1.5353197994745381E-3</v>
      </c>
      <c r="L4852" s="96">
        <f t="shared" si="455"/>
        <v>2.0799999999999998E-3</v>
      </c>
    </row>
    <row r="4853" spans="1:12" ht="13.95" customHeight="1" x14ac:dyDescent="0.3">
      <c r="A4853" s="94">
        <v>45565</v>
      </c>
      <c r="B4853" s="57" t="s">
        <v>248</v>
      </c>
      <c r="C4853" s="57" t="s">
        <v>120</v>
      </c>
      <c r="D4853" s="19" t="str">
        <f t="shared" si="450"/>
        <v>Cyclicals</v>
      </c>
      <c r="E4853" s="19" t="str">
        <f t="shared" si="451"/>
        <v>Cyclicals ex-WEG &amp; Embraer</v>
      </c>
      <c r="F4853" s="100">
        <v>2.0500000000000002E-3</v>
      </c>
      <c r="G4853" s="101">
        <v>11.869</v>
      </c>
      <c r="H4853" s="98">
        <v>0.10903</v>
      </c>
      <c r="I4853" s="20">
        <f t="shared" si="452"/>
        <v>1</v>
      </c>
      <c r="J4853" s="102">
        <f t="shared" si="453"/>
        <v>1.727188474176426E-4</v>
      </c>
      <c r="K4853" s="102">
        <f t="shared" si="454"/>
        <v>1.5841405798187893E-3</v>
      </c>
      <c r="L4853" s="96">
        <f t="shared" si="455"/>
        <v>2.0500000000000002E-3</v>
      </c>
    </row>
    <row r="4854" spans="1:12" ht="13.95" customHeight="1" x14ac:dyDescent="0.3">
      <c r="A4854" s="94">
        <v>45596</v>
      </c>
      <c r="B4854" s="57" t="s">
        <v>248</v>
      </c>
      <c r="C4854" s="57" t="s">
        <v>120</v>
      </c>
      <c r="D4854" s="19" t="str">
        <f t="shared" si="450"/>
        <v>Cyclicals</v>
      </c>
      <c r="E4854" s="19" t="str">
        <f t="shared" si="451"/>
        <v>Cyclicals ex-WEG &amp; Embraer</v>
      </c>
      <c r="F4854" s="100">
        <v>2.0999999999999999E-3</v>
      </c>
      <c r="G4854" s="101">
        <v>11.77</v>
      </c>
      <c r="H4854" s="98">
        <v>0.10915</v>
      </c>
      <c r="I4854" s="20">
        <f t="shared" si="452"/>
        <v>1</v>
      </c>
      <c r="J4854" s="102">
        <f t="shared" si="453"/>
        <v>1.7841971112999151E-4</v>
      </c>
      <c r="K4854" s="102">
        <f t="shared" si="454"/>
        <v>1.6346285948693679E-3</v>
      </c>
      <c r="L4854" s="96">
        <f t="shared" si="455"/>
        <v>2.0999999999999999E-3</v>
      </c>
    </row>
    <row r="4855" spans="1:12" ht="13.95" customHeight="1" x14ac:dyDescent="0.3">
      <c r="A4855" s="94">
        <v>45626</v>
      </c>
      <c r="B4855" s="57" t="s">
        <v>248</v>
      </c>
      <c r="C4855" s="57" t="s">
        <v>120</v>
      </c>
      <c r="D4855" s="19" t="str">
        <f t="shared" si="450"/>
        <v>Cyclicals</v>
      </c>
      <c r="E4855" s="19" t="str">
        <f t="shared" si="451"/>
        <v>Cyclicals ex-WEG &amp; Embraer</v>
      </c>
      <c r="F4855" s="100">
        <v>1.9599999999999999E-3</v>
      </c>
      <c r="G4855" s="101">
        <v>10.55</v>
      </c>
      <c r="H4855" s="98">
        <v>0.11061</v>
      </c>
      <c r="I4855" s="20">
        <f t="shared" si="452"/>
        <v>1</v>
      </c>
      <c r="J4855" s="102">
        <f t="shared" si="453"/>
        <v>1.85781990521327E-4</v>
      </c>
      <c r="K4855" s="102">
        <f t="shared" si="454"/>
        <v>1.6796129691829581E-3</v>
      </c>
      <c r="L4855" s="96">
        <f t="shared" si="455"/>
        <v>1.9599999999999999E-3</v>
      </c>
    </row>
    <row r="4856" spans="1:12" ht="13.95" customHeight="1" x14ac:dyDescent="0.3">
      <c r="A4856" s="94">
        <v>45657</v>
      </c>
      <c r="B4856" s="57" t="s">
        <v>248</v>
      </c>
      <c r="C4856" s="57" t="s">
        <v>120</v>
      </c>
      <c r="D4856" s="19" t="str">
        <f t="shared" si="450"/>
        <v>Cyclicals</v>
      </c>
      <c r="E4856" s="19" t="str">
        <f t="shared" si="451"/>
        <v>Cyclicals ex-WEG &amp; Embraer</v>
      </c>
      <c r="F4856" s="100">
        <v>1.8799999999999999E-3</v>
      </c>
      <c r="G4856" s="101">
        <v>9.3239999999999998</v>
      </c>
      <c r="H4856" s="98">
        <v>0.1137</v>
      </c>
      <c r="I4856" s="20">
        <f t="shared" si="452"/>
        <v>1</v>
      </c>
      <c r="J4856" s="102">
        <f t="shared" si="453"/>
        <v>2.0163020163020164E-4</v>
      </c>
      <c r="K4856" s="102">
        <f t="shared" si="454"/>
        <v>1.7733526968355465E-3</v>
      </c>
      <c r="L4856" s="96">
        <f t="shared" si="455"/>
        <v>1.8799999999999999E-3</v>
      </c>
    </row>
    <row r="4857" spans="1:12" ht="13.95" customHeight="1" x14ac:dyDescent="0.3">
      <c r="A4857" s="94">
        <v>45688</v>
      </c>
      <c r="B4857" s="57" t="s">
        <v>248</v>
      </c>
      <c r="C4857" s="57" t="s">
        <v>120</v>
      </c>
      <c r="D4857" s="19" t="str">
        <f t="shared" si="450"/>
        <v>Cyclicals</v>
      </c>
      <c r="E4857" s="19" t="str">
        <f t="shared" si="451"/>
        <v>Cyclicals ex-WEG &amp; Embraer</v>
      </c>
      <c r="F4857" s="100">
        <v>1.9E-3</v>
      </c>
      <c r="G4857" s="101">
        <v>9.9079999999999995</v>
      </c>
      <c r="H4857" s="98">
        <v>0.11327</v>
      </c>
      <c r="I4857" s="20">
        <f t="shared" si="452"/>
        <v>1</v>
      </c>
      <c r="J4857" s="102">
        <f t="shared" si="453"/>
        <v>1.9176423092450546E-4</v>
      </c>
      <c r="K4857" s="102">
        <f t="shared" si="454"/>
        <v>1.6929834106515888E-3</v>
      </c>
      <c r="L4857" s="96">
        <f t="shared" si="455"/>
        <v>1.9E-3</v>
      </c>
    </row>
    <row r="4858" spans="1:12" ht="13.95" customHeight="1" x14ac:dyDescent="0.3">
      <c r="A4858" s="94">
        <v>45716</v>
      </c>
      <c r="B4858" s="57" t="s">
        <v>248</v>
      </c>
      <c r="C4858" s="57" t="s">
        <v>120</v>
      </c>
      <c r="D4858" s="19" t="str">
        <f t="shared" si="450"/>
        <v>Cyclicals</v>
      </c>
      <c r="E4858" s="19" t="str">
        <f t="shared" si="451"/>
        <v>Cyclicals ex-WEG &amp; Embraer</v>
      </c>
      <c r="F4858" s="100">
        <v>1.89E-3</v>
      </c>
      <c r="G4858" s="101">
        <v>9.5969999999999995</v>
      </c>
      <c r="H4858" s="98">
        <v>0.11454</v>
      </c>
      <c r="I4858" s="20">
        <f t="shared" si="452"/>
        <v>1</v>
      </c>
      <c r="J4858" s="102">
        <f t="shared" si="453"/>
        <v>1.9693654266958425E-4</v>
      </c>
      <c r="K4858" s="102">
        <f t="shared" si="454"/>
        <v>1.7193691519956718E-3</v>
      </c>
      <c r="L4858" s="96">
        <f t="shared" si="455"/>
        <v>1.89E-3</v>
      </c>
    </row>
    <row r="4859" spans="1:12" ht="13.95" customHeight="1" x14ac:dyDescent="0.3">
      <c r="A4859" s="94">
        <v>45747</v>
      </c>
      <c r="B4859" s="57" t="s">
        <v>248</v>
      </c>
      <c r="C4859" s="57" t="s">
        <v>120</v>
      </c>
      <c r="D4859" s="19" t="str">
        <f t="shared" si="450"/>
        <v>Cyclicals</v>
      </c>
      <c r="E4859" s="19" t="str">
        <f t="shared" si="451"/>
        <v>Cyclicals ex-WEG &amp; Embraer</v>
      </c>
      <c r="F4859" s="100">
        <v>1.8799999999999999E-3</v>
      </c>
      <c r="G4859" s="101">
        <v>9.9019999999999992</v>
      </c>
      <c r="H4859" s="98">
        <v>0.11486</v>
      </c>
      <c r="I4859" s="20">
        <f t="shared" si="452"/>
        <v>1</v>
      </c>
      <c r="J4859" s="102">
        <f t="shared" si="453"/>
        <v>1.8986063421531005E-4</v>
      </c>
      <c r="K4859" s="102">
        <f t="shared" si="454"/>
        <v>1.6529743532588371E-3</v>
      </c>
      <c r="L4859" s="96">
        <f t="shared" si="455"/>
        <v>1.8799999999999999E-3</v>
      </c>
    </row>
    <row r="4860" spans="1:12" ht="13.95" customHeight="1" x14ac:dyDescent="0.3">
      <c r="A4860" s="94">
        <v>45777</v>
      </c>
      <c r="B4860" s="57" t="s">
        <v>248</v>
      </c>
      <c r="C4860" s="57" t="s">
        <v>120</v>
      </c>
      <c r="D4860" s="19" t="str">
        <f t="shared" si="450"/>
        <v>Cyclicals</v>
      </c>
      <c r="E4860" s="19" t="str">
        <f t="shared" si="451"/>
        <v>Cyclicals ex-WEG &amp; Embraer</v>
      </c>
      <c r="F4860" s="100">
        <v>2.0200000000000001E-3</v>
      </c>
      <c r="G4860" s="101">
        <v>10.88</v>
      </c>
      <c r="H4860" s="98">
        <v>0.10959000000000001</v>
      </c>
      <c r="I4860" s="20">
        <f t="shared" si="452"/>
        <v>1</v>
      </c>
      <c r="J4860" s="102">
        <f t="shared" si="453"/>
        <v>1.8566176470588235E-4</v>
      </c>
      <c r="K4860" s="102">
        <f t="shared" si="454"/>
        <v>1.6941487791393589E-3</v>
      </c>
      <c r="L4860" s="96">
        <f t="shared" si="455"/>
        <v>2.0200000000000001E-3</v>
      </c>
    </row>
    <row r="4861" spans="1:12" ht="13.95" customHeight="1" x14ac:dyDescent="0.3">
      <c r="A4861" s="94">
        <v>45808</v>
      </c>
      <c r="B4861" s="57" t="s">
        <v>248</v>
      </c>
      <c r="C4861" s="57" t="s">
        <v>120</v>
      </c>
      <c r="D4861" s="19" t="str">
        <f t="shared" si="450"/>
        <v>Cyclicals</v>
      </c>
      <c r="E4861" s="19" t="str">
        <f t="shared" si="451"/>
        <v>Cyclicals ex-WEG &amp; Embraer</v>
      </c>
      <c r="F4861" s="100">
        <v>2.0699999999999998E-3</v>
      </c>
      <c r="G4861" s="101">
        <v>10.93</v>
      </c>
      <c r="H4861" s="98">
        <v>0.12193</v>
      </c>
      <c r="I4861" s="20">
        <f t="shared" si="452"/>
        <v>1</v>
      </c>
      <c r="J4861" s="102">
        <f t="shared" si="453"/>
        <v>1.8938700823421773E-4</v>
      </c>
      <c r="K4861" s="102">
        <f t="shared" si="454"/>
        <v>1.5532437319299413E-3</v>
      </c>
      <c r="L4861" s="96">
        <f t="shared" si="455"/>
        <v>2.0699999999999998E-3</v>
      </c>
    </row>
    <row r="4862" spans="1:12" ht="13.95" customHeight="1" x14ac:dyDescent="0.3">
      <c r="A4862" s="94">
        <v>45838</v>
      </c>
      <c r="B4862" s="57" t="s">
        <v>248</v>
      </c>
      <c r="C4862" s="57" t="s">
        <v>120</v>
      </c>
      <c r="D4862" s="19" t="str">
        <f t="shared" si="450"/>
        <v>Cyclicals</v>
      </c>
      <c r="E4862" s="19" t="str">
        <f t="shared" si="451"/>
        <v>Cyclicals ex-WEG &amp; Embraer</v>
      </c>
      <c r="F4862" s="100">
        <v>2.14E-3</v>
      </c>
      <c r="G4862" s="101">
        <v>11.464</v>
      </c>
      <c r="H4862" s="98">
        <v>0.11487</v>
      </c>
      <c r="I4862" s="20">
        <f t="shared" si="452"/>
        <v>1</v>
      </c>
      <c r="J4862" s="102">
        <f t="shared" si="453"/>
        <v>1.8667131891137473E-4</v>
      </c>
      <c r="K4862" s="102">
        <f t="shared" si="454"/>
        <v>1.6250658911062482E-3</v>
      </c>
      <c r="L4862" s="96">
        <f t="shared" si="455"/>
        <v>2.14E-3</v>
      </c>
    </row>
    <row r="4863" spans="1:12" ht="13.95" customHeight="1" x14ac:dyDescent="0.3">
      <c r="A4863" s="94">
        <v>45869</v>
      </c>
      <c r="B4863" s="57" t="s">
        <v>248</v>
      </c>
      <c r="C4863" s="57" t="s">
        <v>120</v>
      </c>
      <c r="D4863" s="19" t="str">
        <f t="shared" si="450"/>
        <v>Cyclicals</v>
      </c>
      <c r="E4863" s="19" t="str">
        <f t="shared" si="451"/>
        <v>Cyclicals ex-WEG &amp; Embraer</v>
      </c>
      <c r="F4863" s="100">
        <v>2E-3</v>
      </c>
      <c r="G4863" s="101">
        <v>10.231999999999999</v>
      </c>
      <c r="H4863" s="98">
        <v>0.11633</v>
      </c>
      <c r="I4863" s="20">
        <f t="shared" si="452"/>
        <v>1</v>
      </c>
      <c r="J4863" s="102">
        <f t="shared" si="453"/>
        <v>1.9546520719311965E-4</v>
      </c>
      <c r="K4863" s="102">
        <f t="shared" si="454"/>
        <v>1.6802648258670992E-3</v>
      </c>
      <c r="L4863" s="96">
        <f t="shared" si="455"/>
        <v>2E-3</v>
      </c>
    </row>
    <row r="4864" spans="1:12" ht="13.95" customHeight="1" x14ac:dyDescent="0.3">
      <c r="A4864" s="94">
        <v>45900</v>
      </c>
      <c r="B4864" s="57" t="s">
        <v>248</v>
      </c>
      <c r="C4864" s="57" t="s">
        <v>120</v>
      </c>
      <c r="D4864" s="19" t="str">
        <f t="shared" si="450"/>
        <v>Cyclicals</v>
      </c>
      <c r="E4864" s="19" t="str">
        <f t="shared" si="451"/>
        <v>Cyclicals ex-WEG &amp; Embraer</v>
      </c>
      <c r="F4864" s="100">
        <v>2.33E-3</v>
      </c>
      <c r="G4864" s="101">
        <v>11.323</v>
      </c>
      <c r="H4864" s="98">
        <v>0.12109</v>
      </c>
      <c r="I4864" s="20">
        <f t="shared" si="452"/>
        <v>1</v>
      </c>
      <c r="J4864" s="102">
        <f t="shared" si="453"/>
        <v>2.0577585445553299E-4</v>
      </c>
      <c r="K4864" s="102">
        <f t="shared" si="454"/>
        <v>1.69936290738734E-3</v>
      </c>
      <c r="L4864" s="96">
        <f t="shared" si="455"/>
        <v>2.33E-3</v>
      </c>
    </row>
    <row r="4865" spans="1:12" ht="13.95" customHeight="1" x14ac:dyDescent="0.3">
      <c r="A4865" s="94">
        <v>45930</v>
      </c>
      <c r="B4865" s="57" t="s">
        <v>248</v>
      </c>
      <c r="C4865" s="57" t="s">
        <v>120</v>
      </c>
      <c r="D4865" s="19" t="str">
        <f t="shared" si="450"/>
        <v>Cyclicals</v>
      </c>
      <c r="E4865" s="19" t="str">
        <f t="shared" si="451"/>
        <v>Cyclicals ex-WEG &amp; Embraer</v>
      </c>
      <c r="F4865" s="100">
        <v>2.3600000000000001E-3</v>
      </c>
      <c r="G4865" s="101">
        <v>11.625</v>
      </c>
      <c r="H4865" s="98">
        <v>0.12111</v>
      </c>
      <c r="I4865" s="20">
        <f t="shared" si="452"/>
        <v>1</v>
      </c>
      <c r="J4865" s="102">
        <f t="shared" si="453"/>
        <v>2.0301075268817204E-4</v>
      </c>
      <c r="K4865" s="102">
        <f t="shared" si="454"/>
        <v>1.6762509511037242E-3</v>
      </c>
      <c r="L4865" s="96">
        <f t="shared" si="455"/>
        <v>2.3600000000000001E-3</v>
      </c>
    </row>
    <row r="4866" spans="1:12" ht="13.95" customHeight="1" x14ac:dyDescent="0.3">
      <c r="A4866" s="94">
        <v>45961</v>
      </c>
      <c r="B4866" s="57" t="s">
        <v>248</v>
      </c>
      <c r="C4866" s="57" t="s">
        <v>120</v>
      </c>
      <c r="D4866" s="19" t="str">
        <f t="shared" si="450"/>
        <v>Cyclicals</v>
      </c>
      <c r="E4866" s="19" t="str">
        <f t="shared" si="451"/>
        <v>Cyclicals ex-WEG &amp; Embraer</v>
      </c>
      <c r="F4866" s="100">
        <v>2.3E-3</v>
      </c>
      <c r="G4866" s="101">
        <v>11.981</v>
      </c>
      <c r="H4866" s="98">
        <v>0.12298000000000001</v>
      </c>
      <c r="I4866" s="20">
        <f t="shared" si="452"/>
        <v>1</v>
      </c>
      <c r="J4866" s="102">
        <f t="shared" si="453"/>
        <v>1.9197062014856856E-4</v>
      </c>
      <c r="K4866" s="102">
        <f t="shared" si="454"/>
        <v>1.5609905687800337E-3</v>
      </c>
      <c r="L4866" s="96">
        <f t="shared" si="455"/>
        <v>2.3E-3</v>
      </c>
    </row>
    <row r="4867" spans="1:12" ht="13.95" customHeight="1" x14ac:dyDescent="0.3">
      <c r="A4867" s="94">
        <v>45991</v>
      </c>
      <c r="B4867" s="57" t="s">
        <v>248</v>
      </c>
      <c r="C4867" s="57" t="s">
        <v>120</v>
      </c>
      <c r="D4867" s="19" t="str">
        <f t="shared" si="450"/>
        <v>Cyclicals</v>
      </c>
      <c r="E4867" s="19" t="str">
        <f t="shared" si="451"/>
        <v>Cyclicals ex-WEG &amp; Embraer</v>
      </c>
      <c r="F4867" s="100">
        <v>2.33E-3</v>
      </c>
      <c r="G4867" s="101">
        <v>12.874000000000001</v>
      </c>
      <c r="H4867" s="98">
        <v>0.11882</v>
      </c>
      <c r="I4867" s="20">
        <f t="shared" si="452"/>
        <v>1</v>
      </c>
      <c r="J4867" s="102">
        <f t="shared" si="453"/>
        <v>1.8098493086841696E-4</v>
      </c>
      <c r="K4867" s="102">
        <f t="shared" si="454"/>
        <v>1.5231857504495621E-3</v>
      </c>
      <c r="L4867" s="96">
        <f t="shared" si="455"/>
        <v>2.33E-3</v>
      </c>
    </row>
    <row r="4868" spans="1:12" ht="13.95" customHeight="1" x14ac:dyDescent="0.3">
      <c r="A4868" s="94">
        <v>46022</v>
      </c>
      <c r="B4868" s="57" t="s">
        <v>248</v>
      </c>
      <c r="C4868" s="57" t="s">
        <v>120</v>
      </c>
      <c r="D4868" s="19" t="str">
        <f t="shared" si="450"/>
        <v>Cyclicals</v>
      </c>
      <c r="E4868" s="19" t="str">
        <f t="shared" si="451"/>
        <v>Cyclicals ex-WEG &amp; Embraer</v>
      </c>
      <c r="F4868" s="100">
        <v>2.2899999999999999E-3</v>
      </c>
      <c r="G4868" s="101">
        <v>12.794</v>
      </c>
      <c r="H4868" s="98">
        <v>0.11323</v>
      </c>
      <c r="I4868" s="20">
        <f t="shared" si="452"/>
        <v>1</v>
      </c>
      <c r="J4868" s="102">
        <f t="shared" si="453"/>
        <v>1.7899015163357822E-4</v>
      </c>
      <c r="K4868" s="102">
        <f t="shared" si="454"/>
        <v>1.5807661541427027E-3</v>
      </c>
      <c r="L4868" s="96">
        <f t="shared" si="455"/>
        <v>2.2899999999999999E-3</v>
      </c>
    </row>
    <row r="4869" spans="1:12" ht="13.95" customHeight="1" x14ac:dyDescent="0.3">
      <c r="A4869" s="94">
        <v>46053</v>
      </c>
      <c r="B4869" s="57" t="s">
        <v>248</v>
      </c>
      <c r="C4869" s="57" t="s">
        <v>120</v>
      </c>
      <c r="D4869" s="19" t="str">
        <f t="shared" ref="D4869:D4932" si="456">VLOOKUP(C4869,GicsMap,2,FALSE)</f>
        <v>Cyclicals</v>
      </c>
      <c r="E4869" s="19" t="str">
        <f t="shared" ref="E4869:E4932" si="457">IF(D4869="Cyclicals",IF(COUNTIF(GlobalList,B4869)&gt;0,"WEG &amp; Embraer","Cyclicals ex-WEG &amp; Embraer"),D4869)</f>
        <v>Cyclicals ex-WEG &amp; Embraer</v>
      </c>
      <c r="F4869" s="100">
        <v>2.2799999999999999E-3</v>
      </c>
      <c r="G4869" s="101">
        <v>13.835000000000001</v>
      </c>
      <c r="H4869" s="98">
        <v>0.11330999999999999</v>
      </c>
      <c r="I4869" s="20">
        <f t="shared" ref="I4869:I4932" si="458">IF(AND(ISNUMBER(G4869),ISNUMBER(H4869),G4869&gt;=PEmin,G4869&lt;=PEmax,H4869&gt;=ROEmin,H4869&lt;=ROEmax),1,0)</f>
        <v>1</v>
      </c>
      <c r="J4869" s="102">
        <f t="shared" ref="J4869:J4932" si="459">IF(I4869=1,F4869/G4869,0)</f>
        <v>1.6479942175641487E-4</v>
      </c>
      <c r="K4869" s="102">
        <f t="shared" ref="K4869:K4932" si="460">IF(I4869=1,J4869/H4869,0)</f>
        <v>1.4544119826706812E-3</v>
      </c>
      <c r="L4869" s="96">
        <f t="shared" ref="L4869:L4932" si="461">I4869*F4869</f>
        <v>2.2799999999999999E-3</v>
      </c>
    </row>
    <row r="4870" spans="1:12" ht="13.95" customHeight="1" x14ac:dyDescent="0.3">
      <c r="A4870" s="94">
        <v>46081</v>
      </c>
      <c r="B4870" s="57" t="s">
        <v>248</v>
      </c>
      <c r="C4870" s="57" t="s">
        <v>120</v>
      </c>
      <c r="D4870" s="19" t="str">
        <f t="shared" si="456"/>
        <v>Cyclicals</v>
      </c>
      <c r="E4870" s="19" t="str">
        <f t="shared" si="457"/>
        <v>Cyclicals ex-WEG &amp; Embraer</v>
      </c>
      <c r="F4870" s="100">
        <v>2.2499999999999998E-3</v>
      </c>
      <c r="G4870" s="101">
        <v>13.927</v>
      </c>
      <c r="H4870" s="98">
        <v>0.11494</v>
      </c>
      <c r="I4870" s="20">
        <f t="shared" si="458"/>
        <v>1</v>
      </c>
      <c r="J4870" s="102">
        <f t="shared" si="459"/>
        <v>1.6155668844690168E-4</v>
      </c>
      <c r="K4870" s="102">
        <f t="shared" si="460"/>
        <v>1.4055741121185112E-3</v>
      </c>
      <c r="L4870" s="96">
        <f t="shared" si="461"/>
        <v>2.2499999999999998E-3</v>
      </c>
    </row>
    <row r="4871" spans="1:12" ht="13.95" customHeight="1" x14ac:dyDescent="0.3">
      <c r="A4871" s="94">
        <v>46112</v>
      </c>
      <c r="B4871" s="57" t="s">
        <v>248</v>
      </c>
      <c r="C4871" s="57" t="s">
        <v>120</v>
      </c>
      <c r="D4871" s="19" t="str">
        <f t="shared" si="456"/>
        <v>Cyclicals</v>
      </c>
      <c r="E4871" s="19" t="str">
        <f t="shared" si="457"/>
        <v>Cyclicals ex-WEG &amp; Embraer</v>
      </c>
      <c r="F4871" s="100">
        <v>2.1700000000000001E-3</v>
      </c>
      <c r="G4871" s="101">
        <v>12.941000000000001</v>
      </c>
      <c r="H4871" s="98">
        <v>0.11978999999999999</v>
      </c>
      <c r="I4871" s="20">
        <f t="shared" si="458"/>
        <v>1</v>
      </c>
      <c r="J4871" s="102">
        <f t="shared" si="459"/>
        <v>1.6768410478324705E-4</v>
      </c>
      <c r="K4871" s="102">
        <f t="shared" si="460"/>
        <v>1.3998172199953841E-3</v>
      </c>
      <c r="L4871" s="96">
        <f t="shared" si="461"/>
        <v>2.1700000000000001E-3</v>
      </c>
    </row>
    <row r="4872" spans="1:12" ht="13.95" customHeight="1" x14ac:dyDescent="0.3">
      <c r="A4872" s="94">
        <v>46142</v>
      </c>
      <c r="B4872" s="57" t="s">
        <v>248</v>
      </c>
      <c r="C4872" s="57" t="s">
        <v>120</v>
      </c>
      <c r="D4872" s="19" t="str">
        <f t="shared" si="456"/>
        <v>Cyclicals</v>
      </c>
      <c r="E4872" s="19" t="str">
        <f t="shared" si="457"/>
        <v>Cyclicals ex-WEG &amp; Embraer</v>
      </c>
      <c r="F4872" s="100">
        <v>2.1700000000000001E-3</v>
      </c>
      <c r="G4872" s="101">
        <v>12.952999999999999</v>
      </c>
      <c r="H4872" s="98">
        <v>0.12266000000000001</v>
      </c>
      <c r="I4872" s="20">
        <f t="shared" si="458"/>
        <v>1</v>
      </c>
      <c r="J4872" s="102">
        <f t="shared" si="459"/>
        <v>1.6752875781672201E-4</v>
      </c>
      <c r="K4872" s="102">
        <f t="shared" si="460"/>
        <v>1.3657977972992173E-3</v>
      </c>
      <c r="L4872" s="96">
        <f t="shared" si="461"/>
        <v>2.1700000000000001E-3</v>
      </c>
    </row>
    <row r="4873" spans="1:12" ht="13.95" customHeight="1" x14ac:dyDescent="0.3">
      <c r="A4873" s="94">
        <v>46173</v>
      </c>
      <c r="B4873" s="57" t="s">
        <v>248</v>
      </c>
      <c r="C4873" s="57" t="s">
        <v>120</v>
      </c>
      <c r="D4873" s="19" t="str">
        <f t="shared" si="456"/>
        <v>Cyclicals</v>
      </c>
      <c r="E4873" s="19" t="str">
        <f t="shared" si="457"/>
        <v>Cyclicals ex-WEG &amp; Embraer</v>
      </c>
      <c r="F4873" s="100">
        <v>2.2100000000000002E-3</v>
      </c>
      <c r="G4873" s="101">
        <v>11.516999999999999</v>
      </c>
      <c r="H4873" s="98">
        <v>0.12564</v>
      </c>
      <c r="I4873" s="20">
        <f t="shared" si="458"/>
        <v>1</v>
      </c>
      <c r="J4873" s="102">
        <f t="shared" si="459"/>
        <v>1.9189024919683947E-4</v>
      </c>
      <c r="K4873" s="102">
        <f t="shared" si="460"/>
        <v>1.5273022062785694E-3</v>
      </c>
      <c r="L4873" s="96">
        <f t="shared" si="461"/>
        <v>2.2100000000000002E-3</v>
      </c>
    </row>
    <row r="4874" spans="1:12" ht="13.95" customHeight="1" x14ac:dyDescent="0.3">
      <c r="A4874" s="94">
        <v>46203</v>
      </c>
      <c r="B4874" s="57" t="s">
        <v>248</v>
      </c>
      <c r="C4874" s="57" t="s">
        <v>120</v>
      </c>
      <c r="D4874" s="19" t="str">
        <f t="shared" si="456"/>
        <v>Cyclicals</v>
      </c>
      <c r="E4874" s="19" t="str">
        <f t="shared" si="457"/>
        <v>Cyclicals ex-WEG &amp; Embraer</v>
      </c>
      <c r="F4874" s="100">
        <v>2.1700000000000001E-3</v>
      </c>
      <c r="G4874" s="101">
        <v>10.843999999999999</v>
      </c>
      <c r="H4874" s="98">
        <v>0.12852</v>
      </c>
      <c r="I4874" s="20">
        <f t="shared" si="458"/>
        <v>1</v>
      </c>
      <c r="J4874" s="102">
        <f t="shared" si="459"/>
        <v>2.0011066027296202E-4</v>
      </c>
      <c r="K4874" s="102">
        <f t="shared" si="460"/>
        <v>1.5570390621923594E-3</v>
      </c>
      <c r="L4874" s="96">
        <f t="shared" si="461"/>
        <v>2.1700000000000001E-3</v>
      </c>
    </row>
    <row r="4875" spans="1:12" ht="13.95" customHeight="1" x14ac:dyDescent="0.3">
      <c r="A4875" s="94">
        <v>46234</v>
      </c>
      <c r="B4875" s="57" t="s">
        <v>248</v>
      </c>
      <c r="C4875" s="57" t="s">
        <v>120</v>
      </c>
      <c r="D4875" s="19" t="str">
        <f t="shared" si="456"/>
        <v>Cyclicals</v>
      </c>
      <c r="E4875" s="19" t="str">
        <f t="shared" si="457"/>
        <v>Cyclicals ex-WEG &amp; Embraer</v>
      </c>
      <c r="F4875" s="100">
        <v>2.0699999999999998E-3</v>
      </c>
      <c r="G4875" s="101">
        <v>10.603</v>
      </c>
      <c r="H4875" s="98">
        <v>0.12831000000000001</v>
      </c>
      <c r="I4875" s="20">
        <f t="shared" si="458"/>
        <v>1</v>
      </c>
      <c r="J4875" s="102">
        <f t="shared" si="459"/>
        <v>1.9522776572668111E-4</v>
      </c>
      <c r="K4875" s="102">
        <f t="shared" si="460"/>
        <v>1.521531959525221E-3</v>
      </c>
      <c r="L4875" s="96">
        <f t="shared" si="461"/>
        <v>2.0699999999999998E-3</v>
      </c>
    </row>
    <row r="4876" spans="1:12" ht="13.95" customHeight="1" x14ac:dyDescent="0.3">
      <c r="A4876" s="94">
        <v>46265</v>
      </c>
      <c r="B4876" s="57" t="s">
        <v>248</v>
      </c>
      <c r="C4876" s="57" t="s">
        <v>120</v>
      </c>
      <c r="D4876" s="19" t="str">
        <f t="shared" si="456"/>
        <v>Cyclicals</v>
      </c>
      <c r="E4876" s="19" t="str">
        <f t="shared" si="457"/>
        <v>Cyclicals ex-WEG &amp; Embraer</v>
      </c>
      <c r="F4876" s="100">
        <v>2.0600000000000002E-3</v>
      </c>
      <c r="G4876" s="101">
        <v>10.962</v>
      </c>
      <c r="H4876" s="98">
        <v>0.12587999999999999</v>
      </c>
      <c r="I4876" s="20">
        <f t="shared" si="458"/>
        <v>1</v>
      </c>
      <c r="J4876" s="102">
        <f t="shared" si="459"/>
        <v>1.8792191205984312E-4</v>
      </c>
      <c r="K4876" s="102">
        <f t="shared" si="460"/>
        <v>1.4928655231954491E-3</v>
      </c>
      <c r="L4876" s="96">
        <f t="shared" si="461"/>
        <v>2.0600000000000002E-3</v>
      </c>
    </row>
    <row r="4877" spans="1:12" ht="13.95" customHeight="1" x14ac:dyDescent="0.3">
      <c r="A4877" s="94">
        <v>46295</v>
      </c>
      <c r="B4877" s="57" t="s">
        <v>248</v>
      </c>
      <c r="C4877" s="57" t="s">
        <v>120</v>
      </c>
      <c r="D4877" s="19" t="str">
        <f t="shared" si="456"/>
        <v>Cyclicals</v>
      </c>
      <c r="E4877" s="19" t="str">
        <f t="shared" si="457"/>
        <v>Cyclicals ex-WEG &amp; Embraer</v>
      </c>
      <c r="F4877" s="100">
        <v>2.2799999999999999E-3</v>
      </c>
      <c r="G4877" s="101">
        <v>12.019</v>
      </c>
      <c r="H4877" s="98">
        <v>0.12443</v>
      </c>
      <c r="I4877" s="20">
        <f t="shared" si="458"/>
        <v>1</v>
      </c>
      <c r="J4877" s="102">
        <f t="shared" si="459"/>
        <v>1.8969964223313087E-4</v>
      </c>
      <c r="K4877" s="102">
        <f t="shared" si="460"/>
        <v>1.5245490816774964E-3</v>
      </c>
      <c r="L4877" s="96">
        <f t="shared" si="461"/>
        <v>2.2799999999999999E-3</v>
      </c>
    </row>
    <row r="4878" spans="1:12" ht="13.95" customHeight="1" x14ac:dyDescent="0.3">
      <c r="A4878" s="94">
        <v>43616</v>
      </c>
      <c r="B4878" s="57" t="s">
        <v>384</v>
      </c>
      <c r="C4878" s="57" t="s">
        <v>99</v>
      </c>
      <c r="D4878" s="19" t="str">
        <f t="shared" si="456"/>
        <v>Financials</v>
      </c>
      <c r="E4878" s="19" t="str">
        <f t="shared" si="457"/>
        <v>Financials</v>
      </c>
      <c r="F4878" s="100">
        <v>8.548E-3</v>
      </c>
      <c r="G4878" s="101">
        <v>18.864000000000001</v>
      </c>
      <c r="H4878" s="98">
        <v>0.42925999999999997</v>
      </c>
      <c r="I4878" s="20">
        <f t="shared" si="458"/>
        <v>1</v>
      </c>
      <c r="J4878" s="102">
        <f t="shared" si="459"/>
        <v>4.5313825275657333E-4</v>
      </c>
      <c r="K4878" s="102">
        <f t="shared" si="460"/>
        <v>1.0556265497753655E-3</v>
      </c>
      <c r="L4878" s="96">
        <f t="shared" si="461"/>
        <v>8.548E-3</v>
      </c>
    </row>
    <row r="4879" spans="1:12" ht="13.95" customHeight="1" x14ac:dyDescent="0.3">
      <c r="A4879" s="94">
        <v>43646</v>
      </c>
      <c r="B4879" s="57" t="s">
        <v>384</v>
      </c>
      <c r="C4879" s="57" t="s">
        <v>99</v>
      </c>
      <c r="D4879" s="19" t="str">
        <f t="shared" si="456"/>
        <v>Financials</v>
      </c>
      <c r="E4879" s="19" t="str">
        <f t="shared" si="457"/>
        <v>Financials</v>
      </c>
      <c r="F4879" s="100">
        <v>7.9520000000000007E-3</v>
      </c>
      <c r="G4879" s="101">
        <v>17.817</v>
      </c>
      <c r="H4879" s="98">
        <v>0.43269999999999997</v>
      </c>
      <c r="I4879" s="20">
        <f t="shared" si="458"/>
        <v>1</v>
      </c>
      <c r="J4879" s="102">
        <f t="shared" si="459"/>
        <v>4.4631531683223891E-4</v>
      </c>
      <c r="K4879" s="102">
        <f t="shared" si="460"/>
        <v>1.0314659506176079E-3</v>
      </c>
      <c r="L4879" s="96">
        <f t="shared" si="461"/>
        <v>7.9520000000000007E-3</v>
      </c>
    </row>
    <row r="4880" spans="1:12" ht="13.95" customHeight="1" x14ac:dyDescent="0.3">
      <c r="A4880" s="94">
        <v>43677</v>
      </c>
      <c r="B4880" s="57" t="s">
        <v>384</v>
      </c>
      <c r="C4880" s="57" t="s">
        <v>99</v>
      </c>
      <c r="D4880" s="19" t="str">
        <f t="shared" si="456"/>
        <v>Financials</v>
      </c>
      <c r="E4880" s="19" t="str">
        <f t="shared" si="457"/>
        <v>Financials</v>
      </c>
      <c r="F4880" s="100">
        <v>1.2295E-2</v>
      </c>
      <c r="G4880" s="101">
        <v>16.95</v>
      </c>
      <c r="H4880" s="98">
        <v>0.43641999999999997</v>
      </c>
      <c r="I4880" s="20">
        <f t="shared" si="458"/>
        <v>1</v>
      </c>
      <c r="J4880" s="102">
        <f t="shared" si="459"/>
        <v>7.2536873156342193E-4</v>
      </c>
      <c r="K4880" s="102">
        <f t="shared" si="460"/>
        <v>1.662088656714683E-3</v>
      </c>
      <c r="L4880" s="96">
        <f t="shared" si="461"/>
        <v>1.2295E-2</v>
      </c>
    </row>
    <row r="4881" spans="1:12" ht="13.95" customHeight="1" x14ac:dyDescent="0.3">
      <c r="A4881" s="94">
        <v>43708</v>
      </c>
      <c r="B4881" s="57" t="s">
        <v>384</v>
      </c>
      <c r="C4881" s="57" t="s">
        <v>99</v>
      </c>
      <c r="D4881" s="19" t="str">
        <f t="shared" si="456"/>
        <v>Financials</v>
      </c>
      <c r="E4881" s="19" t="str">
        <f t="shared" si="457"/>
        <v>Financials</v>
      </c>
      <c r="F4881" s="100">
        <v>1.9262999999999999E-2</v>
      </c>
      <c r="G4881" s="101">
        <v>19.303999999999998</v>
      </c>
      <c r="H4881" s="98">
        <v>0.45036999999999999</v>
      </c>
      <c r="I4881" s="20">
        <f t="shared" si="458"/>
        <v>1</v>
      </c>
      <c r="J4881" s="102">
        <f t="shared" si="459"/>
        <v>9.9787608785743896E-4</v>
      </c>
      <c r="K4881" s="102">
        <f t="shared" si="460"/>
        <v>2.2156806356050337E-3</v>
      </c>
      <c r="L4881" s="96">
        <f t="shared" si="461"/>
        <v>1.9262999999999999E-2</v>
      </c>
    </row>
    <row r="4882" spans="1:12" ht="13.95" customHeight="1" x14ac:dyDescent="0.3">
      <c r="A4882" s="94">
        <v>43738</v>
      </c>
      <c r="B4882" s="57" t="s">
        <v>384</v>
      </c>
      <c r="C4882" s="57" t="s">
        <v>99</v>
      </c>
      <c r="D4882" s="19" t="str">
        <f t="shared" si="456"/>
        <v>Financials</v>
      </c>
      <c r="E4882" s="19" t="str">
        <f t="shared" si="457"/>
        <v>Financials</v>
      </c>
      <c r="F4882" s="100">
        <v>1.9382E-2</v>
      </c>
      <c r="G4882" s="101">
        <v>19.966999999999999</v>
      </c>
      <c r="H4882" s="98">
        <v>0.44932</v>
      </c>
      <c r="I4882" s="20">
        <f t="shared" si="458"/>
        <v>1</v>
      </c>
      <c r="J4882" s="102">
        <f t="shared" si="459"/>
        <v>9.707016577352632E-4</v>
      </c>
      <c r="K4882" s="102">
        <f t="shared" si="460"/>
        <v>2.1603793682348064E-3</v>
      </c>
      <c r="L4882" s="96">
        <f t="shared" si="461"/>
        <v>1.9382E-2</v>
      </c>
    </row>
    <row r="4883" spans="1:12" ht="13.95" customHeight="1" x14ac:dyDescent="0.3">
      <c r="A4883" s="94">
        <v>43769</v>
      </c>
      <c r="B4883" s="57" t="s">
        <v>384</v>
      </c>
      <c r="C4883" s="57" t="s">
        <v>99</v>
      </c>
      <c r="D4883" s="19" t="str">
        <f t="shared" si="456"/>
        <v>Financials</v>
      </c>
      <c r="E4883" s="19" t="str">
        <f t="shared" si="457"/>
        <v>Financials</v>
      </c>
      <c r="F4883" s="100">
        <v>1.9043000000000001E-2</v>
      </c>
      <c r="G4883" s="101">
        <v>19.248000000000001</v>
      </c>
      <c r="H4883" s="98">
        <v>0.44719999999999999</v>
      </c>
      <c r="I4883" s="20">
        <f t="shared" si="458"/>
        <v>1</v>
      </c>
      <c r="J4883" s="102">
        <f t="shared" si="459"/>
        <v>9.8934954280964255E-4</v>
      </c>
      <c r="K4883" s="102">
        <f t="shared" si="460"/>
        <v>2.2123200867836374E-3</v>
      </c>
      <c r="L4883" s="96">
        <f t="shared" si="461"/>
        <v>1.9043000000000001E-2</v>
      </c>
    </row>
    <row r="4884" spans="1:12" ht="13.95" customHeight="1" x14ac:dyDescent="0.3">
      <c r="A4884" s="94">
        <v>43799</v>
      </c>
      <c r="B4884" s="57" t="s">
        <v>384</v>
      </c>
      <c r="C4884" s="57" t="s">
        <v>99</v>
      </c>
      <c r="D4884" s="19" t="str">
        <f t="shared" si="456"/>
        <v>Financials</v>
      </c>
      <c r="E4884" s="19" t="str">
        <f t="shared" si="457"/>
        <v>Financials</v>
      </c>
      <c r="F4884" s="100">
        <v>1.8491E-2</v>
      </c>
      <c r="G4884" s="101">
        <v>20.725999999999999</v>
      </c>
      <c r="H4884" s="98">
        <v>0.44248999999999999</v>
      </c>
      <c r="I4884" s="20">
        <f t="shared" si="458"/>
        <v>1</v>
      </c>
      <c r="J4884" s="102">
        <f t="shared" si="459"/>
        <v>8.9216443114928119E-4</v>
      </c>
      <c r="K4884" s="102">
        <f t="shared" si="460"/>
        <v>2.0162363695208508E-3</v>
      </c>
      <c r="L4884" s="96">
        <f t="shared" si="461"/>
        <v>1.8491E-2</v>
      </c>
    </row>
    <row r="4885" spans="1:12" ht="13.95" customHeight="1" x14ac:dyDescent="0.3">
      <c r="A4885" s="94">
        <v>43830</v>
      </c>
      <c r="B4885" s="57" t="s">
        <v>384</v>
      </c>
      <c r="C4885" s="57" t="s">
        <v>99</v>
      </c>
      <c r="D4885" s="19" t="str">
        <f t="shared" si="456"/>
        <v>Financials</v>
      </c>
      <c r="E4885" s="19" t="str">
        <f t="shared" si="457"/>
        <v>Financials</v>
      </c>
      <c r="F4885" s="100">
        <v>1.8273999999999999E-2</v>
      </c>
      <c r="G4885" s="101">
        <v>21.187999999999999</v>
      </c>
      <c r="H4885" s="98">
        <v>0.44518000000000002</v>
      </c>
      <c r="I4885" s="20">
        <f t="shared" si="458"/>
        <v>1</v>
      </c>
      <c r="J4885" s="102">
        <f t="shared" si="459"/>
        <v>8.6246932225788177E-4</v>
      </c>
      <c r="K4885" s="102">
        <f t="shared" si="460"/>
        <v>1.9373496613906325E-3</v>
      </c>
      <c r="L4885" s="96">
        <f t="shared" si="461"/>
        <v>1.8273999999999999E-2</v>
      </c>
    </row>
    <row r="4886" spans="1:12" ht="13.95" customHeight="1" x14ac:dyDescent="0.3">
      <c r="A4886" s="94">
        <v>43861</v>
      </c>
      <c r="B4886" s="57" t="s">
        <v>384</v>
      </c>
      <c r="C4886" s="57" t="s">
        <v>99</v>
      </c>
      <c r="D4886" s="19" t="str">
        <f t="shared" si="456"/>
        <v>Financials</v>
      </c>
      <c r="E4886" s="19" t="str">
        <f t="shared" si="457"/>
        <v>Financials</v>
      </c>
      <c r="F4886" s="100">
        <v>2.078E-2</v>
      </c>
      <c r="G4886" s="101">
        <v>24.138999999999999</v>
      </c>
      <c r="H4886" s="98">
        <v>0.44991999999999999</v>
      </c>
      <c r="I4886" s="20">
        <f t="shared" si="458"/>
        <v>1</v>
      </c>
      <c r="J4886" s="102">
        <f t="shared" si="459"/>
        <v>8.6084759103525414E-4</v>
      </c>
      <c r="K4886" s="102">
        <f t="shared" si="460"/>
        <v>1.9133347951530366E-3</v>
      </c>
      <c r="L4886" s="96">
        <f t="shared" si="461"/>
        <v>2.078E-2</v>
      </c>
    </row>
    <row r="4887" spans="1:12" ht="13.95" customHeight="1" x14ac:dyDescent="0.3">
      <c r="A4887" s="94">
        <v>43890</v>
      </c>
      <c r="B4887" s="57" t="s">
        <v>384</v>
      </c>
      <c r="C4887" s="57" t="s">
        <v>99</v>
      </c>
      <c r="D4887" s="19" t="str">
        <f t="shared" si="456"/>
        <v>Financials</v>
      </c>
      <c r="E4887" s="19" t="str">
        <f t="shared" si="457"/>
        <v>Financials</v>
      </c>
      <c r="F4887" s="100">
        <v>1.6872999999999999E-2</v>
      </c>
      <c r="G4887" s="101">
        <v>16.628</v>
      </c>
      <c r="H4887" s="98">
        <v>0.44106000000000001</v>
      </c>
      <c r="I4887" s="20">
        <f t="shared" si="458"/>
        <v>1</v>
      </c>
      <c r="J4887" s="102">
        <f t="shared" si="459"/>
        <v>1.0147341833052681E-3</v>
      </c>
      <c r="K4887" s="102">
        <f t="shared" si="460"/>
        <v>2.3006715261081668E-3</v>
      </c>
      <c r="L4887" s="96">
        <f t="shared" si="461"/>
        <v>1.6872999999999999E-2</v>
      </c>
    </row>
    <row r="4888" spans="1:12" ht="13.95" customHeight="1" x14ac:dyDescent="0.3">
      <c r="A4888" s="94">
        <v>43921</v>
      </c>
      <c r="B4888" s="57" t="s">
        <v>384</v>
      </c>
      <c r="C4888" s="57" t="s">
        <v>99</v>
      </c>
      <c r="D4888" s="19" t="str">
        <f t="shared" si="456"/>
        <v>Financials</v>
      </c>
      <c r="E4888" s="19" t="str">
        <f t="shared" si="457"/>
        <v>Financials</v>
      </c>
      <c r="F4888" s="100">
        <v>7.0239999999999999E-3</v>
      </c>
      <c r="G4888" s="101">
        <v>4.8499999999999996</v>
      </c>
      <c r="H4888" s="98">
        <v>0.40686</v>
      </c>
      <c r="I4888" s="20">
        <f t="shared" si="458"/>
        <v>1</v>
      </c>
      <c r="J4888" s="102">
        <f t="shared" si="459"/>
        <v>1.4482474226804125E-3</v>
      </c>
      <c r="K4888" s="102">
        <f t="shared" si="460"/>
        <v>3.5595718986393661E-3</v>
      </c>
      <c r="L4888" s="96">
        <f t="shared" si="461"/>
        <v>7.0239999999999999E-3</v>
      </c>
    </row>
    <row r="4889" spans="1:12" ht="13.95" customHeight="1" x14ac:dyDescent="0.3">
      <c r="A4889" s="94">
        <v>43951</v>
      </c>
      <c r="B4889" s="57" t="s">
        <v>384</v>
      </c>
      <c r="C4889" s="57" t="s">
        <v>99</v>
      </c>
      <c r="D4889" s="19" t="str">
        <f t="shared" si="456"/>
        <v>Financials</v>
      </c>
      <c r="E4889" s="19" t="str">
        <f t="shared" si="457"/>
        <v>Financials</v>
      </c>
      <c r="F4889" s="100">
        <v>6.489E-3</v>
      </c>
      <c r="G4889" s="101">
        <v>5.077</v>
      </c>
      <c r="H4889" s="98">
        <v>0.35649999999999998</v>
      </c>
      <c r="I4889" s="20">
        <f t="shared" si="458"/>
        <v>1</v>
      </c>
      <c r="J4889" s="102">
        <f t="shared" si="459"/>
        <v>1.2781169982272996E-3</v>
      </c>
      <c r="K4889" s="102">
        <f t="shared" si="460"/>
        <v>3.5851809206936878E-3</v>
      </c>
      <c r="L4889" s="96">
        <f t="shared" si="461"/>
        <v>6.489E-3</v>
      </c>
    </row>
    <row r="4890" spans="1:12" ht="13.95" customHeight="1" x14ac:dyDescent="0.3">
      <c r="A4890" s="94">
        <v>43982</v>
      </c>
      <c r="B4890" s="57" t="s">
        <v>384</v>
      </c>
      <c r="C4890" s="57" t="s">
        <v>99</v>
      </c>
      <c r="D4890" s="19" t="str">
        <f t="shared" si="456"/>
        <v>Financials</v>
      </c>
      <c r="E4890" s="19" t="str">
        <f t="shared" si="457"/>
        <v>Financials</v>
      </c>
      <c r="F4890" s="100">
        <v>4.8539999999999998E-3</v>
      </c>
      <c r="G4890" s="101">
        <v>4.1639999999999997</v>
      </c>
      <c r="H4890" s="98">
        <v>0.33679999999999999</v>
      </c>
      <c r="I4890" s="20">
        <f t="shared" si="458"/>
        <v>1</v>
      </c>
      <c r="J4890" s="102">
        <f t="shared" si="459"/>
        <v>1.165706051873199E-3</v>
      </c>
      <c r="K4890" s="102">
        <f t="shared" si="460"/>
        <v>3.4611224818087856E-3</v>
      </c>
      <c r="L4890" s="96">
        <f t="shared" si="461"/>
        <v>4.8539999999999998E-3</v>
      </c>
    </row>
    <row r="4891" spans="1:12" ht="13.95" customHeight="1" x14ac:dyDescent="0.3">
      <c r="A4891" s="94">
        <v>44012</v>
      </c>
      <c r="B4891" s="57" t="s">
        <v>384</v>
      </c>
      <c r="C4891" s="57" t="s">
        <v>99</v>
      </c>
      <c r="D4891" s="19" t="str">
        <f t="shared" si="456"/>
        <v>Financials</v>
      </c>
      <c r="E4891" s="19" t="str">
        <f t="shared" si="457"/>
        <v>Financials</v>
      </c>
      <c r="F4891" s="100">
        <v>5.9040000000000004E-3</v>
      </c>
      <c r="G4891" s="101">
        <v>9.8629999999999995</v>
      </c>
      <c r="H4891" s="98">
        <v>0.15149000000000001</v>
      </c>
      <c r="I4891" s="20">
        <f t="shared" si="458"/>
        <v>1</v>
      </c>
      <c r="J4891" s="102">
        <f t="shared" si="459"/>
        <v>5.9860083139004364E-4</v>
      </c>
      <c r="K4891" s="102">
        <f t="shared" si="460"/>
        <v>3.9514214231305272E-3</v>
      </c>
      <c r="L4891" s="96">
        <f t="shared" si="461"/>
        <v>5.9040000000000004E-3</v>
      </c>
    </row>
    <row r="4892" spans="1:12" ht="13.95" customHeight="1" x14ac:dyDescent="0.3">
      <c r="A4892" s="94">
        <v>44043</v>
      </c>
      <c r="B4892" s="57" t="s">
        <v>384</v>
      </c>
      <c r="C4892" s="57" t="s">
        <v>99</v>
      </c>
      <c r="D4892" s="19" t="str">
        <f t="shared" si="456"/>
        <v>Financials</v>
      </c>
      <c r="E4892" s="19" t="str">
        <f t="shared" si="457"/>
        <v>Financials</v>
      </c>
      <c r="F4892" s="100">
        <v>5.3290000000000004E-3</v>
      </c>
      <c r="G4892" s="101">
        <v>8.0489999999999995</v>
      </c>
      <c r="H4892" s="98">
        <v>0.12889999999999999</v>
      </c>
      <c r="I4892" s="20">
        <f t="shared" si="458"/>
        <v>1</v>
      </c>
      <c r="J4892" s="102">
        <f t="shared" si="459"/>
        <v>6.6206982233817872E-4</v>
      </c>
      <c r="K4892" s="102">
        <f t="shared" si="460"/>
        <v>5.1363058366034045E-3</v>
      </c>
      <c r="L4892" s="96">
        <f t="shared" si="461"/>
        <v>5.3290000000000004E-3</v>
      </c>
    </row>
    <row r="4893" spans="1:12" ht="13.95" customHeight="1" x14ac:dyDescent="0.3">
      <c r="A4893" s="94">
        <v>44074</v>
      </c>
      <c r="B4893" s="57" t="s">
        <v>384</v>
      </c>
      <c r="C4893" s="57" t="s">
        <v>99</v>
      </c>
      <c r="D4893" s="19" t="str">
        <f t="shared" si="456"/>
        <v>Financials</v>
      </c>
      <c r="E4893" s="19" t="str">
        <f t="shared" si="457"/>
        <v>Financials</v>
      </c>
      <c r="F4893" s="100">
        <v>4.9439999999999996E-3</v>
      </c>
      <c r="G4893" s="101">
        <v>6.5060000000000002</v>
      </c>
      <c r="H4893" s="98">
        <v>0.13048000000000001</v>
      </c>
      <c r="I4893" s="20">
        <f t="shared" si="458"/>
        <v>1</v>
      </c>
      <c r="J4893" s="102">
        <f t="shared" si="459"/>
        <v>7.5991392560713182E-4</v>
      </c>
      <c r="K4893" s="102">
        <f t="shared" si="460"/>
        <v>5.8239877805574165E-3</v>
      </c>
      <c r="L4893" s="96">
        <f t="shared" si="461"/>
        <v>4.9439999999999996E-3</v>
      </c>
    </row>
    <row r="4894" spans="1:12" ht="13.95" customHeight="1" x14ac:dyDescent="0.3">
      <c r="A4894" s="94">
        <v>44104</v>
      </c>
      <c r="B4894" s="57" t="s">
        <v>384</v>
      </c>
      <c r="C4894" s="57" t="s">
        <v>99</v>
      </c>
      <c r="D4894" s="19" t="str">
        <f t="shared" si="456"/>
        <v>Financials</v>
      </c>
      <c r="E4894" s="19" t="str">
        <f t="shared" si="457"/>
        <v>Financials</v>
      </c>
      <c r="F4894" s="100">
        <v>5.4339999999999996E-3</v>
      </c>
      <c r="G4894" s="101">
        <v>6.8659999999999997</v>
      </c>
      <c r="H4894" s="98">
        <v>7.62E-3</v>
      </c>
      <c r="I4894" s="20">
        <f t="shared" si="458"/>
        <v>0</v>
      </c>
      <c r="J4894" s="102">
        <f t="shared" si="459"/>
        <v>0</v>
      </c>
      <c r="K4894" s="102">
        <f t="shared" si="460"/>
        <v>0</v>
      </c>
      <c r="L4894" s="96">
        <f t="shared" si="461"/>
        <v>0</v>
      </c>
    </row>
    <row r="4895" spans="1:12" ht="13.95" customHeight="1" x14ac:dyDescent="0.3">
      <c r="A4895" s="94">
        <v>44135</v>
      </c>
      <c r="B4895" s="57" t="s">
        <v>384</v>
      </c>
      <c r="C4895" s="57" t="s">
        <v>99</v>
      </c>
      <c r="D4895" s="19" t="str">
        <f t="shared" si="456"/>
        <v>Financials</v>
      </c>
      <c r="E4895" s="19" t="str">
        <f t="shared" si="457"/>
        <v>Financials</v>
      </c>
      <c r="F4895" s="100">
        <v>4.4730000000000004E-3</v>
      </c>
      <c r="G4895" s="101">
        <v>5.452</v>
      </c>
      <c r="H4895" s="98">
        <v>2.2919999999999999E-2</v>
      </c>
      <c r="I4895" s="20">
        <f t="shared" si="458"/>
        <v>1</v>
      </c>
      <c r="J4895" s="102">
        <f t="shared" si="459"/>
        <v>8.2043286867204701E-4</v>
      </c>
      <c r="K4895" s="102">
        <f t="shared" si="460"/>
        <v>3.5795500378361565E-2</v>
      </c>
      <c r="L4895" s="96">
        <f t="shared" si="461"/>
        <v>4.4730000000000004E-3</v>
      </c>
    </row>
    <row r="4896" spans="1:12" ht="13.95" customHeight="1" x14ac:dyDescent="0.3">
      <c r="A4896" s="94">
        <v>44165</v>
      </c>
      <c r="B4896" s="57" t="s">
        <v>384</v>
      </c>
      <c r="C4896" s="57" t="s">
        <v>99</v>
      </c>
      <c r="D4896" s="19" t="str">
        <f t="shared" si="456"/>
        <v>Financials</v>
      </c>
      <c r="E4896" s="19" t="str">
        <f t="shared" si="457"/>
        <v>Financials</v>
      </c>
      <c r="F4896" s="100">
        <v>4.1710000000000002E-3</v>
      </c>
      <c r="G4896" s="101">
        <v>7.5830000000000002</v>
      </c>
      <c r="H4896" s="98">
        <v>4.2909999999999997E-2</v>
      </c>
      <c r="I4896" s="20">
        <f t="shared" si="458"/>
        <v>1</v>
      </c>
      <c r="J4896" s="102">
        <f t="shared" si="459"/>
        <v>5.5004615587498349E-4</v>
      </c>
      <c r="K4896" s="102">
        <f t="shared" si="460"/>
        <v>1.2818600696224272E-2</v>
      </c>
      <c r="L4896" s="96">
        <f t="shared" si="461"/>
        <v>4.1710000000000002E-3</v>
      </c>
    </row>
    <row r="4897" spans="1:12" ht="13.95" customHeight="1" x14ac:dyDescent="0.3">
      <c r="A4897" s="94">
        <v>44196</v>
      </c>
      <c r="B4897" s="57" t="s">
        <v>384</v>
      </c>
      <c r="C4897" s="57" t="s">
        <v>99</v>
      </c>
      <c r="D4897" s="19" t="str">
        <f t="shared" si="456"/>
        <v>Financials</v>
      </c>
      <c r="E4897" s="19" t="str">
        <f t="shared" si="457"/>
        <v>Financials</v>
      </c>
      <c r="F4897" s="100">
        <v>4.725E-3</v>
      </c>
      <c r="G4897" s="101">
        <v>8.8829999999999991</v>
      </c>
      <c r="H4897" s="98">
        <v>6.8400000000000002E-2</v>
      </c>
      <c r="I4897" s="20">
        <f t="shared" si="458"/>
        <v>1</v>
      </c>
      <c r="J4897" s="102">
        <f t="shared" si="459"/>
        <v>5.3191489361702129E-4</v>
      </c>
      <c r="K4897" s="102">
        <f t="shared" si="460"/>
        <v>7.7765335324125918E-3</v>
      </c>
      <c r="L4897" s="96">
        <f t="shared" si="461"/>
        <v>4.725E-3</v>
      </c>
    </row>
    <row r="4898" spans="1:12" ht="13.95" customHeight="1" x14ac:dyDescent="0.3">
      <c r="A4898" s="94">
        <v>44227</v>
      </c>
      <c r="B4898" s="57" t="s">
        <v>384</v>
      </c>
      <c r="C4898" s="57" t="s">
        <v>99</v>
      </c>
      <c r="D4898" s="19" t="str">
        <f t="shared" si="456"/>
        <v>Financials</v>
      </c>
      <c r="E4898" s="19" t="str">
        <f t="shared" si="457"/>
        <v>Financials</v>
      </c>
      <c r="F4898" s="100">
        <v>4.2699999999999986E-3</v>
      </c>
      <c r="G4898" s="101">
        <v>9.7330000000000005</v>
      </c>
      <c r="H4898" s="98">
        <v>7.0789999999999992E-2</v>
      </c>
      <c r="I4898" s="20">
        <f t="shared" si="458"/>
        <v>1</v>
      </c>
      <c r="J4898" s="102">
        <f t="shared" si="459"/>
        <v>4.3871365457721136E-4</v>
      </c>
      <c r="K4898" s="102">
        <f t="shared" si="460"/>
        <v>6.1973958832774604E-3</v>
      </c>
      <c r="L4898" s="96">
        <f t="shared" si="461"/>
        <v>4.2699999999999986E-3</v>
      </c>
    </row>
    <row r="4899" spans="1:12" ht="13.95" customHeight="1" x14ac:dyDescent="0.3">
      <c r="A4899" s="94">
        <v>44255</v>
      </c>
      <c r="B4899" s="57" t="s">
        <v>384</v>
      </c>
      <c r="C4899" s="57" t="s">
        <v>99</v>
      </c>
      <c r="D4899" s="19" t="str">
        <f t="shared" si="456"/>
        <v>Financials</v>
      </c>
      <c r="E4899" s="19" t="str">
        <f t="shared" si="457"/>
        <v>Financials</v>
      </c>
      <c r="F4899" s="100">
        <v>3.7200000000000002E-3</v>
      </c>
      <c r="G4899" s="101">
        <v>8.0730000000000004</v>
      </c>
      <c r="H4899" s="98">
        <v>7.307000000000001E-2</v>
      </c>
      <c r="I4899" s="20">
        <f t="shared" si="458"/>
        <v>1</v>
      </c>
      <c r="J4899" s="102">
        <f t="shared" si="459"/>
        <v>4.6079524340393905E-4</v>
      </c>
      <c r="K4899" s="102">
        <f t="shared" si="460"/>
        <v>6.3062165513061309E-3</v>
      </c>
      <c r="L4899" s="96">
        <f t="shared" si="461"/>
        <v>3.7200000000000002E-3</v>
      </c>
    </row>
    <row r="4900" spans="1:12" ht="13.95" customHeight="1" x14ac:dyDescent="0.3">
      <c r="A4900" s="94">
        <v>44286</v>
      </c>
      <c r="B4900" s="57" t="s">
        <v>384</v>
      </c>
      <c r="C4900" s="57" t="s">
        <v>99</v>
      </c>
      <c r="D4900" s="19" t="str">
        <f t="shared" si="456"/>
        <v>Financials</v>
      </c>
      <c r="E4900" s="19" t="str">
        <f t="shared" si="457"/>
        <v>Financials</v>
      </c>
      <c r="F4900" s="100">
        <v>3.6099999999999999E-3</v>
      </c>
      <c r="G4900" s="101">
        <v>8.2059999999999995</v>
      </c>
      <c r="H4900" s="98">
        <v>8.0429999999999988E-2</v>
      </c>
      <c r="I4900" s="20">
        <f t="shared" si="458"/>
        <v>1</v>
      </c>
      <c r="J4900" s="102">
        <f t="shared" si="459"/>
        <v>4.3992200828661958E-4</v>
      </c>
      <c r="K4900" s="102">
        <f t="shared" si="460"/>
        <v>5.4696258645607317E-3</v>
      </c>
      <c r="L4900" s="96">
        <f t="shared" si="461"/>
        <v>3.6099999999999999E-3</v>
      </c>
    </row>
    <row r="4901" spans="1:12" ht="13.95" customHeight="1" x14ac:dyDescent="0.3">
      <c r="A4901" s="94">
        <v>44316</v>
      </c>
      <c r="B4901" s="57" t="s">
        <v>384</v>
      </c>
      <c r="C4901" s="57" t="s">
        <v>99</v>
      </c>
      <c r="D4901" s="19" t="str">
        <f t="shared" si="456"/>
        <v>Financials</v>
      </c>
      <c r="E4901" s="19" t="str">
        <f t="shared" si="457"/>
        <v>Financials</v>
      </c>
      <c r="F4901" s="100">
        <v>3.5500000000000002E-3</v>
      </c>
      <c r="G4901" s="101">
        <v>11.601000000000001</v>
      </c>
      <c r="H4901" s="98">
        <v>9.6449999999999994E-2</v>
      </c>
      <c r="I4901" s="20">
        <f t="shared" si="458"/>
        <v>1</v>
      </c>
      <c r="J4901" s="102">
        <f t="shared" si="459"/>
        <v>3.0600810274976294E-4</v>
      </c>
      <c r="K4901" s="102">
        <f t="shared" si="460"/>
        <v>3.1727123146683563E-3</v>
      </c>
      <c r="L4901" s="96">
        <f t="shared" si="461"/>
        <v>3.5500000000000002E-3</v>
      </c>
    </row>
    <row r="4902" spans="1:12" ht="13.95" customHeight="1" x14ac:dyDescent="0.3">
      <c r="A4902" s="94">
        <v>44347</v>
      </c>
      <c r="B4902" s="57" t="s">
        <v>384</v>
      </c>
      <c r="C4902" s="57" t="s">
        <v>99</v>
      </c>
      <c r="D4902" s="19" t="str">
        <f t="shared" si="456"/>
        <v>Financials</v>
      </c>
      <c r="E4902" s="19" t="str">
        <f t="shared" si="457"/>
        <v>Financials</v>
      </c>
      <c r="F4902" s="100">
        <v>3.2599999999999999E-3</v>
      </c>
      <c r="G4902" s="101">
        <v>11.071</v>
      </c>
      <c r="H4902" s="98">
        <v>9.666000000000001E-2</v>
      </c>
      <c r="I4902" s="20">
        <f t="shared" si="458"/>
        <v>1</v>
      </c>
      <c r="J4902" s="102">
        <f t="shared" si="459"/>
        <v>2.9446301147141178E-4</v>
      </c>
      <c r="K4902" s="102">
        <f t="shared" si="460"/>
        <v>3.0463791793028322E-3</v>
      </c>
      <c r="L4902" s="96">
        <f t="shared" si="461"/>
        <v>3.2599999999999999E-3</v>
      </c>
    </row>
    <row r="4903" spans="1:12" ht="13.95" customHeight="1" x14ac:dyDescent="0.3">
      <c r="A4903" s="94">
        <v>44377</v>
      </c>
      <c r="B4903" s="57" t="s">
        <v>384</v>
      </c>
      <c r="C4903" s="57" t="s">
        <v>99</v>
      </c>
      <c r="D4903" s="19" t="str">
        <f t="shared" si="456"/>
        <v>Financials</v>
      </c>
      <c r="E4903" s="19" t="str">
        <f t="shared" si="457"/>
        <v>Financials</v>
      </c>
      <c r="F4903" s="100">
        <v>3.16E-3</v>
      </c>
      <c r="G4903" s="101">
        <v>10.372</v>
      </c>
      <c r="H4903" s="98">
        <v>9.9970000000000003E-2</v>
      </c>
      <c r="I4903" s="20">
        <f t="shared" si="458"/>
        <v>1</v>
      </c>
      <c r="J4903" s="102">
        <f t="shared" si="459"/>
        <v>3.0466640956421136E-4</v>
      </c>
      <c r="K4903" s="102">
        <f t="shared" si="460"/>
        <v>3.0475783691528593E-3</v>
      </c>
      <c r="L4903" s="96">
        <f t="shared" si="461"/>
        <v>3.16E-3</v>
      </c>
    </row>
    <row r="4904" spans="1:12" ht="13.95" customHeight="1" x14ac:dyDescent="0.3">
      <c r="A4904" s="94">
        <v>44408</v>
      </c>
      <c r="B4904" s="57" t="s">
        <v>384</v>
      </c>
      <c r="C4904" s="57" t="s">
        <v>99</v>
      </c>
      <c r="D4904" s="19" t="str">
        <f t="shared" si="456"/>
        <v>Financials</v>
      </c>
      <c r="E4904" s="19" t="str">
        <f t="shared" si="457"/>
        <v>Financials</v>
      </c>
      <c r="F4904" s="100">
        <v>3.2299999999999998E-3</v>
      </c>
      <c r="G4904" s="101">
        <v>10.28</v>
      </c>
      <c r="H4904" s="98">
        <v>9.7230000000000011E-2</v>
      </c>
      <c r="I4904" s="20">
        <f t="shared" si="458"/>
        <v>1</v>
      </c>
      <c r="J4904" s="102">
        <f t="shared" si="459"/>
        <v>3.142023346303502E-4</v>
      </c>
      <c r="K4904" s="102">
        <f t="shared" si="460"/>
        <v>3.2315369189586563E-3</v>
      </c>
      <c r="L4904" s="96">
        <f t="shared" si="461"/>
        <v>3.2299999999999998E-3</v>
      </c>
    </row>
    <row r="4905" spans="1:12" ht="13.95" customHeight="1" x14ac:dyDescent="0.3">
      <c r="A4905" s="94">
        <v>44439</v>
      </c>
      <c r="B4905" s="57" t="s">
        <v>384</v>
      </c>
      <c r="C4905" s="57" t="s">
        <v>99</v>
      </c>
      <c r="D4905" s="19" t="str">
        <f t="shared" si="456"/>
        <v>Financials</v>
      </c>
      <c r="E4905" s="19" t="str">
        <f t="shared" si="457"/>
        <v>Financials</v>
      </c>
      <c r="F4905" s="100">
        <v>3.14E-3</v>
      </c>
      <c r="G4905" s="101">
        <v>9.4589999999999996</v>
      </c>
      <c r="H4905" s="98">
        <v>9.0079999999999993E-2</v>
      </c>
      <c r="I4905" s="20">
        <f t="shared" si="458"/>
        <v>1</v>
      </c>
      <c r="J4905" s="102">
        <f t="shared" si="459"/>
        <v>3.3195898086478488E-4</v>
      </c>
      <c r="K4905" s="102">
        <f t="shared" si="460"/>
        <v>3.6851574252307383E-3</v>
      </c>
      <c r="L4905" s="96">
        <f t="shared" si="461"/>
        <v>3.14E-3</v>
      </c>
    </row>
    <row r="4906" spans="1:12" ht="13.95" customHeight="1" x14ac:dyDescent="0.3">
      <c r="A4906" s="94">
        <v>44469</v>
      </c>
      <c r="B4906" s="57" t="s">
        <v>384</v>
      </c>
      <c r="C4906" s="57" t="s">
        <v>99</v>
      </c>
      <c r="D4906" s="19" t="str">
        <f t="shared" si="456"/>
        <v>Financials</v>
      </c>
      <c r="E4906" s="19" t="str">
        <f t="shared" si="457"/>
        <v>Financials</v>
      </c>
      <c r="F4906" s="100">
        <v>2.7499999999999998E-3</v>
      </c>
      <c r="G4906" s="101">
        <v>13.324999999999999</v>
      </c>
      <c r="H4906" s="98">
        <v>9.6409999999999996E-2</v>
      </c>
      <c r="I4906" s="20">
        <f t="shared" si="458"/>
        <v>1</v>
      </c>
      <c r="J4906" s="102">
        <f t="shared" si="459"/>
        <v>2.0637898686679174E-4</v>
      </c>
      <c r="K4906" s="102">
        <f t="shared" si="460"/>
        <v>2.1406388016470463E-3</v>
      </c>
      <c r="L4906" s="96">
        <f t="shared" si="461"/>
        <v>2.7499999999999998E-3</v>
      </c>
    </row>
    <row r="4907" spans="1:12" ht="13.95" customHeight="1" x14ac:dyDescent="0.3">
      <c r="A4907" s="94">
        <v>44500</v>
      </c>
      <c r="B4907" s="57" t="s">
        <v>384</v>
      </c>
      <c r="C4907" s="57" t="s">
        <v>99</v>
      </c>
      <c r="D4907" s="19" t="str">
        <f t="shared" si="456"/>
        <v>Financials</v>
      </c>
      <c r="E4907" s="19" t="str">
        <f t="shared" si="457"/>
        <v>Financials</v>
      </c>
      <c r="F4907" s="100">
        <v>2.96E-3</v>
      </c>
      <c r="G4907" s="101">
        <v>11.576000000000001</v>
      </c>
      <c r="H4907" s="98">
        <v>0.10063999999999999</v>
      </c>
      <c r="I4907" s="20">
        <f t="shared" si="458"/>
        <v>1</v>
      </c>
      <c r="J4907" s="102">
        <f t="shared" si="459"/>
        <v>2.5570145127850724E-4</v>
      </c>
      <c r="K4907" s="102">
        <f t="shared" si="460"/>
        <v>2.5407536891743567E-3</v>
      </c>
      <c r="L4907" s="96">
        <f t="shared" si="461"/>
        <v>2.96E-3</v>
      </c>
    </row>
    <row r="4908" spans="1:12" ht="13.95" customHeight="1" x14ac:dyDescent="0.3">
      <c r="A4908" s="94">
        <v>44530</v>
      </c>
      <c r="B4908" s="57" t="s">
        <v>384</v>
      </c>
      <c r="C4908" s="57" t="s">
        <v>99</v>
      </c>
      <c r="D4908" s="19" t="str">
        <f t="shared" si="456"/>
        <v>Financials</v>
      </c>
      <c r="E4908" s="19" t="str">
        <f t="shared" si="457"/>
        <v>Financials</v>
      </c>
      <c r="F4908" s="100">
        <v>2.7799999999999999E-3</v>
      </c>
      <c r="G4908" s="101">
        <v>9.99</v>
      </c>
      <c r="H4908" s="98">
        <v>0.14352999999999999</v>
      </c>
      <c r="I4908" s="20">
        <f t="shared" si="458"/>
        <v>1</v>
      </c>
      <c r="J4908" s="102">
        <f t="shared" si="459"/>
        <v>2.7827827827827826E-4</v>
      </c>
      <c r="K4908" s="102">
        <f t="shared" si="460"/>
        <v>1.9388161240038897E-3</v>
      </c>
      <c r="L4908" s="96">
        <f t="shared" si="461"/>
        <v>2.7799999999999999E-3</v>
      </c>
    </row>
    <row r="4909" spans="1:12" ht="13.95" customHeight="1" x14ac:dyDescent="0.3">
      <c r="A4909" s="94">
        <v>44561</v>
      </c>
      <c r="B4909" s="57" t="s">
        <v>384</v>
      </c>
      <c r="C4909" s="57" t="s">
        <v>99</v>
      </c>
      <c r="D4909" s="19" t="str">
        <f t="shared" si="456"/>
        <v>Financials</v>
      </c>
      <c r="E4909" s="19" t="str">
        <f t="shared" si="457"/>
        <v>Financials</v>
      </c>
      <c r="F4909" s="100">
        <v>2.5300000000000001E-3</v>
      </c>
      <c r="G4909" s="101">
        <v>16.978000000000002</v>
      </c>
      <c r="H4909" s="98">
        <v>9.7240000000000007E-2</v>
      </c>
      <c r="I4909" s="20">
        <f t="shared" si="458"/>
        <v>1</v>
      </c>
      <c r="J4909" s="102">
        <f t="shared" si="459"/>
        <v>1.4901637413122865E-4</v>
      </c>
      <c r="K4909" s="102">
        <f t="shared" si="460"/>
        <v>1.5324596270179828E-3</v>
      </c>
      <c r="L4909" s="96">
        <f t="shared" si="461"/>
        <v>2.5300000000000001E-3</v>
      </c>
    </row>
    <row r="4910" spans="1:12" ht="13.95" customHeight="1" x14ac:dyDescent="0.3">
      <c r="A4910" s="94">
        <v>44592</v>
      </c>
      <c r="B4910" s="57" t="s">
        <v>384</v>
      </c>
      <c r="C4910" s="57" t="s">
        <v>99</v>
      </c>
      <c r="D4910" s="19" t="str">
        <f t="shared" si="456"/>
        <v>Financials</v>
      </c>
      <c r="E4910" s="19" t="str">
        <f t="shared" si="457"/>
        <v>Financials</v>
      </c>
      <c r="F4910" s="100">
        <v>1.92E-3</v>
      </c>
      <c r="G4910" s="101">
        <v>13.340999999999999</v>
      </c>
      <c r="H4910" s="98">
        <v>9.3320000000000014E-2</v>
      </c>
      <c r="I4910" s="20">
        <f t="shared" si="458"/>
        <v>1</v>
      </c>
      <c r="J4910" s="102">
        <f t="shared" si="459"/>
        <v>1.4391724758263999E-4</v>
      </c>
      <c r="K4910" s="102">
        <f t="shared" si="460"/>
        <v>1.5421908227886837E-3</v>
      </c>
      <c r="L4910" s="96">
        <f t="shared" si="461"/>
        <v>1.92E-3</v>
      </c>
    </row>
    <row r="4911" spans="1:12" ht="13.95" customHeight="1" x14ac:dyDescent="0.3">
      <c r="A4911" s="94">
        <v>44620</v>
      </c>
      <c r="B4911" s="57" t="s">
        <v>384</v>
      </c>
      <c r="C4911" s="57" t="s">
        <v>99</v>
      </c>
      <c r="D4911" s="19" t="str">
        <f t="shared" si="456"/>
        <v>Financials</v>
      </c>
      <c r="E4911" s="19" t="str">
        <f t="shared" si="457"/>
        <v>Financials</v>
      </c>
      <c r="F4911" s="100">
        <v>1.7799999999999999E-3</v>
      </c>
      <c r="G4911" s="101">
        <v>13.273999999999999</v>
      </c>
      <c r="H4911" s="98">
        <v>8.0549999999999997E-2</v>
      </c>
      <c r="I4911" s="20">
        <f t="shared" si="458"/>
        <v>1</v>
      </c>
      <c r="J4911" s="102">
        <f t="shared" si="459"/>
        <v>1.3409673045050474E-4</v>
      </c>
      <c r="K4911" s="102">
        <f t="shared" si="460"/>
        <v>1.6647638789634358E-3</v>
      </c>
      <c r="L4911" s="96">
        <f t="shared" si="461"/>
        <v>1.7799999999999999E-3</v>
      </c>
    </row>
    <row r="4912" spans="1:12" ht="13.95" customHeight="1" x14ac:dyDescent="0.3">
      <c r="A4912" s="94">
        <v>44651</v>
      </c>
      <c r="B4912" s="57" t="s">
        <v>384</v>
      </c>
      <c r="C4912" s="57" t="s">
        <v>99</v>
      </c>
      <c r="D4912" s="19" t="str">
        <f t="shared" si="456"/>
        <v>Financials</v>
      </c>
      <c r="E4912" s="19" t="str">
        <f t="shared" si="457"/>
        <v>Financials</v>
      </c>
      <c r="F4912" s="100">
        <v>1.9400000000000001E-3</v>
      </c>
      <c r="G4912" s="101">
        <v>37.576000000000001</v>
      </c>
      <c r="H4912" s="98">
        <v>8.3549999999999999E-2</v>
      </c>
      <c r="I4912" s="20">
        <f t="shared" si="458"/>
        <v>1</v>
      </c>
      <c r="J4912" s="102">
        <f t="shared" si="459"/>
        <v>5.1628699169682776E-5</v>
      </c>
      <c r="K4912" s="102">
        <f t="shared" si="460"/>
        <v>6.1793775188130195E-4</v>
      </c>
      <c r="L4912" s="96">
        <f t="shared" si="461"/>
        <v>1.9400000000000001E-3</v>
      </c>
    </row>
    <row r="4913" spans="1:12" ht="13.95" customHeight="1" x14ac:dyDescent="0.3">
      <c r="A4913" s="94">
        <v>44681</v>
      </c>
      <c r="B4913" s="57" t="s">
        <v>384</v>
      </c>
      <c r="C4913" s="57" t="s">
        <v>99</v>
      </c>
      <c r="D4913" s="19" t="str">
        <f t="shared" si="456"/>
        <v>Financials</v>
      </c>
      <c r="E4913" s="19" t="str">
        <f t="shared" si="457"/>
        <v>Financials</v>
      </c>
      <c r="F4913" s="100">
        <v>1.73E-3</v>
      </c>
      <c r="G4913" s="101">
        <v>25.904</v>
      </c>
      <c r="H4913" s="98">
        <v>9.1560000000000002E-2</v>
      </c>
      <c r="I4913" s="20">
        <f t="shared" si="458"/>
        <v>1</v>
      </c>
      <c r="J4913" s="102">
        <f t="shared" si="459"/>
        <v>6.678505250154416E-5</v>
      </c>
      <c r="K4913" s="102">
        <f t="shared" si="460"/>
        <v>7.2941298057606113E-4</v>
      </c>
      <c r="L4913" s="96">
        <f t="shared" si="461"/>
        <v>1.73E-3</v>
      </c>
    </row>
    <row r="4914" spans="1:12" ht="13.95" customHeight="1" x14ac:dyDescent="0.3">
      <c r="A4914" s="94">
        <v>44712</v>
      </c>
      <c r="B4914" s="57" t="s">
        <v>384</v>
      </c>
      <c r="C4914" s="57" t="s">
        <v>99</v>
      </c>
      <c r="D4914" s="19" t="str">
        <f t="shared" si="456"/>
        <v>Financials</v>
      </c>
      <c r="E4914" s="19" t="str">
        <f t="shared" si="457"/>
        <v>Financials</v>
      </c>
      <c r="F4914" s="100">
        <v>1.81E-3</v>
      </c>
      <c r="G4914" s="101">
        <v>27.35</v>
      </c>
      <c r="H4914" s="98">
        <v>8.6880000000000013E-2</v>
      </c>
      <c r="I4914" s="20">
        <f t="shared" si="458"/>
        <v>1</v>
      </c>
      <c r="J4914" s="102">
        <f t="shared" si="459"/>
        <v>6.617915904936014E-5</v>
      </c>
      <c r="K4914" s="102">
        <f t="shared" si="460"/>
        <v>7.6173065204143795E-4</v>
      </c>
      <c r="L4914" s="96">
        <f t="shared" si="461"/>
        <v>1.81E-3</v>
      </c>
    </row>
    <row r="4915" spans="1:12" ht="13.95" customHeight="1" x14ac:dyDescent="0.3">
      <c r="A4915" s="94">
        <v>44742</v>
      </c>
      <c r="B4915" s="57" t="s">
        <v>384</v>
      </c>
      <c r="C4915" s="57" t="s">
        <v>99</v>
      </c>
      <c r="D4915" s="19" t="str">
        <f t="shared" si="456"/>
        <v>Financials</v>
      </c>
      <c r="E4915" s="19" t="str">
        <f t="shared" si="457"/>
        <v>Financials</v>
      </c>
      <c r="F4915" s="100">
        <v>1.39E-3</v>
      </c>
      <c r="G4915" s="101">
        <v>22.693999999999999</v>
      </c>
      <c r="H4915" s="98">
        <v>8.0829999999999999E-2</v>
      </c>
      <c r="I4915" s="20">
        <f t="shared" si="458"/>
        <v>1</v>
      </c>
      <c r="J4915" s="102">
        <f t="shared" si="459"/>
        <v>6.1249669516171679E-5</v>
      </c>
      <c r="K4915" s="102">
        <f t="shared" si="460"/>
        <v>7.5775911810183939E-4</v>
      </c>
      <c r="L4915" s="96">
        <f t="shared" si="461"/>
        <v>1.39E-3</v>
      </c>
    </row>
    <row r="4916" spans="1:12" ht="13.95" customHeight="1" x14ac:dyDescent="0.3">
      <c r="A4916" s="94">
        <v>44773</v>
      </c>
      <c r="B4916" s="57" t="s">
        <v>384</v>
      </c>
      <c r="C4916" s="57" t="s">
        <v>99</v>
      </c>
      <c r="D4916" s="19" t="str">
        <f t="shared" si="456"/>
        <v>Financials</v>
      </c>
      <c r="E4916" s="19" t="str">
        <f t="shared" si="457"/>
        <v>Financials</v>
      </c>
      <c r="F4916" s="100">
        <v>1.25E-3</v>
      </c>
      <c r="G4916" s="101">
        <v>17.983000000000001</v>
      </c>
      <c r="H4916" s="98">
        <v>8.199999999999999E-2</v>
      </c>
      <c r="I4916" s="20">
        <f t="shared" si="458"/>
        <v>1</v>
      </c>
      <c r="J4916" s="102">
        <f t="shared" si="459"/>
        <v>6.9510092865484064E-5</v>
      </c>
      <c r="K4916" s="102">
        <f t="shared" si="460"/>
        <v>8.4768405933517167E-4</v>
      </c>
      <c r="L4916" s="96">
        <f t="shared" si="461"/>
        <v>1.25E-3</v>
      </c>
    </row>
    <row r="4917" spans="1:12" ht="13.95" customHeight="1" x14ac:dyDescent="0.3">
      <c r="A4917" s="94">
        <v>44804</v>
      </c>
      <c r="B4917" s="57" t="s">
        <v>384</v>
      </c>
      <c r="C4917" s="57" t="s">
        <v>99</v>
      </c>
      <c r="D4917" s="19" t="str">
        <f t="shared" si="456"/>
        <v>Financials</v>
      </c>
      <c r="E4917" s="19" t="str">
        <f t="shared" si="457"/>
        <v>Financials</v>
      </c>
      <c r="F4917" s="100">
        <v>1.0399999999999999E-3</v>
      </c>
      <c r="G4917" s="101">
        <v>32.143000000000001</v>
      </c>
      <c r="H4917" s="98">
        <v>5.1270000000000003E-2</v>
      </c>
      <c r="I4917" s="20">
        <f t="shared" si="458"/>
        <v>1</v>
      </c>
      <c r="J4917" s="102">
        <f t="shared" si="459"/>
        <v>3.2355411753725535E-5</v>
      </c>
      <c r="K4917" s="102">
        <f t="shared" si="460"/>
        <v>6.3107883272333785E-4</v>
      </c>
      <c r="L4917" s="96">
        <f t="shared" si="461"/>
        <v>1.0399999999999999E-3</v>
      </c>
    </row>
    <row r="4918" spans="1:12" ht="13.95" customHeight="1" x14ac:dyDescent="0.3">
      <c r="A4918" s="94">
        <v>44834</v>
      </c>
      <c r="B4918" s="57" t="s">
        <v>384</v>
      </c>
      <c r="C4918" s="57" t="s">
        <v>99</v>
      </c>
      <c r="D4918" s="19" t="str">
        <f t="shared" si="456"/>
        <v>Financials</v>
      </c>
      <c r="E4918" s="19" t="str">
        <f t="shared" si="457"/>
        <v>Financials</v>
      </c>
      <c r="F4918" s="100">
        <v>1.2999999999999999E-3</v>
      </c>
      <c r="G4918" s="101">
        <v>15.997999999999999</v>
      </c>
      <c r="H4918" s="98">
        <v>6.701E-2</v>
      </c>
      <c r="I4918" s="20">
        <f t="shared" si="458"/>
        <v>1</v>
      </c>
      <c r="J4918" s="102">
        <f t="shared" si="459"/>
        <v>8.1260157519689964E-5</v>
      </c>
      <c r="K4918" s="102">
        <f t="shared" si="460"/>
        <v>1.2126571783269656E-3</v>
      </c>
      <c r="L4918" s="96">
        <f t="shared" si="461"/>
        <v>1.2999999999999999E-3</v>
      </c>
    </row>
    <row r="4919" spans="1:12" ht="13.95" customHeight="1" x14ac:dyDescent="0.3">
      <c r="A4919" s="94">
        <v>44865</v>
      </c>
      <c r="B4919" s="57" t="s">
        <v>384</v>
      </c>
      <c r="C4919" s="57" t="s">
        <v>99</v>
      </c>
      <c r="D4919" s="19" t="str">
        <f t="shared" si="456"/>
        <v>Financials</v>
      </c>
      <c r="E4919" s="19" t="str">
        <f t="shared" si="457"/>
        <v>Financials</v>
      </c>
      <c r="F4919" s="100">
        <v>1.06E-3</v>
      </c>
      <c r="G4919" s="101">
        <v>11.617000000000001</v>
      </c>
      <c r="H4919" s="98">
        <v>5.0770000000000003E-2</v>
      </c>
      <c r="I4919" s="20">
        <f t="shared" si="458"/>
        <v>1</v>
      </c>
      <c r="J4919" s="102">
        <f t="shared" si="459"/>
        <v>9.1245588361883436E-5</v>
      </c>
      <c r="K4919" s="102">
        <f t="shared" si="460"/>
        <v>1.7972343581225808E-3</v>
      </c>
      <c r="L4919" s="96">
        <f t="shared" si="461"/>
        <v>1.06E-3</v>
      </c>
    </row>
    <row r="4920" spans="1:12" ht="13.95" customHeight="1" x14ac:dyDescent="0.3">
      <c r="A4920" s="94">
        <v>44895</v>
      </c>
      <c r="B4920" s="57" t="s">
        <v>384</v>
      </c>
      <c r="C4920" s="57" t="s">
        <v>99</v>
      </c>
      <c r="D4920" s="19" t="str">
        <f t="shared" si="456"/>
        <v>Financials</v>
      </c>
      <c r="E4920" s="19" t="str">
        <f t="shared" si="457"/>
        <v>Financials</v>
      </c>
      <c r="F4920" s="100">
        <v>8.7999999999999992E-4</v>
      </c>
      <c r="G4920" s="101">
        <v>9.5749999999999993</v>
      </c>
      <c r="H4920" s="98">
        <v>4.9549999999999997E-2</v>
      </c>
      <c r="I4920" s="20">
        <f t="shared" si="458"/>
        <v>1</v>
      </c>
      <c r="J4920" s="102">
        <f t="shared" si="459"/>
        <v>9.190600522193211E-5</v>
      </c>
      <c r="K4920" s="102">
        <f t="shared" si="460"/>
        <v>1.8548134252660367E-3</v>
      </c>
      <c r="L4920" s="96">
        <f t="shared" si="461"/>
        <v>8.7999999999999992E-4</v>
      </c>
    </row>
    <row r="4921" spans="1:12" ht="13.95" customHeight="1" x14ac:dyDescent="0.3">
      <c r="A4921" s="94">
        <v>45046</v>
      </c>
      <c r="B4921" s="57" t="s">
        <v>384</v>
      </c>
      <c r="C4921" s="57" t="s">
        <v>99</v>
      </c>
      <c r="D4921" s="19" t="str">
        <f t="shared" si="456"/>
        <v>Financials</v>
      </c>
      <c r="E4921" s="19" t="str">
        <f t="shared" si="457"/>
        <v>Financials</v>
      </c>
      <c r="F4921" s="100">
        <v>1.39E-3</v>
      </c>
      <c r="G4921" s="101">
        <v>20.411000000000001</v>
      </c>
      <c r="H4921" s="98">
        <v>4.7910000000000001E-2</v>
      </c>
      <c r="I4921" s="20">
        <f t="shared" si="458"/>
        <v>1</v>
      </c>
      <c r="J4921" s="102">
        <f t="shared" si="459"/>
        <v>6.8100534025770411E-5</v>
      </c>
      <c r="K4921" s="102">
        <f t="shared" si="460"/>
        <v>1.4214262998491006E-3</v>
      </c>
      <c r="L4921" s="96">
        <f t="shared" si="461"/>
        <v>1.39E-3</v>
      </c>
    </row>
    <row r="4922" spans="1:12" ht="13.95" customHeight="1" x14ac:dyDescent="0.3">
      <c r="A4922" s="94">
        <v>45077</v>
      </c>
      <c r="B4922" s="57" t="s">
        <v>384</v>
      </c>
      <c r="C4922" s="57" t="s">
        <v>99</v>
      </c>
      <c r="D4922" s="19" t="str">
        <f t="shared" si="456"/>
        <v>Financials</v>
      </c>
      <c r="E4922" s="19" t="str">
        <f t="shared" si="457"/>
        <v>Financials</v>
      </c>
      <c r="F4922" s="100">
        <v>1.6199999999999999E-3</v>
      </c>
      <c r="G4922" s="101">
        <v>15.101000000000001</v>
      </c>
      <c r="H4922" s="98">
        <v>6.2890000000000001E-2</v>
      </c>
      <c r="I4922" s="20">
        <f t="shared" si="458"/>
        <v>1</v>
      </c>
      <c r="J4922" s="102">
        <f t="shared" si="459"/>
        <v>1.0727766373087874E-4</v>
      </c>
      <c r="K4922" s="102">
        <f t="shared" si="460"/>
        <v>1.7057984374444068E-3</v>
      </c>
      <c r="L4922" s="96">
        <f t="shared" si="461"/>
        <v>1.6199999999999999E-3</v>
      </c>
    </row>
    <row r="4923" spans="1:12" ht="13.95" customHeight="1" x14ac:dyDescent="0.3">
      <c r="A4923" s="94">
        <v>45107</v>
      </c>
      <c r="B4923" s="57" t="s">
        <v>384</v>
      </c>
      <c r="C4923" s="57" t="s">
        <v>99</v>
      </c>
      <c r="D4923" s="19" t="str">
        <f t="shared" si="456"/>
        <v>Financials</v>
      </c>
      <c r="E4923" s="19" t="str">
        <f t="shared" si="457"/>
        <v>Financials</v>
      </c>
      <c r="F4923" s="100">
        <v>1.72E-3</v>
      </c>
      <c r="G4923" s="101">
        <v>13.933999999999999</v>
      </c>
      <c r="H4923" s="98">
        <v>5.5879999999999999E-2</v>
      </c>
      <c r="I4923" s="20">
        <f t="shared" si="458"/>
        <v>1</v>
      </c>
      <c r="J4923" s="102">
        <f t="shared" si="459"/>
        <v>1.2343906990096168E-4</v>
      </c>
      <c r="K4923" s="102">
        <f t="shared" si="460"/>
        <v>2.2090026825512111E-3</v>
      </c>
      <c r="L4923" s="96">
        <f t="shared" si="461"/>
        <v>1.72E-3</v>
      </c>
    </row>
    <row r="4924" spans="1:12" ht="13.95" customHeight="1" x14ac:dyDescent="0.3">
      <c r="A4924" s="94">
        <v>45138</v>
      </c>
      <c r="B4924" s="57" t="s">
        <v>384</v>
      </c>
      <c r="C4924" s="57" t="s">
        <v>99</v>
      </c>
      <c r="D4924" s="19" t="str">
        <f t="shared" si="456"/>
        <v>Financials</v>
      </c>
      <c r="E4924" s="19" t="str">
        <f t="shared" si="457"/>
        <v>Financials</v>
      </c>
      <c r="F4924" s="100">
        <v>1.58E-3</v>
      </c>
      <c r="G4924" s="101">
        <v>12.506</v>
      </c>
      <c r="H4924" s="98">
        <v>5.9619999999999999E-2</v>
      </c>
      <c r="I4924" s="20">
        <f t="shared" si="458"/>
        <v>1</v>
      </c>
      <c r="J4924" s="102">
        <f t="shared" si="459"/>
        <v>1.2633935710858787E-4</v>
      </c>
      <c r="K4924" s="102">
        <f t="shared" si="460"/>
        <v>2.1190767713617558E-3</v>
      </c>
      <c r="L4924" s="96">
        <f t="shared" si="461"/>
        <v>1.58E-3</v>
      </c>
    </row>
    <row r="4925" spans="1:12" ht="13.95" customHeight="1" x14ac:dyDescent="0.3">
      <c r="A4925" s="94">
        <v>45169</v>
      </c>
      <c r="B4925" s="57" t="s">
        <v>384</v>
      </c>
      <c r="C4925" s="57" t="s">
        <v>99</v>
      </c>
      <c r="D4925" s="19" t="str">
        <f t="shared" si="456"/>
        <v>Financials</v>
      </c>
      <c r="E4925" s="19" t="str">
        <f t="shared" si="457"/>
        <v>Financials</v>
      </c>
      <c r="F4925" s="100">
        <v>1.75E-3</v>
      </c>
      <c r="G4925" s="101">
        <v>12.503</v>
      </c>
      <c r="H4925" s="98">
        <v>6.0749999999999998E-2</v>
      </c>
      <c r="I4925" s="20">
        <f t="shared" si="458"/>
        <v>1</v>
      </c>
      <c r="J4925" s="102">
        <f t="shared" si="459"/>
        <v>1.3996640806206512E-4</v>
      </c>
      <c r="K4925" s="102">
        <f t="shared" si="460"/>
        <v>2.3039737952603311E-3</v>
      </c>
      <c r="L4925" s="96">
        <f t="shared" si="461"/>
        <v>1.75E-3</v>
      </c>
    </row>
    <row r="4926" spans="1:12" ht="13.95" customHeight="1" x14ac:dyDescent="0.3">
      <c r="A4926" s="94">
        <v>45199</v>
      </c>
      <c r="B4926" s="57" t="s">
        <v>384</v>
      </c>
      <c r="C4926" s="57" t="s">
        <v>99</v>
      </c>
      <c r="D4926" s="19" t="str">
        <f t="shared" si="456"/>
        <v>Financials</v>
      </c>
      <c r="E4926" s="19" t="str">
        <f t="shared" si="457"/>
        <v>Financials</v>
      </c>
      <c r="F4926" s="100">
        <v>1.7700000000000001E-3</v>
      </c>
      <c r="G4926" s="101">
        <v>12.215</v>
      </c>
      <c r="H4926" s="98">
        <v>6.479E-2</v>
      </c>
      <c r="I4926" s="20">
        <f t="shared" si="458"/>
        <v>1</v>
      </c>
      <c r="J4926" s="102">
        <f t="shared" si="459"/>
        <v>1.4490380679492429E-4</v>
      </c>
      <c r="K4926" s="102">
        <f t="shared" si="460"/>
        <v>2.2365149991499349E-3</v>
      </c>
      <c r="L4926" s="96">
        <f t="shared" si="461"/>
        <v>1.7700000000000001E-3</v>
      </c>
    </row>
    <row r="4927" spans="1:12" ht="13.95" customHeight="1" x14ac:dyDescent="0.3">
      <c r="A4927" s="94">
        <v>45230</v>
      </c>
      <c r="B4927" s="57" t="s">
        <v>384</v>
      </c>
      <c r="C4927" s="57" t="s">
        <v>99</v>
      </c>
      <c r="D4927" s="19" t="str">
        <f t="shared" si="456"/>
        <v>Financials</v>
      </c>
      <c r="E4927" s="19" t="str">
        <f t="shared" si="457"/>
        <v>Financials</v>
      </c>
      <c r="F4927" s="100">
        <v>1.6800000000000001E-3</v>
      </c>
      <c r="G4927" s="101">
        <v>11.385</v>
      </c>
      <c r="H4927" s="98">
        <v>6.8029999999999993E-2</v>
      </c>
      <c r="I4927" s="20">
        <f t="shared" si="458"/>
        <v>1</v>
      </c>
      <c r="J4927" s="102">
        <f t="shared" si="459"/>
        <v>1.4756258234519104E-4</v>
      </c>
      <c r="K4927" s="102">
        <f t="shared" si="460"/>
        <v>2.1690810281521544E-3</v>
      </c>
      <c r="L4927" s="96">
        <f t="shared" si="461"/>
        <v>1.6800000000000001E-3</v>
      </c>
    </row>
    <row r="4928" spans="1:12" ht="13.95" customHeight="1" x14ac:dyDescent="0.3">
      <c r="A4928" s="94">
        <v>45260</v>
      </c>
      <c r="B4928" s="57" t="s">
        <v>384</v>
      </c>
      <c r="C4928" s="57" t="s">
        <v>99</v>
      </c>
      <c r="D4928" s="19" t="str">
        <f t="shared" si="456"/>
        <v>Financials</v>
      </c>
      <c r="E4928" s="19" t="str">
        <f t="shared" si="457"/>
        <v>Financials</v>
      </c>
      <c r="F4928" s="100">
        <v>1.8799999999999999E-3</v>
      </c>
      <c r="G4928" s="101">
        <v>13.266999999999999</v>
      </c>
      <c r="H4928" s="98">
        <v>7.3429999999999995E-2</v>
      </c>
      <c r="I4928" s="20">
        <f t="shared" si="458"/>
        <v>1</v>
      </c>
      <c r="J4928" s="102">
        <f t="shared" si="459"/>
        <v>1.4170498228687723E-4</v>
      </c>
      <c r="K4928" s="102">
        <f t="shared" si="460"/>
        <v>1.9297968444352068E-3</v>
      </c>
      <c r="L4928" s="96">
        <f t="shared" si="461"/>
        <v>1.8799999999999999E-3</v>
      </c>
    </row>
    <row r="4929" spans="1:12" ht="13.95" customHeight="1" x14ac:dyDescent="0.3">
      <c r="A4929" s="94">
        <v>45291</v>
      </c>
      <c r="B4929" s="57" t="s">
        <v>384</v>
      </c>
      <c r="C4929" s="57" t="s">
        <v>99</v>
      </c>
      <c r="D4929" s="19" t="str">
        <f t="shared" si="456"/>
        <v>Financials</v>
      </c>
      <c r="E4929" s="19" t="str">
        <f t="shared" si="457"/>
        <v>Financials</v>
      </c>
      <c r="F4929" s="100">
        <v>1.58E-3</v>
      </c>
      <c r="G4929" s="101">
        <v>11.132</v>
      </c>
      <c r="H4929" s="98">
        <v>7.6799999999999993E-2</v>
      </c>
      <c r="I4929" s="20">
        <f t="shared" si="458"/>
        <v>1</v>
      </c>
      <c r="J4929" s="102">
        <f t="shared" si="459"/>
        <v>1.4193316564858067E-4</v>
      </c>
      <c r="K4929" s="102">
        <f t="shared" si="460"/>
        <v>1.8480880943825609E-3</v>
      </c>
      <c r="L4929" s="96">
        <f t="shared" si="461"/>
        <v>1.58E-3</v>
      </c>
    </row>
    <row r="4930" spans="1:12" ht="13.95" customHeight="1" x14ac:dyDescent="0.3">
      <c r="A4930" s="94">
        <v>45322</v>
      </c>
      <c r="B4930" s="57" t="s">
        <v>384</v>
      </c>
      <c r="C4930" s="57" t="s">
        <v>99</v>
      </c>
      <c r="D4930" s="19" t="str">
        <f t="shared" si="456"/>
        <v>Financials</v>
      </c>
      <c r="E4930" s="19" t="str">
        <f t="shared" si="457"/>
        <v>Financials</v>
      </c>
      <c r="F4930" s="100">
        <v>1.5299999999999999E-3</v>
      </c>
      <c r="G4930" s="101">
        <v>10.103999999999999</v>
      </c>
      <c r="H4930" s="98">
        <v>7.7079999999999996E-2</v>
      </c>
      <c r="I4930" s="20">
        <f t="shared" si="458"/>
        <v>1</v>
      </c>
      <c r="J4930" s="102">
        <f t="shared" si="459"/>
        <v>1.514251781472684E-4</v>
      </c>
      <c r="K4930" s="102">
        <f t="shared" si="460"/>
        <v>1.9645196957351896E-3</v>
      </c>
      <c r="L4930" s="96">
        <f t="shared" si="461"/>
        <v>1.5299999999999999E-3</v>
      </c>
    </row>
    <row r="4931" spans="1:12" ht="13.95" customHeight="1" x14ac:dyDescent="0.3">
      <c r="A4931" s="94">
        <v>45351</v>
      </c>
      <c r="B4931" s="57" t="s">
        <v>384</v>
      </c>
      <c r="C4931" s="57" t="s">
        <v>99</v>
      </c>
      <c r="D4931" s="19" t="str">
        <f t="shared" si="456"/>
        <v>Financials</v>
      </c>
      <c r="E4931" s="19" t="str">
        <f t="shared" si="457"/>
        <v>Financials</v>
      </c>
      <c r="F4931" s="100">
        <v>1.4499999999999999E-3</v>
      </c>
      <c r="G4931" s="101">
        <v>9.2880000000000003</v>
      </c>
      <c r="H4931" s="98">
        <v>7.9750000000000001E-2</v>
      </c>
      <c r="I4931" s="20">
        <f t="shared" si="458"/>
        <v>1</v>
      </c>
      <c r="J4931" s="102">
        <f t="shared" si="459"/>
        <v>1.5611541774332471E-4</v>
      </c>
      <c r="K4931" s="102">
        <f t="shared" si="460"/>
        <v>1.9575600970949806E-3</v>
      </c>
      <c r="L4931" s="96">
        <f t="shared" si="461"/>
        <v>1.4499999999999999E-3</v>
      </c>
    </row>
    <row r="4932" spans="1:12" ht="13.95" customHeight="1" x14ac:dyDescent="0.3">
      <c r="A4932" s="94">
        <v>45382</v>
      </c>
      <c r="B4932" s="57" t="s">
        <v>384</v>
      </c>
      <c r="C4932" s="57" t="s">
        <v>99</v>
      </c>
      <c r="D4932" s="19" t="str">
        <f t="shared" si="456"/>
        <v>Financials</v>
      </c>
      <c r="E4932" s="19" t="str">
        <f t="shared" si="457"/>
        <v>Financials</v>
      </c>
      <c r="F4932" s="100">
        <v>1.41E-3</v>
      </c>
      <c r="G4932" s="101">
        <v>8.6150000000000002</v>
      </c>
      <c r="H4932" s="98">
        <v>8.2750000000000004E-2</v>
      </c>
      <c r="I4932" s="20">
        <f t="shared" si="458"/>
        <v>1</v>
      </c>
      <c r="J4932" s="102">
        <f t="shared" si="459"/>
        <v>1.636680208937899E-4</v>
      </c>
      <c r="K4932" s="102">
        <f t="shared" si="460"/>
        <v>1.9778612796832614E-3</v>
      </c>
      <c r="L4932" s="96">
        <f t="shared" si="461"/>
        <v>1.41E-3</v>
      </c>
    </row>
    <row r="4933" spans="1:12" ht="13.95" customHeight="1" x14ac:dyDescent="0.3">
      <c r="A4933" s="94">
        <v>45412</v>
      </c>
      <c r="B4933" s="57" t="s">
        <v>384</v>
      </c>
      <c r="C4933" s="57" t="s">
        <v>99</v>
      </c>
      <c r="D4933" s="19" t="str">
        <f t="shared" ref="D4933:D4996" si="462">VLOOKUP(C4933,GicsMap,2,FALSE)</f>
        <v>Financials</v>
      </c>
      <c r="E4933" s="19" t="str">
        <f t="shared" ref="E4933:E4996" si="463">IF(D4933="Cyclicals",IF(COUNTIF(GlobalList,B4933)&gt;0,"WEG &amp; Embraer","Cyclicals ex-WEG &amp; Embraer"),D4933)</f>
        <v>Financials</v>
      </c>
      <c r="F4933" s="100">
        <v>1.65E-3</v>
      </c>
      <c r="G4933" s="101">
        <v>9.3559999999999999</v>
      </c>
      <c r="H4933" s="98">
        <v>8.471999999999999E-2</v>
      </c>
      <c r="I4933" s="20">
        <f t="shared" ref="I4933:I4996" si="464">IF(AND(ISNUMBER(G4933),ISNUMBER(H4933),G4933&gt;=PEmin,G4933&lt;=PEmax,H4933&gt;=ROEmin,H4933&lt;=ROEmax),1,0)</f>
        <v>1</v>
      </c>
      <c r="J4933" s="102">
        <f t="shared" ref="J4933:J4996" si="465">IF(I4933=1,F4933/G4933,0)</f>
        <v>1.7635741769987174E-4</v>
      </c>
      <c r="K4933" s="102">
        <f t="shared" ref="K4933:K4996" si="466">IF(I4933=1,J4933/H4933,0)</f>
        <v>2.0816503505650587E-3</v>
      </c>
      <c r="L4933" s="96">
        <f t="shared" ref="L4933:L4996" si="467">I4933*F4933</f>
        <v>1.65E-3</v>
      </c>
    </row>
    <row r="4934" spans="1:12" ht="13.95" customHeight="1" x14ac:dyDescent="0.3">
      <c r="A4934" s="94">
        <v>45443</v>
      </c>
      <c r="B4934" s="57" t="s">
        <v>384</v>
      </c>
      <c r="C4934" s="57" t="s">
        <v>99</v>
      </c>
      <c r="D4934" s="19" t="str">
        <f t="shared" si="462"/>
        <v>Financials</v>
      </c>
      <c r="E4934" s="19" t="str">
        <f t="shared" si="463"/>
        <v>Financials</v>
      </c>
      <c r="F4934" s="100">
        <v>1.2800000000000001E-3</v>
      </c>
      <c r="G4934" s="101">
        <v>6.617</v>
      </c>
      <c r="H4934" s="98">
        <v>8.2379999999999995E-2</v>
      </c>
      <c r="I4934" s="20">
        <f t="shared" si="464"/>
        <v>1</v>
      </c>
      <c r="J4934" s="102">
        <f t="shared" si="465"/>
        <v>1.9344113646667675E-4</v>
      </c>
      <c r="K4934" s="102">
        <f t="shared" si="466"/>
        <v>2.3481565485151345E-3</v>
      </c>
      <c r="L4934" s="96">
        <f t="shared" si="467"/>
        <v>1.2800000000000001E-3</v>
      </c>
    </row>
    <row r="4935" spans="1:12" ht="13.95" customHeight="1" x14ac:dyDescent="0.3">
      <c r="A4935" s="94">
        <v>45473</v>
      </c>
      <c r="B4935" s="57" t="s">
        <v>384</v>
      </c>
      <c r="C4935" s="57" t="s">
        <v>99</v>
      </c>
      <c r="D4935" s="19" t="str">
        <f t="shared" si="462"/>
        <v>Financials</v>
      </c>
      <c r="E4935" s="19" t="str">
        <f t="shared" si="463"/>
        <v>Financials</v>
      </c>
      <c r="F4935" s="100">
        <v>1.2700000000000001E-3</v>
      </c>
      <c r="G4935" s="101">
        <v>6.3650000000000002</v>
      </c>
      <c r="H4935" s="98">
        <v>8.6129999999999998E-2</v>
      </c>
      <c r="I4935" s="20">
        <f t="shared" si="464"/>
        <v>1</v>
      </c>
      <c r="J4935" s="102">
        <f t="shared" si="465"/>
        <v>1.9952867242733702E-4</v>
      </c>
      <c r="K4935" s="102">
        <f t="shared" si="466"/>
        <v>2.3165990064708815E-3</v>
      </c>
      <c r="L4935" s="96">
        <f t="shared" si="467"/>
        <v>1.2700000000000001E-3</v>
      </c>
    </row>
    <row r="4936" spans="1:12" ht="13.95" customHeight="1" x14ac:dyDescent="0.3">
      <c r="A4936" s="94">
        <v>45504</v>
      </c>
      <c r="B4936" s="57" t="s">
        <v>384</v>
      </c>
      <c r="C4936" s="57" t="s">
        <v>99</v>
      </c>
      <c r="D4936" s="19" t="str">
        <f t="shared" si="462"/>
        <v>Financials</v>
      </c>
      <c r="E4936" s="19" t="str">
        <f t="shared" si="463"/>
        <v>Financials</v>
      </c>
      <c r="F4936" s="100">
        <v>1.1299999999999999E-3</v>
      </c>
      <c r="G4936" s="101">
        <v>5.8170000000000002</v>
      </c>
      <c r="H4936" s="98">
        <v>9.0299999999999991E-2</v>
      </c>
      <c r="I4936" s="20">
        <f t="shared" si="464"/>
        <v>1</v>
      </c>
      <c r="J4936" s="102">
        <f t="shared" si="465"/>
        <v>1.9425820869864189E-4</v>
      </c>
      <c r="K4936" s="102">
        <f t="shared" si="466"/>
        <v>2.1512536954445393E-3</v>
      </c>
      <c r="L4936" s="96">
        <f t="shared" si="467"/>
        <v>1.1299999999999999E-3</v>
      </c>
    </row>
    <row r="4937" spans="1:12" ht="13.95" customHeight="1" x14ac:dyDescent="0.3">
      <c r="A4937" s="94">
        <v>45535</v>
      </c>
      <c r="B4937" s="57" t="s">
        <v>384</v>
      </c>
      <c r="C4937" s="57" t="s">
        <v>99</v>
      </c>
      <c r="D4937" s="19" t="str">
        <f t="shared" si="462"/>
        <v>Financials</v>
      </c>
      <c r="E4937" s="19" t="str">
        <f t="shared" si="463"/>
        <v>Financials</v>
      </c>
      <c r="F4937" s="100">
        <v>1.7600000000000001E-3</v>
      </c>
      <c r="G4937" s="101">
        <v>8.6289999999999996</v>
      </c>
      <c r="H4937" s="98">
        <v>0.10312</v>
      </c>
      <c r="I4937" s="20">
        <f t="shared" si="464"/>
        <v>1</v>
      </c>
      <c r="J4937" s="102">
        <f t="shared" si="465"/>
        <v>2.0396337930235256E-4</v>
      </c>
      <c r="K4937" s="102">
        <f t="shared" si="466"/>
        <v>1.9779226076643962E-3</v>
      </c>
      <c r="L4937" s="96">
        <f t="shared" si="467"/>
        <v>1.7600000000000001E-3</v>
      </c>
    </row>
    <row r="4938" spans="1:12" ht="13.95" customHeight="1" x14ac:dyDescent="0.3">
      <c r="A4938" s="94">
        <v>45565</v>
      </c>
      <c r="B4938" s="57" t="s">
        <v>384</v>
      </c>
      <c r="C4938" s="57" t="s">
        <v>99</v>
      </c>
      <c r="D4938" s="19" t="str">
        <f t="shared" si="462"/>
        <v>Financials</v>
      </c>
      <c r="E4938" s="19" t="str">
        <f t="shared" si="463"/>
        <v>Financials</v>
      </c>
      <c r="F4938" s="100">
        <v>1.6900000000000001E-3</v>
      </c>
      <c r="G4938" s="101">
        <v>7.6680000000000001</v>
      </c>
      <c r="H4938" s="98">
        <v>0.10639999999999999</v>
      </c>
      <c r="I4938" s="20">
        <f t="shared" si="464"/>
        <v>1</v>
      </c>
      <c r="J4938" s="102">
        <f t="shared" si="465"/>
        <v>2.2039645279081901E-4</v>
      </c>
      <c r="K4938" s="102">
        <f t="shared" si="466"/>
        <v>2.0713952329964192E-3</v>
      </c>
      <c r="L4938" s="96">
        <f t="shared" si="467"/>
        <v>1.6900000000000001E-3</v>
      </c>
    </row>
    <row r="4939" spans="1:12" ht="13.95" customHeight="1" x14ac:dyDescent="0.3">
      <c r="A4939" s="94">
        <v>45596</v>
      </c>
      <c r="B4939" s="57" t="s">
        <v>384</v>
      </c>
      <c r="C4939" s="57" t="s">
        <v>99</v>
      </c>
      <c r="D4939" s="19" t="str">
        <f t="shared" si="462"/>
        <v>Financials</v>
      </c>
      <c r="E4939" s="19" t="str">
        <f t="shared" si="463"/>
        <v>Financials</v>
      </c>
      <c r="F4939" s="100">
        <v>1.66E-3</v>
      </c>
      <c r="G4939" s="101">
        <v>7.5339999999999998</v>
      </c>
      <c r="H4939" s="98">
        <v>0.10339</v>
      </c>
      <c r="I4939" s="20">
        <f t="shared" si="464"/>
        <v>1</v>
      </c>
      <c r="J4939" s="102">
        <f t="shared" si="465"/>
        <v>2.2033448367401117E-4</v>
      </c>
      <c r="K4939" s="102">
        <f t="shared" si="466"/>
        <v>2.1311005288133394E-3</v>
      </c>
      <c r="L4939" s="96">
        <f t="shared" si="467"/>
        <v>1.66E-3</v>
      </c>
    </row>
    <row r="4940" spans="1:12" ht="13.95" customHeight="1" x14ac:dyDescent="0.3">
      <c r="A4940" s="94">
        <v>45626</v>
      </c>
      <c r="B4940" s="57" t="s">
        <v>384</v>
      </c>
      <c r="C4940" s="57" t="s">
        <v>99</v>
      </c>
      <c r="D4940" s="19" t="str">
        <f t="shared" si="462"/>
        <v>Financials</v>
      </c>
      <c r="E4940" s="19" t="str">
        <f t="shared" si="463"/>
        <v>Financials</v>
      </c>
      <c r="F4940" s="100">
        <v>1.6199999999999999E-3</v>
      </c>
      <c r="G4940" s="101">
        <v>6.93</v>
      </c>
      <c r="H4940" s="98">
        <v>0.10582999999999999</v>
      </c>
      <c r="I4940" s="20">
        <f t="shared" si="464"/>
        <v>1</v>
      </c>
      <c r="J4940" s="102">
        <f t="shared" si="465"/>
        <v>2.3376623376623377E-4</v>
      </c>
      <c r="K4940" s="102">
        <f t="shared" si="466"/>
        <v>2.2088843784015288E-3</v>
      </c>
      <c r="L4940" s="96">
        <f t="shared" si="467"/>
        <v>1.6199999999999999E-3</v>
      </c>
    </row>
    <row r="4941" spans="1:12" ht="13.95" customHeight="1" x14ac:dyDescent="0.3">
      <c r="A4941" s="94">
        <v>45657</v>
      </c>
      <c r="B4941" s="57" t="s">
        <v>384</v>
      </c>
      <c r="C4941" s="57" t="s">
        <v>99</v>
      </c>
      <c r="D4941" s="19" t="str">
        <f t="shared" si="462"/>
        <v>Financials</v>
      </c>
      <c r="E4941" s="19" t="str">
        <f t="shared" si="463"/>
        <v>Financials</v>
      </c>
      <c r="F4941" s="100">
        <v>1.7899999999999999E-3</v>
      </c>
      <c r="G4941" s="101">
        <v>6.9989999999999997</v>
      </c>
      <c r="H4941" s="98">
        <v>0.10772</v>
      </c>
      <c r="I4941" s="20">
        <f t="shared" si="464"/>
        <v>1</v>
      </c>
      <c r="J4941" s="102">
        <f t="shared" si="465"/>
        <v>2.5575082154593513E-4</v>
      </c>
      <c r="K4941" s="102">
        <f t="shared" si="466"/>
        <v>2.374218543872402E-3</v>
      </c>
      <c r="L4941" s="96">
        <f t="shared" si="467"/>
        <v>1.7899999999999999E-3</v>
      </c>
    </row>
    <row r="4942" spans="1:12" ht="13.95" customHeight="1" x14ac:dyDescent="0.3">
      <c r="A4942" s="94">
        <v>45688</v>
      </c>
      <c r="B4942" s="57" t="s">
        <v>384</v>
      </c>
      <c r="C4942" s="57" t="s">
        <v>99</v>
      </c>
      <c r="D4942" s="19" t="str">
        <f t="shared" si="462"/>
        <v>Financials</v>
      </c>
      <c r="E4942" s="19" t="str">
        <f t="shared" si="463"/>
        <v>Financials</v>
      </c>
      <c r="F4942" s="100">
        <v>2.1099999999999999E-3</v>
      </c>
      <c r="G4942" s="101">
        <v>7.87</v>
      </c>
      <c r="H4942" s="98">
        <v>0.12128</v>
      </c>
      <c r="I4942" s="20">
        <f t="shared" si="464"/>
        <v>1</v>
      </c>
      <c r="J4942" s="102">
        <f t="shared" si="465"/>
        <v>2.6810673443456161E-4</v>
      </c>
      <c r="K4942" s="102">
        <f t="shared" si="466"/>
        <v>2.2106425992295649E-3</v>
      </c>
      <c r="L4942" s="96">
        <f t="shared" si="467"/>
        <v>2.1099999999999999E-3</v>
      </c>
    </row>
    <row r="4943" spans="1:12" ht="13.95" customHeight="1" x14ac:dyDescent="0.3">
      <c r="A4943" s="94">
        <v>45716</v>
      </c>
      <c r="B4943" s="57" t="s">
        <v>384</v>
      </c>
      <c r="C4943" s="57" t="s">
        <v>99</v>
      </c>
      <c r="D4943" s="19" t="str">
        <f t="shared" si="462"/>
        <v>Financials</v>
      </c>
      <c r="E4943" s="19" t="str">
        <f t="shared" si="463"/>
        <v>Financials</v>
      </c>
      <c r="F4943" s="100">
        <v>1.9400000000000001E-3</v>
      </c>
      <c r="G4943" s="101">
        <v>6.71</v>
      </c>
      <c r="H4943" s="98">
        <v>0.12098</v>
      </c>
      <c r="I4943" s="20">
        <f t="shared" si="464"/>
        <v>1</v>
      </c>
      <c r="J4943" s="102">
        <f t="shared" si="465"/>
        <v>2.8912071535022358E-4</v>
      </c>
      <c r="K4943" s="102">
        <f t="shared" si="466"/>
        <v>2.3898224115574771E-3</v>
      </c>
      <c r="L4943" s="96">
        <f t="shared" si="467"/>
        <v>1.9400000000000001E-3</v>
      </c>
    </row>
    <row r="4944" spans="1:12" ht="13.95" customHeight="1" x14ac:dyDescent="0.3">
      <c r="A4944" s="94">
        <v>45747</v>
      </c>
      <c r="B4944" s="57" t="s">
        <v>384</v>
      </c>
      <c r="C4944" s="57" t="s">
        <v>99</v>
      </c>
      <c r="D4944" s="19" t="str">
        <f t="shared" si="462"/>
        <v>Financials</v>
      </c>
      <c r="E4944" s="19" t="str">
        <f t="shared" si="463"/>
        <v>Financials</v>
      </c>
      <c r="F4944" s="100">
        <v>2E-3</v>
      </c>
      <c r="G4944" s="101">
        <v>7.1890000000000001</v>
      </c>
      <c r="H4944" s="98">
        <v>0.12153</v>
      </c>
      <c r="I4944" s="20">
        <f t="shared" si="464"/>
        <v>1</v>
      </c>
      <c r="J4944" s="102">
        <f t="shared" si="465"/>
        <v>2.7820280984837946E-4</v>
      </c>
      <c r="K4944" s="102">
        <f t="shared" si="466"/>
        <v>2.2891698333611411E-3</v>
      </c>
      <c r="L4944" s="96">
        <f t="shared" si="467"/>
        <v>2E-3</v>
      </c>
    </row>
    <row r="4945" spans="1:12" ht="13.95" customHeight="1" x14ac:dyDescent="0.3">
      <c r="A4945" s="94">
        <v>45777</v>
      </c>
      <c r="B4945" s="57" t="s">
        <v>384</v>
      </c>
      <c r="C4945" s="57" t="s">
        <v>99</v>
      </c>
      <c r="D4945" s="19" t="str">
        <f t="shared" si="462"/>
        <v>Financials</v>
      </c>
      <c r="E4945" s="19" t="str">
        <f t="shared" si="463"/>
        <v>Financials</v>
      </c>
      <c r="F4945" s="100">
        <v>1.82E-3</v>
      </c>
      <c r="G4945" s="101">
        <v>6.6660000000000004</v>
      </c>
      <c r="H4945" s="98">
        <v>0.12318999999999999</v>
      </c>
      <c r="I4945" s="20">
        <f t="shared" si="464"/>
        <v>1</v>
      </c>
      <c r="J4945" s="102">
        <f t="shared" si="465"/>
        <v>2.7302730273027299E-4</v>
      </c>
      <c r="K4945" s="102">
        <f t="shared" si="466"/>
        <v>2.2163105993203425E-3</v>
      </c>
      <c r="L4945" s="96">
        <f t="shared" si="467"/>
        <v>1.82E-3</v>
      </c>
    </row>
    <row r="4946" spans="1:12" ht="13.95" customHeight="1" x14ac:dyDescent="0.3">
      <c r="A4946" s="94">
        <v>45808</v>
      </c>
      <c r="B4946" s="57" t="s">
        <v>384</v>
      </c>
      <c r="C4946" s="57" t="s">
        <v>99</v>
      </c>
      <c r="D4946" s="19" t="str">
        <f t="shared" si="462"/>
        <v>Financials</v>
      </c>
      <c r="E4946" s="19" t="str">
        <f t="shared" si="463"/>
        <v>Financials</v>
      </c>
      <c r="F4946" s="100">
        <v>1.8500000000000001E-3</v>
      </c>
      <c r="G4946" s="101">
        <v>6.9050000000000002</v>
      </c>
      <c r="H4946" s="98">
        <v>0.12313</v>
      </c>
      <c r="I4946" s="20">
        <f t="shared" si="464"/>
        <v>1</v>
      </c>
      <c r="J4946" s="102">
        <f t="shared" si="465"/>
        <v>2.6792179580014481E-4</v>
      </c>
      <c r="K4946" s="102">
        <f t="shared" si="466"/>
        <v>2.1759262226926403E-3</v>
      </c>
      <c r="L4946" s="96">
        <f t="shared" si="467"/>
        <v>1.8500000000000001E-3</v>
      </c>
    </row>
    <row r="4947" spans="1:12" ht="13.95" customHeight="1" x14ac:dyDescent="0.3">
      <c r="A4947" s="94">
        <v>45838</v>
      </c>
      <c r="B4947" s="57" t="s">
        <v>384</v>
      </c>
      <c r="C4947" s="57" t="s">
        <v>99</v>
      </c>
      <c r="D4947" s="19" t="str">
        <f t="shared" si="462"/>
        <v>Financials</v>
      </c>
      <c r="E4947" s="19" t="str">
        <f t="shared" si="463"/>
        <v>Financials</v>
      </c>
      <c r="F4947" s="100">
        <v>1.73E-3</v>
      </c>
      <c r="G4947" s="101">
        <v>6.2359999999999998</v>
      </c>
      <c r="H4947" s="98">
        <v>0.12347</v>
      </c>
      <c r="I4947" s="20">
        <f t="shared" si="464"/>
        <v>1</v>
      </c>
      <c r="J4947" s="102">
        <f t="shared" si="465"/>
        <v>2.7742142398973701E-4</v>
      </c>
      <c r="K4947" s="102">
        <f t="shared" si="466"/>
        <v>2.2468731188931483E-3</v>
      </c>
      <c r="L4947" s="96">
        <f t="shared" si="467"/>
        <v>1.73E-3</v>
      </c>
    </row>
    <row r="4948" spans="1:12" ht="13.95" customHeight="1" x14ac:dyDescent="0.3">
      <c r="A4948" s="94">
        <v>45869</v>
      </c>
      <c r="B4948" s="57" t="s">
        <v>384</v>
      </c>
      <c r="C4948" s="57" t="s">
        <v>99</v>
      </c>
      <c r="D4948" s="19" t="str">
        <f t="shared" si="462"/>
        <v>Financials</v>
      </c>
      <c r="E4948" s="19" t="str">
        <f t="shared" si="463"/>
        <v>Financials</v>
      </c>
      <c r="F4948" s="100">
        <v>1.81E-3</v>
      </c>
      <c r="G4948" s="101">
        <v>6.3</v>
      </c>
      <c r="H4948" s="98">
        <v>0.12307999999999999</v>
      </c>
      <c r="I4948" s="20">
        <f t="shared" si="464"/>
        <v>1</v>
      </c>
      <c r="J4948" s="102">
        <f t="shared" si="465"/>
        <v>2.8730158730158731E-4</v>
      </c>
      <c r="K4948" s="102">
        <f t="shared" si="466"/>
        <v>2.334267040149393E-3</v>
      </c>
      <c r="L4948" s="96">
        <f t="shared" si="467"/>
        <v>1.81E-3</v>
      </c>
    </row>
    <row r="4949" spans="1:12" ht="13.95" customHeight="1" x14ac:dyDescent="0.3">
      <c r="A4949" s="94">
        <v>45900</v>
      </c>
      <c r="B4949" s="57" t="s">
        <v>384</v>
      </c>
      <c r="C4949" s="57" t="s">
        <v>99</v>
      </c>
      <c r="D4949" s="19" t="str">
        <f t="shared" si="462"/>
        <v>Financials</v>
      </c>
      <c r="E4949" s="19" t="str">
        <f t="shared" si="463"/>
        <v>Financials</v>
      </c>
      <c r="F4949" s="100">
        <v>1.83E-3</v>
      </c>
      <c r="G4949" s="101">
        <v>6.6820000000000004</v>
      </c>
      <c r="H4949" s="98">
        <v>0.12375</v>
      </c>
      <c r="I4949" s="20">
        <f t="shared" si="464"/>
        <v>1</v>
      </c>
      <c r="J4949" s="102">
        <f t="shared" si="465"/>
        <v>2.738700987728225E-4</v>
      </c>
      <c r="K4949" s="102">
        <f t="shared" si="466"/>
        <v>2.2130917072551311E-3</v>
      </c>
      <c r="L4949" s="96">
        <f t="shared" si="467"/>
        <v>1.83E-3</v>
      </c>
    </row>
    <row r="4950" spans="1:12" ht="13.95" customHeight="1" x14ac:dyDescent="0.3">
      <c r="A4950" s="94">
        <v>45930</v>
      </c>
      <c r="B4950" s="57" t="s">
        <v>384</v>
      </c>
      <c r="C4950" s="57" t="s">
        <v>99</v>
      </c>
      <c r="D4950" s="19" t="str">
        <f t="shared" si="462"/>
        <v>Financials</v>
      </c>
      <c r="E4950" s="19" t="str">
        <f t="shared" si="463"/>
        <v>Financials</v>
      </c>
      <c r="F4950" s="100">
        <v>1.83E-3</v>
      </c>
      <c r="G4950" s="101">
        <v>6.7530000000000001</v>
      </c>
      <c r="H4950" s="98">
        <v>0.12640000000000001</v>
      </c>
      <c r="I4950" s="20">
        <f t="shared" si="464"/>
        <v>1</v>
      </c>
      <c r="J4950" s="102">
        <f t="shared" si="465"/>
        <v>2.7099067081297199E-4</v>
      </c>
      <c r="K4950" s="102">
        <f t="shared" si="466"/>
        <v>2.1439135349127529E-3</v>
      </c>
      <c r="L4950" s="96">
        <f t="shared" si="467"/>
        <v>1.83E-3</v>
      </c>
    </row>
    <row r="4951" spans="1:12" ht="13.95" customHeight="1" x14ac:dyDescent="0.3">
      <c r="A4951" s="94">
        <v>45961</v>
      </c>
      <c r="B4951" s="57" t="s">
        <v>384</v>
      </c>
      <c r="C4951" s="57" t="s">
        <v>99</v>
      </c>
      <c r="D4951" s="19" t="str">
        <f t="shared" si="462"/>
        <v>Financials</v>
      </c>
      <c r="E4951" s="19" t="str">
        <f t="shared" si="463"/>
        <v>Financials</v>
      </c>
      <c r="F4951" s="100">
        <v>1.8E-3</v>
      </c>
      <c r="G4951" s="101">
        <v>6.6630000000000003</v>
      </c>
      <c r="H4951" s="98">
        <v>0.12683</v>
      </c>
      <c r="I4951" s="20">
        <f t="shared" si="464"/>
        <v>1</v>
      </c>
      <c r="J4951" s="102">
        <f t="shared" si="465"/>
        <v>2.7014858171994598E-4</v>
      </c>
      <c r="K4951" s="102">
        <f t="shared" si="466"/>
        <v>2.1300053750685642E-3</v>
      </c>
      <c r="L4951" s="96">
        <f t="shared" si="467"/>
        <v>1.8E-3</v>
      </c>
    </row>
    <row r="4952" spans="1:12" ht="13.95" customHeight="1" x14ac:dyDescent="0.3">
      <c r="A4952" s="94">
        <v>45991</v>
      </c>
      <c r="B4952" s="57" t="s">
        <v>384</v>
      </c>
      <c r="C4952" s="57" t="s">
        <v>99</v>
      </c>
      <c r="D4952" s="19" t="str">
        <f t="shared" si="462"/>
        <v>Financials</v>
      </c>
      <c r="E4952" s="19" t="str">
        <f t="shared" si="463"/>
        <v>Financials</v>
      </c>
      <c r="F4952" s="100">
        <v>1.72E-3</v>
      </c>
      <c r="G4952" s="101">
        <v>6.7320000000000002</v>
      </c>
      <c r="H4952" s="98">
        <v>0.12692999999999999</v>
      </c>
      <c r="I4952" s="20">
        <f t="shared" si="464"/>
        <v>1</v>
      </c>
      <c r="J4952" s="102">
        <f t="shared" si="465"/>
        <v>2.5549613784907902E-4</v>
      </c>
      <c r="K4952" s="102">
        <f t="shared" si="466"/>
        <v>2.0128900799580795E-3</v>
      </c>
      <c r="L4952" s="96">
        <f t="shared" si="467"/>
        <v>1.72E-3</v>
      </c>
    </row>
    <row r="4953" spans="1:12" ht="13.95" customHeight="1" x14ac:dyDescent="0.3">
      <c r="A4953" s="94">
        <v>46022</v>
      </c>
      <c r="B4953" s="57" t="s">
        <v>384</v>
      </c>
      <c r="C4953" s="57" t="s">
        <v>99</v>
      </c>
      <c r="D4953" s="19" t="str">
        <f t="shared" si="462"/>
        <v>Financials</v>
      </c>
      <c r="E4953" s="19" t="str">
        <f t="shared" si="463"/>
        <v>Financials</v>
      </c>
      <c r="F4953" s="100">
        <v>1.8699999999999999E-3</v>
      </c>
      <c r="G4953" s="101">
        <v>7.2649999999999997</v>
      </c>
      <c r="H4953" s="98">
        <v>0.12155000000000001</v>
      </c>
      <c r="I4953" s="20">
        <f t="shared" si="464"/>
        <v>1</v>
      </c>
      <c r="J4953" s="102">
        <f t="shared" si="465"/>
        <v>2.5739848589125946E-4</v>
      </c>
      <c r="K4953" s="102">
        <f t="shared" si="466"/>
        <v>2.1176346021493991E-3</v>
      </c>
      <c r="L4953" s="96">
        <f t="shared" si="467"/>
        <v>1.8699999999999999E-3</v>
      </c>
    </row>
    <row r="4954" spans="1:12" ht="13.95" customHeight="1" x14ac:dyDescent="0.3">
      <c r="A4954" s="94">
        <v>46053</v>
      </c>
      <c r="B4954" s="57" t="s">
        <v>384</v>
      </c>
      <c r="C4954" s="57" t="s">
        <v>99</v>
      </c>
      <c r="D4954" s="19" t="str">
        <f t="shared" si="462"/>
        <v>Financials</v>
      </c>
      <c r="E4954" s="19" t="str">
        <f t="shared" si="463"/>
        <v>Financials</v>
      </c>
      <c r="F4954" s="100">
        <v>1.7899999999999999E-3</v>
      </c>
      <c r="G4954" s="101">
        <v>7.57</v>
      </c>
      <c r="H4954" s="98">
        <v>0.12066</v>
      </c>
      <c r="I4954" s="20">
        <f t="shared" si="464"/>
        <v>1</v>
      </c>
      <c r="J4954" s="102">
        <f t="shared" si="465"/>
        <v>2.3645970937912812E-4</v>
      </c>
      <c r="K4954" s="102">
        <f t="shared" si="466"/>
        <v>1.9597191229829944E-3</v>
      </c>
      <c r="L4954" s="96">
        <f t="shared" si="467"/>
        <v>1.7899999999999999E-3</v>
      </c>
    </row>
    <row r="4955" spans="1:12" ht="13.95" customHeight="1" x14ac:dyDescent="0.3">
      <c r="A4955" s="94">
        <v>46081</v>
      </c>
      <c r="B4955" s="57" t="s">
        <v>384</v>
      </c>
      <c r="C4955" s="57" t="s">
        <v>99</v>
      </c>
      <c r="D4955" s="19" t="str">
        <f t="shared" si="462"/>
        <v>Financials</v>
      </c>
      <c r="E4955" s="19" t="str">
        <f t="shared" si="463"/>
        <v>Financials</v>
      </c>
      <c r="F4955" s="100">
        <v>1.8500000000000001E-3</v>
      </c>
      <c r="G4955" s="101">
        <v>8.1039999999999992</v>
      </c>
      <c r="H4955" s="98">
        <v>0.12112000000000001</v>
      </c>
      <c r="I4955" s="20">
        <f t="shared" si="464"/>
        <v>1</v>
      </c>
      <c r="J4955" s="102">
        <f t="shared" si="465"/>
        <v>2.2828232971372166E-4</v>
      </c>
      <c r="K4955" s="102">
        <f t="shared" si="466"/>
        <v>1.8847616389838313E-3</v>
      </c>
      <c r="L4955" s="96">
        <f t="shared" si="467"/>
        <v>1.8500000000000001E-3</v>
      </c>
    </row>
    <row r="4956" spans="1:12" ht="13.95" customHeight="1" x14ac:dyDescent="0.3">
      <c r="A4956" s="94">
        <v>46112</v>
      </c>
      <c r="B4956" s="57" t="s">
        <v>384</v>
      </c>
      <c r="C4956" s="57" t="s">
        <v>99</v>
      </c>
      <c r="D4956" s="19" t="str">
        <f t="shared" si="462"/>
        <v>Financials</v>
      </c>
      <c r="E4956" s="19" t="str">
        <f t="shared" si="463"/>
        <v>Financials</v>
      </c>
      <c r="F4956" s="100">
        <v>1.64E-3</v>
      </c>
      <c r="G4956" s="101">
        <v>7.0720000000000001</v>
      </c>
      <c r="H4956" s="98">
        <v>0.12207999999999999</v>
      </c>
      <c r="I4956" s="20">
        <f t="shared" si="464"/>
        <v>1</v>
      </c>
      <c r="J4956" s="102">
        <f t="shared" si="465"/>
        <v>2.3190045248868777E-4</v>
      </c>
      <c r="K4956" s="102">
        <f t="shared" si="466"/>
        <v>1.8995777562965906E-3</v>
      </c>
      <c r="L4956" s="96">
        <f t="shared" si="467"/>
        <v>1.64E-3</v>
      </c>
    </row>
    <row r="4957" spans="1:12" ht="13.95" customHeight="1" x14ac:dyDescent="0.3">
      <c r="A4957" s="94">
        <v>45291</v>
      </c>
      <c r="B4957" s="57" t="s">
        <v>210</v>
      </c>
      <c r="C4957" s="57" t="s">
        <v>115</v>
      </c>
      <c r="D4957" s="19" t="str">
        <f t="shared" si="462"/>
        <v>Defensives</v>
      </c>
      <c r="E4957" s="19" t="str">
        <f t="shared" si="463"/>
        <v>Defensives</v>
      </c>
      <c r="F4957" s="100">
        <v>4.5799999999999999E-3</v>
      </c>
      <c r="G4957" s="101">
        <v>9.9290000000000003</v>
      </c>
      <c r="H4957" s="98">
        <v>0.21532999999999999</v>
      </c>
      <c r="I4957" s="20">
        <f t="shared" si="464"/>
        <v>1</v>
      </c>
      <c r="J4957" s="102">
        <f t="shared" si="465"/>
        <v>4.6127505287541545E-4</v>
      </c>
      <c r="K4957" s="102">
        <f t="shared" si="466"/>
        <v>2.1421773690401499E-3</v>
      </c>
      <c r="L4957" s="96">
        <f t="shared" si="467"/>
        <v>4.5799999999999999E-3</v>
      </c>
    </row>
    <row r="4958" spans="1:12" ht="13.95" customHeight="1" x14ac:dyDescent="0.3">
      <c r="A4958" s="94">
        <v>45322</v>
      </c>
      <c r="B4958" s="57" t="s">
        <v>210</v>
      </c>
      <c r="C4958" s="57" t="s">
        <v>115</v>
      </c>
      <c r="D4958" s="19" t="str">
        <f t="shared" si="462"/>
        <v>Defensives</v>
      </c>
      <c r="E4958" s="19" t="str">
        <f t="shared" si="463"/>
        <v>Defensives</v>
      </c>
      <c r="F4958" s="100">
        <v>4.6600000000000001E-3</v>
      </c>
      <c r="G4958" s="101">
        <v>9.5129999999999999</v>
      </c>
      <c r="H4958" s="98">
        <v>0.21726999999999999</v>
      </c>
      <c r="I4958" s="20">
        <f t="shared" si="464"/>
        <v>1</v>
      </c>
      <c r="J4958" s="102">
        <f t="shared" si="465"/>
        <v>4.8985598654472827E-4</v>
      </c>
      <c r="K4958" s="102">
        <f t="shared" si="466"/>
        <v>2.2545956024519181E-3</v>
      </c>
      <c r="L4958" s="96">
        <f t="shared" si="467"/>
        <v>4.6600000000000001E-3</v>
      </c>
    </row>
    <row r="4959" spans="1:12" ht="13.95" customHeight="1" x14ac:dyDescent="0.3">
      <c r="A4959" s="94">
        <v>45351</v>
      </c>
      <c r="B4959" s="57" t="s">
        <v>210</v>
      </c>
      <c r="C4959" s="57" t="s">
        <v>115</v>
      </c>
      <c r="D4959" s="19" t="str">
        <f t="shared" si="462"/>
        <v>Defensives</v>
      </c>
      <c r="E4959" s="19" t="str">
        <f t="shared" si="463"/>
        <v>Defensives</v>
      </c>
      <c r="F4959" s="100">
        <v>4.6600000000000001E-3</v>
      </c>
      <c r="G4959" s="101">
        <v>9.5</v>
      </c>
      <c r="H4959" s="98">
        <v>0.21690000000000001</v>
      </c>
      <c r="I4959" s="20">
        <f t="shared" si="464"/>
        <v>1</v>
      </c>
      <c r="J4959" s="102">
        <f t="shared" si="465"/>
        <v>4.905263157894737E-4</v>
      </c>
      <c r="K4959" s="102">
        <f t="shared" si="466"/>
        <v>2.2615321152119582E-3</v>
      </c>
      <c r="L4959" s="96">
        <f t="shared" si="467"/>
        <v>4.6600000000000001E-3</v>
      </c>
    </row>
    <row r="4960" spans="1:12" ht="13.95" customHeight="1" x14ac:dyDescent="0.3">
      <c r="A4960" s="94">
        <v>45382</v>
      </c>
      <c r="B4960" s="57" t="s">
        <v>210</v>
      </c>
      <c r="C4960" s="57" t="s">
        <v>115</v>
      </c>
      <c r="D4960" s="19" t="str">
        <f t="shared" si="462"/>
        <v>Defensives</v>
      </c>
      <c r="E4960" s="19" t="str">
        <f t="shared" si="463"/>
        <v>Defensives</v>
      </c>
      <c r="F4960" s="100">
        <v>4.5500000000000002E-3</v>
      </c>
      <c r="G4960" s="101">
        <v>9.2379999999999995</v>
      </c>
      <c r="H4960" s="98">
        <v>0.21473</v>
      </c>
      <c r="I4960" s="20">
        <f t="shared" si="464"/>
        <v>1</v>
      </c>
      <c r="J4960" s="102">
        <f t="shared" si="465"/>
        <v>4.9253085083351381E-4</v>
      </c>
      <c r="K4960" s="102">
        <f t="shared" si="466"/>
        <v>2.2937216543264275E-3</v>
      </c>
      <c r="L4960" s="96">
        <f t="shared" si="467"/>
        <v>4.5500000000000002E-3</v>
      </c>
    </row>
    <row r="4961" spans="1:12" ht="13.95" customHeight="1" x14ac:dyDescent="0.3">
      <c r="A4961" s="94">
        <v>45412</v>
      </c>
      <c r="B4961" s="57" t="s">
        <v>210</v>
      </c>
      <c r="C4961" s="57" t="s">
        <v>115</v>
      </c>
      <c r="D4961" s="19" t="str">
        <f t="shared" si="462"/>
        <v>Defensives</v>
      </c>
      <c r="E4961" s="19" t="str">
        <f t="shared" si="463"/>
        <v>Defensives</v>
      </c>
      <c r="F4961" s="100">
        <v>4.6899999999999997E-3</v>
      </c>
      <c r="G4961" s="101">
        <v>9.298</v>
      </c>
      <c r="H4961" s="98">
        <v>0.21704999999999999</v>
      </c>
      <c r="I4961" s="20">
        <f t="shared" si="464"/>
        <v>1</v>
      </c>
      <c r="J4961" s="102">
        <f t="shared" si="465"/>
        <v>5.0440955044095501E-4</v>
      </c>
      <c r="K4961" s="102">
        <f t="shared" si="466"/>
        <v>2.323932506062912E-3</v>
      </c>
      <c r="L4961" s="96">
        <f t="shared" si="467"/>
        <v>4.6899999999999997E-3</v>
      </c>
    </row>
    <row r="4962" spans="1:12" ht="13.95" customHeight="1" x14ac:dyDescent="0.3">
      <c r="A4962" s="94">
        <v>45443</v>
      </c>
      <c r="B4962" s="57" t="s">
        <v>210</v>
      </c>
      <c r="C4962" s="57" t="s">
        <v>115</v>
      </c>
      <c r="D4962" s="19" t="str">
        <f t="shared" si="462"/>
        <v>Defensives</v>
      </c>
      <c r="E4962" s="19" t="str">
        <f t="shared" si="463"/>
        <v>Defensives</v>
      </c>
      <c r="F4962" s="100">
        <v>4.9199999999999999E-3</v>
      </c>
      <c r="G4962" s="101">
        <v>9.4960000000000004</v>
      </c>
      <c r="H4962" s="98">
        <v>0.21543000000000001</v>
      </c>
      <c r="I4962" s="20">
        <f t="shared" si="464"/>
        <v>1</v>
      </c>
      <c r="J4962" s="102">
        <f t="shared" si="465"/>
        <v>5.1811288963774221E-4</v>
      </c>
      <c r="K4962" s="102">
        <f t="shared" si="466"/>
        <v>2.405017358946025E-3</v>
      </c>
      <c r="L4962" s="96">
        <f t="shared" si="467"/>
        <v>4.9199999999999999E-3</v>
      </c>
    </row>
    <row r="4963" spans="1:12" ht="13.95" customHeight="1" x14ac:dyDescent="0.3">
      <c r="A4963" s="94">
        <v>45473</v>
      </c>
      <c r="B4963" s="57" t="s">
        <v>210</v>
      </c>
      <c r="C4963" s="57" t="s">
        <v>115</v>
      </c>
      <c r="D4963" s="19" t="str">
        <f t="shared" si="462"/>
        <v>Defensives</v>
      </c>
      <c r="E4963" s="19" t="str">
        <f t="shared" si="463"/>
        <v>Defensives</v>
      </c>
      <c r="F4963" s="100">
        <v>5.11E-3</v>
      </c>
      <c r="G4963" s="101">
        <v>9.8810000000000002</v>
      </c>
      <c r="H4963" s="98">
        <v>0.21756</v>
      </c>
      <c r="I4963" s="20">
        <f t="shared" si="464"/>
        <v>1</v>
      </c>
      <c r="J4963" s="102">
        <f t="shared" si="465"/>
        <v>5.1715413419694363E-4</v>
      </c>
      <c r="K4963" s="102">
        <f t="shared" si="466"/>
        <v>2.3770644153196527E-3</v>
      </c>
      <c r="L4963" s="96">
        <f t="shared" si="467"/>
        <v>5.11E-3</v>
      </c>
    </row>
    <row r="4964" spans="1:12" ht="13.95" customHeight="1" x14ac:dyDescent="0.3">
      <c r="A4964" s="94">
        <v>45504</v>
      </c>
      <c r="B4964" s="57" t="s">
        <v>210</v>
      </c>
      <c r="C4964" s="57" t="s">
        <v>115</v>
      </c>
      <c r="D4964" s="19" t="str">
        <f t="shared" si="462"/>
        <v>Defensives</v>
      </c>
      <c r="E4964" s="19" t="str">
        <f t="shared" si="463"/>
        <v>Defensives</v>
      </c>
      <c r="F4964" s="100">
        <v>4.5999999999999999E-3</v>
      </c>
      <c r="G4964" s="101">
        <v>9.5039999999999996</v>
      </c>
      <c r="H4964" s="98">
        <v>0.21695</v>
      </c>
      <c r="I4964" s="20">
        <f t="shared" si="464"/>
        <v>1</v>
      </c>
      <c r="J4964" s="102">
        <f t="shared" si="465"/>
        <v>4.8400673400673402E-4</v>
      </c>
      <c r="K4964" s="102">
        <f t="shared" si="466"/>
        <v>2.2309598248754737E-3</v>
      </c>
      <c r="L4964" s="96">
        <f t="shared" si="467"/>
        <v>4.5999999999999999E-3</v>
      </c>
    </row>
    <row r="4965" spans="1:12" ht="13.95" customHeight="1" x14ac:dyDescent="0.3">
      <c r="A4965" s="94">
        <v>45535</v>
      </c>
      <c r="B4965" s="57" t="s">
        <v>210</v>
      </c>
      <c r="C4965" s="57" t="s">
        <v>115</v>
      </c>
      <c r="D4965" s="19" t="str">
        <f t="shared" si="462"/>
        <v>Defensives</v>
      </c>
      <c r="E4965" s="19" t="str">
        <f t="shared" si="463"/>
        <v>Defensives</v>
      </c>
      <c r="F4965" s="100">
        <v>4.3600000000000002E-3</v>
      </c>
      <c r="G4965" s="101">
        <v>9.3439999999999994</v>
      </c>
      <c r="H4965" s="98">
        <v>0.21629000000000001</v>
      </c>
      <c r="I4965" s="20">
        <f t="shared" si="464"/>
        <v>1</v>
      </c>
      <c r="J4965" s="102">
        <f t="shared" si="465"/>
        <v>4.6660958904109595E-4</v>
      </c>
      <c r="K4965" s="102">
        <f t="shared" si="466"/>
        <v>2.157333159374432E-3</v>
      </c>
      <c r="L4965" s="96">
        <f t="shared" si="467"/>
        <v>4.3600000000000002E-3</v>
      </c>
    </row>
    <row r="4966" spans="1:12" ht="13.95" customHeight="1" x14ac:dyDescent="0.3">
      <c r="A4966" s="94">
        <v>45565</v>
      </c>
      <c r="B4966" s="57" t="s">
        <v>210</v>
      </c>
      <c r="C4966" s="57" t="s">
        <v>115</v>
      </c>
      <c r="D4966" s="19" t="str">
        <f t="shared" si="462"/>
        <v>Defensives</v>
      </c>
      <c r="E4966" s="19" t="str">
        <f t="shared" si="463"/>
        <v>Defensives</v>
      </c>
      <c r="F4966" s="100">
        <v>4.4299999999999999E-3</v>
      </c>
      <c r="G4966" s="101">
        <v>9.2390000000000008</v>
      </c>
      <c r="H4966" s="98">
        <v>0.21390999999999999</v>
      </c>
      <c r="I4966" s="20">
        <f t="shared" si="464"/>
        <v>1</v>
      </c>
      <c r="J4966" s="102">
        <f t="shared" si="465"/>
        <v>4.7948912219937219E-4</v>
      </c>
      <c r="K4966" s="102">
        <f t="shared" si="466"/>
        <v>2.2415460810591942E-3</v>
      </c>
      <c r="L4966" s="96">
        <f t="shared" si="467"/>
        <v>4.4299999999999999E-3</v>
      </c>
    </row>
    <row r="4967" spans="1:12" ht="13.95" customHeight="1" x14ac:dyDescent="0.3">
      <c r="A4967" s="94">
        <v>45596</v>
      </c>
      <c r="B4967" s="57" t="s">
        <v>210</v>
      </c>
      <c r="C4967" s="57" t="s">
        <v>115</v>
      </c>
      <c r="D4967" s="19" t="str">
        <f t="shared" si="462"/>
        <v>Defensives</v>
      </c>
      <c r="E4967" s="19" t="str">
        <f t="shared" si="463"/>
        <v>Defensives</v>
      </c>
      <c r="F4967" s="100">
        <v>4.5000000000000014E-3</v>
      </c>
      <c r="G4967" s="101">
        <v>9.5920000000000005</v>
      </c>
      <c r="H4967" s="98">
        <v>0.20588999999999999</v>
      </c>
      <c r="I4967" s="20">
        <f t="shared" si="464"/>
        <v>1</v>
      </c>
      <c r="J4967" s="102">
        <f t="shared" si="465"/>
        <v>4.6914095079232708E-4</v>
      </c>
      <c r="K4967" s="102">
        <f t="shared" si="466"/>
        <v>2.2785999844204532E-3</v>
      </c>
      <c r="L4967" s="96">
        <f t="shared" si="467"/>
        <v>4.5000000000000014E-3</v>
      </c>
    </row>
    <row r="4968" spans="1:12" ht="13.95" customHeight="1" x14ac:dyDescent="0.3">
      <c r="A4968" s="94">
        <v>45626</v>
      </c>
      <c r="B4968" s="57" t="s">
        <v>210</v>
      </c>
      <c r="C4968" s="57" t="s">
        <v>115</v>
      </c>
      <c r="D4968" s="19" t="str">
        <f t="shared" si="462"/>
        <v>Defensives</v>
      </c>
      <c r="E4968" s="19" t="str">
        <f t="shared" si="463"/>
        <v>Defensives</v>
      </c>
      <c r="F4968" s="100">
        <v>4.6299999999999996E-3</v>
      </c>
      <c r="G4968" s="101">
        <v>9.65</v>
      </c>
      <c r="H4968" s="98">
        <v>0.19638</v>
      </c>
      <c r="I4968" s="20">
        <f t="shared" si="464"/>
        <v>1</v>
      </c>
      <c r="J4968" s="102">
        <f t="shared" si="465"/>
        <v>4.7979274611398959E-4</v>
      </c>
      <c r="K4968" s="102">
        <f t="shared" si="466"/>
        <v>2.4431853860575905E-3</v>
      </c>
      <c r="L4968" s="96">
        <f t="shared" si="467"/>
        <v>4.6299999999999996E-3</v>
      </c>
    </row>
    <row r="4969" spans="1:12" ht="13.95" customHeight="1" x14ac:dyDescent="0.3">
      <c r="A4969" s="94">
        <v>45657</v>
      </c>
      <c r="B4969" s="57" t="s">
        <v>210</v>
      </c>
      <c r="C4969" s="57" t="s">
        <v>115</v>
      </c>
      <c r="D4969" s="19" t="str">
        <f t="shared" si="462"/>
        <v>Defensives</v>
      </c>
      <c r="E4969" s="19" t="str">
        <f t="shared" si="463"/>
        <v>Defensives</v>
      </c>
      <c r="F4969" s="100">
        <v>4.6899999999999997E-3</v>
      </c>
      <c r="G4969" s="101">
        <v>9.2710000000000008</v>
      </c>
      <c r="H4969" s="98">
        <v>0.19373000000000001</v>
      </c>
      <c r="I4969" s="20">
        <f t="shared" si="464"/>
        <v>1</v>
      </c>
      <c r="J4969" s="102">
        <f t="shared" si="465"/>
        <v>5.0587854600366727E-4</v>
      </c>
      <c r="K4969" s="102">
        <f t="shared" si="466"/>
        <v>2.6112555928543193E-3</v>
      </c>
      <c r="L4969" s="96">
        <f t="shared" si="467"/>
        <v>4.6899999999999997E-3</v>
      </c>
    </row>
    <row r="4970" spans="1:12" ht="13.95" customHeight="1" x14ac:dyDescent="0.3">
      <c r="A4970" s="94">
        <v>45688</v>
      </c>
      <c r="B4970" s="57" t="s">
        <v>210</v>
      </c>
      <c r="C4970" s="57" t="s">
        <v>115</v>
      </c>
      <c r="D4970" s="19" t="str">
        <f t="shared" si="462"/>
        <v>Defensives</v>
      </c>
      <c r="E4970" s="19" t="str">
        <f t="shared" si="463"/>
        <v>Defensives</v>
      </c>
      <c r="F4970" s="100">
        <v>4.5900000000000003E-3</v>
      </c>
      <c r="G4970" s="101">
        <v>10.013</v>
      </c>
      <c r="H4970" s="98">
        <v>0.18609999999999999</v>
      </c>
      <c r="I4970" s="20">
        <f t="shared" si="464"/>
        <v>1</v>
      </c>
      <c r="J4970" s="102">
        <f t="shared" si="465"/>
        <v>4.5840407470288628E-4</v>
      </c>
      <c r="K4970" s="102">
        <f t="shared" si="466"/>
        <v>2.4632137275813343E-3</v>
      </c>
      <c r="L4970" s="96">
        <f t="shared" si="467"/>
        <v>4.5900000000000003E-3</v>
      </c>
    </row>
    <row r="4971" spans="1:12" ht="13.95" customHeight="1" x14ac:dyDescent="0.3">
      <c r="A4971" s="94">
        <v>45716</v>
      </c>
      <c r="B4971" s="57" t="s">
        <v>210</v>
      </c>
      <c r="C4971" s="57" t="s">
        <v>115</v>
      </c>
      <c r="D4971" s="19" t="str">
        <f t="shared" si="462"/>
        <v>Defensives</v>
      </c>
      <c r="E4971" s="19" t="str">
        <f t="shared" si="463"/>
        <v>Defensives</v>
      </c>
      <c r="F4971" s="100">
        <v>4.6299999999999996E-3</v>
      </c>
      <c r="G4971" s="101">
        <v>9.5020000000000007</v>
      </c>
      <c r="H4971" s="98">
        <v>0.18143000000000001</v>
      </c>
      <c r="I4971" s="20">
        <f t="shared" si="464"/>
        <v>1</v>
      </c>
      <c r="J4971" s="102">
        <f t="shared" si="465"/>
        <v>4.87265838770785E-4</v>
      </c>
      <c r="K4971" s="102">
        <f t="shared" si="466"/>
        <v>2.6856960743580718E-3</v>
      </c>
      <c r="L4971" s="96">
        <f t="shared" si="467"/>
        <v>4.6299999999999996E-3</v>
      </c>
    </row>
    <row r="4972" spans="1:12" ht="13.95" customHeight="1" x14ac:dyDescent="0.3">
      <c r="A4972" s="94">
        <v>45747</v>
      </c>
      <c r="B4972" s="57" t="s">
        <v>210</v>
      </c>
      <c r="C4972" s="57" t="s">
        <v>115</v>
      </c>
      <c r="D4972" s="19" t="str">
        <f t="shared" si="462"/>
        <v>Defensives</v>
      </c>
      <c r="E4972" s="19" t="str">
        <f t="shared" si="463"/>
        <v>Defensives</v>
      </c>
      <c r="F4972" s="100">
        <v>4.2300000000000003E-3</v>
      </c>
      <c r="G4972" s="101">
        <v>9.14</v>
      </c>
      <c r="H4972" s="98">
        <v>0.17926</v>
      </c>
      <c r="I4972" s="20">
        <f t="shared" si="464"/>
        <v>1</v>
      </c>
      <c r="J4972" s="102">
        <f t="shared" si="465"/>
        <v>4.6280087527352296E-4</v>
      </c>
      <c r="K4972" s="102">
        <f t="shared" si="466"/>
        <v>2.5817297516095221E-3</v>
      </c>
      <c r="L4972" s="96">
        <f t="shared" si="467"/>
        <v>4.2300000000000003E-3</v>
      </c>
    </row>
    <row r="4973" spans="1:12" ht="13.95" customHeight="1" x14ac:dyDescent="0.3">
      <c r="A4973" s="94">
        <v>45777</v>
      </c>
      <c r="B4973" s="57" t="s">
        <v>210</v>
      </c>
      <c r="C4973" s="57" t="s">
        <v>115</v>
      </c>
      <c r="D4973" s="19" t="str">
        <f t="shared" si="462"/>
        <v>Defensives</v>
      </c>
      <c r="E4973" s="19" t="str">
        <f t="shared" si="463"/>
        <v>Defensives</v>
      </c>
      <c r="F4973" s="100">
        <v>4.4200000000000003E-3</v>
      </c>
      <c r="G4973" s="101">
        <v>11.214</v>
      </c>
      <c r="H4973" s="98">
        <v>0.16833000000000001</v>
      </c>
      <c r="I4973" s="20">
        <f t="shared" si="464"/>
        <v>1</v>
      </c>
      <c r="J4973" s="102">
        <f t="shared" si="465"/>
        <v>3.9415016943106831E-4</v>
      </c>
      <c r="K4973" s="102">
        <f t="shared" si="466"/>
        <v>2.3415325220166833E-3</v>
      </c>
      <c r="L4973" s="96">
        <f t="shared" si="467"/>
        <v>4.4200000000000003E-3</v>
      </c>
    </row>
    <row r="4974" spans="1:12" ht="13.95" customHeight="1" x14ac:dyDescent="0.3">
      <c r="A4974" s="94">
        <v>45808</v>
      </c>
      <c r="B4974" s="57" t="s">
        <v>210</v>
      </c>
      <c r="C4974" s="57" t="s">
        <v>115</v>
      </c>
      <c r="D4974" s="19" t="str">
        <f t="shared" si="462"/>
        <v>Defensives</v>
      </c>
      <c r="E4974" s="19" t="str">
        <f t="shared" si="463"/>
        <v>Defensives</v>
      </c>
      <c r="F4974" s="100">
        <v>4.2599999999999999E-3</v>
      </c>
      <c r="G4974" s="101">
        <v>11.114000000000001</v>
      </c>
      <c r="H4974" s="98">
        <v>0.16311999999999999</v>
      </c>
      <c r="I4974" s="20">
        <f t="shared" si="464"/>
        <v>1</v>
      </c>
      <c r="J4974" s="102">
        <f t="shared" si="465"/>
        <v>3.833003419111031E-4</v>
      </c>
      <c r="K4974" s="102">
        <f t="shared" si="466"/>
        <v>2.3498059214756201E-3</v>
      </c>
      <c r="L4974" s="96">
        <f t="shared" si="467"/>
        <v>4.2599999999999999E-3</v>
      </c>
    </row>
    <row r="4975" spans="1:12" ht="13.95" customHeight="1" x14ac:dyDescent="0.3">
      <c r="A4975" s="94">
        <v>45838</v>
      </c>
      <c r="B4975" s="57" t="s">
        <v>210</v>
      </c>
      <c r="C4975" s="57" t="s">
        <v>115</v>
      </c>
      <c r="D4975" s="19" t="str">
        <f t="shared" si="462"/>
        <v>Defensives</v>
      </c>
      <c r="E4975" s="19" t="str">
        <f t="shared" si="463"/>
        <v>Defensives</v>
      </c>
      <c r="F4975" s="100">
        <v>4.28E-3</v>
      </c>
      <c r="G4975" s="101">
        <v>10.993</v>
      </c>
      <c r="H4975" s="98">
        <v>0.16097</v>
      </c>
      <c r="I4975" s="20">
        <f t="shared" si="464"/>
        <v>1</v>
      </c>
      <c r="J4975" s="102">
        <f t="shared" si="465"/>
        <v>3.8933867006276719E-4</v>
      </c>
      <c r="K4975" s="102">
        <f t="shared" si="466"/>
        <v>2.4187032991412512E-3</v>
      </c>
      <c r="L4975" s="96">
        <f t="shared" si="467"/>
        <v>4.28E-3</v>
      </c>
    </row>
    <row r="4976" spans="1:12" ht="13.95" customHeight="1" x14ac:dyDescent="0.3">
      <c r="A4976" s="94">
        <v>45869</v>
      </c>
      <c r="B4976" s="57" t="s">
        <v>210</v>
      </c>
      <c r="C4976" s="57" t="s">
        <v>115</v>
      </c>
      <c r="D4976" s="19" t="str">
        <f t="shared" si="462"/>
        <v>Defensives</v>
      </c>
      <c r="E4976" s="19" t="str">
        <f t="shared" si="463"/>
        <v>Defensives</v>
      </c>
      <c r="F4976" s="100">
        <v>4.1799999999999997E-3</v>
      </c>
      <c r="G4976" s="101">
        <v>10.382999999999999</v>
      </c>
      <c r="H4976" s="98">
        <v>0.15606999999999999</v>
      </c>
      <c r="I4976" s="20">
        <f t="shared" si="464"/>
        <v>1</v>
      </c>
      <c r="J4976" s="102">
        <f t="shared" si="465"/>
        <v>4.0258114225175768E-4</v>
      </c>
      <c r="K4976" s="102">
        <f t="shared" si="466"/>
        <v>2.5794908839095131E-3</v>
      </c>
      <c r="L4976" s="96">
        <f t="shared" si="467"/>
        <v>4.1799999999999997E-3</v>
      </c>
    </row>
    <row r="4977" spans="1:12" ht="13.95" customHeight="1" x14ac:dyDescent="0.3">
      <c r="A4977" s="94">
        <v>45900</v>
      </c>
      <c r="B4977" s="57" t="s">
        <v>210</v>
      </c>
      <c r="C4977" s="57" t="s">
        <v>115</v>
      </c>
      <c r="D4977" s="19" t="str">
        <f t="shared" si="462"/>
        <v>Defensives</v>
      </c>
      <c r="E4977" s="19" t="str">
        <f t="shared" si="463"/>
        <v>Defensives</v>
      </c>
      <c r="F4977" s="100">
        <v>4.3E-3</v>
      </c>
      <c r="G4977" s="101">
        <v>11.231</v>
      </c>
      <c r="H4977" s="98">
        <v>0.153</v>
      </c>
      <c r="I4977" s="20">
        <f t="shared" si="464"/>
        <v>1</v>
      </c>
      <c r="J4977" s="102">
        <f t="shared" si="465"/>
        <v>3.828688451607159E-4</v>
      </c>
      <c r="K4977" s="102">
        <f t="shared" si="466"/>
        <v>2.5024107526844179E-3</v>
      </c>
      <c r="L4977" s="96">
        <f t="shared" si="467"/>
        <v>4.3E-3</v>
      </c>
    </row>
    <row r="4978" spans="1:12" ht="13.95" customHeight="1" x14ac:dyDescent="0.3">
      <c r="A4978" s="94">
        <v>45930</v>
      </c>
      <c r="B4978" s="57" t="s">
        <v>210</v>
      </c>
      <c r="C4978" s="57" t="s">
        <v>115</v>
      </c>
      <c r="D4978" s="19" t="str">
        <f t="shared" si="462"/>
        <v>Defensives</v>
      </c>
      <c r="E4978" s="19" t="str">
        <f t="shared" si="463"/>
        <v>Defensives</v>
      </c>
      <c r="F4978" s="100">
        <v>4.4400000000000004E-3</v>
      </c>
      <c r="G4978" s="101">
        <v>11.568</v>
      </c>
      <c r="H4978" s="98">
        <v>0.15026999999999999</v>
      </c>
      <c r="I4978" s="20">
        <f t="shared" si="464"/>
        <v>1</v>
      </c>
      <c r="J4978" s="102">
        <f t="shared" si="465"/>
        <v>3.8381742738589214E-4</v>
      </c>
      <c r="K4978" s="102">
        <f t="shared" si="466"/>
        <v>2.5541853156710731E-3</v>
      </c>
      <c r="L4978" s="96">
        <f t="shared" si="467"/>
        <v>4.4400000000000004E-3</v>
      </c>
    </row>
    <row r="4979" spans="1:12" ht="13.95" customHeight="1" x14ac:dyDescent="0.3">
      <c r="A4979" s="94">
        <v>45961</v>
      </c>
      <c r="B4979" s="57" t="s">
        <v>210</v>
      </c>
      <c r="C4979" s="57" t="s">
        <v>115</v>
      </c>
      <c r="D4979" s="19" t="str">
        <f t="shared" si="462"/>
        <v>Defensives</v>
      </c>
      <c r="E4979" s="19" t="str">
        <f t="shared" si="463"/>
        <v>Defensives</v>
      </c>
      <c r="F4979" s="100">
        <v>4.4299999999999999E-3</v>
      </c>
      <c r="G4979" s="101">
        <v>11.912000000000001</v>
      </c>
      <c r="H4979" s="98">
        <v>0.15148</v>
      </c>
      <c r="I4979" s="20">
        <f t="shared" si="464"/>
        <v>1</v>
      </c>
      <c r="J4979" s="102">
        <f t="shared" si="465"/>
        <v>3.7189388851578236E-4</v>
      </c>
      <c r="K4979" s="102">
        <f t="shared" si="466"/>
        <v>2.4550692402679057E-3</v>
      </c>
      <c r="L4979" s="96">
        <f t="shared" si="467"/>
        <v>4.4299999999999999E-3</v>
      </c>
    </row>
    <row r="4980" spans="1:12" ht="13.95" customHeight="1" x14ac:dyDescent="0.3">
      <c r="A4980" s="94">
        <v>45991</v>
      </c>
      <c r="B4980" s="57" t="s">
        <v>210</v>
      </c>
      <c r="C4980" s="57" t="s">
        <v>115</v>
      </c>
      <c r="D4980" s="19" t="str">
        <f t="shared" si="462"/>
        <v>Defensives</v>
      </c>
      <c r="E4980" s="19" t="str">
        <f t="shared" si="463"/>
        <v>Defensives</v>
      </c>
      <c r="F4980" s="100">
        <v>4.6100000000000004E-3</v>
      </c>
      <c r="G4980" s="101">
        <v>13.500999999999999</v>
      </c>
      <c r="H4980" s="98">
        <v>0.14681</v>
      </c>
      <c r="I4980" s="20">
        <f t="shared" si="464"/>
        <v>1</v>
      </c>
      <c r="J4980" s="102">
        <f t="shared" si="465"/>
        <v>3.4145618843048667E-4</v>
      </c>
      <c r="K4980" s="102">
        <f t="shared" si="466"/>
        <v>2.3258373982050725E-3</v>
      </c>
      <c r="L4980" s="96">
        <f t="shared" si="467"/>
        <v>4.6100000000000004E-3</v>
      </c>
    </row>
    <row r="4981" spans="1:12" ht="13.95" customHeight="1" x14ac:dyDescent="0.3">
      <c r="A4981" s="94">
        <v>46022</v>
      </c>
      <c r="B4981" s="57" t="s">
        <v>210</v>
      </c>
      <c r="C4981" s="57" t="s">
        <v>115</v>
      </c>
      <c r="D4981" s="19" t="str">
        <f t="shared" si="462"/>
        <v>Defensives</v>
      </c>
      <c r="E4981" s="19" t="str">
        <f t="shared" si="463"/>
        <v>Defensives</v>
      </c>
      <c r="F4981" s="100">
        <v>4.62E-3</v>
      </c>
      <c r="G4981" s="101">
        <v>13.54</v>
      </c>
      <c r="H4981" s="98">
        <v>0.15814</v>
      </c>
      <c r="I4981" s="20">
        <f t="shared" si="464"/>
        <v>1</v>
      </c>
      <c r="J4981" s="102">
        <f t="shared" si="465"/>
        <v>3.4121122599704579E-4</v>
      </c>
      <c r="K4981" s="102">
        <f t="shared" si="466"/>
        <v>2.1576528771787389E-3</v>
      </c>
      <c r="L4981" s="96">
        <f t="shared" si="467"/>
        <v>4.62E-3</v>
      </c>
    </row>
    <row r="4982" spans="1:12" ht="13.95" customHeight="1" x14ac:dyDescent="0.3">
      <c r="A4982" s="94">
        <v>46053</v>
      </c>
      <c r="B4982" s="57" t="s">
        <v>210</v>
      </c>
      <c r="C4982" s="57" t="s">
        <v>115</v>
      </c>
      <c r="D4982" s="19" t="str">
        <f t="shared" si="462"/>
        <v>Defensives</v>
      </c>
      <c r="E4982" s="19" t="str">
        <f t="shared" si="463"/>
        <v>Defensives</v>
      </c>
      <c r="F4982" s="100">
        <v>4.1799999999999997E-3</v>
      </c>
      <c r="G4982" s="101">
        <v>12.28</v>
      </c>
      <c r="H4982" s="98">
        <v>0.1585</v>
      </c>
      <c r="I4982" s="20">
        <f t="shared" si="464"/>
        <v>1</v>
      </c>
      <c r="J4982" s="102">
        <f t="shared" si="465"/>
        <v>3.4039087947882737E-4</v>
      </c>
      <c r="K4982" s="102">
        <f t="shared" si="466"/>
        <v>2.1475765266802988E-3</v>
      </c>
      <c r="L4982" s="96">
        <f t="shared" si="467"/>
        <v>4.1799999999999997E-3</v>
      </c>
    </row>
    <row r="4983" spans="1:12" ht="13.95" customHeight="1" x14ac:dyDescent="0.3">
      <c r="A4983" s="94">
        <v>46081</v>
      </c>
      <c r="B4983" s="57" t="s">
        <v>210</v>
      </c>
      <c r="C4983" s="57" t="s">
        <v>115</v>
      </c>
      <c r="D4983" s="19" t="str">
        <f t="shared" si="462"/>
        <v>Defensives</v>
      </c>
      <c r="E4983" s="19" t="str">
        <f t="shared" si="463"/>
        <v>Defensives</v>
      </c>
      <c r="F4983" s="100">
        <v>4.0999999999999986E-3</v>
      </c>
      <c r="G4983" s="101">
        <v>12.619</v>
      </c>
      <c r="H4983" s="98">
        <v>0.15823999999999999</v>
      </c>
      <c r="I4983" s="20">
        <f t="shared" si="464"/>
        <v>1</v>
      </c>
      <c r="J4983" s="102">
        <f t="shared" si="465"/>
        <v>3.2490688644108083E-4</v>
      </c>
      <c r="K4983" s="102">
        <f t="shared" si="466"/>
        <v>2.0532538324133016E-3</v>
      </c>
      <c r="L4983" s="96">
        <f t="shared" si="467"/>
        <v>4.0999999999999986E-3</v>
      </c>
    </row>
    <row r="4984" spans="1:12" ht="13.95" customHeight="1" x14ac:dyDescent="0.3">
      <c r="A4984" s="94">
        <v>46112</v>
      </c>
      <c r="B4984" s="57" t="s">
        <v>210</v>
      </c>
      <c r="C4984" s="57" t="s">
        <v>115</v>
      </c>
      <c r="D4984" s="19" t="str">
        <f t="shared" si="462"/>
        <v>Defensives</v>
      </c>
      <c r="E4984" s="19" t="str">
        <f t="shared" si="463"/>
        <v>Defensives</v>
      </c>
      <c r="F4984" s="100">
        <v>4.2300000000000003E-3</v>
      </c>
      <c r="G4984" s="101">
        <v>12.62</v>
      </c>
      <c r="H4984" s="98">
        <v>0.15906000000000001</v>
      </c>
      <c r="I4984" s="20">
        <f t="shared" si="464"/>
        <v>1</v>
      </c>
      <c r="J4984" s="102">
        <f t="shared" si="465"/>
        <v>3.3518225039619657E-4</v>
      </c>
      <c r="K4984" s="102">
        <f t="shared" si="466"/>
        <v>2.1072692719489284E-3</v>
      </c>
      <c r="L4984" s="96">
        <f t="shared" si="467"/>
        <v>4.2300000000000003E-3</v>
      </c>
    </row>
    <row r="4985" spans="1:12" ht="13.95" customHeight="1" x14ac:dyDescent="0.3">
      <c r="A4985" s="94">
        <v>46142</v>
      </c>
      <c r="B4985" s="57" t="s">
        <v>210</v>
      </c>
      <c r="C4985" s="57" t="s">
        <v>115</v>
      </c>
      <c r="D4985" s="19" t="str">
        <f t="shared" si="462"/>
        <v>Defensives</v>
      </c>
      <c r="E4985" s="19" t="str">
        <f t="shared" si="463"/>
        <v>Defensives</v>
      </c>
      <c r="F4985" s="100">
        <v>4.7099999999999998E-3</v>
      </c>
      <c r="G4985" s="101">
        <v>12.349</v>
      </c>
      <c r="H4985" s="98">
        <v>0.15387999999999999</v>
      </c>
      <c r="I4985" s="20">
        <f t="shared" si="464"/>
        <v>1</v>
      </c>
      <c r="J4985" s="102">
        <f t="shared" si="465"/>
        <v>3.8140740140902093E-4</v>
      </c>
      <c r="K4985" s="102">
        <f t="shared" si="466"/>
        <v>2.4786028165389978E-3</v>
      </c>
      <c r="L4985" s="96">
        <f t="shared" si="467"/>
        <v>4.7099999999999998E-3</v>
      </c>
    </row>
    <row r="4986" spans="1:12" ht="13.95" customHeight="1" x14ac:dyDescent="0.3">
      <c r="A4986" s="94">
        <v>46173</v>
      </c>
      <c r="B4986" s="57" t="s">
        <v>210</v>
      </c>
      <c r="C4986" s="57" t="s">
        <v>115</v>
      </c>
      <c r="D4986" s="19" t="str">
        <f t="shared" si="462"/>
        <v>Defensives</v>
      </c>
      <c r="E4986" s="19" t="str">
        <f t="shared" si="463"/>
        <v>Defensives</v>
      </c>
      <c r="F4986" s="100">
        <v>4.6499999999999996E-3</v>
      </c>
      <c r="G4986" s="101">
        <v>11.054</v>
      </c>
      <c r="H4986" s="98">
        <v>0.15675</v>
      </c>
      <c r="I4986" s="20">
        <f t="shared" si="464"/>
        <v>1</v>
      </c>
      <c r="J4986" s="102">
        <f t="shared" si="465"/>
        <v>4.2066220372715757E-4</v>
      </c>
      <c r="K4986" s="102">
        <f t="shared" si="466"/>
        <v>2.6836504225018027E-3</v>
      </c>
      <c r="L4986" s="96">
        <f t="shared" si="467"/>
        <v>4.6499999999999996E-3</v>
      </c>
    </row>
    <row r="4987" spans="1:12" ht="13.95" customHeight="1" x14ac:dyDescent="0.3">
      <c r="A4987" s="94">
        <v>46203</v>
      </c>
      <c r="B4987" s="57" t="s">
        <v>210</v>
      </c>
      <c r="C4987" s="57" t="s">
        <v>115</v>
      </c>
      <c r="D4987" s="19" t="str">
        <f t="shared" si="462"/>
        <v>Defensives</v>
      </c>
      <c r="E4987" s="19" t="str">
        <f t="shared" si="463"/>
        <v>Defensives</v>
      </c>
      <c r="F4987" s="100">
        <v>4.8900000000000002E-3</v>
      </c>
      <c r="G4987" s="101">
        <v>11.454000000000001</v>
      </c>
      <c r="H4987" s="98">
        <v>0.15765999999999999</v>
      </c>
      <c r="I4987" s="20">
        <f t="shared" si="464"/>
        <v>1</v>
      </c>
      <c r="J4987" s="102">
        <f t="shared" si="465"/>
        <v>4.2692509167103197E-4</v>
      </c>
      <c r="K4987" s="102">
        <f t="shared" si="466"/>
        <v>2.7078846357416718E-3</v>
      </c>
      <c r="L4987" s="96">
        <f t="shared" si="467"/>
        <v>4.8900000000000002E-3</v>
      </c>
    </row>
    <row r="4988" spans="1:12" ht="13.95" customHeight="1" x14ac:dyDescent="0.3">
      <c r="A4988" s="94">
        <v>46234</v>
      </c>
      <c r="B4988" s="57" t="s">
        <v>210</v>
      </c>
      <c r="C4988" s="57" t="s">
        <v>115</v>
      </c>
      <c r="D4988" s="19" t="str">
        <f t="shared" si="462"/>
        <v>Defensives</v>
      </c>
      <c r="E4988" s="19" t="str">
        <f t="shared" si="463"/>
        <v>Defensives</v>
      </c>
      <c r="F4988" s="100">
        <v>4.5199999999999997E-3</v>
      </c>
      <c r="G4988" s="101">
        <v>10.842000000000001</v>
      </c>
      <c r="H4988" s="98">
        <v>0.15014</v>
      </c>
      <c r="I4988" s="20">
        <f t="shared" si="464"/>
        <v>1</v>
      </c>
      <c r="J4988" s="102">
        <f t="shared" si="465"/>
        <v>4.168972514296255E-4</v>
      </c>
      <c r="K4988" s="102">
        <f t="shared" si="466"/>
        <v>2.7767234010232151E-3</v>
      </c>
      <c r="L4988" s="96">
        <f t="shared" si="467"/>
        <v>4.5199999999999997E-3</v>
      </c>
    </row>
    <row r="4989" spans="1:12" ht="13.95" customHeight="1" x14ac:dyDescent="0.3">
      <c r="A4989" s="94">
        <v>46265</v>
      </c>
      <c r="B4989" s="57" t="s">
        <v>210</v>
      </c>
      <c r="C4989" s="57" t="s">
        <v>115</v>
      </c>
      <c r="D4989" s="19" t="str">
        <f t="shared" si="462"/>
        <v>Defensives</v>
      </c>
      <c r="E4989" s="19" t="str">
        <f t="shared" si="463"/>
        <v>Defensives</v>
      </c>
      <c r="F4989" s="100">
        <v>5.0000000000000001E-3</v>
      </c>
      <c r="G4989" s="101">
        <v>10.826000000000001</v>
      </c>
      <c r="H4989" s="98">
        <v>0.15175</v>
      </c>
      <c r="I4989" s="20">
        <f t="shared" si="464"/>
        <v>1</v>
      </c>
      <c r="J4989" s="102">
        <f t="shared" si="465"/>
        <v>4.618510992056161E-4</v>
      </c>
      <c r="K4989" s="102">
        <f t="shared" si="466"/>
        <v>3.0434998300205344E-3</v>
      </c>
      <c r="L4989" s="96">
        <f t="shared" si="467"/>
        <v>5.0000000000000001E-3</v>
      </c>
    </row>
    <row r="4990" spans="1:12" ht="13.95" customHeight="1" x14ac:dyDescent="0.3">
      <c r="A4990" s="94">
        <v>46295</v>
      </c>
      <c r="B4990" s="57" t="s">
        <v>210</v>
      </c>
      <c r="C4990" s="57" t="s">
        <v>115</v>
      </c>
      <c r="D4990" s="19" t="str">
        <f t="shared" si="462"/>
        <v>Defensives</v>
      </c>
      <c r="E4990" s="19" t="str">
        <f t="shared" si="463"/>
        <v>Defensives</v>
      </c>
      <c r="F4990" s="100">
        <v>4.8599999999999997E-3</v>
      </c>
      <c r="G4990" s="101">
        <v>11.872</v>
      </c>
      <c r="H4990" s="98">
        <v>0.15059</v>
      </c>
      <c r="I4990" s="20">
        <f t="shared" si="464"/>
        <v>1</v>
      </c>
      <c r="J4990" s="102">
        <f t="shared" si="465"/>
        <v>4.09366576819407E-4</v>
      </c>
      <c r="K4990" s="102">
        <f t="shared" si="466"/>
        <v>2.7184180677296433E-3</v>
      </c>
      <c r="L4990" s="96">
        <f t="shared" si="467"/>
        <v>4.8599999999999997E-3</v>
      </c>
    </row>
    <row r="4991" spans="1:12" ht="13.95" customHeight="1" x14ac:dyDescent="0.3">
      <c r="A4991" s="94">
        <v>42674</v>
      </c>
      <c r="B4991" s="57" t="s">
        <v>165</v>
      </c>
      <c r="C4991" s="57" t="s">
        <v>99</v>
      </c>
      <c r="D4991" s="19" t="str">
        <f t="shared" si="462"/>
        <v>Financials</v>
      </c>
      <c r="E4991" s="19" t="str">
        <f t="shared" si="463"/>
        <v>Financials</v>
      </c>
      <c r="F4991" s="100">
        <v>3.3410000000000002E-2</v>
      </c>
      <c r="G4991" s="101">
        <v>8.3079999999999998</v>
      </c>
      <c r="I4991" s="20">
        <f t="shared" si="464"/>
        <v>0</v>
      </c>
      <c r="J4991" s="102">
        <f t="shared" si="465"/>
        <v>0</v>
      </c>
      <c r="K4991" s="102">
        <f t="shared" si="466"/>
        <v>0</v>
      </c>
      <c r="L4991" s="96">
        <f t="shared" si="467"/>
        <v>0</v>
      </c>
    </row>
    <row r="4992" spans="1:12" ht="13.95" customHeight="1" x14ac:dyDescent="0.3">
      <c r="A4992" s="94">
        <v>42704</v>
      </c>
      <c r="B4992" s="57" t="s">
        <v>165</v>
      </c>
      <c r="C4992" s="57" t="s">
        <v>99</v>
      </c>
      <c r="D4992" s="19" t="str">
        <f t="shared" si="462"/>
        <v>Financials</v>
      </c>
      <c r="E4992" s="19" t="str">
        <f t="shared" si="463"/>
        <v>Financials</v>
      </c>
      <c r="F4992" s="100">
        <v>3.1519999999999999E-2</v>
      </c>
      <c r="G4992" s="101">
        <v>7.2169999999999996</v>
      </c>
      <c r="I4992" s="20">
        <f t="shared" si="464"/>
        <v>0</v>
      </c>
      <c r="J4992" s="102">
        <f t="shared" si="465"/>
        <v>0</v>
      </c>
      <c r="K4992" s="102">
        <f t="shared" si="466"/>
        <v>0</v>
      </c>
      <c r="L4992" s="96">
        <f t="shared" si="467"/>
        <v>0</v>
      </c>
    </row>
    <row r="4993" spans="1:12" ht="13.95" customHeight="1" x14ac:dyDescent="0.3">
      <c r="A4993" s="94">
        <v>42735</v>
      </c>
      <c r="B4993" s="57" t="s">
        <v>165</v>
      </c>
      <c r="C4993" s="57" t="s">
        <v>99</v>
      </c>
      <c r="D4993" s="19" t="str">
        <f t="shared" si="462"/>
        <v>Financials</v>
      </c>
      <c r="E4993" s="19" t="str">
        <f t="shared" si="463"/>
        <v>Financials</v>
      </c>
      <c r="F4993" s="100">
        <v>3.1559999999999998E-2</v>
      </c>
      <c r="G4993" s="101">
        <v>7.1040000000000001</v>
      </c>
      <c r="I4993" s="20">
        <f t="shared" si="464"/>
        <v>0</v>
      </c>
      <c r="J4993" s="102">
        <f t="shared" si="465"/>
        <v>0</v>
      </c>
      <c r="K4993" s="102">
        <f t="shared" si="466"/>
        <v>0</v>
      </c>
      <c r="L4993" s="96">
        <f t="shared" si="467"/>
        <v>0</v>
      </c>
    </row>
    <row r="4994" spans="1:12" ht="13.95" customHeight="1" x14ac:dyDescent="0.3">
      <c r="A4994" s="94">
        <v>42766</v>
      </c>
      <c r="B4994" s="57" t="s">
        <v>165</v>
      </c>
      <c r="C4994" s="57" t="s">
        <v>99</v>
      </c>
      <c r="D4994" s="19" t="str">
        <f t="shared" si="462"/>
        <v>Financials</v>
      </c>
      <c r="E4994" s="19" t="str">
        <f t="shared" si="463"/>
        <v>Financials</v>
      </c>
      <c r="F4994" s="100">
        <v>3.295E-2</v>
      </c>
      <c r="G4994" s="101">
        <v>8.0850000000000009</v>
      </c>
      <c r="I4994" s="20">
        <f t="shared" si="464"/>
        <v>0</v>
      </c>
      <c r="J4994" s="102">
        <f t="shared" si="465"/>
        <v>0</v>
      </c>
      <c r="K4994" s="102">
        <f t="shared" si="466"/>
        <v>0</v>
      </c>
      <c r="L4994" s="96">
        <f t="shared" si="467"/>
        <v>0</v>
      </c>
    </row>
    <row r="4995" spans="1:12" ht="13.95" customHeight="1" x14ac:dyDescent="0.3">
      <c r="A4995" s="94">
        <v>42794</v>
      </c>
      <c r="B4995" s="57" t="s">
        <v>165</v>
      </c>
      <c r="C4995" s="57" t="s">
        <v>99</v>
      </c>
      <c r="D4995" s="19" t="str">
        <f t="shared" si="462"/>
        <v>Financials</v>
      </c>
      <c r="E4995" s="19" t="str">
        <f t="shared" si="463"/>
        <v>Financials</v>
      </c>
      <c r="F4995" s="100">
        <v>3.4709999999999998E-2</v>
      </c>
      <c r="G4995" s="101">
        <v>8.5150000000000006</v>
      </c>
      <c r="I4995" s="20">
        <f t="shared" si="464"/>
        <v>0</v>
      </c>
      <c r="J4995" s="102">
        <f t="shared" si="465"/>
        <v>0</v>
      </c>
      <c r="K4995" s="102">
        <f t="shared" si="466"/>
        <v>0</v>
      </c>
      <c r="L4995" s="96">
        <f t="shared" si="467"/>
        <v>0</v>
      </c>
    </row>
    <row r="4996" spans="1:12" ht="13.95" customHeight="1" x14ac:dyDescent="0.3">
      <c r="A4996" s="94">
        <v>42825</v>
      </c>
      <c r="B4996" s="57" t="s">
        <v>165</v>
      </c>
      <c r="C4996" s="57" t="s">
        <v>99</v>
      </c>
      <c r="D4996" s="19" t="str">
        <f t="shared" si="462"/>
        <v>Financials</v>
      </c>
      <c r="E4996" s="19" t="str">
        <f t="shared" si="463"/>
        <v>Financials</v>
      </c>
      <c r="F4996" s="100">
        <v>3.4419999999999999E-2</v>
      </c>
      <c r="G4996" s="101">
        <v>7.9669999999999996</v>
      </c>
      <c r="I4996" s="20">
        <f t="shared" si="464"/>
        <v>0</v>
      </c>
      <c r="J4996" s="102">
        <f t="shared" si="465"/>
        <v>0</v>
      </c>
      <c r="K4996" s="102">
        <f t="shared" si="466"/>
        <v>0</v>
      </c>
      <c r="L4996" s="96">
        <f t="shared" si="467"/>
        <v>0</v>
      </c>
    </row>
    <row r="4997" spans="1:12" ht="13.95" customHeight="1" x14ac:dyDescent="0.3">
      <c r="A4997" s="94">
        <v>42855</v>
      </c>
      <c r="B4997" s="57" t="s">
        <v>165</v>
      </c>
      <c r="C4997" s="57" t="s">
        <v>99</v>
      </c>
      <c r="D4997" s="19" t="str">
        <f t="shared" ref="D4997:D5060" si="468">VLOOKUP(C4997,GicsMap,2,FALSE)</f>
        <v>Financials</v>
      </c>
      <c r="E4997" s="19" t="str">
        <f t="shared" ref="E4997:E5060" si="469">IF(D4997="Cyclicals",IF(COUNTIF(GlobalList,B4997)&gt;0,"WEG &amp; Embraer","Cyclicals ex-WEG &amp; Embraer"),D4997)</f>
        <v>Financials</v>
      </c>
      <c r="F4997" s="100">
        <v>3.5310000000000001E-2</v>
      </c>
      <c r="G4997" s="101">
        <v>8.0410000000000004</v>
      </c>
      <c r="I4997" s="20">
        <f t="shared" ref="I4997:I5060" si="470">IF(AND(ISNUMBER(G4997),ISNUMBER(H4997),G4997&gt;=PEmin,G4997&lt;=PEmax,H4997&gt;=ROEmin,H4997&lt;=ROEmax),1,0)</f>
        <v>0</v>
      </c>
      <c r="J4997" s="102">
        <f t="shared" ref="J4997:J5060" si="471">IF(I4997=1,F4997/G4997,0)</f>
        <v>0</v>
      </c>
      <c r="K4997" s="102">
        <f t="shared" ref="K4997:K5060" si="472">IF(I4997=1,J4997/H4997,0)</f>
        <v>0</v>
      </c>
      <c r="L4997" s="96">
        <f t="shared" ref="L4997:L5060" si="473">I4997*F4997</f>
        <v>0</v>
      </c>
    </row>
    <row r="4998" spans="1:12" ht="13.95" customHeight="1" x14ac:dyDescent="0.3">
      <c r="A4998" s="94">
        <v>42886</v>
      </c>
      <c r="B4998" s="57" t="s">
        <v>165</v>
      </c>
      <c r="C4998" s="57" t="s">
        <v>99</v>
      </c>
      <c r="D4998" s="19" t="str">
        <f t="shared" si="468"/>
        <v>Financials</v>
      </c>
      <c r="E4998" s="19" t="str">
        <f t="shared" si="469"/>
        <v>Financials</v>
      </c>
      <c r="F4998" s="100">
        <v>3.2829999999999998E-2</v>
      </c>
      <c r="G4998" s="101">
        <v>7.4290000000000003</v>
      </c>
      <c r="I4998" s="20">
        <f t="shared" si="470"/>
        <v>0</v>
      </c>
      <c r="J4998" s="102">
        <f t="shared" si="471"/>
        <v>0</v>
      </c>
      <c r="K4998" s="102">
        <f t="shared" si="472"/>
        <v>0</v>
      </c>
      <c r="L4998" s="96">
        <f t="shared" si="473"/>
        <v>0</v>
      </c>
    </row>
    <row r="4999" spans="1:12" ht="13.95" customHeight="1" x14ac:dyDescent="0.3">
      <c r="A4999" s="94">
        <v>42916</v>
      </c>
      <c r="B4999" s="57" t="s">
        <v>165</v>
      </c>
      <c r="C4999" s="57" t="s">
        <v>99</v>
      </c>
      <c r="D4999" s="19" t="str">
        <f t="shared" si="468"/>
        <v>Financials</v>
      </c>
      <c r="E4999" s="19" t="str">
        <f t="shared" si="469"/>
        <v>Financials</v>
      </c>
      <c r="F4999" s="100">
        <v>3.338E-2</v>
      </c>
      <c r="G4999" s="101">
        <v>7.3159999999999998</v>
      </c>
      <c r="H4999" s="98">
        <v>0.159</v>
      </c>
      <c r="I4999" s="20">
        <f t="shared" si="470"/>
        <v>1</v>
      </c>
      <c r="J4999" s="102">
        <f t="shared" si="471"/>
        <v>4.5626025150355383E-3</v>
      </c>
      <c r="K4999" s="102">
        <f t="shared" si="472"/>
        <v>2.8695613302110304E-2</v>
      </c>
      <c r="L4999" s="96">
        <f t="shared" si="473"/>
        <v>3.338E-2</v>
      </c>
    </row>
    <row r="5000" spans="1:12" ht="13.95" customHeight="1" x14ac:dyDescent="0.3">
      <c r="A5000" s="94">
        <v>42947</v>
      </c>
      <c r="B5000" s="57" t="s">
        <v>165</v>
      </c>
      <c r="C5000" s="57" t="s">
        <v>99</v>
      </c>
      <c r="D5000" s="19" t="str">
        <f t="shared" si="468"/>
        <v>Financials</v>
      </c>
      <c r="E5000" s="19" t="str">
        <f t="shared" si="469"/>
        <v>Financials</v>
      </c>
      <c r="F5000" s="100">
        <v>3.363E-2</v>
      </c>
      <c r="G5000" s="101">
        <v>7.66</v>
      </c>
      <c r="H5000" s="98">
        <v>0.15884000000000001</v>
      </c>
      <c r="I5000" s="20">
        <f t="shared" si="470"/>
        <v>1</v>
      </c>
      <c r="J5000" s="102">
        <f t="shared" si="471"/>
        <v>4.3903394255874672E-3</v>
      </c>
      <c r="K5000" s="102">
        <f t="shared" si="472"/>
        <v>2.7640011493247716E-2</v>
      </c>
      <c r="L5000" s="96">
        <f t="shared" si="473"/>
        <v>3.363E-2</v>
      </c>
    </row>
    <row r="5001" spans="1:12" ht="13.95" customHeight="1" x14ac:dyDescent="0.3">
      <c r="A5001" s="94">
        <v>42978</v>
      </c>
      <c r="B5001" s="57" t="s">
        <v>165</v>
      </c>
      <c r="C5001" s="57" t="s">
        <v>99</v>
      </c>
      <c r="D5001" s="19" t="str">
        <f t="shared" si="468"/>
        <v>Financials</v>
      </c>
      <c r="E5001" s="19" t="str">
        <f t="shared" si="469"/>
        <v>Financials</v>
      </c>
      <c r="F5001" s="100">
        <v>3.39E-2</v>
      </c>
      <c r="G5001" s="101">
        <v>8.1240000000000006</v>
      </c>
      <c r="H5001" s="98">
        <v>0.15866</v>
      </c>
      <c r="I5001" s="20">
        <f t="shared" si="470"/>
        <v>1</v>
      </c>
      <c r="J5001" s="102">
        <f t="shared" si="471"/>
        <v>4.1728212703101919E-3</v>
      </c>
      <c r="K5001" s="102">
        <f t="shared" si="472"/>
        <v>2.6300398779214623E-2</v>
      </c>
      <c r="L5001" s="96">
        <f t="shared" si="473"/>
        <v>3.39E-2</v>
      </c>
    </row>
    <row r="5002" spans="1:12" ht="13.95" customHeight="1" x14ac:dyDescent="0.3">
      <c r="A5002" s="94">
        <v>43008</v>
      </c>
      <c r="B5002" s="57" t="s">
        <v>165</v>
      </c>
      <c r="C5002" s="57" t="s">
        <v>99</v>
      </c>
      <c r="D5002" s="19" t="str">
        <f t="shared" si="468"/>
        <v>Financials</v>
      </c>
      <c r="E5002" s="19" t="str">
        <f t="shared" si="469"/>
        <v>Financials</v>
      </c>
      <c r="F5002" s="100">
        <v>3.458E-2</v>
      </c>
      <c r="G5002" s="101">
        <v>8.69</v>
      </c>
      <c r="H5002" s="98">
        <v>0.161</v>
      </c>
      <c r="I5002" s="20">
        <f t="shared" si="470"/>
        <v>1</v>
      </c>
      <c r="J5002" s="102">
        <f t="shared" si="471"/>
        <v>3.9792865362485615E-3</v>
      </c>
      <c r="K5002" s="102">
        <f t="shared" si="472"/>
        <v>2.4716065442537648E-2</v>
      </c>
      <c r="L5002" s="96">
        <f t="shared" si="473"/>
        <v>3.458E-2</v>
      </c>
    </row>
    <row r="5003" spans="1:12" ht="13.95" customHeight="1" x14ac:dyDescent="0.3">
      <c r="A5003" s="94">
        <v>43039</v>
      </c>
      <c r="B5003" s="57" t="s">
        <v>165</v>
      </c>
      <c r="C5003" s="57" t="s">
        <v>99</v>
      </c>
      <c r="D5003" s="19" t="str">
        <f t="shared" si="468"/>
        <v>Financials</v>
      </c>
      <c r="E5003" s="19" t="str">
        <f t="shared" si="469"/>
        <v>Financials</v>
      </c>
      <c r="F5003" s="100">
        <v>3.2960000000000003E-2</v>
      </c>
      <c r="G5003" s="101">
        <v>8.2780000000000005</v>
      </c>
      <c r="H5003" s="98">
        <v>0.15998000000000001</v>
      </c>
      <c r="I5003" s="20">
        <f t="shared" si="470"/>
        <v>1</v>
      </c>
      <c r="J5003" s="102">
        <f t="shared" si="471"/>
        <v>3.9816380768301525E-3</v>
      </c>
      <c r="K5003" s="102">
        <f t="shared" si="472"/>
        <v>2.4888349023816429E-2</v>
      </c>
      <c r="L5003" s="96">
        <f t="shared" si="473"/>
        <v>3.2960000000000003E-2</v>
      </c>
    </row>
    <row r="5004" spans="1:12" ht="13.95" customHeight="1" x14ac:dyDescent="0.3">
      <c r="A5004" s="94">
        <v>43069</v>
      </c>
      <c r="B5004" s="57" t="s">
        <v>165</v>
      </c>
      <c r="C5004" s="57" t="s">
        <v>99</v>
      </c>
      <c r="D5004" s="19" t="str">
        <f t="shared" si="468"/>
        <v>Financials</v>
      </c>
      <c r="E5004" s="19" t="str">
        <f t="shared" si="469"/>
        <v>Financials</v>
      </c>
      <c r="F5004" s="100">
        <v>3.4229999999999997E-2</v>
      </c>
      <c r="G5004" s="101">
        <v>8.0879999999999992</v>
      </c>
      <c r="H5004" s="98">
        <v>0.15895000000000001</v>
      </c>
      <c r="I5004" s="20">
        <f t="shared" si="470"/>
        <v>1</v>
      </c>
      <c r="J5004" s="102">
        <f t="shared" si="471"/>
        <v>4.2321958456973292E-3</v>
      </c>
      <c r="K5004" s="102">
        <f t="shared" si="472"/>
        <v>2.6625956877617672E-2</v>
      </c>
      <c r="L5004" s="96">
        <f t="shared" si="473"/>
        <v>3.4229999999999997E-2</v>
      </c>
    </row>
    <row r="5005" spans="1:12" ht="13.95" customHeight="1" x14ac:dyDescent="0.3">
      <c r="A5005" s="94">
        <v>43100</v>
      </c>
      <c r="B5005" s="57" t="s">
        <v>165</v>
      </c>
      <c r="C5005" s="57" t="s">
        <v>99</v>
      </c>
      <c r="D5005" s="19" t="str">
        <f t="shared" si="468"/>
        <v>Financials</v>
      </c>
      <c r="E5005" s="19" t="str">
        <f t="shared" si="469"/>
        <v>Financials</v>
      </c>
      <c r="F5005" s="100">
        <v>3.2939999999999997E-2</v>
      </c>
      <c r="G5005" s="101">
        <v>8.3019999999999996</v>
      </c>
      <c r="H5005" s="98">
        <v>0.16200000000000001</v>
      </c>
      <c r="I5005" s="20">
        <f t="shared" si="470"/>
        <v>1</v>
      </c>
      <c r="J5005" s="102">
        <f t="shared" si="471"/>
        <v>3.9677186220187901E-3</v>
      </c>
      <c r="K5005" s="102">
        <f t="shared" si="472"/>
        <v>2.4492090259375248E-2</v>
      </c>
      <c r="L5005" s="96">
        <f t="shared" si="473"/>
        <v>3.2939999999999997E-2</v>
      </c>
    </row>
    <row r="5006" spans="1:12" ht="13.95" customHeight="1" x14ac:dyDescent="0.3">
      <c r="A5006" s="94">
        <v>43131</v>
      </c>
      <c r="B5006" s="57" t="s">
        <v>165</v>
      </c>
      <c r="C5006" s="57" t="s">
        <v>99</v>
      </c>
      <c r="D5006" s="19" t="str">
        <f t="shared" si="468"/>
        <v>Financials</v>
      </c>
      <c r="E5006" s="19" t="str">
        <f t="shared" si="469"/>
        <v>Financials</v>
      </c>
      <c r="F5006" s="100">
        <v>3.5959999999999999E-2</v>
      </c>
      <c r="G5006" s="101">
        <v>9.9269999999999996</v>
      </c>
      <c r="H5006" s="98">
        <v>0.16200000000000001</v>
      </c>
      <c r="I5006" s="20">
        <f t="shared" si="470"/>
        <v>1</v>
      </c>
      <c r="J5006" s="102">
        <f t="shared" si="471"/>
        <v>3.6224438400322355E-3</v>
      </c>
      <c r="K5006" s="102">
        <f t="shared" si="472"/>
        <v>2.2360764444643428E-2</v>
      </c>
      <c r="L5006" s="96">
        <f t="shared" si="473"/>
        <v>3.5959999999999999E-2</v>
      </c>
    </row>
    <row r="5007" spans="1:12" ht="13.95" customHeight="1" x14ac:dyDescent="0.3">
      <c r="A5007" s="94">
        <v>43159</v>
      </c>
      <c r="B5007" s="57" t="s">
        <v>165</v>
      </c>
      <c r="C5007" s="57" t="s">
        <v>99</v>
      </c>
      <c r="D5007" s="19" t="str">
        <f t="shared" si="468"/>
        <v>Financials</v>
      </c>
      <c r="E5007" s="19" t="str">
        <f t="shared" si="469"/>
        <v>Financials</v>
      </c>
      <c r="F5007" s="100">
        <v>3.7440000000000001E-2</v>
      </c>
      <c r="G5007" s="101">
        <v>9.7270000000000003</v>
      </c>
      <c r="H5007" s="98">
        <v>0.16200000000000001</v>
      </c>
      <c r="I5007" s="20">
        <f t="shared" si="470"/>
        <v>1</v>
      </c>
      <c r="J5007" s="102">
        <f t="shared" si="471"/>
        <v>3.84907988074432E-3</v>
      </c>
      <c r="K5007" s="102">
        <f t="shared" si="472"/>
        <v>2.375975235027358E-2</v>
      </c>
      <c r="L5007" s="96">
        <f t="shared" si="473"/>
        <v>3.7440000000000001E-2</v>
      </c>
    </row>
    <row r="5008" spans="1:12" ht="13.95" customHeight="1" x14ac:dyDescent="0.3">
      <c r="A5008" s="94">
        <v>43190</v>
      </c>
      <c r="B5008" s="57" t="s">
        <v>165</v>
      </c>
      <c r="C5008" s="57" t="s">
        <v>99</v>
      </c>
      <c r="D5008" s="19" t="str">
        <f t="shared" si="468"/>
        <v>Financials</v>
      </c>
      <c r="E5008" s="19" t="str">
        <f t="shared" si="469"/>
        <v>Financials</v>
      </c>
      <c r="F5008" s="100">
        <v>3.891E-2</v>
      </c>
      <c r="G5008" s="101">
        <v>9.5779999999999994</v>
      </c>
      <c r="H5008" s="98">
        <v>0.16200000000000001</v>
      </c>
      <c r="I5008" s="20">
        <f t="shared" si="470"/>
        <v>1</v>
      </c>
      <c r="J5008" s="102">
        <f t="shared" si="471"/>
        <v>4.0624347462935896E-3</v>
      </c>
      <c r="K5008" s="102">
        <f t="shared" si="472"/>
        <v>2.5076757693170304E-2</v>
      </c>
      <c r="L5008" s="96">
        <f t="shared" si="473"/>
        <v>3.891E-2</v>
      </c>
    </row>
    <row r="5009" spans="1:12" ht="13.95" customHeight="1" x14ac:dyDescent="0.3">
      <c r="A5009" s="94">
        <v>43220</v>
      </c>
      <c r="B5009" s="57" t="s">
        <v>165</v>
      </c>
      <c r="C5009" s="57" t="s">
        <v>99</v>
      </c>
      <c r="D5009" s="19" t="str">
        <f t="shared" si="468"/>
        <v>Financials</v>
      </c>
      <c r="E5009" s="19" t="str">
        <f t="shared" si="469"/>
        <v>Financials</v>
      </c>
      <c r="F5009" s="100">
        <v>3.6490000000000002E-2</v>
      </c>
      <c r="G5009" s="101">
        <v>9.4090000000000007</v>
      </c>
      <c r="H5009" s="98">
        <v>0.16200000000000001</v>
      </c>
      <c r="I5009" s="20">
        <f t="shared" si="470"/>
        <v>1</v>
      </c>
      <c r="J5009" s="102">
        <f t="shared" si="471"/>
        <v>3.8782017217557658E-3</v>
      </c>
      <c r="K5009" s="102">
        <f t="shared" si="472"/>
        <v>2.3939516800961517E-2</v>
      </c>
      <c r="L5009" s="96">
        <f t="shared" si="473"/>
        <v>3.6490000000000002E-2</v>
      </c>
    </row>
    <row r="5010" spans="1:12" ht="13.95" customHeight="1" x14ac:dyDescent="0.3">
      <c r="A5010" s="94">
        <v>43251</v>
      </c>
      <c r="B5010" s="57" t="s">
        <v>165</v>
      </c>
      <c r="C5010" s="57" t="s">
        <v>99</v>
      </c>
      <c r="D5010" s="19" t="str">
        <f t="shared" si="468"/>
        <v>Financials</v>
      </c>
      <c r="E5010" s="19" t="str">
        <f t="shared" si="469"/>
        <v>Financials</v>
      </c>
      <c r="F5010" s="100">
        <v>3.6209999999999999E-2</v>
      </c>
      <c r="G5010" s="101">
        <v>7.5380000000000003</v>
      </c>
      <c r="H5010" s="98">
        <v>0.16200000000000001</v>
      </c>
      <c r="I5010" s="20">
        <f t="shared" si="470"/>
        <v>1</v>
      </c>
      <c r="J5010" s="102">
        <f t="shared" si="471"/>
        <v>4.8036614486601219E-3</v>
      </c>
      <c r="K5010" s="102">
        <f t="shared" si="472"/>
        <v>2.9652231164568651E-2</v>
      </c>
      <c r="L5010" s="96">
        <f t="shared" si="473"/>
        <v>3.6209999999999999E-2</v>
      </c>
    </row>
    <row r="5011" spans="1:12" ht="13.95" customHeight="1" x14ac:dyDescent="0.3">
      <c r="A5011" s="94">
        <v>43281</v>
      </c>
      <c r="B5011" s="57" t="s">
        <v>165</v>
      </c>
      <c r="C5011" s="57" t="s">
        <v>99</v>
      </c>
      <c r="D5011" s="19" t="str">
        <f t="shared" si="468"/>
        <v>Financials</v>
      </c>
      <c r="E5011" s="19" t="str">
        <f t="shared" si="469"/>
        <v>Financials</v>
      </c>
      <c r="F5011" s="100">
        <v>3.4500000000000003E-2</v>
      </c>
      <c r="G5011" s="101">
        <v>7.4569999999999999</v>
      </c>
      <c r="H5011" s="98">
        <v>0.16200000000000001</v>
      </c>
      <c r="I5011" s="20">
        <f t="shared" si="470"/>
        <v>1</v>
      </c>
      <c r="J5011" s="102">
        <f t="shared" si="471"/>
        <v>4.626525412364222E-3</v>
      </c>
      <c r="K5011" s="102">
        <f t="shared" si="472"/>
        <v>2.8558798841754458E-2</v>
      </c>
      <c r="L5011" s="96">
        <f t="shared" si="473"/>
        <v>3.4500000000000003E-2</v>
      </c>
    </row>
    <row r="5012" spans="1:12" ht="13.95" customHeight="1" x14ac:dyDescent="0.3">
      <c r="A5012" s="94">
        <v>43312</v>
      </c>
      <c r="B5012" s="57" t="s">
        <v>165</v>
      </c>
      <c r="C5012" s="57" t="s">
        <v>99</v>
      </c>
      <c r="D5012" s="19" t="str">
        <f t="shared" si="468"/>
        <v>Financials</v>
      </c>
      <c r="E5012" s="19" t="str">
        <f t="shared" si="469"/>
        <v>Financials</v>
      </c>
      <c r="F5012" s="100">
        <v>3.5628E-2</v>
      </c>
      <c r="G5012" s="101">
        <v>7.9749999999999996</v>
      </c>
      <c r="H5012" s="98">
        <v>0.16200000000000001</v>
      </c>
      <c r="I5012" s="20">
        <f t="shared" si="470"/>
        <v>1</v>
      </c>
      <c r="J5012" s="102">
        <f t="shared" si="471"/>
        <v>4.4674608150470224E-3</v>
      </c>
      <c r="K5012" s="102">
        <f t="shared" si="472"/>
        <v>2.7576918611401373E-2</v>
      </c>
      <c r="L5012" s="96">
        <f t="shared" si="473"/>
        <v>3.5628E-2</v>
      </c>
    </row>
    <row r="5013" spans="1:12" ht="13.95" customHeight="1" x14ac:dyDescent="0.3">
      <c r="A5013" s="94">
        <v>43343</v>
      </c>
      <c r="B5013" s="57" t="s">
        <v>165</v>
      </c>
      <c r="C5013" s="57" t="s">
        <v>99</v>
      </c>
      <c r="D5013" s="19" t="str">
        <f t="shared" si="468"/>
        <v>Financials</v>
      </c>
      <c r="E5013" s="19" t="str">
        <f t="shared" si="469"/>
        <v>Financials</v>
      </c>
      <c r="F5013" s="100">
        <v>3.3436E-2</v>
      </c>
      <c r="G5013" s="101">
        <v>7.1970000000000001</v>
      </c>
      <c r="H5013" s="98">
        <v>0.16200000000000001</v>
      </c>
      <c r="I5013" s="20">
        <f t="shared" si="470"/>
        <v>1</v>
      </c>
      <c r="J5013" s="102">
        <f t="shared" si="471"/>
        <v>4.6458246491593719E-3</v>
      </c>
      <c r="K5013" s="102">
        <f t="shared" si="472"/>
        <v>2.8677929933082543E-2</v>
      </c>
      <c r="L5013" s="96">
        <f t="shared" si="473"/>
        <v>3.3436E-2</v>
      </c>
    </row>
    <row r="5014" spans="1:12" ht="13.95" customHeight="1" x14ac:dyDescent="0.3">
      <c r="A5014" s="94">
        <v>43373</v>
      </c>
      <c r="B5014" s="57" t="s">
        <v>165</v>
      </c>
      <c r="C5014" s="57" t="s">
        <v>99</v>
      </c>
      <c r="D5014" s="19" t="str">
        <f t="shared" si="468"/>
        <v>Financials</v>
      </c>
      <c r="E5014" s="19" t="str">
        <f t="shared" si="469"/>
        <v>Financials</v>
      </c>
      <c r="F5014" s="100">
        <v>3.4136E-2</v>
      </c>
      <c r="G5014" s="101">
        <v>7.4720000000000004</v>
      </c>
      <c r="H5014" s="98">
        <v>0.16200000000000001</v>
      </c>
      <c r="I5014" s="20">
        <f t="shared" si="470"/>
        <v>1</v>
      </c>
      <c r="J5014" s="102">
        <f t="shared" si="471"/>
        <v>4.5685224839400428E-3</v>
      </c>
      <c r="K5014" s="102">
        <f t="shared" si="472"/>
        <v>2.8200756073703967E-2</v>
      </c>
      <c r="L5014" s="96">
        <f t="shared" si="473"/>
        <v>3.4136E-2</v>
      </c>
    </row>
    <row r="5015" spans="1:12" ht="13.95" customHeight="1" x14ac:dyDescent="0.3">
      <c r="A5015" s="94">
        <v>43404</v>
      </c>
      <c r="B5015" s="57" t="s">
        <v>165</v>
      </c>
      <c r="C5015" s="57" t="s">
        <v>99</v>
      </c>
      <c r="D5015" s="19" t="str">
        <f t="shared" si="468"/>
        <v>Financials</v>
      </c>
      <c r="E5015" s="19" t="str">
        <f t="shared" si="469"/>
        <v>Financials</v>
      </c>
      <c r="F5015" s="100">
        <v>3.4495999999999999E-2</v>
      </c>
      <c r="G5015" s="101">
        <v>8.4220000000000006</v>
      </c>
      <c r="H5015" s="98">
        <v>0.16200000000000001</v>
      </c>
      <c r="I5015" s="20">
        <f t="shared" si="470"/>
        <v>1</v>
      </c>
      <c r="J5015" s="102">
        <f t="shared" si="471"/>
        <v>4.0959392068392305E-3</v>
      </c>
      <c r="K5015" s="102">
        <f t="shared" si="472"/>
        <v>2.5283575350859448E-2</v>
      </c>
      <c r="L5015" s="96">
        <f t="shared" si="473"/>
        <v>3.4495999999999999E-2</v>
      </c>
    </row>
    <row r="5016" spans="1:12" ht="13.95" customHeight="1" x14ac:dyDescent="0.3">
      <c r="A5016" s="94">
        <v>43434</v>
      </c>
      <c r="B5016" s="57" t="s">
        <v>165</v>
      </c>
      <c r="C5016" s="57" t="s">
        <v>99</v>
      </c>
      <c r="D5016" s="19" t="str">
        <f t="shared" si="468"/>
        <v>Financials</v>
      </c>
      <c r="E5016" s="19" t="str">
        <f t="shared" si="469"/>
        <v>Financials</v>
      </c>
      <c r="F5016" s="100">
        <v>3.6998999999999997E-2</v>
      </c>
      <c r="G5016" s="101">
        <v>8.8740000000000006</v>
      </c>
      <c r="H5016" s="98">
        <v>0.16975999999999999</v>
      </c>
      <c r="I5016" s="20">
        <f t="shared" si="470"/>
        <v>1</v>
      </c>
      <c r="J5016" s="102">
        <f t="shared" si="471"/>
        <v>4.169371196754563E-3</v>
      </c>
      <c r="K5016" s="102">
        <f t="shared" si="472"/>
        <v>2.4560386408780416E-2</v>
      </c>
      <c r="L5016" s="96">
        <f t="shared" si="473"/>
        <v>3.6998999999999997E-2</v>
      </c>
    </row>
    <row r="5017" spans="1:12" ht="13.95" customHeight="1" x14ac:dyDescent="0.3">
      <c r="A5017" s="94">
        <v>43465</v>
      </c>
      <c r="B5017" s="57" t="s">
        <v>165</v>
      </c>
      <c r="C5017" s="57" t="s">
        <v>99</v>
      </c>
      <c r="D5017" s="19" t="str">
        <f t="shared" si="468"/>
        <v>Financials</v>
      </c>
      <c r="E5017" s="19" t="str">
        <f t="shared" si="469"/>
        <v>Financials</v>
      </c>
      <c r="F5017" s="100">
        <v>3.7235999999999998E-2</v>
      </c>
      <c r="G5017" s="101">
        <v>9.0459999999999994</v>
      </c>
      <c r="H5017" s="98">
        <v>0.17100000000000001</v>
      </c>
      <c r="I5017" s="20">
        <f t="shared" si="470"/>
        <v>1</v>
      </c>
      <c r="J5017" s="102">
        <f t="shared" si="471"/>
        <v>4.1162944948043333E-3</v>
      </c>
      <c r="K5017" s="102">
        <f t="shared" si="472"/>
        <v>2.4071897630434696E-2</v>
      </c>
      <c r="L5017" s="96">
        <f t="shared" si="473"/>
        <v>3.7235999999999998E-2</v>
      </c>
    </row>
    <row r="5018" spans="1:12" ht="13.95" customHeight="1" x14ac:dyDescent="0.3">
      <c r="A5018" s="94">
        <v>43496</v>
      </c>
      <c r="B5018" s="57" t="s">
        <v>165</v>
      </c>
      <c r="C5018" s="57" t="s">
        <v>99</v>
      </c>
      <c r="D5018" s="19" t="str">
        <f t="shared" si="468"/>
        <v>Financials</v>
      </c>
      <c r="E5018" s="19" t="str">
        <f t="shared" si="469"/>
        <v>Financials</v>
      </c>
      <c r="F5018" s="100">
        <v>3.8510999999999997E-2</v>
      </c>
      <c r="G5018" s="101">
        <v>10.114000000000001</v>
      </c>
      <c r="H5018" s="98">
        <v>0.17100000000000001</v>
      </c>
      <c r="I5018" s="20">
        <f t="shared" si="470"/>
        <v>1</v>
      </c>
      <c r="J5018" s="102">
        <f t="shared" si="471"/>
        <v>3.8076923076923071E-3</v>
      </c>
      <c r="K5018" s="102">
        <f t="shared" si="472"/>
        <v>2.2267206477732789E-2</v>
      </c>
      <c r="L5018" s="96">
        <f t="shared" si="473"/>
        <v>3.8510999999999997E-2</v>
      </c>
    </row>
    <row r="5019" spans="1:12" ht="13.95" customHeight="1" x14ac:dyDescent="0.3">
      <c r="A5019" s="94">
        <v>43524</v>
      </c>
      <c r="B5019" s="57" t="s">
        <v>165</v>
      </c>
      <c r="C5019" s="57" t="s">
        <v>99</v>
      </c>
      <c r="D5019" s="19" t="str">
        <f t="shared" si="468"/>
        <v>Financials</v>
      </c>
      <c r="E5019" s="19" t="str">
        <f t="shared" si="469"/>
        <v>Financials</v>
      </c>
      <c r="F5019" s="100">
        <v>3.6149000000000001E-2</v>
      </c>
      <c r="G5019" s="101">
        <v>10.266</v>
      </c>
      <c r="H5019" s="98">
        <v>0.17100000000000001</v>
      </c>
      <c r="I5019" s="20">
        <f t="shared" si="470"/>
        <v>1</v>
      </c>
      <c r="J5019" s="102">
        <f t="shared" si="471"/>
        <v>3.5212351451392948E-3</v>
      </c>
      <c r="K5019" s="102">
        <f t="shared" si="472"/>
        <v>2.0592018392627455E-2</v>
      </c>
      <c r="L5019" s="96">
        <f t="shared" si="473"/>
        <v>3.6149000000000001E-2</v>
      </c>
    </row>
    <row r="5020" spans="1:12" ht="13.95" customHeight="1" x14ac:dyDescent="0.3">
      <c r="A5020" s="94">
        <v>43555</v>
      </c>
      <c r="B5020" s="57" t="s">
        <v>165</v>
      </c>
      <c r="C5020" s="57" t="s">
        <v>99</v>
      </c>
      <c r="D5020" s="19" t="str">
        <f t="shared" si="468"/>
        <v>Financials</v>
      </c>
      <c r="E5020" s="19" t="str">
        <f t="shared" si="469"/>
        <v>Financials</v>
      </c>
      <c r="F5020" s="100">
        <v>3.5159999999999997E-2</v>
      </c>
      <c r="G5020" s="101">
        <v>9.8420000000000005</v>
      </c>
      <c r="H5020" s="98">
        <v>0.17100000000000001</v>
      </c>
      <c r="I5020" s="20">
        <f t="shared" si="470"/>
        <v>1</v>
      </c>
      <c r="J5020" s="102">
        <f t="shared" si="471"/>
        <v>3.5724446250762036E-3</v>
      </c>
      <c r="K5020" s="102">
        <f t="shared" si="472"/>
        <v>2.0891489035533353E-2</v>
      </c>
      <c r="L5020" s="96">
        <f t="shared" si="473"/>
        <v>3.5159999999999997E-2</v>
      </c>
    </row>
    <row r="5021" spans="1:12" ht="13.95" customHeight="1" x14ac:dyDescent="0.3">
      <c r="A5021" s="94">
        <v>43585</v>
      </c>
      <c r="B5021" s="57" t="s">
        <v>165</v>
      </c>
      <c r="C5021" s="57" t="s">
        <v>99</v>
      </c>
      <c r="D5021" s="19" t="str">
        <f t="shared" si="468"/>
        <v>Financials</v>
      </c>
      <c r="E5021" s="19" t="str">
        <f t="shared" si="469"/>
        <v>Financials</v>
      </c>
      <c r="F5021" s="100">
        <v>3.4708999999999997E-2</v>
      </c>
      <c r="G5021" s="101">
        <v>9.673</v>
      </c>
      <c r="H5021" s="98">
        <v>0.17100000000000001</v>
      </c>
      <c r="I5021" s="20">
        <f t="shared" si="470"/>
        <v>1</v>
      </c>
      <c r="J5021" s="102">
        <f t="shared" si="471"/>
        <v>3.5882352941176469E-3</v>
      </c>
      <c r="K5021" s="102">
        <f t="shared" si="472"/>
        <v>2.0983832129342961E-2</v>
      </c>
      <c r="L5021" s="96">
        <f t="shared" si="473"/>
        <v>3.4708999999999997E-2</v>
      </c>
    </row>
    <row r="5022" spans="1:12" ht="13.95" customHeight="1" x14ac:dyDescent="0.3">
      <c r="A5022" s="94">
        <v>43616</v>
      </c>
      <c r="B5022" s="57" t="s">
        <v>165</v>
      </c>
      <c r="C5022" s="57" t="s">
        <v>99</v>
      </c>
      <c r="D5022" s="19" t="str">
        <f t="shared" si="468"/>
        <v>Financials</v>
      </c>
      <c r="E5022" s="19" t="str">
        <f t="shared" si="469"/>
        <v>Financials</v>
      </c>
      <c r="F5022" s="100">
        <v>3.4603000000000002E-2</v>
      </c>
      <c r="G5022" s="101">
        <v>9.9570000000000007</v>
      </c>
      <c r="H5022" s="98">
        <v>0.17100000000000001</v>
      </c>
      <c r="I5022" s="20">
        <f t="shared" si="470"/>
        <v>1</v>
      </c>
      <c r="J5022" s="102">
        <f t="shared" si="471"/>
        <v>3.4752435472531888E-3</v>
      </c>
      <c r="K5022" s="102">
        <f t="shared" si="472"/>
        <v>2.0323061679843206E-2</v>
      </c>
      <c r="L5022" s="96">
        <f t="shared" si="473"/>
        <v>3.4603000000000002E-2</v>
      </c>
    </row>
    <row r="5023" spans="1:12" ht="13.95" customHeight="1" x14ac:dyDescent="0.3">
      <c r="A5023" s="94">
        <v>43646</v>
      </c>
      <c r="B5023" s="57" t="s">
        <v>165</v>
      </c>
      <c r="C5023" s="57" t="s">
        <v>99</v>
      </c>
      <c r="D5023" s="19" t="str">
        <f t="shared" si="468"/>
        <v>Financials</v>
      </c>
      <c r="E5023" s="19" t="str">
        <f t="shared" si="469"/>
        <v>Financials</v>
      </c>
      <c r="F5023" s="100">
        <v>3.4695999999999998E-2</v>
      </c>
      <c r="G5023" s="101">
        <v>10.586</v>
      </c>
      <c r="H5023" s="98">
        <v>0.17100000000000001</v>
      </c>
      <c r="I5023" s="20">
        <f t="shared" si="470"/>
        <v>1</v>
      </c>
      <c r="J5023" s="102">
        <f t="shared" si="471"/>
        <v>3.2775363687889661E-3</v>
      </c>
      <c r="K5023" s="102">
        <f t="shared" si="472"/>
        <v>1.9166879349643076E-2</v>
      </c>
      <c r="L5023" s="96">
        <f t="shared" si="473"/>
        <v>3.4695999999999998E-2</v>
      </c>
    </row>
    <row r="5024" spans="1:12" ht="13.95" customHeight="1" x14ac:dyDescent="0.3">
      <c r="A5024" s="94">
        <v>43677</v>
      </c>
      <c r="B5024" s="57" t="s">
        <v>165</v>
      </c>
      <c r="C5024" s="57" t="s">
        <v>99</v>
      </c>
      <c r="D5024" s="19" t="str">
        <f t="shared" si="468"/>
        <v>Financials</v>
      </c>
      <c r="E5024" s="19" t="str">
        <f t="shared" si="469"/>
        <v>Financials</v>
      </c>
      <c r="F5024" s="100">
        <v>3.3148999999999998E-2</v>
      </c>
      <c r="G5024" s="101">
        <v>10.000999999999999</v>
      </c>
      <c r="H5024" s="98">
        <v>0.17100000000000001</v>
      </c>
      <c r="I5024" s="20">
        <f t="shared" si="470"/>
        <v>1</v>
      </c>
      <c r="J5024" s="102">
        <f t="shared" si="471"/>
        <v>3.3145685431456855E-3</v>
      </c>
      <c r="K5024" s="102">
        <f t="shared" si="472"/>
        <v>1.9383441772781784E-2</v>
      </c>
      <c r="L5024" s="96">
        <f t="shared" si="473"/>
        <v>3.3148999999999998E-2</v>
      </c>
    </row>
    <row r="5025" spans="1:12" ht="13.95" customHeight="1" x14ac:dyDescent="0.3">
      <c r="A5025" s="94">
        <v>43708</v>
      </c>
      <c r="B5025" s="57" t="s">
        <v>165</v>
      </c>
      <c r="C5025" s="57" t="s">
        <v>99</v>
      </c>
      <c r="D5025" s="19" t="str">
        <f t="shared" si="468"/>
        <v>Financials</v>
      </c>
      <c r="E5025" s="19" t="str">
        <f t="shared" si="469"/>
        <v>Financials</v>
      </c>
      <c r="F5025" s="100">
        <v>3.1538999999999998E-2</v>
      </c>
      <c r="G5025" s="101">
        <v>9.4580000000000002</v>
      </c>
      <c r="H5025" s="98">
        <v>0.17100000000000001</v>
      </c>
      <c r="I5025" s="20">
        <f t="shared" si="470"/>
        <v>1</v>
      </c>
      <c r="J5025" s="102">
        <f t="shared" si="471"/>
        <v>3.3346373440473671E-3</v>
      </c>
      <c r="K5025" s="102">
        <f t="shared" si="472"/>
        <v>1.9500803181563549E-2</v>
      </c>
      <c r="L5025" s="96">
        <f t="shared" si="473"/>
        <v>3.1538999999999998E-2</v>
      </c>
    </row>
    <row r="5026" spans="1:12" ht="13.95" customHeight="1" x14ac:dyDescent="0.3">
      <c r="A5026" s="94">
        <v>43738</v>
      </c>
      <c r="B5026" s="57" t="s">
        <v>165</v>
      </c>
      <c r="C5026" s="57" t="s">
        <v>99</v>
      </c>
      <c r="D5026" s="19" t="str">
        <f t="shared" si="468"/>
        <v>Financials</v>
      </c>
      <c r="E5026" s="19" t="str">
        <f t="shared" si="469"/>
        <v>Financials</v>
      </c>
      <c r="F5026" s="100">
        <v>3.2736000000000001E-2</v>
      </c>
      <c r="G5026" s="101">
        <v>10.065</v>
      </c>
      <c r="H5026" s="98">
        <v>0.17100000000000001</v>
      </c>
      <c r="I5026" s="20">
        <f t="shared" si="470"/>
        <v>1</v>
      </c>
      <c r="J5026" s="102">
        <f t="shared" si="471"/>
        <v>3.2524590163934431E-3</v>
      </c>
      <c r="K5026" s="102">
        <f t="shared" si="472"/>
        <v>1.9020228166043526E-2</v>
      </c>
      <c r="L5026" s="96">
        <f t="shared" si="473"/>
        <v>3.2736000000000001E-2</v>
      </c>
    </row>
    <row r="5027" spans="1:12" ht="13.95" customHeight="1" x14ac:dyDescent="0.3">
      <c r="A5027" s="94">
        <v>43769</v>
      </c>
      <c r="B5027" s="57" t="s">
        <v>165</v>
      </c>
      <c r="C5027" s="57" t="s">
        <v>99</v>
      </c>
      <c r="D5027" s="19" t="str">
        <f t="shared" si="468"/>
        <v>Financials</v>
      </c>
      <c r="E5027" s="19" t="str">
        <f t="shared" si="469"/>
        <v>Financials</v>
      </c>
      <c r="F5027" s="100">
        <v>3.3340000000000002E-2</v>
      </c>
      <c r="G5027" s="101">
        <v>10.385</v>
      </c>
      <c r="H5027" s="98">
        <v>0.17100000000000001</v>
      </c>
      <c r="I5027" s="20">
        <f t="shared" si="470"/>
        <v>1</v>
      </c>
      <c r="J5027" s="102">
        <f t="shared" si="471"/>
        <v>3.2103996148290805E-3</v>
      </c>
      <c r="K5027" s="102">
        <f t="shared" si="472"/>
        <v>1.8774266753386434E-2</v>
      </c>
      <c r="L5027" s="96">
        <f t="shared" si="473"/>
        <v>3.3340000000000002E-2</v>
      </c>
    </row>
    <row r="5028" spans="1:12" ht="13.95" customHeight="1" x14ac:dyDescent="0.3">
      <c r="A5028" s="94">
        <v>43799</v>
      </c>
      <c r="B5028" s="57" t="s">
        <v>165</v>
      </c>
      <c r="C5028" s="57" t="s">
        <v>99</v>
      </c>
      <c r="D5028" s="19" t="str">
        <f t="shared" si="468"/>
        <v>Financials</v>
      </c>
      <c r="E5028" s="19" t="str">
        <f t="shared" si="469"/>
        <v>Financials</v>
      </c>
      <c r="F5028" s="100">
        <v>3.1844999999999998E-2</v>
      </c>
      <c r="G5028" s="101">
        <v>9.9779999999999998</v>
      </c>
      <c r="H5028" s="98">
        <v>0.17100000000000001</v>
      </c>
      <c r="I5028" s="20">
        <f t="shared" si="470"/>
        <v>1</v>
      </c>
      <c r="J5028" s="102">
        <f t="shared" si="471"/>
        <v>3.1915213469633193E-3</v>
      </c>
      <c r="K5028" s="102">
        <f t="shared" si="472"/>
        <v>1.8663867526101281E-2</v>
      </c>
      <c r="L5028" s="96">
        <f t="shared" si="473"/>
        <v>3.1844999999999998E-2</v>
      </c>
    </row>
    <row r="5029" spans="1:12" ht="13.95" customHeight="1" x14ac:dyDescent="0.3">
      <c r="A5029" s="94">
        <v>43830</v>
      </c>
      <c r="B5029" s="57" t="s">
        <v>165</v>
      </c>
      <c r="C5029" s="57" t="s">
        <v>99</v>
      </c>
      <c r="D5029" s="19" t="str">
        <f t="shared" si="468"/>
        <v>Financials</v>
      </c>
      <c r="E5029" s="19" t="str">
        <f t="shared" si="469"/>
        <v>Financials</v>
      </c>
      <c r="F5029" s="100">
        <v>3.1902E-2</v>
      </c>
      <c r="G5029" s="101">
        <v>10.516999999999999</v>
      </c>
      <c r="H5029" s="98">
        <v>0.17100000000000001</v>
      </c>
      <c r="I5029" s="20">
        <f t="shared" si="470"/>
        <v>1</v>
      </c>
      <c r="J5029" s="102">
        <f t="shared" si="471"/>
        <v>3.0333745364647716E-3</v>
      </c>
      <c r="K5029" s="102">
        <f t="shared" si="472"/>
        <v>1.7739032376986968E-2</v>
      </c>
      <c r="L5029" s="96">
        <f t="shared" si="473"/>
        <v>3.1902E-2</v>
      </c>
    </row>
    <row r="5030" spans="1:12" ht="13.95" customHeight="1" x14ac:dyDescent="0.3">
      <c r="A5030" s="94">
        <v>43861</v>
      </c>
      <c r="B5030" s="57" t="s">
        <v>165</v>
      </c>
      <c r="C5030" s="57" t="s">
        <v>99</v>
      </c>
      <c r="D5030" s="19" t="str">
        <f t="shared" si="468"/>
        <v>Financials</v>
      </c>
      <c r="E5030" s="19" t="str">
        <f t="shared" si="469"/>
        <v>Financials</v>
      </c>
      <c r="F5030" s="100">
        <v>2.8767000000000001E-2</v>
      </c>
      <c r="G5030" s="101">
        <v>10.025</v>
      </c>
      <c r="H5030" s="98">
        <v>0.17100000000000001</v>
      </c>
      <c r="I5030" s="20">
        <f t="shared" si="470"/>
        <v>1</v>
      </c>
      <c r="J5030" s="102">
        <f t="shared" si="471"/>
        <v>2.8695261845386533E-3</v>
      </c>
      <c r="K5030" s="102">
        <f t="shared" si="472"/>
        <v>1.6780854880343001E-2</v>
      </c>
      <c r="L5030" s="96">
        <f t="shared" si="473"/>
        <v>2.8767000000000001E-2</v>
      </c>
    </row>
    <row r="5031" spans="1:12" ht="13.95" customHeight="1" x14ac:dyDescent="0.3">
      <c r="A5031" s="94">
        <v>43890</v>
      </c>
      <c r="B5031" s="57" t="s">
        <v>165</v>
      </c>
      <c r="C5031" s="57" t="s">
        <v>99</v>
      </c>
      <c r="D5031" s="19" t="str">
        <f t="shared" si="468"/>
        <v>Financials</v>
      </c>
      <c r="E5031" s="19" t="str">
        <f t="shared" si="469"/>
        <v>Financials</v>
      </c>
      <c r="F5031" s="100">
        <v>2.9363E-2</v>
      </c>
      <c r="G5031" s="101">
        <v>9.5020000000000007</v>
      </c>
      <c r="H5031" s="98">
        <v>0.17100000000000001</v>
      </c>
      <c r="I5031" s="20">
        <f t="shared" si="470"/>
        <v>1</v>
      </c>
      <c r="J5031" s="102">
        <f t="shared" si="471"/>
        <v>3.0901915386234474E-3</v>
      </c>
      <c r="K5031" s="102">
        <f t="shared" si="472"/>
        <v>1.8071295547505539E-2</v>
      </c>
      <c r="L5031" s="96">
        <f t="shared" si="473"/>
        <v>2.9363E-2</v>
      </c>
    </row>
    <row r="5032" spans="1:12" ht="13.95" customHeight="1" x14ac:dyDescent="0.3">
      <c r="A5032" s="94">
        <v>43921</v>
      </c>
      <c r="B5032" s="57" t="s">
        <v>165</v>
      </c>
      <c r="C5032" s="57" t="s">
        <v>99</v>
      </c>
      <c r="D5032" s="19" t="str">
        <f t="shared" si="468"/>
        <v>Financials</v>
      </c>
      <c r="E5032" s="19" t="str">
        <f t="shared" si="469"/>
        <v>Financials</v>
      </c>
      <c r="F5032" s="100">
        <v>3.0713000000000001E-2</v>
      </c>
      <c r="G5032" s="101">
        <v>7.1890000000000001</v>
      </c>
      <c r="H5032" s="98">
        <v>0.20942</v>
      </c>
      <c r="I5032" s="20">
        <f t="shared" si="470"/>
        <v>1</v>
      </c>
      <c r="J5032" s="102">
        <f t="shared" si="471"/>
        <v>4.2722214494366395E-3</v>
      </c>
      <c r="K5032" s="102">
        <f t="shared" si="472"/>
        <v>2.0400255226036862E-2</v>
      </c>
      <c r="L5032" s="96">
        <f t="shared" si="473"/>
        <v>3.0713000000000001E-2</v>
      </c>
    </row>
    <row r="5033" spans="1:12" ht="13.95" customHeight="1" x14ac:dyDescent="0.3">
      <c r="A5033" s="94">
        <v>43951</v>
      </c>
      <c r="B5033" s="57" t="s">
        <v>165</v>
      </c>
      <c r="C5033" s="57" t="s">
        <v>99</v>
      </c>
      <c r="D5033" s="19" t="str">
        <f t="shared" si="468"/>
        <v>Financials</v>
      </c>
      <c r="E5033" s="19" t="str">
        <f t="shared" si="469"/>
        <v>Financials</v>
      </c>
      <c r="F5033" s="100">
        <v>2.7812E-2</v>
      </c>
      <c r="G5033" s="101">
        <v>7.6180000000000003</v>
      </c>
      <c r="H5033" s="98">
        <v>0.20942</v>
      </c>
      <c r="I5033" s="20">
        <f t="shared" si="470"/>
        <v>1</v>
      </c>
      <c r="J5033" s="102">
        <f t="shared" si="471"/>
        <v>3.6508269887109476E-3</v>
      </c>
      <c r="K5033" s="102">
        <f t="shared" si="472"/>
        <v>1.7433038815351673E-2</v>
      </c>
      <c r="L5033" s="96">
        <f t="shared" si="473"/>
        <v>2.7812E-2</v>
      </c>
    </row>
    <row r="5034" spans="1:12" ht="13.95" customHeight="1" x14ac:dyDescent="0.3">
      <c r="A5034" s="94">
        <v>43982</v>
      </c>
      <c r="B5034" s="57" t="s">
        <v>165</v>
      </c>
      <c r="C5034" s="57" t="s">
        <v>99</v>
      </c>
      <c r="D5034" s="19" t="str">
        <f t="shared" si="468"/>
        <v>Financials</v>
      </c>
      <c r="E5034" s="19" t="str">
        <f t="shared" si="469"/>
        <v>Financials</v>
      </c>
      <c r="F5034" s="100">
        <v>2.5159999999999998E-2</v>
      </c>
      <c r="G5034" s="101">
        <v>7.4630000000000001</v>
      </c>
      <c r="H5034" s="98">
        <v>0.20942</v>
      </c>
      <c r="I5034" s="20">
        <f t="shared" si="470"/>
        <v>1</v>
      </c>
      <c r="J5034" s="102">
        <f t="shared" si="471"/>
        <v>3.3712984054669703E-3</v>
      </c>
      <c r="K5034" s="102">
        <f t="shared" si="472"/>
        <v>1.6098263802248929E-2</v>
      </c>
      <c r="L5034" s="96">
        <f t="shared" si="473"/>
        <v>2.5159999999999998E-2</v>
      </c>
    </row>
    <row r="5035" spans="1:12" ht="13.95" customHeight="1" x14ac:dyDescent="0.3">
      <c r="A5035" s="94">
        <v>44012</v>
      </c>
      <c r="B5035" s="57" t="s">
        <v>165</v>
      </c>
      <c r="C5035" s="57" t="s">
        <v>99</v>
      </c>
      <c r="D5035" s="19" t="str">
        <f t="shared" si="468"/>
        <v>Financials</v>
      </c>
      <c r="E5035" s="19" t="str">
        <f t="shared" si="469"/>
        <v>Financials</v>
      </c>
      <c r="F5035" s="100">
        <v>2.5051E-2</v>
      </c>
      <c r="G5035" s="101">
        <v>9.1820000000000004</v>
      </c>
      <c r="H5035" s="98">
        <v>0.13431999999999999</v>
      </c>
      <c r="I5035" s="20">
        <f t="shared" si="470"/>
        <v>1</v>
      </c>
      <c r="J5035" s="102">
        <f t="shared" si="471"/>
        <v>2.7282727074711393E-3</v>
      </c>
      <c r="K5035" s="102">
        <f t="shared" si="472"/>
        <v>2.0311738441565957E-2</v>
      </c>
      <c r="L5035" s="96">
        <f t="shared" si="473"/>
        <v>2.5051E-2</v>
      </c>
    </row>
    <row r="5036" spans="1:12" ht="13.95" customHeight="1" x14ac:dyDescent="0.3">
      <c r="A5036" s="94">
        <v>44043</v>
      </c>
      <c r="B5036" s="57" t="s">
        <v>165</v>
      </c>
      <c r="C5036" s="57" t="s">
        <v>99</v>
      </c>
      <c r="D5036" s="19" t="str">
        <f t="shared" si="468"/>
        <v>Financials</v>
      </c>
      <c r="E5036" s="19" t="str">
        <f t="shared" si="469"/>
        <v>Financials</v>
      </c>
      <c r="F5036" s="100">
        <v>2.5631000000000001E-2</v>
      </c>
      <c r="G5036" s="101">
        <v>10.686999999999999</v>
      </c>
      <c r="H5036" s="98">
        <v>0.13597999999999999</v>
      </c>
      <c r="I5036" s="20">
        <f t="shared" si="470"/>
        <v>1</v>
      </c>
      <c r="J5036" s="102">
        <f t="shared" si="471"/>
        <v>2.3983344250023395E-3</v>
      </c>
      <c r="K5036" s="102">
        <f t="shared" si="472"/>
        <v>1.7637405684676716E-2</v>
      </c>
      <c r="L5036" s="96">
        <f t="shared" si="473"/>
        <v>2.5631000000000001E-2</v>
      </c>
    </row>
    <row r="5037" spans="1:12" ht="13.95" customHeight="1" x14ac:dyDescent="0.3">
      <c r="A5037" s="94">
        <v>44074</v>
      </c>
      <c r="B5037" s="57" t="s">
        <v>165</v>
      </c>
      <c r="C5037" s="57" t="s">
        <v>99</v>
      </c>
      <c r="D5037" s="19" t="str">
        <f t="shared" si="468"/>
        <v>Financials</v>
      </c>
      <c r="E5037" s="19" t="str">
        <f t="shared" si="469"/>
        <v>Financials</v>
      </c>
      <c r="F5037" s="100">
        <v>2.3442000000000001E-2</v>
      </c>
      <c r="G5037" s="101">
        <v>10.243</v>
      </c>
      <c r="H5037" s="98">
        <v>0.13597999999999999</v>
      </c>
      <c r="I5037" s="20">
        <f t="shared" si="470"/>
        <v>1</v>
      </c>
      <c r="J5037" s="102">
        <f t="shared" si="471"/>
        <v>2.2885873279312702E-3</v>
      </c>
      <c r="K5037" s="102">
        <f t="shared" si="472"/>
        <v>1.6830323047001546E-2</v>
      </c>
      <c r="L5037" s="96">
        <f t="shared" si="473"/>
        <v>2.3442000000000001E-2</v>
      </c>
    </row>
    <row r="5038" spans="1:12" ht="13.95" customHeight="1" x14ac:dyDescent="0.3">
      <c r="A5038" s="94">
        <v>44104</v>
      </c>
      <c r="B5038" s="57" t="s">
        <v>165</v>
      </c>
      <c r="C5038" s="57" t="s">
        <v>99</v>
      </c>
      <c r="D5038" s="19" t="str">
        <f t="shared" si="468"/>
        <v>Financials</v>
      </c>
      <c r="E5038" s="19" t="str">
        <f t="shared" si="469"/>
        <v>Financials</v>
      </c>
      <c r="F5038" s="100">
        <v>2.2964999999999999E-2</v>
      </c>
      <c r="G5038" s="101">
        <v>9.3680000000000003</v>
      </c>
      <c r="H5038" s="98">
        <v>0.13597999999999999</v>
      </c>
      <c r="I5038" s="20">
        <f t="shared" si="470"/>
        <v>1</v>
      </c>
      <c r="J5038" s="102">
        <f t="shared" si="471"/>
        <v>2.4514304013663534E-3</v>
      </c>
      <c r="K5038" s="102">
        <f t="shared" si="472"/>
        <v>1.8027874697502232E-2</v>
      </c>
      <c r="L5038" s="96">
        <f t="shared" si="473"/>
        <v>2.2964999999999999E-2</v>
      </c>
    </row>
    <row r="5039" spans="1:12" ht="13.95" customHeight="1" x14ac:dyDescent="0.3">
      <c r="A5039" s="94">
        <v>44135</v>
      </c>
      <c r="B5039" s="57" t="s">
        <v>165</v>
      </c>
      <c r="C5039" s="57" t="s">
        <v>99</v>
      </c>
      <c r="D5039" s="19" t="str">
        <f t="shared" si="468"/>
        <v>Financials</v>
      </c>
      <c r="E5039" s="19" t="str">
        <f t="shared" si="469"/>
        <v>Financials</v>
      </c>
      <c r="F5039" s="100">
        <v>2.3820000000000001E-2</v>
      </c>
      <c r="G5039" s="101">
        <v>9.3190000000000008</v>
      </c>
      <c r="H5039" s="98">
        <v>0.13597999999999999</v>
      </c>
      <c r="I5039" s="20">
        <f t="shared" si="470"/>
        <v>1</v>
      </c>
      <c r="J5039" s="102">
        <f t="shared" si="471"/>
        <v>2.5560682476660586E-3</v>
      </c>
      <c r="K5039" s="102">
        <f t="shared" si="472"/>
        <v>1.8797383789278269E-2</v>
      </c>
      <c r="L5039" s="96">
        <f t="shared" si="473"/>
        <v>2.3820000000000001E-2</v>
      </c>
    </row>
    <row r="5040" spans="1:12" ht="13.95" customHeight="1" x14ac:dyDescent="0.3">
      <c r="A5040" s="94">
        <v>44165</v>
      </c>
      <c r="B5040" s="57" t="s">
        <v>165</v>
      </c>
      <c r="C5040" s="57" t="s">
        <v>99</v>
      </c>
      <c r="D5040" s="19" t="str">
        <f t="shared" si="468"/>
        <v>Financials</v>
      </c>
      <c r="E5040" s="19" t="str">
        <f t="shared" si="469"/>
        <v>Financials</v>
      </c>
      <c r="F5040" s="100">
        <v>2.3897999999999999E-2</v>
      </c>
      <c r="G5040" s="101">
        <v>10.638</v>
      </c>
      <c r="H5040" s="98">
        <v>0.13597999999999999</v>
      </c>
      <c r="I5040" s="20">
        <f t="shared" si="470"/>
        <v>1</v>
      </c>
      <c r="J5040" s="102">
        <f t="shared" si="471"/>
        <v>2.2464749012972361E-3</v>
      </c>
      <c r="K5040" s="102">
        <f t="shared" si="472"/>
        <v>1.6520627307671985E-2</v>
      </c>
      <c r="L5040" s="96">
        <f t="shared" si="473"/>
        <v>2.3897999999999999E-2</v>
      </c>
    </row>
    <row r="5041" spans="1:12" ht="13.95" customHeight="1" x14ac:dyDescent="0.3">
      <c r="A5041" s="94">
        <v>44196</v>
      </c>
      <c r="B5041" s="57" t="s">
        <v>165</v>
      </c>
      <c r="C5041" s="57" t="s">
        <v>99</v>
      </c>
      <c r="D5041" s="19" t="str">
        <f t="shared" si="468"/>
        <v>Financials</v>
      </c>
      <c r="E5041" s="19" t="str">
        <f t="shared" si="469"/>
        <v>Financials</v>
      </c>
      <c r="F5041" s="100">
        <v>2.4573000000000001E-2</v>
      </c>
      <c r="G5041" s="101">
        <v>11.563000000000001</v>
      </c>
      <c r="H5041" s="98">
        <v>0.13597999999999999</v>
      </c>
      <c r="I5041" s="20">
        <f t="shared" si="470"/>
        <v>1</v>
      </c>
      <c r="J5041" s="102">
        <f t="shared" si="471"/>
        <v>2.1251405344633744E-3</v>
      </c>
      <c r="K5041" s="102">
        <f t="shared" si="472"/>
        <v>1.5628331625705063E-2</v>
      </c>
      <c r="L5041" s="96">
        <f t="shared" si="473"/>
        <v>2.4573000000000001E-2</v>
      </c>
    </row>
    <row r="5042" spans="1:12" ht="13.95" customHeight="1" x14ac:dyDescent="0.3">
      <c r="A5042" s="94">
        <v>44227</v>
      </c>
      <c r="B5042" s="57" t="s">
        <v>165</v>
      </c>
      <c r="C5042" s="57" t="s">
        <v>99</v>
      </c>
      <c r="D5042" s="19" t="str">
        <f t="shared" si="468"/>
        <v>Financials</v>
      </c>
      <c r="E5042" s="19" t="str">
        <f t="shared" si="469"/>
        <v>Financials</v>
      </c>
      <c r="F5042" s="100">
        <v>2.264E-2</v>
      </c>
      <c r="G5042" s="101">
        <v>9.8949999999999996</v>
      </c>
      <c r="H5042" s="98">
        <v>0.13597999999999999</v>
      </c>
      <c r="I5042" s="20">
        <f t="shared" si="470"/>
        <v>1</v>
      </c>
      <c r="J5042" s="102">
        <f t="shared" si="471"/>
        <v>2.2880242546740779E-3</v>
      </c>
      <c r="K5042" s="102">
        <f t="shared" si="472"/>
        <v>1.6826182193514325E-2</v>
      </c>
      <c r="L5042" s="96">
        <f t="shared" si="473"/>
        <v>2.264E-2</v>
      </c>
    </row>
    <row r="5043" spans="1:12" ht="13.95" customHeight="1" x14ac:dyDescent="0.3">
      <c r="A5043" s="94">
        <v>44255</v>
      </c>
      <c r="B5043" s="57" t="s">
        <v>165</v>
      </c>
      <c r="C5043" s="57" t="s">
        <v>99</v>
      </c>
      <c r="D5043" s="19" t="str">
        <f t="shared" si="468"/>
        <v>Financials</v>
      </c>
      <c r="E5043" s="19" t="str">
        <f t="shared" si="469"/>
        <v>Financials</v>
      </c>
      <c r="F5043" s="100">
        <v>2.214E-2</v>
      </c>
      <c r="G5043" s="101">
        <v>8.9879999999999995</v>
      </c>
      <c r="H5043" s="98">
        <v>0.13597999999999999</v>
      </c>
      <c r="I5043" s="20">
        <f t="shared" si="470"/>
        <v>1</v>
      </c>
      <c r="J5043" s="102">
        <f t="shared" si="471"/>
        <v>2.4632843791722297E-3</v>
      </c>
      <c r="K5043" s="102">
        <f t="shared" si="472"/>
        <v>1.8115049118783866E-2</v>
      </c>
      <c r="L5043" s="96">
        <f t="shared" si="473"/>
        <v>2.214E-2</v>
      </c>
    </row>
    <row r="5044" spans="1:12" ht="13.95" customHeight="1" x14ac:dyDescent="0.3">
      <c r="A5044" s="94">
        <v>44286</v>
      </c>
      <c r="B5044" s="57" t="s">
        <v>165</v>
      </c>
      <c r="C5044" s="57" t="s">
        <v>99</v>
      </c>
      <c r="D5044" s="19" t="str">
        <f t="shared" si="468"/>
        <v>Financials</v>
      </c>
      <c r="E5044" s="19" t="str">
        <f t="shared" si="469"/>
        <v>Financials</v>
      </c>
      <c r="F5044" s="100">
        <v>2.1860000000000001E-2</v>
      </c>
      <c r="G5044" s="101">
        <v>9.1300000000000008</v>
      </c>
      <c r="H5044" s="98">
        <v>0.13597999999999999</v>
      </c>
      <c r="I5044" s="20">
        <f t="shared" si="470"/>
        <v>1</v>
      </c>
      <c r="J5044" s="102">
        <f t="shared" si="471"/>
        <v>2.3943044906900328E-3</v>
      </c>
      <c r="K5044" s="102">
        <f t="shared" si="472"/>
        <v>1.7607769456464428E-2</v>
      </c>
      <c r="L5044" s="96">
        <f t="shared" si="473"/>
        <v>2.1860000000000001E-2</v>
      </c>
    </row>
    <row r="5045" spans="1:12" ht="13.95" customHeight="1" x14ac:dyDescent="0.3">
      <c r="A5045" s="94">
        <v>44316</v>
      </c>
      <c r="B5045" s="57" t="s">
        <v>165</v>
      </c>
      <c r="C5045" s="57" t="s">
        <v>99</v>
      </c>
      <c r="D5045" s="19" t="str">
        <f t="shared" si="468"/>
        <v>Financials</v>
      </c>
      <c r="E5045" s="19" t="str">
        <f t="shared" si="469"/>
        <v>Financials</v>
      </c>
      <c r="F5045" s="100">
        <v>2.1100000000000001E-2</v>
      </c>
      <c r="G5045" s="101">
        <v>8.7379999999999995</v>
      </c>
      <c r="H5045" s="98">
        <v>0.13597999999999999</v>
      </c>
      <c r="I5045" s="20">
        <f t="shared" si="470"/>
        <v>1</v>
      </c>
      <c r="J5045" s="102">
        <f t="shared" si="471"/>
        <v>2.4147402151522088E-3</v>
      </c>
      <c r="K5045" s="102">
        <f t="shared" si="472"/>
        <v>1.7758054237036396E-2</v>
      </c>
      <c r="L5045" s="96">
        <f t="shared" si="473"/>
        <v>2.1100000000000001E-2</v>
      </c>
    </row>
    <row r="5046" spans="1:12" ht="13.95" customHeight="1" x14ac:dyDescent="0.3">
      <c r="A5046" s="94">
        <v>44347</v>
      </c>
      <c r="B5046" s="57" t="s">
        <v>165</v>
      </c>
      <c r="C5046" s="57" t="s">
        <v>99</v>
      </c>
      <c r="D5046" s="19" t="str">
        <f t="shared" si="468"/>
        <v>Financials</v>
      </c>
      <c r="E5046" s="19" t="str">
        <f t="shared" si="469"/>
        <v>Financials</v>
      </c>
      <c r="F5046" s="100">
        <v>2.1409999999999998E-2</v>
      </c>
      <c r="G5046" s="101">
        <v>9.2629999999999999</v>
      </c>
      <c r="H5046" s="98">
        <v>0.13597999999999999</v>
      </c>
      <c r="I5046" s="20">
        <f t="shared" si="470"/>
        <v>1</v>
      </c>
      <c r="J5046" s="102">
        <f t="shared" si="471"/>
        <v>2.3113462161286837E-3</v>
      </c>
      <c r="K5046" s="102">
        <f t="shared" si="472"/>
        <v>1.6997692426303015E-2</v>
      </c>
      <c r="L5046" s="96">
        <f t="shared" si="473"/>
        <v>2.1409999999999998E-2</v>
      </c>
    </row>
    <row r="5047" spans="1:12" ht="13.95" customHeight="1" x14ac:dyDescent="0.3">
      <c r="A5047" s="94">
        <v>44377</v>
      </c>
      <c r="B5047" s="57" t="s">
        <v>165</v>
      </c>
      <c r="C5047" s="57" t="s">
        <v>99</v>
      </c>
      <c r="D5047" s="19" t="str">
        <f t="shared" si="468"/>
        <v>Financials</v>
      </c>
      <c r="E5047" s="19" t="str">
        <f t="shared" si="469"/>
        <v>Financials</v>
      </c>
      <c r="F5047" s="100">
        <v>2.1950000000000001E-2</v>
      </c>
      <c r="G5047" s="101">
        <v>9.3379999999999992</v>
      </c>
      <c r="H5047" s="98">
        <v>0.13597999999999999</v>
      </c>
      <c r="I5047" s="20">
        <f t="shared" si="470"/>
        <v>1</v>
      </c>
      <c r="J5047" s="102">
        <f t="shared" si="471"/>
        <v>2.3506104090811738E-3</v>
      </c>
      <c r="K5047" s="102">
        <f t="shared" si="472"/>
        <v>1.72864421906249E-2</v>
      </c>
      <c r="L5047" s="96">
        <f t="shared" si="473"/>
        <v>2.1950000000000001E-2</v>
      </c>
    </row>
    <row r="5048" spans="1:12" ht="13.95" customHeight="1" x14ac:dyDescent="0.3">
      <c r="A5048" s="94">
        <v>44408</v>
      </c>
      <c r="B5048" s="57" t="s">
        <v>165</v>
      </c>
      <c r="C5048" s="57" t="s">
        <v>99</v>
      </c>
      <c r="D5048" s="19" t="str">
        <f t="shared" si="468"/>
        <v>Financials</v>
      </c>
      <c r="E5048" s="19" t="str">
        <f t="shared" si="469"/>
        <v>Financials</v>
      </c>
      <c r="F5048" s="100">
        <v>2.2859999999999998E-2</v>
      </c>
      <c r="G5048" s="101">
        <v>9.048</v>
      </c>
      <c r="H5048" s="98">
        <v>0.27442</v>
      </c>
      <c r="I5048" s="20">
        <f t="shared" si="470"/>
        <v>1</v>
      </c>
      <c r="J5048" s="102">
        <f t="shared" si="471"/>
        <v>2.526525198938992E-3</v>
      </c>
      <c r="K5048" s="102">
        <f t="shared" si="472"/>
        <v>9.2067823006303905E-3</v>
      </c>
      <c r="L5048" s="96">
        <f t="shared" si="473"/>
        <v>2.2859999999999998E-2</v>
      </c>
    </row>
    <row r="5049" spans="1:12" ht="13.95" customHeight="1" x14ac:dyDescent="0.3">
      <c r="A5049" s="94">
        <v>44439</v>
      </c>
      <c r="B5049" s="57" t="s">
        <v>165</v>
      </c>
      <c r="C5049" s="57" t="s">
        <v>99</v>
      </c>
      <c r="D5049" s="19" t="str">
        <f t="shared" si="468"/>
        <v>Financials</v>
      </c>
      <c r="E5049" s="19" t="str">
        <f t="shared" si="469"/>
        <v>Financials</v>
      </c>
      <c r="F5049" s="100">
        <v>2.4389999999999998E-2</v>
      </c>
      <c r="G5049" s="101">
        <v>9.0250000000000004</v>
      </c>
      <c r="H5049" s="98">
        <v>0.17033000000000001</v>
      </c>
      <c r="I5049" s="20">
        <f t="shared" si="470"/>
        <v>1</v>
      </c>
      <c r="J5049" s="102">
        <f t="shared" si="471"/>
        <v>2.7024930747922434E-3</v>
      </c>
      <c r="K5049" s="102">
        <f t="shared" si="472"/>
        <v>1.5866218956098417E-2</v>
      </c>
      <c r="L5049" s="96">
        <f t="shared" si="473"/>
        <v>2.4389999999999998E-2</v>
      </c>
    </row>
    <row r="5050" spans="1:12" ht="13.95" customHeight="1" x14ac:dyDescent="0.3">
      <c r="A5050" s="94">
        <v>44469</v>
      </c>
      <c r="B5050" s="57" t="s">
        <v>165</v>
      </c>
      <c r="C5050" s="57" t="s">
        <v>99</v>
      </c>
      <c r="D5050" s="19" t="str">
        <f t="shared" si="468"/>
        <v>Financials</v>
      </c>
      <c r="E5050" s="19" t="str">
        <f t="shared" si="469"/>
        <v>Financials</v>
      </c>
      <c r="F5050" s="100">
        <v>2.333E-2</v>
      </c>
      <c r="G5050" s="101">
        <v>8.9540000000000006</v>
      </c>
      <c r="H5050" s="98">
        <v>0.17177999999999999</v>
      </c>
      <c r="I5050" s="20">
        <f t="shared" si="470"/>
        <v>1</v>
      </c>
      <c r="J5050" s="102">
        <f t="shared" si="471"/>
        <v>2.6055394237212417E-3</v>
      </c>
      <c r="K5050" s="102">
        <f t="shared" si="472"/>
        <v>1.5167885805805343E-2</v>
      </c>
      <c r="L5050" s="96">
        <f t="shared" si="473"/>
        <v>2.333E-2</v>
      </c>
    </row>
    <row r="5051" spans="1:12" ht="13.95" customHeight="1" x14ac:dyDescent="0.3">
      <c r="A5051" s="94">
        <v>44500</v>
      </c>
      <c r="B5051" s="57" t="s">
        <v>165</v>
      </c>
      <c r="C5051" s="57" t="s">
        <v>99</v>
      </c>
      <c r="D5051" s="19" t="str">
        <f t="shared" si="468"/>
        <v>Financials</v>
      </c>
      <c r="E5051" s="19" t="str">
        <f t="shared" si="469"/>
        <v>Financials</v>
      </c>
      <c r="F5051" s="100">
        <v>2.3279999999999999E-2</v>
      </c>
      <c r="G5051" s="101">
        <v>9.1760000000000002</v>
      </c>
      <c r="H5051" s="98">
        <v>0.19308</v>
      </c>
      <c r="I5051" s="20">
        <f t="shared" si="470"/>
        <v>1</v>
      </c>
      <c r="J5051" s="102">
        <f t="shared" si="471"/>
        <v>2.5370531822144723E-3</v>
      </c>
      <c r="K5051" s="102">
        <f t="shared" si="472"/>
        <v>1.3139906682279223E-2</v>
      </c>
      <c r="L5051" s="96">
        <f t="shared" si="473"/>
        <v>2.3279999999999999E-2</v>
      </c>
    </row>
    <row r="5052" spans="1:12" ht="13.95" customHeight="1" x14ac:dyDescent="0.3">
      <c r="A5052" s="94">
        <v>44530</v>
      </c>
      <c r="B5052" s="57" t="s">
        <v>165</v>
      </c>
      <c r="C5052" s="57" t="s">
        <v>99</v>
      </c>
      <c r="D5052" s="19" t="str">
        <f t="shared" si="468"/>
        <v>Financials</v>
      </c>
      <c r="E5052" s="19" t="str">
        <f t="shared" si="469"/>
        <v>Financials</v>
      </c>
      <c r="F5052" s="100">
        <v>2.2339999999999999E-2</v>
      </c>
      <c r="G5052" s="101">
        <v>7.9450000000000003</v>
      </c>
      <c r="H5052" s="98">
        <v>0.19309000000000001</v>
      </c>
      <c r="I5052" s="20">
        <f t="shared" si="470"/>
        <v>1</v>
      </c>
      <c r="J5052" s="102">
        <f t="shared" si="471"/>
        <v>2.8118313404657015E-3</v>
      </c>
      <c r="K5052" s="102">
        <f t="shared" si="472"/>
        <v>1.4562283600733862E-2</v>
      </c>
      <c r="L5052" s="96">
        <f t="shared" si="473"/>
        <v>2.2339999999999999E-2</v>
      </c>
    </row>
    <row r="5053" spans="1:12" ht="13.95" customHeight="1" x14ac:dyDescent="0.3">
      <c r="A5053" s="94">
        <v>44561</v>
      </c>
      <c r="B5053" s="57" t="s">
        <v>165</v>
      </c>
      <c r="C5053" s="57" t="s">
        <v>99</v>
      </c>
      <c r="D5053" s="19" t="str">
        <f t="shared" si="468"/>
        <v>Financials</v>
      </c>
      <c r="E5053" s="19" t="str">
        <f t="shared" si="469"/>
        <v>Financials</v>
      </c>
      <c r="F5053" s="100">
        <v>2.1190000000000001E-2</v>
      </c>
      <c r="G5053" s="101">
        <v>7.27</v>
      </c>
      <c r="H5053" s="98">
        <v>0.19309999999999999</v>
      </c>
      <c r="I5053" s="20">
        <f t="shared" si="470"/>
        <v>1</v>
      </c>
      <c r="J5053" s="102">
        <f t="shared" si="471"/>
        <v>2.9147180192572219E-3</v>
      </c>
      <c r="K5053" s="102">
        <f t="shared" si="472"/>
        <v>1.5094344998742733E-2</v>
      </c>
      <c r="L5053" s="96">
        <f t="shared" si="473"/>
        <v>2.1190000000000001E-2</v>
      </c>
    </row>
    <row r="5054" spans="1:12" ht="13.95" customHeight="1" x14ac:dyDescent="0.3">
      <c r="A5054" s="94">
        <v>44592</v>
      </c>
      <c r="B5054" s="57" t="s">
        <v>165</v>
      </c>
      <c r="C5054" s="57" t="s">
        <v>99</v>
      </c>
      <c r="D5054" s="19" t="str">
        <f t="shared" si="468"/>
        <v>Financials</v>
      </c>
      <c r="E5054" s="19" t="str">
        <f t="shared" si="469"/>
        <v>Financials</v>
      </c>
      <c r="F5054" s="100">
        <v>2.2620000000000001E-2</v>
      </c>
      <c r="G5054" s="101">
        <v>7.4409999999999998</v>
      </c>
      <c r="H5054" s="98">
        <v>0.19519</v>
      </c>
      <c r="I5054" s="20">
        <f t="shared" si="470"/>
        <v>1</v>
      </c>
      <c r="J5054" s="102">
        <f t="shared" si="471"/>
        <v>3.0399139900551004E-3</v>
      </c>
      <c r="K5054" s="102">
        <f t="shared" si="472"/>
        <v>1.5574127721989345E-2</v>
      </c>
      <c r="L5054" s="96">
        <f t="shared" si="473"/>
        <v>2.2620000000000001E-2</v>
      </c>
    </row>
    <row r="5055" spans="1:12" ht="13.95" customHeight="1" x14ac:dyDescent="0.3">
      <c r="A5055" s="94">
        <v>44620</v>
      </c>
      <c r="B5055" s="57" t="s">
        <v>165</v>
      </c>
      <c r="C5055" s="57" t="s">
        <v>99</v>
      </c>
      <c r="D5055" s="19" t="str">
        <f t="shared" si="468"/>
        <v>Financials</v>
      </c>
      <c r="E5055" s="19" t="str">
        <f t="shared" si="469"/>
        <v>Financials</v>
      </c>
      <c r="F5055" s="100">
        <v>2.2030000000000001E-2</v>
      </c>
      <c r="G5055" s="101">
        <v>7.2850000000000001</v>
      </c>
      <c r="H5055" s="98">
        <v>0.19708000000000001</v>
      </c>
      <c r="I5055" s="20">
        <f t="shared" si="470"/>
        <v>1</v>
      </c>
      <c r="J5055" s="102">
        <f t="shared" si="471"/>
        <v>3.0240219629375431E-3</v>
      </c>
      <c r="K5055" s="102">
        <f t="shared" si="472"/>
        <v>1.5344134173622605E-2</v>
      </c>
      <c r="L5055" s="96">
        <f t="shared" si="473"/>
        <v>2.2030000000000001E-2</v>
      </c>
    </row>
    <row r="5056" spans="1:12" ht="13.95" customHeight="1" x14ac:dyDescent="0.3">
      <c r="A5056" s="94">
        <v>44651</v>
      </c>
      <c r="B5056" s="57" t="s">
        <v>165</v>
      </c>
      <c r="C5056" s="57" t="s">
        <v>99</v>
      </c>
      <c r="D5056" s="19" t="str">
        <f t="shared" si="468"/>
        <v>Financials</v>
      </c>
      <c r="E5056" s="19" t="str">
        <f t="shared" si="469"/>
        <v>Financials</v>
      </c>
      <c r="F5056" s="100">
        <v>2.2460000000000001E-2</v>
      </c>
      <c r="G5056" s="101">
        <v>7.7619999999999996</v>
      </c>
      <c r="H5056" s="98">
        <v>0.19925999999999999</v>
      </c>
      <c r="I5056" s="20">
        <f t="shared" si="470"/>
        <v>1</v>
      </c>
      <c r="J5056" s="102">
        <f t="shared" si="471"/>
        <v>2.8935841278021133E-3</v>
      </c>
      <c r="K5056" s="102">
        <f t="shared" si="472"/>
        <v>1.452165074677363E-2</v>
      </c>
      <c r="L5056" s="96">
        <f t="shared" si="473"/>
        <v>2.2460000000000001E-2</v>
      </c>
    </row>
    <row r="5057" spans="1:12" ht="13.95" customHeight="1" x14ac:dyDescent="0.3">
      <c r="A5057" s="94">
        <v>44681</v>
      </c>
      <c r="B5057" s="57" t="s">
        <v>165</v>
      </c>
      <c r="C5057" s="57" t="s">
        <v>99</v>
      </c>
      <c r="D5057" s="19" t="str">
        <f t="shared" si="468"/>
        <v>Financials</v>
      </c>
      <c r="E5057" s="19" t="str">
        <f t="shared" si="469"/>
        <v>Financials</v>
      </c>
      <c r="F5057" s="100">
        <v>2.1649999999999999E-2</v>
      </c>
      <c r="G5057" s="101">
        <v>6.6130000000000004</v>
      </c>
      <c r="H5057" s="98">
        <v>0.20119000000000001</v>
      </c>
      <c r="I5057" s="20">
        <f t="shared" si="470"/>
        <v>1</v>
      </c>
      <c r="J5057" s="102">
        <f t="shared" si="471"/>
        <v>3.2738545289581126E-3</v>
      </c>
      <c r="K5057" s="102">
        <f t="shared" si="472"/>
        <v>1.6272451558020342E-2</v>
      </c>
      <c r="L5057" s="96">
        <f t="shared" si="473"/>
        <v>2.1649999999999999E-2</v>
      </c>
    </row>
    <row r="5058" spans="1:12" ht="13.95" customHeight="1" x14ac:dyDescent="0.3">
      <c r="A5058" s="94">
        <v>44712</v>
      </c>
      <c r="B5058" s="57" t="s">
        <v>165</v>
      </c>
      <c r="C5058" s="57" t="s">
        <v>99</v>
      </c>
      <c r="D5058" s="19" t="str">
        <f t="shared" si="468"/>
        <v>Financials</v>
      </c>
      <c r="E5058" s="19" t="str">
        <f t="shared" si="469"/>
        <v>Financials</v>
      </c>
      <c r="F5058" s="100">
        <v>2.214E-2</v>
      </c>
      <c r="G5058" s="101">
        <v>6.5359999999999996</v>
      </c>
      <c r="H5058" s="98">
        <v>0.18253</v>
      </c>
      <c r="I5058" s="20">
        <f t="shared" si="470"/>
        <v>1</v>
      </c>
      <c r="J5058" s="102">
        <f t="shared" si="471"/>
        <v>3.3873929008567932E-3</v>
      </c>
      <c r="K5058" s="102">
        <f t="shared" si="472"/>
        <v>1.8558006359813691E-2</v>
      </c>
      <c r="L5058" s="96">
        <f t="shared" si="473"/>
        <v>2.214E-2</v>
      </c>
    </row>
    <row r="5059" spans="1:12" ht="13.95" customHeight="1" x14ac:dyDescent="0.3">
      <c r="A5059" s="94">
        <v>44742</v>
      </c>
      <c r="B5059" s="57" t="s">
        <v>165</v>
      </c>
      <c r="C5059" s="57" t="s">
        <v>99</v>
      </c>
      <c r="D5059" s="19" t="str">
        <f t="shared" si="468"/>
        <v>Financials</v>
      </c>
      <c r="E5059" s="19" t="str">
        <f t="shared" si="469"/>
        <v>Financials</v>
      </c>
      <c r="F5059" s="100">
        <v>2.1579999999999998E-2</v>
      </c>
      <c r="G5059" s="101">
        <v>5.6420000000000003</v>
      </c>
      <c r="H5059" s="98">
        <v>0.17865</v>
      </c>
      <c r="I5059" s="20">
        <f t="shared" si="470"/>
        <v>1</v>
      </c>
      <c r="J5059" s="102">
        <f t="shared" si="471"/>
        <v>3.8248847926267275E-3</v>
      </c>
      <c r="K5059" s="102">
        <f t="shared" si="472"/>
        <v>2.1409934467543953E-2</v>
      </c>
      <c r="L5059" s="96">
        <f t="shared" si="473"/>
        <v>2.1579999999999998E-2</v>
      </c>
    </row>
    <row r="5060" spans="1:12" ht="13.95" customHeight="1" x14ac:dyDescent="0.3">
      <c r="A5060" s="94">
        <v>44773</v>
      </c>
      <c r="B5060" s="57" t="s">
        <v>165</v>
      </c>
      <c r="C5060" s="57" t="s">
        <v>99</v>
      </c>
      <c r="D5060" s="19" t="str">
        <f t="shared" si="468"/>
        <v>Financials</v>
      </c>
      <c r="E5060" s="19" t="str">
        <f t="shared" si="469"/>
        <v>Financials</v>
      </c>
      <c r="F5060" s="100">
        <v>2.129E-2</v>
      </c>
      <c r="G5060" s="101">
        <v>5.798</v>
      </c>
      <c r="H5060" s="98">
        <v>0.17874000000000001</v>
      </c>
      <c r="I5060" s="20">
        <f t="shared" si="470"/>
        <v>1</v>
      </c>
      <c r="J5060" s="102">
        <f t="shared" si="471"/>
        <v>3.671955846843739E-3</v>
      </c>
      <c r="K5060" s="102">
        <f t="shared" si="472"/>
        <v>2.054355962204173E-2</v>
      </c>
      <c r="L5060" s="96">
        <f t="shared" si="473"/>
        <v>2.129E-2</v>
      </c>
    </row>
    <row r="5061" spans="1:12" ht="13.95" customHeight="1" x14ac:dyDescent="0.3">
      <c r="A5061" s="94">
        <v>44804</v>
      </c>
      <c r="B5061" s="57" t="s">
        <v>165</v>
      </c>
      <c r="C5061" s="57" t="s">
        <v>99</v>
      </c>
      <c r="D5061" s="19" t="str">
        <f t="shared" ref="D5061:D5124" si="474">VLOOKUP(C5061,GicsMap,2,FALSE)</f>
        <v>Financials</v>
      </c>
      <c r="E5061" s="19" t="str">
        <f t="shared" ref="E5061:E5124" si="475">IF(D5061="Cyclicals",IF(COUNTIF(GlobalList,B5061)&gt;0,"WEG &amp; Embraer","Cyclicals ex-WEG &amp; Embraer"),D5061)</f>
        <v>Financials</v>
      </c>
      <c r="F5061" s="100">
        <v>2.1940000000000001E-2</v>
      </c>
      <c r="G5061" s="101">
        <v>6.1660000000000004</v>
      </c>
      <c r="H5061" s="98">
        <v>0.16758999999999999</v>
      </c>
      <c r="I5061" s="20">
        <f t="shared" ref="I5061:I5124" si="476">IF(AND(ISNUMBER(G5061),ISNUMBER(H5061),G5061&gt;=PEmin,G5061&lt;=PEmax,H5061&gt;=ROEmin,H5061&lt;=ROEmax),1,0)</f>
        <v>1</v>
      </c>
      <c r="J5061" s="102">
        <f t="shared" ref="J5061:J5124" si="477">IF(I5061=1,F5061/G5061,0)</f>
        <v>3.5582225105416803E-3</v>
      </c>
      <c r="K5061" s="102">
        <f t="shared" ref="K5061:K5124" si="478">IF(I5061=1,J5061/H5061,0)</f>
        <v>2.1231711382192736E-2</v>
      </c>
      <c r="L5061" s="96">
        <f t="shared" ref="L5061:L5124" si="479">I5061*F5061</f>
        <v>2.1940000000000001E-2</v>
      </c>
    </row>
    <row r="5062" spans="1:12" ht="13.95" customHeight="1" x14ac:dyDescent="0.3">
      <c r="A5062" s="94">
        <v>44834</v>
      </c>
      <c r="B5062" s="57" t="s">
        <v>165</v>
      </c>
      <c r="C5062" s="57" t="s">
        <v>99</v>
      </c>
      <c r="D5062" s="19" t="str">
        <f t="shared" si="474"/>
        <v>Financials</v>
      </c>
      <c r="E5062" s="19" t="str">
        <f t="shared" si="475"/>
        <v>Financials</v>
      </c>
      <c r="F5062" s="100">
        <v>2.2239999999999999E-2</v>
      </c>
      <c r="G5062" s="101">
        <v>6.3170000000000002</v>
      </c>
      <c r="H5062" s="98">
        <v>0.16628000000000001</v>
      </c>
      <c r="I5062" s="20">
        <f t="shared" si="476"/>
        <v>1</v>
      </c>
      <c r="J5062" s="102">
        <f t="shared" si="477"/>
        <v>3.520658540446414E-3</v>
      </c>
      <c r="K5062" s="102">
        <f t="shared" si="478"/>
        <v>2.1173072771508383E-2</v>
      </c>
      <c r="L5062" s="96">
        <f t="shared" si="479"/>
        <v>2.2239999999999999E-2</v>
      </c>
    </row>
    <row r="5063" spans="1:12" ht="13.95" customHeight="1" x14ac:dyDescent="0.3">
      <c r="A5063" s="94">
        <v>44865</v>
      </c>
      <c r="B5063" s="57" t="s">
        <v>165</v>
      </c>
      <c r="C5063" s="57" t="s">
        <v>99</v>
      </c>
      <c r="D5063" s="19" t="str">
        <f t="shared" si="474"/>
        <v>Financials</v>
      </c>
      <c r="E5063" s="19" t="str">
        <f t="shared" si="475"/>
        <v>Financials</v>
      </c>
      <c r="F5063" s="100">
        <v>2.3259999999999999E-2</v>
      </c>
      <c r="G5063" s="101">
        <v>7.0970000000000004</v>
      </c>
      <c r="H5063" s="98">
        <v>0.16483</v>
      </c>
      <c r="I5063" s="20">
        <f t="shared" si="476"/>
        <v>1</v>
      </c>
      <c r="J5063" s="102">
        <f t="shared" si="477"/>
        <v>3.2774411723263349E-3</v>
      </c>
      <c r="K5063" s="102">
        <f t="shared" si="478"/>
        <v>1.9883766136785382E-2</v>
      </c>
      <c r="L5063" s="96">
        <f t="shared" si="479"/>
        <v>2.3259999999999999E-2</v>
      </c>
    </row>
    <row r="5064" spans="1:12" ht="13.95" customHeight="1" x14ac:dyDescent="0.3">
      <c r="A5064" s="94">
        <v>44895</v>
      </c>
      <c r="B5064" s="57" t="s">
        <v>165</v>
      </c>
      <c r="C5064" s="57" t="s">
        <v>99</v>
      </c>
      <c r="D5064" s="19" t="str">
        <f t="shared" si="474"/>
        <v>Financials</v>
      </c>
      <c r="E5064" s="19" t="str">
        <f t="shared" si="475"/>
        <v>Financials</v>
      </c>
      <c r="F5064" s="100">
        <v>2.2110000000000001E-2</v>
      </c>
      <c r="G5064" s="101">
        <v>6.3979999999999997</v>
      </c>
      <c r="H5064" s="98">
        <v>0.16356999999999999</v>
      </c>
      <c r="I5064" s="20">
        <f t="shared" si="476"/>
        <v>1</v>
      </c>
      <c r="J5064" s="102">
        <f t="shared" si="477"/>
        <v>3.4557674273210381E-3</v>
      </c>
      <c r="K5064" s="102">
        <f t="shared" si="478"/>
        <v>2.1127146954337827E-2</v>
      </c>
      <c r="L5064" s="96">
        <f t="shared" si="479"/>
        <v>2.2110000000000001E-2</v>
      </c>
    </row>
    <row r="5065" spans="1:12" ht="13.95" customHeight="1" x14ac:dyDescent="0.3">
      <c r="A5065" s="94">
        <v>44926</v>
      </c>
      <c r="B5065" s="57" t="s">
        <v>165</v>
      </c>
      <c r="C5065" s="57" t="s">
        <v>99</v>
      </c>
      <c r="D5065" s="19" t="str">
        <f t="shared" si="474"/>
        <v>Financials</v>
      </c>
      <c r="E5065" s="19" t="str">
        <f t="shared" si="475"/>
        <v>Financials</v>
      </c>
      <c r="F5065" s="100">
        <v>2.2890000000000001E-2</v>
      </c>
      <c r="G5065" s="101">
        <v>6.0519999999999996</v>
      </c>
      <c r="H5065" s="98">
        <v>0.1623</v>
      </c>
      <c r="I5065" s="20">
        <f t="shared" si="476"/>
        <v>1</v>
      </c>
      <c r="J5065" s="102">
        <f t="shared" si="477"/>
        <v>3.7822207534699277E-3</v>
      </c>
      <c r="K5065" s="102">
        <f t="shared" si="478"/>
        <v>2.3303886343006331E-2</v>
      </c>
      <c r="L5065" s="96">
        <f t="shared" si="479"/>
        <v>2.2890000000000001E-2</v>
      </c>
    </row>
    <row r="5066" spans="1:12" ht="13.95" customHeight="1" x14ac:dyDescent="0.3">
      <c r="A5066" s="94">
        <v>44957</v>
      </c>
      <c r="B5066" s="57" t="s">
        <v>165</v>
      </c>
      <c r="C5066" s="57" t="s">
        <v>99</v>
      </c>
      <c r="D5066" s="19" t="str">
        <f t="shared" si="474"/>
        <v>Financials</v>
      </c>
      <c r="E5066" s="19" t="str">
        <f t="shared" si="475"/>
        <v>Financials</v>
      </c>
      <c r="F5066" s="100">
        <v>2.2270000000000002E-2</v>
      </c>
      <c r="G5066" s="101">
        <v>6.1319999999999997</v>
      </c>
      <c r="H5066" s="98">
        <v>0.16261</v>
      </c>
      <c r="I5066" s="20">
        <f t="shared" si="476"/>
        <v>1</v>
      </c>
      <c r="J5066" s="102">
        <f t="shared" si="477"/>
        <v>3.6317677756033924E-3</v>
      </c>
      <c r="K5066" s="102">
        <f t="shared" si="478"/>
        <v>2.2334221607548076E-2</v>
      </c>
      <c r="L5066" s="96">
        <f t="shared" si="479"/>
        <v>2.2270000000000002E-2</v>
      </c>
    </row>
    <row r="5067" spans="1:12" ht="13.95" customHeight="1" x14ac:dyDescent="0.3">
      <c r="A5067" s="94">
        <v>44985</v>
      </c>
      <c r="B5067" s="57" t="s">
        <v>165</v>
      </c>
      <c r="C5067" s="57" t="s">
        <v>99</v>
      </c>
      <c r="D5067" s="19" t="str">
        <f t="shared" si="474"/>
        <v>Financials</v>
      </c>
      <c r="E5067" s="19" t="str">
        <f t="shared" si="475"/>
        <v>Financials</v>
      </c>
      <c r="F5067" s="100">
        <v>2.3210000000000001E-2</v>
      </c>
      <c r="G5067" s="101">
        <v>5.8460000000000001</v>
      </c>
      <c r="H5067" s="98">
        <v>0.16289000000000001</v>
      </c>
      <c r="I5067" s="20">
        <f t="shared" si="476"/>
        <v>1</v>
      </c>
      <c r="J5067" s="102">
        <f t="shared" si="477"/>
        <v>3.9702360588436542E-3</v>
      </c>
      <c r="K5067" s="102">
        <f t="shared" si="478"/>
        <v>2.4373724960670723E-2</v>
      </c>
      <c r="L5067" s="96">
        <f t="shared" si="479"/>
        <v>2.3210000000000001E-2</v>
      </c>
    </row>
    <row r="5068" spans="1:12" ht="13.95" customHeight="1" x14ac:dyDescent="0.3">
      <c r="A5068" s="94">
        <v>45016</v>
      </c>
      <c r="B5068" s="57" t="s">
        <v>165</v>
      </c>
      <c r="C5068" s="57" t="s">
        <v>99</v>
      </c>
      <c r="D5068" s="19" t="str">
        <f t="shared" si="474"/>
        <v>Financials</v>
      </c>
      <c r="E5068" s="19" t="str">
        <f t="shared" si="475"/>
        <v>Financials</v>
      </c>
      <c r="F5068" s="100">
        <v>2.402E-2</v>
      </c>
      <c r="G5068" s="101">
        <v>5.7690000000000001</v>
      </c>
      <c r="H5068" s="98">
        <v>0.16317000000000001</v>
      </c>
      <c r="I5068" s="20">
        <f t="shared" si="476"/>
        <v>1</v>
      </c>
      <c r="J5068" s="102">
        <f t="shared" si="477"/>
        <v>4.1636332119951462E-3</v>
      </c>
      <c r="K5068" s="102">
        <f t="shared" si="478"/>
        <v>2.5517149059233597E-2</v>
      </c>
      <c r="L5068" s="96">
        <f t="shared" si="479"/>
        <v>2.402E-2</v>
      </c>
    </row>
    <row r="5069" spans="1:12" ht="13.95" customHeight="1" x14ac:dyDescent="0.3">
      <c r="A5069" s="94">
        <v>45046</v>
      </c>
      <c r="B5069" s="57" t="s">
        <v>165</v>
      </c>
      <c r="C5069" s="57" t="s">
        <v>99</v>
      </c>
      <c r="D5069" s="19" t="str">
        <f t="shared" si="474"/>
        <v>Financials</v>
      </c>
      <c r="E5069" s="19" t="str">
        <f t="shared" si="475"/>
        <v>Financials</v>
      </c>
      <c r="F5069" s="100">
        <v>2.3689999999999999E-2</v>
      </c>
      <c r="G5069" s="101">
        <v>5.9290000000000003</v>
      </c>
      <c r="H5069" s="98">
        <v>0.16822999999999999</v>
      </c>
      <c r="I5069" s="20">
        <f t="shared" si="476"/>
        <v>1</v>
      </c>
      <c r="J5069" s="102">
        <f t="shared" si="477"/>
        <v>3.995614774835554E-3</v>
      </c>
      <c r="K5069" s="102">
        <f t="shared" si="478"/>
        <v>2.3750905158625418E-2</v>
      </c>
      <c r="L5069" s="96">
        <f t="shared" si="479"/>
        <v>2.3689999999999999E-2</v>
      </c>
    </row>
    <row r="5070" spans="1:12" ht="13.95" customHeight="1" x14ac:dyDescent="0.3">
      <c r="A5070" s="94">
        <v>45077</v>
      </c>
      <c r="B5070" s="57" t="s">
        <v>165</v>
      </c>
      <c r="C5070" s="57" t="s">
        <v>99</v>
      </c>
      <c r="D5070" s="19" t="str">
        <f t="shared" si="474"/>
        <v>Financials</v>
      </c>
      <c r="E5070" s="19" t="str">
        <f t="shared" si="475"/>
        <v>Financials</v>
      </c>
      <c r="F5070" s="100">
        <v>2.308E-2</v>
      </c>
      <c r="G5070" s="101">
        <v>5.7370000000000001</v>
      </c>
      <c r="H5070" s="98">
        <v>0.18193000000000001</v>
      </c>
      <c r="I5070" s="20">
        <f t="shared" si="476"/>
        <v>1</v>
      </c>
      <c r="J5070" s="102">
        <f t="shared" si="477"/>
        <v>4.0230085410493284E-3</v>
      </c>
      <c r="K5070" s="102">
        <f t="shared" si="478"/>
        <v>2.211294751305078E-2</v>
      </c>
      <c r="L5070" s="96">
        <f t="shared" si="479"/>
        <v>2.308E-2</v>
      </c>
    </row>
    <row r="5071" spans="1:12" ht="13.95" customHeight="1" x14ac:dyDescent="0.3">
      <c r="A5071" s="94">
        <v>45107</v>
      </c>
      <c r="B5071" s="57" t="s">
        <v>165</v>
      </c>
      <c r="C5071" s="57" t="s">
        <v>99</v>
      </c>
      <c r="D5071" s="19" t="str">
        <f t="shared" si="474"/>
        <v>Financials</v>
      </c>
      <c r="E5071" s="19" t="str">
        <f t="shared" si="475"/>
        <v>Financials</v>
      </c>
      <c r="F5071" s="100">
        <v>2.3539999999999998E-2</v>
      </c>
      <c r="G5071" s="101">
        <v>6.0810000000000004</v>
      </c>
      <c r="H5071" s="98">
        <v>0.18145</v>
      </c>
      <c r="I5071" s="20">
        <f t="shared" si="476"/>
        <v>1</v>
      </c>
      <c r="J5071" s="102">
        <f t="shared" si="477"/>
        <v>3.8710738365400421E-3</v>
      </c>
      <c r="K5071" s="102">
        <f t="shared" si="478"/>
        <v>2.1334107668999958E-2</v>
      </c>
      <c r="L5071" s="96">
        <f t="shared" si="479"/>
        <v>2.3539999999999998E-2</v>
      </c>
    </row>
    <row r="5072" spans="1:12" ht="13.95" customHeight="1" x14ac:dyDescent="0.3">
      <c r="A5072" s="94">
        <v>45138</v>
      </c>
      <c r="B5072" s="57" t="s">
        <v>165</v>
      </c>
      <c r="C5072" s="57" t="s">
        <v>99</v>
      </c>
      <c r="D5072" s="19" t="str">
        <f t="shared" si="474"/>
        <v>Financials</v>
      </c>
      <c r="E5072" s="19" t="str">
        <f t="shared" si="475"/>
        <v>Financials</v>
      </c>
      <c r="F5072" s="100">
        <v>2.317E-2</v>
      </c>
      <c r="G5072" s="101">
        <v>5.9939999999999998</v>
      </c>
      <c r="H5072" s="98">
        <v>0.18095</v>
      </c>
      <c r="I5072" s="20">
        <f t="shared" si="476"/>
        <v>1</v>
      </c>
      <c r="J5072" s="102">
        <f t="shared" si="477"/>
        <v>3.8655321988655322E-3</v>
      </c>
      <c r="K5072" s="102">
        <f t="shared" si="478"/>
        <v>2.1362432709950439E-2</v>
      </c>
      <c r="L5072" s="96">
        <f t="shared" si="479"/>
        <v>2.317E-2</v>
      </c>
    </row>
    <row r="5073" spans="1:12" ht="13.95" customHeight="1" x14ac:dyDescent="0.3">
      <c r="A5073" s="94">
        <v>45169</v>
      </c>
      <c r="B5073" s="57" t="s">
        <v>165</v>
      </c>
      <c r="C5073" s="57" t="s">
        <v>99</v>
      </c>
      <c r="D5073" s="19" t="str">
        <f t="shared" si="474"/>
        <v>Financials</v>
      </c>
      <c r="E5073" s="19" t="str">
        <f t="shared" si="475"/>
        <v>Financials</v>
      </c>
      <c r="F5073" s="100">
        <v>2.3529999999999999E-2</v>
      </c>
      <c r="G5073" s="101">
        <v>5.8650000000000002</v>
      </c>
      <c r="H5073" s="98">
        <v>0.18043000000000001</v>
      </c>
      <c r="I5073" s="20">
        <f t="shared" si="476"/>
        <v>1</v>
      </c>
      <c r="J5073" s="102">
        <f t="shared" si="477"/>
        <v>4.0119352088661547E-3</v>
      </c>
      <c r="K5073" s="102">
        <f t="shared" si="478"/>
        <v>2.2235411011839241E-2</v>
      </c>
      <c r="L5073" s="96">
        <f t="shared" si="479"/>
        <v>2.3529999999999999E-2</v>
      </c>
    </row>
    <row r="5074" spans="1:12" ht="13.95" customHeight="1" x14ac:dyDescent="0.3">
      <c r="A5074" s="94">
        <v>45199</v>
      </c>
      <c r="B5074" s="57" t="s">
        <v>165</v>
      </c>
      <c r="C5074" s="57" t="s">
        <v>99</v>
      </c>
      <c r="D5074" s="19" t="str">
        <f t="shared" si="474"/>
        <v>Financials</v>
      </c>
      <c r="E5074" s="19" t="str">
        <f t="shared" si="475"/>
        <v>Financials</v>
      </c>
      <c r="F5074" s="100">
        <v>2.308E-2</v>
      </c>
      <c r="G5074" s="101">
        <v>5.8970000000000002</v>
      </c>
      <c r="H5074" s="98">
        <v>0.18017</v>
      </c>
      <c r="I5074" s="20">
        <f t="shared" si="476"/>
        <v>1</v>
      </c>
      <c r="J5074" s="102">
        <f t="shared" si="477"/>
        <v>3.9138545022892992E-3</v>
      </c>
      <c r="K5074" s="102">
        <f t="shared" si="478"/>
        <v>2.1723119843976794E-2</v>
      </c>
      <c r="L5074" s="96">
        <f t="shared" si="479"/>
        <v>2.308E-2</v>
      </c>
    </row>
    <row r="5075" spans="1:12" ht="13.95" customHeight="1" x14ac:dyDescent="0.3">
      <c r="A5075" s="94">
        <v>45230</v>
      </c>
      <c r="B5075" s="57" t="s">
        <v>165</v>
      </c>
      <c r="C5075" s="57" t="s">
        <v>99</v>
      </c>
      <c r="D5075" s="19" t="str">
        <f t="shared" si="474"/>
        <v>Financials</v>
      </c>
      <c r="E5075" s="19" t="str">
        <f t="shared" si="475"/>
        <v>Financials</v>
      </c>
      <c r="F5075" s="100">
        <v>2.2710000000000001E-2</v>
      </c>
      <c r="G5075" s="101">
        <v>5.4729999999999999</v>
      </c>
      <c r="H5075" s="98">
        <v>0.18017</v>
      </c>
      <c r="I5075" s="20">
        <f t="shared" si="476"/>
        <v>1</v>
      </c>
      <c r="J5075" s="102">
        <f t="shared" si="477"/>
        <v>4.1494609903160971E-3</v>
      </c>
      <c r="K5075" s="102">
        <f t="shared" si="478"/>
        <v>2.3030809737004481E-2</v>
      </c>
      <c r="L5075" s="96">
        <f t="shared" si="479"/>
        <v>2.2710000000000001E-2</v>
      </c>
    </row>
    <row r="5076" spans="1:12" ht="13.95" customHeight="1" x14ac:dyDescent="0.3">
      <c r="A5076" s="94">
        <v>45260</v>
      </c>
      <c r="B5076" s="57" t="s">
        <v>165</v>
      </c>
      <c r="C5076" s="57" t="s">
        <v>99</v>
      </c>
      <c r="D5076" s="19" t="str">
        <f t="shared" si="474"/>
        <v>Financials</v>
      </c>
      <c r="E5076" s="19" t="str">
        <f t="shared" si="475"/>
        <v>Financials</v>
      </c>
      <c r="F5076" s="100">
        <v>2.4109999999999999E-2</v>
      </c>
      <c r="G5076" s="101">
        <v>6.5650000000000004</v>
      </c>
      <c r="H5076" s="98">
        <v>0.18017</v>
      </c>
      <c r="I5076" s="20">
        <f t="shared" si="476"/>
        <v>1</v>
      </c>
      <c r="J5076" s="102">
        <f t="shared" si="477"/>
        <v>3.6725057121096724E-3</v>
      </c>
      <c r="K5076" s="102">
        <f t="shared" si="478"/>
        <v>2.0383558373256772E-2</v>
      </c>
      <c r="L5076" s="96">
        <f t="shared" si="479"/>
        <v>2.4109999999999999E-2</v>
      </c>
    </row>
    <row r="5077" spans="1:12" ht="13.95" customHeight="1" x14ac:dyDescent="0.3">
      <c r="A5077" s="94">
        <v>45291</v>
      </c>
      <c r="B5077" s="57" t="s">
        <v>165</v>
      </c>
      <c r="C5077" s="57" t="s">
        <v>99</v>
      </c>
      <c r="D5077" s="19" t="str">
        <f t="shared" si="474"/>
        <v>Financials</v>
      </c>
      <c r="E5077" s="19" t="str">
        <f t="shared" si="475"/>
        <v>Financials</v>
      </c>
      <c r="F5077" s="100">
        <v>2.435E-2</v>
      </c>
      <c r="G5077" s="101">
        <v>6.9610000000000003</v>
      </c>
      <c r="H5077" s="98">
        <v>0.18017</v>
      </c>
      <c r="I5077" s="20">
        <f t="shared" si="476"/>
        <v>1</v>
      </c>
      <c r="J5077" s="102">
        <f t="shared" si="477"/>
        <v>3.4980606234736389E-3</v>
      </c>
      <c r="K5077" s="102">
        <f t="shared" si="478"/>
        <v>1.94153334266173E-2</v>
      </c>
      <c r="L5077" s="96">
        <f t="shared" si="479"/>
        <v>2.435E-2</v>
      </c>
    </row>
    <row r="5078" spans="1:12" ht="13.95" customHeight="1" x14ac:dyDescent="0.3">
      <c r="A5078" s="94">
        <v>45322</v>
      </c>
      <c r="B5078" s="57" t="s">
        <v>165</v>
      </c>
      <c r="C5078" s="57" t="s">
        <v>99</v>
      </c>
      <c r="D5078" s="19" t="str">
        <f t="shared" si="474"/>
        <v>Financials</v>
      </c>
      <c r="E5078" s="19" t="str">
        <f t="shared" si="475"/>
        <v>Financials</v>
      </c>
      <c r="F5078" s="100">
        <v>2.4670000000000001E-2</v>
      </c>
      <c r="G5078" s="101">
        <v>6.6609999999999996</v>
      </c>
      <c r="H5078" s="98">
        <v>0.18017</v>
      </c>
      <c r="I5078" s="20">
        <f t="shared" si="476"/>
        <v>1</v>
      </c>
      <c r="J5078" s="102">
        <f t="shared" si="477"/>
        <v>3.7036481008857532E-3</v>
      </c>
      <c r="K5078" s="102">
        <f t="shared" si="478"/>
        <v>2.0556408396990362E-2</v>
      </c>
      <c r="L5078" s="96">
        <f t="shared" si="479"/>
        <v>2.4670000000000001E-2</v>
      </c>
    </row>
    <row r="5079" spans="1:12" ht="13.95" customHeight="1" x14ac:dyDescent="0.3">
      <c r="A5079" s="94">
        <v>45351</v>
      </c>
      <c r="B5079" s="57" t="s">
        <v>165</v>
      </c>
      <c r="C5079" s="57" t="s">
        <v>99</v>
      </c>
      <c r="D5079" s="19" t="str">
        <f t="shared" si="474"/>
        <v>Financials</v>
      </c>
      <c r="E5079" s="19" t="str">
        <f t="shared" si="475"/>
        <v>Financials</v>
      </c>
      <c r="F5079" s="100">
        <v>2.521E-2</v>
      </c>
      <c r="G5079" s="101">
        <v>6.8159999999999998</v>
      </c>
      <c r="H5079" s="98">
        <v>0.18017</v>
      </c>
      <c r="I5079" s="20">
        <f t="shared" si="476"/>
        <v>1</v>
      </c>
      <c r="J5079" s="102">
        <f t="shared" si="477"/>
        <v>3.6986502347417841E-3</v>
      </c>
      <c r="K5079" s="102">
        <f t="shared" si="478"/>
        <v>2.0528668672596905E-2</v>
      </c>
      <c r="L5079" s="96">
        <f t="shared" si="479"/>
        <v>2.521E-2</v>
      </c>
    </row>
    <row r="5080" spans="1:12" ht="13.95" customHeight="1" x14ac:dyDescent="0.3">
      <c r="A5080" s="94">
        <v>45382</v>
      </c>
      <c r="B5080" s="57" t="s">
        <v>165</v>
      </c>
      <c r="C5080" s="57" t="s">
        <v>99</v>
      </c>
      <c r="D5080" s="19" t="str">
        <f t="shared" si="474"/>
        <v>Financials</v>
      </c>
      <c r="E5080" s="19" t="str">
        <f t="shared" si="475"/>
        <v>Financials</v>
      </c>
      <c r="F5080" s="100">
        <v>2.6110000000000001E-2</v>
      </c>
      <c r="G5080" s="101">
        <v>6.7009999999999996</v>
      </c>
      <c r="H5080" s="98">
        <v>0.18017</v>
      </c>
      <c r="I5080" s="20">
        <f t="shared" si="476"/>
        <v>1</v>
      </c>
      <c r="J5080" s="102">
        <f t="shared" si="477"/>
        <v>3.8964333681540072E-3</v>
      </c>
      <c r="K5080" s="102">
        <f t="shared" si="478"/>
        <v>2.1626427086385121E-2</v>
      </c>
      <c r="L5080" s="96">
        <f t="shared" si="479"/>
        <v>2.6110000000000001E-2</v>
      </c>
    </row>
    <row r="5081" spans="1:12" ht="13.95" customHeight="1" x14ac:dyDescent="0.3">
      <c r="A5081" s="94">
        <v>45412</v>
      </c>
      <c r="B5081" s="57" t="s">
        <v>165</v>
      </c>
      <c r="C5081" s="57" t="s">
        <v>99</v>
      </c>
      <c r="D5081" s="19" t="str">
        <f t="shared" si="474"/>
        <v>Financials</v>
      </c>
      <c r="E5081" s="19" t="str">
        <f t="shared" si="475"/>
        <v>Financials</v>
      </c>
      <c r="F5081" s="100">
        <v>2.4369999999999999E-2</v>
      </c>
      <c r="G5081" s="101">
        <v>6.2309999999999999</v>
      </c>
      <c r="H5081" s="98">
        <v>0.17677000000000001</v>
      </c>
      <c r="I5081" s="20">
        <f t="shared" si="476"/>
        <v>1</v>
      </c>
      <c r="J5081" s="102">
        <f t="shared" si="477"/>
        <v>3.9110897127266888E-3</v>
      </c>
      <c r="K5081" s="102">
        <f t="shared" si="478"/>
        <v>2.2125302442307454E-2</v>
      </c>
      <c r="L5081" s="96">
        <f t="shared" si="479"/>
        <v>2.4369999999999999E-2</v>
      </c>
    </row>
    <row r="5082" spans="1:12" ht="13.95" customHeight="1" x14ac:dyDescent="0.3">
      <c r="A5082" s="94">
        <v>45443</v>
      </c>
      <c r="B5082" s="57" t="s">
        <v>165</v>
      </c>
      <c r="C5082" s="57" t="s">
        <v>99</v>
      </c>
      <c r="D5082" s="19" t="str">
        <f t="shared" si="474"/>
        <v>Financials</v>
      </c>
      <c r="E5082" s="19" t="str">
        <f t="shared" si="475"/>
        <v>Financials</v>
      </c>
      <c r="F5082" s="100">
        <v>2.6710000000000001E-2</v>
      </c>
      <c r="G5082" s="101">
        <v>6.3330000000000002</v>
      </c>
      <c r="H5082" s="98">
        <v>0.17738999999999999</v>
      </c>
      <c r="I5082" s="20">
        <f t="shared" si="476"/>
        <v>1</v>
      </c>
      <c r="J5082" s="102">
        <f t="shared" si="477"/>
        <v>4.2175903994947101E-3</v>
      </c>
      <c r="K5082" s="102">
        <f t="shared" si="478"/>
        <v>2.3775806976124417E-2</v>
      </c>
      <c r="L5082" s="96">
        <f t="shared" si="479"/>
        <v>2.6710000000000001E-2</v>
      </c>
    </row>
    <row r="5083" spans="1:12" ht="13.95" customHeight="1" x14ac:dyDescent="0.3">
      <c r="A5083" s="94">
        <v>45473</v>
      </c>
      <c r="B5083" s="57" t="s">
        <v>165</v>
      </c>
      <c r="C5083" s="57" t="s">
        <v>99</v>
      </c>
      <c r="D5083" s="19" t="str">
        <f t="shared" si="474"/>
        <v>Financials</v>
      </c>
      <c r="E5083" s="19" t="str">
        <f t="shared" si="475"/>
        <v>Financials</v>
      </c>
      <c r="F5083" s="100">
        <v>2.681E-2</v>
      </c>
      <c r="G5083" s="101">
        <v>6.3440000000000003</v>
      </c>
      <c r="H5083" s="98">
        <v>0.17796000000000001</v>
      </c>
      <c r="I5083" s="20">
        <f t="shared" si="476"/>
        <v>1</v>
      </c>
      <c r="J5083" s="102">
        <f t="shared" si="477"/>
        <v>4.2260403530895337E-3</v>
      </c>
      <c r="K5083" s="102">
        <f t="shared" si="478"/>
        <v>2.3747136171552784E-2</v>
      </c>
      <c r="L5083" s="96">
        <f t="shared" si="479"/>
        <v>2.681E-2</v>
      </c>
    </row>
    <row r="5084" spans="1:12" ht="13.95" customHeight="1" x14ac:dyDescent="0.3">
      <c r="A5084" s="94">
        <v>45504</v>
      </c>
      <c r="B5084" s="57" t="s">
        <v>165</v>
      </c>
      <c r="C5084" s="57" t="s">
        <v>99</v>
      </c>
      <c r="D5084" s="19" t="str">
        <f t="shared" si="474"/>
        <v>Financials</v>
      </c>
      <c r="E5084" s="19" t="str">
        <f t="shared" si="475"/>
        <v>Financials</v>
      </c>
      <c r="F5084" s="100">
        <v>2.6749999999999999E-2</v>
      </c>
      <c r="G5084" s="101">
        <v>6.5129999999999999</v>
      </c>
      <c r="H5084" s="98">
        <v>0.17859</v>
      </c>
      <c r="I5084" s="20">
        <f t="shared" si="476"/>
        <v>1</v>
      </c>
      <c r="J5084" s="102">
        <f t="shared" si="477"/>
        <v>4.1071702748349459E-3</v>
      </c>
      <c r="K5084" s="102">
        <f t="shared" si="478"/>
        <v>2.2997761771851425E-2</v>
      </c>
      <c r="L5084" s="96">
        <f t="shared" si="479"/>
        <v>2.6749999999999999E-2</v>
      </c>
    </row>
    <row r="5085" spans="1:12" ht="13.95" customHeight="1" x14ac:dyDescent="0.3">
      <c r="A5085" s="94">
        <v>45535</v>
      </c>
      <c r="B5085" s="57" t="s">
        <v>165</v>
      </c>
      <c r="C5085" s="57" t="s">
        <v>99</v>
      </c>
      <c r="D5085" s="19" t="str">
        <f t="shared" si="474"/>
        <v>Financials</v>
      </c>
      <c r="E5085" s="19" t="str">
        <f t="shared" si="475"/>
        <v>Financials</v>
      </c>
      <c r="F5085" s="100">
        <v>2.682E-2</v>
      </c>
      <c r="G5085" s="101">
        <v>6.9359999999999999</v>
      </c>
      <c r="H5085" s="98">
        <v>0.17918999999999999</v>
      </c>
      <c r="I5085" s="20">
        <f t="shared" si="476"/>
        <v>1</v>
      </c>
      <c r="J5085" s="102">
        <f t="shared" si="477"/>
        <v>3.8667820069204152E-3</v>
      </c>
      <c r="K5085" s="102">
        <f t="shared" si="478"/>
        <v>2.1579228790224989E-2</v>
      </c>
      <c r="L5085" s="96">
        <f t="shared" si="479"/>
        <v>2.682E-2</v>
      </c>
    </row>
    <row r="5086" spans="1:12" ht="13.95" customHeight="1" x14ac:dyDescent="0.3">
      <c r="A5086" s="94">
        <v>45565</v>
      </c>
      <c r="B5086" s="57" t="s">
        <v>165</v>
      </c>
      <c r="C5086" s="57" t="s">
        <v>99</v>
      </c>
      <c r="D5086" s="19" t="str">
        <f t="shared" si="474"/>
        <v>Financials</v>
      </c>
      <c r="E5086" s="19" t="str">
        <f t="shared" si="475"/>
        <v>Financials</v>
      </c>
      <c r="F5086" s="100">
        <v>2.8070000000000001E-2</v>
      </c>
      <c r="G5086" s="101">
        <v>6.9470000000000001</v>
      </c>
      <c r="H5086" s="98">
        <v>0.17978</v>
      </c>
      <c r="I5086" s="20">
        <f t="shared" si="476"/>
        <v>1</v>
      </c>
      <c r="J5086" s="102">
        <f t="shared" si="477"/>
        <v>4.0405930617532747E-3</v>
      </c>
      <c r="K5086" s="102">
        <f t="shared" si="478"/>
        <v>2.2475208931768131E-2</v>
      </c>
      <c r="L5086" s="96">
        <f t="shared" si="479"/>
        <v>2.8070000000000001E-2</v>
      </c>
    </row>
    <row r="5087" spans="1:12" ht="13.95" customHeight="1" x14ac:dyDescent="0.3">
      <c r="A5087" s="94">
        <v>45596</v>
      </c>
      <c r="B5087" s="57" t="s">
        <v>165</v>
      </c>
      <c r="C5087" s="57" t="s">
        <v>99</v>
      </c>
      <c r="D5087" s="19" t="str">
        <f t="shared" si="474"/>
        <v>Financials</v>
      </c>
      <c r="E5087" s="19" t="str">
        <f t="shared" si="475"/>
        <v>Financials</v>
      </c>
      <c r="F5087" s="100">
        <v>2.733E-2</v>
      </c>
      <c r="G5087" s="101">
        <v>6.5979999999999999</v>
      </c>
      <c r="H5087" s="98">
        <v>0.18040999999999999</v>
      </c>
      <c r="I5087" s="20">
        <f t="shared" si="476"/>
        <v>1</v>
      </c>
      <c r="J5087" s="102">
        <f t="shared" si="477"/>
        <v>4.142164292209761E-3</v>
      </c>
      <c r="K5087" s="102">
        <f t="shared" si="478"/>
        <v>2.2959726690370608E-2</v>
      </c>
      <c r="L5087" s="96">
        <f t="shared" si="479"/>
        <v>2.733E-2</v>
      </c>
    </row>
    <row r="5088" spans="1:12" ht="13.95" customHeight="1" x14ac:dyDescent="0.3">
      <c r="A5088" s="94">
        <v>45626</v>
      </c>
      <c r="B5088" s="57" t="s">
        <v>165</v>
      </c>
      <c r="C5088" s="57" t="s">
        <v>99</v>
      </c>
      <c r="D5088" s="19" t="str">
        <f t="shared" si="474"/>
        <v>Financials</v>
      </c>
      <c r="E5088" s="19" t="str">
        <f t="shared" si="475"/>
        <v>Financials</v>
      </c>
      <c r="F5088" s="100">
        <v>2.5940000000000001E-2</v>
      </c>
      <c r="G5088" s="101">
        <v>5.9539999999999997</v>
      </c>
      <c r="H5088" s="98">
        <v>0.18099000000000001</v>
      </c>
      <c r="I5088" s="20">
        <f t="shared" si="476"/>
        <v>1</v>
      </c>
      <c r="J5088" s="102">
        <f t="shared" si="477"/>
        <v>4.3567349680886805E-3</v>
      </c>
      <c r="K5088" s="102">
        <f t="shared" si="478"/>
        <v>2.4071688867278195E-2</v>
      </c>
      <c r="L5088" s="96">
        <f t="shared" si="479"/>
        <v>2.5940000000000001E-2</v>
      </c>
    </row>
    <row r="5089" spans="1:12" ht="13.95" customHeight="1" x14ac:dyDescent="0.3">
      <c r="A5089" s="94">
        <v>45657</v>
      </c>
      <c r="B5089" s="57" t="s">
        <v>165</v>
      </c>
      <c r="C5089" s="57" t="s">
        <v>99</v>
      </c>
      <c r="D5089" s="19" t="str">
        <f t="shared" si="474"/>
        <v>Financials</v>
      </c>
      <c r="E5089" s="19" t="str">
        <f t="shared" si="475"/>
        <v>Financials</v>
      </c>
      <c r="F5089" s="100">
        <v>2.6270000000000002E-2</v>
      </c>
      <c r="G5089" s="101">
        <v>5.61</v>
      </c>
      <c r="H5089" s="98">
        <v>0.17499999999999999</v>
      </c>
      <c r="I5089" s="20">
        <f t="shared" si="476"/>
        <v>1</v>
      </c>
      <c r="J5089" s="102">
        <f t="shared" si="477"/>
        <v>4.6827094474153298E-3</v>
      </c>
      <c r="K5089" s="102">
        <f t="shared" si="478"/>
        <v>2.6758339699516173E-2</v>
      </c>
      <c r="L5089" s="96">
        <f t="shared" si="479"/>
        <v>2.6270000000000002E-2</v>
      </c>
    </row>
    <row r="5090" spans="1:12" ht="13.95" customHeight="1" x14ac:dyDescent="0.3">
      <c r="A5090" s="94">
        <v>45688</v>
      </c>
      <c r="B5090" s="57" t="s">
        <v>165</v>
      </c>
      <c r="C5090" s="57" t="s">
        <v>99</v>
      </c>
      <c r="D5090" s="19" t="str">
        <f t="shared" si="474"/>
        <v>Financials</v>
      </c>
      <c r="E5090" s="19" t="str">
        <f t="shared" si="475"/>
        <v>Financials</v>
      </c>
      <c r="F5090" s="100">
        <v>2.683E-2</v>
      </c>
      <c r="G5090" s="101">
        <v>6</v>
      </c>
      <c r="H5090" s="98">
        <v>0.17551</v>
      </c>
      <c r="I5090" s="20">
        <f t="shared" si="476"/>
        <v>1</v>
      </c>
      <c r="J5090" s="102">
        <f t="shared" si="477"/>
        <v>4.4716666666666663E-3</v>
      </c>
      <c r="K5090" s="102">
        <f t="shared" si="478"/>
        <v>2.5478130400926821E-2</v>
      </c>
      <c r="L5090" s="96">
        <f t="shared" si="479"/>
        <v>2.683E-2</v>
      </c>
    </row>
    <row r="5091" spans="1:12" ht="13.95" customHeight="1" x14ac:dyDescent="0.3">
      <c r="A5091" s="94">
        <v>45716</v>
      </c>
      <c r="B5091" s="57" t="s">
        <v>165</v>
      </c>
      <c r="C5091" s="57" t="s">
        <v>99</v>
      </c>
      <c r="D5091" s="19" t="str">
        <f t="shared" si="474"/>
        <v>Financials</v>
      </c>
      <c r="E5091" s="19" t="str">
        <f t="shared" si="475"/>
        <v>Financials</v>
      </c>
      <c r="F5091" s="100">
        <v>2.5819999999999999E-2</v>
      </c>
      <c r="G5091" s="101">
        <v>5.5179999999999998</v>
      </c>
      <c r="H5091" s="98">
        <v>0.17596999999999999</v>
      </c>
      <c r="I5091" s="20">
        <f t="shared" si="476"/>
        <v>1</v>
      </c>
      <c r="J5091" s="102">
        <f t="shared" si="477"/>
        <v>4.6792316056542228E-3</v>
      </c>
      <c r="K5091" s="102">
        <f t="shared" si="478"/>
        <v>2.6591075783680303E-2</v>
      </c>
      <c r="L5091" s="96">
        <f t="shared" si="479"/>
        <v>2.5819999999999999E-2</v>
      </c>
    </row>
    <row r="5092" spans="1:12" ht="13.95" customHeight="1" x14ac:dyDescent="0.3">
      <c r="A5092" s="94">
        <v>45747</v>
      </c>
      <c r="B5092" s="57" t="s">
        <v>165</v>
      </c>
      <c r="C5092" s="57" t="s">
        <v>99</v>
      </c>
      <c r="D5092" s="19" t="str">
        <f t="shared" si="474"/>
        <v>Financials</v>
      </c>
      <c r="E5092" s="19" t="str">
        <f t="shared" si="475"/>
        <v>Financials</v>
      </c>
      <c r="F5092" s="100">
        <v>2.6499999999999999E-2</v>
      </c>
      <c r="G5092" s="101">
        <v>5.931</v>
      </c>
      <c r="H5092" s="98">
        <v>0.17598</v>
      </c>
      <c r="I5092" s="20">
        <f t="shared" si="476"/>
        <v>1</v>
      </c>
      <c r="J5092" s="102">
        <f t="shared" si="477"/>
        <v>4.4680492328443766E-3</v>
      </c>
      <c r="K5092" s="102">
        <f t="shared" si="478"/>
        <v>2.5389528542131928E-2</v>
      </c>
      <c r="L5092" s="96">
        <f t="shared" si="479"/>
        <v>2.6499999999999999E-2</v>
      </c>
    </row>
    <row r="5093" spans="1:12" ht="13.95" customHeight="1" x14ac:dyDescent="0.3">
      <c r="A5093" s="94">
        <v>45777</v>
      </c>
      <c r="B5093" s="57" t="s">
        <v>165</v>
      </c>
      <c r="C5093" s="57" t="s">
        <v>99</v>
      </c>
      <c r="D5093" s="19" t="str">
        <f t="shared" si="474"/>
        <v>Financials</v>
      </c>
      <c r="E5093" s="19" t="str">
        <f t="shared" si="475"/>
        <v>Financials</v>
      </c>
      <c r="F5093" s="100">
        <v>2.9159999999999998E-2</v>
      </c>
      <c r="G5093" s="101">
        <v>6.6689999999999996</v>
      </c>
      <c r="H5093" s="98">
        <v>0.17632</v>
      </c>
      <c r="I5093" s="20">
        <f t="shared" si="476"/>
        <v>1</v>
      </c>
      <c r="J5093" s="102">
        <f t="shared" si="477"/>
        <v>4.3724696356275301E-3</v>
      </c>
      <c r="K5093" s="102">
        <f t="shared" si="478"/>
        <v>2.4798489312769567E-2</v>
      </c>
      <c r="L5093" s="96">
        <f t="shared" si="479"/>
        <v>2.9159999999999998E-2</v>
      </c>
    </row>
    <row r="5094" spans="1:12" ht="13.95" customHeight="1" x14ac:dyDescent="0.3">
      <c r="A5094" s="94">
        <v>45808</v>
      </c>
      <c r="B5094" s="57" t="s">
        <v>165</v>
      </c>
      <c r="C5094" s="57" t="s">
        <v>99</v>
      </c>
      <c r="D5094" s="19" t="str">
        <f t="shared" si="474"/>
        <v>Financials</v>
      </c>
      <c r="E5094" s="19" t="str">
        <f t="shared" si="475"/>
        <v>Financials</v>
      </c>
      <c r="F5094" s="100">
        <v>2.9760000000000002E-2</v>
      </c>
      <c r="G5094" s="101">
        <v>6.8739999999999997</v>
      </c>
      <c r="H5094" s="98">
        <v>0.17665</v>
      </c>
      <c r="I5094" s="20">
        <f t="shared" si="476"/>
        <v>1</v>
      </c>
      <c r="J5094" s="102">
        <f t="shared" si="477"/>
        <v>4.3293569973814373E-3</v>
      </c>
      <c r="K5094" s="102">
        <f t="shared" si="478"/>
        <v>2.4508106410310995E-2</v>
      </c>
      <c r="L5094" s="96">
        <f t="shared" si="479"/>
        <v>2.9760000000000002E-2</v>
      </c>
    </row>
    <row r="5095" spans="1:12" ht="13.95" customHeight="1" x14ac:dyDescent="0.3">
      <c r="A5095" s="94">
        <v>45838</v>
      </c>
      <c r="B5095" s="57" t="s">
        <v>165</v>
      </c>
      <c r="C5095" s="57" t="s">
        <v>99</v>
      </c>
      <c r="D5095" s="19" t="str">
        <f t="shared" si="474"/>
        <v>Financials</v>
      </c>
      <c r="E5095" s="19" t="str">
        <f t="shared" si="475"/>
        <v>Financials</v>
      </c>
      <c r="F5095" s="100">
        <v>2.9909999999999999E-2</v>
      </c>
      <c r="G5095" s="101">
        <v>6.6859999999999999</v>
      </c>
      <c r="H5095" s="98">
        <v>0.17698</v>
      </c>
      <c r="I5095" s="20">
        <f t="shared" si="476"/>
        <v>1</v>
      </c>
      <c r="J5095" s="102">
        <f t="shared" si="477"/>
        <v>4.4735267723601552E-3</v>
      </c>
      <c r="K5095" s="102">
        <f t="shared" si="478"/>
        <v>2.5277018716013986E-2</v>
      </c>
      <c r="L5095" s="96">
        <f t="shared" si="479"/>
        <v>2.9909999999999999E-2</v>
      </c>
    </row>
    <row r="5096" spans="1:12" ht="13.95" customHeight="1" x14ac:dyDescent="0.3">
      <c r="A5096" s="94">
        <v>45869</v>
      </c>
      <c r="B5096" s="57" t="s">
        <v>165</v>
      </c>
      <c r="C5096" s="57" t="s">
        <v>99</v>
      </c>
      <c r="D5096" s="19" t="str">
        <f t="shared" si="474"/>
        <v>Financials</v>
      </c>
      <c r="E5096" s="19" t="str">
        <f t="shared" si="475"/>
        <v>Financials</v>
      </c>
      <c r="F5096" s="100">
        <v>2.9520000000000001E-2</v>
      </c>
      <c r="G5096" s="101">
        <v>6.2690000000000001</v>
      </c>
      <c r="H5096" s="98">
        <v>0.17732999999999999</v>
      </c>
      <c r="I5096" s="20">
        <f t="shared" si="476"/>
        <v>1</v>
      </c>
      <c r="J5096" s="102">
        <f t="shared" si="477"/>
        <v>4.7088849896315199E-3</v>
      </c>
      <c r="K5096" s="102">
        <f t="shared" si="478"/>
        <v>2.6554361865626347E-2</v>
      </c>
      <c r="L5096" s="96">
        <f t="shared" si="479"/>
        <v>2.9520000000000001E-2</v>
      </c>
    </row>
    <row r="5097" spans="1:12" ht="13.95" customHeight="1" x14ac:dyDescent="0.3">
      <c r="A5097" s="94">
        <v>45900</v>
      </c>
      <c r="B5097" s="57" t="s">
        <v>165</v>
      </c>
      <c r="C5097" s="57" t="s">
        <v>99</v>
      </c>
      <c r="D5097" s="19" t="str">
        <f t="shared" si="474"/>
        <v>Financials</v>
      </c>
      <c r="E5097" s="19" t="str">
        <f t="shared" si="475"/>
        <v>Financials</v>
      </c>
      <c r="F5097" s="100">
        <v>3.0700000000000002E-2</v>
      </c>
      <c r="G5097" s="101">
        <v>6.7789999999999999</v>
      </c>
      <c r="H5097" s="98">
        <v>0.17765</v>
      </c>
      <c r="I5097" s="20">
        <f t="shared" si="476"/>
        <v>1</v>
      </c>
      <c r="J5097" s="102">
        <f t="shared" si="477"/>
        <v>4.5286915474258742E-3</v>
      </c>
      <c r="K5097" s="102">
        <f t="shared" si="478"/>
        <v>2.5492212481991974E-2</v>
      </c>
      <c r="L5097" s="96">
        <f t="shared" si="479"/>
        <v>3.0700000000000002E-2</v>
      </c>
    </row>
    <row r="5098" spans="1:12" ht="13.95" customHeight="1" x14ac:dyDescent="0.3">
      <c r="A5098" s="94">
        <v>45930</v>
      </c>
      <c r="B5098" s="57" t="s">
        <v>165</v>
      </c>
      <c r="C5098" s="57" t="s">
        <v>99</v>
      </c>
      <c r="D5098" s="19" t="str">
        <f t="shared" si="474"/>
        <v>Financials</v>
      </c>
      <c r="E5098" s="19" t="str">
        <f t="shared" si="475"/>
        <v>Financials</v>
      </c>
      <c r="F5098" s="100">
        <v>3.057E-2</v>
      </c>
      <c r="G5098" s="101">
        <v>6.8789999999999996</v>
      </c>
      <c r="H5098" s="98">
        <v>0.17799000000000001</v>
      </c>
      <c r="I5098" s="20">
        <f t="shared" si="476"/>
        <v>1</v>
      </c>
      <c r="J5098" s="102">
        <f t="shared" si="477"/>
        <v>4.4439598778892283E-3</v>
      </c>
      <c r="K5098" s="102">
        <f t="shared" si="478"/>
        <v>2.4967469396534794E-2</v>
      </c>
      <c r="L5098" s="96">
        <f t="shared" si="479"/>
        <v>3.057E-2</v>
      </c>
    </row>
    <row r="5099" spans="1:12" ht="13.95" customHeight="1" x14ac:dyDescent="0.3">
      <c r="A5099" s="94">
        <v>45961</v>
      </c>
      <c r="B5099" s="57" t="s">
        <v>165</v>
      </c>
      <c r="C5099" s="57" t="s">
        <v>99</v>
      </c>
      <c r="D5099" s="19" t="str">
        <f t="shared" si="474"/>
        <v>Financials</v>
      </c>
      <c r="E5099" s="19" t="str">
        <f t="shared" si="475"/>
        <v>Financials</v>
      </c>
      <c r="F5099" s="100">
        <v>3.0370000000000001E-2</v>
      </c>
      <c r="G5099" s="101">
        <v>6.9349999999999996</v>
      </c>
      <c r="H5099" s="98">
        <v>0.17834</v>
      </c>
      <c r="I5099" s="20">
        <f t="shared" si="476"/>
        <v>1</v>
      </c>
      <c r="J5099" s="102">
        <f t="shared" si="477"/>
        <v>4.379235760634463E-3</v>
      </c>
      <c r="K5099" s="102">
        <f t="shared" si="478"/>
        <v>2.4555544244894374E-2</v>
      </c>
      <c r="L5099" s="96">
        <f t="shared" si="479"/>
        <v>3.0370000000000001E-2</v>
      </c>
    </row>
    <row r="5100" spans="1:12" ht="13.95" customHeight="1" x14ac:dyDescent="0.3">
      <c r="A5100" s="94">
        <v>45991</v>
      </c>
      <c r="B5100" s="57" t="s">
        <v>165</v>
      </c>
      <c r="C5100" s="57" t="s">
        <v>99</v>
      </c>
      <c r="D5100" s="19" t="str">
        <f t="shared" si="474"/>
        <v>Financials</v>
      </c>
      <c r="E5100" s="19" t="str">
        <f t="shared" si="475"/>
        <v>Financials</v>
      </c>
      <c r="F5100" s="100">
        <v>3.0130000000000001E-2</v>
      </c>
      <c r="G5100" s="101">
        <v>7.3019999999999996</v>
      </c>
      <c r="H5100" s="98">
        <v>0.19064</v>
      </c>
      <c r="I5100" s="20">
        <f t="shared" si="476"/>
        <v>1</v>
      </c>
      <c r="J5100" s="102">
        <f t="shared" si="477"/>
        <v>4.1262667762256922E-3</v>
      </c>
      <c r="K5100" s="102">
        <f t="shared" si="478"/>
        <v>2.1644286488804513E-2</v>
      </c>
      <c r="L5100" s="96">
        <f t="shared" si="479"/>
        <v>3.0130000000000001E-2</v>
      </c>
    </row>
    <row r="5101" spans="1:12" ht="13.95" customHeight="1" x14ac:dyDescent="0.3">
      <c r="A5101" s="94">
        <v>46022</v>
      </c>
      <c r="B5101" s="57" t="s">
        <v>165</v>
      </c>
      <c r="C5101" s="57" t="s">
        <v>99</v>
      </c>
      <c r="D5101" s="19" t="str">
        <f t="shared" si="474"/>
        <v>Financials</v>
      </c>
      <c r="E5101" s="19" t="str">
        <f t="shared" si="475"/>
        <v>Financials</v>
      </c>
      <c r="F5101" s="100">
        <v>2.9559999999999999E-2</v>
      </c>
      <c r="G5101" s="101">
        <v>6.9969999999999999</v>
      </c>
      <c r="H5101" s="98">
        <v>0.19170000000000001</v>
      </c>
      <c r="I5101" s="20">
        <f t="shared" si="476"/>
        <v>1</v>
      </c>
      <c r="J5101" s="102">
        <f t="shared" si="477"/>
        <v>4.2246677147348864E-3</v>
      </c>
      <c r="K5101" s="102">
        <f t="shared" si="478"/>
        <v>2.2037911918283182E-2</v>
      </c>
      <c r="L5101" s="96">
        <f t="shared" si="479"/>
        <v>2.9559999999999999E-2</v>
      </c>
    </row>
    <row r="5102" spans="1:12" ht="13.95" customHeight="1" x14ac:dyDescent="0.3">
      <c r="A5102" s="94">
        <v>46053</v>
      </c>
      <c r="B5102" s="57" t="s">
        <v>165</v>
      </c>
      <c r="C5102" s="57" t="s">
        <v>99</v>
      </c>
      <c r="D5102" s="19" t="str">
        <f t="shared" si="474"/>
        <v>Financials</v>
      </c>
      <c r="E5102" s="19" t="str">
        <f t="shared" si="475"/>
        <v>Financials</v>
      </c>
      <c r="F5102" s="100">
        <v>3.0890000000000001E-2</v>
      </c>
      <c r="G5102" s="101">
        <v>8.1140000000000008</v>
      </c>
      <c r="H5102" s="98">
        <v>0.19198000000000001</v>
      </c>
      <c r="I5102" s="20">
        <f t="shared" si="476"/>
        <v>1</v>
      </c>
      <c r="J5102" s="102">
        <f t="shared" si="477"/>
        <v>3.8070002464875522E-3</v>
      </c>
      <c r="K5102" s="102">
        <f t="shared" si="478"/>
        <v>1.9830191928781913E-2</v>
      </c>
      <c r="L5102" s="96">
        <f t="shared" si="479"/>
        <v>3.0890000000000001E-2</v>
      </c>
    </row>
    <row r="5103" spans="1:12" ht="13.95" customHeight="1" x14ac:dyDescent="0.3">
      <c r="A5103" s="94">
        <v>46081</v>
      </c>
      <c r="B5103" s="57" t="s">
        <v>165</v>
      </c>
      <c r="C5103" s="57" t="s">
        <v>99</v>
      </c>
      <c r="D5103" s="19" t="str">
        <f t="shared" si="474"/>
        <v>Financials</v>
      </c>
      <c r="E5103" s="19" t="str">
        <f t="shared" si="475"/>
        <v>Financials</v>
      </c>
      <c r="F5103" s="100">
        <v>3.0980000000000001E-2</v>
      </c>
      <c r="G5103" s="101">
        <v>8.3309999999999995</v>
      </c>
      <c r="H5103" s="98">
        <v>0.19225</v>
      </c>
      <c r="I5103" s="20">
        <f t="shared" si="476"/>
        <v>1</v>
      </c>
      <c r="J5103" s="102">
        <f t="shared" si="477"/>
        <v>3.7186412195414718E-3</v>
      </c>
      <c r="K5103" s="102">
        <f t="shared" si="478"/>
        <v>1.9342737162764481E-2</v>
      </c>
      <c r="L5103" s="96">
        <f t="shared" si="479"/>
        <v>3.0980000000000001E-2</v>
      </c>
    </row>
    <row r="5104" spans="1:12" ht="13.95" customHeight="1" x14ac:dyDescent="0.3">
      <c r="A5104" s="94">
        <v>46112</v>
      </c>
      <c r="B5104" s="57" t="s">
        <v>165</v>
      </c>
      <c r="C5104" s="57" t="s">
        <v>99</v>
      </c>
      <c r="D5104" s="19" t="str">
        <f t="shared" si="474"/>
        <v>Financials</v>
      </c>
      <c r="E5104" s="19" t="str">
        <f t="shared" si="475"/>
        <v>Financials</v>
      </c>
      <c r="F5104" s="100">
        <v>3.0700000000000002E-2</v>
      </c>
      <c r="G5104" s="101">
        <v>7.9909999999999997</v>
      </c>
      <c r="H5104" s="98">
        <v>0.19237000000000001</v>
      </c>
      <c r="I5104" s="20">
        <f t="shared" si="476"/>
        <v>1</v>
      </c>
      <c r="J5104" s="102">
        <f t="shared" si="477"/>
        <v>3.8418220498060321E-3</v>
      </c>
      <c r="K5104" s="102">
        <f t="shared" si="478"/>
        <v>1.9971004053677972E-2</v>
      </c>
      <c r="L5104" s="96">
        <f t="shared" si="479"/>
        <v>3.0700000000000002E-2</v>
      </c>
    </row>
    <row r="5105" spans="1:12" ht="13.95" customHeight="1" x14ac:dyDescent="0.3">
      <c r="A5105" s="94">
        <v>46142</v>
      </c>
      <c r="B5105" s="57" t="s">
        <v>165</v>
      </c>
      <c r="C5105" s="57" t="s">
        <v>99</v>
      </c>
      <c r="D5105" s="19" t="str">
        <f t="shared" si="474"/>
        <v>Financials</v>
      </c>
      <c r="E5105" s="19" t="str">
        <f t="shared" si="475"/>
        <v>Financials</v>
      </c>
      <c r="F5105" s="100">
        <v>3.1890000000000002E-2</v>
      </c>
      <c r="G5105" s="101">
        <v>7.87</v>
      </c>
      <c r="H5105" s="98">
        <v>0.19237000000000001</v>
      </c>
      <c r="I5105" s="20">
        <f t="shared" si="476"/>
        <v>1</v>
      </c>
      <c r="J5105" s="102">
        <f t="shared" si="477"/>
        <v>4.0520965692503177E-3</v>
      </c>
      <c r="K5105" s="102">
        <f t="shared" si="478"/>
        <v>2.1064077399024366E-2</v>
      </c>
      <c r="L5105" s="96">
        <f t="shared" si="479"/>
        <v>3.1890000000000002E-2</v>
      </c>
    </row>
    <row r="5106" spans="1:12" ht="13.95" customHeight="1" x14ac:dyDescent="0.3">
      <c r="A5106" s="94">
        <v>46173</v>
      </c>
      <c r="B5106" s="57" t="s">
        <v>165</v>
      </c>
      <c r="C5106" s="57" t="s">
        <v>99</v>
      </c>
      <c r="D5106" s="19" t="str">
        <f t="shared" si="474"/>
        <v>Financials</v>
      </c>
      <c r="E5106" s="19" t="str">
        <f t="shared" si="475"/>
        <v>Financials</v>
      </c>
      <c r="F5106" s="100">
        <v>3.1890000000000002E-2</v>
      </c>
      <c r="G5106" s="101">
        <v>7.1909999999999998</v>
      </c>
      <c r="H5106" s="98">
        <v>0.19237000000000001</v>
      </c>
      <c r="I5106" s="20">
        <f t="shared" si="476"/>
        <v>1</v>
      </c>
      <c r="J5106" s="102">
        <f t="shared" si="477"/>
        <v>4.4347100542344604E-3</v>
      </c>
      <c r="K5106" s="102">
        <f t="shared" si="478"/>
        <v>2.305302310253397E-2</v>
      </c>
      <c r="L5106" s="96">
        <f t="shared" si="479"/>
        <v>3.1890000000000002E-2</v>
      </c>
    </row>
    <row r="5107" spans="1:12" ht="13.95" customHeight="1" x14ac:dyDescent="0.3">
      <c r="A5107" s="94">
        <v>46203</v>
      </c>
      <c r="B5107" s="57" t="s">
        <v>165</v>
      </c>
      <c r="C5107" s="57" t="s">
        <v>99</v>
      </c>
      <c r="D5107" s="19" t="str">
        <f t="shared" si="474"/>
        <v>Financials</v>
      </c>
      <c r="E5107" s="19" t="str">
        <f t="shared" si="475"/>
        <v>Financials</v>
      </c>
      <c r="F5107" s="100">
        <v>3.3410000000000002E-2</v>
      </c>
      <c r="G5107" s="101">
        <v>7.3650000000000002</v>
      </c>
      <c r="H5107" s="98">
        <v>0.19237000000000001</v>
      </c>
      <c r="I5107" s="20">
        <f t="shared" si="476"/>
        <v>1</v>
      </c>
      <c r="J5107" s="102">
        <f t="shared" si="477"/>
        <v>4.5363204344874408E-3</v>
      </c>
      <c r="K5107" s="102">
        <f t="shared" si="478"/>
        <v>2.3581225942129441E-2</v>
      </c>
      <c r="L5107" s="96">
        <f t="shared" si="479"/>
        <v>3.3410000000000002E-2</v>
      </c>
    </row>
    <row r="5108" spans="1:12" ht="13.95" customHeight="1" x14ac:dyDescent="0.3">
      <c r="A5108" s="94">
        <v>46234</v>
      </c>
      <c r="B5108" s="57" t="s">
        <v>165</v>
      </c>
      <c r="C5108" s="57" t="s">
        <v>99</v>
      </c>
      <c r="D5108" s="19" t="str">
        <f t="shared" si="474"/>
        <v>Financials</v>
      </c>
      <c r="E5108" s="19" t="str">
        <f t="shared" si="475"/>
        <v>Financials</v>
      </c>
      <c r="F5108" s="100">
        <v>3.3349999999999998E-2</v>
      </c>
      <c r="G5108" s="101">
        <v>7.5339999999999998</v>
      </c>
      <c r="H5108" s="98">
        <v>0.19237000000000001</v>
      </c>
      <c r="I5108" s="20">
        <f t="shared" si="476"/>
        <v>1</v>
      </c>
      <c r="J5108" s="102">
        <f t="shared" si="477"/>
        <v>4.4265994159808867E-3</v>
      </c>
      <c r="K5108" s="102">
        <f t="shared" si="478"/>
        <v>2.3010861443992756E-2</v>
      </c>
      <c r="L5108" s="96">
        <f t="shared" si="479"/>
        <v>3.3349999999999998E-2</v>
      </c>
    </row>
    <row r="5109" spans="1:12" ht="13.95" customHeight="1" x14ac:dyDescent="0.3">
      <c r="A5109" s="94">
        <v>46265</v>
      </c>
      <c r="B5109" s="57" t="s">
        <v>165</v>
      </c>
      <c r="C5109" s="57" t="s">
        <v>99</v>
      </c>
      <c r="D5109" s="19" t="str">
        <f t="shared" si="474"/>
        <v>Financials</v>
      </c>
      <c r="E5109" s="19" t="str">
        <f t="shared" si="475"/>
        <v>Financials</v>
      </c>
      <c r="F5109" s="100">
        <v>3.1879999999999999E-2</v>
      </c>
      <c r="G5109" s="101">
        <v>7.1420000000000003</v>
      </c>
      <c r="H5109" s="98">
        <v>0.19237000000000001</v>
      </c>
      <c r="I5109" s="20">
        <f t="shared" si="476"/>
        <v>1</v>
      </c>
      <c r="J5109" s="102">
        <f t="shared" si="477"/>
        <v>4.4637356482777934E-3</v>
      </c>
      <c r="K5109" s="102">
        <f t="shared" si="478"/>
        <v>2.3203907305077678E-2</v>
      </c>
      <c r="L5109" s="96">
        <f t="shared" si="479"/>
        <v>3.1879999999999999E-2</v>
      </c>
    </row>
    <row r="5110" spans="1:12" ht="13.95" customHeight="1" x14ac:dyDescent="0.3">
      <c r="A5110" s="94">
        <v>46295</v>
      </c>
      <c r="B5110" s="57" t="s">
        <v>165</v>
      </c>
      <c r="C5110" s="57" t="s">
        <v>99</v>
      </c>
      <c r="D5110" s="19" t="str">
        <f t="shared" si="474"/>
        <v>Financials</v>
      </c>
      <c r="E5110" s="19" t="str">
        <f t="shared" si="475"/>
        <v>Financials</v>
      </c>
      <c r="F5110" s="100">
        <v>3.3439999999999998E-2</v>
      </c>
      <c r="G5110" s="101">
        <v>7.8940000000000001</v>
      </c>
      <c r="H5110" s="98">
        <v>0.19237000000000001</v>
      </c>
      <c r="I5110" s="20">
        <f t="shared" si="476"/>
        <v>1</v>
      </c>
      <c r="J5110" s="102">
        <f t="shared" si="477"/>
        <v>4.2361287053458317E-3</v>
      </c>
      <c r="K5110" s="102">
        <f t="shared" si="478"/>
        <v>2.2020734549804185E-2</v>
      </c>
      <c r="L5110" s="96">
        <f t="shared" si="479"/>
        <v>3.3439999999999998E-2</v>
      </c>
    </row>
    <row r="5111" spans="1:12" ht="13.95" customHeight="1" x14ac:dyDescent="0.3">
      <c r="A5111" s="94">
        <v>42674</v>
      </c>
      <c r="B5111" s="57" t="s">
        <v>159</v>
      </c>
      <c r="C5111" s="57" t="s">
        <v>99</v>
      </c>
      <c r="D5111" s="19" t="str">
        <f t="shared" si="474"/>
        <v>Financials</v>
      </c>
      <c r="E5111" s="19" t="str">
        <f t="shared" si="475"/>
        <v>Financials</v>
      </c>
      <c r="F5111" s="100">
        <v>0.11169</v>
      </c>
      <c r="G5111" s="101">
        <v>9.2919999999999998</v>
      </c>
      <c r="H5111" s="98">
        <v>0.18293000000000001</v>
      </c>
      <c r="I5111" s="20">
        <f t="shared" si="476"/>
        <v>1</v>
      </c>
      <c r="J5111" s="102">
        <f t="shared" si="477"/>
        <v>1.2020017219113216E-2</v>
      </c>
      <c r="K5111" s="102">
        <f t="shared" si="478"/>
        <v>6.5708288520817879E-2</v>
      </c>
      <c r="L5111" s="96">
        <f t="shared" si="479"/>
        <v>0.11169</v>
      </c>
    </row>
    <row r="5112" spans="1:12" ht="13.95" customHeight="1" x14ac:dyDescent="0.3">
      <c r="A5112" s="94">
        <v>42704</v>
      </c>
      <c r="B5112" s="57" t="s">
        <v>159</v>
      </c>
      <c r="C5112" s="57" t="s">
        <v>99</v>
      </c>
      <c r="D5112" s="19" t="str">
        <f t="shared" si="474"/>
        <v>Financials</v>
      </c>
      <c r="E5112" s="19" t="str">
        <f t="shared" si="475"/>
        <v>Financials</v>
      </c>
      <c r="F5112" s="100">
        <v>0.10803</v>
      </c>
      <c r="G5112" s="101">
        <v>8.2210000000000001</v>
      </c>
      <c r="H5112" s="98">
        <v>0.18923000000000001</v>
      </c>
      <c r="I5112" s="20">
        <f t="shared" si="476"/>
        <v>1</v>
      </c>
      <c r="J5112" s="102">
        <f t="shared" si="477"/>
        <v>1.3140737136601386E-2</v>
      </c>
      <c r="K5112" s="102">
        <f t="shared" si="478"/>
        <v>6.9443202117007802E-2</v>
      </c>
      <c r="L5112" s="96">
        <f t="shared" si="479"/>
        <v>0.10803</v>
      </c>
    </row>
    <row r="5113" spans="1:12" ht="13.95" customHeight="1" x14ac:dyDescent="0.3">
      <c r="A5113" s="94">
        <v>42735</v>
      </c>
      <c r="B5113" s="57" t="s">
        <v>159</v>
      </c>
      <c r="C5113" s="57" t="s">
        <v>99</v>
      </c>
      <c r="D5113" s="19" t="str">
        <f t="shared" si="474"/>
        <v>Financials</v>
      </c>
      <c r="E5113" s="19" t="str">
        <f t="shared" si="475"/>
        <v>Financials</v>
      </c>
      <c r="F5113" s="100">
        <v>0.10698000000000001</v>
      </c>
      <c r="G5113" s="101">
        <v>7.883</v>
      </c>
      <c r="H5113" s="98">
        <v>0.188</v>
      </c>
      <c r="I5113" s="20">
        <f t="shared" si="476"/>
        <v>1</v>
      </c>
      <c r="J5113" s="102">
        <f t="shared" si="477"/>
        <v>1.3570975516935178E-2</v>
      </c>
      <c r="K5113" s="102">
        <f t="shared" si="478"/>
        <v>7.2186039983697756E-2</v>
      </c>
      <c r="L5113" s="96">
        <f t="shared" si="479"/>
        <v>0.10698000000000001</v>
      </c>
    </row>
    <row r="5114" spans="1:12" ht="13.95" customHeight="1" x14ac:dyDescent="0.3">
      <c r="A5114" s="94">
        <v>42766</v>
      </c>
      <c r="B5114" s="57" t="s">
        <v>159</v>
      </c>
      <c r="C5114" s="57" t="s">
        <v>99</v>
      </c>
      <c r="D5114" s="19" t="str">
        <f t="shared" si="474"/>
        <v>Financials</v>
      </c>
      <c r="E5114" s="19" t="str">
        <f t="shared" si="475"/>
        <v>Financials</v>
      </c>
      <c r="F5114" s="100">
        <v>0.1104</v>
      </c>
      <c r="G5114" s="101">
        <v>8.6180000000000003</v>
      </c>
      <c r="H5114" s="98">
        <v>0.18758</v>
      </c>
      <c r="I5114" s="20">
        <f t="shared" si="476"/>
        <v>1</v>
      </c>
      <c r="J5114" s="102">
        <f t="shared" si="477"/>
        <v>1.2810396843815269E-2</v>
      </c>
      <c r="K5114" s="102">
        <f t="shared" si="478"/>
        <v>6.8292978162998563E-2</v>
      </c>
      <c r="L5114" s="96">
        <f t="shared" si="479"/>
        <v>0.1104</v>
      </c>
    </row>
    <row r="5115" spans="1:12" ht="13.95" customHeight="1" x14ac:dyDescent="0.3">
      <c r="A5115" s="94">
        <v>42794</v>
      </c>
      <c r="B5115" s="57" t="s">
        <v>159</v>
      </c>
      <c r="C5115" s="57" t="s">
        <v>99</v>
      </c>
      <c r="D5115" s="19" t="str">
        <f t="shared" si="474"/>
        <v>Financials</v>
      </c>
      <c r="E5115" s="19" t="str">
        <f t="shared" si="475"/>
        <v>Financials</v>
      </c>
      <c r="F5115" s="100">
        <v>0.11334</v>
      </c>
      <c r="G5115" s="101">
        <v>9.0299999999999994</v>
      </c>
      <c r="H5115" s="98">
        <v>0.19320999999999999</v>
      </c>
      <c r="I5115" s="20">
        <f t="shared" si="476"/>
        <v>1</v>
      </c>
      <c r="J5115" s="102">
        <f t="shared" si="477"/>
        <v>1.2551495016611297E-2</v>
      </c>
      <c r="K5115" s="102">
        <f t="shared" si="478"/>
        <v>6.4962967841267524E-2</v>
      </c>
      <c r="L5115" s="96">
        <f t="shared" si="479"/>
        <v>0.11334</v>
      </c>
    </row>
    <row r="5116" spans="1:12" ht="13.95" customHeight="1" x14ac:dyDescent="0.3">
      <c r="A5116" s="94">
        <v>42825</v>
      </c>
      <c r="B5116" s="57" t="s">
        <v>159</v>
      </c>
      <c r="C5116" s="57" t="s">
        <v>99</v>
      </c>
      <c r="D5116" s="19" t="str">
        <f t="shared" si="474"/>
        <v>Financials</v>
      </c>
      <c r="E5116" s="19" t="str">
        <f t="shared" si="475"/>
        <v>Financials</v>
      </c>
      <c r="F5116" s="100">
        <v>0.11302</v>
      </c>
      <c r="G5116" s="101">
        <v>8.4160000000000004</v>
      </c>
      <c r="H5116" s="98">
        <v>0.19472999999999999</v>
      </c>
      <c r="I5116" s="20">
        <f t="shared" si="476"/>
        <v>1</v>
      </c>
      <c r="J5116" s="102">
        <f t="shared" si="477"/>
        <v>1.3429182509505703E-2</v>
      </c>
      <c r="K5116" s="102">
        <f t="shared" si="478"/>
        <v>6.8963089968190339E-2</v>
      </c>
      <c r="L5116" s="96">
        <f t="shared" si="479"/>
        <v>0.11302</v>
      </c>
    </row>
    <row r="5117" spans="1:12" ht="13.95" customHeight="1" x14ac:dyDescent="0.3">
      <c r="A5117" s="94">
        <v>42855</v>
      </c>
      <c r="B5117" s="57" t="s">
        <v>159</v>
      </c>
      <c r="C5117" s="57" t="s">
        <v>99</v>
      </c>
      <c r="D5117" s="19" t="str">
        <f t="shared" si="474"/>
        <v>Financials</v>
      </c>
      <c r="E5117" s="19" t="str">
        <f t="shared" si="475"/>
        <v>Financials</v>
      </c>
      <c r="F5117" s="100">
        <v>0.11457000000000001</v>
      </c>
      <c r="G5117" s="101">
        <v>8.6140000000000008</v>
      </c>
      <c r="H5117" s="98">
        <v>0.19517000000000001</v>
      </c>
      <c r="I5117" s="20">
        <f t="shared" si="476"/>
        <v>1</v>
      </c>
      <c r="J5117" s="102">
        <f t="shared" si="477"/>
        <v>1.3300441142326445E-2</v>
      </c>
      <c r="K5117" s="102">
        <f t="shared" si="478"/>
        <v>6.8147979414492216E-2</v>
      </c>
      <c r="L5117" s="96">
        <f t="shared" si="479"/>
        <v>0.11457000000000001</v>
      </c>
    </row>
    <row r="5118" spans="1:12" ht="13.95" customHeight="1" x14ac:dyDescent="0.3">
      <c r="A5118" s="94">
        <v>42886</v>
      </c>
      <c r="B5118" s="57" t="s">
        <v>159</v>
      </c>
      <c r="C5118" s="57" t="s">
        <v>99</v>
      </c>
      <c r="D5118" s="19" t="str">
        <f t="shared" si="474"/>
        <v>Financials</v>
      </c>
      <c r="E5118" s="19" t="str">
        <f t="shared" si="475"/>
        <v>Financials</v>
      </c>
      <c r="F5118" s="100">
        <v>0.10761999999999999</v>
      </c>
      <c r="G5118" s="101">
        <v>7.8869999999999996</v>
      </c>
      <c r="H5118" s="98">
        <v>0.18717</v>
      </c>
      <c r="I5118" s="20">
        <f t="shared" si="476"/>
        <v>1</v>
      </c>
      <c r="J5118" s="102">
        <f t="shared" si="477"/>
        <v>1.3645239000887537E-2</v>
      </c>
      <c r="K5118" s="102">
        <f t="shared" si="478"/>
        <v>7.2902917138897988E-2</v>
      </c>
      <c r="L5118" s="96">
        <f t="shared" si="479"/>
        <v>0.10761999999999999</v>
      </c>
    </row>
    <row r="5119" spans="1:12" ht="13.95" customHeight="1" x14ac:dyDescent="0.3">
      <c r="A5119" s="94">
        <v>42916</v>
      </c>
      <c r="B5119" s="57" t="s">
        <v>159</v>
      </c>
      <c r="C5119" s="57" t="s">
        <v>99</v>
      </c>
      <c r="D5119" s="19" t="str">
        <f t="shared" si="474"/>
        <v>Financials</v>
      </c>
      <c r="E5119" s="19" t="str">
        <f t="shared" si="475"/>
        <v>Financials</v>
      </c>
      <c r="F5119" s="100">
        <v>0.11207</v>
      </c>
      <c r="G5119" s="101">
        <v>8.1620000000000008</v>
      </c>
      <c r="H5119" s="98">
        <v>0.18457999999999999</v>
      </c>
      <c r="I5119" s="20">
        <f t="shared" si="476"/>
        <v>1</v>
      </c>
      <c r="J5119" s="102">
        <f t="shared" si="477"/>
        <v>1.3730703259005144E-2</v>
      </c>
      <c r="K5119" s="102">
        <f t="shared" si="478"/>
        <v>7.4388900525545268E-2</v>
      </c>
      <c r="L5119" s="96">
        <f t="shared" si="479"/>
        <v>0.11207</v>
      </c>
    </row>
    <row r="5120" spans="1:12" ht="13.95" customHeight="1" x14ac:dyDescent="0.3">
      <c r="A5120" s="94">
        <v>42947</v>
      </c>
      <c r="B5120" s="57" t="s">
        <v>159</v>
      </c>
      <c r="C5120" s="57" t="s">
        <v>99</v>
      </c>
      <c r="D5120" s="19" t="str">
        <f t="shared" si="474"/>
        <v>Financials</v>
      </c>
      <c r="E5120" s="19" t="str">
        <f t="shared" si="475"/>
        <v>Financials</v>
      </c>
      <c r="F5120" s="100">
        <v>0.11071</v>
      </c>
      <c r="G5120" s="101">
        <v>8.2929999999999993</v>
      </c>
      <c r="H5120" s="98">
        <v>0.18340999999999999</v>
      </c>
      <c r="I5120" s="20">
        <f t="shared" si="476"/>
        <v>1</v>
      </c>
      <c r="J5120" s="102">
        <f t="shared" si="477"/>
        <v>1.3349813095381649E-2</v>
      </c>
      <c r="K5120" s="102">
        <f t="shared" si="478"/>
        <v>7.2786724253757429E-2</v>
      </c>
      <c r="L5120" s="96">
        <f t="shared" si="479"/>
        <v>0.11071</v>
      </c>
    </row>
    <row r="5121" spans="1:12" ht="13.95" customHeight="1" x14ac:dyDescent="0.3">
      <c r="A5121" s="94">
        <v>42978</v>
      </c>
      <c r="B5121" s="57" t="s">
        <v>159</v>
      </c>
      <c r="C5121" s="57" t="s">
        <v>99</v>
      </c>
      <c r="D5121" s="19" t="str">
        <f t="shared" si="474"/>
        <v>Financials</v>
      </c>
      <c r="E5121" s="19" t="str">
        <f t="shared" si="475"/>
        <v>Financials</v>
      </c>
      <c r="F5121" s="100">
        <v>0.10983</v>
      </c>
      <c r="G5121" s="101">
        <v>9.06</v>
      </c>
      <c r="H5121" s="98">
        <v>0.18734999999999999</v>
      </c>
      <c r="I5121" s="20">
        <f t="shared" si="476"/>
        <v>1</v>
      </c>
      <c r="J5121" s="102">
        <f t="shared" si="477"/>
        <v>1.212251655629139E-2</v>
      </c>
      <c r="K5121" s="102">
        <f t="shared" si="478"/>
        <v>6.4705185782179819E-2</v>
      </c>
      <c r="L5121" s="96">
        <f t="shared" si="479"/>
        <v>0.10983</v>
      </c>
    </row>
    <row r="5122" spans="1:12" ht="13.95" customHeight="1" x14ac:dyDescent="0.3">
      <c r="A5122" s="94">
        <v>43008</v>
      </c>
      <c r="B5122" s="57" t="s">
        <v>159</v>
      </c>
      <c r="C5122" s="57" t="s">
        <v>99</v>
      </c>
      <c r="D5122" s="19" t="str">
        <f t="shared" si="474"/>
        <v>Financials</v>
      </c>
      <c r="E5122" s="19" t="str">
        <f t="shared" si="475"/>
        <v>Financials</v>
      </c>
      <c r="F5122" s="100">
        <v>0.11067</v>
      </c>
      <c r="G5122" s="101">
        <v>9.76</v>
      </c>
      <c r="H5122" s="98">
        <v>0.18772</v>
      </c>
      <c r="I5122" s="20">
        <f t="shared" si="476"/>
        <v>1</v>
      </c>
      <c r="J5122" s="102">
        <f t="shared" si="477"/>
        <v>1.1339139344262296E-2</v>
      </c>
      <c r="K5122" s="102">
        <f t="shared" si="478"/>
        <v>6.0404535181452675E-2</v>
      </c>
      <c r="L5122" s="96">
        <f t="shared" si="479"/>
        <v>0.11067</v>
      </c>
    </row>
    <row r="5123" spans="1:12" ht="13.95" customHeight="1" x14ac:dyDescent="0.3">
      <c r="A5123" s="94">
        <v>43039</v>
      </c>
      <c r="B5123" s="57" t="s">
        <v>159</v>
      </c>
      <c r="C5123" s="57" t="s">
        <v>99</v>
      </c>
      <c r="D5123" s="19" t="str">
        <f t="shared" si="474"/>
        <v>Financials</v>
      </c>
      <c r="E5123" s="19" t="str">
        <f t="shared" si="475"/>
        <v>Financials</v>
      </c>
      <c r="F5123" s="100">
        <v>0.10582</v>
      </c>
      <c r="G5123" s="101">
        <v>9.2759999999999998</v>
      </c>
      <c r="H5123" s="98">
        <v>0.18517</v>
      </c>
      <c r="I5123" s="20">
        <f t="shared" si="476"/>
        <v>1</v>
      </c>
      <c r="J5123" s="102">
        <f t="shared" si="477"/>
        <v>1.1407934454506252E-2</v>
      </c>
      <c r="K5123" s="102">
        <f t="shared" si="478"/>
        <v>6.1607897901961722E-2</v>
      </c>
      <c r="L5123" s="96">
        <f t="shared" si="479"/>
        <v>0.10582</v>
      </c>
    </row>
    <row r="5124" spans="1:12" ht="13.95" customHeight="1" x14ac:dyDescent="0.3">
      <c r="A5124" s="94">
        <v>43069</v>
      </c>
      <c r="B5124" s="57" t="s">
        <v>159</v>
      </c>
      <c r="C5124" s="57" t="s">
        <v>99</v>
      </c>
      <c r="D5124" s="19" t="str">
        <f t="shared" si="474"/>
        <v>Financials</v>
      </c>
      <c r="E5124" s="19" t="str">
        <f t="shared" si="475"/>
        <v>Financials</v>
      </c>
      <c r="F5124" s="100">
        <v>0.10902000000000001</v>
      </c>
      <c r="G5124" s="101">
        <v>9.0589999999999993</v>
      </c>
      <c r="H5124" s="98">
        <v>0.18348</v>
      </c>
      <c r="I5124" s="20">
        <f t="shared" si="476"/>
        <v>1</v>
      </c>
      <c r="J5124" s="102">
        <f t="shared" si="477"/>
        <v>1.203444088751518E-2</v>
      </c>
      <c r="K5124" s="102">
        <f t="shared" si="478"/>
        <v>6.5589932894676142E-2</v>
      </c>
      <c r="L5124" s="96">
        <f t="shared" si="479"/>
        <v>0.10902000000000001</v>
      </c>
    </row>
    <row r="5125" spans="1:12" ht="13.95" customHeight="1" x14ac:dyDescent="0.3">
      <c r="A5125" s="94">
        <v>43100</v>
      </c>
      <c r="B5125" s="57" t="s">
        <v>159</v>
      </c>
      <c r="C5125" s="57" t="s">
        <v>99</v>
      </c>
      <c r="D5125" s="19" t="str">
        <f t="shared" ref="D5125:D5188" si="480">VLOOKUP(C5125,GicsMap,2,FALSE)</f>
        <v>Financials</v>
      </c>
      <c r="E5125" s="19" t="str">
        <f t="shared" ref="E5125:E5188" si="481">IF(D5125="Cyclicals",IF(COUNTIF(GlobalList,B5125)&gt;0,"WEG &amp; Embraer","Cyclicals ex-WEG &amp; Embraer"),D5125)</f>
        <v>Financials</v>
      </c>
      <c r="F5125" s="100">
        <v>0.10628</v>
      </c>
      <c r="G5125" s="101">
        <v>9.3729999999999993</v>
      </c>
      <c r="H5125" s="98">
        <v>0.18168999999999999</v>
      </c>
      <c r="I5125" s="20">
        <f t="shared" ref="I5125:I5188" si="482">IF(AND(ISNUMBER(G5125),ISNUMBER(H5125),G5125&gt;=PEmin,G5125&lt;=PEmax,H5125&gt;=ROEmin,H5125&lt;=ROEmax),1,0)</f>
        <v>1</v>
      </c>
      <c r="J5125" s="102">
        <f t="shared" ref="J5125:J5188" si="483">IF(I5125=1,F5125/G5125,0)</f>
        <v>1.1338952309826096E-2</v>
      </c>
      <c r="K5125" s="102">
        <f t="shared" ref="K5125:K5188" si="484">IF(I5125=1,J5125/H5125,0)</f>
        <v>6.2408235510078139E-2</v>
      </c>
      <c r="L5125" s="96">
        <f t="shared" ref="L5125:L5188" si="485">I5125*F5125</f>
        <v>0.10628</v>
      </c>
    </row>
    <row r="5126" spans="1:12" ht="13.95" customHeight="1" x14ac:dyDescent="0.3">
      <c r="A5126" s="94">
        <v>43131</v>
      </c>
      <c r="B5126" s="57" t="s">
        <v>159</v>
      </c>
      <c r="C5126" s="57" t="s">
        <v>99</v>
      </c>
      <c r="D5126" s="19" t="str">
        <f t="shared" si="480"/>
        <v>Financials</v>
      </c>
      <c r="E5126" s="19" t="str">
        <f t="shared" si="481"/>
        <v>Financials</v>
      </c>
      <c r="F5126" s="100">
        <v>0.11595</v>
      </c>
      <c r="G5126" s="101">
        <v>10.903</v>
      </c>
      <c r="H5126" s="98">
        <v>0.19822999999999999</v>
      </c>
      <c r="I5126" s="20">
        <f t="shared" si="482"/>
        <v>1</v>
      </c>
      <c r="J5126" s="102">
        <f t="shared" si="483"/>
        <v>1.0634687700632852E-2</v>
      </c>
      <c r="K5126" s="102">
        <f t="shared" si="484"/>
        <v>5.3648225297043099E-2</v>
      </c>
      <c r="L5126" s="96">
        <f t="shared" si="485"/>
        <v>0.11595</v>
      </c>
    </row>
    <row r="5127" spans="1:12" ht="13.95" customHeight="1" x14ac:dyDescent="0.3">
      <c r="A5127" s="94">
        <v>43159</v>
      </c>
      <c r="B5127" s="57" t="s">
        <v>159</v>
      </c>
      <c r="C5127" s="57" t="s">
        <v>99</v>
      </c>
      <c r="D5127" s="19" t="str">
        <f t="shared" si="480"/>
        <v>Financials</v>
      </c>
      <c r="E5127" s="19" t="str">
        <f t="shared" si="481"/>
        <v>Financials</v>
      </c>
      <c r="F5127" s="100">
        <v>0.11373999999999999</v>
      </c>
      <c r="G5127" s="101">
        <v>10.105</v>
      </c>
      <c r="H5127" s="98">
        <v>0.20305000000000001</v>
      </c>
      <c r="I5127" s="20">
        <f t="shared" si="482"/>
        <v>1</v>
      </c>
      <c r="J5127" s="102">
        <f t="shared" si="483"/>
        <v>1.1255813953488372E-2</v>
      </c>
      <c r="K5127" s="102">
        <f t="shared" si="484"/>
        <v>5.5433705754682941E-2</v>
      </c>
      <c r="L5127" s="96">
        <f t="shared" si="485"/>
        <v>0.11373999999999999</v>
      </c>
    </row>
    <row r="5128" spans="1:12" ht="13.95" customHeight="1" x14ac:dyDescent="0.3">
      <c r="A5128" s="94">
        <v>43190</v>
      </c>
      <c r="B5128" s="57" t="s">
        <v>159</v>
      </c>
      <c r="C5128" s="57" t="s">
        <v>99</v>
      </c>
      <c r="D5128" s="19" t="str">
        <f t="shared" si="480"/>
        <v>Financials</v>
      </c>
      <c r="E5128" s="19" t="str">
        <f t="shared" si="481"/>
        <v>Financials</v>
      </c>
      <c r="F5128" s="100">
        <v>0.11482000000000001</v>
      </c>
      <c r="G5128" s="101">
        <v>10.07</v>
      </c>
      <c r="H5128" s="98">
        <v>0.20216999999999999</v>
      </c>
      <c r="I5128" s="20">
        <f t="shared" si="482"/>
        <v>1</v>
      </c>
      <c r="J5128" s="102">
        <f t="shared" si="483"/>
        <v>1.1402184707050646E-2</v>
      </c>
      <c r="K5128" s="102">
        <f t="shared" si="484"/>
        <v>5.6398994445519351E-2</v>
      </c>
      <c r="L5128" s="96">
        <f t="shared" si="485"/>
        <v>0.11482000000000001</v>
      </c>
    </row>
    <row r="5129" spans="1:12" ht="13.95" customHeight="1" x14ac:dyDescent="0.3">
      <c r="A5129" s="94">
        <v>43220</v>
      </c>
      <c r="B5129" s="57" t="s">
        <v>159</v>
      </c>
      <c r="C5129" s="57" t="s">
        <v>99</v>
      </c>
      <c r="D5129" s="19" t="str">
        <f t="shared" si="480"/>
        <v>Financials</v>
      </c>
      <c r="E5129" s="19" t="str">
        <f t="shared" si="481"/>
        <v>Financials</v>
      </c>
      <c r="F5129" s="100">
        <v>0.11002000000000001</v>
      </c>
      <c r="G5129" s="101">
        <v>10.105</v>
      </c>
      <c r="H5129" s="98">
        <v>0.20202999999999999</v>
      </c>
      <c r="I5129" s="20">
        <f t="shared" si="482"/>
        <v>1</v>
      </c>
      <c r="J5129" s="102">
        <f t="shared" si="483"/>
        <v>1.0887679366650173E-2</v>
      </c>
      <c r="K5129" s="102">
        <f t="shared" si="484"/>
        <v>5.3891399132060452E-2</v>
      </c>
      <c r="L5129" s="96">
        <f t="shared" si="485"/>
        <v>0.11002000000000001</v>
      </c>
    </row>
    <row r="5130" spans="1:12" ht="13.95" customHeight="1" x14ac:dyDescent="0.3">
      <c r="A5130" s="94">
        <v>43251</v>
      </c>
      <c r="B5130" s="57" t="s">
        <v>159</v>
      </c>
      <c r="C5130" s="57" t="s">
        <v>99</v>
      </c>
      <c r="D5130" s="19" t="str">
        <f t="shared" si="480"/>
        <v>Financials</v>
      </c>
      <c r="E5130" s="19" t="str">
        <f t="shared" si="481"/>
        <v>Financials</v>
      </c>
      <c r="F5130" s="100">
        <v>0.10421</v>
      </c>
      <c r="G5130" s="101">
        <v>8.1929999999999996</v>
      </c>
      <c r="H5130" s="98">
        <v>0.20962</v>
      </c>
      <c r="I5130" s="20">
        <f t="shared" si="482"/>
        <v>1</v>
      </c>
      <c r="J5130" s="102">
        <f t="shared" si="483"/>
        <v>1.2719394605150739E-2</v>
      </c>
      <c r="K5130" s="102">
        <f t="shared" si="484"/>
        <v>6.067834464817641E-2</v>
      </c>
      <c r="L5130" s="96">
        <f t="shared" si="485"/>
        <v>0.10421</v>
      </c>
    </row>
    <row r="5131" spans="1:12" ht="13.95" customHeight="1" x14ac:dyDescent="0.3">
      <c r="A5131" s="94">
        <v>43281</v>
      </c>
      <c r="B5131" s="57" t="s">
        <v>159</v>
      </c>
      <c r="C5131" s="57" t="s">
        <v>99</v>
      </c>
      <c r="D5131" s="19" t="str">
        <f t="shared" si="480"/>
        <v>Financials</v>
      </c>
      <c r="E5131" s="19" t="str">
        <f t="shared" si="481"/>
        <v>Financials</v>
      </c>
      <c r="F5131" s="100">
        <v>0.10196</v>
      </c>
      <c r="G5131" s="101">
        <v>7.6790000000000003</v>
      </c>
      <c r="H5131" s="98">
        <v>0.21067</v>
      </c>
      <c r="I5131" s="20">
        <f t="shared" si="482"/>
        <v>1</v>
      </c>
      <c r="J5131" s="102">
        <f t="shared" si="483"/>
        <v>1.3277770543039457E-2</v>
      </c>
      <c r="K5131" s="102">
        <f t="shared" si="484"/>
        <v>6.3026394565146707E-2</v>
      </c>
      <c r="L5131" s="96">
        <f t="shared" si="485"/>
        <v>0.10196</v>
      </c>
    </row>
    <row r="5132" spans="1:12" ht="13.95" customHeight="1" x14ac:dyDescent="0.3">
      <c r="A5132" s="94">
        <v>43312</v>
      </c>
      <c r="B5132" s="57" t="s">
        <v>159</v>
      </c>
      <c r="C5132" s="57" t="s">
        <v>99</v>
      </c>
      <c r="D5132" s="19" t="str">
        <f t="shared" si="480"/>
        <v>Financials</v>
      </c>
      <c r="E5132" s="19" t="str">
        <f t="shared" si="481"/>
        <v>Financials</v>
      </c>
      <c r="F5132" s="100">
        <v>0.104556</v>
      </c>
      <c r="G5132" s="101">
        <v>8.516</v>
      </c>
      <c r="H5132" s="98">
        <v>0.21177000000000001</v>
      </c>
      <c r="I5132" s="20">
        <f t="shared" si="482"/>
        <v>1</v>
      </c>
      <c r="J5132" s="102">
        <f t="shared" si="483"/>
        <v>1.22775951150775E-2</v>
      </c>
      <c r="K5132" s="102">
        <f t="shared" si="484"/>
        <v>5.7976083085788825E-2</v>
      </c>
      <c r="L5132" s="96">
        <f t="shared" si="485"/>
        <v>0.104556</v>
      </c>
    </row>
    <row r="5133" spans="1:12" ht="13.95" customHeight="1" x14ac:dyDescent="0.3">
      <c r="A5133" s="94">
        <v>43343</v>
      </c>
      <c r="B5133" s="57" t="s">
        <v>159</v>
      </c>
      <c r="C5133" s="57" t="s">
        <v>99</v>
      </c>
      <c r="D5133" s="19" t="str">
        <f t="shared" si="480"/>
        <v>Financials</v>
      </c>
      <c r="E5133" s="19" t="str">
        <f t="shared" si="481"/>
        <v>Financials</v>
      </c>
      <c r="F5133" s="100">
        <v>0.10442700000000001</v>
      </c>
      <c r="G5133" s="101">
        <v>7.9450000000000003</v>
      </c>
      <c r="H5133" s="98">
        <v>0.21307999999999999</v>
      </c>
      <c r="I5133" s="20">
        <f t="shared" si="482"/>
        <v>1</v>
      </c>
      <c r="J5133" s="102">
        <f t="shared" si="483"/>
        <v>1.3143738200125866E-2</v>
      </c>
      <c r="K5133" s="102">
        <f t="shared" si="484"/>
        <v>6.168452318437144E-2</v>
      </c>
      <c r="L5133" s="96">
        <f t="shared" si="485"/>
        <v>0.10442700000000001</v>
      </c>
    </row>
    <row r="5134" spans="1:12" ht="13.95" customHeight="1" x14ac:dyDescent="0.3">
      <c r="A5134" s="94">
        <v>43373</v>
      </c>
      <c r="B5134" s="57" t="s">
        <v>159</v>
      </c>
      <c r="C5134" s="57" t="s">
        <v>99</v>
      </c>
      <c r="D5134" s="19" t="str">
        <f t="shared" si="480"/>
        <v>Financials</v>
      </c>
      <c r="E5134" s="19" t="str">
        <f t="shared" si="481"/>
        <v>Financials</v>
      </c>
      <c r="F5134" s="100">
        <v>0.105521</v>
      </c>
      <c r="G5134" s="101">
        <v>8.2620000000000005</v>
      </c>
      <c r="H5134" s="98">
        <v>0.21829999999999999</v>
      </c>
      <c r="I5134" s="20">
        <f t="shared" si="482"/>
        <v>1</v>
      </c>
      <c r="J5134" s="102">
        <f t="shared" si="483"/>
        <v>1.2771847010409102E-2</v>
      </c>
      <c r="K5134" s="102">
        <f t="shared" si="484"/>
        <v>5.8505941412776465E-2</v>
      </c>
      <c r="L5134" s="96">
        <f t="shared" si="485"/>
        <v>0.105521</v>
      </c>
    </row>
    <row r="5135" spans="1:12" ht="13.95" customHeight="1" x14ac:dyDescent="0.3">
      <c r="A5135" s="94">
        <v>43404</v>
      </c>
      <c r="B5135" s="57" t="s">
        <v>159</v>
      </c>
      <c r="C5135" s="57" t="s">
        <v>99</v>
      </c>
      <c r="D5135" s="19" t="str">
        <f t="shared" si="480"/>
        <v>Financials</v>
      </c>
      <c r="E5135" s="19" t="str">
        <f t="shared" si="481"/>
        <v>Financials</v>
      </c>
      <c r="F5135" s="100">
        <v>0.10693800000000001</v>
      </c>
      <c r="G5135" s="101">
        <v>9.2110000000000003</v>
      </c>
      <c r="H5135" s="98">
        <v>0.21784000000000001</v>
      </c>
      <c r="I5135" s="20">
        <f t="shared" si="482"/>
        <v>1</v>
      </c>
      <c r="J5135" s="102">
        <f t="shared" si="483"/>
        <v>1.1609814352404733E-2</v>
      </c>
      <c r="K5135" s="102">
        <f t="shared" si="484"/>
        <v>5.3295144842107664E-2</v>
      </c>
      <c r="L5135" s="96">
        <f t="shared" si="485"/>
        <v>0.10693800000000001</v>
      </c>
    </row>
    <row r="5136" spans="1:12" ht="13.95" customHeight="1" x14ac:dyDescent="0.3">
      <c r="A5136" s="94">
        <v>43434</v>
      </c>
      <c r="B5136" s="57" t="s">
        <v>159</v>
      </c>
      <c r="C5136" s="57" t="s">
        <v>99</v>
      </c>
      <c r="D5136" s="19" t="str">
        <f t="shared" si="480"/>
        <v>Financials</v>
      </c>
      <c r="E5136" s="19" t="str">
        <f t="shared" si="481"/>
        <v>Financials</v>
      </c>
      <c r="F5136" s="100">
        <v>0.114787</v>
      </c>
      <c r="G5136" s="101">
        <v>10</v>
      </c>
      <c r="H5136" s="98">
        <v>0.21745</v>
      </c>
      <c r="I5136" s="20">
        <f t="shared" si="482"/>
        <v>1</v>
      </c>
      <c r="J5136" s="102">
        <f t="shared" si="483"/>
        <v>1.14787E-2</v>
      </c>
      <c r="K5136" s="102">
        <f t="shared" si="484"/>
        <v>5.2787767302828234E-2</v>
      </c>
      <c r="L5136" s="96">
        <f t="shared" si="485"/>
        <v>0.114787</v>
      </c>
    </row>
    <row r="5137" spans="1:12" ht="13.95" customHeight="1" x14ac:dyDescent="0.3">
      <c r="A5137" s="94">
        <v>43465</v>
      </c>
      <c r="B5137" s="57" t="s">
        <v>159</v>
      </c>
      <c r="C5137" s="57" t="s">
        <v>99</v>
      </c>
      <c r="D5137" s="19" t="str">
        <f t="shared" si="480"/>
        <v>Financials</v>
      </c>
      <c r="E5137" s="19" t="str">
        <f t="shared" si="481"/>
        <v>Financials</v>
      </c>
      <c r="F5137" s="100">
        <v>0.116117</v>
      </c>
      <c r="G5137" s="101">
        <v>9.7100000000000009</v>
      </c>
      <c r="H5137" s="98">
        <v>0.21939</v>
      </c>
      <c r="I5137" s="20">
        <f t="shared" si="482"/>
        <v>1</v>
      </c>
      <c r="J5137" s="102">
        <f t="shared" si="483"/>
        <v>1.1958496395468587E-2</v>
      </c>
      <c r="K5137" s="102">
        <f t="shared" si="484"/>
        <v>5.4507937442310896E-2</v>
      </c>
      <c r="L5137" s="96">
        <f t="shared" si="485"/>
        <v>0.116117</v>
      </c>
    </row>
    <row r="5138" spans="1:12" ht="13.95" customHeight="1" x14ac:dyDescent="0.3">
      <c r="A5138" s="94">
        <v>43496</v>
      </c>
      <c r="B5138" s="57" t="s">
        <v>159</v>
      </c>
      <c r="C5138" s="57" t="s">
        <v>99</v>
      </c>
      <c r="D5138" s="19" t="str">
        <f t="shared" si="480"/>
        <v>Financials</v>
      </c>
      <c r="E5138" s="19" t="str">
        <f t="shared" si="481"/>
        <v>Financials</v>
      </c>
      <c r="F5138" s="100">
        <v>0.10681300000000001</v>
      </c>
      <c r="G5138" s="101">
        <v>10.51</v>
      </c>
      <c r="H5138" s="98">
        <v>0.21976000000000001</v>
      </c>
      <c r="I5138" s="20">
        <f t="shared" si="482"/>
        <v>1</v>
      </c>
      <c r="J5138" s="102">
        <f t="shared" si="483"/>
        <v>1.0162987630827784E-2</v>
      </c>
      <c r="K5138" s="102">
        <f t="shared" si="484"/>
        <v>4.6245848338313543E-2</v>
      </c>
      <c r="L5138" s="96">
        <f t="shared" si="485"/>
        <v>0.10681300000000001</v>
      </c>
    </row>
    <row r="5139" spans="1:12" ht="13.95" customHeight="1" x14ac:dyDescent="0.3">
      <c r="A5139" s="94">
        <v>43524</v>
      </c>
      <c r="B5139" s="57" t="s">
        <v>159</v>
      </c>
      <c r="C5139" s="57" t="s">
        <v>99</v>
      </c>
      <c r="D5139" s="19" t="str">
        <f t="shared" si="480"/>
        <v>Financials</v>
      </c>
      <c r="E5139" s="19" t="str">
        <f t="shared" si="481"/>
        <v>Financials</v>
      </c>
      <c r="F5139" s="100">
        <v>9.9563000000000013E-2</v>
      </c>
      <c r="G5139" s="101">
        <v>9.9990000000000006</v>
      </c>
      <c r="H5139" s="98">
        <v>0.20552000000000001</v>
      </c>
      <c r="I5139" s="20">
        <f t="shared" si="482"/>
        <v>1</v>
      </c>
      <c r="J5139" s="102">
        <f t="shared" si="483"/>
        <v>9.9572957295729573E-3</v>
      </c>
      <c r="K5139" s="102">
        <f t="shared" si="484"/>
        <v>4.8449278559619294E-2</v>
      </c>
      <c r="L5139" s="96">
        <f t="shared" si="485"/>
        <v>9.9563000000000013E-2</v>
      </c>
    </row>
    <row r="5140" spans="1:12" ht="13.95" customHeight="1" x14ac:dyDescent="0.3">
      <c r="A5140" s="94">
        <v>43555</v>
      </c>
      <c r="B5140" s="57" t="s">
        <v>159</v>
      </c>
      <c r="C5140" s="57" t="s">
        <v>99</v>
      </c>
      <c r="D5140" s="19" t="str">
        <f t="shared" si="480"/>
        <v>Financials</v>
      </c>
      <c r="E5140" s="19" t="str">
        <f t="shared" si="481"/>
        <v>Financials</v>
      </c>
      <c r="F5140" s="100">
        <v>9.7560999999999995E-2</v>
      </c>
      <c r="G5140" s="101">
        <v>9.6479999999999997</v>
      </c>
      <c r="H5140" s="98">
        <v>0.20446</v>
      </c>
      <c r="I5140" s="20">
        <f t="shared" si="482"/>
        <v>1</v>
      </c>
      <c r="J5140" s="102">
        <f t="shared" si="483"/>
        <v>1.0112043946932006E-2</v>
      </c>
      <c r="K5140" s="102">
        <f t="shared" si="484"/>
        <v>4.9457321465968922E-2</v>
      </c>
      <c r="L5140" s="96">
        <f t="shared" si="485"/>
        <v>9.7560999999999995E-2</v>
      </c>
    </row>
    <row r="5141" spans="1:12" ht="13.95" customHeight="1" x14ac:dyDescent="0.3">
      <c r="A5141" s="94">
        <v>43585</v>
      </c>
      <c r="B5141" s="57" t="s">
        <v>159</v>
      </c>
      <c r="C5141" s="57" t="s">
        <v>99</v>
      </c>
      <c r="D5141" s="19" t="str">
        <f t="shared" si="480"/>
        <v>Financials</v>
      </c>
      <c r="E5141" s="19" t="str">
        <f t="shared" si="481"/>
        <v>Financials</v>
      </c>
      <c r="F5141" s="100">
        <v>9.5187000000000008E-2</v>
      </c>
      <c r="G5141" s="101">
        <v>9.298</v>
      </c>
      <c r="H5141" s="98">
        <v>0.20668</v>
      </c>
      <c r="I5141" s="20">
        <f t="shared" si="482"/>
        <v>1</v>
      </c>
      <c r="J5141" s="102">
        <f t="shared" si="483"/>
        <v>1.0237362873736288E-2</v>
      </c>
      <c r="K5141" s="102">
        <f t="shared" si="484"/>
        <v>4.9532431167680899E-2</v>
      </c>
      <c r="L5141" s="96">
        <f t="shared" si="485"/>
        <v>9.5187000000000008E-2</v>
      </c>
    </row>
    <row r="5142" spans="1:12" ht="13.95" customHeight="1" x14ac:dyDescent="0.3">
      <c r="A5142" s="94">
        <v>43616</v>
      </c>
      <c r="B5142" s="57" t="s">
        <v>159</v>
      </c>
      <c r="C5142" s="57" t="s">
        <v>99</v>
      </c>
      <c r="D5142" s="19" t="str">
        <f t="shared" si="480"/>
        <v>Financials</v>
      </c>
      <c r="E5142" s="19" t="str">
        <f t="shared" si="481"/>
        <v>Financials</v>
      </c>
      <c r="F5142" s="100">
        <v>0.10279199999999999</v>
      </c>
      <c r="G5142" s="101">
        <v>9.3710000000000004</v>
      </c>
      <c r="H5142" s="98">
        <v>0.2218</v>
      </c>
      <c r="I5142" s="20">
        <f t="shared" si="482"/>
        <v>1</v>
      </c>
      <c r="J5142" s="102">
        <f t="shared" si="483"/>
        <v>1.0969160175008002E-2</v>
      </c>
      <c r="K5142" s="102">
        <f t="shared" si="484"/>
        <v>4.9455185640252489E-2</v>
      </c>
      <c r="L5142" s="96">
        <f t="shared" si="485"/>
        <v>0.10279199999999999</v>
      </c>
    </row>
    <row r="5143" spans="1:12" ht="13.95" customHeight="1" x14ac:dyDescent="0.3">
      <c r="A5143" s="94">
        <v>43646</v>
      </c>
      <c r="B5143" s="57" t="s">
        <v>159</v>
      </c>
      <c r="C5143" s="57" t="s">
        <v>99</v>
      </c>
      <c r="D5143" s="19" t="str">
        <f t="shared" si="480"/>
        <v>Financials</v>
      </c>
      <c r="E5143" s="19" t="str">
        <f t="shared" si="481"/>
        <v>Financials</v>
      </c>
      <c r="F5143" s="100">
        <v>0.10247100000000001</v>
      </c>
      <c r="G5143" s="101">
        <v>9.7319999999999993</v>
      </c>
      <c r="H5143" s="98">
        <v>0.22059999999999999</v>
      </c>
      <c r="I5143" s="20">
        <f t="shared" si="482"/>
        <v>1</v>
      </c>
      <c r="J5143" s="102">
        <f t="shared" si="483"/>
        <v>1.0529284833538842E-2</v>
      </c>
      <c r="K5143" s="102">
        <f t="shared" si="484"/>
        <v>4.7730212300720047E-2</v>
      </c>
      <c r="L5143" s="96">
        <f t="shared" si="485"/>
        <v>0.10247100000000001</v>
      </c>
    </row>
    <row r="5144" spans="1:12" ht="13.95" customHeight="1" x14ac:dyDescent="0.3">
      <c r="A5144" s="94">
        <v>43677</v>
      </c>
      <c r="B5144" s="57" t="s">
        <v>159</v>
      </c>
      <c r="C5144" s="57" t="s">
        <v>99</v>
      </c>
      <c r="D5144" s="19" t="str">
        <f t="shared" si="480"/>
        <v>Financials</v>
      </c>
      <c r="E5144" s="19" t="str">
        <f t="shared" si="481"/>
        <v>Financials</v>
      </c>
      <c r="F5144" s="100">
        <v>9.7180000000000002E-2</v>
      </c>
      <c r="G5144" s="101">
        <v>9.5440000000000005</v>
      </c>
      <c r="H5144" s="98">
        <v>0.21959000000000001</v>
      </c>
      <c r="I5144" s="20">
        <f t="shared" si="482"/>
        <v>1</v>
      </c>
      <c r="J5144" s="102">
        <f t="shared" si="483"/>
        <v>1.0182313495389773E-2</v>
      </c>
      <c r="K5144" s="102">
        <f t="shared" si="484"/>
        <v>4.6369659344185854E-2</v>
      </c>
      <c r="L5144" s="96">
        <f t="shared" si="485"/>
        <v>9.7180000000000002E-2</v>
      </c>
    </row>
    <row r="5145" spans="1:12" ht="13.95" customHeight="1" x14ac:dyDescent="0.3">
      <c r="A5145" s="94">
        <v>43708</v>
      </c>
      <c r="B5145" s="57" t="s">
        <v>159</v>
      </c>
      <c r="C5145" s="57" t="s">
        <v>99</v>
      </c>
      <c r="D5145" s="19" t="str">
        <f t="shared" si="480"/>
        <v>Financials</v>
      </c>
      <c r="E5145" s="19" t="str">
        <f t="shared" si="481"/>
        <v>Financials</v>
      </c>
      <c r="F5145" s="100">
        <v>9.1946E-2</v>
      </c>
      <c r="G5145" s="101">
        <v>9.2379999999999995</v>
      </c>
      <c r="H5145" s="98">
        <v>0.21922</v>
      </c>
      <c r="I5145" s="20">
        <f t="shared" si="482"/>
        <v>1</v>
      </c>
      <c r="J5145" s="102">
        <f t="shared" si="483"/>
        <v>9.9530201342281893E-3</v>
      </c>
      <c r="K5145" s="102">
        <f t="shared" si="484"/>
        <v>4.5401971235417338E-2</v>
      </c>
      <c r="L5145" s="96">
        <f t="shared" si="485"/>
        <v>9.1946E-2</v>
      </c>
    </row>
    <row r="5146" spans="1:12" ht="13.95" customHeight="1" x14ac:dyDescent="0.3">
      <c r="A5146" s="94">
        <v>43738</v>
      </c>
      <c r="B5146" s="57" t="s">
        <v>159</v>
      </c>
      <c r="C5146" s="57" t="s">
        <v>99</v>
      </c>
      <c r="D5146" s="19" t="str">
        <f t="shared" si="480"/>
        <v>Financials</v>
      </c>
      <c r="E5146" s="19" t="str">
        <f t="shared" si="481"/>
        <v>Financials</v>
      </c>
      <c r="F5146" s="100">
        <v>9.1700999999999991E-2</v>
      </c>
      <c r="G5146" s="101">
        <v>9.48</v>
      </c>
      <c r="H5146" s="98">
        <v>0.21815000000000001</v>
      </c>
      <c r="I5146" s="20">
        <f t="shared" si="482"/>
        <v>1</v>
      </c>
      <c r="J5146" s="102">
        <f t="shared" si="483"/>
        <v>9.6731012658227838E-3</v>
      </c>
      <c r="K5146" s="102">
        <f t="shared" si="484"/>
        <v>4.4341513939137212E-2</v>
      </c>
      <c r="L5146" s="96">
        <f t="shared" si="485"/>
        <v>9.1700999999999991E-2</v>
      </c>
    </row>
    <row r="5147" spans="1:12" ht="13.95" customHeight="1" x14ac:dyDescent="0.3">
      <c r="A5147" s="94">
        <v>43769</v>
      </c>
      <c r="B5147" s="57" t="s">
        <v>159</v>
      </c>
      <c r="C5147" s="57" t="s">
        <v>99</v>
      </c>
      <c r="D5147" s="19" t="str">
        <f t="shared" si="480"/>
        <v>Financials</v>
      </c>
      <c r="E5147" s="19" t="str">
        <f t="shared" si="481"/>
        <v>Financials</v>
      </c>
      <c r="F5147" s="100">
        <v>9.2861999999999986E-2</v>
      </c>
      <c r="G5147" s="101">
        <v>9.6760000000000002</v>
      </c>
      <c r="H5147" s="98">
        <v>0.21801000000000001</v>
      </c>
      <c r="I5147" s="20">
        <f t="shared" si="482"/>
        <v>1</v>
      </c>
      <c r="J5147" s="102">
        <f t="shared" si="483"/>
        <v>9.5971475816453069E-3</v>
      </c>
      <c r="K5147" s="102">
        <f t="shared" si="484"/>
        <v>4.4021593420693117E-2</v>
      </c>
      <c r="L5147" s="96">
        <f t="shared" si="485"/>
        <v>9.2861999999999986E-2</v>
      </c>
    </row>
    <row r="5148" spans="1:12" ht="13.95" customHeight="1" x14ac:dyDescent="0.3">
      <c r="A5148" s="94">
        <v>43799</v>
      </c>
      <c r="B5148" s="57" t="s">
        <v>159</v>
      </c>
      <c r="C5148" s="57" t="s">
        <v>99</v>
      </c>
      <c r="D5148" s="19" t="str">
        <f t="shared" si="480"/>
        <v>Financials</v>
      </c>
      <c r="E5148" s="19" t="str">
        <f t="shared" si="481"/>
        <v>Financials</v>
      </c>
      <c r="F5148" s="100">
        <v>8.8150999999999993E-2</v>
      </c>
      <c r="G5148" s="101">
        <v>9.5050000000000008</v>
      </c>
      <c r="H5148" s="98">
        <v>0.21484</v>
      </c>
      <c r="I5148" s="20">
        <f t="shared" si="482"/>
        <v>1</v>
      </c>
      <c r="J5148" s="102">
        <f t="shared" si="483"/>
        <v>9.2741714886901624E-3</v>
      </c>
      <c r="K5148" s="102">
        <f t="shared" si="484"/>
        <v>4.3167806221793718E-2</v>
      </c>
      <c r="L5148" s="96">
        <f t="shared" si="485"/>
        <v>8.8150999999999993E-2</v>
      </c>
    </row>
    <row r="5149" spans="1:12" ht="13.95" customHeight="1" x14ac:dyDescent="0.3">
      <c r="A5149" s="94">
        <v>43830</v>
      </c>
      <c r="B5149" s="57" t="s">
        <v>159</v>
      </c>
      <c r="C5149" s="57" t="s">
        <v>99</v>
      </c>
      <c r="D5149" s="19" t="str">
        <f t="shared" si="480"/>
        <v>Financials</v>
      </c>
      <c r="E5149" s="19" t="str">
        <f t="shared" si="481"/>
        <v>Financials</v>
      </c>
      <c r="F5149" s="100">
        <v>8.8536000000000004E-2</v>
      </c>
      <c r="G5149" s="101">
        <v>10.096</v>
      </c>
      <c r="H5149" s="98">
        <v>0.21331</v>
      </c>
      <c r="I5149" s="20">
        <f t="shared" si="482"/>
        <v>1</v>
      </c>
      <c r="J5149" s="102">
        <f t="shared" si="483"/>
        <v>8.7694136291600645E-3</v>
      </c>
      <c r="K5149" s="102">
        <f t="shared" si="484"/>
        <v>4.1111122915756713E-2</v>
      </c>
      <c r="L5149" s="96">
        <f t="shared" si="485"/>
        <v>8.8536000000000004E-2</v>
      </c>
    </row>
    <row r="5150" spans="1:12" ht="13.95" customHeight="1" x14ac:dyDescent="0.3">
      <c r="A5150" s="94">
        <v>43861</v>
      </c>
      <c r="B5150" s="57" t="s">
        <v>159</v>
      </c>
      <c r="C5150" s="57" t="s">
        <v>99</v>
      </c>
      <c r="D5150" s="19" t="str">
        <f t="shared" si="480"/>
        <v>Financials</v>
      </c>
      <c r="E5150" s="19" t="str">
        <f t="shared" si="481"/>
        <v>Financials</v>
      </c>
      <c r="F5150" s="100">
        <v>7.7374999999999999E-2</v>
      </c>
      <c r="G5150" s="101">
        <v>8.8889999999999993</v>
      </c>
      <c r="H5150" s="98">
        <v>0.22142000000000001</v>
      </c>
      <c r="I5150" s="20">
        <f t="shared" si="482"/>
        <v>1</v>
      </c>
      <c r="J5150" s="102">
        <f t="shared" si="483"/>
        <v>8.7045786927663418E-3</v>
      </c>
      <c r="K5150" s="102">
        <f t="shared" si="484"/>
        <v>3.9312522323034692E-2</v>
      </c>
      <c r="L5150" s="96">
        <f t="shared" si="485"/>
        <v>7.7374999999999999E-2</v>
      </c>
    </row>
    <row r="5151" spans="1:12" ht="13.95" customHeight="1" x14ac:dyDescent="0.3">
      <c r="A5151" s="94">
        <v>43890</v>
      </c>
      <c r="B5151" s="57" t="s">
        <v>159</v>
      </c>
      <c r="C5151" s="57" t="s">
        <v>99</v>
      </c>
      <c r="D5151" s="19" t="str">
        <f t="shared" si="480"/>
        <v>Financials</v>
      </c>
      <c r="E5151" s="19" t="str">
        <f t="shared" si="481"/>
        <v>Financials</v>
      </c>
      <c r="F5151" s="100">
        <v>8.2593E-2</v>
      </c>
      <c r="G5151" s="101">
        <v>8.6859999999999999</v>
      </c>
      <c r="H5151" s="98">
        <v>0.21454000000000001</v>
      </c>
      <c r="I5151" s="20">
        <f t="shared" si="482"/>
        <v>1</v>
      </c>
      <c r="J5151" s="102">
        <f t="shared" si="483"/>
        <v>9.5087497121805198E-3</v>
      </c>
      <c r="K5151" s="102">
        <f t="shared" si="484"/>
        <v>4.4321570393309029E-2</v>
      </c>
      <c r="L5151" s="96">
        <f t="shared" si="485"/>
        <v>8.2593E-2</v>
      </c>
    </row>
    <row r="5152" spans="1:12" ht="13.95" customHeight="1" x14ac:dyDescent="0.3">
      <c r="A5152" s="94">
        <v>43921</v>
      </c>
      <c r="B5152" s="57" t="s">
        <v>159</v>
      </c>
      <c r="C5152" s="57" t="s">
        <v>99</v>
      </c>
      <c r="D5152" s="19" t="str">
        <f t="shared" si="480"/>
        <v>Financials</v>
      </c>
      <c r="E5152" s="19" t="str">
        <f t="shared" si="481"/>
        <v>Financials</v>
      </c>
      <c r="F5152" s="100">
        <v>8.5208999999999993E-2</v>
      </c>
      <c r="G5152" s="101">
        <v>6.327</v>
      </c>
      <c r="H5152" s="98">
        <v>0.20596</v>
      </c>
      <c r="I5152" s="20">
        <f t="shared" si="482"/>
        <v>1</v>
      </c>
      <c r="J5152" s="102">
        <f t="shared" si="483"/>
        <v>1.3467520151730677E-2</v>
      </c>
      <c r="K5152" s="102">
        <f t="shared" si="484"/>
        <v>6.5389008310985999E-2</v>
      </c>
      <c r="L5152" s="96">
        <f t="shared" si="485"/>
        <v>8.5208999999999993E-2</v>
      </c>
    </row>
    <row r="5153" spans="1:12" ht="13.95" customHeight="1" x14ac:dyDescent="0.3">
      <c r="A5153" s="94">
        <v>43951</v>
      </c>
      <c r="B5153" s="57" t="s">
        <v>159</v>
      </c>
      <c r="C5153" s="57" t="s">
        <v>99</v>
      </c>
      <c r="D5153" s="19" t="str">
        <f t="shared" si="480"/>
        <v>Financials</v>
      </c>
      <c r="E5153" s="19" t="str">
        <f t="shared" si="481"/>
        <v>Financials</v>
      </c>
      <c r="F5153" s="100">
        <v>7.4144000000000002E-2</v>
      </c>
      <c r="G5153" s="101">
        <v>6.718</v>
      </c>
      <c r="H5153" s="98">
        <v>0.17996000000000001</v>
      </c>
      <c r="I5153" s="20">
        <f t="shared" si="482"/>
        <v>1</v>
      </c>
      <c r="J5153" s="102">
        <f t="shared" si="483"/>
        <v>1.1036618041083655E-2</v>
      </c>
      <c r="K5153" s="102">
        <f t="shared" si="484"/>
        <v>6.1328173155610441E-2</v>
      </c>
      <c r="L5153" s="96">
        <f t="shared" si="485"/>
        <v>7.4144000000000002E-2</v>
      </c>
    </row>
    <row r="5154" spans="1:12" ht="13.95" customHeight="1" x14ac:dyDescent="0.3">
      <c r="A5154" s="94">
        <v>43982</v>
      </c>
      <c r="B5154" s="57" t="s">
        <v>159</v>
      </c>
      <c r="C5154" s="57" t="s">
        <v>99</v>
      </c>
      <c r="D5154" s="19" t="str">
        <f t="shared" si="480"/>
        <v>Financials</v>
      </c>
      <c r="E5154" s="19" t="str">
        <f t="shared" si="481"/>
        <v>Financials</v>
      </c>
      <c r="F5154" s="100">
        <v>6.9097000000000006E-2</v>
      </c>
      <c r="G5154" s="101">
        <v>7.2910000000000004</v>
      </c>
      <c r="H5154" s="98">
        <v>0.16708000000000001</v>
      </c>
      <c r="I5154" s="20">
        <f t="shared" si="482"/>
        <v>1</v>
      </c>
      <c r="J5154" s="102">
        <f t="shared" si="483"/>
        <v>9.4770264709916341E-3</v>
      </c>
      <c r="K5154" s="102">
        <f t="shared" si="484"/>
        <v>5.6721489531910661E-2</v>
      </c>
      <c r="L5154" s="96">
        <f t="shared" si="485"/>
        <v>6.9097000000000006E-2</v>
      </c>
    </row>
    <row r="5155" spans="1:12" ht="13.95" customHeight="1" x14ac:dyDescent="0.3">
      <c r="A5155" s="94">
        <v>44012</v>
      </c>
      <c r="B5155" s="57" t="s">
        <v>159</v>
      </c>
      <c r="C5155" s="57" t="s">
        <v>99</v>
      </c>
      <c r="D5155" s="19" t="str">
        <f t="shared" si="480"/>
        <v>Financials</v>
      </c>
      <c r="E5155" s="19" t="str">
        <f t="shared" si="481"/>
        <v>Financials</v>
      </c>
      <c r="F5155" s="100">
        <v>7.0056000000000007E-2</v>
      </c>
      <c r="G5155" s="101">
        <v>8.5969999999999995</v>
      </c>
      <c r="H5155" s="98">
        <v>0.15468999999999999</v>
      </c>
      <c r="I5155" s="20">
        <f t="shared" si="482"/>
        <v>1</v>
      </c>
      <c r="J5155" s="102">
        <f t="shared" si="483"/>
        <v>8.1488891473769937E-3</v>
      </c>
      <c r="K5155" s="102">
        <f t="shared" si="484"/>
        <v>5.2678836042258675E-2</v>
      </c>
      <c r="L5155" s="96">
        <f t="shared" si="485"/>
        <v>7.0056000000000007E-2</v>
      </c>
    </row>
    <row r="5156" spans="1:12" ht="13.95" customHeight="1" x14ac:dyDescent="0.3">
      <c r="A5156" s="94">
        <v>44043</v>
      </c>
      <c r="B5156" s="57" t="s">
        <v>159</v>
      </c>
      <c r="C5156" s="57" t="s">
        <v>99</v>
      </c>
      <c r="D5156" s="19" t="str">
        <f t="shared" si="480"/>
        <v>Financials</v>
      </c>
      <c r="E5156" s="19" t="str">
        <f t="shared" si="481"/>
        <v>Financials</v>
      </c>
      <c r="F5156" s="100">
        <v>6.8071999999999994E-2</v>
      </c>
      <c r="G5156" s="101">
        <v>9.18</v>
      </c>
      <c r="H5156" s="98">
        <v>0.15667</v>
      </c>
      <c r="I5156" s="20">
        <f t="shared" si="482"/>
        <v>1</v>
      </c>
      <c r="J5156" s="102">
        <f t="shared" si="483"/>
        <v>7.4152505446623091E-3</v>
      </c>
      <c r="K5156" s="102">
        <f t="shared" si="484"/>
        <v>4.7330379425941843E-2</v>
      </c>
      <c r="L5156" s="96">
        <f t="shared" si="485"/>
        <v>6.8071999999999994E-2</v>
      </c>
    </row>
    <row r="5157" spans="1:12" ht="13.95" customHeight="1" x14ac:dyDescent="0.3">
      <c r="A5157" s="94">
        <v>44074</v>
      </c>
      <c r="B5157" s="57" t="s">
        <v>159</v>
      </c>
      <c r="C5157" s="57" t="s">
        <v>99</v>
      </c>
      <c r="D5157" s="19" t="str">
        <f t="shared" si="480"/>
        <v>Financials</v>
      </c>
      <c r="E5157" s="19" t="str">
        <f t="shared" si="481"/>
        <v>Financials</v>
      </c>
      <c r="F5157" s="100">
        <v>6.1820000000000007E-2</v>
      </c>
      <c r="G5157" s="101">
        <v>8.0229999999999997</v>
      </c>
      <c r="H5157" s="98">
        <v>0.15694</v>
      </c>
      <c r="I5157" s="20">
        <f t="shared" si="482"/>
        <v>1</v>
      </c>
      <c r="J5157" s="102">
        <f t="shared" si="483"/>
        <v>7.7053471270098475E-3</v>
      </c>
      <c r="K5157" s="102">
        <f t="shared" si="484"/>
        <v>4.9097407461512983E-2</v>
      </c>
      <c r="L5157" s="96">
        <f t="shared" si="485"/>
        <v>6.1820000000000007E-2</v>
      </c>
    </row>
    <row r="5158" spans="1:12" ht="13.95" customHeight="1" x14ac:dyDescent="0.3">
      <c r="A5158" s="94">
        <v>44104</v>
      </c>
      <c r="B5158" s="57" t="s">
        <v>159</v>
      </c>
      <c r="C5158" s="57" t="s">
        <v>99</v>
      </c>
      <c r="D5158" s="19" t="str">
        <f t="shared" si="480"/>
        <v>Financials</v>
      </c>
      <c r="E5158" s="19" t="str">
        <f t="shared" si="481"/>
        <v>Financials</v>
      </c>
      <c r="F5158" s="100">
        <v>6.1823000000000003E-2</v>
      </c>
      <c r="G5158" s="101">
        <v>7.3739999999999997</v>
      </c>
      <c r="H5158" s="98">
        <v>0.15997</v>
      </c>
      <c r="I5158" s="20">
        <f t="shared" si="482"/>
        <v>1</v>
      </c>
      <c r="J5158" s="102">
        <f t="shared" si="483"/>
        <v>8.3839164632492549E-3</v>
      </c>
      <c r="K5158" s="102">
        <f t="shared" si="484"/>
        <v>5.240930463992783E-2</v>
      </c>
      <c r="L5158" s="96">
        <f t="shared" si="485"/>
        <v>6.1823000000000003E-2</v>
      </c>
    </row>
    <row r="5159" spans="1:12" ht="13.95" customHeight="1" x14ac:dyDescent="0.3">
      <c r="A5159" s="94">
        <v>44135</v>
      </c>
      <c r="B5159" s="57" t="s">
        <v>159</v>
      </c>
      <c r="C5159" s="57" t="s">
        <v>99</v>
      </c>
      <c r="D5159" s="19" t="str">
        <f t="shared" si="480"/>
        <v>Financials</v>
      </c>
      <c r="E5159" s="19" t="str">
        <f t="shared" si="481"/>
        <v>Financials</v>
      </c>
      <c r="F5159" s="100">
        <v>6.4783999999999994E-2</v>
      </c>
      <c r="G5159" s="101">
        <v>7.47</v>
      </c>
      <c r="H5159" s="98">
        <v>0.16464000000000001</v>
      </c>
      <c r="I5159" s="20">
        <f t="shared" si="482"/>
        <v>1</v>
      </c>
      <c r="J5159" s="102">
        <f t="shared" si="483"/>
        <v>8.6725568942436406E-3</v>
      </c>
      <c r="K5159" s="102">
        <f t="shared" si="484"/>
        <v>5.2675880067077505E-2</v>
      </c>
      <c r="L5159" s="96">
        <f t="shared" si="485"/>
        <v>6.4783999999999994E-2</v>
      </c>
    </row>
    <row r="5160" spans="1:12" ht="13.95" customHeight="1" x14ac:dyDescent="0.3">
      <c r="A5160" s="94">
        <v>44165</v>
      </c>
      <c r="B5160" s="57" t="s">
        <v>159</v>
      </c>
      <c r="C5160" s="57" t="s">
        <v>99</v>
      </c>
      <c r="D5160" s="19" t="str">
        <f t="shared" si="480"/>
        <v>Financials</v>
      </c>
      <c r="E5160" s="19" t="str">
        <f t="shared" si="481"/>
        <v>Financials</v>
      </c>
      <c r="F5160" s="100">
        <v>6.8059999999999996E-2</v>
      </c>
      <c r="G5160" s="101">
        <v>8.4429999999999996</v>
      </c>
      <c r="H5160" s="98">
        <v>0.17346</v>
      </c>
      <c r="I5160" s="20">
        <f t="shared" si="482"/>
        <v>1</v>
      </c>
      <c r="J5160" s="102">
        <f t="shared" si="483"/>
        <v>8.0611157171621463E-3</v>
      </c>
      <c r="K5160" s="102">
        <f t="shared" si="484"/>
        <v>4.6472476174115915E-2</v>
      </c>
      <c r="L5160" s="96">
        <f t="shared" si="485"/>
        <v>6.8059999999999996E-2</v>
      </c>
    </row>
    <row r="5161" spans="1:12" ht="13.95" customHeight="1" x14ac:dyDescent="0.3">
      <c r="A5161" s="94">
        <v>44196</v>
      </c>
      <c r="B5161" s="57" t="s">
        <v>159</v>
      </c>
      <c r="C5161" s="57" t="s">
        <v>99</v>
      </c>
      <c r="D5161" s="19" t="str">
        <f t="shared" si="480"/>
        <v>Financials</v>
      </c>
      <c r="E5161" s="19" t="str">
        <f t="shared" si="481"/>
        <v>Financials</v>
      </c>
      <c r="F5161" s="100">
        <v>7.0012000000000005E-2</v>
      </c>
      <c r="G5161" s="101">
        <v>9.1720000000000006</v>
      </c>
      <c r="H5161" s="98">
        <v>0.17923</v>
      </c>
      <c r="I5161" s="20">
        <f t="shared" si="482"/>
        <v>1</v>
      </c>
      <c r="J5161" s="102">
        <f t="shared" si="483"/>
        <v>7.6332315743567383E-3</v>
      </c>
      <c r="K5161" s="102">
        <f t="shared" si="484"/>
        <v>4.2589028479365833E-2</v>
      </c>
      <c r="L5161" s="96">
        <f t="shared" si="485"/>
        <v>7.0012000000000005E-2</v>
      </c>
    </row>
    <row r="5162" spans="1:12" ht="13.95" customHeight="1" x14ac:dyDescent="0.3">
      <c r="A5162" s="94">
        <v>44227</v>
      </c>
      <c r="B5162" s="57" t="s">
        <v>159</v>
      </c>
      <c r="C5162" s="57" t="s">
        <v>99</v>
      </c>
      <c r="D5162" s="19" t="str">
        <f t="shared" si="480"/>
        <v>Financials</v>
      </c>
      <c r="E5162" s="19" t="str">
        <f t="shared" si="481"/>
        <v>Financials</v>
      </c>
      <c r="F5162" s="100">
        <v>6.368E-2</v>
      </c>
      <c r="G5162" s="101">
        <v>8.1449999999999996</v>
      </c>
      <c r="H5162" s="98">
        <v>0.18098</v>
      </c>
      <c r="I5162" s="20">
        <f t="shared" si="482"/>
        <v>1</v>
      </c>
      <c r="J5162" s="102">
        <f t="shared" si="483"/>
        <v>7.818293431553101E-3</v>
      </c>
      <c r="K5162" s="102">
        <f t="shared" si="484"/>
        <v>4.3199764789220364E-2</v>
      </c>
      <c r="L5162" s="96">
        <f t="shared" si="485"/>
        <v>6.368E-2</v>
      </c>
    </row>
    <row r="5163" spans="1:12" ht="13.95" customHeight="1" x14ac:dyDescent="0.3">
      <c r="A5163" s="94">
        <v>44255</v>
      </c>
      <c r="B5163" s="57" t="s">
        <v>159</v>
      </c>
      <c r="C5163" s="57" t="s">
        <v>99</v>
      </c>
      <c r="D5163" s="19" t="str">
        <f t="shared" si="480"/>
        <v>Financials</v>
      </c>
      <c r="E5163" s="19" t="str">
        <f t="shared" si="481"/>
        <v>Financials</v>
      </c>
      <c r="F5163" s="100">
        <v>5.9970000000000002E-2</v>
      </c>
      <c r="G5163" s="101">
        <v>7.5960000000000001</v>
      </c>
      <c r="H5163" s="98">
        <v>0.17699000000000001</v>
      </c>
      <c r="I5163" s="20">
        <f t="shared" si="482"/>
        <v>1</v>
      </c>
      <c r="J5163" s="102">
        <f t="shared" si="483"/>
        <v>7.8949447077409172E-3</v>
      </c>
      <c r="K5163" s="102">
        <f t="shared" si="484"/>
        <v>4.4606727542465203E-2</v>
      </c>
      <c r="L5163" s="96">
        <f t="shared" si="485"/>
        <v>5.9970000000000002E-2</v>
      </c>
    </row>
    <row r="5164" spans="1:12" ht="13.95" customHeight="1" x14ac:dyDescent="0.3">
      <c r="A5164" s="94">
        <v>44286</v>
      </c>
      <c r="B5164" s="57" t="s">
        <v>159</v>
      </c>
      <c r="C5164" s="57" t="s">
        <v>99</v>
      </c>
      <c r="D5164" s="19" t="str">
        <f t="shared" si="480"/>
        <v>Financials</v>
      </c>
      <c r="E5164" s="19" t="str">
        <f t="shared" si="481"/>
        <v>Financials</v>
      </c>
      <c r="F5164" s="100">
        <v>6.2379999999999998E-2</v>
      </c>
      <c r="G5164" s="101">
        <v>8.4250000000000007</v>
      </c>
      <c r="H5164" s="98">
        <v>0.17165</v>
      </c>
      <c r="I5164" s="20">
        <f t="shared" si="482"/>
        <v>1</v>
      </c>
      <c r="J5164" s="102">
        <f t="shared" si="483"/>
        <v>7.4041543026706225E-3</v>
      </c>
      <c r="K5164" s="102">
        <f t="shared" si="484"/>
        <v>4.3135183819811379E-2</v>
      </c>
      <c r="L5164" s="96">
        <f t="shared" si="485"/>
        <v>6.2379999999999998E-2</v>
      </c>
    </row>
    <row r="5165" spans="1:12" ht="13.95" customHeight="1" x14ac:dyDescent="0.3">
      <c r="A5165" s="94">
        <v>44316</v>
      </c>
      <c r="B5165" s="57" t="s">
        <v>159</v>
      </c>
      <c r="C5165" s="57" t="s">
        <v>99</v>
      </c>
      <c r="D5165" s="19" t="str">
        <f t="shared" si="480"/>
        <v>Financials</v>
      </c>
      <c r="E5165" s="19" t="str">
        <f t="shared" si="481"/>
        <v>Financials</v>
      </c>
      <c r="F5165" s="100">
        <v>6.096E-2</v>
      </c>
      <c r="G5165" s="101">
        <v>8.11</v>
      </c>
      <c r="H5165" s="98">
        <v>0.17513000000000001</v>
      </c>
      <c r="I5165" s="20">
        <f t="shared" si="482"/>
        <v>1</v>
      </c>
      <c r="J5165" s="102">
        <f t="shared" si="483"/>
        <v>7.516646115906289E-3</v>
      </c>
      <c r="K5165" s="102">
        <f t="shared" si="484"/>
        <v>4.2920379808749437E-2</v>
      </c>
      <c r="L5165" s="96">
        <f t="shared" si="485"/>
        <v>6.096E-2</v>
      </c>
    </row>
    <row r="5166" spans="1:12" ht="13.95" customHeight="1" x14ac:dyDescent="0.3">
      <c r="A5166" s="94">
        <v>44347</v>
      </c>
      <c r="B5166" s="57" t="s">
        <v>159</v>
      </c>
      <c r="C5166" s="57" t="s">
        <v>99</v>
      </c>
      <c r="D5166" s="19" t="str">
        <f t="shared" si="480"/>
        <v>Financials</v>
      </c>
      <c r="E5166" s="19" t="str">
        <f t="shared" si="481"/>
        <v>Financials</v>
      </c>
      <c r="F5166" s="100">
        <v>6.1600000000000002E-2</v>
      </c>
      <c r="G5166" s="101">
        <v>8.8580000000000005</v>
      </c>
      <c r="H5166" s="98">
        <v>0.17480000000000001</v>
      </c>
      <c r="I5166" s="20">
        <f t="shared" si="482"/>
        <v>1</v>
      </c>
      <c r="J5166" s="102">
        <f t="shared" si="483"/>
        <v>6.954165725897494E-3</v>
      </c>
      <c r="K5166" s="102">
        <f t="shared" si="484"/>
        <v>3.9783556784310607E-2</v>
      </c>
      <c r="L5166" s="96">
        <f t="shared" si="485"/>
        <v>6.1600000000000002E-2</v>
      </c>
    </row>
    <row r="5167" spans="1:12" ht="13.95" customHeight="1" x14ac:dyDescent="0.3">
      <c r="A5167" s="94">
        <v>44377</v>
      </c>
      <c r="B5167" s="57" t="s">
        <v>159</v>
      </c>
      <c r="C5167" s="57" t="s">
        <v>99</v>
      </c>
      <c r="D5167" s="19" t="str">
        <f t="shared" si="480"/>
        <v>Financials</v>
      </c>
      <c r="E5167" s="19" t="str">
        <f t="shared" si="481"/>
        <v>Financials</v>
      </c>
      <c r="F5167" s="100">
        <v>6.1940000000000002E-2</v>
      </c>
      <c r="G5167" s="101">
        <v>8.8889999999999993</v>
      </c>
      <c r="H5167" s="98">
        <v>0.17455999999999999</v>
      </c>
      <c r="I5167" s="20">
        <f t="shared" si="482"/>
        <v>1</v>
      </c>
      <c r="J5167" s="102">
        <f t="shared" si="483"/>
        <v>6.9681628979637762E-3</v>
      </c>
      <c r="K5167" s="102">
        <f t="shared" si="484"/>
        <v>3.991844006624528E-2</v>
      </c>
      <c r="L5167" s="96">
        <f t="shared" si="485"/>
        <v>6.1940000000000002E-2</v>
      </c>
    </row>
    <row r="5168" spans="1:12" ht="13.95" customHeight="1" x14ac:dyDescent="0.3">
      <c r="A5168" s="94">
        <v>44408</v>
      </c>
      <c r="B5168" s="57" t="s">
        <v>159</v>
      </c>
      <c r="C5168" s="57" t="s">
        <v>99</v>
      </c>
      <c r="D5168" s="19" t="str">
        <f t="shared" si="480"/>
        <v>Financials</v>
      </c>
      <c r="E5168" s="19" t="str">
        <f t="shared" si="481"/>
        <v>Financials</v>
      </c>
      <c r="F5168" s="100">
        <v>6.5460000000000004E-2</v>
      </c>
      <c r="G5168" s="101">
        <v>8.8239999999999998</v>
      </c>
      <c r="H5168" s="98">
        <v>0.17823</v>
      </c>
      <c r="I5168" s="20">
        <f t="shared" si="482"/>
        <v>1</v>
      </c>
      <c r="J5168" s="102">
        <f t="shared" si="483"/>
        <v>7.4184043517679064E-3</v>
      </c>
      <c r="K5168" s="102">
        <f t="shared" si="484"/>
        <v>4.1622646870717088E-2</v>
      </c>
      <c r="L5168" s="96">
        <f t="shared" si="485"/>
        <v>6.5460000000000004E-2</v>
      </c>
    </row>
    <row r="5169" spans="1:12" ht="13.95" customHeight="1" x14ac:dyDescent="0.3">
      <c r="A5169" s="94">
        <v>44439</v>
      </c>
      <c r="B5169" s="57" t="s">
        <v>159</v>
      </c>
      <c r="C5169" s="57" t="s">
        <v>99</v>
      </c>
      <c r="D5169" s="19" t="str">
        <f t="shared" si="480"/>
        <v>Financials</v>
      </c>
      <c r="E5169" s="19" t="str">
        <f t="shared" si="481"/>
        <v>Financials</v>
      </c>
      <c r="F5169" s="100">
        <v>6.9029999999999994E-2</v>
      </c>
      <c r="G5169" s="101">
        <v>8.8059999999999992</v>
      </c>
      <c r="H5169" s="98">
        <v>0.18720999999999999</v>
      </c>
      <c r="I5169" s="20">
        <f t="shared" si="482"/>
        <v>1</v>
      </c>
      <c r="J5169" s="102">
        <f t="shared" si="483"/>
        <v>7.8389734272087206E-3</v>
      </c>
      <c r="K5169" s="102">
        <f t="shared" si="484"/>
        <v>4.1872621266004599E-2</v>
      </c>
      <c r="L5169" s="96">
        <f t="shared" si="485"/>
        <v>6.9029999999999994E-2</v>
      </c>
    </row>
    <row r="5170" spans="1:12" ht="13.95" customHeight="1" x14ac:dyDescent="0.3">
      <c r="A5170" s="94">
        <v>44469</v>
      </c>
      <c r="B5170" s="57" t="s">
        <v>159</v>
      </c>
      <c r="C5170" s="57" t="s">
        <v>99</v>
      </c>
      <c r="D5170" s="19" t="str">
        <f t="shared" si="480"/>
        <v>Financials</v>
      </c>
      <c r="E5170" s="19" t="str">
        <f t="shared" si="481"/>
        <v>Financials</v>
      </c>
      <c r="F5170" s="100">
        <v>6.4100000000000004E-2</v>
      </c>
      <c r="G5170" s="101">
        <v>8.1839999999999993</v>
      </c>
      <c r="H5170" s="98">
        <v>0.18934999999999999</v>
      </c>
      <c r="I5170" s="20">
        <f t="shared" si="482"/>
        <v>1</v>
      </c>
      <c r="J5170" s="102">
        <f t="shared" si="483"/>
        <v>7.832355816226785E-3</v>
      </c>
      <c r="K5170" s="102">
        <f t="shared" si="484"/>
        <v>4.1364435258657434E-2</v>
      </c>
      <c r="L5170" s="96">
        <f t="shared" si="485"/>
        <v>6.4100000000000004E-2</v>
      </c>
    </row>
    <row r="5171" spans="1:12" ht="13.95" customHeight="1" x14ac:dyDescent="0.3">
      <c r="A5171" s="94">
        <v>44500</v>
      </c>
      <c r="B5171" s="57" t="s">
        <v>159</v>
      </c>
      <c r="C5171" s="57" t="s">
        <v>99</v>
      </c>
      <c r="D5171" s="19" t="str">
        <f t="shared" si="480"/>
        <v>Financials</v>
      </c>
      <c r="E5171" s="19" t="str">
        <f t="shared" si="481"/>
        <v>Financials</v>
      </c>
      <c r="F5171" s="100">
        <v>5.5999999999999987E-2</v>
      </c>
      <c r="G5171" s="101">
        <v>7.9269999999999996</v>
      </c>
      <c r="H5171" s="98">
        <v>0.19156000000000001</v>
      </c>
      <c r="I5171" s="20">
        <f t="shared" si="482"/>
        <v>1</v>
      </c>
      <c r="J5171" s="102">
        <f t="shared" si="483"/>
        <v>7.0644632269458796E-3</v>
      </c>
      <c r="K5171" s="102">
        <f t="shared" si="484"/>
        <v>3.6878592748725618E-2</v>
      </c>
      <c r="L5171" s="96">
        <f t="shared" si="485"/>
        <v>5.5999999999999987E-2</v>
      </c>
    </row>
    <row r="5172" spans="1:12" ht="13.95" customHeight="1" x14ac:dyDescent="0.3">
      <c r="A5172" s="94">
        <v>44530</v>
      </c>
      <c r="B5172" s="57" t="s">
        <v>159</v>
      </c>
      <c r="C5172" s="57" t="s">
        <v>99</v>
      </c>
      <c r="D5172" s="19" t="str">
        <f t="shared" si="480"/>
        <v>Financials</v>
      </c>
      <c r="E5172" s="19" t="str">
        <f t="shared" si="481"/>
        <v>Financials</v>
      </c>
      <c r="F5172" s="100">
        <v>5.4800000000000001E-2</v>
      </c>
      <c r="G5172" s="101">
        <v>7.62</v>
      </c>
      <c r="H5172" s="98">
        <v>0.19603999999999999</v>
      </c>
      <c r="I5172" s="20">
        <f t="shared" si="482"/>
        <v>1</v>
      </c>
      <c r="J5172" s="102">
        <f t="shared" si="483"/>
        <v>7.1916010498687668E-3</v>
      </c>
      <c r="K5172" s="102">
        <f t="shared" si="484"/>
        <v>3.6684355488006359E-2</v>
      </c>
      <c r="L5172" s="96">
        <f t="shared" si="485"/>
        <v>5.4800000000000001E-2</v>
      </c>
    </row>
    <row r="5173" spans="1:12" ht="13.95" customHeight="1" x14ac:dyDescent="0.3">
      <c r="A5173" s="94">
        <v>44561</v>
      </c>
      <c r="B5173" s="57" t="s">
        <v>159</v>
      </c>
      <c r="C5173" s="57" t="s">
        <v>99</v>
      </c>
      <c r="D5173" s="19" t="str">
        <f t="shared" si="480"/>
        <v>Financials</v>
      </c>
      <c r="E5173" s="19" t="str">
        <f t="shared" si="481"/>
        <v>Financials</v>
      </c>
      <c r="F5173" s="100">
        <v>5.0139999999999997E-2</v>
      </c>
      <c r="G5173" s="101">
        <v>7.1120000000000001</v>
      </c>
      <c r="H5173" s="98">
        <v>0.19303999999999999</v>
      </c>
      <c r="I5173" s="20">
        <f t="shared" si="482"/>
        <v>1</v>
      </c>
      <c r="J5173" s="102">
        <f t="shared" si="483"/>
        <v>7.0500562429696286E-3</v>
      </c>
      <c r="K5173" s="102">
        <f t="shared" si="484"/>
        <v>3.6521219658980669E-2</v>
      </c>
      <c r="L5173" s="96">
        <f t="shared" si="485"/>
        <v>5.0139999999999997E-2</v>
      </c>
    </row>
    <row r="5174" spans="1:12" ht="13.95" customHeight="1" x14ac:dyDescent="0.3">
      <c r="A5174" s="94">
        <v>44592</v>
      </c>
      <c r="B5174" s="57" t="s">
        <v>159</v>
      </c>
      <c r="C5174" s="57" t="s">
        <v>99</v>
      </c>
      <c r="D5174" s="19" t="str">
        <f t="shared" si="480"/>
        <v>Financials</v>
      </c>
      <c r="E5174" s="19" t="str">
        <f t="shared" si="481"/>
        <v>Financials</v>
      </c>
      <c r="F5174" s="100">
        <v>5.672E-2</v>
      </c>
      <c r="G5174" s="101">
        <v>8.5120000000000005</v>
      </c>
      <c r="H5174" s="98">
        <v>0.19298999999999999</v>
      </c>
      <c r="I5174" s="20">
        <f t="shared" si="482"/>
        <v>1</v>
      </c>
      <c r="J5174" s="102">
        <f t="shared" si="483"/>
        <v>6.663533834586466E-3</v>
      </c>
      <c r="K5174" s="102">
        <f t="shared" si="484"/>
        <v>3.4527871053352331E-2</v>
      </c>
      <c r="L5174" s="96">
        <f t="shared" si="485"/>
        <v>5.672E-2</v>
      </c>
    </row>
    <row r="5175" spans="1:12" ht="13.95" customHeight="1" x14ac:dyDescent="0.3">
      <c r="A5175" s="94">
        <v>44620</v>
      </c>
      <c r="B5175" s="57" t="s">
        <v>159</v>
      </c>
      <c r="C5175" s="57" t="s">
        <v>99</v>
      </c>
      <c r="D5175" s="19" t="str">
        <f t="shared" si="480"/>
        <v>Financials</v>
      </c>
      <c r="E5175" s="19" t="str">
        <f t="shared" si="481"/>
        <v>Financials</v>
      </c>
      <c r="F5175" s="100">
        <v>5.6480000000000002E-2</v>
      </c>
      <c r="G5175" s="101">
        <v>8.35</v>
      </c>
      <c r="H5175" s="98">
        <v>0.19270999999999999</v>
      </c>
      <c r="I5175" s="20">
        <f t="shared" si="482"/>
        <v>1</v>
      </c>
      <c r="J5175" s="102">
        <f t="shared" si="483"/>
        <v>6.7640718562874255E-3</v>
      </c>
      <c r="K5175" s="102">
        <f t="shared" si="484"/>
        <v>3.5099744986183519E-2</v>
      </c>
      <c r="L5175" s="96">
        <f t="shared" si="485"/>
        <v>5.6480000000000002E-2</v>
      </c>
    </row>
    <row r="5176" spans="1:12" ht="13.95" customHeight="1" x14ac:dyDescent="0.3">
      <c r="A5176" s="94">
        <v>44651</v>
      </c>
      <c r="B5176" s="57" t="s">
        <v>159</v>
      </c>
      <c r="C5176" s="57" t="s">
        <v>99</v>
      </c>
      <c r="D5176" s="19" t="str">
        <f t="shared" si="480"/>
        <v>Financials</v>
      </c>
      <c r="E5176" s="19" t="str">
        <f t="shared" si="481"/>
        <v>Financials</v>
      </c>
      <c r="F5176" s="100">
        <v>5.7919999999999999E-2</v>
      </c>
      <c r="G5176" s="101">
        <v>8.8260000000000005</v>
      </c>
      <c r="H5176" s="98">
        <v>0.19367999999999999</v>
      </c>
      <c r="I5176" s="20">
        <f t="shared" si="482"/>
        <v>1</v>
      </c>
      <c r="J5176" s="102">
        <f t="shared" si="483"/>
        <v>6.5624291864944482E-3</v>
      </c>
      <c r="K5176" s="102">
        <f t="shared" si="484"/>
        <v>3.3882843796439736E-2</v>
      </c>
      <c r="L5176" s="96">
        <f t="shared" si="485"/>
        <v>5.7919999999999999E-2</v>
      </c>
    </row>
    <row r="5177" spans="1:12" ht="13.95" customHeight="1" x14ac:dyDescent="0.3">
      <c r="A5177" s="94">
        <v>44681</v>
      </c>
      <c r="B5177" s="57" t="s">
        <v>159</v>
      </c>
      <c r="C5177" s="57" t="s">
        <v>99</v>
      </c>
      <c r="D5177" s="19" t="str">
        <f t="shared" si="480"/>
        <v>Financials</v>
      </c>
      <c r="E5177" s="19" t="str">
        <f t="shared" si="481"/>
        <v>Financials</v>
      </c>
      <c r="F5177" s="100">
        <v>5.6619999999999997E-2</v>
      </c>
      <c r="G5177" s="101">
        <v>7.5750000000000002</v>
      </c>
      <c r="H5177" s="98">
        <v>0.19516</v>
      </c>
      <c r="I5177" s="20">
        <f t="shared" si="482"/>
        <v>1</v>
      </c>
      <c r="J5177" s="102">
        <f t="shared" si="483"/>
        <v>7.4745874587458742E-3</v>
      </c>
      <c r="K5177" s="102">
        <f t="shared" si="484"/>
        <v>3.8299792266580625E-2</v>
      </c>
      <c r="L5177" s="96">
        <f t="shared" si="485"/>
        <v>5.6619999999999997E-2</v>
      </c>
    </row>
    <row r="5178" spans="1:12" ht="13.95" customHeight="1" x14ac:dyDescent="0.3">
      <c r="A5178" s="94">
        <v>44712</v>
      </c>
      <c r="B5178" s="57" t="s">
        <v>159</v>
      </c>
      <c r="C5178" s="57" t="s">
        <v>99</v>
      </c>
      <c r="D5178" s="19" t="str">
        <f t="shared" si="480"/>
        <v>Financials</v>
      </c>
      <c r="E5178" s="19" t="str">
        <f t="shared" si="481"/>
        <v>Financials</v>
      </c>
      <c r="F5178" s="100">
        <v>6.1069999999999999E-2</v>
      </c>
      <c r="G5178" s="101">
        <v>8.1639999999999997</v>
      </c>
      <c r="H5178" s="98">
        <v>0.1961</v>
      </c>
      <c r="I5178" s="20">
        <f t="shared" si="482"/>
        <v>1</v>
      </c>
      <c r="J5178" s="102">
        <f t="shared" si="483"/>
        <v>7.4804017638412544E-3</v>
      </c>
      <c r="K5178" s="102">
        <f t="shared" si="484"/>
        <v>3.8145852951765702E-2</v>
      </c>
      <c r="L5178" s="96">
        <f t="shared" si="485"/>
        <v>6.1069999999999999E-2</v>
      </c>
    </row>
    <row r="5179" spans="1:12" ht="13.95" customHeight="1" x14ac:dyDescent="0.3">
      <c r="A5179" s="94">
        <v>44742</v>
      </c>
      <c r="B5179" s="57" t="s">
        <v>159</v>
      </c>
      <c r="C5179" s="57" t="s">
        <v>99</v>
      </c>
      <c r="D5179" s="19" t="str">
        <f t="shared" si="480"/>
        <v>Financials</v>
      </c>
      <c r="E5179" s="19" t="str">
        <f t="shared" si="481"/>
        <v>Financials</v>
      </c>
      <c r="F5179" s="100">
        <v>5.9189999999999993E-2</v>
      </c>
      <c r="G5179" s="101">
        <v>7.0129999999999999</v>
      </c>
      <c r="H5179" s="98">
        <v>0.19572000000000001</v>
      </c>
      <c r="I5179" s="20">
        <f t="shared" si="482"/>
        <v>1</v>
      </c>
      <c r="J5179" s="102">
        <f t="shared" si="483"/>
        <v>8.4400399258519887E-3</v>
      </c>
      <c r="K5179" s="102">
        <f t="shared" si="484"/>
        <v>4.3123032525301391E-2</v>
      </c>
      <c r="L5179" s="96">
        <f t="shared" si="485"/>
        <v>5.9189999999999993E-2</v>
      </c>
    </row>
    <row r="5180" spans="1:12" ht="13.95" customHeight="1" x14ac:dyDescent="0.3">
      <c r="A5180" s="94">
        <v>44773</v>
      </c>
      <c r="B5180" s="57" t="s">
        <v>159</v>
      </c>
      <c r="C5180" s="57" t="s">
        <v>99</v>
      </c>
      <c r="D5180" s="19" t="str">
        <f t="shared" si="480"/>
        <v>Financials</v>
      </c>
      <c r="E5180" s="19" t="str">
        <f t="shared" si="481"/>
        <v>Financials</v>
      </c>
      <c r="F5180" s="100">
        <v>5.8779999999999999E-2</v>
      </c>
      <c r="G5180" s="101">
        <v>7.2309999999999999</v>
      </c>
      <c r="H5180" s="98">
        <v>0.19455</v>
      </c>
      <c r="I5180" s="20">
        <f t="shared" si="482"/>
        <v>1</v>
      </c>
      <c r="J5180" s="102">
        <f t="shared" si="483"/>
        <v>8.1288895035264829E-3</v>
      </c>
      <c r="K5180" s="102">
        <f t="shared" si="484"/>
        <v>4.178303522758408E-2</v>
      </c>
      <c r="L5180" s="96">
        <f t="shared" si="485"/>
        <v>5.8779999999999999E-2</v>
      </c>
    </row>
    <row r="5181" spans="1:12" ht="13.95" customHeight="1" x14ac:dyDescent="0.3">
      <c r="A5181" s="94">
        <v>44804</v>
      </c>
      <c r="B5181" s="57" t="s">
        <v>159</v>
      </c>
      <c r="C5181" s="57" t="s">
        <v>99</v>
      </c>
      <c r="D5181" s="19" t="str">
        <f t="shared" si="480"/>
        <v>Financials</v>
      </c>
      <c r="E5181" s="19" t="str">
        <f t="shared" si="481"/>
        <v>Financials</v>
      </c>
      <c r="F5181" s="100">
        <v>6.2570000000000001E-2</v>
      </c>
      <c r="G5181" s="101">
        <v>7.6920000000000002</v>
      </c>
      <c r="H5181" s="98">
        <v>0.19778000000000001</v>
      </c>
      <c r="I5181" s="20">
        <f t="shared" si="482"/>
        <v>1</v>
      </c>
      <c r="J5181" s="102">
        <f t="shared" si="483"/>
        <v>8.1344253770150813E-3</v>
      </c>
      <c r="K5181" s="102">
        <f t="shared" si="484"/>
        <v>4.1128654955076754E-2</v>
      </c>
      <c r="L5181" s="96">
        <f t="shared" si="485"/>
        <v>6.2570000000000001E-2</v>
      </c>
    </row>
    <row r="5182" spans="1:12" ht="13.95" customHeight="1" x14ac:dyDescent="0.3">
      <c r="A5182" s="94">
        <v>44834</v>
      </c>
      <c r="B5182" s="57" t="s">
        <v>159</v>
      </c>
      <c r="C5182" s="57" t="s">
        <v>99</v>
      </c>
      <c r="D5182" s="19" t="str">
        <f t="shared" si="480"/>
        <v>Financials</v>
      </c>
      <c r="E5182" s="19" t="str">
        <f t="shared" si="481"/>
        <v>Financials</v>
      </c>
      <c r="F5182" s="100">
        <v>6.4950000000000008E-2</v>
      </c>
      <c r="G5182" s="101">
        <v>8.2200000000000006</v>
      </c>
      <c r="H5182" s="98">
        <v>0.19852</v>
      </c>
      <c r="I5182" s="20">
        <f t="shared" si="482"/>
        <v>1</v>
      </c>
      <c r="J5182" s="102">
        <f t="shared" si="483"/>
        <v>7.9014598540145982E-3</v>
      </c>
      <c r="K5182" s="102">
        <f t="shared" si="484"/>
        <v>3.9801832833037468E-2</v>
      </c>
      <c r="L5182" s="96">
        <f t="shared" si="485"/>
        <v>6.4950000000000008E-2</v>
      </c>
    </row>
    <row r="5183" spans="1:12" ht="13.95" customHeight="1" x14ac:dyDescent="0.3">
      <c r="A5183" s="94">
        <v>44865</v>
      </c>
      <c r="B5183" s="57" t="s">
        <v>159</v>
      </c>
      <c r="C5183" s="57" t="s">
        <v>99</v>
      </c>
      <c r="D5183" s="19" t="str">
        <f t="shared" si="480"/>
        <v>Financials</v>
      </c>
      <c r="E5183" s="19" t="str">
        <f t="shared" si="481"/>
        <v>Financials</v>
      </c>
      <c r="F5183" s="100">
        <v>6.6699999999999995E-2</v>
      </c>
      <c r="G5183" s="101">
        <v>8.782</v>
      </c>
      <c r="H5183" s="98">
        <v>0.19994999999999999</v>
      </c>
      <c r="I5183" s="20">
        <f t="shared" si="482"/>
        <v>1</v>
      </c>
      <c r="J5183" s="102">
        <f t="shared" si="483"/>
        <v>7.5950808471874284E-3</v>
      </c>
      <c r="K5183" s="102">
        <f t="shared" si="484"/>
        <v>3.7984900461052407E-2</v>
      </c>
      <c r="L5183" s="96">
        <f t="shared" si="485"/>
        <v>6.6699999999999995E-2</v>
      </c>
    </row>
    <row r="5184" spans="1:12" ht="13.95" customHeight="1" x14ac:dyDescent="0.3">
      <c r="A5184" s="94">
        <v>44895</v>
      </c>
      <c r="B5184" s="57" t="s">
        <v>159</v>
      </c>
      <c r="C5184" s="57" t="s">
        <v>99</v>
      </c>
      <c r="D5184" s="19" t="str">
        <f t="shared" si="480"/>
        <v>Financials</v>
      </c>
      <c r="E5184" s="19" t="str">
        <f t="shared" si="481"/>
        <v>Financials</v>
      </c>
      <c r="F5184" s="100">
        <v>5.9749999999999998E-2</v>
      </c>
      <c r="G5184" s="101">
        <v>7.3449999999999998</v>
      </c>
      <c r="H5184" s="98">
        <v>0.20455999999999999</v>
      </c>
      <c r="I5184" s="20">
        <f t="shared" si="482"/>
        <v>1</v>
      </c>
      <c r="J5184" s="102">
        <f t="shared" si="483"/>
        <v>8.1347855684138874E-3</v>
      </c>
      <c r="K5184" s="102">
        <f t="shared" si="484"/>
        <v>3.9767234886653735E-2</v>
      </c>
      <c r="L5184" s="96">
        <f t="shared" si="485"/>
        <v>5.9749999999999998E-2</v>
      </c>
    </row>
    <row r="5185" spans="1:12" ht="13.95" customHeight="1" x14ac:dyDescent="0.3">
      <c r="A5185" s="94">
        <v>44926</v>
      </c>
      <c r="B5185" s="57" t="s">
        <v>159</v>
      </c>
      <c r="C5185" s="57" t="s">
        <v>99</v>
      </c>
      <c r="D5185" s="19" t="str">
        <f t="shared" si="480"/>
        <v>Financials</v>
      </c>
      <c r="E5185" s="19" t="str">
        <f t="shared" si="481"/>
        <v>Financials</v>
      </c>
      <c r="F5185" s="100">
        <v>6.1670000000000003E-2</v>
      </c>
      <c r="G5185" s="101">
        <v>6.9660000000000002</v>
      </c>
      <c r="H5185" s="98">
        <v>0.20502999999999999</v>
      </c>
      <c r="I5185" s="20">
        <f t="shared" si="482"/>
        <v>1</v>
      </c>
      <c r="J5185" s="102">
        <f t="shared" si="483"/>
        <v>8.8530002871088139E-3</v>
      </c>
      <c r="K5185" s="102">
        <f t="shared" si="484"/>
        <v>4.317904836906216E-2</v>
      </c>
      <c r="L5185" s="96">
        <f t="shared" si="485"/>
        <v>6.1670000000000003E-2</v>
      </c>
    </row>
    <row r="5186" spans="1:12" ht="13.95" customHeight="1" x14ac:dyDescent="0.3">
      <c r="A5186" s="94">
        <v>44957</v>
      </c>
      <c r="B5186" s="57" t="s">
        <v>159</v>
      </c>
      <c r="C5186" s="57" t="s">
        <v>99</v>
      </c>
      <c r="D5186" s="19" t="str">
        <f t="shared" si="480"/>
        <v>Financials</v>
      </c>
      <c r="E5186" s="19" t="str">
        <f t="shared" si="481"/>
        <v>Financials</v>
      </c>
      <c r="F5186" s="100">
        <v>6.0639999999999999E-2</v>
      </c>
      <c r="G5186" s="101">
        <v>7.0129999999999999</v>
      </c>
      <c r="H5186" s="98">
        <v>0.20343</v>
      </c>
      <c r="I5186" s="20">
        <f t="shared" si="482"/>
        <v>1</v>
      </c>
      <c r="J5186" s="102">
        <f t="shared" si="483"/>
        <v>8.6467988022244403E-3</v>
      </c>
      <c r="K5186" s="102">
        <f t="shared" si="484"/>
        <v>4.2505032700311855E-2</v>
      </c>
      <c r="L5186" s="96">
        <f t="shared" si="485"/>
        <v>6.0639999999999999E-2</v>
      </c>
    </row>
    <row r="5187" spans="1:12" ht="13.95" customHeight="1" x14ac:dyDescent="0.3">
      <c r="A5187" s="94">
        <v>44985</v>
      </c>
      <c r="B5187" s="57" t="s">
        <v>159</v>
      </c>
      <c r="C5187" s="57" t="s">
        <v>99</v>
      </c>
      <c r="D5187" s="19" t="str">
        <f t="shared" si="480"/>
        <v>Financials</v>
      </c>
      <c r="E5187" s="19" t="str">
        <f t="shared" si="481"/>
        <v>Financials</v>
      </c>
      <c r="F5187" s="100">
        <v>6.5930000000000002E-2</v>
      </c>
      <c r="G5187" s="101">
        <v>6.899</v>
      </c>
      <c r="H5187" s="98">
        <v>0.20326</v>
      </c>
      <c r="I5187" s="20">
        <f t="shared" si="482"/>
        <v>1</v>
      </c>
      <c r="J5187" s="102">
        <f t="shared" si="483"/>
        <v>9.5564574576025522E-3</v>
      </c>
      <c r="K5187" s="102">
        <f t="shared" si="484"/>
        <v>4.7015927667040013E-2</v>
      </c>
      <c r="L5187" s="96">
        <f t="shared" si="485"/>
        <v>6.5930000000000002E-2</v>
      </c>
    </row>
    <row r="5188" spans="1:12" ht="13.95" customHeight="1" x14ac:dyDescent="0.3">
      <c r="A5188" s="94">
        <v>45016</v>
      </c>
      <c r="B5188" s="57" t="s">
        <v>159</v>
      </c>
      <c r="C5188" s="57" t="s">
        <v>99</v>
      </c>
      <c r="D5188" s="19" t="str">
        <f t="shared" si="480"/>
        <v>Financials</v>
      </c>
      <c r="E5188" s="19" t="str">
        <f t="shared" si="481"/>
        <v>Financials</v>
      </c>
      <c r="F5188" s="100">
        <v>6.6280000000000006E-2</v>
      </c>
      <c r="G5188" s="101">
        <v>6.6539999999999999</v>
      </c>
      <c r="H5188" s="98">
        <v>0.20269999999999999</v>
      </c>
      <c r="I5188" s="20">
        <f t="shared" si="482"/>
        <v>1</v>
      </c>
      <c r="J5188" s="102">
        <f t="shared" si="483"/>
        <v>9.9609257589419915E-3</v>
      </c>
      <c r="K5188" s="102">
        <f t="shared" si="484"/>
        <v>4.9141222293744409E-2</v>
      </c>
      <c r="L5188" s="96">
        <f t="shared" si="485"/>
        <v>6.6280000000000006E-2</v>
      </c>
    </row>
    <row r="5189" spans="1:12" ht="13.95" customHeight="1" x14ac:dyDescent="0.3">
      <c r="A5189" s="94">
        <v>45046</v>
      </c>
      <c r="B5189" s="57" t="s">
        <v>159</v>
      </c>
      <c r="C5189" s="57" t="s">
        <v>99</v>
      </c>
      <c r="D5189" s="19" t="str">
        <f t="shared" ref="D5189:D5252" si="486">VLOOKUP(C5189,GicsMap,2,FALSE)</f>
        <v>Financials</v>
      </c>
      <c r="E5189" s="19" t="str">
        <f t="shared" ref="E5189:E5252" si="487">IF(D5189="Cyclicals",IF(COUNTIF(GlobalList,B5189)&gt;0,"WEG &amp; Embraer","Cyclicals ex-WEG &amp; Embraer"),D5189)</f>
        <v>Financials</v>
      </c>
      <c r="F5189" s="100">
        <v>6.769E-2</v>
      </c>
      <c r="G5189" s="101">
        <v>6.9169999999999998</v>
      </c>
      <c r="H5189" s="98">
        <v>0.20257</v>
      </c>
      <c r="I5189" s="20">
        <f t="shared" ref="I5189:I5252" si="488">IF(AND(ISNUMBER(G5189),ISNUMBER(H5189),G5189&gt;=PEmin,G5189&lt;=PEmax,H5189&gt;=ROEmin,H5189&lt;=ROEmax),1,0)</f>
        <v>1</v>
      </c>
      <c r="J5189" s="102">
        <f t="shared" ref="J5189:J5252" si="489">IF(I5189=1,F5189/G5189,0)</f>
        <v>9.7860344079803378E-3</v>
      </c>
      <c r="K5189" s="102">
        <f t="shared" ref="K5189:K5252" si="490">IF(I5189=1,J5189/H5189,0)</f>
        <v>4.8309396297479081E-2</v>
      </c>
      <c r="L5189" s="96">
        <f t="shared" ref="L5189:L5252" si="491">I5189*F5189</f>
        <v>6.769E-2</v>
      </c>
    </row>
    <row r="5190" spans="1:12" ht="13.95" customHeight="1" x14ac:dyDescent="0.3">
      <c r="A5190" s="94">
        <v>45077</v>
      </c>
      <c r="B5190" s="57" t="s">
        <v>159</v>
      </c>
      <c r="C5190" s="57" t="s">
        <v>99</v>
      </c>
      <c r="D5190" s="19" t="str">
        <f t="shared" si="486"/>
        <v>Financials</v>
      </c>
      <c r="E5190" s="19" t="str">
        <f t="shared" si="487"/>
        <v>Financials</v>
      </c>
      <c r="F5190" s="100">
        <v>6.6390000000000005E-2</v>
      </c>
      <c r="G5190" s="101">
        <v>7.0170000000000003</v>
      </c>
      <c r="H5190" s="98">
        <v>0.20276</v>
      </c>
      <c r="I5190" s="20">
        <f t="shared" si="488"/>
        <v>1</v>
      </c>
      <c r="J5190" s="102">
        <f t="shared" si="489"/>
        <v>9.461308251389482E-3</v>
      </c>
      <c r="K5190" s="102">
        <f t="shared" si="490"/>
        <v>4.6662597412652801E-2</v>
      </c>
      <c r="L5190" s="96">
        <f t="shared" si="491"/>
        <v>6.6390000000000005E-2</v>
      </c>
    </row>
    <row r="5191" spans="1:12" ht="13.95" customHeight="1" x14ac:dyDescent="0.3">
      <c r="A5191" s="94">
        <v>45107</v>
      </c>
      <c r="B5191" s="57" t="s">
        <v>159</v>
      </c>
      <c r="C5191" s="57" t="s">
        <v>99</v>
      </c>
      <c r="D5191" s="19" t="str">
        <f t="shared" si="486"/>
        <v>Financials</v>
      </c>
      <c r="E5191" s="19" t="str">
        <f t="shared" si="487"/>
        <v>Financials</v>
      </c>
      <c r="F5191" s="100">
        <v>6.6409999999999997E-2</v>
      </c>
      <c r="G5191" s="101">
        <v>7.5090000000000003</v>
      </c>
      <c r="H5191" s="98">
        <v>0.20293</v>
      </c>
      <c r="I5191" s="20">
        <f t="shared" si="488"/>
        <v>1</v>
      </c>
      <c r="J5191" s="102">
        <f t="shared" si="489"/>
        <v>8.8440538021041411E-3</v>
      </c>
      <c r="K5191" s="102">
        <f t="shared" si="490"/>
        <v>4.3581795703464946E-2</v>
      </c>
      <c r="L5191" s="96">
        <f t="shared" si="491"/>
        <v>6.6409999999999997E-2</v>
      </c>
    </row>
    <row r="5192" spans="1:12" ht="13.95" customHeight="1" x14ac:dyDescent="0.3">
      <c r="A5192" s="94">
        <v>45138</v>
      </c>
      <c r="B5192" s="57" t="s">
        <v>159</v>
      </c>
      <c r="C5192" s="57" t="s">
        <v>99</v>
      </c>
      <c r="D5192" s="19" t="str">
        <f t="shared" si="486"/>
        <v>Financials</v>
      </c>
      <c r="E5192" s="19" t="str">
        <f t="shared" si="487"/>
        <v>Financials</v>
      </c>
      <c r="F5192" s="100">
        <v>6.4669999999999991E-2</v>
      </c>
      <c r="G5192" s="101">
        <v>7.4740000000000002</v>
      </c>
      <c r="H5192" s="98">
        <v>0.20255000000000001</v>
      </c>
      <c r="I5192" s="20">
        <f t="shared" si="488"/>
        <v>1</v>
      </c>
      <c r="J5192" s="102">
        <f t="shared" si="489"/>
        <v>8.6526625635536519E-3</v>
      </c>
      <c r="K5192" s="102">
        <f t="shared" si="490"/>
        <v>4.2718650029887194E-2</v>
      </c>
      <c r="L5192" s="96">
        <f t="shared" si="491"/>
        <v>6.4669999999999991E-2</v>
      </c>
    </row>
    <row r="5193" spans="1:12" ht="13.95" customHeight="1" x14ac:dyDescent="0.3">
      <c r="A5193" s="94">
        <v>45169</v>
      </c>
      <c r="B5193" s="57" t="s">
        <v>159</v>
      </c>
      <c r="C5193" s="57" t="s">
        <v>99</v>
      </c>
      <c r="D5193" s="19" t="str">
        <f t="shared" si="486"/>
        <v>Financials</v>
      </c>
      <c r="E5193" s="19" t="str">
        <f t="shared" si="487"/>
        <v>Financials</v>
      </c>
      <c r="F5193" s="100">
        <v>6.5930000000000002E-2</v>
      </c>
      <c r="G5193" s="101">
        <v>7.1479999999999997</v>
      </c>
      <c r="H5193" s="98">
        <v>0.20150000000000001</v>
      </c>
      <c r="I5193" s="20">
        <f t="shared" si="488"/>
        <v>1</v>
      </c>
      <c r="J5193" s="102">
        <f t="shared" si="489"/>
        <v>9.2235590374930062E-3</v>
      </c>
      <c r="K5193" s="102">
        <f t="shared" si="490"/>
        <v>4.5774486538426827E-2</v>
      </c>
      <c r="L5193" s="96">
        <f t="shared" si="491"/>
        <v>6.5930000000000002E-2</v>
      </c>
    </row>
    <row r="5194" spans="1:12" ht="13.95" customHeight="1" x14ac:dyDescent="0.3">
      <c r="A5194" s="94">
        <v>45199</v>
      </c>
      <c r="B5194" s="57" t="s">
        <v>159</v>
      </c>
      <c r="C5194" s="57" t="s">
        <v>99</v>
      </c>
      <c r="D5194" s="19" t="str">
        <f t="shared" si="486"/>
        <v>Financials</v>
      </c>
      <c r="E5194" s="19" t="str">
        <f t="shared" si="487"/>
        <v>Financials</v>
      </c>
      <c r="F5194" s="100">
        <v>6.4059999999999992E-2</v>
      </c>
      <c r="G5194" s="101">
        <v>7.0579999999999998</v>
      </c>
      <c r="H5194" s="98">
        <v>0.20244000000000001</v>
      </c>
      <c r="I5194" s="20">
        <f t="shared" si="488"/>
        <v>1</v>
      </c>
      <c r="J5194" s="102">
        <f t="shared" si="489"/>
        <v>9.0762255596486246E-3</v>
      </c>
      <c r="K5194" s="102">
        <f t="shared" si="490"/>
        <v>4.4834151154162338E-2</v>
      </c>
      <c r="L5194" s="96">
        <f t="shared" si="491"/>
        <v>6.4059999999999992E-2</v>
      </c>
    </row>
    <row r="5195" spans="1:12" ht="13.95" customHeight="1" x14ac:dyDescent="0.3">
      <c r="A5195" s="94">
        <v>45230</v>
      </c>
      <c r="B5195" s="57" t="s">
        <v>159</v>
      </c>
      <c r="C5195" s="57" t="s">
        <v>99</v>
      </c>
      <c r="D5195" s="19" t="str">
        <f t="shared" si="486"/>
        <v>Financials</v>
      </c>
      <c r="E5195" s="19" t="str">
        <f t="shared" si="487"/>
        <v>Financials</v>
      </c>
      <c r="F5195" s="100">
        <v>6.5090000000000009E-2</v>
      </c>
      <c r="G5195" s="101">
        <v>6.8440000000000003</v>
      </c>
      <c r="H5195" s="98">
        <v>0.20430999999999999</v>
      </c>
      <c r="I5195" s="20">
        <f t="shared" si="488"/>
        <v>1</v>
      </c>
      <c r="J5195" s="102">
        <f t="shared" si="489"/>
        <v>9.5105201636469915E-3</v>
      </c>
      <c r="K5195" s="102">
        <f t="shared" si="490"/>
        <v>4.6549459956179297E-2</v>
      </c>
      <c r="L5195" s="96">
        <f t="shared" si="491"/>
        <v>6.5090000000000009E-2</v>
      </c>
    </row>
    <row r="5196" spans="1:12" ht="13.95" customHeight="1" x14ac:dyDescent="0.3">
      <c r="A5196" s="94">
        <v>45260</v>
      </c>
      <c r="B5196" s="57" t="s">
        <v>159</v>
      </c>
      <c r="C5196" s="57" t="s">
        <v>99</v>
      </c>
      <c r="D5196" s="19" t="str">
        <f t="shared" si="486"/>
        <v>Financials</v>
      </c>
      <c r="E5196" s="19" t="str">
        <f t="shared" si="487"/>
        <v>Financials</v>
      </c>
      <c r="F5196" s="100">
        <v>6.8839999999999998E-2</v>
      </c>
      <c r="G5196" s="101">
        <v>7.9619999999999997</v>
      </c>
      <c r="H5196" s="98">
        <v>0.20799999999999999</v>
      </c>
      <c r="I5196" s="20">
        <f t="shared" si="488"/>
        <v>1</v>
      </c>
      <c r="J5196" s="102">
        <f t="shared" si="489"/>
        <v>8.6460688269279079E-3</v>
      </c>
      <c r="K5196" s="102">
        <f t="shared" si="490"/>
        <v>4.1567638590999559E-2</v>
      </c>
      <c r="L5196" s="96">
        <f t="shared" si="491"/>
        <v>6.8839999999999998E-2</v>
      </c>
    </row>
    <row r="5197" spans="1:12" ht="13.95" customHeight="1" x14ac:dyDescent="0.3">
      <c r="A5197" s="94">
        <v>45291</v>
      </c>
      <c r="B5197" s="57" t="s">
        <v>159</v>
      </c>
      <c r="C5197" s="57" t="s">
        <v>99</v>
      </c>
      <c r="D5197" s="19" t="str">
        <f t="shared" si="486"/>
        <v>Financials</v>
      </c>
      <c r="E5197" s="19" t="str">
        <f t="shared" si="487"/>
        <v>Financials</v>
      </c>
      <c r="F5197" s="100">
        <v>7.1260000000000004E-2</v>
      </c>
      <c r="G5197" s="101">
        <v>8.4939999999999998</v>
      </c>
      <c r="H5197" s="98">
        <v>0.20805999999999999</v>
      </c>
      <c r="I5197" s="20">
        <f t="shared" si="488"/>
        <v>1</v>
      </c>
      <c r="J5197" s="102">
        <f t="shared" si="489"/>
        <v>8.3894513774429007E-3</v>
      </c>
      <c r="K5197" s="102">
        <f t="shared" si="490"/>
        <v>4.0322269429217059E-2</v>
      </c>
      <c r="L5197" s="96">
        <f t="shared" si="491"/>
        <v>7.1260000000000004E-2</v>
      </c>
    </row>
    <row r="5198" spans="1:12" ht="13.95" customHeight="1" x14ac:dyDescent="0.3">
      <c r="A5198" s="94">
        <v>45322</v>
      </c>
      <c r="B5198" s="57" t="s">
        <v>159</v>
      </c>
      <c r="C5198" s="57" t="s">
        <v>99</v>
      </c>
      <c r="D5198" s="19" t="str">
        <f t="shared" si="486"/>
        <v>Financials</v>
      </c>
      <c r="E5198" s="19" t="str">
        <f t="shared" si="487"/>
        <v>Financials</v>
      </c>
      <c r="F5198" s="100">
        <v>7.2239999999999999E-2</v>
      </c>
      <c r="G5198" s="101">
        <v>8.0809999999999995</v>
      </c>
      <c r="H5198" s="98">
        <v>0.21248</v>
      </c>
      <c r="I5198" s="20">
        <f t="shared" si="488"/>
        <v>1</v>
      </c>
      <c r="J5198" s="102">
        <f t="shared" si="489"/>
        <v>8.93948768716743E-3</v>
      </c>
      <c r="K5198" s="102">
        <f t="shared" si="490"/>
        <v>4.2072137081925025E-2</v>
      </c>
      <c r="L5198" s="96">
        <f t="shared" si="491"/>
        <v>7.2239999999999999E-2</v>
      </c>
    </row>
    <row r="5199" spans="1:12" ht="13.95" customHeight="1" x14ac:dyDescent="0.3">
      <c r="A5199" s="94">
        <v>45351</v>
      </c>
      <c r="B5199" s="57" t="s">
        <v>159</v>
      </c>
      <c r="C5199" s="57" t="s">
        <v>99</v>
      </c>
      <c r="D5199" s="19" t="str">
        <f t="shared" si="486"/>
        <v>Financials</v>
      </c>
      <c r="E5199" s="19" t="str">
        <f t="shared" si="487"/>
        <v>Financials</v>
      </c>
      <c r="F5199" s="100">
        <v>7.4340000000000003E-2</v>
      </c>
      <c r="G5199" s="101">
        <v>8.1839999999999993</v>
      </c>
      <c r="H5199" s="98">
        <v>0.21518000000000001</v>
      </c>
      <c r="I5199" s="20">
        <f t="shared" si="488"/>
        <v>1</v>
      </c>
      <c r="J5199" s="102">
        <f t="shared" si="489"/>
        <v>9.0835777126099717E-3</v>
      </c>
      <c r="K5199" s="102">
        <f t="shared" si="490"/>
        <v>4.2213856829677349E-2</v>
      </c>
      <c r="L5199" s="96">
        <f t="shared" si="491"/>
        <v>7.4340000000000003E-2</v>
      </c>
    </row>
    <row r="5200" spans="1:12" ht="13.95" customHeight="1" x14ac:dyDescent="0.3">
      <c r="A5200" s="94">
        <v>45382</v>
      </c>
      <c r="B5200" s="57" t="s">
        <v>159</v>
      </c>
      <c r="C5200" s="57" t="s">
        <v>99</v>
      </c>
      <c r="D5200" s="19" t="str">
        <f t="shared" si="486"/>
        <v>Financials</v>
      </c>
      <c r="E5200" s="19" t="str">
        <f t="shared" si="487"/>
        <v>Financials</v>
      </c>
      <c r="F5200" s="100">
        <v>7.6969999999999997E-2</v>
      </c>
      <c r="G5200" s="101">
        <v>8.2940000000000005</v>
      </c>
      <c r="H5200" s="98">
        <v>0.21288000000000001</v>
      </c>
      <c r="I5200" s="20">
        <f t="shared" si="488"/>
        <v>1</v>
      </c>
      <c r="J5200" s="102">
        <f t="shared" si="489"/>
        <v>9.2802025560646245E-3</v>
      </c>
      <c r="K5200" s="102">
        <f t="shared" si="490"/>
        <v>4.3593585851487336E-2</v>
      </c>
      <c r="L5200" s="96">
        <f t="shared" si="491"/>
        <v>7.6969999999999997E-2</v>
      </c>
    </row>
    <row r="5201" spans="1:12" ht="13.95" customHeight="1" x14ac:dyDescent="0.3">
      <c r="A5201" s="94">
        <v>45412</v>
      </c>
      <c r="B5201" s="57" t="s">
        <v>159</v>
      </c>
      <c r="C5201" s="57" t="s">
        <v>99</v>
      </c>
      <c r="D5201" s="19" t="str">
        <f t="shared" si="486"/>
        <v>Financials</v>
      </c>
      <c r="E5201" s="19" t="str">
        <f t="shared" si="487"/>
        <v>Financials</v>
      </c>
      <c r="F5201" s="100">
        <v>7.1399999999999991E-2</v>
      </c>
      <c r="G5201" s="101">
        <v>7.4480000000000004</v>
      </c>
      <c r="H5201" s="98">
        <v>0.21274999999999999</v>
      </c>
      <c r="I5201" s="20">
        <f t="shared" si="488"/>
        <v>1</v>
      </c>
      <c r="J5201" s="102">
        <f t="shared" si="489"/>
        <v>9.5864661654135319E-3</v>
      </c>
      <c r="K5201" s="102">
        <f t="shared" si="490"/>
        <v>4.5059770460228118E-2</v>
      </c>
      <c r="L5201" s="96">
        <f t="shared" si="491"/>
        <v>7.1399999999999991E-2</v>
      </c>
    </row>
    <row r="5202" spans="1:12" ht="13.95" customHeight="1" x14ac:dyDescent="0.3">
      <c r="A5202" s="94">
        <v>45443</v>
      </c>
      <c r="B5202" s="57" t="s">
        <v>159</v>
      </c>
      <c r="C5202" s="57" t="s">
        <v>99</v>
      </c>
      <c r="D5202" s="19" t="str">
        <f t="shared" si="486"/>
        <v>Financials</v>
      </c>
      <c r="E5202" s="19" t="str">
        <f t="shared" si="487"/>
        <v>Financials</v>
      </c>
      <c r="F5202" s="100">
        <v>7.2730000000000003E-2</v>
      </c>
      <c r="G5202" s="101">
        <v>7.298</v>
      </c>
      <c r="H5202" s="98">
        <v>0.21511</v>
      </c>
      <c r="I5202" s="20">
        <f t="shared" si="488"/>
        <v>1</v>
      </c>
      <c r="J5202" s="102">
        <f t="shared" si="489"/>
        <v>9.9657440394628673E-3</v>
      </c>
      <c r="K5202" s="102">
        <f t="shared" si="490"/>
        <v>4.6328594855947501E-2</v>
      </c>
      <c r="L5202" s="96">
        <f t="shared" si="491"/>
        <v>7.2730000000000003E-2</v>
      </c>
    </row>
    <row r="5203" spans="1:12" ht="13.95" customHeight="1" x14ac:dyDescent="0.3">
      <c r="A5203" s="94">
        <v>45473</v>
      </c>
      <c r="B5203" s="57" t="s">
        <v>159</v>
      </c>
      <c r="C5203" s="57" t="s">
        <v>99</v>
      </c>
      <c r="D5203" s="19" t="str">
        <f t="shared" si="486"/>
        <v>Financials</v>
      </c>
      <c r="E5203" s="19" t="str">
        <f t="shared" si="487"/>
        <v>Financials</v>
      </c>
      <c r="F5203" s="100">
        <v>7.5399999999999995E-2</v>
      </c>
      <c r="G5203" s="101">
        <v>7.569</v>
      </c>
      <c r="H5203" s="98">
        <v>0.21959000000000001</v>
      </c>
      <c r="I5203" s="20">
        <f t="shared" si="488"/>
        <v>1</v>
      </c>
      <c r="J5203" s="102">
        <f t="shared" si="489"/>
        <v>9.961685823754788E-3</v>
      </c>
      <c r="K5203" s="102">
        <f t="shared" si="490"/>
        <v>4.5364933848330014E-2</v>
      </c>
      <c r="L5203" s="96">
        <f t="shared" si="491"/>
        <v>7.5399999999999995E-2</v>
      </c>
    </row>
    <row r="5204" spans="1:12" ht="13.95" customHeight="1" x14ac:dyDescent="0.3">
      <c r="A5204" s="94">
        <v>45504</v>
      </c>
      <c r="B5204" s="57" t="s">
        <v>159</v>
      </c>
      <c r="C5204" s="57" t="s">
        <v>99</v>
      </c>
      <c r="D5204" s="19" t="str">
        <f t="shared" si="486"/>
        <v>Financials</v>
      </c>
      <c r="E5204" s="19" t="str">
        <f t="shared" si="487"/>
        <v>Financials</v>
      </c>
      <c r="F5204" s="100">
        <v>7.5929999999999997E-2</v>
      </c>
      <c r="G5204" s="101">
        <v>7.8150000000000004</v>
      </c>
      <c r="H5204" s="98">
        <v>0.22087000000000001</v>
      </c>
      <c r="I5204" s="20">
        <f t="shared" si="488"/>
        <v>1</v>
      </c>
      <c r="J5204" s="102">
        <f t="shared" si="489"/>
        <v>9.7159309021113242E-3</v>
      </c>
      <c r="K5204" s="102">
        <f t="shared" si="490"/>
        <v>4.3989364341519101E-2</v>
      </c>
      <c r="L5204" s="96">
        <f t="shared" si="491"/>
        <v>7.5929999999999997E-2</v>
      </c>
    </row>
    <row r="5205" spans="1:12" ht="13.95" customHeight="1" x14ac:dyDescent="0.3">
      <c r="A5205" s="94">
        <v>45535</v>
      </c>
      <c r="B5205" s="57" t="s">
        <v>159</v>
      </c>
      <c r="C5205" s="57" t="s">
        <v>99</v>
      </c>
      <c r="D5205" s="19" t="str">
        <f t="shared" si="486"/>
        <v>Financials</v>
      </c>
      <c r="E5205" s="19" t="str">
        <f t="shared" si="487"/>
        <v>Financials</v>
      </c>
      <c r="F5205" s="100">
        <v>7.2800000000000004E-2</v>
      </c>
      <c r="G5205" s="101">
        <v>8.2609999999999992</v>
      </c>
      <c r="H5205" s="98">
        <v>0.22398999999999999</v>
      </c>
      <c r="I5205" s="20">
        <f t="shared" si="488"/>
        <v>1</v>
      </c>
      <c r="J5205" s="102">
        <f t="shared" si="489"/>
        <v>8.8124924343299851E-3</v>
      </c>
      <c r="K5205" s="102">
        <f t="shared" si="490"/>
        <v>3.9343240476494422E-2</v>
      </c>
      <c r="L5205" s="96">
        <f t="shared" si="491"/>
        <v>7.2800000000000004E-2</v>
      </c>
    </row>
    <row r="5206" spans="1:12" ht="13.95" customHeight="1" x14ac:dyDescent="0.3">
      <c r="A5206" s="94">
        <v>45565</v>
      </c>
      <c r="B5206" s="57" t="s">
        <v>159</v>
      </c>
      <c r="C5206" s="57" t="s">
        <v>99</v>
      </c>
      <c r="D5206" s="19" t="str">
        <f t="shared" si="486"/>
        <v>Financials</v>
      </c>
      <c r="E5206" s="19" t="str">
        <f t="shared" si="487"/>
        <v>Financials</v>
      </c>
      <c r="F5206" s="100">
        <v>7.4069999999999997E-2</v>
      </c>
      <c r="G5206" s="101">
        <v>8.0589999999999993</v>
      </c>
      <c r="H5206" s="98">
        <v>0.22569</v>
      </c>
      <c r="I5206" s="20">
        <f t="shared" si="488"/>
        <v>1</v>
      </c>
      <c r="J5206" s="102">
        <f t="shared" si="489"/>
        <v>9.1909666211688803E-3</v>
      </c>
      <c r="K5206" s="102">
        <f t="shared" si="490"/>
        <v>4.0723854052766538E-2</v>
      </c>
      <c r="L5206" s="96">
        <f t="shared" si="491"/>
        <v>7.4069999999999997E-2</v>
      </c>
    </row>
    <row r="5207" spans="1:12" ht="13.95" customHeight="1" x14ac:dyDescent="0.3">
      <c r="A5207" s="94">
        <v>45596</v>
      </c>
      <c r="B5207" s="57" t="s">
        <v>159</v>
      </c>
      <c r="C5207" s="57" t="s">
        <v>99</v>
      </c>
      <c r="D5207" s="19" t="str">
        <f t="shared" si="486"/>
        <v>Financials</v>
      </c>
      <c r="E5207" s="19" t="str">
        <f t="shared" si="487"/>
        <v>Financials</v>
      </c>
      <c r="F5207" s="100">
        <v>7.2989999999999999E-2</v>
      </c>
      <c r="G5207" s="101">
        <v>7.73</v>
      </c>
      <c r="H5207" s="98">
        <v>0.22564000000000001</v>
      </c>
      <c r="I5207" s="20">
        <f t="shared" si="488"/>
        <v>1</v>
      </c>
      <c r="J5207" s="102">
        <f t="shared" si="489"/>
        <v>9.4424320827943067E-3</v>
      </c>
      <c r="K5207" s="102">
        <f t="shared" si="490"/>
        <v>4.1847332400258404E-2</v>
      </c>
      <c r="L5207" s="96">
        <f t="shared" si="491"/>
        <v>7.2989999999999999E-2</v>
      </c>
    </row>
    <row r="5208" spans="1:12" ht="13.95" customHeight="1" x14ac:dyDescent="0.3">
      <c r="A5208" s="94">
        <v>45626</v>
      </c>
      <c r="B5208" s="57" t="s">
        <v>159</v>
      </c>
      <c r="C5208" s="57" t="s">
        <v>99</v>
      </c>
      <c r="D5208" s="19" t="str">
        <f t="shared" si="486"/>
        <v>Financials</v>
      </c>
      <c r="E5208" s="19" t="str">
        <f t="shared" si="487"/>
        <v>Financials</v>
      </c>
      <c r="F5208" s="100">
        <v>7.0309999999999997E-2</v>
      </c>
      <c r="G5208" s="101">
        <v>6.9459999999999997</v>
      </c>
      <c r="H5208" s="98">
        <v>0.23554</v>
      </c>
      <c r="I5208" s="20">
        <f t="shared" si="488"/>
        <v>1</v>
      </c>
      <c r="J5208" s="102">
        <f t="shared" si="489"/>
        <v>1.0122372588540167E-2</v>
      </c>
      <c r="K5208" s="102">
        <f t="shared" si="490"/>
        <v>4.2975174444001729E-2</v>
      </c>
      <c r="L5208" s="96">
        <f t="shared" si="491"/>
        <v>7.0309999999999997E-2</v>
      </c>
    </row>
    <row r="5209" spans="1:12" ht="13.95" customHeight="1" x14ac:dyDescent="0.3">
      <c r="A5209" s="94">
        <v>45657</v>
      </c>
      <c r="B5209" s="57" t="s">
        <v>159</v>
      </c>
      <c r="C5209" s="57" t="s">
        <v>99</v>
      </c>
      <c r="D5209" s="19" t="str">
        <f t="shared" si="486"/>
        <v>Financials</v>
      </c>
      <c r="E5209" s="19" t="str">
        <f t="shared" si="487"/>
        <v>Financials</v>
      </c>
      <c r="F5209" s="100">
        <v>7.0449999999999999E-2</v>
      </c>
      <c r="G5209" s="101">
        <v>6.524</v>
      </c>
      <c r="H5209" s="98">
        <v>0.23543</v>
      </c>
      <c r="I5209" s="20">
        <f t="shared" si="488"/>
        <v>1</v>
      </c>
      <c r="J5209" s="102">
        <f t="shared" si="489"/>
        <v>1.0798589822194973E-2</v>
      </c>
      <c r="K5209" s="102">
        <f t="shared" si="490"/>
        <v>4.5867518252537792E-2</v>
      </c>
      <c r="L5209" s="96">
        <f t="shared" si="491"/>
        <v>7.0449999999999999E-2</v>
      </c>
    </row>
    <row r="5210" spans="1:12" ht="13.95" customHeight="1" x14ac:dyDescent="0.3">
      <c r="A5210" s="94">
        <v>45688</v>
      </c>
      <c r="B5210" s="57" t="s">
        <v>159</v>
      </c>
      <c r="C5210" s="57" t="s">
        <v>99</v>
      </c>
      <c r="D5210" s="19" t="str">
        <f t="shared" si="486"/>
        <v>Financials</v>
      </c>
      <c r="E5210" s="19" t="str">
        <f t="shared" si="487"/>
        <v>Financials</v>
      </c>
      <c r="F5210" s="100">
        <v>7.8909999999999994E-2</v>
      </c>
      <c r="G5210" s="101">
        <v>7.18</v>
      </c>
      <c r="H5210" s="98">
        <v>0.23083999999999999</v>
      </c>
      <c r="I5210" s="20">
        <f t="shared" si="488"/>
        <v>1</v>
      </c>
      <c r="J5210" s="102">
        <f t="shared" si="489"/>
        <v>1.099025069637883E-2</v>
      </c>
      <c r="K5210" s="102">
        <f t="shared" si="490"/>
        <v>4.760981933971075E-2</v>
      </c>
      <c r="L5210" s="96">
        <f t="shared" si="491"/>
        <v>7.8909999999999994E-2</v>
      </c>
    </row>
    <row r="5211" spans="1:12" ht="13.95" customHeight="1" x14ac:dyDescent="0.3">
      <c r="A5211" s="94">
        <v>45716</v>
      </c>
      <c r="B5211" s="57" t="s">
        <v>159</v>
      </c>
      <c r="C5211" s="57" t="s">
        <v>99</v>
      </c>
      <c r="D5211" s="19" t="str">
        <f t="shared" si="486"/>
        <v>Financials</v>
      </c>
      <c r="E5211" s="19" t="str">
        <f t="shared" si="487"/>
        <v>Financials</v>
      </c>
      <c r="F5211" s="100">
        <v>7.7089999999999992E-2</v>
      </c>
      <c r="G5211" s="101">
        <v>6.8929999999999998</v>
      </c>
      <c r="H5211" s="98">
        <v>0.22528000000000001</v>
      </c>
      <c r="I5211" s="20">
        <f t="shared" si="488"/>
        <v>1</v>
      </c>
      <c r="J5211" s="102">
        <f t="shared" si="489"/>
        <v>1.1183809661975916E-2</v>
      </c>
      <c r="K5211" s="102">
        <f t="shared" si="490"/>
        <v>4.9644041468287978E-2</v>
      </c>
      <c r="L5211" s="96">
        <f t="shared" si="491"/>
        <v>7.7089999999999992E-2</v>
      </c>
    </row>
    <row r="5212" spans="1:12" ht="13.95" customHeight="1" x14ac:dyDescent="0.3">
      <c r="A5212" s="94">
        <v>45747</v>
      </c>
      <c r="B5212" s="57" t="s">
        <v>159</v>
      </c>
      <c r="C5212" s="57" t="s">
        <v>99</v>
      </c>
      <c r="D5212" s="19" t="str">
        <f t="shared" si="486"/>
        <v>Financials</v>
      </c>
      <c r="E5212" s="19" t="str">
        <f t="shared" si="487"/>
        <v>Financials</v>
      </c>
      <c r="F5212" s="100">
        <v>7.9250000000000001E-2</v>
      </c>
      <c r="G5212" s="101">
        <v>7.2939999999999996</v>
      </c>
      <c r="H5212" s="98">
        <v>0.22148999999999999</v>
      </c>
      <c r="I5212" s="20">
        <f t="shared" si="488"/>
        <v>1</v>
      </c>
      <c r="J5212" s="102">
        <f t="shared" si="489"/>
        <v>1.0865094598299973E-2</v>
      </c>
      <c r="K5212" s="102">
        <f t="shared" si="490"/>
        <v>4.9054560469095551E-2</v>
      </c>
      <c r="L5212" s="96">
        <f t="shared" si="491"/>
        <v>7.9250000000000001E-2</v>
      </c>
    </row>
    <row r="5213" spans="1:12" ht="13.95" customHeight="1" x14ac:dyDescent="0.3">
      <c r="A5213" s="94">
        <v>45777</v>
      </c>
      <c r="B5213" s="57" t="s">
        <v>159</v>
      </c>
      <c r="C5213" s="57" t="s">
        <v>99</v>
      </c>
      <c r="D5213" s="19" t="str">
        <f t="shared" si="486"/>
        <v>Financials</v>
      </c>
      <c r="E5213" s="19" t="str">
        <f t="shared" si="487"/>
        <v>Financials</v>
      </c>
      <c r="F5213" s="100">
        <v>8.7249999999999994E-2</v>
      </c>
      <c r="G5213" s="101">
        <v>8.1010000000000009</v>
      </c>
      <c r="H5213" s="98">
        <v>0.21942</v>
      </c>
      <c r="I5213" s="20">
        <f t="shared" si="488"/>
        <v>1</v>
      </c>
      <c r="J5213" s="102">
        <f t="shared" si="489"/>
        <v>1.0770275274657447E-2</v>
      </c>
      <c r="K5213" s="102">
        <f t="shared" si="490"/>
        <v>4.9085203147650386E-2</v>
      </c>
      <c r="L5213" s="96">
        <f t="shared" si="491"/>
        <v>8.7249999999999994E-2</v>
      </c>
    </row>
    <row r="5214" spans="1:12" ht="13.95" customHeight="1" x14ac:dyDescent="0.3">
      <c r="A5214" s="94">
        <v>45808</v>
      </c>
      <c r="B5214" s="57" t="s">
        <v>159</v>
      </c>
      <c r="C5214" s="57" t="s">
        <v>99</v>
      </c>
      <c r="D5214" s="19" t="str">
        <f t="shared" si="486"/>
        <v>Financials</v>
      </c>
      <c r="E5214" s="19" t="str">
        <f t="shared" si="487"/>
        <v>Financials</v>
      </c>
      <c r="F5214" s="100">
        <v>8.1860000000000002E-2</v>
      </c>
      <c r="G5214" s="101">
        <v>8.3960000000000008</v>
      </c>
      <c r="H5214" s="98">
        <v>0.22525999999999999</v>
      </c>
      <c r="I5214" s="20">
        <f t="shared" si="488"/>
        <v>1</v>
      </c>
      <c r="J5214" s="102">
        <f t="shared" si="489"/>
        <v>9.7498808956646022E-3</v>
      </c>
      <c r="K5214" s="102">
        <f t="shared" si="490"/>
        <v>4.328278831423512E-2</v>
      </c>
      <c r="L5214" s="96">
        <f t="shared" si="491"/>
        <v>8.1860000000000002E-2</v>
      </c>
    </row>
    <row r="5215" spans="1:12" ht="13.95" customHeight="1" x14ac:dyDescent="0.3">
      <c r="A5215" s="94">
        <v>45838</v>
      </c>
      <c r="B5215" s="57" t="s">
        <v>159</v>
      </c>
      <c r="C5215" s="57" t="s">
        <v>99</v>
      </c>
      <c r="D5215" s="19" t="str">
        <f t="shared" si="486"/>
        <v>Financials</v>
      </c>
      <c r="E5215" s="19" t="str">
        <f t="shared" si="487"/>
        <v>Financials</v>
      </c>
      <c r="F5215" s="100">
        <v>8.1950000000000009E-2</v>
      </c>
      <c r="G5215" s="101">
        <v>8.2729999999999997</v>
      </c>
      <c r="H5215" s="98">
        <v>0.22585</v>
      </c>
      <c r="I5215" s="20">
        <f t="shared" si="488"/>
        <v>1</v>
      </c>
      <c r="J5215" s="102">
        <f t="shared" si="489"/>
        <v>9.9057173939320689E-3</v>
      </c>
      <c r="K5215" s="102">
        <f t="shared" si="490"/>
        <v>4.3859718370299179E-2</v>
      </c>
      <c r="L5215" s="96">
        <f t="shared" si="491"/>
        <v>8.1950000000000009E-2</v>
      </c>
    </row>
    <row r="5216" spans="1:12" ht="13.95" customHeight="1" x14ac:dyDescent="0.3">
      <c r="A5216" s="94">
        <v>45869</v>
      </c>
      <c r="B5216" s="57" t="s">
        <v>159</v>
      </c>
      <c r="C5216" s="57" t="s">
        <v>99</v>
      </c>
      <c r="D5216" s="19" t="str">
        <f t="shared" si="486"/>
        <v>Financials</v>
      </c>
      <c r="E5216" s="19" t="str">
        <f t="shared" si="487"/>
        <v>Financials</v>
      </c>
      <c r="F5216" s="100">
        <v>8.1409999999999996E-2</v>
      </c>
      <c r="G5216" s="101">
        <v>7.7720000000000002</v>
      </c>
      <c r="H5216" s="98">
        <v>0.22642999999999999</v>
      </c>
      <c r="I5216" s="20">
        <f t="shared" si="488"/>
        <v>1</v>
      </c>
      <c r="J5216" s="102">
        <f t="shared" si="489"/>
        <v>1.0474781266083375E-2</v>
      </c>
      <c r="K5216" s="102">
        <f t="shared" si="490"/>
        <v>4.6260571770893322E-2</v>
      </c>
      <c r="L5216" s="96">
        <f t="shared" si="491"/>
        <v>8.1409999999999996E-2</v>
      </c>
    </row>
    <row r="5217" spans="1:12" ht="13.95" customHeight="1" x14ac:dyDescent="0.3">
      <c r="A5217" s="94">
        <v>45900</v>
      </c>
      <c r="B5217" s="57" t="s">
        <v>159</v>
      </c>
      <c r="C5217" s="57" t="s">
        <v>99</v>
      </c>
      <c r="D5217" s="19" t="str">
        <f t="shared" si="486"/>
        <v>Financials</v>
      </c>
      <c r="E5217" s="19" t="str">
        <f t="shared" si="487"/>
        <v>Financials</v>
      </c>
      <c r="F5217" s="100">
        <v>8.3070000000000005E-2</v>
      </c>
      <c r="G5217" s="101">
        <v>8.4969999999999999</v>
      </c>
      <c r="H5217" s="98">
        <v>0.23332</v>
      </c>
      <c r="I5217" s="20">
        <f t="shared" si="488"/>
        <v>1</v>
      </c>
      <c r="J5217" s="102">
        <f t="shared" si="489"/>
        <v>9.776391667647405E-3</v>
      </c>
      <c r="K5217" s="102">
        <f t="shared" si="490"/>
        <v>4.1901215787962479E-2</v>
      </c>
      <c r="L5217" s="96">
        <f t="shared" si="491"/>
        <v>8.3070000000000005E-2</v>
      </c>
    </row>
    <row r="5218" spans="1:12" ht="13.95" customHeight="1" x14ac:dyDescent="0.3">
      <c r="A5218" s="94">
        <v>45930</v>
      </c>
      <c r="B5218" s="57" t="s">
        <v>159</v>
      </c>
      <c r="C5218" s="57" t="s">
        <v>99</v>
      </c>
      <c r="D5218" s="19" t="str">
        <f t="shared" si="486"/>
        <v>Financials</v>
      </c>
      <c r="E5218" s="19" t="str">
        <f t="shared" si="487"/>
        <v>Financials</v>
      </c>
      <c r="F5218" s="100">
        <v>8.1989999999999993E-2</v>
      </c>
      <c r="G5218" s="101">
        <v>8.5280000000000005</v>
      </c>
      <c r="H5218" s="98">
        <v>0.23430000000000001</v>
      </c>
      <c r="I5218" s="20">
        <f t="shared" si="488"/>
        <v>1</v>
      </c>
      <c r="J5218" s="102">
        <f t="shared" si="489"/>
        <v>9.6142120075046883E-3</v>
      </c>
      <c r="K5218" s="102">
        <f t="shared" si="490"/>
        <v>4.1033768704672166E-2</v>
      </c>
      <c r="L5218" s="96">
        <f t="shared" si="491"/>
        <v>8.1989999999999993E-2</v>
      </c>
    </row>
    <row r="5219" spans="1:12" ht="13.95" customHeight="1" x14ac:dyDescent="0.3">
      <c r="A5219" s="94">
        <v>45961</v>
      </c>
      <c r="B5219" s="57" t="s">
        <v>159</v>
      </c>
      <c r="C5219" s="57" t="s">
        <v>99</v>
      </c>
      <c r="D5219" s="19" t="str">
        <f t="shared" si="486"/>
        <v>Financials</v>
      </c>
      <c r="E5219" s="19" t="str">
        <f t="shared" si="487"/>
        <v>Financials</v>
      </c>
      <c r="F5219" s="100">
        <v>8.0960000000000004E-2</v>
      </c>
      <c r="G5219" s="101">
        <v>8.5470000000000006</v>
      </c>
      <c r="H5219" s="98">
        <v>0.23504</v>
      </c>
      <c r="I5219" s="20">
        <f t="shared" si="488"/>
        <v>1</v>
      </c>
      <c r="J5219" s="102">
        <f t="shared" si="489"/>
        <v>9.4723294723294722E-3</v>
      </c>
      <c r="K5219" s="102">
        <f t="shared" si="490"/>
        <v>4.0300925256677472E-2</v>
      </c>
      <c r="L5219" s="96">
        <f t="shared" si="491"/>
        <v>8.0960000000000004E-2</v>
      </c>
    </row>
    <row r="5220" spans="1:12" ht="13.95" customHeight="1" x14ac:dyDescent="0.3">
      <c r="A5220" s="94">
        <v>45991</v>
      </c>
      <c r="B5220" s="57" t="s">
        <v>159</v>
      </c>
      <c r="C5220" s="57" t="s">
        <v>99</v>
      </c>
      <c r="D5220" s="19" t="str">
        <f t="shared" si="486"/>
        <v>Financials</v>
      </c>
      <c r="E5220" s="19" t="str">
        <f t="shared" si="487"/>
        <v>Financials</v>
      </c>
      <c r="F5220" s="100">
        <v>8.0250000000000002E-2</v>
      </c>
      <c r="G5220" s="101">
        <v>8.8480000000000008</v>
      </c>
      <c r="H5220" s="98">
        <v>0.2404</v>
      </c>
      <c r="I5220" s="20">
        <f t="shared" si="488"/>
        <v>1</v>
      </c>
      <c r="J5220" s="102">
        <f t="shared" si="489"/>
        <v>9.069846292947558E-3</v>
      </c>
      <c r="K5220" s="102">
        <f t="shared" si="490"/>
        <v>3.7728145977319293E-2</v>
      </c>
      <c r="L5220" s="96">
        <f t="shared" si="491"/>
        <v>8.0250000000000002E-2</v>
      </c>
    </row>
    <row r="5221" spans="1:12" ht="13.95" customHeight="1" x14ac:dyDescent="0.3">
      <c r="A5221" s="94">
        <v>46022</v>
      </c>
      <c r="B5221" s="57" t="s">
        <v>159</v>
      </c>
      <c r="C5221" s="57" t="s">
        <v>99</v>
      </c>
      <c r="D5221" s="19" t="str">
        <f t="shared" si="486"/>
        <v>Financials</v>
      </c>
      <c r="E5221" s="19" t="str">
        <f t="shared" si="487"/>
        <v>Financials</v>
      </c>
      <c r="F5221" s="100">
        <v>7.8969999999999999E-2</v>
      </c>
      <c r="G5221" s="101">
        <v>8.4269999999999996</v>
      </c>
      <c r="H5221" s="98">
        <v>0.24364</v>
      </c>
      <c r="I5221" s="20">
        <f t="shared" si="488"/>
        <v>1</v>
      </c>
      <c r="J5221" s="102">
        <f t="shared" si="489"/>
        <v>9.3710691823899375E-3</v>
      </c>
      <c r="K5221" s="102">
        <f t="shared" si="490"/>
        <v>3.8462769587875298E-2</v>
      </c>
      <c r="L5221" s="96">
        <f t="shared" si="491"/>
        <v>7.8969999999999999E-2</v>
      </c>
    </row>
    <row r="5222" spans="1:12" ht="13.95" customHeight="1" x14ac:dyDescent="0.3">
      <c r="A5222" s="94">
        <v>46053</v>
      </c>
      <c r="B5222" s="57" t="s">
        <v>159</v>
      </c>
      <c r="C5222" s="57" t="s">
        <v>99</v>
      </c>
      <c r="D5222" s="19" t="str">
        <f t="shared" si="486"/>
        <v>Financials</v>
      </c>
      <c r="E5222" s="19" t="str">
        <f t="shared" si="487"/>
        <v>Financials</v>
      </c>
      <c r="F5222" s="100">
        <v>8.6639999999999995E-2</v>
      </c>
      <c r="G5222" s="101">
        <v>9.5890000000000004</v>
      </c>
      <c r="H5222" s="98">
        <v>0.24348</v>
      </c>
      <c r="I5222" s="20">
        <f t="shared" si="488"/>
        <v>1</v>
      </c>
      <c r="J5222" s="102">
        <f t="shared" si="489"/>
        <v>9.0353530086557509E-3</v>
      </c>
      <c r="K5222" s="102">
        <f t="shared" si="490"/>
        <v>3.7109220505403939E-2</v>
      </c>
      <c r="L5222" s="96">
        <f t="shared" si="491"/>
        <v>8.6639999999999995E-2</v>
      </c>
    </row>
    <row r="5223" spans="1:12" ht="13.95" customHeight="1" x14ac:dyDescent="0.3">
      <c r="A5223" s="94">
        <v>46081</v>
      </c>
      <c r="B5223" s="57" t="s">
        <v>159</v>
      </c>
      <c r="C5223" s="57" t="s">
        <v>99</v>
      </c>
      <c r="D5223" s="19" t="str">
        <f t="shared" si="486"/>
        <v>Financials</v>
      </c>
      <c r="E5223" s="19" t="str">
        <f t="shared" si="487"/>
        <v>Financials</v>
      </c>
      <c r="F5223" s="100">
        <v>8.5639999999999994E-2</v>
      </c>
      <c r="G5223" s="101">
        <v>9.7349999999999994</v>
      </c>
      <c r="H5223" s="98">
        <v>0.2442</v>
      </c>
      <c r="I5223" s="20">
        <f t="shared" si="488"/>
        <v>1</v>
      </c>
      <c r="J5223" s="102">
        <f t="shared" si="489"/>
        <v>8.7971237801746267E-3</v>
      </c>
      <c r="K5223" s="102">
        <f t="shared" si="490"/>
        <v>3.6024257904073001E-2</v>
      </c>
      <c r="L5223" s="96">
        <f t="shared" si="491"/>
        <v>8.5639999999999994E-2</v>
      </c>
    </row>
    <row r="5224" spans="1:12" ht="13.95" customHeight="1" x14ac:dyDescent="0.3">
      <c r="A5224" s="94">
        <v>46112</v>
      </c>
      <c r="B5224" s="57" t="s">
        <v>159</v>
      </c>
      <c r="C5224" s="57" t="s">
        <v>99</v>
      </c>
      <c r="D5224" s="19" t="str">
        <f t="shared" si="486"/>
        <v>Financials</v>
      </c>
      <c r="E5224" s="19" t="str">
        <f t="shared" si="487"/>
        <v>Financials</v>
      </c>
      <c r="F5224" s="100">
        <v>8.0370000000000011E-2</v>
      </c>
      <c r="G5224" s="101">
        <v>8.9510000000000005</v>
      </c>
      <c r="H5224" s="98">
        <v>0.24681</v>
      </c>
      <c r="I5224" s="20">
        <f t="shared" si="488"/>
        <v>1</v>
      </c>
      <c r="J5224" s="102">
        <f t="shared" si="489"/>
        <v>8.9788850407775678E-3</v>
      </c>
      <c r="K5224" s="102">
        <f t="shared" si="490"/>
        <v>3.6379745718478053E-2</v>
      </c>
      <c r="L5224" s="96">
        <f t="shared" si="491"/>
        <v>8.0370000000000011E-2</v>
      </c>
    </row>
    <row r="5225" spans="1:12" ht="13.95" customHeight="1" x14ac:dyDescent="0.3">
      <c r="A5225" s="94">
        <v>46142</v>
      </c>
      <c r="B5225" s="57" t="s">
        <v>159</v>
      </c>
      <c r="C5225" s="57" t="s">
        <v>99</v>
      </c>
      <c r="D5225" s="19" t="str">
        <f t="shared" si="486"/>
        <v>Financials</v>
      </c>
      <c r="E5225" s="19" t="str">
        <f t="shared" si="487"/>
        <v>Financials</v>
      </c>
      <c r="F5225" s="100">
        <v>8.3670000000000008E-2</v>
      </c>
      <c r="G5225" s="101">
        <v>8.8219999999999992</v>
      </c>
      <c r="H5225" s="98">
        <v>0.24654999999999999</v>
      </c>
      <c r="I5225" s="20">
        <f t="shared" si="488"/>
        <v>1</v>
      </c>
      <c r="J5225" s="102">
        <f t="shared" si="489"/>
        <v>9.4842439356155085E-3</v>
      </c>
      <c r="K5225" s="102">
        <f t="shared" si="490"/>
        <v>3.8467831821600115E-2</v>
      </c>
      <c r="L5225" s="96">
        <f t="shared" si="491"/>
        <v>8.3670000000000008E-2</v>
      </c>
    </row>
    <row r="5226" spans="1:12" ht="13.95" customHeight="1" x14ac:dyDescent="0.3">
      <c r="A5226" s="94">
        <v>46173</v>
      </c>
      <c r="B5226" s="57" t="s">
        <v>159</v>
      </c>
      <c r="C5226" s="57" t="s">
        <v>99</v>
      </c>
      <c r="D5226" s="19" t="str">
        <f t="shared" si="486"/>
        <v>Financials</v>
      </c>
      <c r="E5226" s="19" t="str">
        <f t="shared" si="487"/>
        <v>Financials</v>
      </c>
      <c r="F5226" s="100">
        <v>8.3680000000000004E-2</v>
      </c>
      <c r="G5226" s="101">
        <v>8.3699999999999992</v>
      </c>
      <c r="H5226" s="98">
        <v>0.25413000000000002</v>
      </c>
      <c r="I5226" s="20">
        <f t="shared" si="488"/>
        <v>1</v>
      </c>
      <c r="J5226" s="102">
        <f t="shared" si="489"/>
        <v>9.997610513739548E-3</v>
      </c>
      <c r="K5226" s="102">
        <f t="shared" si="490"/>
        <v>3.9340536393733708E-2</v>
      </c>
      <c r="L5226" s="96">
        <f t="shared" si="491"/>
        <v>8.3680000000000004E-2</v>
      </c>
    </row>
    <row r="5227" spans="1:12" ht="13.95" customHeight="1" x14ac:dyDescent="0.3">
      <c r="A5227" s="94">
        <v>46203</v>
      </c>
      <c r="B5227" s="57" t="s">
        <v>159</v>
      </c>
      <c r="C5227" s="57" t="s">
        <v>99</v>
      </c>
      <c r="D5227" s="19" t="str">
        <f t="shared" si="486"/>
        <v>Financials</v>
      </c>
      <c r="E5227" s="19" t="str">
        <f t="shared" si="487"/>
        <v>Financials</v>
      </c>
      <c r="F5227" s="100">
        <v>8.9069999999999996E-2</v>
      </c>
      <c r="G5227" s="101">
        <v>8.7170000000000005</v>
      </c>
      <c r="H5227" s="98">
        <v>0.25313000000000002</v>
      </c>
      <c r="I5227" s="20">
        <f t="shared" si="488"/>
        <v>1</v>
      </c>
      <c r="J5227" s="102">
        <f t="shared" si="489"/>
        <v>1.0217964896179878E-2</v>
      </c>
      <c r="K5227" s="102">
        <f t="shared" si="490"/>
        <v>4.0366471363251596E-2</v>
      </c>
      <c r="L5227" s="96">
        <f t="shared" si="491"/>
        <v>8.9069999999999996E-2</v>
      </c>
    </row>
    <row r="5228" spans="1:12" ht="13.95" customHeight="1" x14ac:dyDescent="0.3">
      <c r="A5228" s="94">
        <v>46234</v>
      </c>
      <c r="B5228" s="57" t="s">
        <v>159</v>
      </c>
      <c r="C5228" s="57" t="s">
        <v>99</v>
      </c>
      <c r="D5228" s="19" t="str">
        <f t="shared" si="486"/>
        <v>Financials</v>
      </c>
      <c r="E5228" s="19" t="str">
        <f t="shared" si="487"/>
        <v>Financials</v>
      </c>
      <c r="F5228" s="100">
        <v>8.7529999999999997E-2</v>
      </c>
      <c r="G5228" s="101">
        <v>8.7780000000000005</v>
      </c>
      <c r="H5228" s="98">
        <v>0.25119000000000002</v>
      </c>
      <c r="I5228" s="20">
        <f t="shared" si="488"/>
        <v>1</v>
      </c>
      <c r="J5228" s="102">
        <f t="shared" si="489"/>
        <v>9.9715197083618135E-3</v>
      </c>
      <c r="K5228" s="102">
        <f t="shared" si="490"/>
        <v>3.9697120539678381E-2</v>
      </c>
      <c r="L5228" s="96">
        <f t="shared" si="491"/>
        <v>8.7529999999999997E-2</v>
      </c>
    </row>
    <row r="5229" spans="1:12" ht="13.95" customHeight="1" x14ac:dyDescent="0.3">
      <c r="A5229" s="94">
        <v>46265</v>
      </c>
      <c r="B5229" s="57" t="s">
        <v>159</v>
      </c>
      <c r="C5229" s="57" t="s">
        <v>99</v>
      </c>
      <c r="D5229" s="19" t="str">
        <f t="shared" si="486"/>
        <v>Financials</v>
      </c>
      <c r="E5229" s="19" t="str">
        <f t="shared" si="487"/>
        <v>Financials</v>
      </c>
      <c r="F5229" s="100">
        <v>8.1449999999999995E-2</v>
      </c>
      <c r="G5229" s="101">
        <v>8.109</v>
      </c>
      <c r="H5229" s="98">
        <v>0.24426999999999999</v>
      </c>
      <c r="I5229" s="20">
        <f t="shared" si="488"/>
        <v>1</v>
      </c>
      <c r="J5229" s="102">
        <f t="shared" si="489"/>
        <v>1.004439511653718E-2</v>
      </c>
      <c r="K5229" s="102">
        <f t="shared" si="490"/>
        <v>4.1120052059349002E-2</v>
      </c>
      <c r="L5229" s="96">
        <f t="shared" si="491"/>
        <v>8.1449999999999995E-2</v>
      </c>
    </row>
    <row r="5230" spans="1:12" ht="13.95" customHeight="1" x14ac:dyDescent="0.3">
      <c r="A5230" s="94">
        <v>46295</v>
      </c>
      <c r="B5230" s="57" t="s">
        <v>159</v>
      </c>
      <c r="C5230" s="57" t="s">
        <v>99</v>
      </c>
      <c r="D5230" s="19" t="str">
        <f t="shared" si="486"/>
        <v>Financials</v>
      </c>
      <c r="E5230" s="19" t="str">
        <f t="shared" si="487"/>
        <v>Financials</v>
      </c>
      <c r="F5230" s="100">
        <v>9.0500000000000011E-2</v>
      </c>
      <c r="G5230" s="101">
        <v>9.0239999999999991</v>
      </c>
      <c r="H5230" s="98">
        <v>0.24487999999999999</v>
      </c>
      <c r="I5230" s="20">
        <f t="shared" si="488"/>
        <v>1</v>
      </c>
      <c r="J5230" s="102">
        <f t="shared" si="489"/>
        <v>1.002881205673759E-2</v>
      </c>
      <c r="K5230" s="102">
        <f t="shared" si="490"/>
        <v>4.0953985857308028E-2</v>
      </c>
      <c r="L5230" s="96">
        <f t="shared" si="491"/>
        <v>9.0500000000000011E-2</v>
      </c>
    </row>
    <row r="5231" spans="1:12" ht="13.95" customHeight="1" x14ac:dyDescent="0.3">
      <c r="A5231" s="94">
        <v>42674</v>
      </c>
      <c r="B5231" s="57" t="s">
        <v>385</v>
      </c>
      <c r="C5231" s="57" t="s">
        <v>113</v>
      </c>
      <c r="D5231" s="19" t="str">
        <f t="shared" si="486"/>
        <v>Defensives</v>
      </c>
      <c r="E5231" s="19" t="str">
        <f t="shared" si="487"/>
        <v>Defensives</v>
      </c>
      <c r="F5231" s="100">
        <v>1.44E-2</v>
      </c>
      <c r="I5231" s="20">
        <f t="shared" si="488"/>
        <v>0</v>
      </c>
      <c r="J5231" s="102">
        <f t="shared" si="489"/>
        <v>0</v>
      </c>
      <c r="K5231" s="102">
        <f t="shared" si="490"/>
        <v>0</v>
      </c>
      <c r="L5231" s="96">
        <f t="shared" si="491"/>
        <v>0</v>
      </c>
    </row>
    <row r="5232" spans="1:12" ht="13.95" customHeight="1" x14ac:dyDescent="0.3">
      <c r="A5232" s="94">
        <v>42704</v>
      </c>
      <c r="B5232" s="57" t="s">
        <v>385</v>
      </c>
      <c r="C5232" s="57" t="s">
        <v>113</v>
      </c>
      <c r="D5232" s="19" t="str">
        <f t="shared" si="486"/>
        <v>Defensives</v>
      </c>
      <c r="E5232" s="19" t="str">
        <f t="shared" si="487"/>
        <v>Defensives</v>
      </c>
      <c r="F5232" s="100">
        <v>1.4290000000000001E-2</v>
      </c>
      <c r="I5232" s="20">
        <f t="shared" si="488"/>
        <v>0</v>
      </c>
      <c r="J5232" s="102">
        <f t="shared" si="489"/>
        <v>0</v>
      </c>
      <c r="K5232" s="102">
        <f t="shared" si="490"/>
        <v>0</v>
      </c>
      <c r="L5232" s="96">
        <f t="shared" si="491"/>
        <v>0</v>
      </c>
    </row>
    <row r="5233" spans="1:12" ht="13.95" customHeight="1" x14ac:dyDescent="0.3">
      <c r="A5233" s="94">
        <v>42735</v>
      </c>
      <c r="B5233" s="57" t="s">
        <v>385</v>
      </c>
      <c r="C5233" s="57" t="s">
        <v>113</v>
      </c>
      <c r="D5233" s="19" t="str">
        <f t="shared" si="486"/>
        <v>Defensives</v>
      </c>
      <c r="E5233" s="19" t="str">
        <f t="shared" si="487"/>
        <v>Defensives</v>
      </c>
      <c r="F5233" s="100">
        <v>1.7749999999999998E-2</v>
      </c>
      <c r="I5233" s="20">
        <f t="shared" si="488"/>
        <v>0</v>
      </c>
      <c r="J5233" s="102">
        <f t="shared" si="489"/>
        <v>0</v>
      </c>
      <c r="K5233" s="102">
        <f t="shared" si="490"/>
        <v>0</v>
      </c>
      <c r="L5233" s="96">
        <f t="shared" si="491"/>
        <v>0</v>
      </c>
    </row>
    <row r="5234" spans="1:12" ht="13.95" customHeight="1" x14ac:dyDescent="0.3">
      <c r="A5234" s="94">
        <v>42766</v>
      </c>
      <c r="B5234" s="57" t="s">
        <v>385</v>
      </c>
      <c r="C5234" s="57" t="s">
        <v>113</v>
      </c>
      <c r="D5234" s="19" t="str">
        <f t="shared" si="486"/>
        <v>Defensives</v>
      </c>
      <c r="E5234" s="19" t="str">
        <f t="shared" si="487"/>
        <v>Defensives</v>
      </c>
      <c r="F5234" s="100">
        <v>1.7809999999999999E-2</v>
      </c>
      <c r="I5234" s="20">
        <f t="shared" si="488"/>
        <v>0</v>
      </c>
      <c r="J5234" s="102">
        <f t="shared" si="489"/>
        <v>0</v>
      </c>
      <c r="K5234" s="102">
        <f t="shared" si="490"/>
        <v>0</v>
      </c>
      <c r="L5234" s="96">
        <f t="shared" si="491"/>
        <v>0</v>
      </c>
    </row>
    <row r="5235" spans="1:12" ht="13.95" customHeight="1" x14ac:dyDescent="0.3">
      <c r="A5235" s="94">
        <v>42794</v>
      </c>
      <c r="B5235" s="57" t="s">
        <v>385</v>
      </c>
      <c r="C5235" s="57" t="s">
        <v>113</v>
      </c>
      <c r="D5235" s="19" t="str">
        <f t="shared" si="486"/>
        <v>Defensives</v>
      </c>
      <c r="E5235" s="19" t="str">
        <f t="shared" si="487"/>
        <v>Defensives</v>
      </c>
      <c r="F5235" s="100">
        <v>1.6420000000000001E-2</v>
      </c>
      <c r="I5235" s="20">
        <f t="shared" si="488"/>
        <v>0</v>
      </c>
      <c r="J5235" s="102">
        <f t="shared" si="489"/>
        <v>0</v>
      </c>
      <c r="K5235" s="102">
        <f t="shared" si="490"/>
        <v>0</v>
      </c>
      <c r="L5235" s="96">
        <f t="shared" si="491"/>
        <v>0</v>
      </c>
    </row>
    <row r="5236" spans="1:12" ht="13.95" customHeight="1" x14ac:dyDescent="0.3">
      <c r="A5236" s="94">
        <v>42825</v>
      </c>
      <c r="B5236" s="57" t="s">
        <v>385</v>
      </c>
      <c r="C5236" s="57" t="s">
        <v>113</v>
      </c>
      <c r="D5236" s="19" t="str">
        <f t="shared" si="486"/>
        <v>Defensives</v>
      </c>
      <c r="E5236" s="19" t="str">
        <f t="shared" si="487"/>
        <v>Defensives</v>
      </c>
      <c r="F5236" s="100">
        <v>1.469E-2</v>
      </c>
      <c r="I5236" s="20">
        <f t="shared" si="488"/>
        <v>0</v>
      </c>
      <c r="J5236" s="102">
        <f t="shared" si="489"/>
        <v>0</v>
      </c>
      <c r="K5236" s="102">
        <f t="shared" si="490"/>
        <v>0</v>
      </c>
      <c r="L5236" s="96">
        <f t="shared" si="491"/>
        <v>0</v>
      </c>
    </row>
    <row r="5237" spans="1:12" ht="13.95" customHeight="1" x14ac:dyDescent="0.3">
      <c r="A5237" s="94">
        <v>42855</v>
      </c>
      <c r="B5237" s="57" t="s">
        <v>385</v>
      </c>
      <c r="C5237" s="57" t="s">
        <v>113</v>
      </c>
      <c r="D5237" s="19" t="str">
        <f t="shared" si="486"/>
        <v>Defensives</v>
      </c>
      <c r="E5237" s="19" t="str">
        <f t="shared" si="487"/>
        <v>Defensives</v>
      </c>
      <c r="F5237" s="100">
        <v>1.5559999999999999E-2</v>
      </c>
      <c r="I5237" s="20">
        <f t="shared" si="488"/>
        <v>0</v>
      </c>
      <c r="J5237" s="102">
        <f t="shared" si="489"/>
        <v>0</v>
      </c>
      <c r="K5237" s="102">
        <f t="shared" si="490"/>
        <v>0</v>
      </c>
      <c r="L5237" s="96">
        <f t="shared" si="491"/>
        <v>0</v>
      </c>
    </row>
    <row r="5238" spans="1:12" ht="13.95" customHeight="1" x14ac:dyDescent="0.3">
      <c r="A5238" s="94">
        <v>42886</v>
      </c>
      <c r="B5238" s="57" t="s">
        <v>385</v>
      </c>
      <c r="C5238" s="57" t="s">
        <v>113</v>
      </c>
      <c r="D5238" s="19" t="str">
        <f t="shared" si="486"/>
        <v>Defensives</v>
      </c>
      <c r="E5238" s="19" t="str">
        <f t="shared" si="487"/>
        <v>Defensives</v>
      </c>
      <c r="F5238" s="100">
        <v>1.1820000000000001E-2</v>
      </c>
      <c r="I5238" s="20">
        <f t="shared" si="488"/>
        <v>0</v>
      </c>
      <c r="J5238" s="102">
        <f t="shared" si="489"/>
        <v>0</v>
      </c>
      <c r="K5238" s="102">
        <f t="shared" si="490"/>
        <v>0</v>
      </c>
      <c r="L5238" s="96">
        <f t="shared" si="491"/>
        <v>0</v>
      </c>
    </row>
    <row r="5239" spans="1:12" ht="13.95" customHeight="1" x14ac:dyDescent="0.3">
      <c r="A5239" s="94">
        <v>42916</v>
      </c>
      <c r="B5239" s="57" t="s">
        <v>385</v>
      </c>
      <c r="C5239" s="57" t="s">
        <v>113</v>
      </c>
      <c r="D5239" s="19" t="str">
        <f t="shared" si="486"/>
        <v>Defensives</v>
      </c>
      <c r="E5239" s="19" t="str">
        <f t="shared" si="487"/>
        <v>Defensives</v>
      </c>
      <c r="F5239" s="100">
        <v>1.001E-2</v>
      </c>
      <c r="I5239" s="20">
        <f t="shared" si="488"/>
        <v>0</v>
      </c>
      <c r="J5239" s="102">
        <f t="shared" si="489"/>
        <v>0</v>
      </c>
      <c r="K5239" s="102">
        <f t="shared" si="490"/>
        <v>0</v>
      </c>
      <c r="L5239" s="96">
        <f t="shared" si="491"/>
        <v>0</v>
      </c>
    </row>
    <row r="5240" spans="1:12" ht="13.95" customHeight="1" x14ac:dyDescent="0.3">
      <c r="A5240" s="94">
        <v>42947</v>
      </c>
      <c r="B5240" s="57" t="s">
        <v>385</v>
      </c>
      <c r="C5240" s="57" t="s">
        <v>113</v>
      </c>
      <c r="D5240" s="19" t="str">
        <f t="shared" si="486"/>
        <v>Defensives</v>
      </c>
      <c r="E5240" s="19" t="str">
        <f t="shared" si="487"/>
        <v>Defensives</v>
      </c>
      <c r="F5240" s="100">
        <v>1.09E-2</v>
      </c>
      <c r="I5240" s="20">
        <f t="shared" si="488"/>
        <v>0</v>
      </c>
      <c r="J5240" s="102">
        <f t="shared" si="489"/>
        <v>0</v>
      </c>
      <c r="K5240" s="102">
        <f t="shared" si="490"/>
        <v>0</v>
      </c>
      <c r="L5240" s="96">
        <f t="shared" si="491"/>
        <v>0</v>
      </c>
    </row>
    <row r="5241" spans="1:12" ht="13.95" customHeight="1" x14ac:dyDescent="0.3">
      <c r="A5241" s="94">
        <v>42978</v>
      </c>
      <c r="B5241" s="57" t="s">
        <v>385</v>
      </c>
      <c r="C5241" s="57" t="s">
        <v>113</v>
      </c>
      <c r="D5241" s="19" t="str">
        <f t="shared" si="486"/>
        <v>Defensives</v>
      </c>
      <c r="E5241" s="19" t="str">
        <f t="shared" si="487"/>
        <v>Defensives</v>
      </c>
      <c r="F5241" s="100">
        <v>1.1339999999999999E-2</v>
      </c>
      <c r="I5241" s="20">
        <f t="shared" si="488"/>
        <v>0</v>
      </c>
      <c r="J5241" s="102">
        <f t="shared" si="489"/>
        <v>0</v>
      </c>
      <c r="K5241" s="102">
        <f t="shared" si="490"/>
        <v>0</v>
      </c>
      <c r="L5241" s="96">
        <f t="shared" si="491"/>
        <v>0</v>
      </c>
    </row>
    <row r="5242" spans="1:12" ht="13.95" customHeight="1" x14ac:dyDescent="0.3">
      <c r="A5242" s="94">
        <v>43008</v>
      </c>
      <c r="B5242" s="57" t="s">
        <v>385</v>
      </c>
      <c r="C5242" s="57" t="s">
        <v>113</v>
      </c>
      <c r="D5242" s="19" t="str">
        <f t="shared" si="486"/>
        <v>Defensives</v>
      </c>
      <c r="E5242" s="19" t="str">
        <f t="shared" si="487"/>
        <v>Defensives</v>
      </c>
      <c r="F5242" s="100">
        <v>1.085E-2</v>
      </c>
      <c r="I5242" s="20">
        <f t="shared" si="488"/>
        <v>0</v>
      </c>
      <c r="J5242" s="102">
        <f t="shared" si="489"/>
        <v>0</v>
      </c>
      <c r="K5242" s="102">
        <f t="shared" si="490"/>
        <v>0</v>
      </c>
      <c r="L5242" s="96">
        <f t="shared" si="491"/>
        <v>0</v>
      </c>
    </row>
    <row r="5243" spans="1:12" ht="13.95" customHeight="1" x14ac:dyDescent="0.3">
      <c r="A5243" s="94">
        <v>43039</v>
      </c>
      <c r="B5243" s="57" t="s">
        <v>385</v>
      </c>
      <c r="C5243" s="57" t="s">
        <v>113</v>
      </c>
      <c r="D5243" s="19" t="str">
        <f t="shared" si="486"/>
        <v>Defensives</v>
      </c>
      <c r="E5243" s="19" t="str">
        <f t="shared" si="487"/>
        <v>Defensives</v>
      </c>
      <c r="F5243" s="100">
        <v>9.3500000000000007E-3</v>
      </c>
      <c r="I5243" s="20">
        <f t="shared" si="488"/>
        <v>0</v>
      </c>
      <c r="J5243" s="102">
        <f t="shared" si="489"/>
        <v>0</v>
      </c>
      <c r="K5243" s="102">
        <f t="shared" si="490"/>
        <v>0</v>
      </c>
      <c r="L5243" s="96">
        <f t="shared" si="491"/>
        <v>0</v>
      </c>
    </row>
    <row r="5244" spans="1:12" ht="13.95" customHeight="1" x14ac:dyDescent="0.3">
      <c r="A5244" s="94">
        <v>43069</v>
      </c>
      <c r="B5244" s="57" t="s">
        <v>385</v>
      </c>
      <c r="C5244" s="57" t="s">
        <v>113</v>
      </c>
      <c r="D5244" s="19" t="str">
        <f t="shared" si="486"/>
        <v>Defensives</v>
      </c>
      <c r="E5244" s="19" t="str">
        <f t="shared" si="487"/>
        <v>Defensives</v>
      </c>
      <c r="F5244" s="100">
        <v>1.055E-2</v>
      </c>
      <c r="I5244" s="20">
        <f t="shared" si="488"/>
        <v>0</v>
      </c>
      <c r="J5244" s="102">
        <f t="shared" si="489"/>
        <v>0</v>
      </c>
      <c r="K5244" s="102">
        <f t="shared" si="490"/>
        <v>0</v>
      </c>
      <c r="L5244" s="96">
        <f t="shared" si="491"/>
        <v>0</v>
      </c>
    </row>
    <row r="5245" spans="1:12" ht="13.95" customHeight="1" x14ac:dyDescent="0.3">
      <c r="A5245" s="94">
        <v>43100</v>
      </c>
      <c r="B5245" s="57" t="s">
        <v>385</v>
      </c>
      <c r="C5245" s="57" t="s">
        <v>113</v>
      </c>
      <c r="D5245" s="19" t="str">
        <f t="shared" si="486"/>
        <v>Defensives</v>
      </c>
      <c r="E5245" s="19" t="str">
        <f t="shared" si="487"/>
        <v>Defensives</v>
      </c>
      <c r="F5245" s="100">
        <v>1.218E-2</v>
      </c>
      <c r="I5245" s="20">
        <f t="shared" si="488"/>
        <v>0</v>
      </c>
      <c r="J5245" s="102">
        <f t="shared" si="489"/>
        <v>0</v>
      </c>
      <c r="K5245" s="102">
        <f t="shared" si="490"/>
        <v>0</v>
      </c>
      <c r="L5245" s="96">
        <f t="shared" si="491"/>
        <v>0</v>
      </c>
    </row>
    <row r="5246" spans="1:12" ht="13.95" customHeight="1" x14ac:dyDescent="0.3">
      <c r="A5246" s="94">
        <v>43131</v>
      </c>
      <c r="B5246" s="57" t="s">
        <v>385</v>
      </c>
      <c r="C5246" s="57" t="s">
        <v>113</v>
      </c>
      <c r="D5246" s="19" t="str">
        <f t="shared" si="486"/>
        <v>Defensives</v>
      </c>
      <c r="E5246" s="19" t="str">
        <f t="shared" si="487"/>
        <v>Defensives</v>
      </c>
      <c r="F5246" s="100">
        <v>1.1209999999999999E-2</v>
      </c>
      <c r="I5246" s="20">
        <f t="shared" si="488"/>
        <v>0</v>
      </c>
      <c r="J5246" s="102">
        <f t="shared" si="489"/>
        <v>0</v>
      </c>
      <c r="K5246" s="102">
        <f t="shared" si="490"/>
        <v>0</v>
      </c>
      <c r="L5246" s="96">
        <f t="shared" si="491"/>
        <v>0</v>
      </c>
    </row>
    <row r="5247" spans="1:12" ht="13.95" customHeight="1" x14ac:dyDescent="0.3">
      <c r="A5247" s="94">
        <v>43159</v>
      </c>
      <c r="B5247" s="57" t="s">
        <v>385</v>
      </c>
      <c r="C5247" s="57" t="s">
        <v>113</v>
      </c>
      <c r="D5247" s="19" t="str">
        <f t="shared" si="486"/>
        <v>Defensives</v>
      </c>
      <c r="E5247" s="19" t="str">
        <f t="shared" si="487"/>
        <v>Defensives</v>
      </c>
      <c r="F5247" s="100">
        <v>1.103E-2</v>
      </c>
      <c r="I5247" s="20">
        <f t="shared" si="488"/>
        <v>0</v>
      </c>
      <c r="J5247" s="102">
        <f t="shared" si="489"/>
        <v>0</v>
      </c>
      <c r="K5247" s="102">
        <f t="shared" si="490"/>
        <v>0</v>
      </c>
      <c r="L5247" s="96">
        <f t="shared" si="491"/>
        <v>0</v>
      </c>
    </row>
    <row r="5248" spans="1:12" ht="13.95" customHeight="1" x14ac:dyDescent="0.3">
      <c r="A5248" s="94">
        <v>43190</v>
      </c>
      <c r="B5248" s="57" t="s">
        <v>385</v>
      </c>
      <c r="C5248" s="57" t="s">
        <v>113</v>
      </c>
      <c r="D5248" s="19" t="str">
        <f t="shared" si="486"/>
        <v>Defensives</v>
      </c>
      <c r="E5248" s="19" t="str">
        <f t="shared" si="487"/>
        <v>Defensives</v>
      </c>
      <c r="F5248" s="100">
        <v>1.0529999999999999E-2</v>
      </c>
      <c r="I5248" s="20">
        <f t="shared" si="488"/>
        <v>0</v>
      </c>
      <c r="J5248" s="102">
        <f t="shared" si="489"/>
        <v>0</v>
      </c>
      <c r="K5248" s="102">
        <f t="shared" si="490"/>
        <v>0</v>
      </c>
      <c r="L5248" s="96">
        <f t="shared" si="491"/>
        <v>0</v>
      </c>
    </row>
    <row r="5249" spans="1:12" ht="13.95" customHeight="1" x14ac:dyDescent="0.3">
      <c r="A5249" s="94">
        <v>43220</v>
      </c>
      <c r="B5249" s="57" t="s">
        <v>385</v>
      </c>
      <c r="C5249" s="57" t="s">
        <v>113</v>
      </c>
      <c r="D5249" s="19" t="str">
        <f t="shared" si="486"/>
        <v>Defensives</v>
      </c>
      <c r="E5249" s="19" t="str">
        <f t="shared" si="487"/>
        <v>Defensives</v>
      </c>
      <c r="F5249" s="100">
        <v>9.7400000000000004E-3</v>
      </c>
      <c r="I5249" s="20">
        <f t="shared" si="488"/>
        <v>0</v>
      </c>
      <c r="J5249" s="102">
        <f t="shared" si="489"/>
        <v>0</v>
      </c>
      <c r="K5249" s="102">
        <f t="shared" si="490"/>
        <v>0</v>
      </c>
      <c r="L5249" s="96">
        <f t="shared" si="491"/>
        <v>0</v>
      </c>
    </row>
    <row r="5250" spans="1:12" ht="13.95" customHeight="1" x14ac:dyDescent="0.3">
      <c r="A5250" s="94">
        <v>43251</v>
      </c>
      <c r="B5250" s="57" t="s">
        <v>385</v>
      </c>
      <c r="C5250" s="57" t="s">
        <v>113</v>
      </c>
      <c r="D5250" s="19" t="str">
        <f t="shared" si="486"/>
        <v>Defensives</v>
      </c>
      <c r="E5250" s="19" t="str">
        <f t="shared" si="487"/>
        <v>Defensives</v>
      </c>
      <c r="F5250" s="100">
        <v>1.099E-2</v>
      </c>
      <c r="I5250" s="20">
        <f t="shared" si="488"/>
        <v>0</v>
      </c>
      <c r="J5250" s="102">
        <f t="shared" si="489"/>
        <v>0</v>
      </c>
      <c r="K5250" s="102">
        <f t="shared" si="490"/>
        <v>0</v>
      </c>
      <c r="L5250" s="96">
        <f t="shared" si="491"/>
        <v>0</v>
      </c>
    </row>
    <row r="5251" spans="1:12" ht="13.95" customHeight="1" x14ac:dyDescent="0.3">
      <c r="A5251" s="94">
        <v>43281</v>
      </c>
      <c r="B5251" s="57" t="s">
        <v>385</v>
      </c>
      <c r="C5251" s="57" t="s">
        <v>113</v>
      </c>
      <c r="D5251" s="19" t="str">
        <f t="shared" si="486"/>
        <v>Defensives</v>
      </c>
      <c r="E5251" s="19" t="str">
        <f t="shared" si="487"/>
        <v>Defensives</v>
      </c>
      <c r="F5251" s="100">
        <v>1.2019999999999999E-2</v>
      </c>
      <c r="I5251" s="20">
        <f t="shared" si="488"/>
        <v>0</v>
      </c>
      <c r="J5251" s="102">
        <f t="shared" si="489"/>
        <v>0</v>
      </c>
      <c r="K5251" s="102">
        <f t="shared" si="490"/>
        <v>0</v>
      </c>
      <c r="L5251" s="96">
        <f t="shared" si="491"/>
        <v>0</v>
      </c>
    </row>
    <row r="5252" spans="1:12" ht="13.95" customHeight="1" x14ac:dyDescent="0.3">
      <c r="A5252" s="94">
        <v>43312</v>
      </c>
      <c r="B5252" s="57" t="s">
        <v>385</v>
      </c>
      <c r="C5252" s="57" t="s">
        <v>113</v>
      </c>
      <c r="D5252" s="19" t="str">
        <f t="shared" si="486"/>
        <v>Defensives</v>
      </c>
      <c r="E5252" s="19" t="str">
        <f t="shared" si="487"/>
        <v>Defensives</v>
      </c>
      <c r="F5252" s="100">
        <v>1.0732999999999999E-2</v>
      </c>
      <c r="I5252" s="20">
        <f t="shared" si="488"/>
        <v>0</v>
      </c>
      <c r="J5252" s="102">
        <f t="shared" si="489"/>
        <v>0</v>
      </c>
      <c r="K5252" s="102">
        <f t="shared" si="490"/>
        <v>0</v>
      </c>
      <c r="L5252" s="96">
        <f t="shared" si="491"/>
        <v>0</v>
      </c>
    </row>
    <row r="5253" spans="1:12" ht="13.95" customHeight="1" x14ac:dyDescent="0.3">
      <c r="A5253" s="94">
        <v>43343</v>
      </c>
      <c r="B5253" s="57" t="s">
        <v>385</v>
      </c>
      <c r="C5253" s="57" t="s">
        <v>113</v>
      </c>
      <c r="D5253" s="19" t="str">
        <f t="shared" ref="D5253:D5316" si="492">VLOOKUP(C5253,GicsMap,2,FALSE)</f>
        <v>Defensives</v>
      </c>
      <c r="E5253" s="19" t="str">
        <f t="shared" ref="E5253:E5316" si="493">IF(D5253="Cyclicals",IF(COUNTIF(GlobalList,B5253)&gt;0,"WEG &amp; Embraer","Cyclicals ex-WEG &amp; Embraer"),D5253)</f>
        <v>Defensives</v>
      </c>
      <c r="F5253" s="100">
        <v>1.1808000000000001E-2</v>
      </c>
      <c r="I5253" s="20">
        <f t="shared" ref="I5253:I5316" si="494">IF(AND(ISNUMBER(G5253),ISNUMBER(H5253),G5253&gt;=PEmin,G5253&lt;=PEmax,H5253&gt;=ROEmin,H5253&lt;=ROEmax),1,0)</f>
        <v>0</v>
      </c>
      <c r="J5253" s="102">
        <f t="shared" ref="J5253:J5316" si="495">IF(I5253=1,F5253/G5253,0)</f>
        <v>0</v>
      </c>
      <c r="K5253" s="102">
        <f t="shared" ref="K5253:K5316" si="496">IF(I5253=1,J5253/H5253,0)</f>
        <v>0</v>
      </c>
      <c r="L5253" s="96">
        <f t="shared" ref="L5253:L5316" si="497">I5253*F5253</f>
        <v>0</v>
      </c>
    </row>
    <row r="5254" spans="1:12" ht="13.95" customHeight="1" x14ac:dyDescent="0.3">
      <c r="A5254" s="94">
        <v>43373</v>
      </c>
      <c r="B5254" s="57" t="s">
        <v>385</v>
      </c>
      <c r="C5254" s="57" t="s">
        <v>113</v>
      </c>
      <c r="D5254" s="19" t="str">
        <f t="shared" si="492"/>
        <v>Defensives</v>
      </c>
      <c r="E5254" s="19" t="str">
        <f t="shared" si="493"/>
        <v>Defensives</v>
      </c>
      <c r="F5254" s="100">
        <v>1.1403999999999999E-2</v>
      </c>
      <c r="I5254" s="20">
        <f t="shared" si="494"/>
        <v>0</v>
      </c>
      <c r="J5254" s="102">
        <f t="shared" si="495"/>
        <v>0</v>
      </c>
      <c r="K5254" s="102">
        <f t="shared" si="496"/>
        <v>0</v>
      </c>
      <c r="L5254" s="96">
        <f t="shared" si="497"/>
        <v>0</v>
      </c>
    </row>
    <row r="5255" spans="1:12" ht="13.95" customHeight="1" x14ac:dyDescent="0.3">
      <c r="A5255" s="94">
        <v>43404</v>
      </c>
      <c r="B5255" s="57" t="s">
        <v>385</v>
      </c>
      <c r="C5255" s="57" t="s">
        <v>113</v>
      </c>
      <c r="D5255" s="19" t="str">
        <f t="shared" si="492"/>
        <v>Defensives</v>
      </c>
      <c r="E5255" s="19" t="str">
        <f t="shared" si="493"/>
        <v>Defensives</v>
      </c>
      <c r="F5255" s="100">
        <v>1.1316E-2</v>
      </c>
      <c r="I5255" s="20">
        <f t="shared" si="494"/>
        <v>0</v>
      </c>
      <c r="J5255" s="102">
        <f t="shared" si="495"/>
        <v>0</v>
      </c>
      <c r="K5255" s="102">
        <f t="shared" si="496"/>
        <v>0</v>
      </c>
      <c r="L5255" s="96">
        <f t="shared" si="497"/>
        <v>0</v>
      </c>
    </row>
    <row r="5256" spans="1:12" ht="13.95" customHeight="1" x14ac:dyDescent="0.3">
      <c r="A5256" s="94">
        <v>43434</v>
      </c>
      <c r="B5256" s="57" t="s">
        <v>385</v>
      </c>
      <c r="C5256" s="57" t="s">
        <v>113</v>
      </c>
      <c r="D5256" s="19" t="str">
        <f t="shared" si="492"/>
        <v>Defensives</v>
      </c>
      <c r="E5256" s="19" t="str">
        <f t="shared" si="493"/>
        <v>Defensives</v>
      </c>
      <c r="F5256" s="100">
        <v>1.2715000000000001E-2</v>
      </c>
      <c r="I5256" s="20">
        <f t="shared" si="494"/>
        <v>0</v>
      </c>
      <c r="J5256" s="102">
        <f t="shared" si="495"/>
        <v>0</v>
      </c>
      <c r="K5256" s="102">
        <f t="shared" si="496"/>
        <v>0</v>
      </c>
      <c r="L5256" s="96">
        <f t="shared" si="497"/>
        <v>0</v>
      </c>
    </row>
    <row r="5257" spans="1:12" ht="13.95" customHeight="1" x14ac:dyDescent="0.3">
      <c r="A5257" s="94">
        <v>43465</v>
      </c>
      <c r="B5257" s="57" t="s">
        <v>385</v>
      </c>
      <c r="C5257" s="57" t="s">
        <v>113</v>
      </c>
      <c r="D5257" s="19" t="str">
        <f t="shared" si="492"/>
        <v>Defensives</v>
      </c>
      <c r="E5257" s="19" t="str">
        <f t="shared" si="493"/>
        <v>Defensives</v>
      </c>
      <c r="F5257" s="100">
        <v>1.2851E-2</v>
      </c>
      <c r="I5257" s="20">
        <f t="shared" si="494"/>
        <v>0</v>
      </c>
      <c r="J5257" s="102">
        <f t="shared" si="495"/>
        <v>0</v>
      </c>
      <c r="K5257" s="102">
        <f t="shared" si="496"/>
        <v>0</v>
      </c>
      <c r="L5257" s="96">
        <f t="shared" si="497"/>
        <v>0</v>
      </c>
    </row>
    <row r="5258" spans="1:12" ht="13.95" customHeight="1" x14ac:dyDescent="0.3">
      <c r="A5258" s="94">
        <v>43496</v>
      </c>
      <c r="B5258" s="57" t="s">
        <v>385</v>
      </c>
      <c r="C5258" s="57" t="s">
        <v>113</v>
      </c>
      <c r="D5258" s="19" t="str">
        <f t="shared" si="492"/>
        <v>Defensives</v>
      </c>
      <c r="E5258" s="19" t="str">
        <f t="shared" si="493"/>
        <v>Defensives</v>
      </c>
      <c r="F5258" s="100">
        <v>1.5361E-2</v>
      </c>
      <c r="I5258" s="20">
        <f t="shared" si="494"/>
        <v>0</v>
      </c>
      <c r="J5258" s="102">
        <f t="shared" si="495"/>
        <v>0</v>
      </c>
      <c r="K5258" s="102">
        <f t="shared" si="496"/>
        <v>0</v>
      </c>
      <c r="L5258" s="96">
        <f t="shared" si="497"/>
        <v>0</v>
      </c>
    </row>
    <row r="5259" spans="1:12" ht="13.95" customHeight="1" x14ac:dyDescent="0.3">
      <c r="A5259" s="94">
        <v>43524</v>
      </c>
      <c r="B5259" s="57" t="s">
        <v>385</v>
      </c>
      <c r="C5259" s="57" t="s">
        <v>113</v>
      </c>
      <c r="D5259" s="19" t="str">
        <f t="shared" si="492"/>
        <v>Defensives</v>
      </c>
      <c r="E5259" s="19" t="str">
        <f t="shared" si="493"/>
        <v>Defensives</v>
      </c>
      <c r="F5259" s="100">
        <v>1.4027E-2</v>
      </c>
      <c r="I5259" s="20">
        <f t="shared" si="494"/>
        <v>0</v>
      </c>
      <c r="J5259" s="102">
        <f t="shared" si="495"/>
        <v>0</v>
      </c>
      <c r="K5259" s="102">
        <f t="shared" si="496"/>
        <v>0</v>
      </c>
      <c r="L5259" s="96">
        <f t="shared" si="497"/>
        <v>0</v>
      </c>
    </row>
    <row r="5260" spans="1:12" ht="13.95" customHeight="1" x14ac:dyDescent="0.3">
      <c r="A5260" s="94">
        <v>43555</v>
      </c>
      <c r="B5260" s="57" t="s">
        <v>385</v>
      </c>
      <c r="C5260" s="57" t="s">
        <v>113</v>
      </c>
      <c r="D5260" s="19" t="str">
        <f t="shared" si="492"/>
        <v>Defensives</v>
      </c>
      <c r="E5260" s="19" t="str">
        <f t="shared" si="493"/>
        <v>Defensives</v>
      </c>
      <c r="F5260" s="100">
        <v>1.6673E-2</v>
      </c>
      <c r="I5260" s="20">
        <f t="shared" si="494"/>
        <v>0</v>
      </c>
      <c r="J5260" s="102">
        <f t="shared" si="495"/>
        <v>0</v>
      </c>
      <c r="K5260" s="102">
        <f t="shared" si="496"/>
        <v>0</v>
      </c>
      <c r="L5260" s="96">
        <f t="shared" si="497"/>
        <v>0</v>
      </c>
    </row>
    <row r="5261" spans="1:12" ht="13.95" customHeight="1" x14ac:dyDescent="0.3">
      <c r="A5261" s="94">
        <v>43585</v>
      </c>
      <c r="B5261" s="57" t="s">
        <v>385</v>
      </c>
      <c r="C5261" s="57" t="s">
        <v>113</v>
      </c>
      <c r="D5261" s="19" t="str">
        <f t="shared" si="492"/>
        <v>Defensives</v>
      </c>
      <c r="E5261" s="19" t="str">
        <f t="shared" si="493"/>
        <v>Defensives</v>
      </c>
      <c r="F5261" s="100">
        <v>2.0556999999999999E-2</v>
      </c>
      <c r="I5261" s="20">
        <f t="shared" si="494"/>
        <v>0</v>
      </c>
      <c r="J5261" s="102">
        <f t="shared" si="495"/>
        <v>0</v>
      </c>
      <c r="K5261" s="102">
        <f t="shared" si="496"/>
        <v>0</v>
      </c>
      <c r="L5261" s="96">
        <f t="shared" si="497"/>
        <v>0</v>
      </c>
    </row>
    <row r="5262" spans="1:12" ht="13.95" customHeight="1" x14ac:dyDescent="0.3">
      <c r="A5262" s="94">
        <v>43616</v>
      </c>
      <c r="B5262" s="57" t="s">
        <v>385</v>
      </c>
      <c r="C5262" s="57" t="s">
        <v>113</v>
      </c>
      <c r="D5262" s="19" t="str">
        <f t="shared" si="492"/>
        <v>Defensives</v>
      </c>
      <c r="E5262" s="19" t="str">
        <f t="shared" si="493"/>
        <v>Defensives</v>
      </c>
      <c r="F5262" s="100">
        <v>2.1821E-2</v>
      </c>
      <c r="I5262" s="20">
        <f t="shared" si="494"/>
        <v>0</v>
      </c>
      <c r="J5262" s="102">
        <f t="shared" si="495"/>
        <v>0</v>
      </c>
      <c r="K5262" s="102">
        <f t="shared" si="496"/>
        <v>0</v>
      </c>
      <c r="L5262" s="96">
        <f t="shared" si="497"/>
        <v>0</v>
      </c>
    </row>
    <row r="5263" spans="1:12" ht="13.95" customHeight="1" x14ac:dyDescent="0.3">
      <c r="A5263" s="94">
        <v>43646</v>
      </c>
      <c r="B5263" s="57" t="s">
        <v>385</v>
      </c>
      <c r="C5263" s="57" t="s">
        <v>113</v>
      </c>
      <c r="D5263" s="19" t="str">
        <f t="shared" si="492"/>
        <v>Defensives</v>
      </c>
      <c r="E5263" s="19" t="str">
        <f t="shared" si="493"/>
        <v>Defensives</v>
      </c>
      <c r="F5263" s="100">
        <v>2.0382000000000001E-2</v>
      </c>
      <c r="I5263" s="20">
        <f t="shared" si="494"/>
        <v>0</v>
      </c>
      <c r="J5263" s="102">
        <f t="shared" si="495"/>
        <v>0</v>
      </c>
      <c r="K5263" s="102">
        <f t="shared" si="496"/>
        <v>0</v>
      </c>
      <c r="L5263" s="96">
        <f t="shared" si="497"/>
        <v>0</v>
      </c>
    </row>
    <row r="5264" spans="1:12" ht="13.95" customHeight="1" x14ac:dyDescent="0.3">
      <c r="A5264" s="94">
        <v>43677</v>
      </c>
      <c r="B5264" s="57" t="s">
        <v>385</v>
      </c>
      <c r="C5264" s="57" t="s">
        <v>113</v>
      </c>
      <c r="D5264" s="19" t="str">
        <f t="shared" si="492"/>
        <v>Defensives</v>
      </c>
      <c r="E5264" s="19" t="str">
        <f t="shared" si="493"/>
        <v>Defensives</v>
      </c>
      <c r="F5264" s="100">
        <v>2.3619999999999999E-2</v>
      </c>
      <c r="I5264" s="20">
        <f t="shared" si="494"/>
        <v>0</v>
      </c>
      <c r="J5264" s="102">
        <f t="shared" si="495"/>
        <v>0</v>
      </c>
      <c r="K5264" s="102">
        <f t="shared" si="496"/>
        <v>0</v>
      </c>
      <c r="L5264" s="96">
        <f t="shared" si="497"/>
        <v>0</v>
      </c>
    </row>
    <row r="5265" spans="1:12" ht="13.95" customHeight="1" x14ac:dyDescent="0.3">
      <c r="A5265" s="94">
        <v>43708</v>
      </c>
      <c r="B5265" s="57" t="s">
        <v>385</v>
      </c>
      <c r="C5265" s="57" t="s">
        <v>113</v>
      </c>
      <c r="D5265" s="19" t="str">
        <f t="shared" si="492"/>
        <v>Defensives</v>
      </c>
      <c r="E5265" s="19" t="str">
        <f t="shared" si="493"/>
        <v>Defensives</v>
      </c>
      <c r="F5265" s="100">
        <v>2.7473999999999998E-2</v>
      </c>
      <c r="I5265" s="20">
        <f t="shared" si="494"/>
        <v>0</v>
      </c>
      <c r="J5265" s="102">
        <f t="shared" si="495"/>
        <v>0</v>
      </c>
      <c r="K5265" s="102">
        <f t="shared" si="496"/>
        <v>0</v>
      </c>
      <c r="L5265" s="96">
        <f t="shared" si="497"/>
        <v>0</v>
      </c>
    </row>
    <row r="5266" spans="1:12" ht="13.95" customHeight="1" x14ac:dyDescent="0.3">
      <c r="A5266" s="94">
        <v>43738</v>
      </c>
      <c r="B5266" s="57" t="s">
        <v>385</v>
      </c>
      <c r="C5266" s="57" t="s">
        <v>113</v>
      </c>
      <c r="D5266" s="19" t="str">
        <f t="shared" si="492"/>
        <v>Defensives</v>
      </c>
      <c r="E5266" s="19" t="str">
        <f t="shared" si="493"/>
        <v>Defensives</v>
      </c>
      <c r="F5266" s="100">
        <v>2.937E-2</v>
      </c>
      <c r="I5266" s="20">
        <f t="shared" si="494"/>
        <v>0</v>
      </c>
      <c r="J5266" s="102">
        <f t="shared" si="495"/>
        <v>0</v>
      </c>
      <c r="K5266" s="102">
        <f t="shared" si="496"/>
        <v>0</v>
      </c>
      <c r="L5266" s="96">
        <f t="shared" si="497"/>
        <v>0</v>
      </c>
    </row>
    <row r="5267" spans="1:12" ht="13.95" customHeight="1" x14ac:dyDescent="0.3">
      <c r="A5267" s="94">
        <v>43769</v>
      </c>
      <c r="B5267" s="57" t="s">
        <v>385</v>
      </c>
      <c r="C5267" s="57" t="s">
        <v>113</v>
      </c>
      <c r="D5267" s="19" t="str">
        <f t="shared" si="492"/>
        <v>Defensives</v>
      </c>
      <c r="E5267" s="19" t="str">
        <f t="shared" si="493"/>
        <v>Defensives</v>
      </c>
      <c r="F5267" s="100">
        <v>2.4809000000000001E-2</v>
      </c>
      <c r="I5267" s="20">
        <f t="shared" si="494"/>
        <v>0</v>
      </c>
      <c r="J5267" s="102">
        <f t="shared" si="495"/>
        <v>0</v>
      </c>
      <c r="K5267" s="102">
        <f t="shared" si="496"/>
        <v>0</v>
      </c>
      <c r="L5267" s="96">
        <f t="shared" si="497"/>
        <v>0</v>
      </c>
    </row>
    <row r="5268" spans="1:12" ht="13.95" customHeight="1" x14ac:dyDescent="0.3">
      <c r="A5268" s="94">
        <v>43799</v>
      </c>
      <c r="B5268" s="57" t="s">
        <v>385</v>
      </c>
      <c r="C5268" s="57" t="s">
        <v>113</v>
      </c>
      <c r="D5268" s="19" t="str">
        <f t="shared" si="492"/>
        <v>Defensives</v>
      </c>
      <c r="E5268" s="19" t="str">
        <f t="shared" si="493"/>
        <v>Defensives</v>
      </c>
      <c r="F5268" s="100">
        <v>2.4684000000000001E-2</v>
      </c>
      <c r="I5268" s="20">
        <f t="shared" si="494"/>
        <v>0</v>
      </c>
      <c r="J5268" s="102">
        <f t="shared" si="495"/>
        <v>0</v>
      </c>
      <c r="K5268" s="102">
        <f t="shared" si="496"/>
        <v>0</v>
      </c>
      <c r="L5268" s="96">
        <f t="shared" si="497"/>
        <v>0</v>
      </c>
    </row>
    <row r="5269" spans="1:12" ht="13.95" customHeight="1" x14ac:dyDescent="0.3">
      <c r="A5269" s="94">
        <v>43830</v>
      </c>
      <c r="B5269" s="57" t="s">
        <v>385</v>
      </c>
      <c r="C5269" s="57" t="s">
        <v>113</v>
      </c>
      <c r="D5269" s="19" t="str">
        <f t="shared" si="492"/>
        <v>Defensives</v>
      </c>
      <c r="E5269" s="19" t="str">
        <f t="shared" si="493"/>
        <v>Defensives</v>
      </c>
      <c r="F5269" s="100">
        <v>2.1066000000000001E-2</v>
      </c>
      <c r="I5269" s="20">
        <f t="shared" si="494"/>
        <v>0</v>
      </c>
      <c r="J5269" s="102">
        <f t="shared" si="495"/>
        <v>0</v>
      </c>
      <c r="K5269" s="102">
        <f t="shared" si="496"/>
        <v>0</v>
      </c>
      <c r="L5269" s="96">
        <f t="shared" si="497"/>
        <v>0</v>
      </c>
    </row>
    <row r="5270" spans="1:12" ht="13.95" customHeight="1" x14ac:dyDescent="0.3">
      <c r="A5270" s="94">
        <v>43861</v>
      </c>
      <c r="B5270" s="57" t="s">
        <v>385</v>
      </c>
      <c r="C5270" s="57" t="s">
        <v>113</v>
      </c>
      <c r="D5270" s="19" t="str">
        <f t="shared" si="492"/>
        <v>Defensives</v>
      </c>
      <c r="E5270" s="19" t="str">
        <f t="shared" si="493"/>
        <v>Defensives</v>
      </c>
      <c r="F5270" s="100">
        <v>2.2248E-2</v>
      </c>
      <c r="I5270" s="20">
        <f t="shared" si="494"/>
        <v>0</v>
      </c>
      <c r="J5270" s="102">
        <f t="shared" si="495"/>
        <v>0</v>
      </c>
      <c r="K5270" s="102">
        <f t="shared" si="496"/>
        <v>0</v>
      </c>
      <c r="L5270" s="96">
        <f t="shared" si="497"/>
        <v>0</v>
      </c>
    </row>
    <row r="5271" spans="1:12" ht="13.95" customHeight="1" x14ac:dyDescent="0.3">
      <c r="A5271" s="94">
        <v>43890</v>
      </c>
      <c r="B5271" s="57" t="s">
        <v>385</v>
      </c>
      <c r="C5271" s="57" t="s">
        <v>113</v>
      </c>
      <c r="D5271" s="19" t="str">
        <f t="shared" si="492"/>
        <v>Defensives</v>
      </c>
      <c r="E5271" s="19" t="str">
        <f t="shared" si="493"/>
        <v>Defensives</v>
      </c>
      <c r="F5271" s="100">
        <v>2.0046999999999999E-2</v>
      </c>
      <c r="I5271" s="20">
        <f t="shared" si="494"/>
        <v>0</v>
      </c>
      <c r="J5271" s="102">
        <f t="shared" si="495"/>
        <v>0</v>
      </c>
      <c r="K5271" s="102">
        <f t="shared" si="496"/>
        <v>0</v>
      </c>
      <c r="L5271" s="96">
        <f t="shared" si="497"/>
        <v>0</v>
      </c>
    </row>
    <row r="5272" spans="1:12" ht="13.95" customHeight="1" x14ac:dyDescent="0.3">
      <c r="A5272" s="94">
        <v>43921</v>
      </c>
      <c r="B5272" s="57" t="s">
        <v>385</v>
      </c>
      <c r="C5272" s="57" t="s">
        <v>113</v>
      </c>
      <c r="D5272" s="19" t="str">
        <f t="shared" si="492"/>
        <v>Defensives</v>
      </c>
      <c r="E5272" s="19" t="str">
        <f t="shared" si="493"/>
        <v>Defensives</v>
      </c>
      <c r="F5272" s="100">
        <v>2.5687999999999999E-2</v>
      </c>
      <c r="I5272" s="20">
        <f t="shared" si="494"/>
        <v>0</v>
      </c>
      <c r="J5272" s="102">
        <f t="shared" si="495"/>
        <v>0</v>
      </c>
      <c r="K5272" s="102">
        <f t="shared" si="496"/>
        <v>0</v>
      </c>
      <c r="L5272" s="96">
        <f t="shared" si="497"/>
        <v>0</v>
      </c>
    </row>
    <row r="5273" spans="1:12" ht="13.95" customHeight="1" x14ac:dyDescent="0.3">
      <c r="A5273" s="94">
        <v>43951</v>
      </c>
      <c r="B5273" s="57" t="s">
        <v>385</v>
      </c>
      <c r="C5273" s="57" t="s">
        <v>113</v>
      </c>
      <c r="D5273" s="19" t="str">
        <f t="shared" si="492"/>
        <v>Defensives</v>
      </c>
      <c r="E5273" s="19" t="str">
        <f t="shared" si="493"/>
        <v>Defensives</v>
      </c>
      <c r="F5273" s="100">
        <v>2.6567E-2</v>
      </c>
      <c r="I5273" s="20">
        <f t="shared" si="494"/>
        <v>0</v>
      </c>
      <c r="J5273" s="102">
        <f t="shared" si="495"/>
        <v>0</v>
      </c>
      <c r="K5273" s="102">
        <f t="shared" si="496"/>
        <v>0</v>
      </c>
      <c r="L5273" s="96">
        <f t="shared" si="497"/>
        <v>0</v>
      </c>
    </row>
    <row r="5274" spans="1:12" ht="13.95" customHeight="1" x14ac:dyDescent="0.3">
      <c r="A5274" s="94">
        <v>43982</v>
      </c>
      <c r="B5274" s="57" t="s">
        <v>385</v>
      </c>
      <c r="C5274" s="57" t="s">
        <v>113</v>
      </c>
      <c r="D5274" s="19" t="str">
        <f t="shared" si="492"/>
        <v>Defensives</v>
      </c>
      <c r="E5274" s="19" t="str">
        <f t="shared" si="493"/>
        <v>Defensives</v>
      </c>
      <c r="F5274" s="100">
        <v>2.2549E-2</v>
      </c>
      <c r="I5274" s="20">
        <f t="shared" si="494"/>
        <v>0</v>
      </c>
      <c r="J5274" s="102">
        <f t="shared" si="495"/>
        <v>0</v>
      </c>
      <c r="K5274" s="102">
        <f t="shared" si="496"/>
        <v>0</v>
      </c>
      <c r="L5274" s="96">
        <f t="shared" si="497"/>
        <v>0</v>
      </c>
    </row>
    <row r="5275" spans="1:12" ht="13.95" customHeight="1" x14ac:dyDescent="0.3">
      <c r="A5275" s="94">
        <v>44012</v>
      </c>
      <c r="B5275" s="57" t="s">
        <v>385</v>
      </c>
      <c r="C5275" s="57" t="s">
        <v>113</v>
      </c>
      <c r="D5275" s="19" t="str">
        <f t="shared" si="492"/>
        <v>Defensives</v>
      </c>
      <c r="E5275" s="19" t="str">
        <f t="shared" si="493"/>
        <v>Defensives</v>
      </c>
      <c r="F5275" s="100">
        <v>1.9923E-2</v>
      </c>
      <c r="I5275" s="20">
        <f t="shared" si="494"/>
        <v>0</v>
      </c>
      <c r="J5275" s="102">
        <f t="shared" si="495"/>
        <v>0</v>
      </c>
      <c r="K5275" s="102">
        <f t="shared" si="496"/>
        <v>0</v>
      </c>
      <c r="L5275" s="96">
        <f t="shared" si="497"/>
        <v>0</v>
      </c>
    </row>
    <row r="5276" spans="1:12" ht="13.95" customHeight="1" x14ac:dyDescent="0.3">
      <c r="A5276" s="94">
        <v>44043</v>
      </c>
      <c r="B5276" s="57" t="s">
        <v>385</v>
      </c>
      <c r="C5276" s="57" t="s">
        <v>113</v>
      </c>
      <c r="D5276" s="19" t="str">
        <f t="shared" si="492"/>
        <v>Defensives</v>
      </c>
      <c r="E5276" s="19" t="str">
        <f t="shared" si="493"/>
        <v>Defensives</v>
      </c>
      <c r="F5276" s="100">
        <v>1.866E-2</v>
      </c>
      <c r="I5276" s="20">
        <f t="shared" si="494"/>
        <v>0</v>
      </c>
      <c r="J5276" s="102">
        <f t="shared" si="495"/>
        <v>0</v>
      </c>
      <c r="K5276" s="102">
        <f t="shared" si="496"/>
        <v>0</v>
      </c>
      <c r="L5276" s="96">
        <f t="shared" si="497"/>
        <v>0</v>
      </c>
    </row>
    <row r="5277" spans="1:12" ht="13.95" customHeight="1" x14ac:dyDescent="0.3">
      <c r="A5277" s="94">
        <v>44074</v>
      </c>
      <c r="B5277" s="57" t="s">
        <v>385</v>
      </c>
      <c r="C5277" s="57" t="s">
        <v>113</v>
      </c>
      <c r="D5277" s="19" t="str">
        <f t="shared" si="492"/>
        <v>Defensives</v>
      </c>
      <c r="E5277" s="19" t="str">
        <f t="shared" si="493"/>
        <v>Defensives</v>
      </c>
      <c r="F5277" s="100">
        <v>2.0159E-2</v>
      </c>
      <c r="I5277" s="20">
        <f t="shared" si="494"/>
        <v>0</v>
      </c>
      <c r="J5277" s="102">
        <f t="shared" si="495"/>
        <v>0</v>
      </c>
      <c r="K5277" s="102">
        <f t="shared" si="496"/>
        <v>0</v>
      </c>
      <c r="L5277" s="96">
        <f t="shared" si="497"/>
        <v>0</v>
      </c>
    </row>
    <row r="5278" spans="1:12" ht="13.95" customHeight="1" x14ac:dyDescent="0.3">
      <c r="A5278" s="94">
        <v>44104</v>
      </c>
      <c r="B5278" s="57" t="s">
        <v>385</v>
      </c>
      <c r="C5278" s="57" t="s">
        <v>113</v>
      </c>
      <c r="D5278" s="19" t="str">
        <f t="shared" si="492"/>
        <v>Defensives</v>
      </c>
      <c r="E5278" s="19" t="str">
        <f t="shared" si="493"/>
        <v>Defensives</v>
      </c>
      <c r="F5278" s="100">
        <v>1.8741000000000001E-2</v>
      </c>
      <c r="I5278" s="20">
        <f t="shared" si="494"/>
        <v>0</v>
      </c>
      <c r="J5278" s="102">
        <f t="shared" si="495"/>
        <v>0</v>
      </c>
      <c r="K5278" s="102">
        <f t="shared" si="496"/>
        <v>0</v>
      </c>
      <c r="L5278" s="96">
        <f t="shared" si="497"/>
        <v>0</v>
      </c>
    </row>
    <row r="5279" spans="1:12" ht="13.95" customHeight="1" x14ac:dyDescent="0.3">
      <c r="A5279" s="94">
        <v>44135</v>
      </c>
      <c r="B5279" s="57" t="s">
        <v>385</v>
      </c>
      <c r="C5279" s="57" t="s">
        <v>113</v>
      </c>
      <c r="D5279" s="19" t="str">
        <f t="shared" si="492"/>
        <v>Defensives</v>
      </c>
      <c r="E5279" s="19" t="str">
        <f t="shared" si="493"/>
        <v>Defensives</v>
      </c>
      <c r="F5279" s="100">
        <v>1.7708000000000002E-2</v>
      </c>
      <c r="I5279" s="20">
        <f t="shared" si="494"/>
        <v>0</v>
      </c>
      <c r="J5279" s="102">
        <f t="shared" si="495"/>
        <v>0</v>
      </c>
      <c r="K5279" s="102">
        <f t="shared" si="496"/>
        <v>0</v>
      </c>
      <c r="L5279" s="96">
        <f t="shared" si="497"/>
        <v>0</v>
      </c>
    </row>
    <row r="5280" spans="1:12" ht="13.95" customHeight="1" x14ac:dyDescent="0.3">
      <c r="A5280" s="94">
        <v>44165</v>
      </c>
      <c r="B5280" s="57" t="s">
        <v>385</v>
      </c>
      <c r="C5280" s="57" t="s">
        <v>113</v>
      </c>
      <c r="D5280" s="19" t="str">
        <f t="shared" si="492"/>
        <v>Defensives</v>
      </c>
      <c r="E5280" s="19" t="str">
        <f t="shared" si="493"/>
        <v>Defensives</v>
      </c>
      <c r="F5280" s="100">
        <v>1.8201999999999999E-2</v>
      </c>
      <c r="I5280" s="20">
        <f t="shared" si="494"/>
        <v>0</v>
      </c>
      <c r="J5280" s="102">
        <f t="shared" si="495"/>
        <v>0</v>
      </c>
      <c r="K5280" s="102">
        <f t="shared" si="496"/>
        <v>0</v>
      </c>
      <c r="L5280" s="96">
        <f t="shared" si="497"/>
        <v>0</v>
      </c>
    </row>
    <row r="5281" spans="1:12" ht="13.95" customHeight="1" x14ac:dyDescent="0.3">
      <c r="A5281" s="94">
        <v>44196</v>
      </c>
      <c r="B5281" s="57" t="s">
        <v>385</v>
      </c>
      <c r="C5281" s="57" t="s">
        <v>113</v>
      </c>
      <c r="D5281" s="19" t="str">
        <f t="shared" si="492"/>
        <v>Defensives</v>
      </c>
      <c r="E5281" s="19" t="str">
        <f t="shared" si="493"/>
        <v>Defensives</v>
      </c>
      <c r="F5281" s="100">
        <v>1.7269E-2</v>
      </c>
      <c r="I5281" s="20">
        <f t="shared" si="494"/>
        <v>0</v>
      </c>
      <c r="J5281" s="102">
        <f t="shared" si="495"/>
        <v>0</v>
      </c>
      <c r="K5281" s="102">
        <f t="shared" si="496"/>
        <v>0</v>
      </c>
      <c r="L5281" s="96">
        <f t="shared" si="497"/>
        <v>0</v>
      </c>
    </row>
    <row r="5282" spans="1:12" ht="13.95" customHeight="1" x14ac:dyDescent="0.3">
      <c r="A5282" s="94">
        <v>44227</v>
      </c>
      <c r="B5282" s="57" t="s">
        <v>385</v>
      </c>
      <c r="C5282" s="57" t="s">
        <v>113</v>
      </c>
      <c r="D5282" s="19" t="str">
        <f t="shared" si="492"/>
        <v>Defensives</v>
      </c>
      <c r="E5282" s="19" t="str">
        <f t="shared" si="493"/>
        <v>Defensives</v>
      </c>
      <c r="F5282" s="100">
        <v>1.7139999999999999E-2</v>
      </c>
      <c r="I5282" s="20">
        <f t="shared" si="494"/>
        <v>0</v>
      </c>
      <c r="J5282" s="102">
        <f t="shared" si="495"/>
        <v>0</v>
      </c>
      <c r="K5282" s="102">
        <f t="shared" si="496"/>
        <v>0</v>
      </c>
      <c r="L5282" s="96">
        <f t="shared" si="497"/>
        <v>0</v>
      </c>
    </row>
    <row r="5283" spans="1:12" ht="13.95" customHeight="1" x14ac:dyDescent="0.3">
      <c r="A5283" s="94">
        <v>44255</v>
      </c>
      <c r="B5283" s="57" t="s">
        <v>385</v>
      </c>
      <c r="C5283" s="57" t="s">
        <v>113</v>
      </c>
      <c r="D5283" s="19" t="str">
        <f t="shared" si="492"/>
        <v>Defensives</v>
      </c>
      <c r="E5283" s="19" t="str">
        <f t="shared" si="493"/>
        <v>Defensives</v>
      </c>
      <c r="F5283" s="100">
        <v>1.9120000000000002E-2</v>
      </c>
      <c r="I5283" s="20">
        <f t="shared" si="494"/>
        <v>0</v>
      </c>
      <c r="J5283" s="102">
        <f t="shared" si="495"/>
        <v>0</v>
      </c>
      <c r="K5283" s="102">
        <f t="shared" si="496"/>
        <v>0</v>
      </c>
      <c r="L5283" s="96">
        <f t="shared" si="497"/>
        <v>0</v>
      </c>
    </row>
    <row r="5284" spans="1:12" ht="13.95" customHeight="1" x14ac:dyDescent="0.3">
      <c r="A5284" s="94">
        <v>44286</v>
      </c>
      <c r="B5284" s="57" t="s">
        <v>385</v>
      </c>
      <c r="C5284" s="57" t="s">
        <v>113</v>
      </c>
      <c r="D5284" s="19" t="str">
        <f t="shared" si="492"/>
        <v>Defensives</v>
      </c>
      <c r="E5284" s="19" t="str">
        <f t="shared" si="493"/>
        <v>Defensives</v>
      </c>
      <c r="F5284" s="100">
        <v>2.1309999999999999E-2</v>
      </c>
      <c r="I5284" s="20">
        <f t="shared" si="494"/>
        <v>0</v>
      </c>
      <c r="J5284" s="102">
        <f t="shared" si="495"/>
        <v>0</v>
      </c>
      <c r="K5284" s="102">
        <f t="shared" si="496"/>
        <v>0</v>
      </c>
      <c r="L5284" s="96">
        <f t="shared" si="497"/>
        <v>0</v>
      </c>
    </row>
    <row r="5285" spans="1:12" ht="13.95" customHeight="1" x14ac:dyDescent="0.3">
      <c r="A5285" s="94">
        <v>44316</v>
      </c>
      <c r="B5285" s="57" t="s">
        <v>385</v>
      </c>
      <c r="C5285" s="57" t="s">
        <v>113</v>
      </c>
      <c r="D5285" s="19" t="str">
        <f t="shared" si="492"/>
        <v>Defensives</v>
      </c>
      <c r="E5285" s="19" t="str">
        <f t="shared" si="493"/>
        <v>Defensives</v>
      </c>
      <c r="F5285" s="100">
        <v>1.941E-2</v>
      </c>
      <c r="I5285" s="20">
        <f t="shared" si="494"/>
        <v>0</v>
      </c>
      <c r="J5285" s="102">
        <f t="shared" si="495"/>
        <v>0</v>
      </c>
      <c r="K5285" s="102">
        <f t="shared" si="496"/>
        <v>0</v>
      </c>
      <c r="L5285" s="96">
        <f t="shared" si="497"/>
        <v>0</v>
      </c>
    </row>
    <row r="5286" spans="1:12" ht="13.95" customHeight="1" x14ac:dyDescent="0.3">
      <c r="A5286" s="94">
        <v>44347</v>
      </c>
      <c r="B5286" s="57" t="s">
        <v>385</v>
      </c>
      <c r="C5286" s="57" t="s">
        <v>113</v>
      </c>
      <c r="D5286" s="19" t="str">
        <f t="shared" si="492"/>
        <v>Defensives</v>
      </c>
      <c r="E5286" s="19" t="str">
        <f t="shared" si="493"/>
        <v>Defensives</v>
      </c>
      <c r="F5286" s="100">
        <v>1.8370000000000001E-2</v>
      </c>
      <c r="I5286" s="20">
        <f t="shared" si="494"/>
        <v>0</v>
      </c>
      <c r="J5286" s="102">
        <f t="shared" si="495"/>
        <v>0</v>
      </c>
      <c r="K5286" s="102">
        <f t="shared" si="496"/>
        <v>0</v>
      </c>
      <c r="L5286" s="96">
        <f t="shared" si="497"/>
        <v>0</v>
      </c>
    </row>
    <row r="5287" spans="1:12" ht="13.95" customHeight="1" x14ac:dyDescent="0.3">
      <c r="A5287" s="94">
        <v>44377</v>
      </c>
      <c r="B5287" s="57" t="s">
        <v>385</v>
      </c>
      <c r="C5287" s="57" t="s">
        <v>113</v>
      </c>
      <c r="D5287" s="19" t="str">
        <f t="shared" si="492"/>
        <v>Defensives</v>
      </c>
      <c r="E5287" s="19" t="str">
        <f t="shared" si="493"/>
        <v>Defensives</v>
      </c>
      <c r="F5287" s="100">
        <v>1.7610000000000001E-2</v>
      </c>
      <c r="I5287" s="20">
        <f t="shared" si="494"/>
        <v>0</v>
      </c>
      <c r="J5287" s="102">
        <f t="shared" si="495"/>
        <v>0</v>
      </c>
      <c r="K5287" s="102">
        <f t="shared" si="496"/>
        <v>0</v>
      </c>
      <c r="L5287" s="96">
        <f t="shared" si="497"/>
        <v>0</v>
      </c>
    </row>
    <row r="5288" spans="1:12" ht="13.95" customHeight="1" x14ac:dyDescent="0.3">
      <c r="A5288" s="94">
        <v>44408</v>
      </c>
      <c r="B5288" s="57" t="s">
        <v>385</v>
      </c>
      <c r="C5288" s="57" t="s">
        <v>113</v>
      </c>
      <c r="D5288" s="19" t="str">
        <f t="shared" si="492"/>
        <v>Defensives</v>
      </c>
      <c r="E5288" s="19" t="str">
        <f t="shared" si="493"/>
        <v>Defensives</v>
      </c>
      <c r="F5288" s="100">
        <v>2.0160000000000001E-2</v>
      </c>
      <c r="I5288" s="20">
        <f t="shared" si="494"/>
        <v>0</v>
      </c>
      <c r="J5288" s="102">
        <f t="shared" si="495"/>
        <v>0</v>
      </c>
      <c r="K5288" s="102">
        <f t="shared" si="496"/>
        <v>0</v>
      </c>
      <c r="L5288" s="96">
        <f t="shared" si="497"/>
        <v>0</v>
      </c>
    </row>
    <row r="5289" spans="1:12" ht="13.95" customHeight="1" x14ac:dyDescent="0.3">
      <c r="A5289" s="94">
        <v>44439</v>
      </c>
      <c r="B5289" s="57" t="s">
        <v>385</v>
      </c>
      <c r="C5289" s="57" t="s">
        <v>113</v>
      </c>
      <c r="D5289" s="19" t="str">
        <f t="shared" si="492"/>
        <v>Defensives</v>
      </c>
      <c r="E5289" s="19" t="str">
        <f t="shared" si="493"/>
        <v>Defensives</v>
      </c>
      <c r="F5289" s="100">
        <v>2.0250000000000001E-2</v>
      </c>
      <c r="I5289" s="20">
        <f t="shared" si="494"/>
        <v>0</v>
      </c>
      <c r="J5289" s="102">
        <f t="shared" si="495"/>
        <v>0</v>
      </c>
      <c r="K5289" s="102">
        <f t="shared" si="496"/>
        <v>0</v>
      </c>
      <c r="L5289" s="96">
        <f t="shared" si="497"/>
        <v>0</v>
      </c>
    </row>
    <row r="5290" spans="1:12" ht="13.95" customHeight="1" x14ac:dyDescent="0.3">
      <c r="A5290" s="94">
        <v>44469</v>
      </c>
      <c r="B5290" s="57" t="s">
        <v>385</v>
      </c>
      <c r="C5290" s="57" t="s">
        <v>113</v>
      </c>
      <c r="D5290" s="19" t="str">
        <f t="shared" si="492"/>
        <v>Defensives</v>
      </c>
      <c r="E5290" s="19" t="str">
        <f t="shared" si="493"/>
        <v>Defensives</v>
      </c>
      <c r="F5290" s="100">
        <v>2.316E-2</v>
      </c>
      <c r="I5290" s="20">
        <f t="shared" si="494"/>
        <v>0</v>
      </c>
      <c r="J5290" s="102">
        <f t="shared" si="495"/>
        <v>0</v>
      </c>
      <c r="K5290" s="102">
        <f t="shared" si="496"/>
        <v>0</v>
      </c>
      <c r="L5290" s="96">
        <f t="shared" si="497"/>
        <v>0</v>
      </c>
    </row>
    <row r="5291" spans="1:12" ht="13.95" customHeight="1" x14ac:dyDescent="0.3">
      <c r="A5291" s="94">
        <v>44500</v>
      </c>
      <c r="B5291" s="57" t="s">
        <v>385</v>
      </c>
      <c r="C5291" s="57" t="s">
        <v>113</v>
      </c>
      <c r="D5291" s="19" t="str">
        <f t="shared" si="492"/>
        <v>Defensives</v>
      </c>
      <c r="E5291" s="19" t="str">
        <f t="shared" si="493"/>
        <v>Defensives</v>
      </c>
      <c r="F5291" s="100">
        <v>2.6450000000000001E-2</v>
      </c>
      <c r="I5291" s="20">
        <f t="shared" si="494"/>
        <v>0</v>
      </c>
      <c r="J5291" s="102">
        <f t="shared" si="495"/>
        <v>0</v>
      </c>
      <c r="K5291" s="102">
        <f t="shared" si="496"/>
        <v>0</v>
      </c>
      <c r="L5291" s="96">
        <f t="shared" si="497"/>
        <v>0</v>
      </c>
    </row>
    <row r="5292" spans="1:12" ht="13.95" customHeight="1" x14ac:dyDescent="0.3">
      <c r="A5292" s="94">
        <v>44530</v>
      </c>
      <c r="B5292" s="57" t="s">
        <v>385</v>
      </c>
      <c r="C5292" s="57" t="s">
        <v>113</v>
      </c>
      <c r="D5292" s="19" t="str">
        <f t="shared" si="492"/>
        <v>Defensives</v>
      </c>
      <c r="E5292" s="19" t="str">
        <f t="shared" si="493"/>
        <v>Defensives</v>
      </c>
      <c r="F5292" s="100">
        <v>2.461E-2</v>
      </c>
      <c r="I5292" s="20">
        <f t="shared" si="494"/>
        <v>0</v>
      </c>
      <c r="J5292" s="102">
        <f t="shared" si="495"/>
        <v>0</v>
      </c>
      <c r="K5292" s="102">
        <f t="shared" si="496"/>
        <v>0</v>
      </c>
      <c r="L5292" s="96">
        <f t="shared" si="497"/>
        <v>0</v>
      </c>
    </row>
    <row r="5293" spans="1:12" ht="13.95" customHeight="1" x14ac:dyDescent="0.3">
      <c r="A5293" s="94">
        <v>44561</v>
      </c>
      <c r="B5293" s="57" t="s">
        <v>385</v>
      </c>
      <c r="C5293" s="57" t="s">
        <v>113</v>
      </c>
      <c r="D5293" s="19" t="str">
        <f t="shared" si="492"/>
        <v>Defensives</v>
      </c>
      <c r="E5293" s="19" t="str">
        <f t="shared" si="493"/>
        <v>Defensives</v>
      </c>
      <c r="F5293" s="100">
        <v>2.4539999999999999E-2</v>
      </c>
      <c r="I5293" s="20">
        <f t="shared" si="494"/>
        <v>0</v>
      </c>
      <c r="J5293" s="102">
        <f t="shared" si="495"/>
        <v>0</v>
      </c>
      <c r="K5293" s="102">
        <f t="shared" si="496"/>
        <v>0</v>
      </c>
      <c r="L5293" s="96">
        <f t="shared" si="497"/>
        <v>0</v>
      </c>
    </row>
    <row r="5294" spans="1:12" ht="13.95" customHeight="1" x14ac:dyDescent="0.3">
      <c r="A5294" s="94">
        <v>44592</v>
      </c>
      <c r="B5294" s="57" t="s">
        <v>385</v>
      </c>
      <c r="C5294" s="57" t="s">
        <v>113</v>
      </c>
      <c r="D5294" s="19" t="str">
        <f t="shared" si="492"/>
        <v>Defensives</v>
      </c>
      <c r="E5294" s="19" t="str">
        <f t="shared" si="493"/>
        <v>Defensives</v>
      </c>
      <c r="F5294" s="100">
        <v>2.1229999999999999E-2</v>
      </c>
      <c r="I5294" s="20">
        <f t="shared" si="494"/>
        <v>0</v>
      </c>
      <c r="J5294" s="102">
        <f t="shared" si="495"/>
        <v>0</v>
      </c>
      <c r="K5294" s="102">
        <f t="shared" si="496"/>
        <v>0</v>
      </c>
      <c r="L5294" s="96">
        <f t="shared" si="497"/>
        <v>0</v>
      </c>
    </row>
    <row r="5295" spans="1:12" ht="13.95" customHeight="1" x14ac:dyDescent="0.3">
      <c r="A5295" s="94">
        <v>44620</v>
      </c>
      <c r="B5295" s="57" t="s">
        <v>385</v>
      </c>
      <c r="C5295" s="57" t="s">
        <v>113</v>
      </c>
      <c r="D5295" s="19" t="str">
        <f t="shared" si="492"/>
        <v>Defensives</v>
      </c>
      <c r="E5295" s="19" t="str">
        <f t="shared" si="493"/>
        <v>Defensives</v>
      </c>
      <c r="F5295" s="100">
        <v>2.1499999999999998E-2</v>
      </c>
      <c r="I5295" s="20">
        <f t="shared" si="494"/>
        <v>0</v>
      </c>
      <c r="J5295" s="102">
        <f t="shared" si="495"/>
        <v>0</v>
      </c>
      <c r="K5295" s="102">
        <f t="shared" si="496"/>
        <v>0</v>
      </c>
      <c r="L5295" s="96">
        <f t="shared" si="497"/>
        <v>0</v>
      </c>
    </row>
    <row r="5296" spans="1:12" ht="13.95" customHeight="1" x14ac:dyDescent="0.3">
      <c r="A5296" s="94">
        <v>44651</v>
      </c>
      <c r="B5296" s="57" t="s">
        <v>385</v>
      </c>
      <c r="C5296" s="57" t="s">
        <v>113</v>
      </c>
      <c r="D5296" s="19" t="str">
        <f t="shared" si="492"/>
        <v>Defensives</v>
      </c>
      <c r="E5296" s="19" t="str">
        <f t="shared" si="493"/>
        <v>Defensives</v>
      </c>
      <c r="F5296" s="100">
        <v>2.12E-2</v>
      </c>
      <c r="I5296" s="20">
        <f t="shared" si="494"/>
        <v>0</v>
      </c>
      <c r="J5296" s="102">
        <f t="shared" si="495"/>
        <v>0</v>
      </c>
      <c r="K5296" s="102">
        <f t="shared" si="496"/>
        <v>0</v>
      </c>
      <c r="L5296" s="96">
        <f t="shared" si="497"/>
        <v>0</v>
      </c>
    </row>
    <row r="5297" spans="1:12" ht="13.95" customHeight="1" x14ac:dyDescent="0.3">
      <c r="A5297" s="94">
        <v>44681</v>
      </c>
      <c r="B5297" s="57" t="s">
        <v>385</v>
      </c>
      <c r="C5297" s="57" t="s">
        <v>113</v>
      </c>
      <c r="D5297" s="19" t="str">
        <f t="shared" si="492"/>
        <v>Defensives</v>
      </c>
      <c r="E5297" s="19" t="str">
        <f t="shared" si="493"/>
        <v>Defensives</v>
      </c>
      <c r="F5297" s="100">
        <v>2.4250000000000001E-2</v>
      </c>
      <c r="I5297" s="20">
        <f t="shared" si="494"/>
        <v>0</v>
      </c>
      <c r="J5297" s="102">
        <f t="shared" si="495"/>
        <v>0</v>
      </c>
      <c r="K5297" s="102">
        <f t="shared" si="496"/>
        <v>0</v>
      </c>
      <c r="L5297" s="96">
        <f t="shared" si="497"/>
        <v>0</v>
      </c>
    </row>
    <row r="5298" spans="1:12" ht="13.95" customHeight="1" x14ac:dyDescent="0.3">
      <c r="A5298" s="94">
        <v>44712</v>
      </c>
      <c r="B5298" s="57" t="s">
        <v>385</v>
      </c>
      <c r="C5298" s="57" t="s">
        <v>113</v>
      </c>
      <c r="D5298" s="19" t="str">
        <f t="shared" si="492"/>
        <v>Defensives</v>
      </c>
      <c r="E5298" s="19" t="str">
        <f t="shared" si="493"/>
        <v>Defensives</v>
      </c>
      <c r="F5298" s="100">
        <v>2.2450000000000001E-2</v>
      </c>
      <c r="I5298" s="20">
        <f t="shared" si="494"/>
        <v>0</v>
      </c>
      <c r="J5298" s="102">
        <f t="shared" si="495"/>
        <v>0</v>
      </c>
      <c r="K5298" s="102">
        <f t="shared" si="496"/>
        <v>0</v>
      </c>
      <c r="L5298" s="96">
        <f t="shared" si="497"/>
        <v>0</v>
      </c>
    </row>
    <row r="5299" spans="1:12" ht="13.95" customHeight="1" x14ac:dyDescent="0.3">
      <c r="A5299" s="94">
        <v>44742</v>
      </c>
      <c r="B5299" s="57" t="s">
        <v>385</v>
      </c>
      <c r="C5299" s="57" t="s">
        <v>113</v>
      </c>
      <c r="D5299" s="19" t="str">
        <f t="shared" si="492"/>
        <v>Defensives</v>
      </c>
      <c r="E5299" s="19" t="str">
        <f t="shared" si="493"/>
        <v>Defensives</v>
      </c>
      <c r="F5299" s="100">
        <v>2.2280000000000001E-2</v>
      </c>
      <c r="I5299" s="20">
        <f t="shared" si="494"/>
        <v>0</v>
      </c>
      <c r="J5299" s="102">
        <f t="shared" si="495"/>
        <v>0</v>
      </c>
      <c r="K5299" s="102">
        <f t="shared" si="496"/>
        <v>0</v>
      </c>
      <c r="L5299" s="96">
        <f t="shared" si="497"/>
        <v>0</v>
      </c>
    </row>
    <row r="5300" spans="1:12" ht="13.95" customHeight="1" x14ac:dyDescent="0.3">
      <c r="A5300" s="94">
        <v>44773</v>
      </c>
      <c r="B5300" s="57" t="s">
        <v>385</v>
      </c>
      <c r="C5300" s="57" t="s">
        <v>113</v>
      </c>
      <c r="D5300" s="19" t="str">
        <f t="shared" si="492"/>
        <v>Defensives</v>
      </c>
      <c r="E5300" s="19" t="str">
        <f t="shared" si="493"/>
        <v>Defensives</v>
      </c>
      <c r="F5300" s="100">
        <v>2.147E-2</v>
      </c>
      <c r="I5300" s="20">
        <f t="shared" si="494"/>
        <v>0</v>
      </c>
      <c r="J5300" s="102">
        <f t="shared" si="495"/>
        <v>0</v>
      </c>
      <c r="K5300" s="102">
        <f t="shared" si="496"/>
        <v>0</v>
      </c>
      <c r="L5300" s="96">
        <f t="shared" si="497"/>
        <v>0</v>
      </c>
    </row>
    <row r="5301" spans="1:12" ht="13.95" customHeight="1" x14ac:dyDescent="0.3">
      <c r="A5301" s="94">
        <v>44804</v>
      </c>
      <c r="B5301" s="57" t="s">
        <v>385</v>
      </c>
      <c r="C5301" s="57" t="s">
        <v>113</v>
      </c>
      <c r="D5301" s="19" t="str">
        <f t="shared" si="492"/>
        <v>Defensives</v>
      </c>
      <c r="E5301" s="19" t="str">
        <f t="shared" si="493"/>
        <v>Defensives</v>
      </c>
      <c r="F5301" s="100">
        <v>1.9380000000000001E-2</v>
      </c>
      <c r="I5301" s="20">
        <f t="shared" si="494"/>
        <v>0</v>
      </c>
      <c r="J5301" s="102">
        <f t="shared" si="495"/>
        <v>0</v>
      </c>
      <c r="K5301" s="102">
        <f t="shared" si="496"/>
        <v>0</v>
      </c>
      <c r="L5301" s="96">
        <f t="shared" si="497"/>
        <v>0</v>
      </c>
    </row>
    <row r="5302" spans="1:12" ht="13.95" customHeight="1" x14ac:dyDescent="0.3">
      <c r="A5302" s="94">
        <v>44834</v>
      </c>
      <c r="B5302" s="57" t="s">
        <v>385</v>
      </c>
      <c r="C5302" s="57" t="s">
        <v>113</v>
      </c>
      <c r="D5302" s="19" t="str">
        <f t="shared" si="492"/>
        <v>Defensives</v>
      </c>
      <c r="E5302" s="19" t="str">
        <f t="shared" si="493"/>
        <v>Defensives</v>
      </c>
      <c r="F5302" s="100">
        <v>1.376E-2</v>
      </c>
      <c r="I5302" s="20">
        <f t="shared" si="494"/>
        <v>0</v>
      </c>
      <c r="J5302" s="102">
        <f t="shared" si="495"/>
        <v>0</v>
      </c>
      <c r="K5302" s="102">
        <f t="shared" si="496"/>
        <v>0</v>
      </c>
      <c r="L5302" s="96">
        <f t="shared" si="497"/>
        <v>0</v>
      </c>
    </row>
    <row r="5303" spans="1:12" ht="13.95" customHeight="1" x14ac:dyDescent="0.3">
      <c r="A5303" s="94">
        <v>44865</v>
      </c>
      <c r="B5303" s="57" t="s">
        <v>385</v>
      </c>
      <c r="C5303" s="57" t="s">
        <v>113</v>
      </c>
      <c r="D5303" s="19" t="str">
        <f t="shared" si="492"/>
        <v>Defensives</v>
      </c>
      <c r="E5303" s="19" t="str">
        <f t="shared" si="493"/>
        <v>Defensives</v>
      </c>
      <c r="F5303" s="100">
        <v>1.295E-2</v>
      </c>
      <c r="I5303" s="20">
        <f t="shared" si="494"/>
        <v>0</v>
      </c>
      <c r="J5303" s="102">
        <f t="shared" si="495"/>
        <v>0</v>
      </c>
      <c r="K5303" s="102">
        <f t="shared" si="496"/>
        <v>0</v>
      </c>
      <c r="L5303" s="96">
        <f t="shared" si="497"/>
        <v>0</v>
      </c>
    </row>
    <row r="5304" spans="1:12" ht="13.95" customHeight="1" x14ac:dyDescent="0.3">
      <c r="A5304" s="94">
        <v>44895</v>
      </c>
      <c r="B5304" s="57" t="s">
        <v>385</v>
      </c>
      <c r="C5304" s="57" t="s">
        <v>113</v>
      </c>
      <c r="D5304" s="19" t="str">
        <f t="shared" si="492"/>
        <v>Defensives</v>
      </c>
      <c r="E5304" s="19" t="str">
        <f t="shared" si="493"/>
        <v>Defensives</v>
      </c>
      <c r="F5304" s="100">
        <v>1.1990000000000001E-2</v>
      </c>
      <c r="I5304" s="20">
        <f t="shared" si="494"/>
        <v>0</v>
      </c>
      <c r="J5304" s="102">
        <f t="shared" si="495"/>
        <v>0</v>
      </c>
      <c r="K5304" s="102">
        <f t="shared" si="496"/>
        <v>0</v>
      </c>
      <c r="L5304" s="96">
        <f t="shared" si="497"/>
        <v>0</v>
      </c>
    </row>
    <row r="5305" spans="1:12" ht="13.95" customHeight="1" x14ac:dyDescent="0.3">
      <c r="A5305" s="94">
        <v>44926</v>
      </c>
      <c r="B5305" s="57" t="s">
        <v>385</v>
      </c>
      <c r="C5305" s="57" t="s">
        <v>113</v>
      </c>
      <c r="D5305" s="19" t="str">
        <f t="shared" si="492"/>
        <v>Defensives</v>
      </c>
      <c r="E5305" s="19" t="str">
        <f t="shared" si="493"/>
        <v>Defensives</v>
      </c>
      <c r="F5305" s="100">
        <v>1.2829999999999999E-2</v>
      </c>
      <c r="I5305" s="20">
        <f t="shared" si="494"/>
        <v>0</v>
      </c>
      <c r="J5305" s="102">
        <f t="shared" si="495"/>
        <v>0</v>
      </c>
      <c r="K5305" s="102">
        <f t="shared" si="496"/>
        <v>0</v>
      </c>
      <c r="L5305" s="96">
        <f t="shared" si="497"/>
        <v>0</v>
      </c>
    </row>
    <row r="5306" spans="1:12" ht="13.95" customHeight="1" x14ac:dyDescent="0.3">
      <c r="A5306" s="94">
        <v>44957</v>
      </c>
      <c r="B5306" s="57" t="s">
        <v>385</v>
      </c>
      <c r="C5306" s="57" t="s">
        <v>113</v>
      </c>
      <c r="D5306" s="19" t="str">
        <f t="shared" si="492"/>
        <v>Defensives</v>
      </c>
      <c r="E5306" s="19" t="str">
        <f t="shared" si="493"/>
        <v>Defensives</v>
      </c>
      <c r="F5306" s="100">
        <v>1.137E-2</v>
      </c>
      <c r="I5306" s="20">
        <f t="shared" si="494"/>
        <v>0</v>
      </c>
      <c r="J5306" s="102">
        <f t="shared" si="495"/>
        <v>0</v>
      </c>
      <c r="K5306" s="102">
        <f t="shared" si="496"/>
        <v>0</v>
      </c>
      <c r="L5306" s="96">
        <f t="shared" si="497"/>
        <v>0</v>
      </c>
    </row>
    <row r="5307" spans="1:12" ht="13.95" customHeight="1" x14ac:dyDescent="0.3">
      <c r="A5307" s="94">
        <v>44985</v>
      </c>
      <c r="B5307" s="57" t="s">
        <v>385</v>
      </c>
      <c r="C5307" s="57" t="s">
        <v>113</v>
      </c>
      <c r="D5307" s="19" t="str">
        <f t="shared" si="492"/>
        <v>Defensives</v>
      </c>
      <c r="E5307" s="19" t="str">
        <f t="shared" si="493"/>
        <v>Defensives</v>
      </c>
      <c r="F5307" s="100">
        <v>1.1769999999999999E-2</v>
      </c>
      <c r="I5307" s="20">
        <f t="shared" si="494"/>
        <v>0</v>
      </c>
      <c r="J5307" s="102">
        <f t="shared" si="495"/>
        <v>0</v>
      </c>
      <c r="K5307" s="102">
        <f t="shared" si="496"/>
        <v>0</v>
      </c>
      <c r="L5307" s="96">
        <f t="shared" si="497"/>
        <v>0</v>
      </c>
    </row>
    <row r="5308" spans="1:12" ht="13.95" customHeight="1" x14ac:dyDescent="0.3">
      <c r="A5308" s="94">
        <v>45016</v>
      </c>
      <c r="B5308" s="57" t="s">
        <v>385</v>
      </c>
      <c r="C5308" s="57" t="s">
        <v>113</v>
      </c>
      <c r="D5308" s="19" t="str">
        <f t="shared" si="492"/>
        <v>Defensives</v>
      </c>
      <c r="E5308" s="19" t="str">
        <f t="shared" si="493"/>
        <v>Defensives</v>
      </c>
      <c r="F5308" s="100">
        <v>1.1310000000000001E-2</v>
      </c>
      <c r="I5308" s="20">
        <f t="shared" si="494"/>
        <v>0</v>
      </c>
      <c r="J5308" s="102">
        <f t="shared" si="495"/>
        <v>0</v>
      </c>
      <c r="K5308" s="102">
        <f t="shared" si="496"/>
        <v>0</v>
      </c>
      <c r="L5308" s="96">
        <f t="shared" si="497"/>
        <v>0</v>
      </c>
    </row>
    <row r="5309" spans="1:12" ht="13.95" customHeight="1" x14ac:dyDescent="0.3">
      <c r="A5309" s="94">
        <v>45046</v>
      </c>
      <c r="B5309" s="57" t="s">
        <v>385</v>
      </c>
      <c r="C5309" s="57" t="s">
        <v>113</v>
      </c>
      <c r="D5309" s="19" t="str">
        <f t="shared" si="492"/>
        <v>Defensives</v>
      </c>
      <c r="E5309" s="19" t="str">
        <f t="shared" si="493"/>
        <v>Defensives</v>
      </c>
      <c r="F5309" s="100">
        <v>1.106E-2</v>
      </c>
      <c r="I5309" s="20">
        <f t="shared" si="494"/>
        <v>0</v>
      </c>
      <c r="J5309" s="102">
        <f t="shared" si="495"/>
        <v>0</v>
      </c>
      <c r="K5309" s="102">
        <f t="shared" si="496"/>
        <v>0</v>
      </c>
      <c r="L5309" s="96">
        <f t="shared" si="497"/>
        <v>0</v>
      </c>
    </row>
    <row r="5310" spans="1:12" ht="13.95" customHeight="1" x14ac:dyDescent="0.3">
      <c r="A5310" s="94">
        <v>45077</v>
      </c>
      <c r="B5310" s="57" t="s">
        <v>385</v>
      </c>
      <c r="C5310" s="57" t="s">
        <v>113</v>
      </c>
      <c r="D5310" s="19" t="str">
        <f t="shared" si="492"/>
        <v>Defensives</v>
      </c>
      <c r="E5310" s="19" t="str">
        <f t="shared" si="493"/>
        <v>Defensives</v>
      </c>
      <c r="F5310" s="100">
        <v>1.0019999999999999E-2</v>
      </c>
      <c r="I5310" s="20">
        <f t="shared" si="494"/>
        <v>0</v>
      </c>
      <c r="J5310" s="102">
        <f t="shared" si="495"/>
        <v>0</v>
      </c>
      <c r="K5310" s="102">
        <f t="shared" si="496"/>
        <v>0</v>
      </c>
      <c r="L5310" s="96">
        <f t="shared" si="497"/>
        <v>0</v>
      </c>
    </row>
    <row r="5311" spans="1:12" ht="13.95" customHeight="1" x14ac:dyDescent="0.3">
      <c r="A5311" s="94">
        <v>45107</v>
      </c>
      <c r="B5311" s="57" t="s">
        <v>385</v>
      </c>
      <c r="C5311" s="57" t="s">
        <v>113</v>
      </c>
      <c r="D5311" s="19" t="str">
        <f t="shared" si="492"/>
        <v>Defensives</v>
      </c>
      <c r="E5311" s="19" t="str">
        <f t="shared" si="493"/>
        <v>Defensives</v>
      </c>
      <c r="F5311" s="100">
        <v>9.6499999999999989E-3</v>
      </c>
      <c r="I5311" s="20">
        <f t="shared" si="494"/>
        <v>0</v>
      </c>
      <c r="J5311" s="102">
        <f t="shared" si="495"/>
        <v>0</v>
      </c>
      <c r="K5311" s="102">
        <f t="shared" si="496"/>
        <v>0</v>
      </c>
      <c r="L5311" s="96">
        <f t="shared" si="497"/>
        <v>0</v>
      </c>
    </row>
    <row r="5312" spans="1:12" ht="13.95" customHeight="1" x14ac:dyDescent="0.3">
      <c r="A5312" s="94">
        <v>45138</v>
      </c>
      <c r="B5312" s="57" t="s">
        <v>385</v>
      </c>
      <c r="C5312" s="57" t="s">
        <v>113</v>
      </c>
      <c r="D5312" s="19" t="str">
        <f t="shared" si="492"/>
        <v>Defensives</v>
      </c>
      <c r="E5312" s="19" t="str">
        <f t="shared" si="493"/>
        <v>Defensives</v>
      </c>
      <c r="F5312" s="100">
        <v>1.0030000000000001E-2</v>
      </c>
      <c r="I5312" s="20">
        <f t="shared" si="494"/>
        <v>0</v>
      </c>
      <c r="J5312" s="102">
        <f t="shared" si="495"/>
        <v>0</v>
      </c>
      <c r="K5312" s="102">
        <f t="shared" si="496"/>
        <v>0</v>
      </c>
      <c r="L5312" s="96">
        <f t="shared" si="497"/>
        <v>0</v>
      </c>
    </row>
    <row r="5313" spans="1:12" ht="13.95" customHeight="1" x14ac:dyDescent="0.3">
      <c r="A5313" s="94">
        <v>45169</v>
      </c>
      <c r="B5313" s="57" t="s">
        <v>385</v>
      </c>
      <c r="C5313" s="57" t="s">
        <v>113</v>
      </c>
      <c r="D5313" s="19" t="str">
        <f t="shared" si="492"/>
        <v>Defensives</v>
      </c>
      <c r="E5313" s="19" t="str">
        <f t="shared" si="493"/>
        <v>Defensives</v>
      </c>
      <c r="F5313" s="100">
        <v>1.0449999999999999E-2</v>
      </c>
      <c r="I5313" s="20">
        <f t="shared" si="494"/>
        <v>0</v>
      </c>
      <c r="J5313" s="102">
        <f t="shared" si="495"/>
        <v>0</v>
      </c>
      <c r="K5313" s="102">
        <f t="shared" si="496"/>
        <v>0</v>
      </c>
      <c r="L5313" s="96">
        <f t="shared" si="497"/>
        <v>0</v>
      </c>
    </row>
    <row r="5314" spans="1:12" ht="13.95" customHeight="1" x14ac:dyDescent="0.3">
      <c r="A5314" s="94">
        <v>45199</v>
      </c>
      <c r="B5314" s="57" t="s">
        <v>385</v>
      </c>
      <c r="C5314" s="57" t="s">
        <v>113</v>
      </c>
      <c r="D5314" s="19" t="str">
        <f t="shared" si="492"/>
        <v>Defensives</v>
      </c>
      <c r="E5314" s="19" t="str">
        <f t="shared" si="493"/>
        <v>Defensives</v>
      </c>
      <c r="F5314" s="100">
        <v>1.005E-2</v>
      </c>
      <c r="I5314" s="20">
        <f t="shared" si="494"/>
        <v>0</v>
      </c>
      <c r="J5314" s="102">
        <f t="shared" si="495"/>
        <v>0</v>
      </c>
      <c r="K5314" s="102">
        <f t="shared" si="496"/>
        <v>0</v>
      </c>
      <c r="L5314" s="96">
        <f t="shared" si="497"/>
        <v>0</v>
      </c>
    </row>
    <row r="5315" spans="1:12" ht="13.95" customHeight="1" x14ac:dyDescent="0.3">
      <c r="A5315" s="94">
        <v>45230</v>
      </c>
      <c r="B5315" s="57" t="s">
        <v>385</v>
      </c>
      <c r="C5315" s="57" t="s">
        <v>113</v>
      </c>
      <c r="D5315" s="19" t="str">
        <f t="shared" si="492"/>
        <v>Defensives</v>
      </c>
      <c r="E5315" s="19" t="str">
        <f t="shared" si="493"/>
        <v>Defensives</v>
      </c>
      <c r="F5315" s="100">
        <v>1.15E-2</v>
      </c>
      <c r="I5315" s="20">
        <f t="shared" si="494"/>
        <v>0</v>
      </c>
      <c r="J5315" s="102">
        <f t="shared" si="495"/>
        <v>0</v>
      </c>
      <c r="K5315" s="102">
        <f t="shared" si="496"/>
        <v>0</v>
      </c>
      <c r="L5315" s="96">
        <f t="shared" si="497"/>
        <v>0</v>
      </c>
    </row>
    <row r="5316" spans="1:12" ht="13.95" customHeight="1" x14ac:dyDescent="0.3">
      <c r="A5316" s="94">
        <v>45260</v>
      </c>
      <c r="B5316" s="57" t="s">
        <v>385</v>
      </c>
      <c r="C5316" s="57" t="s">
        <v>113</v>
      </c>
      <c r="D5316" s="19" t="str">
        <f t="shared" si="492"/>
        <v>Defensives</v>
      </c>
      <c r="E5316" s="19" t="str">
        <f t="shared" si="493"/>
        <v>Defensives</v>
      </c>
      <c r="F5316" s="100">
        <v>1.196E-2</v>
      </c>
      <c r="I5316" s="20">
        <f t="shared" si="494"/>
        <v>0</v>
      </c>
      <c r="J5316" s="102">
        <f t="shared" si="495"/>
        <v>0</v>
      </c>
      <c r="K5316" s="102">
        <f t="shared" si="496"/>
        <v>0</v>
      </c>
      <c r="L5316" s="96">
        <f t="shared" si="497"/>
        <v>0</v>
      </c>
    </row>
    <row r="5317" spans="1:12" ht="13.95" customHeight="1" x14ac:dyDescent="0.3">
      <c r="A5317" s="94">
        <v>45291</v>
      </c>
      <c r="B5317" s="57" t="s">
        <v>385</v>
      </c>
      <c r="C5317" s="57" t="s">
        <v>113</v>
      </c>
      <c r="D5317" s="19" t="str">
        <f t="shared" ref="D5317:D5380" si="498">VLOOKUP(C5317,GicsMap,2,FALSE)</f>
        <v>Defensives</v>
      </c>
      <c r="E5317" s="19" t="str">
        <f t="shared" ref="E5317:E5380" si="499">IF(D5317="Cyclicals",IF(COUNTIF(GlobalList,B5317)&gt;0,"WEG &amp; Embraer","Cyclicals ex-WEG &amp; Embraer"),D5317)</f>
        <v>Defensives</v>
      </c>
      <c r="F5317" s="100">
        <v>1.235E-2</v>
      </c>
      <c r="I5317" s="20">
        <f t="shared" ref="I5317:I5380" si="500">IF(AND(ISNUMBER(G5317),ISNUMBER(H5317),G5317&gt;=PEmin,G5317&lt;=PEmax,H5317&gt;=ROEmin,H5317&lt;=ROEmax),1,0)</f>
        <v>0</v>
      </c>
      <c r="J5317" s="102">
        <f t="shared" ref="J5317:J5380" si="501">IF(I5317=1,F5317/G5317,0)</f>
        <v>0</v>
      </c>
      <c r="K5317" s="102">
        <f t="shared" ref="K5317:K5380" si="502">IF(I5317=1,J5317/H5317,0)</f>
        <v>0</v>
      </c>
      <c r="L5317" s="96">
        <f t="shared" ref="L5317:L5380" si="503">I5317*F5317</f>
        <v>0</v>
      </c>
    </row>
    <row r="5318" spans="1:12" ht="13.95" customHeight="1" x14ac:dyDescent="0.3">
      <c r="A5318" s="94">
        <v>45322</v>
      </c>
      <c r="B5318" s="57" t="s">
        <v>385</v>
      </c>
      <c r="C5318" s="57" t="s">
        <v>113</v>
      </c>
      <c r="D5318" s="19" t="str">
        <f t="shared" si="498"/>
        <v>Defensives</v>
      </c>
      <c r="E5318" s="19" t="str">
        <f t="shared" si="499"/>
        <v>Defensives</v>
      </c>
      <c r="F5318" s="100">
        <v>1.221E-2</v>
      </c>
      <c r="I5318" s="20">
        <f t="shared" si="500"/>
        <v>0</v>
      </c>
      <c r="J5318" s="102">
        <f t="shared" si="501"/>
        <v>0</v>
      </c>
      <c r="K5318" s="102">
        <f t="shared" si="502"/>
        <v>0</v>
      </c>
      <c r="L5318" s="96">
        <f t="shared" si="503"/>
        <v>0</v>
      </c>
    </row>
    <row r="5319" spans="1:12" ht="13.95" customHeight="1" x14ac:dyDescent="0.3">
      <c r="A5319" s="94">
        <v>45351</v>
      </c>
      <c r="B5319" s="57" t="s">
        <v>385</v>
      </c>
      <c r="C5319" s="57" t="s">
        <v>113</v>
      </c>
      <c r="D5319" s="19" t="str">
        <f t="shared" si="498"/>
        <v>Defensives</v>
      </c>
      <c r="E5319" s="19" t="str">
        <f t="shared" si="499"/>
        <v>Defensives</v>
      </c>
      <c r="F5319" s="100">
        <v>1.1950000000000001E-2</v>
      </c>
      <c r="I5319" s="20">
        <f t="shared" si="500"/>
        <v>0</v>
      </c>
      <c r="J5319" s="102">
        <f t="shared" si="501"/>
        <v>0</v>
      </c>
      <c r="K5319" s="102">
        <f t="shared" si="502"/>
        <v>0</v>
      </c>
      <c r="L5319" s="96">
        <f t="shared" si="503"/>
        <v>0</v>
      </c>
    </row>
    <row r="5320" spans="1:12" ht="13.95" customHeight="1" x14ac:dyDescent="0.3">
      <c r="A5320" s="94">
        <v>45382</v>
      </c>
      <c r="B5320" s="57" t="s">
        <v>385</v>
      </c>
      <c r="C5320" s="57" t="s">
        <v>113</v>
      </c>
      <c r="D5320" s="19" t="str">
        <f t="shared" si="498"/>
        <v>Defensives</v>
      </c>
      <c r="E5320" s="19" t="str">
        <f t="shared" si="499"/>
        <v>Defensives</v>
      </c>
      <c r="F5320" s="100">
        <v>1.1299999999999999E-2</v>
      </c>
      <c r="I5320" s="20">
        <f t="shared" si="500"/>
        <v>0</v>
      </c>
      <c r="J5320" s="102">
        <f t="shared" si="501"/>
        <v>0</v>
      </c>
      <c r="K5320" s="102">
        <f t="shared" si="502"/>
        <v>0</v>
      </c>
      <c r="L5320" s="96">
        <f t="shared" si="503"/>
        <v>0</v>
      </c>
    </row>
    <row r="5321" spans="1:12" ht="13.95" customHeight="1" x14ac:dyDescent="0.3">
      <c r="A5321" s="94">
        <v>45412</v>
      </c>
      <c r="B5321" s="57" t="s">
        <v>385</v>
      </c>
      <c r="C5321" s="57" t="s">
        <v>113</v>
      </c>
      <c r="D5321" s="19" t="str">
        <f t="shared" si="498"/>
        <v>Defensives</v>
      </c>
      <c r="E5321" s="19" t="str">
        <f t="shared" si="499"/>
        <v>Defensives</v>
      </c>
      <c r="F5321" s="100">
        <v>1.2619999999999999E-2</v>
      </c>
      <c r="I5321" s="20">
        <f t="shared" si="500"/>
        <v>0</v>
      </c>
      <c r="J5321" s="102">
        <f t="shared" si="501"/>
        <v>0</v>
      </c>
      <c r="K5321" s="102">
        <f t="shared" si="502"/>
        <v>0</v>
      </c>
      <c r="L5321" s="96">
        <f t="shared" si="503"/>
        <v>0</v>
      </c>
    </row>
    <row r="5322" spans="1:12" ht="13.95" customHeight="1" x14ac:dyDescent="0.3">
      <c r="A5322" s="94">
        <v>45443</v>
      </c>
      <c r="B5322" s="57" t="s">
        <v>385</v>
      </c>
      <c r="C5322" s="57" t="s">
        <v>113</v>
      </c>
      <c r="D5322" s="19" t="str">
        <f t="shared" si="498"/>
        <v>Defensives</v>
      </c>
      <c r="E5322" s="19" t="str">
        <f t="shared" si="499"/>
        <v>Defensives</v>
      </c>
      <c r="F5322" s="100">
        <v>1.619E-2</v>
      </c>
      <c r="I5322" s="20">
        <f t="shared" si="500"/>
        <v>0</v>
      </c>
      <c r="J5322" s="102">
        <f t="shared" si="501"/>
        <v>0</v>
      </c>
      <c r="K5322" s="102">
        <f t="shared" si="502"/>
        <v>0</v>
      </c>
      <c r="L5322" s="96">
        <f t="shared" si="503"/>
        <v>0</v>
      </c>
    </row>
    <row r="5323" spans="1:12" ht="13.95" customHeight="1" x14ac:dyDescent="0.3">
      <c r="A5323" s="94">
        <v>45473</v>
      </c>
      <c r="B5323" s="57" t="s">
        <v>385</v>
      </c>
      <c r="C5323" s="57" t="s">
        <v>113</v>
      </c>
      <c r="D5323" s="19" t="str">
        <f t="shared" si="498"/>
        <v>Defensives</v>
      </c>
      <c r="E5323" s="19" t="str">
        <f t="shared" si="499"/>
        <v>Defensives</v>
      </c>
      <c r="F5323" s="100">
        <v>1.7979999999999999E-2</v>
      </c>
      <c r="I5323" s="20">
        <f t="shared" si="500"/>
        <v>0</v>
      </c>
      <c r="J5323" s="102">
        <f t="shared" si="501"/>
        <v>0</v>
      </c>
      <c r="K5323" s="102">
        <f t="shared" si="502"/>
        <v>0</v>
      </c>
      <c r="L5323" s="96">
        <f t="shared" si="503"/>
        <v>0</v>
      </c>
    </row>
    <row r="5324" spans="1:12" ht="13.95" customHeight="1" x14ac:dyDescent="0.3">
      <c r="A5324" s="94">
        <v>45504</v>
      </c>
      <c r="B5324" s="57" t="s">
        <v>385</v>
      </c>
      <c r="C5324" s="57" t="s">
        <v>113</v>
      </c>
      <c r="D5324" s="19" t="str">
        <f t="shared" si="498"/>
        <v>Defensives</v>
      </c>
      <c r="E5324" s="19" t="str">
        <f t="shared" si="499"/>
        <v>Defensives</v>
      </c>
      <c r="F5324" s="100">
        <v>1.8110000000000001E-2</v>
      </c>
      <c r="I5324" s="20">
        <f t="shared" si="500"/>
        <v>0</v>
      </c>
      <c r="J5324" s="102">
        <f t="shared" si="501"/>
        <v>0</v>
      </c>
      <c r="K5324" s="102">
        <f t="shared" si="502"/>
        <v>0</v>
      </c>
      <c r="L5324" s="96">
        <f t="shared" si="503"/>
        <v>0</v>
      </c>
    </row>
    <row r="5325" spans="1:12" ht="13.95" customHeight="1" x14ac:dyDescent="0.3">
      <c r="A5325" s="94">
        <v>45535</v>
      </c>
      <c r="B5325" s="57" t="s">
        <v>385</v>
      </c>
      <c r="C5325" s="57" t="s">
        <v>113</v>
      </c>
      <c r="D5325" s="19" t="str">
        <f t="shared" si="498"/>
        <v>Defensives</v>
      </c>
      <c r="E5325" s="19" t="str">
        <f t="shared" si="499"/>
        <v>Defensives</v>
      </c>
      <c r="F5325" s="100">
        <v>1.7809999999999999E-2</v>
      </c>
      <c r="I5325" s="20">
        <f t="shared" si="500"/>
        <v>0</v>
      </c>
      <c r="J5325" s="102">
        <f t="shared" si="501"/>
        <v>0</v>
      </c>
      <c r="K5325" s="102">
        <f t="shared" si="502"/>
        <v>0</v>
      </c>
      <c r="L5325" s="96">
        <f t="shared" si="503"/>
        <v>0</v>
      </c>
    </row>
    <row r="5326" spans="1:12" ht="13.95" customHeight="1" x14ac:dyDescent="0.3">
      <c r="A5326" s="94">
        <v>45565</v>
      </c>
      <c r="B5326" s="57" t="s">
        <v>385</v>
      </c>
      <c r="C5326" s="57" t="s">
        <v>113</v>
      </c>
      <c r="D5326" s="19" t="str">
        <f t="shared" si="498"/>
        <v>Defensives</v>
      </c>
      <c r="E5326" s="19" t="str">
        <f t="shared" si="499"/>
        <v>Defensives</v>
      </c>
      <c r="F5326" s="100">
        <v>1.6650000000000002E-2</v>
      </c>
      <c r="I5326" s="20">
        <f t="shared" si="500"/>
        <v>0</v>
      </c>
      <c r="J5326" s="102">
        <f t="shared" si="501"/>
        <v>0</v>
      </c>
      <c r="K5326" s="102">
        <f t="shared" si="502"/>
        <v>0</v>
      </c>
      <c r="L5326" s="96">
        <f t="shared" si="503"/>
        <v>0</v>
      </c>
    </row>
    <row r="5327" spans="1:12" ht="13.95" customHeight="1" x14ac:dyDescent="0.3">
      <c r="A5327" s="94">
        <v>45596</v>
      </c>
      <c r="B5327" s="57" t="s">
        <v>385</v>
      </c>
      <c r="C5327" s="57" t="s">
        <v>113</v>
      </c>
      <c r="D5327" s="19" t="str">
        <f t="shared" si="498"/>
        <v>Defensives</v>
      </c>
      <c r="E5327" s="19" t="str">
        <f t="shared" si="499"/>
        <v>Defensives</v>
      </c>
      <c r="F5327" s="100">
        <v>1.9259999999999999E-2</v>
      </c>
      <c r="I5327" s="20">
        <f t="shared" si="500"/>
        <v>0</v>
      </c>
      <c r="J5327" s="102">
        <f t="shared" si="501"/>
        <v>0</v>
      </c>
      <c r="K5327" s="102">
        <f t="shared" si="502"/>
        <v>0</v>
      </c>
      <c r="L5327" s="96">
        <f t="shared" si="503"/>
        <v>0</v>
      </c>
    </row>
    <row r="5328" spans="1:12" ht="13.95" customHeight="1" x14ac:dyDescent="0.3">
      <c r="A5328" s="94">
        <v>45626</v>
      </c>
      <c r="B5328" s="57" t="s">
        <v>385</v>
      </c>
      <c r="C5328" s="57" t="s">
        <v>113</v>
      </c>
      <c r="D5328" s="19" t="str">
        <f t="shared" si="498"/>
        <v>Defensives</v>
      </c>
      <c r="E5328" s="19" t="str">
        <f t="shared" si="499"/>
        <v>Defensives</v>
      </c>
      <c r="F5328" s="100">
        <v>2.0650000000000002E-2</v>
      </c>
      <c r="I5328" s="20">
        <f t="shared" si="500"/>
        <v>0</v>
      </c>
      <c r="J5328" s="102">
        <f t="shared" si="501"/>
        <v>0</v>
      </c>
      <c r="K5328" s="102">
        <f t="shared" si="502"/>
        <v>0</v>
      </c>
      <c r="L5328" s="96">
        <f t="shared" si="503"/>
        <v>0</v>
      </c>
    </row>
    <row r="5329" spans="1:12" ht="13.95" customHeight="1" x14ac:dyDescent="0.3">
      <c r="A5329" s="94">
        <v>45657</v>
      </c>
      <c r="B5329" s="57" t="s">
        <v>385</v>
      </c>
      <c r="C5329" s="57" t="s">
        <v>113</v>
      </c>
      <c r="D5329" s="19" t="str">
        <f t="shared" si="498"/>
        <v>Defensives</v>
      </c>
      <c r="E5329" s="19" t="str">
        <f t="shared" si="499"/>
        <v>Defensives</v>
      </c>
      <c r="F5329" s="100">
        <v>2.1360000000000001E-2</v>
      </c>
      <c r="G5329" s="101">
        <v>7.9340000000000002</v>
      </c>
      <c r="I5329" s="20">
        <f t="shared" si="500"/>
        <v>0</v>
      </c>
      <c r="J5329" s="102">
        <f t="shared" si="501"/>
        <v>0</v>
      </c>
      <c r="K5329" s="102">
        <f t="shared" si="502"/>
        <v>0</v>
      </c>
      <c r="L5329" s="96">
        <f t="shared" si="503"/>
        <v>0</v>
      </c>
    </row>
    <row r="5330" spans="1:12" ht="13.95" customHeight="1" x14ac:dyDescent="0.3">
      <c r="A5330" s="94">
        <v>45688</v>
      </c>
      <c r="B5330" s="57" t="s">
        <v>385</v>
      </c>
      <c r="C5330" s="57" t="s">
        <v>113</v>
      </c>
      <c r="D5330" s="19" t="str">
        <f t="shared" si="498"/>
        <v>Defensives</v>
      </c>
      <c r="E5330" s="19" t="str">
        <f t="shared" si="499"/>
        <v>Defensives</v>
      </c>
      <c r="F5330" s="100">
        <v>1.9779999999999999E-2</v>
      </c>
      <c r="G5330" s="101">
        <v>7.9340000000000002</v>
      </c>
      <c r="I5330" s="20">
        <f t="shared" si="500"/>
        <v>0</v>
      </c>
      <c r="J5330" s="102">
        <f t="shared" si="501"/>
        <v>0</v>
      </c>
      <c r="K5330" s="102">
        <f t="shared" si="502"/>
        <v>0</v>
      </c>
      <c r="L5330" s="96">
        <f t="shared" si="503"/>
        <v>0</v>
      </c>
    </row>
    <row r="5331" spans="1:12" ht="13.95" customHeight="1" x14ac:dyDescent="0.3">
      <c r="A5331" s="94">
        <v>45716</v>
      </c>
      <c r="B5331" s="57" t="s">
        <v>385</v>
      </c>
      <c r="C5331" s="57" t="s">
        <v>113</v>
      </c>
      <c r="D5331" s="19" t="str">
        <f t="shared" si="498"/>
        <v>Defensives</v>
      </c>
      <c r="E5331" s="19" t="str">
        <f t="shared" si="499"/>
        <v>Defensives</v>
      </c>
      <c r="F5331" s="100">
        <v>1.789E-2</v>
      </c>
      <c r="G5331" s="101">
        <v>7.9340000000000002</v>
      </c>
      <c r="I5331" s="20">
        <f t="shared" si="500"/>
        <v>0</v>
      </c>
      <c r="J5331" s="102">
        <f t="shared" si="501"/>
        <v>0</v>
      </c>
      <c r="K5331" s="102">
        <f t="shared" si="502"/>
        <v>0</v>
      </c>
      <c r="L5331" s="96">
        <f t="shared" si="503"/>
        <v>0</v>
      </c>
    </row>
    <row r="5332" spans="1:12" ht="13.95" customHeight="1" x14ac:dyDescent="0.3">
      <c r="A5332" s="94">
        <v>45747</v>
      </c>
      <c r="B5332" s="57" t="s">
        <v>385</v>
      </c>
      <c r="C5332" s="57" t="s">
        <v>113</v>
      </c>
      <c r="D5332" s="19" t="str">
        <f t="shared" si="498"/>
        <v>Defensives</v>
      </c>
      <c r="E5332" s="19" t="str">
        <f t="shared" si="499"/>
        <v>Defensives</v>
      </c>
      <c r="F5332" s="100">
        <v>2.256E-2</v>
      </c>
      <c r="G5332" s="101">
        <v>7.9340000000000002</v>
      </c>
      <c r="I5332" s="20">
        <f t="shared" si="500"/>
        <v>0</v>
      </c>
      <c r="J5332" s="102">
        <f t="shared" si="501"/>
        <v>0</v>
      </c>
      <c r="K5332" s="102">
        <f t="shared" si="502"/>
        <v>0</v>
      </c>
      <c r="L5332" s="96">
        <f t="shared" si="503"/>
        <v>0</v>
      </c>
    </row>
    <row r="5333" spans="1:12" ht="13.95" customHeight="1" x14ac:dyDescent="0.3">
      <c r="A5333" s="94">
        <v>45777</v>
      </c>
      <c r="B5333" s="57" t="s">
        <v>385</v>
      </c>
      <c r="C5333" s="57" t="s">
        <v>113</v>
      </c>
      <c r="D5333" s="19" t="str">
        <f t="shared" si="498"/>
        <v>Defensives</v>
      </c>
      <c r="E5333" s="19" t="str">
        <f t="shared" si="499"/>
        <v>Defensives</v>
      </c>
      <c r="F5333" s="100">
        <v>2.35E-2</v>
      </c>
      <c r="G5333" s="101">
        <v>7.9340000000000002</v>
      </c>
      <c r="I5333" s="20">
        <f t="shared" si="500"/>
        <v>0</v>
      </c>
      <c r="J5333" s="102">
        <f t="shared" si="501"/>
        <v>0</v>
      </c>
      <c r="K5333" s="102">
        <f t="shared" si="502"/>
        <v>0</v>
      </c>
      <c r="L5333" s="96">
        <f t="shared" si="503"/>
        <v>0</v>
      </c>
    </row>
    <row r="5334" spans="1:12" ht="13.95" customHeight="1" x14ac:dyDescent="0.3">
      <c r="A5334" s="94">
        <v>45808</v>
      </c>
      <c r="B5334" s="57" t="s">
        <v>385</v>
      </c>
      <c r="C5334" s="57" t="s">
        <v>113</v>
      </c>
      <c r="D5334" s="19" t="str">
        <f t="shared" si="498"/>
        <v>Defensives</v>
      </c>
      <c r="E5334" s="19" t="str">
        <f t="shared" si="499"/>
        <v>Defensives</v>
      </c>
      <c r="F5334" s="100">
        <v>2.1149999999999999E-2</v>
      </c>
      <c r="G5334" s="101">
        <v>7.9340000000000002</v>
      </c>
      <c r="I5334" s="20">
        <f t="shared" si="500"/>
        <v>0</v>
      </c>
      <c r="J5334" s="102">
        <f t="shared" si="501"/>
        <v>0</v>
      </c>
      <c r="K5334" s="102">
        <f t="shared" si="502"/>
        <v>0</v>
      </c>
      <c r="L5334" s="96">
        <f t="shared" si="503"/>
        <v>0</v>
      </c>
    </row>
    <row r="5335" spans="1:12" ht="13.95" customHeight="1" x14ac:dyDescent="0.3">
      <c r="A5335" s="94">
        <v>44227</v>
      </c>
      <c r="B5335" s="57" t="s">
        <v>386</v>
      </c>
      <c r="C5335" s="57" t="s">
        <v>120</v>
      </c>
      <c r="D5335" s="19" t="str">
        <f t="shared" si="498"/>
        <v>Cyclicals</v>
      </c>
      <c r="E5335" s="19" t="str">
        <f t="shared" si="499"/>
        <v>Cyclicals ex-WEG &amp; Embraer</v>
      </c>
      <c r="F5335" s="100">
        <v>9.8999999999999999E-4</v>
      </c>
      <c r="G5335" s="101">
        <v>17.643000000000001</v>
      </c>
      <c r="H5335" s="98">
        <v>5.6649999999999999E-2</v>
      </c>
      <c r="I5335" s="20">
        <f t="shared" si="500"/>
        <v>1</v>
      </c>
      <c r="J5335" s="102">
        <f t="shared" si="501"/>
        <v>5.6112905968372724E-5</v>
      </c>
      <c r="K5335" s="102">
        <f t="shared" si="502"/>
        <v>9.905190815246729E-4</v>
      </c>
      <c r="L5335" s="96">
        <f t="shared" si="503"/>
        <v>9.8999999999999999E-4</v>
      </c>
    </row>
    <row r="5336" spans="1:12" ht="13.95" customHeight="1" x14ac:dyDescent="0.3">
      <c r="A5336" s="94">
        <v>44255</v>
      </c>
      <c r="B5336" s="57" t="s">
        <v>386</v>
      </c>
      <c r="C5336" s="57" t="s">
        <v>120</v>
      </c>
      <c r="D5336" s="19" t="str">
        <f t="shared" si="498"/>
        <v>Cyclicals</v>
      </c>
      <c r="E5336" s="19" t="str">
        <f t="shared" si="499"/>
        <v>Cyclicals ex-WEG &amp; Embraer</v>
      </c>
      <c r="F5336" s="100">
        <v>9.2000000000000003E-4</v>
      </c>
      <c r="G5336" s="101">
        <v>15.124000000000001</v>
      </c>
      <c r="H5336" s="98">
        <v>7.7280000000000001E-2</v>
      </c>
      <c r="I5336" s="20">
        <f t="shared" si="500"/>
        <v>1</v>
      </c>
      <c r="J5336" s="102">
        <f t="shared" si="501"/>
        <v>6.0830468130124304E-5</v>
      </c>
      <c r="K5336" s="102">
        <f t="shared" si="502"/>
        <v>7.8714373874384455E-4</v>
      </c>
      <c r="L5336" s="96">
        <f t="shared" si="503"/>
        <v>9.2000000000000003E-4</v>
      </c>
    </row>
    <row r="5337" spans="1:12" ht="13.95" customHeight="1" x14ac:dyDescent="0.3">
      <c r="A5337" s="94">
        <v>44286</v>
      </c>
      <c r="B5337" s="57" t="s">
        <v>386</v>
      </c>
      <c r="C5337" s="57" t="s">
        <v>120</v>
      </c>
      <c r="D5337" s="19" t="str">
        <f t="shared" si="498"/>
        <v>Cyclicals</v>
      </c>
      <c r="E5337" s="19" t="str">
        <f t="shared" si="499"/>
        <v>Cyclicals ex-WEG &amp; Embraer</v>
      </c>
      <c r="F5337" s="100">
        <v>9.3999999999999997E-4</v>
      </c>
      <c r="G5337" s="101">
        <v>15.422000000000001</v>
      </c>
      <c r="H5337" s="98">
        <v>8.0809999999999993E-2</v>
      </c>
      <c r="I5337" s="20">
        <f t="shared" si="500"/>
        <v>1</v>
      </c>
      <c r="J5337" s="102">
        <f t="shared" si="501"/>
        <v>6.0951886914797037E-5</v>
      </c>
      <c r="K5337" s="102">
        <f t="shared" si="502"/>
        <v>7.5426168685555062E-4</v>
      </c>
      <c r="L5337" s="96">
        <f t="shared" si="503"/>
        <v>9.3999999999999997E-4</v>
      </c>
    </row>
    <row r="5338" spans="1:12" ht="13.95" customHeight="1" x14ac:dyDescent="0.3">
      <c r="A5338" s="94">
        <v>44316</v>
      </c>
      <c r="B5338" s="57" t="s">
        <v>386</v>
      </c>
      <c r="C5338" s="57" t="s">
        <v>120</v>
      </c>
      <c r="D5338" s="19" t="str">
        <f t="shared" si="498"/>
        <v>Cyclicals</v>
      </c>
      <c r="E5338" s="19" t="str">
        <f t="shared" si="499"/>
        <v>Cyclicals ex-WEG &amp; Embraer</v>
      </c>
      <c r="F5338" s="100">
        <v>9.2000000000000003E-4</v>
      </c>
      <c r="G5338" s="101">
        <v>14.478999999999999</v>
      </c>
      <c r="H5338" s="98">
        <v>8.4079999999999988E-2</v>
      </c>
      <c r="I5338" s="20">
        <f t="shared" si="500"/>
        <v>1</v>
      </c>
      <c r="J5338" s="102">
        <f t="shared" si="501"/>
        <v>6.3540299744457491E-5</v>
      </c>
      <c r="K5338" s="102">
        <f t="shared" si="502"/>
        <v>7.5571241370667815E-4</v>
      </c>
      <c r="L5338" s="96">
        <f t="shared" si="503"/>
        <v>9.2000000000000003E-4</v>
      </c>
    </row>
    <row r="5339" spans="1:12" ht="13.95" customHeight="1" x14ac:dyDescent="0.3">
      <c r="A5339" s="94">
        <v>44347</v>
      </c>
      <c r="B5339" s="57" t="s">
        <v>386</v>
      </c>
      <c r="C5339" s="57" t="s">
        <v>120</v>
      </c>
      <c r="D5339" s="19" t="str">
        <f t="shared" si="498"/>
        <v>Cyclicals</v>
      </c>
      <c r="E5339" s="19" t="str">
        <f t="shared" si="499"/>
        <v>Cyclicals ex-WEG &amp; Embraer</v>
      </c>
      <c r="F5339" s="100">
        <v>9.6000000000000002E-4</v>
      </c>
      <c r="G5339" s="101">
        <v>15.472</v>
      </c>
      <c r="H5339" s="98">
        <v>8.4640000000000007E-2</v>
      </c>
      <c r="I5339" s="20">
        <f t="shared" si="500"/>
        <v>1</v>
      </c>
      <c r="J5339" s="102">
        <f t="shared" si="501"/>
        <v>6.2047569803516027E-5</v>
      </c>
      <c r="K5339" s="102">
        <f t="shared" si="502"/>
        <v>7.3307620278256172E-4</v>
      </c>
      <c r="L5339" s="96">
        <f t="shared" si="503"/>
        <v>9.6000000000000002E-4</v>
      </c>
    </row>
    <row r="5340" spans="1:12" ht="13.95" customHeight="1" x14ac:dyDescent="0.3">
      <c r="A5340" s="94">
        <v>44377</v>
      </c>
      <c r="B5340" s="57" t="s">
        <v>386</v>
      </c>
      <c r="C5340" s="57" t="s">
        <v>120</v>
      </c>
      <c r="D5340" s="19" t="str">
        <f t="shared" si="498"/>
        <v>Cyclicals</v>
      </c>
      <c r="E5340" s="19" t="str">
        <f t="shared" si="499"/>
        <v>Cyclicals ex-WEG &amp; Embraer</v>
      </c>
      <c r="F5340" s="100">
        <v>9.2000000000000003E-4</v>
      </c>
      <c r="G5340" s="101">
        <v>14.156000000000001</v>
      </c>
      <c r="H5340" s="98">
        <v>8.4640000000000007E-2</v>
      </c>
      <c r="I5340" s="20">
        <f t="shared" si="500"/>
        <v>1</v>
      </c>
      <c r="J5340" s="102">
        <f t="shared" si="501"/>
        <v>6.4990110200621645E-5</v>
      </c>
      <c r="K5340" s="102">
        <f t="shared" si="502"/>
        <v>7.6784156664250517E-4</v>
      </c>
      <c r="L5340" s="96">
        <f t="shared" si="503"/>
        <v>9.2000000000000003E-4</v>
      </c>
    </row>
    <row r="5341" spans="1:12" ht="13.95" customHeight="1" x14ac:dyDescent="0.3">
      <c r="A5341" s="94">
        <v>44408</v>
      </c>
      <c r="B5341" s="57" t="s">
        <v>386</v>
      </c>
      <c r="C5341" s="57" t="s">
        <v>120</v>
      </c>
      <c r="D5341" s="19" t="str">
        <f t="shared" si="498"/>
        <v>Cyclicals</v>
      </c>
      <c r="E5341" s="19" t="str">
        <f t="shared" si="499"/>
        <v>Cyclicals ex-WEG &amp; Embraer</v>
      </c>
      <c r="F5341" s="100">
        <v>9.7999999999999997E-4</v>
      </c>
      <c r="G5341" s="101">
        <v>13.964</v>
      </c>
      <c r="H5341" s="98">
        <v>8.4640000000000007E-2</v>
      </c>
      <c r="I5341" s="20">
        <f t="shared" si="500"/>
        <v>1</v>
      </c>
      <c r="J5341" s="102">
        <f t="shared" si="501"/>
        <v>7.0180464050415345E-5</v>
      </c>
      <c r="K5341" s="102">
        <f t="shared" si="502"/>
        <v>8.2916427280736455E-4</v>
      </c>
      <c r="L5341" s="96">
        <f t="shared" si="503"/>
        <v>9.7999999999999997E-4</v>
      </c>
    </row>
    <row r="5342" spans="1:12" ht="13.95" customHeight="1" x14ac:dyDescent="0.3">
      <c r="A5342" s="94">
        <v>44439</v>
      </c>
      <c r="B5342" s="57" t="s">
        <v>386</v>
      </c>
      <c r="C5342" s="57" t="s">
        <v>120</v>
      </c>
      <c r="D5342" s="19" t="str">
        <f t="shared" si="498"/>
        <v>Cyclicals</v>
      </c>
      <c r="E5342" s="19" t="str">
        <f t="shared" si="499"/>
        <v>Cyclicals ex-WEG &amp; Embraer</v>
      </c>
      <c r="F5342" s="100">
        <v>8.8999999999999995E-4</v>
      </c>
      <c r="G5342" s="101">
        <v>11.895</v>
      </c>
      <c r="H5342" s="98">
        <v>8.4640000000000007E-2</v>
      </c>
      <c r="I5342" s="20">
        <f t="shared" si="500"/>
        <v>1</v>
      </c>
      <c r="J5342" s="102">
        <f t="shared" si="501"/>
        <v>7.4821353509878103E-5</v>
      </c>
      <c r="K5342" s="102">
        <f t="shared" si="502"/>
        <v>8.8399519742294534E-4</v>
      </c>
      <c r="L5342" s="96">
        <f t="shared" si="503"/>
        <v>8.8999999999999995E-4</v>
      </c>
    </row>
    <row r="5343" spans="1:12" ht="13.95" customHeight="1" x14ac:dyDescent="0.3">
      <c r="A5343" s="94">
        <v>44469</v>
      </c>
      <c r="B5343" s="57" t="s">
        <v>386</v>
      </c>
      <c r="C5343" s="57" t="s">
        <v>120</v>
      </c>
      <c r="D5343" s="19" t="str">
        <f t="shared" si="498"/>
        <v>Cyclicals</v>
      </c>
      <c r="E5343" s="19" t="str">
        <f t="shared" si="499"/>
        <v>Cyclicals ex-WEG &amp; Embraer</v>
      </c>
      <c r="F5343" s="100">
        <v>8.4000000000000003E-4</v>
      </c>
      <c r="G5343" s="101">
        <v>10.263999999999999</v>
      </c>
      <c r="H5343" s="98">
        <v>8.4640000000000007E-2</v>
      </c>
      <c r="I5343" s="20">
        <f t="shared" si="500"/>
        <v>1</v>
      </c>
      <c r="J5343" s="102">
        <f t="shared" si="501"/>
        <v>8.1839438815276705E-5</v>
      </c>
      <c r="K5343" s="102">
        <f t="shared" si="502"/>
        <v>9.6691208430147325E-4</v>
      </c>
      <c r="L5343" s="96">
        <f t="shared" si="503"/>
        <v>8.4000000000000003E-4</v>
      </c>
    </row>
    <row r="5344" spans="1:12" ht="13.95" customHeight="1" x14ac:dyDescent="0.3">
      <c r="A5344" s="94">
        <v>44500</v>
      </c>
      <c r="B5344" s="57" t="s">
        <v>386</v>
      </c>
      <c r="C5344" s="57" t="s">
        <v>120</v>
      </c>
      <c r="D5344" s="19" t="str">
        <f t="shared" si="498"/>
        <v>Cyclicals</v>
      </c>
      <c r="E5344" s="19" t="str">
        <f t="shared" si="499"/>
        <v>Cyclicals ex-WEG &amp; Embraer</v>
      </c>
      <c r="F5344" s="100">
        <v>7.6999999999999996E-4</v>
      </c>
      <c r="G5344" s="101">
        <v>8.3620000000000001</v>
      </c>
      <c r="H5344" s="98">
        <v>8.4640000000000007E-2</v>
      </c>
      <c r="I5344" s="20">
        <f t="shared" si="500"/>
        <v>1</v>
      </c>
      <c r="J5344" s="102">
        <f t="shared" si="501"/>
        <v>9.2083233676154021E-5</v>
      </c>
      <c r="K5344" s="102">
        <f t="shared" si="502"/>
        <v>1.0879399063817819E-3</v>
      </c>
      <c r="L5344" s="96">
        <f t="shared" si="503"/>
        <v>7.6999999999999996E-4</v>
      </c>
    </row>
    <row r="5345" spans="1:12" ht="13.95" customHeight="1" x14ac:dyDescent="0.3">
      <c r="A5345" s="94">
        <v>44530</v>
      </c>
      <c r="B5345" s="57" t="s">
        <v>386</v>
      </c>
      <c r="C5345" s="57" t="s">
        <v>120</v>
      </c>
      <c r="D5345" s="19" t="str">
        <f t="shared" si="498"/>
        <v>Cyclicals</v>
      </c>
      <c r="E5345" s="19" t="str">
        <f t="shared" si="499"/>
        <v>Cyclicals ex-WEG &amp; Embraer</v>
      </c>
      <c r="F5345" s="100">
        <v>7.3999999999999999E-4</v>
      </c>
      <c r="G5345" s="101">
        <v>7.6059999999999999</v>
      </c>
      <c r="H5345" s="98">
        <v>0.15079000000000001</v>
      </c>
      <c r="I5345" s="20">
        <f t="shared" si="500"/>
        <v>1</v>
      </c>
      <c r="J5345" s="102">
        <f t="shared" si="501"/>
        <v>9.7291611885353665E-5</v>
      </c>
      <c r="K5345" s="102">
        <f t="shared" si="502"/>
        <v>6.4521262607171339E-4</v>
      </c>
      <c r="L5345" s="96">
        <f t="shared" si="503"/>
        <v>7.3999999999999999E-4</v>
      </c>
    </row>
    <row r="5346" spans="1:12" ht="13.95" customHeight="1" x14ac:dyDescent="0.3">
      <c r="A5346" s="94">
        <v>44561</v>
      </c>
      <c r="B5346" s="57" t="s">
        <v>386</v>
      </c>
      <c r="C5346" s="57" t="s">
        <v>120</v>
      </c>
      <c r="D5346" s="19" t="str">
        <f t="shared" si="498"/>
        <v>Cyclicals</v>
      </c>
      <c r="E5346" s="19" t="str">
        <f t="shared" si="499"/>
        <v>Cyclicals ex-WEG &amp; Embraer</v>
      </c>
      <c r="F5346" s="100">
        <v>8.5999999999999998E-4</v>
      </c>
      <c r="G5346" s="101">
        <v>6.774</v>
      </c>
      <c r="H5346" s="98">
        <v>0.14799999999999999</v>
      </c>
      <c r="I5346" s="20">
        <f t="shared" si="500"/>
        <v>1</v>
      </c>
      <c r="J5346" s="102">
        <f t="shared" si="501"/>
        <v>1.2695600826690285E-4</v>
      </c>
      <c r="K5346" s="102">
        <f t="shared" si="502"/>
        <v>8.5781086666826252E-4</v>
      </c>
      <c r="L5346" s="96">
        <f t="shared" si="503"/>
        <v>8.5999999999999998E-4</v>
      </c>
    </row>
    <row r="5347" spans="1:12" ht="13.95" customHeight="1" x14ac:dyDescent="0.3">
      <c r="A5347" s="94">
        <v>44592</v>
      </c>
      <c r="B5347" s="57" t="s">
        <v>386</v>
      </c>
      <c r="C5347" s="57" t="s">
        <v>120</v>
      </c>
      <c r="D5347" s="19" t="str">
        <f t="shared" si="498"/>
        <v>Cyclicals</v>
      </c>
      <c r="E5347" s="19" t="str">
        <f t="shared" si="499"/>
        <v>Cyclicals ex-WEG &amp; Embraer</v>
      </c>
      <c r="F5347" s="100">
        <v>9.2000000000000003E-4</v>
      </c>
      <c r="G5347" s="101">
        <v>6.6710000000000003</v>
      </c>
      <c r="H5347" s="98">
        <v>0.15629999999999999</v>
      </c>
      <c r="I5347" s="20">
        <f t="shared" si="500"/>
        <v>1</v>
      </c>
      <c r="J5347" s="102">
        <f t="shared" si="501"/>
        <v>1.3791035826712637E-4</v>
      </c>
      <c r="K5347" s="102">
        <f t="shared" si="502"/>
        <v>8.8234394284789747E-4</v>
      </c>
      <c r="L5347" s="96">
        <f t="shared" si="503"/>
        <v>9.2000000000000003E-4</v>
      </c>
    </row>
    <row r="5348" spans="1:12" ht="13.95" customHeight="1" x14ac:dyDescent="0.3">
      <c r="A5348" s="94">
        <v>44620</v>
      </c>
      <c r="B5348" s="57" t="s">
        <v>386</v>
      </c>
      <c r="C5348" s="57" t="s">
        <v>120</v>
      </c>
      <c r="D5348" s="19" t="str">
        <f t="shared" si="498"/>
        <v>Cyclicals</v>
      </c>
      <c r="E5348" s="19" t="str">
        <f t="shared" si="499"/>
        <v>Cyclicals ex-WEG &amp; Embraer</v>
      </c>
      <c r="F5348" s="100">
        <v>7.9000000000000001E-4</v>
      </c>
      <c r="G5348" s="101">
        <v>5.9909999999999997</v>
      </c>
      <c r="H5348" s="98">
        <v>0.13911000000000001</v>
      </c>
      <c r="I5348" s="20">
        <f t="shared" si="500"/>
        <v>1</v>
      </c>
      <c r="J5348" s="102">
        <f t="shared" si="501"/>
        <v>1.3186446336170923E-4</v>
      </c>
      <c r="K5348" s="102">
        <f t="shared" si="502"/>
        <v>9.4791505543605215E-4</v>
      </c>
      <c r="L5348" s="96">
        <f t="shared" si="503"/>
        <v>7.9000000000000001E-4</v>
      </c>
    </row>
    <row r="5349" spans="1:12" ht="13.95" customHeight="1" x14ac:dyDescent="0.3">
      <c r="A5349" s="94">
        <v>44651</v>
      </c>
      <c r="B5349" s="57" t="s">
        <v>386</v>
      </c>
      <c r="C5349" s="57" t="s">
        <v>120</v>
      </c>
      <c r="D5349" s="19" t="str">
        <f t="shared" si="498"/>
        <v>Cyclicals</v>
      </c>
      <c r="E5349" s="19" t="str">
        <f t="shared" si="499"/>
        <v>Cyclicals ex-WEG &amp; Embraer</v>
      </c>
      <c r="F5349" s="100">
        <v>8.8999999999999995E-4</v>
      </c>
      <c r="G5349" s="101">
        <v>6.64</v>
      </c>
      <c r="H5349" s="98">
        <v>0.12809999999999999</v>
      </c>
      <c r="I5349" s="20">
        <f t="shared" si="500"/>
        <v>1</v>
      </c>
      <c r="J5349" s="102">
        <f t="shared" si="501"/>
        <v>1.3403614457831325E-4</v>
      </c>
      <c r="K5349" s="102">
        <f t="shared" si="502"/>
        <v>1.0463399264505329E-3</v>
      </c>
      <c r="L5349" s="96">
        <f t="shared" si="503"/>
        <v>8.8999999999999995E-4</v>
      </c>
    </row>
    <row r="5350" spans="1:12" ht="13.95" customHeight="1" x14ac:dyDescent="0.3">
      <c r="A5350" s="94">
        <v>44681</v>
      </c>
      <c r="B5350" s="57" t="s">
        <v>386</v>
      </c>
      <c r="C5350" s="57" t="s">
        <v>120</v>
      </c>
      <c r="D5350" s="19" t="str">
        <f t="shared" si="498"/>
        <v>Cyclicals</v>
      </c>
      <c r="E5350" s="19" t="str">
        <f t="shared" si="499"/>
        <v>Cyclicals ex-WEG &amp; Embraer</v>
      </c>
      <c r="F5350" s="100">
        <v>1E-3</v>
      </c>
      <c r="G5350" s="101">
        <v>6.5839999999999996</v>
      </c>
      <c r="H5350" s="98">
        <v>0.12038</v>
      </c>
      <c r="I5350" s="20">
        <f t="shared" si="500"/>
        <v>1</v>
      </c>
      <c r="J5350" s="102">
        <f t="shared" si="501"/>
        <v>1.5188335358444716E-4</v>
      </c>
      <c r="K5350" s="102">
        <f t="shared" si="502"/>
        <v>1.2616992323014385E-3</v>
      </c>
      <c r="L5350" s="96">
        <f t="shared" si="503"/>
        <v>1E-3</v>
      </c>
    </row>
    <row r="5351" spans="1:12" ht="13.95" customHeight="1" x14ac:dyDescent="0.3">
      <c r="A5351" s="94">
        <v>44712</v>
      </c>
      <c r="B5351" s="57" t="s">
        <v>386</v>
      </c>
      <c r="C5351" s="57" t="s">
        <v>120</v>
      </c>
      <c r="D5351" s="19" t="str">
        <f t="shared" si="498"/>
        <v>Cyclicals</v>
      </c>
      <c r="E5351" s="19" t="str">
        <f t="shared" si="499"/>
        <v>Cyclicals ex-WEG &amp; Embraer</v>
      </c>
      <c r="F5351" s="100">
        <v>1.0499999999999999E-3</v>
      </c>
      <c r="G5351" s="101">
        <v>7.02</v>
      </c>
      <c r="H5351" s="98">
        <v>0.11981</v>
      </c>
      <c r="I5351" s="20">
        <f t="shared" si="500"/>
        <v>1</v>
      </c>
      <c r="J5351" s="102">
        <f t="shared" si="501"/>
        <v>1.4957264957264957E-4</v>
      </c>
      <c r="K5351" s="102">
        <f t="shared" si="502"/>
        <v>1.248415404162003E-3</v>
      </c>
      <c r="L5351" s="96">
        <f t="shared" si="503"/>
        <v>1.0499999999999999E-3</v>
      </c>
    </row>
    <row r="5352" spans="1:12" ht="13.95" customHeight="1" x14ac:dyDescent="0.3">
      <c r="A5352" s="94">
        <v>44742</v>
      </c>
      <c r="B5352" s="57" t="s">
        <v>386</v>
      </c>
      <c r="C5352" s="57" t="s">
        <v>120</v>
      </c>
      <c r="D5352" s="19" t="str">
        <f t="shared" si="498"/>
        <v>Cyclicals</v>
      </c>
      <c r="E5352" s="19" t="str">
        <f t="shared" si="499"/>
        <v>Cyclicals ex-WEG &amp; Embraer</v>
      </c>
      <c r="F5352" s="100">
        <v>9.7000000000000005E-4</v>
      </c>
      <c r="G5352" s="101">
        <v>6.17</v>
      </c>
      <c r="H5352" s="98">
        <v>0.11963</v>
      </c>
      <c r="I5352" s="20">
        <f t="shared" si="500"/>
        <v>1</v>
      </c>
      <c r="J5352" s="102">
        <f t="shared" si="501"/>
        <v>1.5721231766612642E-4</v>
      </c>
      <c r="K5352" s="102">
        <f t="shared" si="502"/>
        <v>1.3141546239749764E-3</v>
      </c>
      <c r="L5352" s="96">
        <f t="shared" si="503"/>
        <v>9.7000000000000005E-4</v>
      </c>
    </row>
    <row r="5353" spans="1:12" ht="13.95" customHeight="1" x14ac:dyDescent="0.3">
      <c r="A5353" s="94">
        <v>44773</v>
      </c>
      <c r="B5353" s="57" t="s">
        <v>386</v>
      </c>
      <c r="C5353" s="57" t="s">
        <v>120</v>
      </c>
      <c r="D5353" s="19" t="str">
        <f t="shared" si="498"/>
        <v>Cyclicals</v>
      </c>
      <c r="E5353" s="19" t="str">
        <f t="shared" si="499"/>
        <v>Cyclicals ex-WEG &amp; Embraer</v>
      </c>
      <c r="F5353" s="100">
        <v>9.1E-4</v>
      </c>
      <c r="G5353" s="101">
        <v>4.9530000000000003</v>
      </c>
      <c r="H5353" s="98">
        <v>0.11924</v>
      </c>
      <c r="I5353" s="20">
        <f t="shared" si="500"/>
        <v>1</v>
      </c>
      <c r="J5353" s="102">
        <f t="shared" si="501"/>
        <v>1.8372703412073489E-4</v>
      </c>
      <c r="K5353" s="102">
        <f t="shared" si="502"/>
        <v>1.5408171261383336E-3</v>
      </c>
      <c r="L5353" s="96">
        <f t="shared" si="503"/>
        <v>9.1E-4</v>
      </c>
    </row>
    <row r="5354" spans="1:12" ht="13.95" customHeight="1" x14ac:dyDescent="0.3">
      <c r="A5354" s="94">
        <v>44804</v>
      </c>
      <c r="B5354" s="57" t="s">
        <v>386</v>
      </c>
      <c r="C5354" s="57" t="s">
        <v>120</v>
      </c>
      <c r="D5354" s="19" t="str">
        <f t="shared" si="498"/>
        <v>Cyclicals</v>
      </c>
      <c r="E5354" s="19" t="str">
        <f t="shared" si="499"/>
        <v>Cyclicals ex-WEG &amp; Embraer</v>
      </c>
      <c r="F5354" s="100">
        <v>9.6000000000000002E-4</v>
      </c>
      <c r="G5354" s="101">
        <v>5.33</v>
      </c>
      <c r="H5354" s="98">
        <v>0.12620999999999999</v>
      </c>
      <c r="I5354" s="20">
        <f t="shared" si="500"/>
        <v>1</v>
      </c>
      <c r="J5354" s="102">
        <f t="shared" si="501"/>
        <v>1.8011257035647278E-4</v>
      </c>
      <c r="K5354" s="102">
        <f t="shared" si="502"/>
        <v>1.4270863668209555E-3</v>
      </c>
      <c r="L5354" s="96">
        <f t="shared" si="503"/>
        <v>9.6000000000000002E-4</v>
      </c>
    </row>
    <row r="5355" spans="1:12" ht="13.95" customHeight="1" x14ac:dyDescent="0.3">
      <c r="A5355" s="94">
        <v>42674</v>
      </c>
      <c r="B5355" s="57" t="s">
        <v>291</v>
      </c>
      <c r="C5355" s="57" t="s">
        <v>122</v>
      </c>
      <c r="D5355" s="19" t="str">
        <f t="shared" si="498"/>
        <v>Commodities</v>
      </c>
      <c r="E5355" s="19" t="str">
        <f t="shared" si="499"/>
        <v>Commodities</v>
      </c>
      <c r="F5355" s="100">
        <v>6.8100000000000001E-3</v>
      </c>
      <c r="G5355" s="101">
        <v>11.986000000000001</v>
      </c>
      <c r="H5355" s="98">
        <v>0.23819000000000001</v>
      </c>
      <c r="I5355" s="20">
        <f t="shared" si="500"/>
        <v>1</v>
      </c>
      <c r="J5355" s="102">
        <f t="shared" si="501"/>
        <v>5.6816285666611043E-4</v>
      </c>
      <c r="K5355" s="102">
        <f t="shared" si="502"/>
        <v>2.385334634813008E-3</v>
      </c>
      <c r="L5355" s="96">
        <f t="shared" si="503"/>
        <v>6.8100000000000001E-3</v>
      </c>
    </row>
    <row r="5356" spans="1:12" ht="13.95" customHeight="1" x14ac:dyDescent="0.3">
      <c r="A5356" s="94">
        <v>42704</v>
      </c>
      <c r="B5356" s="57" t="s">
        <v>291</v>
      </c>
      <c r="C5356" s="57" t="s">
        <v>122</v>
      </c>
      <c r="D5356" s="19" t="str">
        <f t="shared" si="498"/>
        <v>Commodities</v>
      </c>
      <c r="E5356" s="19" t="str">
        <f t="shared" si="499"/>
        <v>Commodities</v>
      </c>
      <c r="F5356" s="100">
        <v>7.3800000000000003E-3</v>
      </c>
      <c r="G5356" s="101">
        <v>16.036000000000001</v>
      </c>
      <c r="H5356" s="98">
        <v>0.21173</v>
      </c>
      <c r="I5356" s="20">
        <f t="shared" si="500"/>
        <v>1</v>
      </c>
      <c r="J5356" s="102">
        <f t="shared" si="501"/>
        <v>4.60214517335994E-4</v>
      </c>
      <c r="K5356" s="102">
        <f t="shared" si="502"/>
        <v>2.1735914482406554E-3</v>
      </c>
      <c r="L5356" s="96">
        <f t="shared" si="503"/>
        <v>7.3800000000000003E-3</v>
      </c>
    </row>
    <row r="5357" spans="1:12" ht="13.95" customHeight="1" x14ac:dyDescent="0.3">
      <c r="A5357" s="94">
        <v>42735</v>
      </c>
      <c r="B5357" s="57" t="s">
        <v>291</v>
      </c>
      <c r="C5357" s="57" t="s">
        <v>122</v>
      </c>
      <c r="D5357" s="19" t="str">
        <f t="shared" si="498"/>
        <v>Commodities</v>
      </c>
      <c r="E5357" s="19" t="str">
        <f t="shared" si="499"/>
        <v>Commodities</v>
      </c>
      <c r="F5357" s="100">
        <v>7.6800000000000002E-3</v>
      </c>
      <c r="G5357" s="101">
        <v>20.085000000000001</v>
      </c>
      <c r="H5357" s="98">
        <v>0.23266000000000001</v>
      </c>
      <c r="I5357" s="20">
        <f t="shared" si="500"/>
        <v>1</v>
      </c>
      <c r="J5357" s="102">
        <f t="shared" si="501"/>
        <v>3.8237490664675132E-4</v>
      </c>
      <c r="K5357" s="102">
        <f t="shared" si="502"/>
        <v>1.6434922489759792E-3</v>
      </c>
      <c r="L5357" s="96">
        <f t="shared" si="503"/>
        <v>7.6800000000000002E-3</v>
      </c>
    </row>
    <row r="5358" spans="1:12" ht="13.95" customHeight="1" x14ac:dyDescent="0.3">
      <c r="A5358" s="94">
        <v>42766</v>
      </c>
      <c r="B5358" s="57" t="s">
        <v>291</v>
      </c>
      <c r="C5358" s="57" t="s">
        <v>122</v>
      </c>
      <c r="D5358" s="19" t="str">
        <f t="shared" si="498"/>
        <v>Commodities</v>
      </c>
      <c r="E5358" s="19" t="str">
        <f t="shared" si="499"/>
        <v>Commodities</v>
      </c>
      <c r="F5358" s="100">
        <v>6.4200000000000004E-3</v>
      </c>
      <c r="G5358" s="101">
        <v>22.2</v>
      </c>
      <c r="H5358" s="98">
        <v>0.19747000000000001</v>
      </c>
      <c r="I5358" s="20">
        <f t="shared" si="500"/>
        <v>1</v>
      </c>
      <c r="J5358" s="102">
        <f t="shared" si="501"/>
        <v>2.8918918918918919E-4</v>
      </c>
      <c r="K5358" s="102">
        <f t="shared" si="502"/>
        <v>1.4644715105544598E-3</v>
      </c>
      <c r="L5358" s="96">
        <f t="shared" si="503"/>
        <v>6.4200000000000004E-3</v>
      </c>
    </row>
    <row r="5359" spans="1:12" ht="13.95" customHeight="1" x14ac:dyDescent="0.3">
      <c r="A5359" s="94">
        <v>42794</v>
      </c>
      <c r="B5359" s="57" t="s">
        <v>291</v>
      </c>
      <c r="C5359" s="57" t="s">
        <v>122</v>
      </c>
      <c r="D5359" s="19" t="str">
        <f t="shared" si="498"/>
        <v>Commodities</v>
      </c>
      <c r="E5359" s="19" t="str">
        <f t="shared" si="499"/>
        <v>Commodities</v>
      </c>
      <c r="F5359" s="100">
        <v>6.11E-3</v>
      </c>
      <c r="G5359" s="101">
        <v>24.989000000000001</v>
      </c>
      <c r="H5359" s="98">
        <v>0.14493</v>
      </c>
      <c r="I5359" s="20">
        <f t="shared" si="500"/>
        <v>1</v>
      </c>
      <c r="J5359" s="102">
        <f t="shared" si="501"/>
        <v>2.4450758333666812E-4</v>
      </c>
      <c r="K5359" s="102">
        <f t="shared" si="502"/>
        <v>1.6870736447710489E-3</v>
      </c>
      <c r="L5359" s="96">
        <f t="shared" si="503"/>
        <v>6.11E-3</v>
      </c>
    </row>
    <row r="5360" spans="1:12" ht="13.95" customHeight="1" x14ac:dyDescent="0.3">
      <c r="A5360" s="94">
        <v>42825</v>
      </c>
      <c r="B5360" s="57" t="s">
        <v>291</v>
      </c>
      <c r="C5360" s="57" t="s">
        <v>122</v>
      </c>
      <c r="D5360" s="19" t="str">
        <f t="shared" si="498"/>
        <v>Commodities</v>
      </c>
      <c r="E5360" s="19" t="str">
        <f t="shared" si="499"/>
        <v>Commodities</v>
      </c>
      <c r="F5360" s="100">
        <v>6.1999999999999998E-3</v>
      </c>
      <c r="G5360" s="101">
        <v>23.997</v>
      </c>
      <c r="H5360" s="98">
        <v>0.11465</v>
      </c>
      <c r="I5360" s="20">
        <f t="shared" si="500"/>
        <v>1</v>
      </c>
      <c r="J5360" s="102">
        <f t="shared" si="501"/>
        <v>2.5836562903696296E-4</v>
      </c>
      <c r="K5360" s="102">
        <f t="shared" si="502"/>
        <v>2.2535161712774789E-3</v>
      </c>
      <c r="L5360" s="96">
        <f t="shared" si="503"/>
        <v>6.1999999999999998E-3</v>
      </c>
    </row>
    <row r="5361" spans="1:12" ht="13.95" customHeight="1" x14ac:dyDescent="0.3">
      <c r="A5361" s="94">
        <v>42855</v>
      </c>
      <c r="B5361" s="57" t="s">
        <v>291</v>
      </c>
      <c r="C5361" s="57" t="s">
        <v>122</v>
      </c>
      <c r="D5361" s="19" t="str">
        <f t="shared" si="498"/>
        <v>Commodities</v>
      </c>
      <c r="E5361" s="19" t="str">
        <f t="shared" si="499"/>
        <v>Commodities</v>
      </c>
      <c r="F5361" s="100">
        <v>6.4400000000000004E-3</v>
      </c>
      <c r="G5361" s="101">
        <v>13.327</v>
      </c>
      <c r="H5361" s="98">
        <v>0.12939000000000001</v>
      </c>
      <c r="I5361" s="20">
        <f t="shared" si="500"/>
        <v>1</v>
      </c>
      <c r="J5361" s="102">
        <f t="shared" si="501"/>
        <v>4.8322953402866363E-4</v>
      </c>
      <c r="K5361" s="102">
        <f t="shared" si="502"/>
        <v>3.7346745036607436E-3</v>
      </c>
      <c r="L5361" s="96">
        <f t="shared" si="503"/>
        <v>6.4400000000000004E-3</v>
      </c>
    </row>
    <row r="5362" spans="1:12" ht="13.95" customHeight="1" x14ac:dyDescent="0.3">
      <c r="A5362" s="94">
        <v>42886</v>
      </c>
      <c r="B5362" s="57" t="s">
        <v>291</v>
      </c>
      <c r="C5362" s="57" t="s">
        <v>122</v>
      </c>
      <c r="D5362" s="19" t="str">
        <f t="shared" si="498"/>
        <v>Commodities</v>
      </c>
      <c r="E5362" s="19" t="str">
        <f t="shared" si="499"/>
        <v>Commodities</v>
      </c>
      <c r="F5362" s="100">
        <v>7.28E-3</v>
      </c>
      <c r="G5362" s="101">
        <v>13.565</v>
      </c>
      <c r="H5362" s="98">
        <v>0.14902000000000001</v>
      </c>
      <c r="I5362" s="20">
        <f t="shared" si="500"/>
        <v>1</v>
      </c>
      <c r="J5362" s="102">
        <f t="shared" si="501"/>
        <v>5.366752672318467E-4</v>
      </c>
      <c r="K5362" s="102">
        <f t="shared" si="502"/>
        <v>3.6013640265189014E-3</v>
      </c>
      <c r="L5362" s="96">
        <f t="shared" si="503"/>
        <v>7.28E-3</v>
      </c>
    </row>
    <row r="5363" spans="1:12" ht="13.95" customHeight="1" x14ac:dyDescent="0.3">
      <c r="A5363" s="94">
        <v>42916</v>
      </c>
      <c r="B5363" s="57" t="s">
        <v>291</v>
      </c>
      <c r="C5363" s="57" t="s">
        <v>122</v>
      </c>
      <c r="D5363" s="19" t="str">
        <f t="shared" si="498"/>
        <v>Commodities</v>
      </c>
      <c r="E5363" s="19" t="str">
        <f t="shared" si="499"/>
        <v>Commodities</v>
      </c>
      <c r="F5363" s="100">
        <v>7.0499999999999998E-3</v>
      </c>
      <c r="G5363" s="101">
        <v>11.417</v>
      </c>
      <c r="H5363" s="98">
        <v>0.15376000000000001</v>
      </c>
      <c r="I5363" s="20">
        <f t="shared" si="500"/>
        <v>1</v>
      </c>
      <c r="J5363" s="102">
        <f t="shared" si="501"/>
        <v>6.1750021897170881E-4</v>
      </c>
      <c r="K5363" s="102">
        <f t="shared" si="502"/>
        <v>4.0160003835308846E-3</v>
      </c>
      <c r="L5363" s="96">
        <f t="shared" si="503"/>
        <v>7.0499999999999998E-3</v>
      </c>
    </row>
    <row r="5364" spans="1:12" ht="13.95" customHeight="1" x14ac:dyDescent="0.3">
      <c r="A5364" s="94">
        <v>42947</v>
      </c>
      <c r="B5364" s="57" t="s">
        <v>291</v>
      </c>
      <c r="C5364" s="57" t="s">
        <v>122</v>
      </c>
      <c r="D5364" s="19" t="str">
        <f t="shared" si="498"/>
        <v>Commodities</v>
      </c>
      <c r="E5364" s="19" t="str">
        <f t="shared" si="499"/>
        <v>Commodities</v>
      </c>
      <c r="F5364" s="100">
        <v>6.5500000000000003E-3</v>
      </c>
      <c r="G5364" s="101">
        <v>18.484000000000002</v>
      </c>
      <c r="H5364" s="98">
        <v>0.13904</v>
      </c>
      <c r="I5364" s="20">
        <f t="shared" si="500"/>
        <v>1</v>
      </c>
      <c r="J5364" s="102">
        <f t="shared" si="501"/>
        <v>3.5436052802423714E-4</v>
      </c>
      <c r="K5364" s="102">
        <f t="shared" si="502"/>
        <v>2.5486229000592432E-3</v>
      </c>
      <c r="L5364" s="96">
        <f t="shared" si="503"/>
        <v>6.5500000000000003E-3</v>
      </c>
    </row>
    <row r="5365" spans="1:12" ht="13.95" customHeight="1" x14ac:dyDescent="0.3">
      <c r="A5365" s="94">
        <v>42978</v>
      </c>
      <c r="B5365" s="57" t="s">
        <v>291</v>
      </c>
      <c r="C5365" s="57" t="s">
        <v>122</v>
      </c>
      <c r="D5365" s="19" t="str">
        <f t="shared" si="498"/>
        <v>Commodities</v>
      </c>
      <c r="E5365" s="19" t="str">
        <f t="shared" si="499"/>
        <v>Commodities</v>
      </c>
      <c r="F5365" s="100">
        <v>6.5900000000000004E-3</v>
      </c>
      <c r="G5365" s="101">
        <v>19.382999999999999</v>
      </c>
      <c r="H5365" s="98">
        <v>0.13822000000000001</v>
      </c>
      <c r="I5365" s="20">
        <f t="shared" si="500"/>
        <v>1</v>
      </c>
      <c r="J5365" s="102">
        <f t="shared" si="501"/>
        <v>3.399886498478048E-4</v>
      </c>
      <c r="K5365" s="102">
        <f t="shared" si="502"/>
        <v>2.4597645047591144E-3</v>
      </c>
      <c r="L5365" s="96">
        <f t="shared" si="503"/>
        <v>6.5900000000000004E-3</v>
      </c>
    </row>
    <row r="5366" spans="1:12" ht="13.95" customHeight="1" x14ac:dyDescent="0.3">
      <c r="A5366" s="94">
        <v>43008</v>
      </c>
      <c r="B5366" s="57" t="s">
        <v>291</v>
      </c>
      <c r="C5366" s="57" t="s">
        <v>122</v>
      </c>
      <c r="D5366" s="19" t="str">
        <f t="shared" si="498"/>
        <v>Commodities</v>
      </c>
      <c r="E5366" s="19" t="str">
        <f t="shared" si="499"/>
        <v>Commodities</v>
      </c>
      <c r="F5366" s="100">
        <v>7.6800000000000002E-3</v>
      </c>
      <c r="G5366" s="101">
        <v>19.651</v>
      </c>
      <c r="H5366" s="98">
        <v>0.14657999999999999</v>
      </c>
      <c r="I5366" s="20">
        <f t="shared" si="500"/>
        <v>1</v>
      </c>
      <c r="J5366" s="102">
        <f t="shared" si="501"/>
        <v>3.908198056078571E-4</v>
      </c>
      <c r="K5366" s="102">
        <f t="shared" si="502"/>
        <v>2.6662560076944819E-3</v>
      </c>
      <c r="L5366" s="96">
        <f t="shared" si="503"/>
        <v>7.6800000000000002E-3</v>
      </c>
    </row>
    <row r="5367" spans="1:12" ht="13.95" customHeight="1" x14ac:dyDescent="0.3">
      <c r="A5367" s="94">
        <v>43039</v>
      </c>
      <c r="B5367" s="57" t="s">
        <v>291</v>
      </c>
      <c r="C5367" s="57" t="s">
        <v>122</v>
      </c>
      <c r="D5367" s="19" t="str">
        <f t="shared" si="498"/>
        <v>Commodities</v>
      </c>
      <c r="E5367" s="19" t="str">
        <f t="shared" si="499"/>
        <v>Commodities</v>
      </c>
      <c r="F5367" s="100">
        <v>8.0099999999999998E-3</v>
      </c>
      <c r="G5367" s="101">
        <v>19.062999999999999</v>
      </c>
      <c r="H5367" s="98">
        <v>0.1643</v>
      </c>
      <c r="I5367" s="20">
        <f t="shared" si="500"/>
        <v>1</v>
      </c>
      <c r="J5367" s="102">
        <f t="shared" si="501"/>
        <v>4.2018570004721188E-4</v>
      </c>
      <c r="K5367" s="102">
        <f t="shared" si="502"/>
        <v>2.5574297020524157E-3</v>
      </c>
      <c r="L5367" s="96">
        <f t="shared" si="503"/>
        <v>8.0099999999999998E-3</v>
      </c>
    </row>
    <row r="5368" spans="1:12" ht="13.95" customHeight="1" x14ac:dyDescent="0.3">
      <c r="A5368" s="94">
        <v>43069</v>
      </c>
      <c r="B5368" s="57" t="s">
        <v>291</v>
      </c>
      <c r="C5368" s="57" t="s">
        <v>122</v>
      </c>
      <c r="D5368" s="19" t="str">
        <f t="shared" si="498"/>
        <v>Commodities</v>
      </c>
      <c r="E5368" s="19" t="str">
        <f t="shared" si="499"/>
        <v>Commodities</v>
      </c>
      <c r="F5368" s="100">
        <v>7.77E-3</v>
      </c>
      <c r="G5368" s="101">
        <v>18.119</v>
      </c>
      <c r="H5368" s="98">
        <v>0.13250000000000001</v>
      </c>
      <c r="I5368" s="20">
        <f t="shared" si="500"/>
        <v>1</v>
      </c>
      <c r="J5368" s="102">
        <f t="shared" si="501"/>
        <v>4.2883161322368783E-4</v>
      </c>
      <c r="K5368" s="102">
        <f t="shared" si="502"/>
        <v>3.2364650054617946E-3</v>
      </c>
      <c r="L5368" s="96">
        <f t="shared" si="503"/>
        <v>7.77E-3</v>
      </c>
    </row>
    <row r="5369" spans="1:12" ht="13.95" customHeight="1" x14ac:dyDescent="0.3">
      <c r="A5369" s="94">
        <v>43100</v>
      </c>
      <c r="B5369" s="57" t="s">
        <v>291</v>
      </c>
      <c r="C5369" s="57" t="s">
        <v>122</v>
      </c>
      <c r="D5369" s="19" t="str">
        <f t="shared" si="498"/>
        <v>Commodities</v>
      </c>
      <c r="E5369" s="19" t="str">
        <f t="shared" si="499"/>
        <v>Commodities</v>
      </c>
      <c r="F5369" s="100">
        <v>6.8999999999999999E-3</v>
      </c>
      <c r="G5369" s="101">
        <v>17.724</v>
      </c>
      <c r="H5369" s="98">
        <v>0.13163</v>
      </c>
      <c r="I5369" s="20">
        <f t="shared" si="500"/>
        <v>1</v>
      </c>
      <c r="J5369" s="102">
        <f t="shared" si="501"/>
        <v>3.8930264048747459E-4</v>
      </c>
      <c r="K5369" s="102">
        <f t="shared" si="502"/>
        <v>2.9575525373203267E-3</v>
      </c>
      <c r="L5369" s="96">
        <f t="shared" si="503"/>
        <v>6.8999999999999999E-3</v>
      </c>
    </row>
    <row r="5370" spans="1:12" ht="13.95" customHeight="1" x14ac:dyDescent="0.3">
      <c r="A5370" s="94">
        <v>43131</v>
      </c>
      <c r="B5370" s="57" t="s">
        <v>291</v>
      </c>
      <c r="C5370" s="57" t="s">
        <v>122</v>
      </c>
      <c r="D5370" s="19" t="str">
        <f t="shared" si="498"/>
        <v>Commodities</v>
      </c>
      <c r="E5370" s="19" t="str">
        <f t="shared" si="499"/>
        <v>Commodities</v>
      </c>
      <c r="F5370" s="100">
        <v>6.1199999999999996E-3</v>
      </c>
      <c r="G5370" s="101">
        <v>14.131</v>
      </c>
      <c r="H5370" s="98">
        <v>0.15398000000000001</v>
      </c>
      <c r="I5370" s="20">
        <f t="shared" si="500"/>
        <v>1</v>
      </c>
      <c r="J5370" s="102">
        <f t="shared" si="501"/>
        <v>4.3309036869294457E-4</v>
      </c>
      <c r="K5370" s="102">
        <f t="shared" si="502"/>
        <v>2.8126403993566991E-3</v>
      </c>
      <c r="L5370" s="96">
        <f t="shared" si="503"/>
        <v>6.1199999999999996E-3</v>
      </c>
    </row>
    <row r="5371" spans="1:12" ht="13.95" customHeight="1" x14ac:dyDescent="0.3">
      <c r="A5371" s="94">
        <v>43159</v>
      </c>
      <c r="B5371" s="57" t="s">
        <v>291</v>
      </c>
      <c r="C5371" s="57" t="s">
        <v>122</v>
      </c>
      <c r="D5371" s="19" t="str">
        <f t="shared" si="498"/>
        <v>Commodities</v>
      </c>
      <c r="E5371" s="19" t="str">
        <f t="shared" si="499"/>
        <v>Commodities</v>
      </c>
      <c r="F5371" s="100">
        <v>6.2199999999999998E-3</v>
      </c>
      <c r="G5371" s="101">
        <v>15.446</v>
      </c>
      <c r="H5371" s="98">
        <v>0.15670999999999999</v>
      </c>
      <c r="I5371" s="20">
        <f t="shared" si="500"/>
        <v>1</v>
      </c>
      <c r="J5371" s="102">
        <f t="shared" si="501"/>
        <v>4.0269325391687166E-4</v>
      </c>
      <c r="K5371" s="102">
        <f t="shared" si="502"/>
        <v>2.569671711549178E-3</v>
      </c>
      <c r="L5371" s="96">
        <f t="shared" si="503"/>
        <v>6.2199999999999998E-3</v>
      </c>
    </row>
    <row r="5372" spans="1:12" ht="13.95" customHeight="1" x14ac:dyDescent="0.3">
      <c r="A5372" s="94">
        <v>43190</v>
      </c>
      <c r="B5372" s="57" t="s">
        <v>291</v>
      </c>
      <c r="C5372" s="57" t="s">
        <v>122</v>
      </c>
      <c r="D5372" s="19" t="str">
        <f t="shared" si="498"/>
        <v>Commodities</v>
      </c>
      <c r="E5372" s="19" t="str">
        <f t="shared" si="499"/>
        <v>Commodities</v>
      </c>
      <c r="F5372" s="100">
        <v>7.1699999999999993E-3</v>
      </c>
      <c r="G5372" s="101">
        <v>17.7</v>
      </c>
      <c r="H5372" s="98">
        <v>0.14849999999999999</v>
      </c>
      <c r="I5372" s="20">
        <f t="shared" si="500"/>
        <v>1</v>
      </c>
      <c r="J5372" s="102">
        <f t="shared" si="501"/>
        <v>4.0508474576271184E-4</v>
      </c>
      <c r="K5372" s="102">
        <f t="shared" si="502"/>
        <v>2.7278434058095073E-3</v>
      </c>
      <c r="L5372" s="96">
        <f t="shared" si="503"/>
        <v>7.1699999999999993E-3</v>
      </c>
    </row>
    <row r="5373" spans="1:12" ht="13.95" customHeight="1" x14ac:dyDescent="0.3">
      <c r="A5373" s="94">
        <v>43220</v>
      </c>
      <c r="B5373" s="57" t="s">
        <v>291</v>
      </c>
      <c r="C5373" s="57" t="s">
        <v>122</v>
      </c>
      <c r="D5373" s="19" t="str">
        <f t="shared" si="498"/>
        <v>Commodities</v>
      </c>
      <c r="E5373" s="19" t="str">
        <f t="shared" si="499"/>
        <v>Commodities</v>
      </c>
      <c r="F5373" s="100">
        <v>7.4599999999999996E-3</v>
      </c>
      <c r="G5373" s="101">
        <v>17.114000000000001</v>
      </c>
      <c r="H5373" s="98">
        <v>0.15337000000000001</v>
      </c>
      <c r="I5373" s="20">
        <f t="shared" si="500"/>
        <v>1</v>
      </c>
      <c r="J5373" s="102">
        <f t="shared" si="501"/>
        <v>4.3590043239453074E-4</v>
      </c>
      <c r="K5373" s="102">
        <f t="shared" si="502"/>
        <v>2.8421492625319861E-3</v>
      </c>
      <c r="L5373" s="96">
        <f t="shared" si="503"/>
        <v>7.4599999999999996E-3</v>
      </c>
    </row>
    <row r="5374" spans="1:12" ht="13.95" customHeight="1" x14ac:dyDescent="0.3">
      <c r="A5374" s="94">
        <v>43251</v>
      </c>
      <c r="B5374" s="57" t="s">
        <v>291</v>
      </c>
      <c r="C5374" s="57" t="s">
        <v>122</v>
      </c>
      <c r="D5374" s="19" t="str">
        <f t="shared" si="498"/>
        <v>Commodities</v>
      </c>
      <c r="E5374" s="19" t="str">
        <f t="shared" si="499"/>
        <v>Commodities</v>
      </c>
      <c r="F5374" s="100">
        <v>9.7299999999999991E-3</v>
      </c>
      <c r="G5374" s="101">
        <v>15.989000000000001</v>
      </c>
      <c r="H5374" s="98">
        <v>0.18021000000000001</v>
      </c>
      <c r="I5374" s="20">
        <f t="shared" si="500"/>
        <v>1</v>
      </c>
      <c r="J5374" s="102">
        <f t="shared" si="501"/>
        <v>6.0854337356932881E-4</v>
      </c>
      <c r="K5374" s="102">
        <f t="shared" si="502"/>
        <v>3.3768568535005204E-3</v>
      </c>
      <c r="L5374" s="96">
        <f t="shared" si="503"/>
        <v>9.7299999999999991E-3</v>
      </c>
    </row>
    <row r="5375" spans="1:12" ht="13.95" customHeight="1" x14ac:dyDescent="0.3">
      <c r="A5375" s="94">
        <v>43281</v>
      </c>
      <c r="B5375" s="57" t="s">
        <v>291</v>
      </c>
      <c r="C5375" s="57" t="s">
        <v>122</v>
      </c>
      <c r="D5375" s="19" t="str">
        <f t="shared" si="498"/>
        <v>Commodities</v>
      </c>
      <c r="E5375" s="19" t="str">
        <f t="shared" si="499"/>
        <v>Commodities</v>
      </c>
      <c r="F5375" s="100">
        <v>9.5999999999999992E-3</v>
      </c>
      <c r="G5375" s="101">
        <v>16.411000000000001</v>
      </c>
      <c r="H5375" s="98">
        <v>0.17441999999999999</v>
      </c>
      <c r="I5375" s="20">
        <f t="shared" si="500"/>
        <v>1</v>
      </c>
      <c r="J5375" s="102">
        <f t="shared" si="501"/>
        <v>5.8497349338858078E-4</v>
      </c>
      <c r="K5375" s="102">
        <f t="shared" si="502"/>
        <v>3.353821198191611E-3</v>
      </c>
      <c r="L5375" s="96">
        <f t="shared" si="503"/>
        <v>9.5999999999999992E-3</v>
      </c>
    </row>
    <row r="5376" spans="1:12" ht="13.95" customHeight="1" x14ac:dyDescent="0.3">
      <c r="A5376" s="94">
        <v>43312</v>
      </c>
      <c r="B5376" s="57" t="s">
        <v>291</v>
      </c>
      <c r="C5376" s="57" t="s">
        <v>122</v>
      </c>
      <c r="D5376" s="19" t="str">
        <f t="shared" si="498"/>
        <v>Commodities</v>
      </c>
      <c r="E5376" s="19" t="str">
        <f t="shared" si="499"/>
        <v>Commodities</v>
      </c>
      <c r="F5376" s="100">
        <v>9.1050000000000002E-3</v>
      </c>
      <c r="G5376" s="101">
        <v>16.882999999999999</v>
      </c>
      <c r="H5376" s="98">
        <v>0.17399000000000001</v>
      </c>
      <c r="I5376" s="20">
        <f t="shared" si="500"/>
        <v>1</v>
      </c>
      <c r="J5376" s="102">
        <f t="shared" si="501"/>
        <v>5.3929988746075942E-4</v>
      </c>
      <c r="K5376" s="102">
        <f t="shared" si="502"/>
        <v>3.0996027786698052E-3</v>
      </c>
      <c r="L5376" s="96">
        <f t="shared" si="503"/>
        <v>9.1050000000000002E-3</v>
      </c>
    </row>
    <row r="5377" spans="1:12" ht="13.95" customHeight="1" x14ac:dyDescent="0.3">
      <c r="A5377" s="94">
        <v>43343</v>
      </c>
      <c r="B5377" s="57" t="s">
        <v>291</v>
      </c>
      <c r="C5377" s="57" t="s">
        <v>122</v>
      </c>
      <c r="D5377" s="19" t="str">
        <f t="shared" si="498"/>
        <v>Commodities</v>
      </c>
      <c r="E5377" s="19" t="str">
        <f t="shared" si="499"/>
        <v>Commodities</v>
      </c>
      <c r="F5377" s="100">
        <v>9.8860000000000007E-3</v>
      </c>
      <c r="G5377" s="101">
        <v>16.619</v>
      </c>
      <c r="H5377" s="98">
        <v>0.19741</v>
      </c>
      <c r="I5377" s="20">
        <f t="shared" si="500"/>
        <v>1</v>
      </c>
      <c r="J5377" s="102">
        <f t="shared" si="501"/>
        <v>5.9486130332751677E-4</v>
      </c>
      <c r="K5377" s="102">
        <f t="shared" si="502"/>
        <v>3.0133291288562724E-3</v>
      </c>
      <c r="L5377" s="96">
        <f t="shared" si="503"/>
        <v>9.8860000000000007E-3</v>
      </c>
    </row>
    <row r="5378" spans="1:12" ht="13.95" customHeight="1" x14ac:dyDescent="0.3">
      <c r="A5378" s="94">
        <v>43373</v>
      </c>
      <c r="B5378" s="57" t="s">
        <v>291</v>
      </c>
      <c r="C5378" s="57" t="s">
        <v>122</v>
      </c>
      <c r="D5378" s="19" t="str">
        <f t="shared" si="498"/>
        <v>Commodities</v>
      </c>
      <c r="E5378" s="19" t="str">
        <f t="shared" si="499"/>
        <v>Commodities</v>
      </c>
      <c r="F5378" s="100">
        <v>8.914E-3</v>
      </c>
      <c r="G5378" s="101">
        <v>13.919</v>
      </c>
      <c r="H5378" s="98">
        <v>0.21969</v>
      </c>
      <c r="I5378" s="20">
        <f t="shared" si="500"/>
        <v>1</v>
      </c>
      <c r="J5378" s="102">
        <f t="shared" si="501"/>
        <v>6.4041957037143469E-4</v>
      </c>
      <c r="K5378" s="102">
        <f t="shared" si="502"/>
        <v>2.9151056960782678E-3</v>
      </c>
      <c r="L5378" s="96">
        <f t="shared" si="503"/>
        <v>8.914E-3</v>
      </c>
    </row>
    <row r="5379" spans="1:12" ht="13.95" customHeight="1" x14ac:dyDescent="0.3">
      <c r="A5379" s="94">
        <v>43404</v>
      </c>
      <c r="B5379" s="57" t="s">
        <v>291</v>
      </c>
      <c r="C5379" s="57" t="s">
        <v>122</v>
      </c>
      <c r="D5379" s="19" t="str">
        <f t="shared" si="498"/>
        <v>Commodities</v>
      </c>
      <c r="E5379" s="19" t="str">
        <f t="shared" si="499"/>
        <v>Commodities</v>
      </c>
      <c r="F5379" s="100">
        <v>7.5980000000000006E-3</v>
      </c>
      <c r="G5379" s="101">
        <v>11.762</v>
      </c>
      <c r="H5379" s="98">
        <v>0.23313999999999999</v>
      </c>
      <c r="I5379" s="20">
        <f t="shared" si="500"/>
        <v>1</v>
      </c>
      <c r="J5379" s="102">
        <f t="shared" si="501"/>
        <v>6.4597857507226668E-4</v>
      </c>
      <c r="K5379" s="102">
        <f t="shared" si="502"/>
        <v>2.7707753927780163E-3</v>
      </c>
      <c r="L5379" s="96">
        <f t="shared" si="503"/>
        <v>7.5980000000000006E-3</v>
      </c>
    </row>
    <row r="5380" spans="1:12" ht="13.95" customHeight="1" x14ac:dyDescent="0.3">
      <c r="A5380" s="94">
        <v>43434</v>
      </c>
      <c r="B5380" s="57" t="s">
        <v>291</v>
      </c>
      <c r="C5380" s="57" t="s">
        <v>122</v>
      </c>
      <c r="D5380" s="19" t="str">
        <f t="shared" si="498"/>
        <v>Commodities</v>
      </c>
      <c r="E5380" s="19" t="str">
        <f t="shared" si="499"/>
        <v>Commodities</v>
      </c>
      <c r="F5380" s="100">
        <v>6.6700000000000006E-3</v>
      </c>
      <c r="G5380" s="101">
        <v>10.964</v>
      </c>
      <c r="H5380" s="98">
        <v>0.24626999999999999</v>
      </c>
      <c r="I5380" s="20">
        <f t="shared" si="500"/>
        <v>1</v>
      </c>
      <c r="J5380" s="102">
        <f t="shared" si="501"/>
        <v>6.0835461510397673E-4</v>
      </c>
      <c r="K5380" s="102">
        <f t="shared" si="502"/>
        <v>2.4702749628618052E-3</v>
      </c>
      <c r="L5380" s="96">
        <f t="shared" si="503"/>
        <v>6.6700000000000006E-3</v>
      </c>
    </row>
    <row r="5381" spans="1:12" ht="13.95" customHeight="1" x14ac:dyDescent="0.3">
      <c r="A5381" s="94">
        <v>43465</v>
      </c>
      <c r="B5381" s="57" t="s">
        <v>291</v>
      </c>
      <c r="C5381" s="57" t="s">
        <v>122</v>
      </c>
      <c r="D5381" s="19" t="str">
        <f t="shared" ref="D5381:D5444" si="504">VLOOKUP(C5381,GicsMap,2,FALSE)</f>
        <v>Commodities</v>
      </c>
      <c r="E5381" s="19" t="str">
        <f t="shared" ref="E5381:E5444" si="505">IF(D5381="Cyclicals",IF(COUNTIF(GlobalList,B5381)&gt;0,"WEG &amp; Embraer","Cyclicals ex-WEG &amp; Embraer"),D5381)</f>
        <v>Commodities</v>
      </c>
      <c r="F5381" s="100">
        <v>6.4910000000000002E-3</v>
      </c>
      <c r="G5381" s="101">
        <v>9.3160000000000007</v>
      </c>
      <c r="H5381" s="98">
        <v>0.28738000000000002</v>
      </c>
      <c r="I5381" s="20">
        <f t="shared" ref="I5381:I5444" si="506">IF(AND(ISNUMBER(G5381),ISNUMBER(H5381),G5381&gt;=PEmin,G5381&lt;=PEmax,H5381&gt;=ROEmin,H5381&lt;=ROEmax),1,0)</f>
        <v>1</v>
      </c>
      <c r="J5381" s="102">
        <f t="shared" ref="J5381:J5444" si="507">IF(I5381=1,F5381/G5381,0)</f>
        <v>6.9675826534993561E-4</v>
      </c>
      <c r="K5381" s="102">
        <f t="shared" ref="K5381:K5444" si="508">IF(I5381=1,J5381/H5381,0)</f>
        <v>2.4245189830535722E-3</v>
      </c>
      <c r="L5381" s="96">
        <f t="shared" ref="L5381:L5444" si="509">I5381*F5381</f>
        <v>6.4910000000000002E-3</v>
      </c>
    </row>
    <row r="5382" spans="1:12" ht="13.95" customHeight="1" x14ac:dyDescent="0.3">
      <c r="A5382" s="94">
        <v>43496</v>
      </c>
      <c r="B5382" s="57" t="s">
        <v>291</v>
      </c>
      <c r="C5382" s="57" t="s">
        <v>122</v>
      </c>
      <c r="D5382" s="19" t="str">
        <f t="shared" si="504"/>
        <v>Commodities</v>
      </c>
      <c r="E5382" s="19" t="str">
        <f t="shared" si="505"/>
        <v>Commodities</v>
      </c>
      <c r="F5382" s="100">
        <v>6.9760000000000004E-3</v>
      </c>
      <c r="G5382" s="101">
        <v>11.976000000000001</v>
      </c>
      <c r="H5382" s="98">
        <v>0.24204999999999999</v>
      </c>
      <c r="I5382" s="20">
        <f t="shared" si="506"/>
        <v>1</v>
      </c>
      <c r="J5382" s="102">
        <f t="shared" si="507"/>
        <v>5.8249832999331997E-4</v>
      </c>
      <c r="K5382" s="102">
        <f t="shared" si="508"/>
        <v>2.406520677518364E-3</v>
      </c>
      <c r="L5382" s="96">
        <f t="shared" si="509"/>
        <v>6.9760000000000004E-3</v>
      </c>
    </row>
    <row r="5383" spans="1:12" ht="13.95" customHeight="1" x14ac:dyDescent="0.3">
      <c r="A5383" s="94">
        <v>43524</v>
      </c>
      <c r="B5383" s="57" t="s">
        <v>291</v>
      </c>
      <c r="C5383" s="57" t="s">
        <v>122</v>
      </c>
      <c r="D5383" s="19" t="str">
        <f t="shared" si="504"/>
        <v>Commodities</v>
      </c>
      <c r="E5383" s="19" t="str">
        <f t="shared" si="505"/>
        <v>Commodities</v>
      </c>
      <c r="F5383" s="100">
        <v>6.9459999999999999E-3</v>
      </c>
      <c r="G5383" s="101">
        <v>10.182</v>
      </c>
      <c r="H5383" s="98">
        <v>0.26573000000000002</v>
      </c>
      <c r="I5383" s="20">
        <f t="shared" si="506"/>
        <v>1</v>
      </c>
      <c r="J5383" s="102">
        <f t="shared" si="507"/>
        <v>6.8218424670988013E-4</v>
      </c>
      <c r="K5383" s="102">
        <f t="shared" si="508"/>
        <v>2.5672082441195202E-3</v>
      </c>
      <c r="L5383" s="96">
        <f t="shared" si="509"/>
        <v>6.9459999999999999E-3</v>
      </c>
    </row>
    <row r="5384" spans="1:12" ht="13.95" customHeight="1" x14ac:dyDescent="0.3">
      <c r="A5384" s="94">
        <v>43555</v>
      </c>
      <c r="B5384" s="57" t="s">
        <v>291</v>
      </c>
      <c r="C5384" s="57" t="s">
        <v>122</v>
      </c>
      <c r="D5384" s="19" t="str">
        <f t="shared" si="504"/>
        <v>Commodities</v>
      </c>
      <c r="E5384" s="19" t="str">
        <f t="shared" si="505"/>
        <v>Commodities</v>
      </c>
      <c r="F5384" s="100">
        <v>6.574E-3</v>
      </c>
      <c r="G5384" s="101">
        <v>9.7240000000000002</v>
      </c>
      <c r="H5384" s="98">
        <v>0.26029000000000002</v>
      </c>
      <c r="I5384" s="20">
        <f t="shared" si="506"/>
        <v>1</v>
      </c>
      <c r="J5384" s="102">
        <f t="shared" si="507"/>
        <v>6.7605923488276429E-4</v>
      </c>
      <c r="K5384" s="102">
        <f t="shared" si="508"/>
        <v>2.5973308036527113E-3</v>
      </c>
      <c r="L5384" s="96">
        <f t="shared" si="509"/>
        <v>6.574E-3</v>
      </c>
    </row>
    <row r="5385" spans="1:12" ht="13.95" customHeight="1" x14ac:dyDescent="0.3">
      <c r="A5385" s="94">
        <v>43585</v>
      </c>
      <c r="B5385" s="57" t="s">
        <v>291</v>
      </c>
      <c r="C5385" s="57" t="s">
        <v>122</v>
      </c>
      <c r="D5385" s="19" t="str">
        <f t="shared" si="504"/>
        <v>Commodities</v>
      </c>
      <c r="E5385" s="19" t="str">
        <f t="shared" si="505"/>
        <v>Commodities</v>
      </c>
      <c r="F5385" s="100">
        <v>6.3629999999999997E-3</v>
      </c>
      <c r="G5385" s="101">
        <v>10.337</v>
      </c>
      <c r="H5385" s="98">
        <v>0.23361000000000001</v>
      </c>
      <c r="I5385" s="20">
        <f t="shared" si="506"/>
        <v>1</v>
      </c>
      <c r="J5385" s="102">
        <f t="shared" si="507"/>
        <v>6.1555577053303662E-4</v>
      </c>
      <c r="K5385" s="102">
        <f t="shared" si="508"/>
        <v>2.63497183567928E-3</v>
      </c>
      <c r="L5385" s="96">
        <f t="shared" si="509"/>
        <v>6.3629999999999997E-3</v>
      </c>
    </row>
    <row r="5386" spans="1:12" ht="13.95" customHeight="1" x14ac:dyDescent="0.3">
      <c r="A5386" s="94">
        <v>43616</v>
      </c>
      <c r="B5386" s="57" t="s">
        <v>291</v>
      </c>
      <c r="C5386" s="57" t="s">
        <v>122</v>
      </c>
      <c r="D5386" s="19" t="str">
        <f t="shared" si="504"/>
        <v>Commodities</v>
      </c>
      <c r="E5386" s="19" t="str">
        <f t="shared" si="505"/>
        <v>Commodities</v>
      </c>
      <c r="F5386" s="100">
        <v>5.7220000000000014E-3</v>
      </c>
      <c r="G5386" s="101">
        <v>11.323</v>
      </c>
      <c r="H5386" s="98">
        <v>0.19123999999999999</v>
      </c>
      <c r="I5386" s="20">
        <f t="shared" si="506"/>
        <v>1</v>
      </c>
      <c r="J5386" s="102">
        <f t="shared" si="507"/>
        <v>5.053431069504549E-4</v>
      </c>
      <c r="K5386" s="102">
        <f t="shared" si="508"/>
        <v>2.6424550666725314E-3</v>
      </c>
      <c r="L5386" s="96">
        <f t="shared" si="509"/>
        <v>5.7220000000000014E-3</v>
      </c>
    </row>
    <row r="5387" spans="1:12" ht="13.95" customHeight="1" x14ac:dyDescent="0.3">
      <c r="A5387" s="94">
        <v>43646</v>
      </c>
      <c r="B5387" s="57" t="s">
        <v>291</v>
      </c>
      <c r="C5387" s="57" t="s">
        <v>122</v>
      </c>
      <c r="D5387" s="19" t="str">
        <f t="shared" si="504"/>
        <v>Commodities</v>
      </c>
      <c r="E5387" s="19" t="str">
        <f t="shared" si="505"/>
        <v>Commodities</v>
      </c>
      <c r="F5387" s="100">
        <v>5.7889999999999999E-3</v>
      </c>
      <c r="G5387" s="101">
        <v>16.672999999999998</v>
      </c>
      <c r="H5387" s="98">
        <v>0.14262</v>
      </c>
      <c r="I5387" s="20">
        <f t="shared" si="506"/>
        <v>1</v>
      </c>
      <c r="J5387" s="102">
        <f t="shared" si="507"/>
        <v>3.47208060936844E-4</v>
      </c>
      <c r="K5387" s="102">
        <f t="shared" si="508"/>
        <v>2.4344976927278363E-3</v>
      </c>
      <c r="L5387" s="96">
        <f t="shared" si="509"/>
        <v>5.7889999999999999E-3</v>
      </c>
    </row>
    <row r="5388" spans="1:12" ht="13.95" customHeight="1" x14ac:dyDescent="0.3">
      <c r="A5388" s="94">
        <v>43677</v>
      </c>
      <c r="B5388" s="57" t="s">
        <v>291</v>
      </c>
      <c r="C5388" s="57" t="s">
        <v>122</v>
      </c>
      <c r="D5388" s="19" t="str">
        <f t="shared" si="504"/>
        <v>Commodities</v>
      </c>
      <c r="E5388" s="19" t="str">
        <f t="shared" si="505"/>
        <v>Commodities</v>
      </c>
      <c r="F5388" s="100">
        <v>5.6089999999999994E-3</v>
      </c>
      <c r="G5388" s="101">
        <v>16.756</v>
      </c>
      <c r="H5388" s="98">
        <v>0.13971</v>
      </c>
      <c r="I5388" s="20">
        <f t="shared" si="506"/>
        <v>1</v>
      </c>
      <c r="J5388" s="102">
        <f t="shared" si="507"/>
        <v>3.3474576271186438E-4</v>
      </c>
      <c r="K5388" s="102">
        <f t="shared" si="508"/>
        <v>2.3960043140209318E-3</v>
      </c>
      <c r="L5388" s="96">
        <f t="shared" si="509"/>
        <v>5.6089999999999994E-3</v>
      </c>
    </row>
    <row r="5389" spans="1:12" ht="13.95" customHeight="1" x14ac:dyDescent="0.3">
      <c r="A5389" s="94">
        <v>43708</v>
      </c>
      <c r="B5389" s="57" t="s">
        <v>291</v>
      </c>
      <c r="C5389" s="57" t="s">
        <v>122</v>
      </c>
      <c r="D5389" s="19" t="str">
        <f t="shared" si="504"/>
        <v>Commodities</v>
      </c>
      <c r="E5389" s="19" t="str">
        <f t="shared" si="505"/>
        <v>Commodities</v>
      </c>
      <c r="F5389" s="100">
        <v>5.4929999999999996E-3</v>
      </c>
      <c r="G5389" s="101">
        <v>27.483000000000001</v>
      </c>
      <c r="H5389" s="98">
        <v>0.14413000000000001</v>
      </c>
      <c r="I5389" s="20">
        <f t="shared" si="506"/>
        <v>1</v>
      </c>
      <c r="J5389" s="102">
        <f t="shared" si="507"/>
        <v>1.9986900993341337E-4</v>
      </c>
      <c r="K5389" s="102">
        <f t="shared" si="508"/>
        <v>1.3867273290322163E-3</v>
      </c>
      <c r="L5389" s="96">
        <f t="shared" si="509"/>
        <v>5.4929999999999996E-3</v>
      </c>
    </row>
    <row r="5390" spans="1:12" ht="13.95" customHeight="1" x14ac:dyDescent="0.3">
      <c r="A5390" s="94">
        <v>43738</v>
      </c>
      <c r="B5390" s="57" t="s">
        <v>291</v>
      </c>
      <c r="C5390" s="57" t="s">
        <v>122</v>
      </c>
      <c r="D5390" s="19" t="str">
        <f t="shared" si="504"/>
        <v>Commodities</v>
      </c>
      <c r="E5390" s="19" t="str">
        <f t="shared" si="505"/>
        <v>Commodities</v>
      </c>
      <c r="F5390" s="100">
        <v>5.424E-3</v>
      </c>
      <c r="G5390" s="101">
        <v>49.713000000000001</v>
      </c>
      <c r="H5390" s="98">
        <v>0.11452</v>
      </c>
      <c r="I5390" s="20">
        <f t="shared" si="506"/>
        <v>1</v>
      </c>
      <c r="J5390" s="102">
        <f t="shared" si="507"/>
        <v>1.0910626998974112E-4</v>
      </c>
      <c r="K5390" s="102">
        <f t="shared" si="508"/>
        <v>9.5272677252655541E-4</v>
      </c>
      <c r="L5390" s="96">
        <f t="shared" si="509"/>
        <v>5.424E-3</v>
      </c>
    </row>
    <row r="5391" spans="1:12" ht="13.95" customHeight="1" x14ac:dyDescent="0.3">
      <c r="A5391" s="94">
        <v>43769</v>
      </c>
      <c r="B5391" s="57" t="s">
        <v>291</v>
      </c>
      <c r="C5391" s="57" t="s">
        <v>122</v>
      </c>
      <c r="D5391" s="19" t="str">
        <f t="shared" si="504"/>
        <v>Commodities</v>
      </c>
      <c r="E5391" s="19" t="str">
        <f t="shared" si="505"/>
        <v>Commodities</v>
      </c>
      <c r="F5391" s="100">
        <v>5.4590000000000003E-3</v>
      </c>
      <c r="G5391" s="101">
        <v>39.716999999999999</v>
      </c>
      <c r="H5391" s="98">
        <v>0.13730999999999999</v>
      </c>
      <c r="I5391" s="20">
        <f t="shared" si="506"/>
        <v>1</v>
      </c>
      <c r="J5391" s="102">
        <f t="shared" si="507"/>
        <v>1.3744744064254604E-4</v>
      </c>
      <c r="K5391" s="102">
        <f t="shared" si="508"/>
        <v>1.0010009514423279E-3</v>
      </c>
      <c r="L5391" s="96">
        <f t="shared" si="509"/>
        <v>5.4590000000000003E-3</v>
      </c>
    </row>
    <row r="5392" spans="1:12" ht="13.95" customHeight="1" x14ac:dyDescent="0.3">
      <c r="A5392" s="94">
        <v>43799</v>
      </c>
      <c r="B5392" s="57" t="s">
        <v>291</v>
      </c>
      <c r="C5392" s="57" t="s">
        <v>122</v>
      </c>
      <c r="D5392" s="19" t="str">
        <f t="shared" si="504"/>
        <v>Commodities</v>
      </c>
      <c r="E5392" s="19" t="str">
        <f t="shared" si="505"/>
        <v>Commodities</v>
      </c>
      <c r="F5392" s="100">
        <v>6.0429999999999998E-3</v>
      </c>
      <c r="G5392" s="101">
        <v>70.734999999999999</v>
      </c>
      <c r="H5392" s="98">
        <v>9.8970000000000002E-2</v>
      </c>
      <c r="I5392" s="20">
        <f t="shared" si="506"/>
        <v>1</v>
      </c>
      <c r="J5392" s="102">
        <f t="shared" si="507"/>
        <v>8.5431540255884641E-5</v>
      </c>
      <c r="K5392" s="102">
        <f t="shared" si="508"/>
        <v>8.6320642877523129E-4</v>
      </c>
      <c r="L5392" s="96">
        <f t="shared" si="509"/>
        <v>6.0429999999999998E-3</v>
      </c>
    </row>
    <row r="5393" spans="1:12" ht="13.95" customHeight="1" x14ac:dyDescent="0.3">
      <c r="A5393" s="94">
        <v>43830</v>
      </c>
      <c r="B5393" s="57" t="s">
        <v>291</v>
      </c>
      <c r="C5393" s="57" t="s">
        <v>122</v>
      </c>
      <c r="D5393" s="19" t="str">
        <f t="shared" si="504"/>
        <v>Commodities</v>
      </c>
      <c r="E5393" s="19" t="str">
        <f t="shared" si="505"/>
        <v>Commodities</v>
      </c>
      <c r="F5393" s="100">
        <v>5.9150000000000001E-3</v>
      </c>
      <c r="G5393" s="101">
        <v>47.067</v>
      </c>
      <c r="H5393" s="98">
        <v>5.3769999999999998E-2</v>
      </c>
      <c r="I5393" s="20">
        <f t="shared" si="506"/>
        <v>1</v>
      </c>
      <c r="J5393" s="102">
        <f t="shared" si="507"/>
        <v>1.2567191450485479E-4</v>
      </c>
      <c r="K5393" s="102">
        <f t="shared" si="508"/>
        <v>2.3372124698689753E-3</v>
      </c>
      <c r="L5393" s="96">
        <f t="shared" si="509"/>
        <v>5.9150000000000001E-3</v>
      </c>
    </row>
    <row r="5394" spans="1:12" ht="13.95" customHeight="1" x14ac:dyDescent="0.3">
      <c r="A5394" s="94">
        <v>43861</v>
      </c>
      <c r="B5394" s="57" t="s">
        <v>291</v>
      </c>
      <c r="C5394" s="57" t="s">
        <v>122</v>
      </c>
      <c r="D5394" s="19" t="str">
        <f t="shared" si="504"/>
        <v>Commodities</v>
      </c>
      <c r="E5394" s="19" t="str">
        <f t="shared" si="505"/>
        <v>Commodities</v>
      </c>
      <c r="F5394" s="100">
        <v>6.5869999999999991E-3</v>
      </c>
      <c r="G5394" s="101">
        <v>51.046999999999997</v>
      </c>
      <c r="H5394" s="98">
        <v>0.11215</v>
      </c>
      <c r="I5394" s="20">
        <f t="shared" si="506"/>
        <v>1</v>
      </c>
      <c r="J5394" s="102">
        <f t="shared" si="507"/>
        <v>1.2903794542284559E-4</v>
      </c>
      <c r="K5394" s="102">
        <f t="shared" si="508"/>
        <v>1.150583552588904E-3</v>
      </c>
      <c r="L5394" s="96">
        <f t="shared" si="509"/>
        <v>6.5869999999999991E-3</v>
      </c>
    </row>
    <row r="5395" spans="1:12" ht="13.95" customHeight="1" x14ac:dyDescent="0.3">
      <c r="A5395" s="94">
        <v>43890</v>
      </c>
      <c r="B5395" s="57" t="s">
        <v>291</v>
      </c>
      <c r="C5395" s="57" t="s">
        <v>122</v>
      </c>
      <c r="D5395" s="19" t="str">
        <f t="shared" si="504"/>
        <v>Commodities</v>
      </c>
      <c r="E5395" s="19" t="str">
        <f t="shared" si="505"/>
        <v>Commodities</v>
      </c>
      <c r="F5395" s="100">
        <v>6.6900000000000006E-3</v>
      </c>
      <c r="G5395" s="101">
        <v>32.091999999999999</v>
      </c>
      <c r="H5395" s="98">
        <v>0.13366</v>
      </c>
      <c r="I5395" s="20">
        <f t="shared" si="506"/>
        <v>1</v>
      </c>
      <c r="J5395" s="102">
        <f t="shared" si="507"/>
        <v>2.0846316839087626E-4</v>
      </c>
      <c r="K5395" s="102">
        <f t="shared" si="508"/>
        <v>1.5596526140272053E-3</v>
      </c>
      <c r="L5395" s="96">
        <f t="shared" si="509"/>
        <v>6.6900000000000006E-3</v>
      </c>
    </row>
    <row r="5396" spans="1:12" ht="13.95" customHeight="1" x14ac:dyDescent="0.3">
      <c r="A5396" s="94">
        <v>43921</v>
      </c>
      <c r="B5396" s="57" t="s">
        <v>291</v>
      </c>
      <c r="C5396" s="57" t="s">
        <v>122</v>
      </c>
      <c r="D5396" s="19" t="str">
        <f t="shared" si="504"/>
        <v>Commodities</v>
      </c>
      <c r="E5396" s="19" t="str">
        <f t="shared" si="505"/>
        <v>Commodities</v>
      </c>
      <c r="F5396" s="100">
        <v>7.9469999999999992E-3</v>
      </c>
      <c r="G5396" s="101">
        <v>114.89100000000001</v>
      </c>
      <c r="H5396" s="98">
        <v>8.029E-2</v>
      </c>
      <c r="I5396" s="20">
        <f t="shared" si="506"/>
        <v>0</v>
      </c>
      <c r="J5396" s="102">
        <f t="shared" si="507"/>
        <v>0</v>
      </c>
      <c r="K5396" s="102">
        <f t="shared" si="508"/>
        <v>0</v>
      </c>
      <c r="L5396" s="96">
        <f t="shared" si="509"/>
        <v>0</v>
      </c>
    </row>
    <row r="5397" spans="1:12" ht="13.95" customHeight="1" x14ac:dyDescent="0.3">
      <c r="A5397" s="94">
        <v>43951</v>
      </c>
      <c r="B5397" s="57" t="s">
        <v>291</v>
      </c>
      <c r="C5397" s="57" t="s">
        <v>122</v>
      </c>
      <c r="D5397" s="19" t="str">
        <f t="shared" si="504"/>
        <v>Commodities</v>
      </c>
      <c r="E5397" s="19" t="str">
        <f t="shared" si="505"/>
        <v>Commodities</v>
      </c>
      <c r="F5397" s="100">
        <v>7.8110000000000002E-3</v>
      </c>
      <c r="G5397" s="101">
        <v>114.89100000000001</v>
      </c>
      <c r="H5397" s="98">
        <v>6.5430000000000002E-2</v>
      </c>
      <c r="I5397" s="20">
        <f t="shared" si="506"/>
        <v>0</v>
      </c>
      <c r="J5397" s="102">
        <f t="shared" si="507"/>
        <v>0</v>
      </c>
      <c r="K5397" s="102">
        <f t="shared" si="508"/>
        <v>0</v>
      </c>
      <c r="L5397" s="96">
        <f t="shared" si="509"/>
        <v>0</v>
      </c>
    </row>
    <row r="5398" spans="1:12" ht="13.95" customHeight="1" x14ac:dyDescent="0.3">
      <c r="A5398" s="94">
        <v>43982</v>
      </c>
      <c r="B5398" s="57" t="s">
        <v>291</v>
      </c>
      <c r="C5398" s="57" t="s">
        <v>122</v>
      </c>
      <c r="D5398" s="19" t="str">
        <f t="shared" si="504"/>
        <v>Commodities</v>
      </c>
      <c r="E5398" s="19" t="str">
        <f t="shared" si="505"/>
        <v>Commodities</v>
      </c>
      <c r="F5398" s="100">
        <v>7.9610000000000011E-3</v>
      </c>
      <c r="G5398" s="101">
        <v>114.89100000000001</v>
      </c>
      <c r="H5398" s="98">
        <v>0.14856</v>
      </c>
      <c r="I5398" s="20">
        <f t="shared" si="506"/>
        <v>0</v>
      </c>
      <c r="J5398" s="102">
        <f t="shared" si="507"/>
        <v>0</v>
      </c>
      <c r="K5398" s="102">
        <f t="shared" si="508"/>
        <v>0</v>
      </c>
      <c r="L5398" s="96">
        <f t="shared" si="509"/>
        <v>0</v>
      </c>
    </row>
    <row r="5399" spans="1:12" ht="13.95" customHeight="1" x14ac:dyDescent="0.3">
      <c r="A5399" s="94">
        <v>44012</v>
      </c>
      <c r="B5399" s="57" t="s">
        <v>291</v>
      </c>
      <c r="C5399" s="57" t="s">
        <v>122</v>
      </c>
      <c r="D5399" s="19" t="str">
        <f t="shared" si="504"/>
        <v>Commodities</v>
      </c>
      <c r="E5399" s="19" t="str">
        <f t="shared" si="505"/>
        <v>Commodities</v>
      </c>
      <c r="F5399" s="100">
        <v>7.5360000000000002E-3</v>
      </c>
      <c r="G5399" s="101">
        <v>114.89100000000001</v>
      </c>
      <c r="H5399" s="98">
        <v>0.17921000000000001</v>
      </c>
      <c r="I5399" s="20">
        <f t="shared" si="506"/>
        <v>0</v>
      </c>
      <c r="J5399" s="102">
        <f t="shared" si="507"/>
        <v>0</v>
      </c>
      <c r="K5399" s="102">
        <f t="shared" si="508"/>
        <v>0</v>
      </c>
      <c r="L5399" s="96">
        <f t="shared" si="509"/>
        <v>0</v>
      </c>
    </row>
    <row r="5400" spans="1:12" ht="13.95" customHeight="1" x14ac:dyDescent="0.3">
      <c r="A5400" s="94">
        <v>44043</v>
      </c>
      <c r="B5400" s="57" t="s">
        <v>291</v>
      </c>
      <c r="C5400" s="57" t="s">
        <v>122</v>
      </c>
      <c r="D5400" s="19" t="str">
        <f t="shared" si="504"/>
        <v>Commodities</v>
      </c>
      <c r="E5400" s="19" t="str">
        <f t="shared" si="505"/>
        <v>Commodities</v>
      </c>
      <c r="F5400" s="100">
        <v>7.0430000000000006E-3</v>
      </c>
      <c r="G5400" s="101">
        <v>42.381999999999998</v>
      </c>
      <c r="H5400" s="98">
        <v>0.26489000000000001</v>
      </c>
      <c r="I5400" s="20">
        <f t="shared" si="506"/>
        <v>1</v>
      </c>
      <c r="J5400" s="102">
        <f t="shared" si="507"/>
        <v>1.6617903827096411E-4</v>
      </c>
      <c r="K5400" s="102">
        <f t="shared" si="508"/>
        <v>6.2735112035548378E-4</v>
      </c>
      <c r="L5400" s="96">
        <f t="shared" si="509"/>
        <v>7.0430000000000006E-3</v>
      </c>
    </row>
    <row r="5401" spans="1:12" ht="13.95" customHeight="1" x14ac:dyDescent="0.3">
      <c r="A5401" s="94">
        <v>44074</v>
      </c>
      <c r="B5401" s="57" t="s">
        <v>291</v>
      </c>
      <c r="C5401" s="57" t="s">
        <v>122</v>
      </c>
      <c r="D5401" s="19" t="str">
        <f t="shared" si="504"/>
        <v>Commodities</v>
      </c>
      <c r="E5401" s="19" t="str">
        <f t="shared" si="505"/>
        <v>Commodities</v>
      </c>
      <c r="F5401" s="100">
        <v>9.0860000000000003E-3</v>
      </c>
      <c r="G5401" s="101">
        <v>37.052999999999997</v>
      </c>
      <c r="H5401" s="98">
        <v>8.9270000000000002E-2</v>
      </c>
      <c r="I5401" s="20">
        <f t="shared" si="506"/>
        <v>1</v>
      </c>
      <c r="J5401" s="102">
        <f t="shared" si="507"/>
        <v>2.4521631176962729E-4</v>
      </c>
      <c r="K5401" s="102">
        <f t="shared" si="508"/>
        <v>2.7469061473017506E-3</v>
      </c>
      <c r="L5401" s="96">
        <f t="shared" si="509"/>
        <v>9.0860000000000003E-3</v>
      </c>
    </row>
    <row r="5402" spans="1:12" ht="13.95" customHeight="1" x14ac:dyDescent="0.3">
      <c r="A5402" s="94">
        <v>44104</v>
      </c>
      <c r="B5402" s="57" t="s">
        <v>291</v>
      </c>
      <c r="C5402" s="57" t="s">
        <v>122</v>
      </c>
      <c r="D5402" s="19" t="str">
        <f t="shared" si="504"/>
        <v>Commodities</v>
      </c>
      <c r="E5402" s="19" t="str">
        <f t="shared" si="505"/>
        <v>Commodities</v>
      </c>
      <c r="F5402" s="100">
        <v>8.7760000000000008E-3</v>
      </c>
      <c r="G5402" s="101">
        <v>12.228</v>
      </c>
      <c r="H5402" s="98">
        <v>0.38695000000000002</v>
      </c>
      <c r="I5402" s="20">
        <f t="shared" si="506"/>
        <v>1</v>
      </c>
      <c r="J5402" s="102">
        <f t="shared" si="507"/>
        <v>7.1769708864900241E-4</v>
      </c>
      <c r="K5402" s="102">
        <f t="shared" si="508"/>
        <v>1.8547540732627016E-3</v>
      </c>
      <c r="L5402" s="96">
        <f t="shared" si="509"/>
        <v>8.7760000000000008E-3</v>
      </c>
    </row>
    <row r="5403" spans="1:12" ht="13.95" customHeight="1" x14ac:dyDescent="0.3">
      <c r="A5403" s="94">
        <v>44135</v>
      </c>
      <c r="B5403" s="57" t="s">
        <v>291</v>
      </c>
      <c r="C5403" s="57" t="s">
        <v>122</v>
      </c>
      <c r="D5403" s="19" t="str">
        <f t="shared" si="504"/>
        <v>Commodities</v>
      </c>
      <c r="E5403" s="19" t="str">
        <f t="shared" si="505"/>
        <v>Commodities</v>
      </c>
      <c r="F5403" s="100">
        <v>8.7899999999999992E-3</v>
      </c>
      <c r="G5403" s="101">
        <v>16.084</v>
      </c>
      <c r="H5403" s="98">
        <v>0.23588999999999999</v>
      </c>
      <c r="I5403" s="20">
        <f t="shared" si="506"/>
        <v>1</v>
      </c>
      <c r="J5403" s="102">
        <f t="shared" si="507"/>
        <v>5.4650584431733401E-4</v>
      </c>
      <c r="K5403" s="102">
        <f t="shared" si="508"/>
        <v>2.316782586448489E-3</v>
      </c>
      <c r="L5403" s="96">
        <f t="shared" si="509"/>
        <v>8.7899999999999992E-3</v>
      </c>
    </row>
    <row r="5404" spans="1:12" ht="13.95" customHeight="1" x14ac:dyDescent="0.3">
      <c r="A5404" s="94">
        <v>44165</v>
      </c>
      <c r="B5404" s="57" t="s">
        <v>291</v>
      </c>
      <c r="C5404" s="57" t="s">
        <v>122</v>
      </c>
      <c r="D5404" s="19" t="str">
        <f t="shared" si="504"/>
        <v>Commodities</v>
      </c>
      <c r="E5404" s="19" t="str">
        <f t="shared" si="505"/>
        <v>Commodities</v>
      </c>
      <c r="F5404" s="100">
        <v>8.0190000000000001E-3</v>
      </c>
      <c r="G5404" s="101">
        <v>12.2</v>
      </c>
      <c r="H5404" s="98">
        <v>0.59317999999999993</v>
      </c>
      <c r="I5404" s="20">
        <f t="shared" si="506"/>
        <v>1</v>
      </c>
      <c r="J5404" s="102">
        <f t="shared" si="507"/>
        <v>6.572950819672132E-4</v>
      </c>
      <c r="K5404" s="102">
        <f t="shared" si="508"/>
        <v>1.1080870595219213E-3</v>
      </c>
      <c r="L5404" s="96">
        <f t="shared" si="509"/>
        <v>8.0190000000000001E-3</v>
      </c>
    </row>
    <row r="5405" spans="1:12" ht="13.95" customHeight="1" x14ac:dyDescent="0.3">
      <c r="A5405" s="94">
        <v>44196</v>
      </c>
      <c r="B5405" s="57" t="s">
        <v>291</v>
      </c>
      <c r="C5405" s="57" t="s">
        <v>122</v>
      </c>
      <c r="D5405" s="19" t="str">
        <f t="shared" si="504"/>
        <v>Commodities</v>
      </c>
      <c r="E5405" s="19" t="str">
        <f t="shared" si="505"/>
        <v>Commodities</v>
      </c>
      <c r="F5405" s="100">
        <v>7.4819999999999999E-3</v>
      </c>
      <c r="G5405" s="101">
        <v>10.021000000000001</v>
      </c>
      <c r="H5405" s="98">
        <v>0.46990999999999999</v>
      </c>
      <c r="I5405" s="20">
        <f t="shared" si="506"/>
        <v>1</v>
      </c>
      <c r="J5405" s="102">
        <f t="shared" si="507"/>
        <v>7.4663207264744026E-4</v>
      </c>
      <c r="K5405" s="102">
        <f t="shared" si="508"/>
        <v>1.5888831321900795E-3</v>
      </c>
      <c r="L5405" s="96">
        <f t="shared" si="509"/>
        <v>7.4819999999999999E-3</v>
      </c>
    </row>
    <row r="5406" spans="1:12" ht="13.95" customHeight="1" x14ac:dyDescent="0.3">
      <c r="A5406" s="94">
        <v>44227</v>
      </c>
      <c r="B5406" s="57" t="s">
        <v>291</v>
      </c>
      <c r="C5406" s="57" t="s">
        <v>122</v>
      </c>
      <c r="D5406" s="19" t="str">
        <f t="shared" si="504"/>
        <v>Commodities</v>
      </c>
      <c r="E5406" s="19" t="str">
        <f t="shared" si="505"/>
        <v>Commodities</v>
      </c>
      <c r="F5406" s="100">
        <v>1.047E-2</v>
      </c>
      <c r="G5406" s="101">
        <v>10.141</v>
      </c>
      <c r="H5406" s="98">
        <v>0.46782000000000001</v>
      </c>
      <c r="I5406" s="20">
        <f t="shared" si="506"/>
        <v>1</v>
      </c>
      <c r="J5406" s="102">
        <f t="shared" si="507"/>
        <v>1.0324425599053347E-3</v>
      </c>
      <c r="K5406" s="102">
        <f t="shared" si="508"/>
        <v>2.2069226623601698E-3</v>
      </c>
      <c r="L5406" s="96">
        <f t="shared" si="509"/>
        <v>1.047E-2</v>
      </c>
    </row>
    <row r="5407" spans="1:12" ht="13.95" customHeight="1" x14ac:dyDescent="0.3">
      <c r="A5407" s="94">
        <v>44255</v>
      </c>
      <c r="B5407" s="57" t="s">
        <v>291</v>
      </c>
      <c r="C5407" s="57" t="s">
        <v>122</v>
      </c>
      <c r="D5407" s="19" t="str">
        <f t="shared" si="504"/>
        <v>Commodities</v>
      </c>
      <c r="E5407" s="19" t="str">
        <f t="shared" si="505"/>
        <v>Commodities</v>
      </c>
      <c r="F5407" s="100">
        <v>1.1480000000000001E-2</v>
      </c>
      <c r="G5407" s="101">
        <v>8.8079999999999998</v>
      </c>
      <c r="H5407" s="98">
        <v>0.49691999999999997</v>
      </c>
      <c r="I5407" s="20">
        <f t="shared" si="506"/>
        <v>1</v>
      </c>
      <c r="J5407" s="102">
        <f t="shared" si="507"/>
        <v>1.3033605812897368E-3</v>
      </c>
      <c r="K5407" s="102">
        <f t="shared" si="508"/>
        <v>2.6228780916238768E-3</v>
      </c>
      <c r="L5407" s="96">
        <f t="shared" si="509"/>
        <v>1.1480000000000001E-2</v>
      </c>
    </row>
    <row r="5408" spans="1:12" ht="13.95" customHeight="1" x14ac:dyDescent="0.3">
      <c r="A5408" s="94">
        <v>44286</v>
      </c>
      <c r="B5408" s="57" t="s">
        <v>291</v>
      </c>
      <c r="C5408" s="57" t="s">
        <v>122</v>
      </c>
      <c r="D5408" s="19" t="str">
        <f t="shared" si="504"/>
        <v>Commodities</v>
      </c>
      <c r="E5408" s="19" t="str">
        <f t="shared" si="505"/>
        <v>Commodities</v>
      </c>
      <c r="F5408" s="100">
        <v>1.022E-2</v>
      </c>
      <c r="G5408" s="101">
        <v>9.5269999999999992</v>
      </c>
      <c r="H5408" s="98">
        <v>0.47977999999999998</v>
      </c>
      <c r="I5408" s="20">
        <f t="shared" si="506"/>
        <v>1</v>
      </c>
      <c r="J5408" s="102">
        <f t="shared" si="507"/>
        <v>1.0727406318883175E-3</v>
      </c>
      <c r="K5408" s="102">
        <f t="shared" si="508"/>
        <v>2.2359011044401967E-3</v>
      </c>
      <c r="L5408" s="96">
        <f t="shared" si="509"/>
        <v>1.022E-2</v>
      </c>
    </row>
    <row r="5409" spans="1:12" ht="13.95" customHeight="1" x14ac:dyDescent="0.3">
      <c r="A5409" s="94">
        <v>44316</v>
      </c>
      <c r="B5409" s="57" t="s">
        <v>291</v>
      </c>
      <c r="C5409" s="57" t="s">
        <v>122</v>
      </c>
      <c r="D5409" s="19" t="str">
        <f t="shared" si="504"/>
        <v>Commodities</v>
      </c>
      <c r="E5409" s="19" t="str">
        <f t="shared" si="505"/>
        <v>Commodities</v>
      </c>
      <c r="F5409" s="100">
        <v>1.193E-2</v>
      </c>
      <c r="G5409" s="101">
        <v>8.3070000000000004</v>
      </c>
      <c r="H5409" s="98">
        <v>0.47561999999999999</v>
      </c>
      <c r="I5409" s="20">
        <f t="shared" si="506"/>
        <v>1</v>
      </c>
      <c r="J5409" s="102">
        <f t="shared" si="507"/>
        <v>1.4361381967015769E-3</v>
      </c>
      <c r="K5409" s="102">
        <f t="shared" si="508"/>
        <v>3.019507583157935E-3</v>
      </c>
      <c r="L5409" s="96">
        <f t="shared" si="509"/>
        <v>1.193E-2</v>
      </c>
    </row>
    <row r="5410" spans="1:12" ht="13.95" customHeight="1" x14ac:dyDescent="0.3">
      <c r="A5410" s="94">
        <v>44347</v>
      </c>
      <c r="B5410" s="57" t="s">
        <v>291</v>
      </c>
      <c r="C5410" s="57" t="s">
        <v>122</v>
      </c>
      <c r="D5410" s="19" t="str">
        <f t="shared" si="504"/>
        <v>Commodities</v>
      </c>
      <c r="E5410" s="19" t="str">
        <f t="shared" si="505"/>
        <v>Commodities</v>
      </c>
      <c r="F5410" s="100">
        <v>1.0630000000000001E-2</v>
      </c>
      <c r="G5410" s="101">
        <v>11.821999999999999</v>
      </c>
      <c r="H5410" s="98">
        <v>0.46222000000000002</v>
      </c>
      <c r="I5410" s="20">
        <f t="shared" si="506"/>
        <v>1</v>
      </c>
      <c r="J5410" s="102">
        <f t="shared" si="507"/>
        <v>8.9917103704956875E-4</v>
      </c>
      <c r="K5410" s="102">
        <f t="shared" si="508"/>
        <v>1.9453313077096809E-3</v>
      </c>
      <c r="L5410" s="96">
        <f t="shared" si="509"/>
        <v>1.0630000000000001E-2</v>
      </c>
    </row>
    <row r="5411" spans="1:12" ht="13.95" customHeight="1" x14ac:dyDescent="0.3">
      <c r="A5411" s="94">
        <v>44377</v>
      </c>
      <c r="B5411" s="57" t="s">
        <v>291</v>
      </c>
      <c r="C5411" s="57" t="s">
        <v>122</v>
      </c>
      <c r="D5411" s="19" t="str">
        <f t="shared" si="504"/>
        <v>Commodities</v>
      </c>
      <c r="E5411" s="19" t="str">
        <f t="shared" si="505"/>
        <v>Commodities</v>
      </c>
      <c r="F5411" s="100">
        <v>1.059E-2</v>
      </c>
      <c r="G5411" s="101">
        <v>11.996</v>
      </c>
      <c r="H5411" s="98">
        <v>0.45017000000000001</v>
      </c>
      <c r="I5411" s="20">
        <f t="shared" si="506"/>
        <v>1</v>
      </c>
      <c r="J5411" s="102">
        <f t="shared" si="507"/>
        <v>8.827942647549183E-4</v>
      </c>
      <c r="K5411" s="102">
        <f t="shared" si="508"/>
        <v>1.9610242014237249E-3</v>
      </c>
      <c r="L5411" s="96">
        <f t="shared" si="509"/>
        <v>1.059E-2</v>
      </c>
    </row>
    <row r="5412" spans="1:12" ht="13.95" customHeight="1" x14ac:dyDescent="0.3">
      <c r="A5412" s="94">
        <v>44408</v>
      </c>
      <c r="B5412" s="57" t="s">
        <v>291</v>
      </c>
      <c r="C5412" s="57" t="s">
        <v>122</v>
      </c>
      <c r="D5412" s="19" t="str">
        <f t="shared" si="504"/>
        <v>Commodities</v>
      </c>
      <c r="E5412" s="19" t="str">
        <f t="shared" si="505"/>
        <v>Commodities</v>
      </c>
      <c r="F5412" s="100">
        <v>1.022E-2</v>
      </c>
      <c r="G5412" s="101">
        <v>10.545999999999999</v>
      </c>
      <c r="H5412" s="98">
        <v>0.47353000000000001</v>
      </c>
      <c r="I5412" s="20">
        <f t="shared" si="506"/>
        <v>1</v>
      </c>
      <c r="J5412" s="102">
        <f t="shared" si="507"/>
        <v>9.6908780580314815E-4</v>
      </c>
      <c r="K5412" s="102">
        <f t="shared" si="508"/>
        <v>2.0465182898721265E-3</v>
      </c>
      <c r="L5412" s="96">
        <f t="shared" si="509"/>
        <v>1.022E-2</v>
      </c>
    </row>
    <row r="5413" spans="1:12" ht="13.95" customHeight="1" x14ac:dyDescent="0.3">
      <c r="A5413" s="94">
        <v>44439</v>
      </c>
      <c r="B5413" s="57" t="s">
        <v>291</v>
      </c>
      <c r="C5413" s="57" t="s">
        <v>122</v>
      </c>
      <c r="D5413" s="19" t="str">
        <f t="shared" si="504"/>
        <v>Commodities</v>
      </c>
      <c r="E5413" s="19" t="str">
        <f t="shared" si="505"/>
        <v>Commodities</v>
      </c>
      <c r="F5413" s="100">
        <v>1.136E-2</v>
      </c>
      <c r="G5413" s="101">
        <v>13.111000000000001</v>
      </c>
      <c r="H5413" s="98">
        <v>0.46579999999999999</v>
      </c>
      <c r="I5413" s="20">
        <f t="shared" si="506"/>
        <v>1</v>
      </c>
      <c r="J5413" s="102">
        <f t="shared" si="507"/>
        <v>8.6644802074593852E-4</v>
      </c>
      <c r="K5413" s="102">
        <f t="shared" si="508"/>
        <v>1.8601288551866435E-3</v>
      </c>
      <c r="L5413" s="96">
        <f t="shared" si="509"/>
        <v>1.136E-2</v>
      </c>
    </row>
    <row r="5414" spans="1:12" ht="13.95" customHeight="1" x14ac:dyDescent="0.3">
      <c r="A5414" s="94">
        <v>44469</v>
      </c>
      <c r="B5414" s="57" t="s">
        <v>291</v>
      </c>
      <c r="C5414" s="57" t="s">
        <v>122</v>
      </c>
      <c r="D5414" s="19" t="str">
        <f t="shared" si="504"/>
        <v>Commodities</v>
      </c>
      <c r="E5414" s="19" t="str">
        <f t="shared" si="505"/>
        <v>Commodities</v>
      </c>
      <c r="F5414" s="100">
        <v>9.130000000000001E-3</v>
      </c>
      <c r="G5414" s="101">
        <v>13.44</v>
      </c>
      <c r="H5414" s="98">
        <v>0.44430999999999998</v>
      </c>
      <c r="I5414" s="20">
        <f t="shared" si="506"/>
        <v>1</v>
      </c>
      <c r="J5414" s="102">
        <f t="shared" si="507"/>
        <v>6.7931547619047626E-4</v>
      </c>
      <c r="K5414" s="102">
        <f t="shared" si="508"/>
        <v>1.5289223204305018E-3</v>
      </c>
      <c r="L5414" s="96">
        <f t="shared" si="509"/>
        <v>9.130000000000001E-3</v>
      </c>
    </row>
    <row r="5415" spans="1:12" ht="13.95" customHeight="1" x14ac:dyDescent="0.3">
      <c r="A5415" s="94">
        <v>44500</v>
      </c>
      <c r="B5415" s="57" t="s">
        <v>291</v>
      </c>
      <c r="C5415" s="57" t="s">
        <v>122</v>
      </c>
      <c r="D5415" s="19" t="str">
        <f t="shared" si="504"/>
        <v>Commodities</v>
      </c>
      <c r="E5415" s="19" t="str">
        <f t="shared" si="505"/>
        <v>Commodities</v>
      </c>
      <c r="F5415" s="100">
        <v>9.2300000000000004E-3</v>
      </c>
      <c r="G5415" s="101">
        <v>9.9730000000000008</v>
      </c>
      <c r="H5415" s="98">
        <v>0.48604000000000003</v>
      </c>
      <c r="I5415" s="20">
        <f t="shared" si="506"/>
        <v>1</v>
      </c>
      <c r="J5415" s="102">
        <f t="shared" si="507"/>
        <v>9.2549884688659381E-4</v>
      </c>
      <c r="K5415" s="102">
        <f t="shared" si="508"/>
        <v>1.9041618938494646E-3</v>
      </c>
      <c r="L5415" s="96">
        <f t="shared" si="509"/>
        <v>9.2300000000000004E-3</v>
      </c>
    </row>
    <row r="5416" spans="1:12" ht="13.95" customHeight="1" x14ac:dyDescent="0.3">
      <c r="A5416" s="94">
        <v>44530</v>
      </c>
      <c r="B5416" s="57" t="s">
        <v>291</v>
      </c>
      <c r="C5416" s="57" t="s">
        <v>122</v>
      </c>
      <c r="D5416" s="19" t="str">
        <f t="shared" si="504"/>
        <v>Commodities</v>
      </c>
      <c r="E5416" s="19" t="str">
        <f t="shared" si="505"/>
        <v>Commodities</v>
      </c>
      <c r="F5416" s="100">
        <v>9.9500000000000005E-3</v>
      </c>
      <c r="G5416" s="101">
        <v>11.316000000000001</v>
      </c>
      <c r="H5416" s="98">
        <v>0.49309999999999998</v>
      </c>
      <c r="I5416" s="20">
        <f t="shared" si="506"/>
        <v>1</v>
      </c>
      <c r="J5416" s="102">
        <f t="shared" si="507"/>
        <v>8.792859667727112E-4</v>
      </c>
      <c r="K5416" s="102">
        <f t="shared" si="508"/>
        <v>1.7831798149923164E-3</v>
      </c>
      <c r="L5416" s="96">
        <f t="shared" si="509"/>
        <v>9.9500000000000005E-3</v>
      </c>
    </row>
    <row r="5417" spans="1:12" ht="13.95" customHeight="1" x14ac:dyDescent="0.3">
      <c r="A5417" s="94">
        <v>44561</v>
      </c>
      <c r="B5417" s="57" t="s">
        <v>291</v>
      </c>
      <c r="C5417" s="57" t="s">
        <v>122</v>
      </c>
      <c r="D5417" s="19" t="str">
        <f t="shared" si="504"/>
        <v>Commodities</v>
      </c>
      <c r="E5417" s="19" t="str">
        <f t="shared" si="505"/>
        <v>Commodities</v>
      </c>
      <c r="F5417" s="100">
        <v>1.0449999999999999E-2</v>
      </c>
      <c r="G5417" s="101">
        <v>13.561999999999999</v>
      </c>
      <c r="H5417" s="98">
        <v>0.48330000000000001</v>
      </c>
      <c r="I5417" s="20">
        <f t="shared" si="506"/>
        <v>1</v>
      </c>
      <c r="J5417" s="102">
        <f t="shared" si="507"/>
        <v>7.7053531927444329E-4</v>
      </c>
      <c r="K5417" s="102">
        <f t="shared" si="508"/>
        <v>1.5943209585649561E-3</v>
      </c>
      <c r="L5417" s="96">
        <f t="shared" si="509"/>
        <v>1.0449999999999999E-2</v>
      </c>
    </row>
    <row r="5418" spans="1:12" ht="13.95" customHeight="1" x14ac:dyDescent="0.3">
      <c r="A5418" s="94">
        <v>44592</v>
      </c>
      <c r="B5418" s="57" t="s">
        <v>291</v>
      </c>
      <c r="C5418" s="57" t="s">
        <v>122</v>
      </c>
      <c r="D5418" s="19" t="str">
        <f t="shared" si="504"/>
        <v>Commodities</v>
      </c>
      <c r="E5418" s="19" t="str">
        <f t="shared" si="505"/>
        <v>Commodities</v>
      </c>
      <c r="F5418" s="100">
        <v>9.4799999999999988E-3</v>
      </c>
      <c r="G5418" s="101">
        <v>11.73</v>
      </c>
      <c r="H5418" s="98">
        <v>0.49125999999999997</v>
      </c>
      <c r="I5418" s="20">
        <f t="shared" si="506"/>
        <v>1</v>
      </c>
      <c r="J5418" s="102">
        <f t="shared" si="507"/>
        <v>8.0818414322250621E-4</v>
      </c>
      <c r="K5418" s="102">
        <f t="shared" si="508"/>
        <v>1.6451250727160898E-3</v>
      </c>
      <c r="L5418" s="96">
        <f t="shared" si="509"/>
        <v>9.4799999999999988E-3</v>
      </c>
    </row>
    <row r="5419" spans="1:12" ht="13.95" customHeight="1" x14ac:dyDescent="0.3">
      <c r="A5419" s="94">
        <v>44620</v>
      </c>
      <c r="B5419" s="57" t="s">
        <v>291</v>
      </c>
      <c r="C5419" s="57" t="s">
        <v>122</v>
      </c>
      <c r="D5419" s="19" t="str">
        <f t="shared" si="504"/>
        <v>Commodities</v>
      </c>
      <c r="E5419" s="19" t="str">
        <f t="shared" si="505"/>
        <v>Commodities</v>
      </c>
      <c r="F5419" s="100">
        <v>8.7500000000000008E-3</v>
      </c>
      <c r="G5419" s="101">
        <v>10.436999999999999</v>
      </c>
      <c r="H5419" s="98">
        <v>0.47338000000000002</v>
      </c>
      <c r="I5419" s="20">
        <f t="shared" si="506"/>
        <v>1</v>
      </c>
      <c r="J5419" s="102">
        <f t="shared" si="507"/>
        <v>8.3836351441985259E-4</v>
      </c>
      <c r="K5419" s="102">
        <f t="shared" si="508"/>
        <v>1.7710159162192161E-3</v>
      </c>
      <c r="L5419" s="96">
        <f t="shared" si="509"/>
        <v>8.7500000000000008E-3</v>
      </c>
    </row>
    <row r="5420" spans="1:12" ht="13.95" customHeight="1" x14ac:dyDescent="0.3">
      <c r="A5420" s="94">
        <v>44651</v>
      </c>
      <c r="B5420" s="57" t="s">
        <v>291</v>
      </c>
      <c r="C5420" s="57" t="s">
        <v>122</v>
      </c>
      <c r="D5420" s="19" t="str">
        <f t="shared" si="504"/>
        <v>Commodities</v>
      </c>
      <c r="E5420" s="19" t="str">
        <f t="shared" si="505"/>
        <v>Commodities</v>
      </c>
      <c r="F5420" s="100">
        <v>8.6499999999999997E-3</v>
      </c>
      <c r="G5420" s="101">
        <v>8.8010000000000002</v>
      </c>
      <c r="H5420" s="98">
        <v>0.44600000000000001</v>
      </c>
      <c r="I5420" s="20">
        <f t="shared" si="506"/>
        <v>1</v>
      </c>
      <c r="J5420" s="102">
        <f t="shared" si="507"/>
        <v>9.828428587660492E-4</v>
      </c>
      <c r="K5420" s="102">
        <f t="shared" si="508"/>
        <v>2.2036835398341909E-3</v>
      </c>
      <c r="L5420" s="96">
        <f t="shared" si="509"/>
        <v>8.6499999999999997E-3</v>
      </c>
    </row>
    <row r="5421" spans="1:12" ht="13.95" customHeight="1" x14ac:dyDescent="0.3">
      <c r="A5421" s="94">
        <v>44681</v>
      </c>
      <c r="B5421" s="57" t="s">
        <v>291</v>
      </c>
      <c r="C5421" s="57" t="s">
        <v>122</v>
      </c>
      <c r="D5421" s="19" t="str">
        <f t="shared" si="504"/>
        <v>Commodities</v>
      </c>
      <c r="E5421" s="19" t="str">
        <f t="shared" si="505"/>
        <v>Commodities</v>
      </c>
      <c r="F5421" s="100">
        <v>8.369999999999999E-3</v>
      </c>
      <c r="G5421" s="101">
        <v>9.2159999999999993</v>
      </c>
      <c r="H5421" s="98">
        <v>0.39809</v>
      </c>
      <c r="I5421" s="20">
        <f t="shared" si="506"/>
        <v>1</v>
      </c>
      <c r="J5421" s="102">
        <f t="shared" si="507"/>
        <v>9.0820312499999994E-4</v>
      </c>
      <c r="K5421" s="102">
        <f t="shared" si="508"/>
        <v>2.28140150468487E-3</v>
      </c>
      <c r="L5421" s="96">
        <f t="shared" si="509"/>
        <v>8.369999999999999E-3</v>
      </c>
    </row>
    <row r="5422" spans="1:12" ht="13.95" customHeight="1" x14ac:dyDescent="0.3">
      <c r="A5422" s="94">
        <v>44712</v>
      </c>
      <c r="B5422" s="57" t="s">
        <v>291</v>
      </c>
      <c r="C5422" s="57" t="s">
        <v>122</v>
      </c>
      <c r="D5422" s="19" t="str">
        <f t="shared" si="504"/>
        <v>Commodities</v>
      </c>
      <c r="E5422" s="19" t="str">
        <f t="shared" si="505"/>
        <v>Commodities</v>
      </c>
      <c r="F5422" s="100">
        <v>8.8800000000000007E-3</v>
      </c>
      <c r="G5422" s="101">
        <v>8.9309999999999992</v>
      </c>
      <c r="H5422" s="98">
        <v>0.36476999999999998</v>
      </c>
      <c r="I5422" s="20">
        <f t="shared" si="506"/>
        <v>1</v>
      </c>
      <c r="J5422" s="102">
        <f t="shared" si="507"/>
        <v>9.9428955324151855E-4</v>
      </c>
      <c r="K5422" s="102">
        <f t="shared" si="508"/>
        <v>2.7257985942964569E-3</v>
      </c>
      <c r="L5422" s="96">
        <f t="shared" si="509"/>
        <v>8.8800000000000007E-3</v>
      </c>
    </row>
    <row r="5423" spans="1:12" ht="13.95" customHeight="1" x14ac:dyDescent="0.3">
      <c r="A5423" s="94">
        <v>44742</v>
      </c>
      <c r="B5423" s="57" t="s">
        <v>291</v>
      </c>
      <c r="C5423" s="57" t="s">
        <v>122</v>
      </c>
      <c r="D5423" s="19" t="str">
        <f t="shared" si="504"/>
        <v>Commodities</v>
      </c>
      <c r="E5423" s="19" t="str">
        <f t="shared" si="505"/>
        <v>Commodities</v>
      </c>
      <c r="F5423" s="100">
        <v>8.9800000000000001E-3</v>
      </c>
      <c r="G5423" s="101">
        <v>7.7329999999999997</v>
      </c>
      <c r="H5423" s="98">
        <v>0.35798999999999997</v>
      </c>
      <c r="I5423" s="20">
        <f t="shared" si="506"/>
        <v>1</v>
      </c>
      <c r="J5423" s="102">
        <f t="shared" si="507"/>
        <v>1.1612569507306351E-3</v>
      </c>
      <c r="K5423" s="102">
        <f t="shared" si="508"/>
        <v>3.2438251088874972E-3</v>
      </c>
      <c r="L5423" s="96">
        <f t="shared" si="509"/>
        <v>8.9800000000000001E-3</v>
      </c>
    </row>
    <row r="5424" spans="1:12" ht="13.95" customHeight="1" x14ac:dyDescent="0.3">
      <c r="A5424" s="94">
        <v>44773</v>
      </c>
      <c r="B5424" s="57" t="s">
        <v>291</v>
      </c>
      <c r="C5424" s="57" t="s">
        <v>122</v>
      </c>
      <c r="D5424" s="19" t="str">
        <f t="shared" si="504"/>
        <v>Commodities</v>
      </c>
      <c r="E5424" s="19" t="str">
        <f t="shared" si="505"/>
        <v>Commodities</v>
      </c>
      <c r="F5424" s="100">
        <v>8.4399999999999996E-3</v>
      </c>
      <c r="G5424" s="101">
        <v>7.5830000000000002</v>
      </c>
      <c r="H5424" s="98">
        <v>0.30830999999999997</v>
      </c>
      <c r="I5424" s="20">
        <f t="shared" si="506"/>
        <v>1</v>
      </c>
      <c r="J5424" s="102">
        <f t="shared" si="507"/>
        <v>1.1130159567453513E-3</v>
      </c>
      <c r="K5424" s="102">
        <f t="shared" si="508"/>
        <v>3.6100546746630061E-3</v>
      </c>
      <c r="L5424" s="96">
        <f t="shared" si="509"/>
        <v>8.4399999999999996E-3</v>
      </c>
    </row>
    <row r="5425" spans="1:12" ht="13.95" customHeight="1" x14ac:dyDescent="0.3">
      <c r="A5425" s="94">
        <v>44804</v>
      </c>
      <c r="B5425" s="57" t="s">
        <v>291</v>
      </c>
      <c r="C5425" s="57" t="s">
        <v>122</v>
      </c>
      <c r="D5425" s="19" t="str">
        <f t="shared" si="504"/>
        <v>Commodities</v>
      </c>
      <c r="E5425" s="19" t="str">
        <f t="shared" si="505"/>
        <v>Commodities</v>
      </c>
      <c r="F5425" s="100">
        <v>7.77E-3</v>
      </c>
      <c r="G5425" s="101">
        <v>7.516</v>
      </c>
      <c r="H5425" s="98">
        <v>0.29887999999999998</v>
      </c>
      <c r="I5425" s="20">
        <f t="shared" si="506"/>
        <v>1</v>
      </c>
      <c r="J5425" s="102">
        <f t="shared" si="507"/>
        <v>1.0337945715806281E-3</v>
      </c>
      <c r="K5425" s="102">
        <f t="shared" si="508"/>
        <v>3.458895113693215E-3</v>
      </c>
      <c r="L5425" s="96">
        <f t="shared" si="509"/>
        <v>7.77E-3</v>
      </c>
    </row>
    <row r="5426" spans="1:12" ht="13.95" customHeight="1" x14ac:dyDescent="0.3">
      <c r="A5426" s="94">
        <v>44834</v>
      </c>
      <c r="B5426" s="57" t="s">
        <v>291</v>
      </c>
      <c r="C5426" s="57" t="s">
        <v>122</v>
      </c>
      <c r="D5426" s="19" t="str">
        <f t="shared" si="504"/>
        <v>Commodities</v>
      </c>
      <c r="E5426" s="19" t="str">
        <f t="shared" si="505"/>
        <v>Commodities</v>
      </c>
      <c r="F5426" s="100">
        <v>6.1500000000000001E-3</v>
      </c>
      <c r="G5426" s="101">
        <v>7.726</v>
      </c>
      <c r="H5426" s="98">
        <v>0.27077000000000001</v>
      </c>
      <c r="I5426" s="20">
        <f t="shared" si="506"/>
        <v>1</v>
      </c>
      <c r="J5426" s="102">
        <f t="shared" si="507"/>
        <v>7.9601346104064201E-4</v>
      </c>
      <c r="K5426" s="102">
        <f t="shared" si="508"/>
        <v>2.9398140895987072E-3</v>
      </c>
      <c r="L5426" s="96">
        <f t="shared" si="509"/>
        <v>6.1500000000000001E-3</v>
      </c>
    </row>
    <row r="5427" spans="1:12" ht="13.95" customHeight="1" x14ac:dyDescent="0.3">
      <c r="A5427" s="94">
        <v>44865</v>
      </c>
      <c r="B5427" s="57" t="s">
        <v>291</v>
      </c>
      <c r="C5427" s="57" t="s">
        <v>122</v>
      </c>
      <c r="D5427" s="19" t="str">
        <f t="shared" si="504"/>
        <v>Commodities</v>
      </c>
      <c r="E5427" s="19" t="str">
        <f t="shared" si="505"/>
        <v>Commodities</v>
      </c>
      <c r="F5427" s="100">
        <v>6.7999999999999996E-3</v>
      </c>
      <c r="G5427" s="101">
        <v>9.1940000000000008</v>
      </c>
      <c r="H5427" s="98">
        <v>0.25594</v>
      </c>
      <c r="I5427" s="20">
        <f t="shared" si="506"/>
        <v>1</v>
      </c>
      <c r="J5427" s="102">
        <f t="shared" si="507"/>
        <v>7.3961279095061984E-4</v>
      </c>
      <c r="K5427" s="102">
        <f t="shared" si="508"/>
        <v>2.8897897591256536E-3</v>
      </c>
      <c r="L5427" s="96">
        <f t="shared" si="509"/>
        <v>6.7999999999999996E-3</v>
      </c>
    </row>
    <row r="5428" spans="1:12" ht="13.95" customHeight="1" x14ac:dyDescent="0.3">
      <c r="A5428" s="94">
        <v>44895</v>
      </c>
      <c r="B5428" s="57" t="s">
        <v>291</v>
      </c>
      <c r="C5428" s="57" t="s">
        <v>122</v>
      </c>
      <c r="D5428" s="19" t="str">
        <f t="shared" si="504"/>
        <v>Commodities</v>
      </c>
      <c r="E5428" s="19" t="str">
        <f t="shared" si="505"/>
        <v>Commodities</v>
      </c>
      <c r="F5428" s="100">
        <v>6.62E-3</v>
      </c>
      <c r="G5428" s="101">
        <v>8.1760000000000002</v>
      </c>
      <c r="H5428" s="98">
        <v>0.2457</v>
      </c>
      <c r="I5428" s="20">
        <f t="shared" si="506"/>
        <v>1</v>
      </c>
      <c r="J5428" s="102">
        <f t="shared" si="507"/>
        <v>8.0968688845401175E-4</v>
      </c>
      <c r="K5428" s="102">
        <f t="shared" si="508"/>
        <v>3.2954289314367593E-3</v>
      </c>
      <c r="L5428" s="96">
        <f t="shared" si="509"/>
        <v>6.62E-3</v>
      </c>
    </row>
    <row r="5429" spans="1:12" ht="13.95" customHeight="1" x14ac:dyDescent="0.3">
      <c r="A5429" s="94">
        <v>44926</v>
      </c>
      <c r="B5429" s="57" t="s">
        <v>291</v>
      </c>
      <c r="C5429" s="57" t="s">
        <v>122</v>
      </c>
      <c r="D5429" s="19" t="str">
        <f t="shared" si="504"/>
        <v>Commodities</v>
      </c>
      <c r="E5429" s="19" t="str">
        <f t="shared" si="505"/>
        <v>Commodities</v>
      </c>
      <c r="F5429" s="100">
        <v>7.2099999999999994E-3</v>
      </c>
      <c r="G5429" s="101">
        <v>8.2309999999999999</v>
      </c>
      <c r="H5429" s="98">
        <v>0.23313999999999999</v>
      </c>
      <c r="I5429" s="20">
        <f t="shared" si="506"/>
        <v>1</v>
      </c>
      <c r="J5429" s="102">
        <f t="shared" si="507"/>
        <v>8.7595674887619966E-4</v>
      </c>
      <c r="K5429" s="102">
        <f t="shared" si="508"/>
        <v>3.7572134720605631E-3</v>
      </c>
      <c r="L5429" s="96">
        <f t="shared" si="509"/>
        <v>7.2099999999999994E-3</v>
      </c>
    </row>
    <row r="5430" spans="1:12" ht="13.95" customHeight="1" x14ac:dyDescent="0.3">
      <c r="A5430" s="94">
        <v>44957</v>
      </c>
      <c r="B5430" s="57" t="s">
        <v>291</v>
      </c>
      <c r="C5430" s="57" t="s">
        <v>122</v>
      </c>
      <c r="D5430" s="19" t="str">
        <f t="shared" si="504"/>
        <v>Commodities</v>
      </c>
      <c r="E5430" s="19" t="str">
        <f t="shared" si="505"/>
        <v>Commodities</v>
      </c>
      <c r="F5430" s="100">
        <v>6.7700000000000008E-3</v>
      </c>
      <c r="G5430" s="101">
        <v>7.8780000000000001</v>
      </c>
      <c r="H5430" s="98">
        <v>0.23549</v>
      </c>
      <c r="I5430" s="20">
        <f t="shared" si="506"/>
        <v>1</v>
      </c>
      <c r="J5430" s="102">
        <f t="shared" si="507"/>
        <v>8.5935516628585945E-4</v>
      </c>
      <c r="K5430" s="102">
        <f t="shared" si="508"/>
        <v>3.6492214798329418E-3</v>
      </c>
      <c r="L5430" s="96">
        <f t="shared" si="509"/>
        <v>6.7700000000000008E-3</v>
      </c>
    </row>
    <row r="5431" spans="1:12" ht="13.95" customHeight="1" x14ac:dyDescent="0.3">
      <c r="A5431" s="94">
        <v>44985</v>
      </c>
      <c r="B5431" s="57" t="s">
        <v>291</v>
      </c>
      <c r="C5431" s="57" t="s">
        <v>122</v>
      </c>
      <c r="D5431" s="19" t="str">
        <f t="shared" si="504"/>
        <v>Commodities</v>
      </c>
      <c r="E5431" s="19" t="str">
        <f t="shared" si="505"/>
        <v>Commodities</v>
      </c>
      <c r="F5431" s="100">
        <v>7.3800000000000003E-3</v>
      </c>
      <c r="G5431" s="101">
        <v>7.7439999999999998</v>
      </c>
      <c r="H5431" s="98">
        <v>0.23261000000000001</v>
      </c>
      <c r="I5431" s="20">
        <f t="shared" si="506"/>
        <v>1</v>
      </c>
      <c r="J5431" s="102">
        <f t="shared" si="507"/>
        <v>9.5299586776859515E-4</v>
      </c>
      <c r="K5431" s="102">
        <f t="shared" si="508"/>
        <v>4.0969686074055073E-3</v>
      </c>
      <c r="L5431" s="96">
        <f t="shared" si="509"/>
        <v>7.3800000000000003E-3</v>
      </c>
    </row>
    <row r="5432" spans="1:12" ht="13.95" customHeight="1" x14ac:dyDescent="0.3">
      <c r="A5432" s="94">
        <v>45016</v>
      </c>
      <c r="B5432" s="57" t="s">
        <v>291</v>
      </c>
      <c r="C5432" s="57" t="s">
        <v>122</v>
      </c>
      <c r="D5432" s="19" t="str">
        <f t="shared" si="504"/>
        <v>Commodities</v>
      </c>
      <c r="E5432" s="19" t="str">
        <f t="shared" si="505"/>
        <v>Commodities</v>
      </c>
      <c r="F5432" s="100">
        <v>7.0899999999999999E-3</v>
      </c>
      <c r="G5432" s="101">
        <v>6.9889999999999999</v>
      </c>
      <c r="H5432" s="98">
        <v>0.24091000000000001</v>
      </c>
      <c r="I5432" s="20">
        <f t="shared" si="506"/>
        <v>1</v>
      </c>
      <c r="J5432" s="102">
        <f t="shared" si="507"/>
        <v>1.0144512805837745E-3</v>
      </c>
      <c r="K5432" s="102">
        <f t="shared" si="508"/>
        <v>4.2109139536913136E-3</v>
      </c>
      <c r="L5432" s="96">
        <f t="shared" si="509"/>
        <v>7.0899999999999999E-3</v>
      </c>
    </row>
    <row r="5433" spans="1:12" ht="13.95" customHeight="1" x14ac:dyDescent="0.3">
      <c r="A5433" s="94">
        <v>45046</v>
      </c>
      <c r="B5433" s="57" t="s">
        <v>291</v>
      </c>
      <c r="C5433" s="57" t="s">
        <v>122</v>
      </c>
      <c r="D5433" s="19" t="str">
        <f t="shared" si="504"/>
        <v>Commodities</v>
      </c>
      <c r="E5433" s="19" t="str">
        <f t="shared" si="505"/>
        <v>Commodities</v>
      </c>
      <c r="F5433" s="100">
        <v>7.3099999999999997E-3</v>
      </c>
      <c r="G5433" s="101">
        <v>7.8230000000000004</v>
      </c>
      <c r="H5433" s="98">
        <v>0.222</v>
      </c>
      <c r="I5433" s="20">
        <f t="shared" si="506"/>
        <v>1</v>
      </c>
      <c r="J5433" s="102">
        <f t="shared" si="507"/>
        <v>9.3442413396395234E-4</v>
      </c>
      <c r="K5433" s="102">
        <f t="shared" si="508"/>
        <v>4.209117720558344E-3</v>
      </c>
      <c r="L5433" s="96">
        <f t="shared" si="509"/>
        <v>7.3099999999999997E-3</v>
      </c>
    </row>
    <row r="5434" spans="1:12" ht="13.95" customHeight="1" x14ac:dyDescent="0.3">
      <c r="A5434" s="94">
        <v>45077</v>
      </c>
      <c r="B5434" s="57" t="s">
        <v>291</v>
      </c>
      <c r="C5434" s="57" t="s">
        <v>122</v>
      </c>
      <c r="D5434" s="19" t="str">
        <f t="shared" si="504"/>
        <v>Commodities</v>
      </c>
      <c r="E5434" s="19" t="str">
        <f t="shared" si="505"/>
        <v>Commodities</v>
      </c>
      <c r="F5434" s="100">
        <v>7.7400000000000004E-3</v>
      </c>
      <c r="G5434" s="101">
        <v>8.5649999999999995</v>
      </c>
      <c r="H5434" s="98">
        <v>0.21160000000000001</v>
      </c>
      <c r="I5434" s="20">
        <f t="shared" si="506"/>
        <v>1</v>
      </c>
      <c r="J5434" s="102">
        <f t="shared" si="507"/>
        <v>9.0367775831873916E-4</v>
      </c>
      <c r="K5434" s="102">
        <f t="shared" si="508"/>
        <v>4.2706888389354401E-3</v>
      </c>
      <c r="L5434" s="96">
        <f t="shared" si="509"/>
        <v>7.7400000000000004E-3</v>
      </c>
    </row>
    <row r="5435" spans="1:12" ht="13.95" customHeight="1" x14ac:dyDescent="0.3">
      <c r="A5435" s="94">
        <v>45107</v>
      </c>
      <c r="B5435" s="57" t="s">
        <v>291</v>
      </c>
      <c r="C5435" s="57" t="s">
        <v>122</v>
      </c>
      <c r="D5435" s="19" t="str">
        <f t="shared" si="504"/>
        <v>Commodities</v>
      </c>
      <c r="E5435" s="19" t="str">
        <f t="shared" si="505"/>
        <v>Commodities</v>
      </c>
      <c r="F5435" s="100">
        <v>7.4400000000000004E-3</v>
      </c>
      <c r="G5435" s="101">
        <v>9.2910000000000004</v>
      </c>
      <c r="H5435" s="98">
        <v>0.2044</v>
      </c>
      <c r="I5435" s="20">
        <f t="shared" si="506"/>
        <v>1</v>
      </c>
      <c r="J5435" s="102">
        <f t="shared" si="507"/>
        <v>8.007749434937036E-4</v>
      </c>
      <c r="K5435" s="102">
        <f t="shared" si="508"/>
        <v>3.9176856335308395E-3</v>
      </c>
      <c r="L5435" s="96">
        <f t="shared" si="509"/>
        <v>7.4400000000000004E-3</v>
      </c>
    </row>
    <row r="5436" spans="1:12" ht="13.95" customHeight="1" x14ac:dyDescent="0.3">
      <c r="A5436" s="94">
        <v>45138</v>
      </c>
      <c r="B5436" s="57" t="s">
        <v>291</v>
      </c>
      <c r="C5436" s="57" t="s">
        <v>122</v>
      </c>
      <c r="D5436" s="19" t="str">
        <f t="shared" si="504"/>
        <v>Commodities</v>
      </c>
      <c r="E5436" s="19" t="str">
        <f t="shared" si="505"/>
        <v>Commodities</v>
      </c>
      <c r="F5436" s="100">
        <v>7.6E-3</v>
      </c>
      <c r="G5436" s="101">
        <v>9.5459999999999994</v>
      </c>
      <c r="H5436" s="98">
        <v>0.19863</v>
      </c>
      <c r="I5436" s="20">
        <f t="shared" si="506"/>
        <v>1</v>
      </c>
      <c r="J5436" s="102">
        <f t="shared" si="507"/>
        <v>7.9614498219149387E-4</v>
      </c>
      <c r="K5436" s="102">
        <f t="shared" si="508"/>
        <v>4.0081809504681765E-3</v>
      </c>
      <c r="L5436" s="96">
        <f t="shared" si="509"/>
        <v>7.6E-3</v>
      </c>
    </row>
    <row r="5437" spans="1:12" ht="13.95" customHeight="1" x14ac:dyDescent="0.3">
      <c r="A5437" s="94">
        <v>45169</v>
      </c>
      <c r="B5437" s="57" t="s">
        <v>291</v>
      </c>
      <c r="C5437" s="57" t="s">
        <v>122</v>
      </c>
      <c r="D5437" s="19" t="str">
        <f t="shared" si="504"/>
        <v>Commodities</v>
      </c>
      <c r="E5437" s="19" t="str">
        <f t="shared" si="505"/>
        <v>Commodities</v>
      </c>
      <c r="F5437" s="100">
        <v>8.0000000000000002E-3</v>
      </c>
      <c r="G5437" s="101">
        <v>8.5020000000000007</v>
      </c>
      <c r="H5437" s="98">
        <v>0.19170999999999999</v>
      </c>
      <c r="I5437" s="20">
        <f t="shared" si="506"/>
        <v>1</v>
      </c>
      <c r="J5437" s="102">
        <f t="shared" si="507"/>
        <v>9.4095506939543628E-4</v>
      </c>
      <c r="K5437" s="102">
        <f t="shared" si="508"/>
        <v>4.9082211120725907E-3</v>
      </c>
      <c r="L5437" s="96">
        <f t="shared" si="509"/>
        <v>8.0000000000000002E-3</v>
      </c>
    </row>
    <row r="5438" spans="1:12" ht="13.95" customHeight="1" x14ac:dyDescent="0.3">
      <c r="A5438" s="94">
        <v>45199</v>
      </c>
      <c r="B5438" s="57" t="s">
        <v>291</v>
      </c>
      <c r="C5438" s="57" t="s">
        <v>122</v>
      </c>
      <c r="D5438" s="19" t="str">
        <f t="shared" si="504"/>
        <v>Commodities</v>
      </c>
      <c r="E5438" s="19" t="str">
        <f t="shared" si="505"/>
        <v>Commodities</v>
      </c>
      <c r="F5438" s="100">
        <v>8.2500000000000004E-3</v>
      </c>
      <c r="G5438" s="101">
        <v>11.826000000000001</v>
      </c>
      <c r="H5438" s="98">
        <v>0.15393000000000001</v>
      </c>
      <c r="I5438" s="20">
        <f t="shared" si="506"/>
        <v>1</v>
      </c>
      <c r="J5438" s="102">
        <f t="shared" si="507"/>
        <v>6.9761542364282086E-4</v>
      </c>
      <c r="K5438" s="102">
        <f t="shared" si="508"/>
        <v>4.5320302971663794E-3</v>
      </c>
      <c r="L5438" s="96">
        <f t="shared" si="509"/>
        <v>8.2500000000000004E-3</v>
      </c>
    </row>
    <row r="5439" spans="1:12" ht="13.95" customHeight="1" x14ac:dyDescent="0.3">
      <c r="A5439" s="94">
        <v>45230</v>
      </c>
      <c r="B5439" s="57" t="s">
        <v>291</v>
      </c>
      <c r="C5439" s="57" t="s">
        <v>122</v>
      </c>
      <c r="D5439" s="19" t="str">
        <f t="shared" si="504"/>
        <v>Commodities</v>
      </c>
      <c r="E5439" s="19" t="str">
        <f t="shared" si="505"/>
        <v>Commodities</v>
      </c>
      <c r="F5439" s="100">
        <v>7.6500000000000014E-3</v>
      </c>
      <c r="G5439" s="101">
        <v>11.129</v>
      </c>
      <c r="H5439" s="98">
        <v>0.16621</v>
      </c>
      <c r="I5439" s="20">
        <f t="shared" si="506"/>
        <v>1</v>
      </c>
      <c r="J5439" s="102">
        <f t="shared" si="507"/>
        <v>6.8739329679216475E-4</v>
      </c>
      <c r="K5439" s="102">
        <f t="shared" si="508"/>
        <v>4.1356915756703251E-3</v>
      </c>
      <c r="L5439" s="96">
        <f t="shared" si="509"/>
        <v>7.6500000000000014E-3</v>
      </c>
    </row>
    <row r="5440" spans="1:12" ht="13.95" customHeight="1" x14ac:dyDescent="0.3">
      <c r="A5440" s="94">
        <v>45260</v>
      </c>
      <c r="B5440" s="57" t="s">
        <v>291</v>
      </c>
      <c r="C5440" s="57" t="s">
        <v>122</v>
      </c>
      <c r="D5440" s="19" t="str">
        <f t="shared" si="504"/>
        <v>Commodities</v>
      </c>
      <c r="E5440" s="19" t="str">
        <f t="shared" si="505"/>
        <v>Commodities</v>
      </c>
      <c r="F5440" s="100">
        <v>7.2500000000000004E-3</v>
      </c>
      <c r="G5440" s="101">
        <v>12.622</v>
      </c>
      <c r="H5440" s="98">
        <v>0.18522</v>
      </c>
      <c r="I5440" s="20">
        <f t="shared" si="506"/>
        <v>1</v>
      </c>
      <c r="J5440" s="102">
        <f t="shared" si="507"/>
        <v>5.7439391538583427E-4</v>
      </c>
      <c r="K5440" s="102">
        <f t="shared" si="508"/>
        <v>3.1011441279874437E-3</v>
      </c>
      <c r="L5440" s="96">
        <f t="shared" si="509"/>
        <v>7.2500000000000004E-3</v>
      </c>
    </row>
    <row r="5441" spans="1:12" ht="13.95" customHeight="1" x14ac:dyDescent="0.3">
      <c r="A5441" s="94">
        <v>45291</v>
      </c>
      <c r="B5441" s="57" t="s">
        <v>291</v>
      </c>
      <c r="C5441" s="57" t="s">
        <v>122</v>
      </c>
      <c r="D5441" s="19" t="str">
        <f t="shared" si="504"/>
        <v>Commodities</v>
      </c>
      <c r="E5441" s="19" t="str">
        <f t="shared" si="505"/>
        <v>Commodities</v>
      </c>
      <c r="F5441" s="100">
        <v>6.8600000000000006E-3</v>
      </c>
      <c r="G5441" s="101">
        <v>14.391</v>
      </c>
      <c r="H5441" s="98">
        <v>0.15117</v>
      </c>
      <c r="I5441" s="20">
        <f t="shared" si="506"/>
        <v>1</v>
      </c>
      <c r="J5441" s="102">
        <f t="shared" si="507"/>
        <v>4.7668681815023282E-4</v>
      </c>
      <c r="K5441" s="102">
        <f t="shared" si="508"/>
        <v>3.1533162542186468E-3</v>
      </c>
      <c r="L5441" s="96">
        <f t="shared" si="509"/>
        <v>6.8600000000000006E-3</v>
      </c>
    </row>
    <row r="5442" spans="1:12" ht="13.95" customHeight="1" x14ac:dyDescent="0.3">
      <c r="A5442" s="94">
        <v>45322</v>
      </c>
      <c r="B5442" s="57" t="s">
        <v>291</v>
      </c>
      <c r="C5442" s="57" t="s">
        <v>122</v>
      </c>
      <c r="D5442" s="19" t="str">
        <f t="shared" si="504"/>
        <v>Commodities</v>
      </c>
      <c r="E5442" s="19" t="str">
        <f t="shared" si="505"/>
        <v>Commodities</v>
      </c>
      <c r="F5442" s="100">
        <v>6.9099999999999986E-3</v>
      </c>
      <c r="G5442" s="101">
        <v>13.311</v>
      </c>
      <c r="H5442" s="98">
        <v>0.16302</v>
      </c>
      <c r="I5442" s="20">
        <f t="shared" si="506"/>
        <v>1</v>
      </c>
      <c r="J5442" s="102">
        <f t="shared" si="507"/>
        <v>5.1911952520471778E-4</v>
      </c>
      <c r="K5442" s="102">
        <f t="shared" si="508"/>
        <v>3.1843916403184748E-3</v>
      </c>
      <c r="L5442" s="96">
        <f t="shared" si="509"/>
        <v>6.9099999999999986E-3</v>
      </c>
    </row>
    <row r="5443" spans="1:12" ht="13.95" customHeight="1" x14ac:dyDescent="0.3">
      <c r="A5443" s="94">
        <v>45351</v>
      </c>
      <c r="B5443" s="57" t="s">
        <v>291</v>
      </c>
      <c r="C5443" s="57" t="s">
        <v>122</v>
      </c>
      <c r="D5443" s="19" t="str">
        <f t="shared" si="504"/>
        <v>Commodities</v>
      </c>
      <c r="E5443" s="19" t="str">
        <f t="shared" si="505"/>
        <v>Commodities</v>
      </c>
      <c r="F5443" s="100">
        <v>7.28E-3</v>
      </c>
      <c r="G5443" s="101">
        <v>14.08</v>
      </c>
      <c r="H5443" s="98">
        <v>0.16572999999999999</v>
      </c>
      <c r="I5443" s="20">
        <f t="shared" si="506"/>
        <v>1</v>
      </c>
      <c r="J5443" s="102">
        <f t="shared" si="507"/>
        <v>5.1704545454545449E-4</v>
      </c>
      <c r="K5443" s="102">
        <f t="shared" si="508"/>
        <v>3.1198060372018012E-3</v>
      </c>
      <c r="L5443" s="96">
        <f t="shared" si="509"/>
        <v>7.28E-3</v>
      </c>
    </row>
    <row r="5444" spans="1:12" ht="13.95" customHeight="1" x14ac:dyDescent="0.3">
      <c r="A5444" s="94">
        <v>45382</v>
      </c>
      <c r="B5444" s="57" t="s">
        <v>291</v>
      </c>
      <c r="C5444" s="57" t="s">
        <v>122</v>
      </c>
      <c r="D5444" s="19" t="str">
        <f t="shared" si="504"/>
        <v>Commodities</v>
      </c>
      <c r="E5444" s="19" t="str">
        <f t="shared" si="505"/>
        <v>Commodities</v>
      </c>
      <c r="F5444" s="100">
        <v>8.26E-3</v>
      </c>
      <c r="G5444" s="101">
        <v>15.053000000000001</v>
      </c>
      <c r="H5444" s="98">
        <v>0.16020000000000001</v>
      </c>
      <c r="I5444" s="20">
        <f t="shared" si="506"/>
        <v>1</v>
      </c>
      <c r="J5444" s="102">
        <f t="shared" si="507"/>
        <v>5.4872782833986582E-4</v>
      </c>
      <c r="K5444" s="102">
        <f t="shared" si="508"/>
        <v>3.4252673429454794E-3</v>
      </c>
      <c r="L5444" s="96">
        <f t="shared" si="509"/>
        <v>8.26E-3</v>
      </c>
    </row>
    <row r="5445" spans="1:12" ht="13.95" customHeight="1" x14ac:dyDescent="0.3">
      <c r="A5445" s="94">
        <v>45412</v>
      </c>
      <c r="B5445" s="57" t="s">
        <v>291</v>
      </c>
      <c r="C5445" s="57" t="s">
        <v>122</v>
      </c>
      <c r="D5445" s="19" t="str">
        <f t="shared" ref="D5445:D5508" si="510">VLOOKUP(C5445,GicsMap,2,FALSE)</f>
        <v>Commodities</v>
      </c>
      <c r="E5445" s="19" t="str">
        <f t="shared" ref="E5445:E5508" si="511">IF(D5445="Cyclicals",IF(COUNTIF(GlobalList,B5445)&gt;0,"WEG &amp; Embraer","Cyclicals ex-WEG &amp; Embraer"),D5445)</f>
        <v>Commodities</v>
      </c>
      <c r="F5445" s="100">
        <v>7.7299999999999999E-3</v>
      </c>
      <c r="G5445" s="101">
        <v>12.920999999999999</v>
      </c>
      <c r="H5445" s="98">
        <v>0.15347</v>
      </c>
      <c r="I5445" s="20">
        <f t="shared" ref="I5445:I5508" si="512">IF(AND(ISNUMBER(G5445),ISNUMBER(H5445),G5445&gt;=PEmin,G5445&lt;=PEmax,H5445&gt;=ROEmin,H5445&lt;=ROEmax),1,0)</f>
        <v>1</v>
      </c>
      <c r="J5445" s="102">
        <f t="shared" ref="J5445:J5508" si="513">IF(I5445=1,F5445/G5445,0)</f>
        <v>5.9825090937233962E-4</v>
      </c>
      <c r="K5445" s="102">
        <f t="shared" ref="K5445:K5508" si="514">IF(I5445=1,J5445/H5445,0)</f>
        <v>3.8981619168068004E-3</v>
      </c>
      <c r="L5445" s="96">
        <f t="shared" ref="L5445:L5508" si="515">I5445*F5445</f>
        <v>7.7299999999999999E-3</v>
      </c>
    </row>
    <row r="5446" spans="1:12" ht="13.95" customHeight="1" x14ac:dyDescent="0.3">
      <c r="A5446" s="94">
        <v>45443</v>
      </c>
      <c r="B5446" s="57" t="s">
        <v>291</v>
      </c>
      <c r="C5446" s="57" t="s">
        <v>122</v>
      </c>
      <c r="D5446" s="19" t="str">
        <f t="shared" si="510"/>
        <v>Commodities</v>
      </c>
      <c r="E5446" s="19" t="str">
        <f t="shared" si="511"/>
        <v>Commodities</v>
      </c>
      <c r="F5446" s="100">
        <v>7.8200000000000006E-3</v>
      </c>
      <c r="G5446" s="101">
        <v>11.673999999999999</v>
      </c>
      <c r="H5446" s="98">
        <v>0.14988000000000001</v>
      </c>
      <c r="I5446" s="20">
        <f t="shared" si="512"/>
        <v>1</v>
      </c>
      <c r="J5446" s="102">
        <f t="shared" si="513"/>
        <v>6.6986465650162763E-4</v>
      </c>
      <c r="K5446" s="102">
        <f t="shared" si="514"/>
        <v>4.4693398485563625E-3</v>
      </c>
      <c r="L5446" s="96">
        <f t="shared" si="515"/>
        <v>7.8200000000000006E-3</v>
      </c>
    </row>
    <row r="5447" spans="1:12" ht="13.95" customHeight="1" x14ac:dyDescent="0.3">
      <c r="A5447" s="94">
        <v>45473</v>
      </c>
      <c r="B5447" s="57" t="s">
        <v>291</v>
      </c>
      <c r="C5447" s="57" t="s">
        <v>122</v>
      </c>
      <c r="D5447" s="19" t="str">
        <f t="shared" si="510"/>
        <v>Commodities</v>
      </c>
      <c r="E5447" s="19" t="str">
        <f t="shared" si="511"/>
        <v>Commodities</v>
      </c>
      <c r="F5447" s="100">
        <v>8.1899999999999994E-3</v>
      </c>
      <c r="G5447" s="101">
        <v>12.676</v>
      </c>
      <c r="H5447" s="98">
        <v>0.19434999999999999</v>
      </c>
      <c r="I5447" s="20">
        <f t="shared" si="512"/>
        <v>1</v>
      </c>
      <c r="J5447" s="102">
        <f t="shared" si="513"/>
        <v>6.4610287156831802E-4</v>
      </c>
      <c r="K5447" s="102">
        <f t="shared" si="514"/>
        <v>3.3244294909612455E-3</v>
      </c>
      <c r="L5447" s="96">
        <f t="shared" si="515"/>
        <v>8.1899999999999994E-3</v>
      </c>
    </row>
    <row r="5448" spans="1:12" ht="13.95" customHeight="1" x14ac:dyDescent="0.3">
      <c r="A5448" s="94">
        <v>45504</v>
      </c>
      <c r="B5448" s="57" t="s">
        <v>291</v>
      </c>
      <c r="C5448" s="57" t="s">
        <v>122</v>
      </c>
      <c r="D5448" s="19" t="str">
        <f t="shared" si="510"/>
        <v>Commodities</v>
      </c>
      <c r="E5448" s="19" t="str">
        <f t="shared" si="511"/>
        <v>Commodities</v>
      </c>
      <c r="F5448" s="100">
        <v>8.1200000000000005E-3</v>
      </c>
      <c r="G5448" s="101">
        <v>13.243</v>
      </c>
      <c r="H5448" s="98">
        <v>0.19975999999999999</v>
      </c>
      <c r="I5448" s="20">
        <f t="shared" si="512"/>
        <v>1</v>
      </c>
      <c r="J5448" s="102">
        <f t="shared" si="513"/>
        <v>6.1315411915729067E-4</v>
      </c>
      <c r="K5448" s="102">
        <f t="shared" si="514"/>
        <v>3.0694539405150714E-3</v>
      </c>
      <c r="L5448" s="96">
        <f t="shared" si="515"/>
        <v>8.1200000000000005E-3</v>
      </c>
    </row>
    <row r="5449" spans="1:12" ht="13.95" customHeight="1" x14ac:dyDescent="0.3">
      <c r="A5449" s="94">
        <v>45535</v>
      </c>
      <c r="B5449" s="57" t="s">
        <v>291</v>
      </c>
      <c r="C5449" s="57" t="s">
        <v>122</v>
      </c>
      <c r="D5449" s="19" t="str">
        <f t="shared" si="510"/>
        <v>Commodities</v>
      </c>
      <c r="E5449" s="19" t="str">
        <f t="shared" si="511"/>
        <v>Commodities</v>
      </c>
      <c r="F5449" s="100">
        <v>7.3600000000000002E-3</v>
      </c>
      <c r="G5449" s="101">
        <v>13.036</v>
      </c>
      <c r="H5449" s="98">
        <v>0.20805000000000001</v>
      </c>
      <c r="I5449" s="20">
        <f t="shared" si="512"/>
        <v>1</v>
      </c>
      <c r="J5449" s="102">
        <f t="shared" si="513"/>
        <v>5.6459036514268184E-4</v>
      </c>
      <c r="K5449" s="102">
        <f t="shared" si="514"/>
        <v>2.7137244178932073E-3</v>
      </c>
      <c r="L5449" s="96">
        <f t="shared" si="515"/>
        <v>7.3600000000000002E-3</v>
      </c>
    </row>
    <row r="5450" spans="1:12" ht="13.95" customHeight="1" x14ac:dyDescent="0.3">
      <c r="A5450" s="94">
        <v>45565</v>
      </c>
      <c r="B5450" s="57" t="s">
        <v>291</v>
      </c>
      <c r="C5450" s="57" t="s">
        <v>122</v>
      </c>
      <c r="D5450" s="19" t="str">
        <f t="shared" si="510"/>
        <v>Commodities</v>
      </c>
      <c r="E5450" s="19" t="str">
        <f t="shared" si="511"/>
        <v>Commodities</v>
      </c>
      <c r="F5450" s="100">
        <v>7.3699999999999998E-3</v>
      </c>
      <c r="G5450" s="101">
        <v>11.465</v>
      </c>
      <c r="H5450" s="98">
        <v>0.21010000000000001</v>
      </c>
      <c r="I5450" s="20">
        <f t="shared" si="512"/>
        <v>1</v>
      </c>
      <c r="J5450" s="102">
        <f t="shared" si="513"/>
        <v>6.4282599215002183E-4</v>
      </c>
      <c r="K5450" s="102">
        <f t="shared" si="514"/>
        <v>3.059619191575544E-3</v>
      </c>
      <c r="L5450" s="96">
        <f t="shared" si="515"/>
        <v>7.3699999999999998E-3</v>
      </c>
    </row>
    <row r="5451" spans="1:12" ht="13.95" customHeight="1" x14ac:dyDescent="0.3">
      <c r="A5451" s="94">
        <v>45596</v>
      </c>
      <c r="B5451" s="57" t="s">
        <v>291</v>
      </c>
      <c r="C5451" s="57" t="s">
        <v>122</v>
      </c>
      <c r="D5451" s="19" t="str">
        <f t="shared" si="510"/>
        <v>Commodities</v>
      </c>
      <c r="E5451" s="19" t="str">
        <f t="shared" si="511"/>
        <v>Commodities</v>
      </c>
      <c r="F5451" s="100">
        <v>7.4799999999999997E-3</v>
      </c>
      <c r="G5451" s="101">
        <v>11.163</v>
      </c>
      <c r="H5451" s="98">
        <v>0.20458999999999999</v>
      </c>
      <c r="I5451" s="20">
        <f t="shared" si="512"/>
        <v>1</v>
      </c>
      <c r="J5451" s="102">
        <f t="shared" si="513"/>
        <v>6.7007076950640503E-4</v>
      </c>
      <c r="K5451" s="102">
        <f t="shared" si="514"/>
        <v>3.275188276584413E-3</v>
      </c>
      <c r="L5451" s="96">
        <f t="shared" si="515"/>
        <v>7.4799999999999997E-3</v>
      </c>
    </row>
    <row r="5452" spans="1:12" ht="13.95" customHeight="1" x14ac:dyDescent="0.3">
      <c r="A5452" s="94">
        <v>45626</v>
      </c>
      <c r="B5452" s="57" t="s">
        <v>291</v>
      </c>
      <c r="C5452" s="57" t="s">
        <v>122</v>
      </c>
      <c r="D5452" s="19" t="str">
        <f t="shared" si="510"/>
        <v>Commodities</v>
      </c>
      <c r="E5452" s="19" t="str">
        <f t="shared" si="511"/>
        <v>Commodities</v>
      </c>
      <c r="F5452" s="100">
        <v>8.2399999999999991E-3</v>
      </c>
      <c r="G5452" s="101">
        <v>11.231999999999999</v>
      </c>
      <c r="H5452" s="98">
        <v>0.22548000000000001</v>
      </c>
      <c r="I5452" s="20">
        <f t="shared" si="512"/>
        <v>1</v>
      </c>
      <c r="J5452" s="102">
        <f t="shared" si="513"/>
        <v>7.336182336182336E-4</v>
      </c>
      <c r="K5452" s="102">
        <f t="shared" si="514"/>
        <v>3.2535845024757562E-3</v>
      </c>
      <c r="L5452" s="96">
        <f t="shared" si="515"/>
        <v>8.2399999999999991E-3</v>
      </c>
    </row>
    <row r="5453" spans="1:12" ht="13.95" customHeight="1" x14ac:dyDescent="0.3">
      <c r="A5453" s="94">
        <v>45657</v>
      </c>
      <c r="B5453" s="57" t="s">
        <v>291</v>
      </c>
      <c r="C5453" s="57" t="s">
        <v>122</v>
      </c>
      <c r="D5453" s="19" t="str">
        <f t="shared" si="510"/>
        <v>Commodities</v>
      </c>
      <c r="E5453" s="19" t="str">
        <f t="shared" si="511"/>
        <v>Commodities</v>
      </c>
      <c r="F5453" s="100">
        <v>9.1500000000000001E-3</v>
      </c>
      <c r="G5453" s="101">
        <v>11.776</v>
      </c>
      <c r="H5453" s="98">
        <v>0.28211000000000003</v>
      </c>
      <c r="I5453" s="20">
        <f t="shared" si="512"/>
        <v>1</v>
      </c>
      <c r="J5453" s="102">
        <f t="shared" si="513"/>
        <v>7.7700407608695659E-4</v>
      </c>
      <c r="K5453" s="102">
        <f t="shared" si="514"/>
        <v>2.7542592467014872E-3</v>
      </c>
      <c r="L5453" s="96">
        <f t="shared" si="515"/>
        <v>9.1500000000000001E-3</v>
      </c>
    </row>
    <row r="5454" spans="1:12" ht="13.95" customHeight="1" x14ac:dyDescent="0.3">
      <c r="A5454" s="94">
        <v>45688</v>
      </c>
      <c r="B5454" s="57" t="s">
        <v>291</v>
      </c>
      <c r="C5454" s="57" t="s">
        <v>122</v>
      </c>
      <c r="D5454" s="19" t="str">
        <f t="shared" si="510"/>
        <v>Commodities</v>
      </c>
      <c r="E5454" s="19" t="str">
        <f t="shared" si="511"/>
        <v>Commodities</v>
      </c>
      <c r="F5454" s="100">
        <v>8.369999999999999E-3</v>
      </c>
      <c r="G5454" s="101">
        <v>11.589</v>
      </c>
      <c r="H5454" s="98">
        <v>0.29788999999999999</v>
      </c>
      <c r="I5454" s="20">
        <f t="shared" si="512"/>
        <v>1</v>
      </c>
      <c r="J5454" s="102">
        <f t="shared" si="513"/>
        <v>7.2223660367589943E-4</v>
      </c>
      <c r="K5454" s="102">
        <f t="shared" si="514"/>
        <v>2.424507716525897E-3</v>
      </c>
      <c r="L5454" s="96">
        <f t="shared" si="515"/>
        <v>8.369999999999999E-3</v>
      </c>
    </row>
    <row r="5455" spans="1:12" ht="13.95" customHeight="1" x14ac:dyDescent="0.3">
      <c r="A5455" s="94">
        <v>45716</v>
      </c>
      <c r="B5455" s="57" t="s">
        <v>291</v>
      </c>
      <c r="C5455" s="57" t="s">
        <v>122</v>
      </c>
      <c r="D5455" s="19" t="str">
        <f t="shared" si="510"/>
        <v>Commodities</v>
      </c>
      <c r="E5455" s="19" t="str">
        <f t="shared" si="511"/>
        <v>Commodities</v>
      </c>
      <c r="F5455" s="100">
        <v>7.6299999999999996E-3</v>
      </c>
      <c r="G5455" s="101">
        <v>11.058</v>
      </c>
      <c r="H5455" s="98">
        <v>0.29392000000000001</v>
      </c>
      <c r="I5455" s="20">
        <f t="shared" si="512"/>
        <v>1</v>
      </c>
      <c r="J5455" s="102">
        <f t="shared" si="513"/>
        <v>6.8999819135467531E-4</v>
      </c>
      <c r="K5455" s="102">
        <f t="shared" si="514"/>
        <v>2.3475714185991945E-3</v>
      </c>
      <c r="L5455" s="96">
        <f t="shared" si="515"/>
        <v>7.6299999999999996E-3</v>
      </c>
    </row>
    <row r="5456" spans="1:12" ht="13.95" customHeight="1" x14ac:dyDescent="0.3">
      <c r="A5456" s="94">
        <v>45747</v>
      </c>
      <c r="B5456" s="57" t="s">
        <v>291</v>
      </c>
      <c r="C5456" s="57" t="s">
        <v>122</v>
      </c>
      <c r="D5456" s="19" t="str">
        <f t="shared" si="510"/>
        <v>Commodities</v>
      </c>
      <c r="E5456" s="19" t="str">
        <f t="shared" si="511"/>
        <v>Commodities</v>
      </c>
      <c r="F5456" s="100">
        <v>6.8400000000000006E-3</v>
      </c>
      <c r="G5456" s="101">
        <v>11.608000000000001</v>
      </c>
      <c r="H5456" s="98">
        <v>0.2923</v>
      </c>
      <c r="I5456" s="20">
        <f t="shared" si="512"/>
        <v>1</v>
      </c>
      <c r="J5456" s="102">
        <f t="shared" si="513"/>
        <v>5.8924879393521716E-4</v>
      </c>
      <c r="K5456" s="102">
        <f t="shared" si="514"/>
        <v>2.0159041872569866E-3</v>
      </c>
      <c r="L5456" s="96">
        <f t="shared" si="515"/>
        <v>6.8400000000000006E-3</v>
      </c>
    </row>
    <row r="5457" spans="1:12" ht="13.95" customHeight="1" x14ac:dyDescent="0.3">
      <c r="A5457" s="94">
        <v>45777</v>
      </c>
      <c r="B5457" s="57" t="s">
        <v>291</v>
      </c>
      <c r="C5457" s="57" t="s">
        <v>122</v>
      </c>
      <c r="D5457" s="19" t="str">
        <f t="shared" si="510"/>
        <v>Commodities</v>
      </c>
      <c r="E5457" s="19" t="str">
        <f t="shared" si="511"/>
        <v>Commodities</v>
      </c>
      <c r="F5457" s="100">
        <v>6.6E-3</v>
      </c>
      <c r="G5457" s="101">
        <v>11.412000000000001</v>
      </c>
      <c r="H5457" s="98">
        <v>0.32042999999999999</v>
      </c>
      <c r="I5457" s="20">
        <f t="shared" si="512"/>
        <v>1</v>
      </c>
      <c r="J5457" s="102">
        <f t="shared" si="513"/>
        <v>5.7833859095688745E-4</v>
      </c>
      <c r="K5457" s="102">
        <f t="shared" si="514"/>
        <v>1.8048827854972615E-3</v>
      </c>
      <c r="L5457" s="96">
        <f t="shared" si="515"/>
        <v>6.6E-3</v>
      </c>
    </row>
    <row r="5458" spans="1:12" ht="13.95" customHeight="1" x14ac:dyDescent="0.3">
      <c r="A5458" s="94">
        <v>45808</v>
      </c>
      <c r="B5458" s="57" t="s">
        <v>291</v>
      </c>
      <c r="C5458" s="57" t="s">
        <v>122</v>
      </c>
      <c r="D5458" s="19" t="str">
        <f t="shared" si="510"/>
        <v>Commodities</v>
      </c>
      <c r="E5458" s="19" t="str">
        <f t="shared" si="511"/>
        <v>Commodities</v>
      </c>
      <c r="F5458" s="100">
        <v>6.45E-3</v>
      </c>
      <c r="G5458" s="101">
        <v>11.788</v>
      </c>
      <c r="H5458" s="98">
        <v>0.23069999999999999</v>
      </c>
      <c r="I5458" s="20">
        <f t="shared" si="512"/>
        <v>1</v>
      </c>
      <c r="J5458" s="102">
        <f t="shared" si="513"/>
        <v>5.4716661011197827E-4</v>
      </c>
      <c r="K5458" s="102">
        <f t="shared" si="514"/>
        <v>2.3717668405374005E-3</v>
      </c>
      <c r="L5458" s="96">
        <f t="shared" si="515"/>
        <v>6.45E-3</v>
      </c>
    </row>
    <row r="5459" spans="1:12" ht="13.95" customHeight="1" x14ac:dyDescent="0.3">
      <c r="A5459" s="94">
        <v>45838</v>
      </c>
      <c r="B5459" s="57" t="s">
        <v>291</v>
      </c>
      <c r="C5459" s="57" t="s">
        <v>122</v>
      </c>
      <c r="D5459" s="19" t="str">
        <f t="shared" si="510"/>
        <v>Commodities</v>
      </c>
      <c r="E5459" s="19" t="str">
        <f t="shared" si="511"/>
        <v>Commodities</v>
      </c>
      <c r="F5459" s="100">
        <v>6.5900000000000004E-3</v>
      </c>
      <c r="G5459" s="101">
        <v>11.513999999999999</v>
      </c>
      <c r="H5459" s="98">
        <v>0.25363000000000002</v>
      </c>
      <c r="I5459" s="20">
        <f t="shared" si="512"/>
        <v>1</v>
      </c>
      <c r="J5459" s="102">
        <f t="shared" si="513"/>
        <v>5.7234670835504611E-4</v>
      </c>
      <c r="K5459" s="102">
        <f t="shared" si="514"/>
        <v>2.2566207008439302E-3</v>
      </c>
      <c r="L5459" s="96">
        <f t="shared" si="515"/>
        <v>6.5900000000000004E-3</v>
      </c>
    </row>
    <row r="5460" spans="1:12" ht="13.95" customHeight="1" x14ac:dyDescent="0.3">
      <c r="A5460" s="94">
        <v>45869</v>
      </c>
      <c r="B5460" s="57" t="s">
        <v>291</v>
      </c>
      <c r="C5460" s="57" t="s">
        <v>122</v>
      </c>
      <c r="D5460" s="19" t="str">
        <f t="shared" si="510"/>
        <v>Commodities</v>
      </c>
      <c r="E5460" s="19" t="str">
        <f t="shared" si="511"/>
        <v>Commodities</v>
      </c>
      <c r="F5460" s="100">
        <v>6.9399999999999991E-3</v>
      </c>
      <c r="G5460" s="101">
        <v>10.882</v>
      </c>
      <c r="H5460" s="98">
        <v>0.25519999999999998</v>
      </c>
      <c r="I5460" s="20">
        <f t="shared" si="512"/>
        <v>1</v>
      </c>
      <c r="J5460" s="102">
        <f t="shared" si="513"/>
        <v>6.3775041352692513E-4</v>
      </c>
      <c r="K5460" s="102">
        <f t="shared" si="514"/>
        <v>2.4990219965788604E-3</v>
      </c>
      <c r="L5460" s="96">
        <f t="shared" si="515"/>
        <v>6.9399999999999991E-3</v>
      </c>
    </row>
    <row r="5461" spans="1:12" ht="13.95" customHeight="1" x14ac:dyDescent="0.3">
      <c r="A5461" s="94">
        <v>45900</v>
      </c>
      <c r="B5461" s="57" t="s">
        <v>291</v>
      </c>
      <c r="C5461" s="57" t="s">
        <v>122</v>
      </c>
      <c r="D5461" s="19" t="str">
        <f t="shared" si="510"/>
        <v>Commodities</v>
      </c>
      <c r="E5461" s="19" t="str">
        <f t="shared" si="511"/>
        <v>Commodities</v>
      </c>
      <c r="F5461" s="100">
        <v>6.7999999999999996E-3</v>
      </c>
      <c r="G5461" s="101">
        <v>10.811</v>
      </c>
      <c r="H5461" s="98">
        <v>0.24867</v>
      </c>
      <c r="I5461" s="20">
        <f t="shared" si="512"/>
        <v>1</v>
      </c>
      <c r="J5461" s="102">
        <f t="shared" si="513"/>
        <v>6.2898899269262789E-4</v>
      </c>
      <c r="K5461" s="102">
        <f t="shared" si="514"/>
        <v>2.5294124449777933E-3</v>
      </c>
      <c r="L5461" s="96">
        <f t="shared" si="515"/>
        <v>6.7999999999999996E-3</v>
      </c>
    </row>
    <row r="5462" spans="1:12" ht="13.95" customHeight="1" x14ac:dyDescent="0.3">
      <c r="A5462" s="94">
        <v>45930</v>
      </c>
      <c r="B5462" s="57" t="s">
        <v>291</v>
      </c>
      <c r="C5462" s="57" t="s">
        <v>122</v>
      </c>
      <c r="D5462" s="19" t="str">
        <f t="shared" si="510"/>
        <v>Commodities</v>
      </c>
      <c r="E5462" s="19" t="str">
        <f t="shared" si="511"/>
        <v>Commodities</v>
      </c>
      <c r="F5462" s="100">
        <v>6.4400000000000004E-3</v>
      </c>
      <c r="G5462" s="101">
        <v>11.952</v>
      </c>
      <c r="H5462" s="98">
        <v>0.18972</v>
      </c>
      <c r="I5462" s="20">
        <f t="shared" si="512"/>
        <v>1</v>
      </c>
      <c r="J5462" s="102">
        <f t="shared" si="513"/>
        <v>5.3882195448460516E-4</v>
      </c>
      <c r="K5462" s="102">
        <f t="shared" si="514"/>
        <v>2.8400904200116231E-3</v>
      </c>
      <c r="L5462" s="96">
        <f t="shared" si="515"/>
        <v>6.4400000000000004E-3</v>
      </c>
    </row>
    <row r="5463" spans="1:12" ht="13.95" customHeight="1" x14ac:dyDescent="0.3">
      <c r="A5463" s="94">
        <v>45961</v>
      </c>
      <c r="B5463" s="57" t="s">
        <v>291</v>
      </c>
      <c r="C5463" s="57" t="s">
        <v>122</v>
      </c>
      <c r="D5463" s="19" t="str">
        <f t="shared" si="510"/>
        <v>Commodities</v>
      </c>
      <c r="E5463" s="19" t="str">
        <f t="shared" si="511"/>
        <v>Commodities</v>
      </c>
      <c r="F5463" s="100">
        <v>6.3E-3</v>
      </c>
      <c r="G5463" s="101">
        <v>11.397</v>
      </c>
      <c r="H5463" s="98">
        <v>0.19262000000000001</v>
      </c>
      <c r="I5463" s="20">
        <f t="shared" si="512"/>
        <v>1</v>
      </c>
      <c r="J5463" s="102">
        <f t="shared" si="513"/>
        <v>5.5277704659120817E-4</v>
      </c>
      <c r="K5463" s="102">
        <f t="shared" si="514"/>
        <v>2.869780119360441E-3</v>
      </c>
      <c r="L5463" s="96">
        <f t="shared" si="515"/>
        <v>6.3E-3</v>
      </c>
    </row>
    <row r="5464" spans="1:12" ht="13.95" customHeight="1" x14ac:dyDescent="0.3">
      <c r="A5464" s="94">
        <v>45991</v>
      </c>
      <c r="B5464" s="57" t="s">
        <v>291</v>
      </c>
      <c r="C5464" s="57" t="s">
        <v>122</v>
      </c>
      <c r="D5464" s="19" t="str">
        <f t="shared" si="510"/>
        <v>Commodities</v>
      </c>
      <c r="E5464" s="19" t="str">
        <f t="shared" si="511"/>
        <v>Commodities</v>
      </c>
      <c r="F5464" s="100">
        <v>5.8199999999999997E-3</v>
      </c>
      <c r="G5464" s="101">
        <v>7.5330000000000004</v>
      </c>
      <c r="H5464" s="98">
        <v>0.21772</v>
      </c>
      <c r="I5464" s="20">
        <f t="shared" si="512"/>
        <v>1</v>
      </c>
      <c r="J5464" s="102">
        <f t="shared" si="513"/>
        <v>7.7260055754679402E-4</v>
      </c>
      <c r="K5464" s="102">
        <f t="shared" si="514"/>
        <v>3.5485970859213396E-3</v>
      </c>
      <c r="L5464" s="96">
        <f t="shared" si="515"/>
        <v>5.8199999999999997E-3</v>
      </c>
    </row>
    <row r="5465" spans="1:12" ht="13.95" customHeight="1" x14ac:dyDescent="0.3">
      <c r="A5465" s="94">
        <v>46022</v>
      </c>
      <c r="B5465" s="57" t="s">
        <v>291</v>
      </c>
      <c r="C5465" s="57" t="s">
        <v>122</v>
      </c>
      <c r="D5465" s="19" t="str">
        <f t="shared" si="510"/>
        <v>Commodities</v>
      </c>
      <c r="E5465" s="19" t="str">
        <f t="shared" si="511"/>
        <v>Commodities</v>
      </c>
      <c r="F5465" s="100">
        <v>6.3E-3</v>
      </c>
      <c r="G5465" s="101">
        <v>7.625</v>
      </c>
      <c r="H5465" s="98">
        <v>0.22289999999999999</v>
      </c>
      <c r="I5465" s="20">
        <f t="shared" si="512"/>
        <v>1</v>
      </c>
      <c r="J5465" s="102">
        <f t="shared" si="513"/>
        <v>8.262295081967213E-4</v>
      </c>
      <c r="K5465" s="102">
        <f t="shared" si="514"/>
        <v>3.7067272687156634E-3</v>
      </c>
      <c r="L5465" s="96">
        <f t="shared" si="515"/>
        <v>6.3E-3</v>
      </c>
    </row>
    <row r="5466" spans="1:12" ht="13.95" customHeight="1" x14ac:dyDescent="0.3">
      <c r="A5466" s="94">
        <v>46053</v>
      </c>
      <c r="B5466" s="57" t="s">
        <v>291</v>
      </c>
      <c r="C5466" s="57" t="s">
        <v>122</v>
      </c>
      <c r="D5466" s="19" t="str">
        <f t="shared" si="510"/>
        <v>Commodities</v>
      </c>
      <c r="E5466" s="19" t="str">
        <f t="shared" si="511"/>
        <v>Commodities</v>
      </c>
      <c r="F5466" s="100">
        <v>5.7499999999999999E-3</v>
      </c>
      <c r="G5466" s="101">
        <v>7.4720000000000004</v>
      </c>
      <c r="H5466" s="98">
        <v>0.20860000000000001</v>
      </c>
      <c r="I5466" s="20">
        <f t="shared" si="512"/>
        <v>1</v>
      </c>
      <c r="J5466" s="102">
        <f t="shared" si="513"/>
        <v>7.6953961456102779E-4</v>
      </c>
      <c r="K5466" s="102">
        <f t="shared" si="514"/>
        <v>3.6890681426703154E-3</v>
      </c>
      <c r="L5466" s="96">
        <f t="shared" si="515"/>
        <v>5.7499999999999999E-3</v>
      </c>
    </row>
    <row r="5467" spans="1:12" ht="13.95" customHeight="1" x14ac:dyDescent="0.3">
      <c r="A5467" s="94">
        <v>46081</v>
      </c>
      <c r="B5467" s="57" t="s">
        <v>291</v>
      </c>
      <c r="C5467" s="57" t="s">
        <v>122</v>
      </c>
      <c r="D5467" s="19" t="str">
        <f t="shared" si="510"/>
        <v>Commodities</v>
      </c>
      <c r="E5467" s="19" t="str">
        <f t="shared" si="511"/>
        <v>Commodities</v>
      </c>
      <c r="F5467" s="100">
        <v>5.9300000000000004E-3</v>
      </c>
      <c r="G5467" s="101">
        <v>8.2970000000000006</v>
      </c>
      <c r="H5467" s="98">
        <v>0.20413000000000001</v>
      </c>
      <c r="I5467" s="20">
        <f t="shared" si="512"/>
        <v>1</v>
      </c>
      <c r="J5467" s="102">
        <f t="shared" si="513"/>
        <v>7.1471616246836201E-4</v>
      </c>
      <c r="K5467" s="102">
        <f t="shared" si="514"/>
        <v>3.5012793928788613E-3</v>
      </c>
      <c r="L5467" s="96">
        <f t="shared" si="515"/>
        <v>5.9300000000000004E-3</v>
      </c>
    </row>
    <row r="5468" spans="1:12" ht="13.95" customHeight="1" x14ac:dyDescent="0.3">
      <c r="A5468" s="94">
        <v>46112</v>
      </c>
      <c r="B5468" s="57" t="s">
        <v>291</v>
      </c>
      <c r="C5468" s="57" t="s">
        <v>122</v>
      </c>
      <c r="D5468" s="19" t="str">
        <f t="shared" si="510"/>
        <v>Commodities</v>
      </c>
      <c r="E5468" s="19" t="str">
        <f t="shared" si="511"/>
        <v>Commodities</v>
      </c>
      <c r="F5468" s="100">
        <v>5.6899999999999997E-3</v>
      </c>
      <c r="G5468" s="101">
        <v>12.494</v>
      </c>
      <c r="H5468" s="98">
        <v>0.21740999999999999</v>
      </c>
      <c r="I5468" s="20">
        <f t="shared" si="512"/>
        <v>1</v>
      </c>
      <c r="J5468" s="102">
        <f t="shared" si="513"/>
        <v>4.5541860092844564E-4</v>
      </c>
      <c r="K5468" s="102">
        <f t="shared" si="514"/>
        <v>2.0947454161650597E-3</v>
      </c>
      <c r="L5468" s="96">
        <f t="shared" si="515"/>
        <v>5.6899999999999997E-3</v>
      </c>
    </row>
    <row r="5469" spans="1:12" ht="13.95" customHeight="1" x14ac:dyDescent="0.3">
      <c r="A5469" s="94">
        <v>46142</v>
      </c>
      <c r="B5469" s="57" t="s">
        <v>291</v>
      </c>
      <c r="C5469" s="57" t="s">
        <v>122</v>
      </c>
      <c r="D5469" s="19" t="str">
        <f t="shared" si="510"/>
        <v>Commodities</v>
      </c>
      <c r="E5469" s="19" t="str">
        <f t="shared" si="511"/>
        <v>Commodities</v>
      </c>
      <c r="F5469" s="100">
        <v>5.4000000000000003E-3</v>
      </c>
      <c r="G5469" s="101">
        <v>8.8970000000000002</v>
      </c>
      <c r="H5469" s="98">
        <v>0.21489</v>
      </c>
      <c r="I5469" s="20">
        <f t="shared" si="512"/>
        <v>1</v>
      </c>
      <c r="J5469" s="102">
        <f t="shared" si="513"/>
        <v>6.0694616162751489E-4</v>
      </c>
      <c r="K5469" s="102">
        <f t="shared" si="514"/>
        <v>2.8244504706013071E-3</v>
      </c>
      <c r="L5469" s="96">
        <f t="shared" si="515"/>
        <v>5.4000000000000003E-3</v>
      </c>
    </row>
    <row r="5470" spans="1:12" ht="13.95" customHeight="1" x14ac:dyDescent="0.3">
      <c r="A5470" s="94">
        <v>46173</v>
      </c>
      <c r="B5470" s="57" t="s">
        <v>291</v>
      </c>
      <c r="C5470" s="57" t="s">
        <v>122</v>
      </c>
      <c r="D5470" s="19" t="str">
        <f t="shared" si="510"/>
        <v>Commodities</v>
      </c>
      <c r="E5470" s="19" t="str">
        <f t="shared" si="511"/>
        <v>Commodities</v>
      </c>
      <c r="F5470" s="100">
        <v>5.5500000000000002E-3</v>
      </c>
      <c r="G5470" s="101">
        <v>8.8409999999999993</v>
      </c>
      <c r="H5470" s="98">
        <v>0.21375</v>
      </c>
      <c r="I5470" s="20">
        <f t="shared" si="512"/>
        <v>1</v>
      </c>
      <c r="J5470" s="102">
        <f t="shared" si="513"/>
        <v>6.277570410587038E-4</v>
      </c>
      <c r="K5470" s="102">
        <f t="shared" si="514"/>
        <v>2.9368750458886729E-3</v>
      </c>
      <c r="L5470" s="96">
        <f t="shared" si="515"/>
        <v>5.5500000000000002E-3</v>
      </c>
    </row>
    <row r="5471" spans="1:12" ht="13.95" customHeight="1" x14ac:dyDescent="0.3">
      <c r="A5471" s="94">
        <v>46203</v>
      </c>
      <c r="B5471" s="57" t="s">
        <v>291</v>
      </c>
      <c r="C5471" s="57" t="s">
        <v>122</v>
      </c>
      <c r="D5471" s="19" t="str">
        <f t="shared" si="510"/>
        <v>Commodities</v>
      </c>
      <c r="E5471" s="19" t="str">
        <f t="shared" si="511"/>
        <v>Commodities</v>
      </c>
      <c r="F5471" s="100">
        <v>5.6299999999999996E-3</v>
      </c>
      <c r="G5471" s="101">
        <v>14.026999999999999</v>
      </c>
      <c r="H5471" s="98">
        <v>0.14660999999999999</v>
      </c>
      <c r="I5471" s="20">
        <f t="shared" si="512"/>
        <v>1</v>
      </c>
      <c r="J5471" s="102">
        <f t="shared" si="513"/>
        <v>4.0136878876452557E-4</v>
      </c>
      <c r="K5471" s="102">
        <f t="shared" si="514"/>
        <v>2.7376631114148123E-3</v>
      </c>
      <c r="L5471" s="96">
        <f t="shared" si="515"/>
        <v>5.6299999999999996E-3</v>
      </c>
    </row>
    <row r="5472" spans="1:12" ht="13.95" customHeight="1" x14ac:dyDescent="0.3">
      <c r="A5472" s="94">
        <v>46234</v>
      </c>
      <c r="B5472" s="57" t="s">
        <v>291</v>
      </c>
      <c r="C5472" s="57" t="s">
        <v>122</v>
      </c>
      <c r="D5472" s="19" t="str">
        <f t="shared" si="510"/>
        <v>Commodities</v>
      </c>
      <c r="E5472" s="19" t="str">
        <f t="shared" si="511"/>
        <v>Commodities</v>
      </c>
      <c r="F5472" s="100">
        <v>5.94E-3</v>
      </c>
      <c r="G5472" s="101">
        <v>16.899999999999999</v>
      </c>
      <c r="H5472" s="98">
        <v>0.16794999999999999</v>
      </c>
      <c r="I5472" s="20">
        <f t="shared" si="512"/>
        <v>1</v>
      </c>
      <c r="J5472" s="102">
        <f t="shared" si="513"/>
        <v>3.5147928994082843E-4</v>
      </c>
      <c r="K5472" s="102">
        <f t="shared" si="514"/>
        <v>2.0927614762776331E-3</v>
      </c>
      <c r="L5472" s="96">
        <f t="shared" si="515"/>
        <v>5.94E-3</v>
      </c>
    </row>
    <row r="5473" spans="1:12" ht="13.95" customHeight="1" x14ac:dyDescent="0.3">
      <c r="A5473" s="94">
        <v>46265</v>
      </c>
      <c r="B5473" s="57" t="s">
        <v>291</v>
      </c>
      <c r="C5473" s="57" t="s">
        <v>122</v>
      </c>
      <c r="D5473" s="19" t="str">
        <f t="shared" si="510"/>
        <v>Commodities</v>
      </c>
      <c r="E5473" s="19" t="str">
        <f t="shared" si="511"/>
        <v>Commodities</v>
      </c>
      <c r="F5473" s="100">
        <v>6.2100000000000002E-3</v>
      </c>
      <c r="G5473" s="101">
        <v>17.571000000000002</v>
      </c>
      <c r="H5473" s="98">
        <v>0.18043999999999999</v>
      </c>
      <c r="I5473" s="20">
        <f t="shared" si="512"/>
        <v>1</v>
      </c>
      <c r="J5473" s="102">
        <f t="shared" si="513"/>
        <v>3.5342325422571281E-4</v>
      </c>
      <c r="K5473" s="102">
        <f t="shared" si="514"/>
        <v>1.9586746521043719E-3</v>
      </c>
      <c r="L5473" s="96">
        <f t="shared" si="515"/>
        <v>6.2100000000000002E-3</v>
      </c>
    </row>
    <row r="5474" spans="1:12" ht="13.95" customHeight="1" x14ac:dyDescent="0.3">
      <c r="A5474" s="94">
        <v>46295</v>
      </c>
      <c r="B5474" s="57" t="s">
        <v>291</v>
      </c>
      <c r="C5474" s="57" t="s">
        <v>122</v>
      </c>
      <c r="D5474" s="19" t="str">
        <f t="shared" si="510"/>
        <v>Commodities</v>
      </c>
      <c r="E5474" s="19" t="str">
        <f t="shared" si="511"/>
        <v>Commodities</v>
      </c>
      <c r="F5474" s="100">
        <v>5.45E-3</v>
      </c>
      <c r="G5474" s="101">
        <v>14.476000000000001</v>
      </c>
      <c r="H5474" s="98">
        <v>0.19181000000000001</v>
      </c>
      <c r="I5474" s="20">
        <f t="shared" si="512"/>
        <v>1</v>
      </c>
      <c r="J5474" s="102">
        <f t="shared" si="513"/>
        <v>3.7648521691074883E-4</v>
      </c>
      <c r="K5474" s="102">
        <f t="shared" si="514"/>
        <v>1.9628028617420822E-3</v>
      </c>
      <c r="L5474" s="96">
        <f t="shared" si="515"/>
        <v>5.45E-3</v>
      </c>
    </row>
    <row r="5475" spans="1:12" ht="13.95" customHeight="1" x14ac:dyDescent="0.3">
      <c r="A5475" s="94">
        <v>42674</v>
      </c>
      <c r="B5475" s="57" t="s">
        <v>387</v>
      </c>
      <c r="C5475" s="57" t="s">
        <v>117</v>
      </c>
      <c r="D5475" s="19" t="str">
        <f t="shared" si="510"/>
        <v>Cyclicals</v>
      </c>
      <c r="E5475" s="19" t="str">
        <f t="shared" si="511"/>
        <v>Cyclicals ex-WEG &amp; Embraer</v>
      </c>
      <c r="F5475" s="100">
        <v>9.6699999999999998E-3</v>
      </c>
      <c r="G5475" s="101">
        <v>19.244</v>
      </c>
      <c r="H5475" s="98">
        <v>0.26795000000000002</v>
      </c>
      <c r="I5475" s="20">
        <f t="shared" si="512"/>
        <v>1</v>
      </c>
      <c r="J5475" s="102">
        <f t="shared" si="513"/>
        <v>5.0249428393265433E-4</v>
      </c>
      <c r="K5475" s="102">
        <f t="shared" si="514"/>
        <v>1.8753285461192547E-3</v>
      </c>
      <c r="L5475" s="96">
        <f t="shared" si="515"/>
        <v>9.6699999999999998E-3</v>
      </c>
    </row>
    <row r="5476" spans="1:12" ht="13.95" customHeight="1" x14ac:dyDescent="0.3">
      <c r="A5476" s="94">
        <v>42704</v>
      </c>
      <c r="B5476" s="57" t="s">
        <v>387</v>
      </c>
      <c r="C5476" s="57" t="s">
        <v>117</v>
      </c>
      <c r="D5476" s="19" t="str">
        <f t="shared" si="510"/>
        <v>Cyclicals</v>
      </c>
      <c r="E5476" s="19" t="str">
        <f t="shared" si="511"/>
        <v>Cyclicals ex-WEG &amp; Embraer</v>
      </c>
      <c r="F5476" s="100">
        <v>8.0700000000000008E-3</v>
      </c>
      <c r="G5476" s="101">
        <v>16.751000000000001</v>
      </c>
      <c r="H5476" s="98">
        <v>0.24918000000000001</v>
      </c>
      <c r="I5476" s="20">
        <f t="shared" si="512"/>
        <v>1</v>
      </c>
      <c r="J5476" s="102">
        <f t="shared" si="513"/>
        <v>4.8176228284878514E-4</v>
      </c>
      <c r="K5476" s="102">
        <f t="shared" si="514"/>
        <v>1.9333906527361148E-3</v>
      </c>
      <c r="L5476" s="96">
        <f t="shared" si="515"/>
        <v>8.0700000000000008E-3</v>
      </c>
    </row>
    <row r="5477" spans="1:12" ht="13.95" customHeight="1" x14ac:dyDescent="0.3">
      <c r="A5477" s="94">
        <v>42735</v>
      </c>
      <c r="B5477" s="57" t="s">
        <v>387</v>
      </c>
      <c r="C5477" s="57" t="s">
        <v>117</v>
      </c>
      <c r="D5477" s="19" t="str">
        <f t="shared" si="510"/>
        <v>Cyclicals</v>
      </c>
      <c r="E5477" s="19" t="str">
        <f t="shared" si="511"/>
        <v>Cyclicals ex-WEG &amp; Embraer</v>
      </c>
      <c r="F5477" s="100">
        <v>8.8299999999999993E-3</v>
      </c>
      <c r="G5477" s="101">
        <v>16.902999999999999</v>
      </c>
      <c r="H5477" s="98">
        <v>0.25742999999999999</v>
      </c>
      <c r="I5477" s="20">
        <f t="shared" si="512"/>
        <v>1</v>
      </c>
      <c r="J5477" s="102">
        <f t="shared" si="513"/>
        <v>5.2239247470863156E-4</v>
      </c>
      <c r="K5477" s="102">
        <f t="shared" si="514"/>
        <v>2.0292602832173079E-3</v>
      </c>
      <c r="L5477" s="96">
        <f t="shared" si="515"/>
        <v>8.8299999999999993E-3</v>
      </c>
    </row>
    <row r="5478" spans="1:12" ht="13.95" customHeight="1" x14ac:dyDescent="0.3">
      <c r="A5478" s="94">
        <v>42766</v>
      </c>
      <c r="B5478" s="57" t="s">
        <v>387</v>
      </c>
      <c r="C5478" s="57" t="s">
        <v>117</v>
      </c>
      <c r="D5478" s="19" t="str">
        <f t="shared" si="510"/>
        <v>Cyclicals</v>
      </c>
      <c r="E5478" s="19" t="str">
        <f t="shared" si="511"/>
        <v>Cyclicals ex-WEG &amp; Embraer</v>
      </c>
      <c r="F5478" s="100">
        <v>8.1799999999999998E-3</v>
      </c>
      <c r="G5478" s="101">
        <v>17.454999999999998</v>
      </c>
      <c r="H5478" s="98">
        <v>0.25768999999999997</v>
      </c>
      <c r="I5478" s="20">
        <f t="shared" si="512"/>
        <v>1</v>
      </c>
      <c r="J5478" s="102">
        <f t="shared" si="513"/>
        <v>4.6863362933256949E-4</v>
      </c>
      <c r="K5478" s="102">
        <f t="shared" si="514"/>
        <v>1.8185945490029475E-3</v>
      </c>
      <c r="L5478" s="96">
        <f t="shared" si="515"/>
        <v>8.1799999999999998E-3</v>
      </c>
    </row>
    <row r="5479" spans="1:12" ht="13.95" customHeight="1" x14ac:dyDescent="0.3">
      <c r="A5479" s="94">
        <v>42794</v>
      </c>
      <c r="B5479" s="57" t="s">
        <v>387</v>
      </c>
      <c r="C5479" s="57" t="s">
        <v>117</v>
      </c>
      <c r="D5479" s="19" t="str">
        <f t="shared" si="510"/>
        <v>Cyclicals</v>
      </c>
      <c r="E5479" s="19" t="str">
        <f t="shared" si="511"/>
        <v>Cyclicals ex-WEG &amp; Embraer</v>
      </c>
      <c r="F5479" s="100">
        <v>7.8600000000000007E-3</v>
      </c>
      <c r="G5479" s="101">
        <v>14.391</v>
      </c>
      <c r="H5479" s="98">
        <v>0.26185000000000003</v>
      </c>
      <c r="I5479" s="20">
        <f t="shared" si="512"/>
        <v>1</v>
      </c>
      <c r="J5479" s="102">
        <f t="shared" si="513"/>
        <v>5.4617469251615593E-4</v>
      </c>
      <c r="K5479" s="102">
        <f t="shared" si="514"/>
        <v>2.0858304086925944E-3</v>
      </c>
      <c r="L5479" s="96">
        <f t="shared" si="515"/>
        <v>7.8600000000000007E-3</v>
      </c>
    </row>
    <row r="5480" spans="1:12" ht="13.95" customHeight="1" x14ac:dyDescent="0.3">
      <c r="A5480" s="94">
        <v>42825</v>
      </c>
      <c r="B5480" s="57" t="s">
        <v>387</v>
      </c>
      <c r="C5480" s="57" t="s">
        <v>117</v>
      </c>
      <c r="D5480" s="19" t="str">
        <f t="shared" si="510"/>
        <v>Cyclicals</v>
      </c>
      <c r="E5480" s="19" t="str">
        <f t="shared" si="511"/>
        <v>Cyclicals ex-WEG &amp; Embraer</v>
      </c>
      <c r="F5480" s="100">
        <v>1.01E-2</v>
      </c>
      <c r="G5480" s="101">
        <v>13.548999999999999</v>
      </c>
      <c r="H5480" s="98">
        <v>0.26269999999999999</v>
      </c>
      <c r="I5480" s="20">
        <f t="shared" si="512"/>
        <v>1</v>
      </c>
      <c r="J5480" s="102">
        <f t="shared" si="513"/>
        <v>7.4544246807882496E-4</v>
      </c>
      <c r="K5480" s="102">
        <f t="shared" si="514"/>
        <v>2.8376188354732584E-3</v>
      </c>
      <c r="L5480" s="96">
        <f t="shared" si="515"/>
        <v>1.01E-2</v>
      </c>
    </row>
    <row r="5481" spans="1:12" ht="13.95" customHeight="1" x14ac:dyDescent="0.3">
      <c r="A5481" s="94">
        <v>42855</v>
      </c>
      <c r="B5481" s="57" t="s">
        <v>387</v>
      </c>
      <c r="C5481" s="57" t="s">
        <v>117</v>
      </c>
      <c r="D5481" s="19" t="str">
        <f t="shared" si="510"/>
        <v>Cyclicals</v>
      </c>
      <c r="E5481" s="19" t="str">
        <f t="shared" si="511"/>
        <v>Cyclicals ex-WEG &amp; Embraer</v>
      </c>
      <c r="F5481" s="100">
        <v>1.095E-2</v>
      </c>
      <c r="G5481" s="101">
        <v>13.571</v>
      </c>
      <c r="H5481" s="98">
        <v>0.24174000000000001</v>
      </c>
      <c r="I5481" s="20">
        <f t="shared" si="512"/>
        <v>1</v>
      </c>
      <c r="J5481" s="102">
        <f t="shared" si="513"/>
        <v>8.0686758529216712E-4</v>
      </c>
      <c r="K5481" s="102">
        <f t="shared" si="514"/>
        <v>3.3377495875410237E-3</v>
      </c>
      <c r="L5481" s="96">
        <f t="shared" si="515"/>
        <v>1.095E-2</v>
      </c>
    </row>
    <row r="5482" spans="1:12" ht="13.95" customHeight="1" x14ac:dyDescent="0.3">
      <c r="A5482" s="94">
        <v>42886</v>
      </c>
      <c r="B5482" s="57" t="s">
        <v>387</v>
      </c>
      <c r="C5482" s="57" t="s">
        <v>117</v>
      </c>
      <c r="D5482" s="19" t="str">
        <f t="shared" si="510"/>
        <v>Cyclicals</v>
      </c>
      <c r="E5482" s="19" t="str">
        <f t="shared" si="511"/>
        <v>Cyclicals ex-WEG &amp; Embraer</v>
      </c>
      <c r="F5482" s="100">
        <v>9.300000000000001E-3</v>
      </c>
      <c r="G5482" s="101">
        <v>11.462999999999999</v>
      </c>
      <c r="H5482" s="98">
        <v>0.22062000000000001</v>
      </c>
      <c r="I5482" s="20">
        <f t="shared" si="512"/>
        <v>1</v>
      </c>
      <c r="J5482" s="102">
        <f t="shared" si="513"/>
        <v>8.1130594085317999E-4</v>
      </c>
      <c r="K5482" s="102">
        <f t="shared" si="514"/>
        <v>3.6773907209372673E-3</v>
      </c>
      <c r="L5482" s="96">
        <f t="shared" si="515"/>
        <v>9.300000000000001E-3</v>
      </c>
    </row>
    <row r="5483" spans="1:12" ht="13.95" customHeight="1" x14ac:dyDescent="0.3">
      <c r="A5483" s="94">
        <v>42916</v>
      </c>
      <c r="B5483" s="57" t="s">
        <v>387</v>
      </c>
      <c r="C5483" s="57" t="s">
        <v>117</v>
      </c>
      <c r="D5483" s="19" t="str">
        <f t="shared" si="510"/>
        <v>Cyclicals</v>
      </c>
      <c r="E5483" s="19" t="str">
        <f t="shared" si="511"/>
        <v>Cyclicals ex-WEG &amp; Embraer</v>
      </c>
      <c r="F5483" s="100">
        <v>8.8800000000000007E-3</v>
      </c>
      <c r="G5483" s="101">
        <v>10.614000000000001</v>
      </c>
      <c r="H5483" s="98">
        <v>0.22511</v>
      </c>
      <c r="I5483" s="20">
        <f t="shared" si="512"/>
        <v>1</v>
      </c>
      <c r="J5483" s="102">
        <f t="shared" si="513"/>
        <v>8.3663086489542111E-4</v>
      </c>
      <c r="K5483" s="102">
        <f t="shared" si="514"/>
        <v>3.716542423239399E-3</v>
      </c>
      <c r="L5483" s="96">
        <f t="shared" si="515"/>
        <v>8.8800000000000007E-3</v>
      </c>
    </row>
    <row r="5484" spans="1:12" ht="13.95" customHeight="1" x14ac:dyDescent="0.3">
      <c r="A5484" s="94">
        <v>42947</v>
      </c>
      <c r="B5484" s="57" t="s">
        <v>387</v>
      </c>
      <c r="C5484" s="57" t="s">
        <v>117</v>
      </c>
      <c r="D5484" s="19" t="str">
        <f t="shared" si="510"/>
        <v>Cyclicals</v>
      </c>
      <c r="E5484" s="19" t="str">
        <f t="shared" si="511"/>
        <v>Cyclicals ex-WEG &amp; Embraer</v>
      </c>
      <c r="F5484" s="100">
        <v>9.6799999999999994E-3</v>
      </c>
      <c r="G5484" s="101">
        <v>12.391</v>
      </c>
      <c r="H5484" s="98">
        <v>0.19861999999999999</v>
      </c>
      <c r="I5484" s="20">
        <f t="shared" si="512"/>
        <v>1</v>
      </c>
      <c r="J5484" s="102">
        <f t="shared" si="513"/>
        <v>7.8121217012347671E-4</v>
      </c>
      <c r="K5484" s="102">
        <f t="shared" si="514"/>
        <v>3.9331999301353178E-3</v>
      </c>
      <c r="L5484" s="96">
        <f t="shared" si="515"/>
        <v>9.6799999999999994E-3</v>
      </c>
    </row>
    <row r="5485" spans="1:12" ht="13.95" customHeight="1" x14ac:dyDescent="0.3">
      <c r="A5485" s="94">
        <v>42978</v>
      </c>
      <c r="B5485" s="57" t="s">
        <v>387</v>
      </c>
      <c r="C5485" s="57" t="s">
        <v>117</v>
      </c>
      <c r="D5485" s="19" t="str">
        <f t="shared" si="510"/>
        <v>Cyclicals</v>
      </c>
      <c r="E5485" s="19" t="str">
        <f t="shared" si="511"/>
        <v>Cyclicals ex-WEG &amp; Embraer</v>
      </c>
      <c r="F5485" s="100">
        <v>1.009E-2</v>
      </c>
      <c r="G5485" s="101">
        <v>13.89</v>
      </c>
      <c r="H5485" s="98">
        <v>0.20008000000000001</v>
      </c>
      <c r="I5485" s="20">
        <f t="shared" si="512"/>
        <v>1</v>
      </c>
      <c r="J5485" s="102">
        <f t="shared" si="513"/>
        <v>7.2642188624910003E-4</v>
      </c>
      <c r="K5485" s="102">
        <f t="shared" si="514"/>
        <v>3.6306571683781489E-3</v>
      </c>
      <c r="L5485" s="96">
        <f t="shared" si="515"/>
        <v>1.009E-2</v>
      </c>
    </row>
    <row r="5486" spans="1:12" ht="13.95" customHeight="1" x14ac:dyDescent="0.3">
      <c r="A5486" s="94">
        <v>43008</v>
      </c>
      <c r="B5486" s="57" t="s">
        <v>387</v>
      </c>
      <c r="C5486" s="57" t="s">
        <v>117</v>
      </c>
      <c r="D5486" s="19" t="str">
        <f t="shared" si="510"/>
        <v>Cyclicals</v>
      </c>
      <c r="E5486" s="19" t="str">
        <f t="shared" si="511"/>
        <v>Cyclicals ex-WEG &amp; Embraer</v>
      </c>
      <c r="F5486" s="100">
        <v>1.0460000000000001E-2</v>
      </c>
      <c r="G5486" s="101">
        <v>16.637</v>
      </c>
      <c r="H5486" s="98">
        <v>0.20845</v>
      </c>
      <c r="I5486" s="20">
        <f t="shared" si="512"/>
        <v>1</v>
      </c>
      <c r="J5486" s="102">
        <f t="shared" si="513"/>
        <v>6.287191200336599E-4</v>
      </c>
      <c r="K5486" s="102">
        <f t="shared" si="514"/>
        <v>3.0161627250355478E-3</v>
      </c>
      <c r="L5486" s="96">
        <f t="shared" si="515"/>
        <v>1.0460000000000001E-2</v>
      </c>
    </row>
    <row r="5487" spans="1:12" ht="13.95" customHeight="1" x14ac:dyDescent="0.3">
      <c r="A5487" s="94">
        <v>43039</v>
      </c>
      <c r="B5487" s="57" t="s">
        <v>387</v>
      </c>
      <c r="C5487" s="57" t="s">
        <v>117</v>
      </c>
      <c r="D5487" s="19" t="str">
        <f t="shared" si="510"/>
        <v>Cyclicals</v>
      </c>
      <c r="E5487" s="19" t="str">
        <f t="shared" si="511"/>
        <v>Cyclicals ex-WEG &amp; Embraer</v>
      </c>
      <c r="F5487" s="100">
        <v>9.3799999999999994E-3</v>
      </c>
      <c r="G5487" s="101">
        <v>14.215</v>
      </c>
      <c r="H5487" s="98">
        <v>0.18210999999999999</v>
      </c>
      <c r="I5487" s="20">
        <f t="shared" si="512"/>
        <v>1</v>
      </c>
      <c r="J5487" s="102">
        <f t="shared" si="513"/>
        <v>6.5986633837495604E-4</v>
      </c>
      <c r="K5487" s="102">
        <f t="shared" si="514"/>
        <v>3.6234492250560432E-3</v>
      </c>
      <c r="L5487" s="96">
        <f t="shared" si="515"/>
        <v>9.3799999999999994E-3</v>
      </c>
    </row>
    <row r="5488" spans="1:12" ht="13.95" customHeight="1" x14ac:dyDescent="0.3">
      <c r="A5488" s="94">
        <v>43069</v>
      </c>
      <c r="B5488" s="57" t="s">
        <v>387</v>
      </c>
      <c r="C5488" s="57" t="s">
        <v>117</v>
      </c>
      <c r="D5488" s="19" t="str">
        <f t="shared" si="510"/>
        <v>Cyclicals</v>
      </c>
      <c r="E5488" s="19" t="str">
        <f t="shared" si="511"/>
        <v>Cyclicals ex-WEG &amp; Embraer</v>
      </c>
      <c r="F5488" s="100">
        <v>8.5699999999999995E-3</v>
      </c>
      <c r="G5488" s="101">
        <v>12.483000000000001</v>
      </c>
      <c r="H5488" s="98">
        <v>0.17485999999999999</v>
      </c>
      <c r="I5488" s="20">
        <f t="shared" si="512"/>
        <v>1</v>
      </c>
      <c r="J5488" s="102">
        <f t="shared" si="513"/>
        <v>6.8653368581270526E-4</v>
      </c>
      <c r="K5488" s="102">
        <f t="shared" si="514"/>
        <v>3.926190585684006E-3</v>
      </c>
      <c r="L5488" s="96">
        <f t="shared" si="515"/>
        <v>8.5699999999999995E-3</v>
      </c>
    </row>
    <row r="5489" spans="1:12" ht="13.95" customHeight="1" x14ac:dyDescent="0.3">
      <c r="A5489" s="94">
        <v>43100</v>
      </c>
      <c r="B5489" s="57" t="s">
        <v>387</v>
      </c>
      <c r="C5489" s="57" t="s">
        <v>117</v>
      </c>
      <c r="D5489" s="19" t="str">
        <f t="shared" si="510"/>
        <v>Cyclicals</v>
      </c>
      <c r="E5489" s="19" t="str">
        <f t="shared" si="511"/>
        <v>Cyclicals ex-WEG &amp; Embraer</v>
      </c>
      <c r="F5489" s="100">
        <v>8.7600000000000004E-3</v>
      </c>
      <c r="G5489" s="101">
        <v>13.914999999999999</v>
      </c>
      <c r="H5489" s="98">
        <v>0.18023</v>
      </c>
      <c r="I5489" s="20">
        <f t="shared" si="512"/>
        <v>1</v>
      </c>
      <c r="J5489" s="102">
        <f t="shared" si="513"/>
        <v>6.2953647143370467E-4</v>
      </c>
      <c r="K5489" s="102">
        <f t="shared" si="514"/>
        <v>3.4929616125711849E-3</v>
      </c>
      <c r="L5489" s="96">
        <f t="shared" si="515"/>
        <v>8.7600000000000004E-3</v>
      </c>
    </row>
    <row r="5490" spans="1:12" ht="13.95" customHeight="1" x14ac:dyDescent="0.3">
      <c r="A5490" s="94">
        <v>43131</v>
      </c>
      <c r="B5490" s="57" t="s">
        <v>387</v>
      </c>
      <c r="C5490" s="57" t="s">
        <v>117</v>
      </c>
      <c r="D5490" s="19" t="str">
        <f t="shared" si="510"/>
        <v>Cyclicals</v>
      </c>
      <c r="E5490" s="19" t="str">
        <f t="shared" si="511"/>
        <v>Cyclicals ex-WEG &amp; Embraer</v>
      </c>
      <c r="F5490" s="100">
        <v>8.1599999999999989E-3</v>
      </c>
      <c r="G5490" s="101">
        <v>14.116</v>
      </c>
      <c r="H5490" s="98">
        <v>0.15453</v>
      </c>
      <c r="I5490" s="20">
        <f t="shared" si="512"/>
        <v>1</v>
      </c>
      <c r="J5490" s="102">
        <f t="shared" si="513"/>
        <v>5.7806744120147339E-4</v>
      </c>
      <c r="K5490" s="102">
        <f t="shared" si="514"/>
        <v>3.7408104652913569E-3</v>
      </c>
      <c r="L5490" s="96">
        <f t="shared" si="515"/>
        <v>8.1599999999999989E-3</v>
      </c>
    </row>
    <row r="5491" spans="1:12" ht="13.95" customHeight="1" x14ac:dyDescent="0.3">
      <c r="A5491" s="94">
        <v>43159</v>
      </c>
      <c r="B5491" s="57" t="s">
        <v>387</v>
      </c>
      <c r="C5491" s="57" t="s">
        <v>117</v>
      </c>
      <c r="D5491" s="19" t="str">
        <f t="shared" si="510"/>
        <v>Cyclicals</v>
      </c>
      <c r="E5491" s="19" t="str">
        <f t="shared" si="511"/>
        <v>Cyclicals ex-WEG &amp; Embraer</v>
      </c>
      <c r="F5491" s="100">
        <v>8.3000000000000001E-3</v>
      </c>
      <c r="G5491" s="101">
        <v>13.483000000000001</v>
      </c>
      <c r="H5491" s="98">
        <v>0.15720000000000001</v>
      </c>
      <c r="I5491" s="20">
        <f t="shared" si="512"/>
        <v>1</v>
      </c>
      <c r="J5491" s="102">
        <f t="shared" si="513"/>
        <v>6.1559000222502405E-4</v>
      </c>
      <c r="K5491" s="102">
        <f t="shared" si="514"/>
        <v>3.91596693527369E-3</v>
      </c>
      <c r="L5491" s="96">
        <f t="shared" si="515"/>
        <v>8.3000000000000001E-3</v>
      </c>
    </row>
    <row r="5492" spans="1:12" ht="13.95" customHeight="1" x14ac:dyDescent="0.3">
      <c r="A5492" s="94">
        <v>43190</v>
      </c>
      <c r="B5492" s="57" t="s">
        <v>387</v>
      </c>
      <c r="C5492" s="57" t="s">
        <v>117</v>
      </c>
      <c r="D5492" s="19" t="str">
        <f t="shared" si="510"/>
        <v>Cyclicals</v>
      </c>
      <c r="E5492" s="19" t="str">
        <f t="shared" si="511"/>
        <v>Cyclicals ex-WEG &amp; Embraer</v>
      </c>
      <c r="F5492" s="100">
        <v>9.1500000000000001E-3</v>
      </c>
      <c r="G5492" s="101">
        <v>14.536</v>
      </c>
      <c r="H5492" s="98">
        <v>0.15703</v>
      </c>
      <c r="I5492" s="20">
        <f t="shared" si="512"/>
        <v>1</v>
      </c>
      <c r="J5492" s="102">
        <f t="shared" si="513"/>
        <v>6.2947165657677498E-4</v>
      </c>
      <c r="K5492" s="102">
        <f t="shared" si="514"/>
        <v>4.0086076327884796E-3</v>
      </c>
      <c r="L5492" s="96">
        <f t="shared" si="515"/>
        <v>9.1500000000000001E-3</v>
      </c>
    </row>
    <row r="5493" spans="1:12" ht="13.95" customHeight="1" x14ac:dyDescent="0.3">
      <c r="A5493" s="94">
        <v>43220</v>
      </c>
      <c r="B5493" s="57" t="s">
        <v>387</v>
      </c>
      <c r="C5493" s="57" t="s">
        <v>117</v>
      </c>
      <c r="D5493" s="19" t="str">
        <f t="shared" si="510"/>
        <v>Cyclicals</v>
      </c>
      <c r="E5493" s="19" t="str">
        <f t="shared" si="511"/>
        <v>Cyclicals ex-WEG &amp; Embraer</v>
      </c>
      <c r="F5493" s="100">
        <v>9.41E-3</v>
      </c>
      <c r="G5493" s="101">
        <v>15.117000000000001</v>
      </c>
      <c r="H5493" s="98">
        <v>0.16112000000000001</v>
      </c>
      <c r="I5493" s="20">
        <f t="shared" si="512"/>
        <v>1</v>
      </c>
      <c r="J5493" s="102">
        <f t="shared" si="513"/>
        <v>6.2247800489515111E-4</v>
      </c>
      <c r="K5493" s="102">
        <f t="shared" si="514"/>
        <v>3.863443426608435E-3</v>
      </c>
      <c r="L5493" s="96">
        <f t="shared" si="515"/>
        <v>9.41E-3</v>
      </c>
    </row>
    <row r="5494" spans="1:12" ht="13.95" customHeight="1" x14ac:dyDescent="0.3">
      <c r="A5494" s="94">
        <v>43251</v>
      </c>
      <c r="B5494" s="57" t="s">
        <v>387</v>
      </c>
      <c r="C5494" s="57" t="s">
        <v>117</v>
      </c>
      <c r="D5494" s="19" t="str">
        <f t="shared" si="510"/>
        <v>Cyclicals</v>
      </c>
      <c r="E5494" s="19" t="str">
        <f t="shared" si="511"/>
        <v>Cyclicals ex-WEG &amp; Embraer</v>
      </c>
      <c r="F5494" s="100">
        <v>9.6699999999999998E-3</v>
      </c>
      <c r="G5494" s="101">
        <v>12.253</v>
      </c>
      <c r="H5494" s="98">
        <v>0.17004</v>
      </c>
      <c r="I5494" s="20">
        <f t="shared" si="512"/>
        <v>1</v>
      </c>
      <c r="J5494" s="102">
        <f t="shared" si="513"/>
        <v>7.89194482983759E-4</v>
      </c>
      <c r="K5494" s="102">
        <f t="shared" si="514"/>
        <v>4.6412284343904904E-3</v>
      </c>
      <c r="L5494" s="96">
        <f t="shared" si="515"/>
        <v>9.6699999999999998E-3</v>
      </c>
    </row>
    <row r="5495" spans="1:12" ht="13.95" customHeight="1" x14ac:dyDescent="0.3">
      <c r="A5495" s="94">
        <v>43281</v>
      </c>
      <c r="B5495" s="57" t="s">
        <v>387</v>
      </c>
      <c r="C5495" s="57" t="s">
        <v>117</v>
      </c>
      <c r="D5495" s="19" t="str">
        <f t="shared" si="510"/>
        <v>Cyclicals</v>
      </c>
      <c r="E5495" s="19" t="str">
        <f t="shared" si="511"/>
        <v>Cyclicals ex-WEG &amp; Embraer</v>
      </c>
      <c r="F5495" s="100">
        <v>9.2200000000000008E-3</v>
      </c>
      <c r="G5495" s="101">
        <v>12.085000000000001</v>
      </c>
      <c r="H5495" s="98">
        <v>0.16217999999999999</v>
      </c>
      <c r="I5495" s="20">
        <f t="shared" si="512"/>
        <v>1</v>
      </c>
      <c r="J5495" s="102">
        <f t="shared" si="513"/>
        <v>7.6292925113777407E-4</v>
      </c>
      <c r="K5495" s="102">
        <f t="shared" si="514"/>
        <v>4.7042129185952278E-3</v>
      </c>
      <c r="L5495" s="96">
        <f t="shared" si="515"/>
        <v>9.2200000000000008E-3</v>
      </c>
    </row>
    <row r="5496" spans="1:12" ht="13.95" customHeight="1" x14ac:dyDescent="0.3">
      <c r="A5496" s="94">
        <v>43312</v>
      </c>
      <c r="B5496" s="57" t="s">
        <v>387</v>
      </c>
      <c r="C5496" s="57" t="s">
        <v>117</v>
      </c>
      <c r="D5496" s="19" t="str">
        <f t="shared" si="510"/>
        <v>Cyclicals</v>
      </c>
      <c r="E5496" s="19" t="str">
        <f t="shared" si="511"/>
        <v>Cyclicals ex-WEG &amp; Embraer</v>
      </c>
      <c r="F5496" s="100">
        <v>9.4359999999999999E-3</v>
      </c>
      <c r="G5496" s="101">
        <v>13.446999999999999</v>
      </c>
      <c r="H5496" s="98">
        <v>0.15901000000000001</v>
      </c>
      <c r="I5496" s="20">
        <f t="shared" si="512"/>
        <v>1</v>
      </c>
      <c r="J5496" s="102">
        <f t="shared" si="513"/>
        <v>7.0171785528370641E-4</v>
      </c>
      <c r="K5496" s="102">
        <f t="shared" si="514"/>
        <v>4.4130422947217555E-3</v>
      </c>
      <c r="L5496" s="96">
        <f t="shared" si="515"/>
        <v>9.4359999999999999E-3</v>
      </c>
    </row>
    <row r="5497" spans="1:12" ht="13.95" customHeight="1" x14ac:dyDescent="0.3">
      <c r="A5497" s="94">
        <v>43343</v>
      </c>
      <c r="B5497" s="57" t="s">
        <v>387</v>
      </c>
      <c r="C5497" s="57" t="s">
        <v>117</v>
      </c>
      <c r="D5497" s="19" t="str">
        <f t="shared" si="510"/>
        <v>Cyclicals</v>
      </c>
      <c r="E5497" s="19" t="str">
        <f t="shared" si="511"/>
        <v>Cyclicals ex-WEG &amp; Embraer</v>
      </c>
      <c r="F5497" s="100">
        <v>8.3630000000000006E-3</v>
      </c>
      <c r="G5497" s="101">
        <v>11.073</v>
      </c>
      <c r="H5497" s="98">
        <v>0.15833</v>
      </c>
      <c r="I5497" s="20">
        <f t="shared" si="512"/>
        <v>1</v>
      </c>
      <c r="J5497" s="102">
        <f t="shared" si="513"/>
        <v>7.5526054366477021E-4</v>
      </c>
      <c r="K5497" s="102">
        <f t="shared" si="514"/>
        <v>4.7701670161357304E-3</v>
      </c>
      <c r="L5497" s="96">
        <f t="shared" si="515"/>
        <v>8.3630000000000006E-3</v>
      </c>
    </row>
    <row r="5498" spans="1:12" ht="13.95" customHeight="1" x14ac:dyDescent="0.3">
      <c r="A5498" s="94">
        <v>43373</v>
      </c>
      <c r="B5498" s="57" t="s">
        <v>387</v>
      </c>
      <c r="C5498" s="57" t="s">
        <v>117</v>
      </c>
      <c r="D5498" s="19" t="str">
        <f t="shared" si="510"/>
        <v>Cyclicals</v>
      </c>
      <c r="E5498" s="19" t="str">
        <f t="shared" si="511"/>
        <v>Cyclicals ex-WEG &amp; Embraer</v>
      </c>
      <c r="F5498" s="100">
        <v>8.234E-3</v>
      </c>
      <c r="G5498" s="101">
        <v>11.512</v>
      </c>
      <c r="H5498" s="98">
        <v>0.15073</v>
      </c>
      <c r="I5498" s="20">
        <f t="shared" si="512"/>
        <v>1</v>
      </c>
      <c r="J5498" s="102">
        <f t="shared" si="513"/>
        <v>7.1525364836692146E-4</v>
      </c>
      <c r="K5498" s="102">
        <f t="shared" si="514"/>
        <v>4.7452640374638193E-3</v>
      </c>
      <c r="L5498" s="96">
        <f t="shared" si="515"/>
        <v>8.234E-3</v>
      </c>
    </row>
    <row r="5499" spans="1:12" ht="13.95" customHeight="1" x14ac:dyDescent="0.3">
      <c r="A5499" s="94">
        <v>43404</v>
      </c>
      <c r="B5499" s="57" t="s">
        <v>387</v>
      </c>
      <c r="C5499" s="57" t="s">
        <v>117</v>
      </c>
      <c r="D5499" s="19" t="str">
        <f t="shared" si="510"/>
        <v>Cyclicals</v>
      </c>
      <c r="E5499" s="19" t="str">
        <f t="shared" si="511"/>
        <v>Cyclicals ex-WEG &amp; Embraer</v>
      </c>
      <c r="F5499" s="100">
        <v>8.8579999999999996E-3</v>
      </c>
      <c r="G5499" s="101">
        <v>14.856999999999999</v>
      </c>
      <c r="H5499" s="98">
        <v>0.13958999999999999</v>
      </c>
      <c r="I5499" s="20">
        <f t="shared" si="512"/>
        <v>1</v>
      </c>
      <c r="J5499" s="102">
        <f t="shared" si="513"/>
        <v>5.9621727131991653E-4</v>
      </c>
      <c r="K5499" s="102">
        <f t="shared" si="514"/>
        <v>4.2712033191483383E-3</v>
      </c>
      <c r="L5499" s="96">
        <f t="shared" si="515"/>
        <v>8.8579999999999996E-3</v>
      </c>
    </row>
    <row r="5500" spans="1:12" ht="13.95" customHeight="1" x14ac:dyDescent="0.3">
      <c r="A5500" s="94">
        <v>43434</v>
      </c>
      <c r="B5500" s="57" t="s">
        <v>387</v>
      </c>
      <c r="C5500" s="57" t="s">
        <v>117</v>
      </c>
      <c r="D5500" s="19" t="str">
        <f t="shared" si="510"/>
        <v>Cyclicals</v>
      </c>
      <c r="E5500" s="19" t="str">
        <f t="shared" si="511"/>
        <v>Cyclicals ex-WEG &amp; Embraer</v>
      </c>
      <c r="F5500" s="100">
        <v>9.0869999999999996E-3</v>
      </c>
      <c r="G5500" s="101">
        <v>15.749000000000001</v>
      </c>
      <c r="H5500" s="98">
        <v>0.13827999999999999</v>
      </c>
      <c r="I5500" s="20">
        <f t="shared" si="512"/>
        <v>1</v>
      </c>
      <c r="J5500" s="102">
        <f t="shared" si="513"/>
        <v>5.7698901517556662E-4</v>
      </c>
      <c r="K5500" s="102">
        <f t="shared" si="514"/>
        <v>4.1726136474946971E-3</v>
      </c>
      <c r="L5500" s="96">
        <f t="shared" si="515"/>
        <v>9.0869999999999996E-3</v>
      </c>
    </row>
    <row r="5501" spans="1:12" ht="13.95" customHeight="1" x14ac:dyDescent="0.3">
      <c r="A5501" s="94">
        <v>43465</v>
      </c>
      <c r="B5501" s="57" t="s">
        <v>387</v>
      </c>
      <c r="C5501" s="57" t="s">
        <v>117</v>
      </c>
      <c r="D5501" s="19" t="str">
        <f t="shared" si="510"/>
        <v>Cyclicals</v>
      </c>
      <c r="E5501" s="19" t="str">
        <f t="shared" si="511"/>
        <v>Cyclicals ex-WEG &amp; Embraer</v>
      </c>
      <c r="F5501" s="100">
        <v>9.3220000000000004E-3</v>
      </c>
      <c r="G5501" s="101">
        <v>15.307</v>
      </c>
      <c r="H5501" s="98">
        <v>0.14055000000000001</v>
      </c>
      <c r="I5501" s="20">
        <f t="shared" si="512"/>
        <v>1</v>
      </c>
      <c r="J5501" s="102">
        <f t="shared" si="513"/>
        <v>6.0900241719474748E-4</v>
      </c>
      <c r="K5501" s="102">
        <f t="shared" si="514"/>
        <v>4.3329947861597117E-3</v>
      </c>
      <c r="L5501" s="96">
        <f t="shared" si="515"/>
        <v>9.3220000000000004E-3</v>
      </c>
    </row>
    <row r="5502" spans="1:12" ht="13.95" customHeight="1" x14ac:dyDescent="0.3">
      <c r="A5502" s="94">
        <v>43496</v>
      </c>
      <c r="B5502" s="57" t="s">
        <v>387</v>
      </c>
      <c r="C5502" s="57" t="s">
        <v>117</v>
      </c>
      <c r="D5502" s="19" t="str">
        <f t="shared" si="510"/>
        <v>Cyclicals</v>
      </c>
      <c r="E5502" s="19" t="str">
        <f t="shared" si="511"/>
        <v>Cyclicals ex-WEG &amp; Embraer</v>
      </c>
      <c r="F5502" s="100">
        <v>9.1640000000000003E-3</v>
      </c>
      <c r="G5502" s="101">
        <v>16.393000000000001</v>
      </c>
      <c r="H5502" s="98">
        <v>0.14276</v>
      </c>
      <c r="I5502" s="20">
        <f t="shared" si="512"/>
        <v>1</v>
      </c>
      <c r="J5502" s="102">
        <f t="shared" si="513"/>
        <v>5.5901909351552487E-4</v>
      </c>
      <c r="K5502" s="102">
        <f t="shared" si="514"/>
        <v>3.9157963961580613E-3</v>
      </c>
      <c r="L5502" s="96">
        <f t="shared" si="515"/>
        <v>9.1640000000000003E-3</v>
      </c>
    </row>
    <row r="5503" spans="1:12" ht="13.95" customHeight="1" x14ac:dyDescent="0.3">
      <c r="A5503" s="94">
        <v>43524</v>
      </c>
      <c r="B5503" s="57" t="s">
        <v>387</v>
      </c>
      <c r="C5503" s="57" t="s">
        <v>117</v>
      </c>
      <c r="D5503" s="19" t="str">
        <f t="shared" si="510"/>
        <v>Cyclicals</v>
      </c>
      <c r="E5503" s="19" t="str">
        <f t="shared" si="511"/>
        <v>Cyclicals ex-WEG &amp; Embraer</v>
      </c>
      <c r="F5503" s="100">
        <v>8.8849999999999988E-3</v>
      </c>
      <c r="G5503" s="101">
        <v>14.855</v>
      </c>
      <c r="H5503" s="98">
        <v>0.14779</v>
      </c>
      <c r="I5503" s="20">
        <f t="shared" si="512"/>
        <v>1</v>
      </c>
      <c r="J5503" s="102">
        <f t="shared" si="513"/>
        <v>5.9811511275664753E-4</v>
      </c>
      <c r="K5503" s="102">
        <f t="shared" si="514"/>
        <v>4.0470607805443365E-3</v>
      </c>
      <c r="L5503" s="96">
        <f t="shared" si="515"/>
        <v>8.8849999999999988E-3</v>
      </c>
    </row>
    <row r="5504" spans="1:12" ht="13.95" customHeight="1" x14ac:dyDescent="0.3">
      <c r="A5504" s="94">
        <v>43555</v>
      </c>
      <c r="B5504" s="57" t="s">
        <v>387</v>
      </c>
      <c r="C5504" s="57" t="s">
        <v>117</v>
      </c>
      <c r="D5504" s="19" t="str">
        <f t="shared" si="510"/>
        <v>Cyclicals</v>
      </c>
      <c r="E5504" s="19" t="str">
        <f t="shared" si="511"/>
        <v>Cyclicals ex-WEG &amp; Embraer</v>
      </c>
      <c r="F5504" s="100">
        <v>7.5039999999999994E-3</v>
      </c>
      <c r="G5504" s="101">
        <v>12.818</v>
      </c>
      <c r="H5504" s="98">
        <v>0.14679</v>
      </c>
      <c r="I5504" s="20">
        <f t="shared" si="512"/>
        <v>1</v>
      </c>
      <c r="J5504" s="102">
        <f t="shared" si="513"/>
        <v>5.8542674364175375E-4</v>
      </c>
      <c r="K5504" s="102">
        <f t="shared" si="514"/>
        <v>3.988192272237576E-3</v>
      </c>
      <c r="L5504" s="96">
        <f t="shared" si="515"/>
        <v>7.5039999999999994E-3</v>
      </c>
    </row>
    <row r="5505" spans="1:12" ht="13.95" customHeight="1" x14ac:dyDescent="0.3">
      <c r="A5505" s="94">
        <v>43585</v>
      </c>
      <c r="B5505" s="57" t="s">
        <v>387</v>
      </c>
      <c r="C5505" s="57" t="s">
        <v>117</v>
      </c>
      <c r="D5505" s="19" t="str">
        <f t="shared" si="510"/>
        <v>Cyclicals</v>
      </c>
      <c r="E5505" s="19" t="str">
        <f t="shared" si="511"/>
        <v>Cyclicals ex-WEG &amp; Embraer</v>
      </c>
      <c r="F5505" s="100">
        <v>6.9849999999999999E-3</v>
      </c>
      <c r="G5505" s="101">
        <v>12.11</v>
      </c>
      <c r="H5505" s="98">
        <v>0.14315</v>
      </c>
      <c r="I5505" s="20">
        <f t="shared" si="512"/>
        <v>1</v>
      </c>
      <c r="J5505" s="102">
        <f t="shared" si="513"/>
        <v>5.7679603633360862E-4</v>
      </c>
      <c r="K5505" s="102">
        <f t="shared" si="514"/>
        <v>4.0293121643982443E-3</v>
      </c>
      <c r="L5505" s="96">
        <f t="shared" si="515"/>
        <v>6.9849999999999999E-3</v>
      </c>
    </row>
    <row r="5506" spans="1:12" ht="13.95" customHeight="1" x14ac:dyDescent="0.3">
      <c r="A5506" s="94">
        <v>43616</v>
      </c>
      <c r="B5506" s="57" t="s">
        <v>387</v>
      </c>
      <c r="C5506" s="57" t="s">
        <v>117</v>
      </c>
      <c r="D5506" s="19" t="str">
        <f t="shared" si="510"/>
        <v>Cyclicals</v>
      </c>
      <c r="E5506" s="19" t="str">
        <f t="shared" si="511"/>
        <v>Cyclicals ex-WEG &amp; Embraer</v>
      </c>
      <c r="F5506" s="100">
        <v>6.9010000000000009E-3</v>
      </c>
      <c r="G5506" s="101">
        <v>13.513</v>
      </c>
      <c r="H5506" s="98">
        <v>0.14000000000000001</v>
      </c>
      <c r="I5506" s="20">
        <f t="shared" si="512"/>
        <v>1</v>
      </c>
      <c r="J5506" s="102">
        <f t="shared" si="513"/>
        <v>5.106934063494414E-4</v>
      </c>
      <c r="K5506" s="102">
        <f t="shared" si="514"/>
        <v>3.6478100453531527E-3</v>
      </c>
      <c r="L5506" s="96">
        <f t="shared" si="515"/>
        <v>6.9010000000000009E-3</v>
      </c>
    </row>
    <row r="5507" spans="1:12" ht="13.95" customHeight="1" x14ac:dyDescent="0.3">
      <c r="A5507" s="94">
        <v>43646</v>
      </c>
      <c r="B5507" s="57" t="s">
        <v>387</v>
      </c>
      <c r="C5507" s="57" t="s">
        <v>117</v>
      </c>
      <c r="D5507" s="19" t="str">
        <f t="shared" si="510"/>
        <v>Cyclicals</v>
      </c>
      <c r="E5507" s="19" t="str">
        <f t="shared" si="511"/>
        <v>Cyclicals ex-WEG &amp; Embraer</v>
      </c>
      <c r="F5507" s="100">
        <v>6.7759999999999999E-3</v>
      </c>
      <c r="G5507" s="101">
        <v>14.03</v>
      </c>
      <c r="H5507" s="98">
        <v>0.13349</v>
      </c>
      <c r="I5507" s="20">
        <f t="shared" si="512"/>
        <v>1</v>
      </c>
      <c r="J5507" s="102">
        <f t="shared" si="513"/>
        <v>4.8296507483962936E-4</v>
      </c>
      <c r="K5507" s="102">
        <f t="shared" si="514"/>
        <v>3.6179869266583968E-3</v>
      </c>
      <c r="L5507" s="96">
        <f t="shared" si="515"/>
        <v>6.7759999999999999E-3</v>
      </c>
    </row>
    <row r="5508" spans="1:12" ht="13.95" customHeight="1" x14ac:dyDescent="0.3">
      <c r="A5508" s="94">
        <v>43677</v>
      </c>
      <c r="B5508" s="57" t="s">
        <v>387</v>
      </c>
      <c r="C5508" s="57" t="s">
        <v>117</v>
      </c>
      <c r="D5508" s="19" t="str">
        <f t="shared" si="510"/>
        <v>Cyclicals</v>
      </c>
      <c r="E5508" s="19" t="str">
        <f t="shared" si="511"/>
        <v>Cyclicals ex-WEG &amp; Embraer</v>
      </c>
      <c r="F5508" s="100">
        <v>7.3749999999999996E-3</v>
      </c>
      <c r="G5508" s="101">
        <v>14.999000000000001</v>
      </c>
      <c r="H5508" s="98">
        <v>0.13528999999999999</v>
      </c>
      <c r="I5508" s="20">
        <f t="shared" si="512"/>
        <v>1</v>
      </c>
      <c r="J5508" s="102">
        <f t="shared" si="513"/>
        <v>4.9169944662977533E-4</v>
      </c>
      <c r="K5508" s="102">
        <f t="shared" si="514"/>
        <v>3.6344108702030847E-3</v>
      </c>
      <c r="L5508" s="96">
        <f t="shared" si="515"/>
        <v>7.3749999999999996E-3</v>
      </c>
    </row>
    <row r="5509" spans="1:12" ht="13.95" customHeight="1" x14ac:dyDescent="0.3">
      <c r="A5509" s="94">
        <v>43708</v>
      </c>
      <c r="B5509" s="57" t="s">
        <v>387</v>
      </c>
      <c r="C5509" s="57" t="s">
        <v>117</v>
      </c>
      <c r="D5509" s="19" t="str">
        <f t="shared" ref="D5509:D5572" si="516">VLOOKUP(C5509,GicsMap,2,FALSE)</f>
        <v>Cyclicals</v>
      </c>
      <c r="E5509" s="19" t="str">
        <f t="shared" ref="E5509:E5572" si="517">IF(D5509="Cyclicals",IF(COUNTIF(GlobalList,B5509)&gt;0,"WEG &amp; Embraer","Cyclicals ex-WEG &amp; Embraer"),D5509)</f>
        <v>Cyclicals ex-WEG &amp; Embraer</v>
      </c>
      <c r="F5509" s="100">
        <v>7.3709999999999999E-3</v>
      </c>
      <c r="G5509" s="101">
        <v>14.933999999999999</v>
      </c>
      <c r="H5509" s="98">
        <v>0.13625999999999999</v>
      </c>
      <c r="I5509" s="20">
        <f t="shared" ref="I5509:I5572" si="518">IF(AND(ISNUMBER(G5509),ISNUMBER(H5509),G5509&gt;=PEmin,G5509&lt;=PEmax,H5509&gt;=ROEmin,H5509&lt;=ROEmax),1,0)</f>
        <v>1</v>
      </c>
      <c r="J5509" s="102">
        <f t="shared" ref="J5509:J5572" si="519">IF(I5509=1,F5509/G5509,0)</f>
        <v>4.93571715548413E-4</v>
      </c>
      <c r="K5509" s="102">
        <f t="shared" ref="K5509:K5572" si="520">IF(I5509=1,J5509/H5509,0)</f>
        <v>3.6222788459446134E-3</v>
      </c>
      <c r="L5509" s="96">
        <f t="shared" ref="L5509:L5572" si="521">I5509*F5509</f>
        <v>7.3709999999999999E-3</v>
      </c>
    </row>
    <row r="5510" spans="1:12" ht="13.95" customHeight="1" x14ac:dyDescent="0.3">
      <c r="A5510" s="94">
        <v>43738</v>
      </c>
      <c r="B5510" s="57" t="s">
        <v>387</v>
      </c>
      <c r="C5510" s="57" t="s">
        <v>117</v>
      </c>
      <c r="D5510" s="19" t="str">
        <f t="shared" si="516"/>
        <v>Cyclicals</v>
      </c>
      <c r="E5510" s="19" t="str">
        <f t="shared" si="517"/>
        <v>Cyclicals ex-WEG &amp; Embraer</v>
      </c>
      <c r="F5510" s="100">
        <v>7.5900000000000004E-3</v>
      </c>
      <c r="G5510" s="101">
        <v>15.869</v>
      </c>
      <c r="H5510" s="98">
        <v>0.13364000000000001</v>
      </c>
      <c r="I5510" s="20">
        <f t="shared" si="518"/>
        <v>1</v>
      </c>
      <c r="J5510" s="102">
        <f t="shared" si="519"/>
        <v>4.7829100762492916E-4</v>
      </c>
      <c r="K5510" s="102">
        <f t="shared" si="520"/>
        <v>3.5789509699560695E-3</v>
      </c>
      <c r="L5510" s="96">
        <f t="shared" si="521"/>
        <v>7.5900000000000004E-3</v>
      </c>
    </row>
    <row r="5511" spans="1:12" ht="13.95" customHeight="1" x14ac:dyDescent="0.3">
      <c r="A5511" s="94">
        <v>43769</v>
      </c>
      <c r="B5511" s="57" t="s">
        <v>387</v>
      </c>
      <c r="C5511" s="57" t="s">
        <v>117</v>
      </c>
      <c r="D5511" s="19" t="str">
        <f t="shared" si="516"/>
        <v>Cyclicals</v>
      </c>
      <c r="E5511" s="19" t="str">
        <f t="shared" si="517"/>
        <v>Cyclicals ex-WEG &amp; Embraer</v>
      </c>
      <c r="F5511" s="100">
        <v>7.4419999999999998E-3</v>
      </c>
      <c r="G5511" s="101">
        <v>16.231999999999999</v>
      </c>
      <c r="H5511" s="98">
        <v>0.13614999999999999</v>
      </c>
      <c r="I5511" s="20">
        <f t="shared" si="518"/>
        <v>1</v>
      </c>
      <c r="J5511" s="102">
        <f t="shared" si="519"/>
        <v>4.5847708230655496E-4</v>
      </c>
      <c r="K5511" s="102">
        <f t="shared" si="520"/>
        <v>3.3674409277014688E-3</v>
      </c>
      <c r="L5511" s="96">
        <f t="shared" si="521"/>
        <v>7.4419999999999998E-3</v>
      </c>
    </row>
    <row r="5512" spans="1:12" ht="13.95" customHeight="1" x14ac:dyDescent="0.3">
      <c r="A5512" s="94">
        <v>43799</v>
      </c>
      <c r="B5512" s="57" t="s">
        <v>387</v>
      </c>
      <c r="C5512" s="57" t="s">
        <v>117</v>
      </c>
      <c r="D5512" s="19" t="str">
        <f t="shared" si="516"/>
        <v>Cyclicals</v>
      </c>
      <c r="E5512" s="19" t="str">
        <f t="shared" si="517"/>
        <v>Cyclicals ex-WEG &amp; Embraer</v>
      </c>
      <c r="F5512" s="100">
        <v>8.1980000000000004E-3</v>
      </c>
      <c r="G5512" s="101">
        <v>17.349</v>
      </c>
      <c r="H5512" s="98">
        <v>0.13852</v>
      </c>
      <c r="I5512" s="20">
        <f t="shared" si="518"/>
        <v>1</v>
      </c>
      <c r="J5512" s="102">
        <f t="shared" si="519"/>
        <v>4.7253444002536173E-4</v>
      </c>
      <c r="K5512" s="102">
        <f t="shared" si="520"/>
        <v>3.411308403301774E-3</v>
      </c>
      <c r="L5512" s="96">
        <f t="shared" si="521"/>
        <v>8.1980000000000004E-3</v>
      </c>
    </row>
    <row r="5513" spans="1:12" ht="13.95" customHeight="1" x14ac:dyDescent="0.3">
      <c r="A5513" s="94">
        <v>43830</v>
      </c>
      <c r="B5513" s="57" t="s">
        <v>387</v>
      </c>
      <c r="C5513" s="57" t="s">
        <v>117</v>
      </c>
      <c r="D5513" s="19" t="str">
        <f t="shared" si="516"/>
        <v>Cyclicals</v>
      </c>
      <c r="E5513" s="19" t="str">
        <f t="shared" si="517"/>
        <v>Cyclicals ex-WEG &amp; Embraer</v>
      </c>
      <c r="F5513" s="100">
        <v>9.0679999999999997E-3</v>
      </c>
      <c r="G5513" s="101">
        <v>20.28</v>
      </c>
      <c r="H5513" s="98">
        <v>0.13925000000000001</v>
      </c>
      <c r="I5513" s="20">
        <f t="shared" si="518"/>
        <v>1</v>
      </c>
      <c r="J5513" s="102">
        <f t="shared" si="519"/>
        <v>4.4714003944773171E-4</v>
      </c>
      <c r="K5513" s="102">
        <f t="shared" si="520"/>
        <v>3.2110595292476241E-3</v>
      </c>
      <c r="L5513" s="96">
        <f t="shared" si="521"/>
        <v>9.0679999999999997E-3</v>
      </c>
    </row>
    <row r="5514" spans="1:12" ht="13.95" customHeight="1" x14ac:dyDescent="0.3">
      <c r="A5514" s="94">
        <v>43861</v>
      </c>
      <c r="B5514" s="57" t="s">
        <v>387</v>
      </c>
      <c r="C5514" s="57" t="s">
        <v>117</v>
      </c>
      <c r="D5514" s="19" t="str">
        <f t="shared" si="516"/>
        <v>Cyclicals</v>
      </c>
      <c r="E5514" s="19" t="str">
        <f t="shared" si="517"/>
        <v>Cyclicals ex-WEG &amp; Embraer</v>
      </c>
      <c r="F5514" s="100">
        <v>9.5460000000000007E-3</v>
      </c>
      <c r="G5514" s="101">
        <v>21.696000000000002</v>
      </c>
      <c r="H5514" s="98">
        <v>0.14555000000000001</v>
      </c>
      <c r="I5514" s="20">
        <f t="shared" si="518"/>
        <v>1</v>
      </c>
      <c r="J5514" s="102">
        <f t="shared" si="519"/>
        <v>4.3998893805309732E-4</v>
      </c>
      <c r="K5514" s="102">
        <f t="shared" si="520"/>
        <v>3.0229401446451205E-3</v>
      </c>
      <c r="L5514" s="96">
        <f t="shared" si="521"/>
        <v>9.5460000000000007E-3</v>
      </c>
    </row>
    <row r="5515" spans="1:12" ht="13.95" customHeight="1" x14ac:dyDescent="0.3">
      <c r="A5515" s="94">
        <v>43890</v>
      </c>
      <c r="B5515" s="57" t="s">
        <v>387</v>
      </c>
      <c r="C5515" s="57" t="s">
        <v>117</v>
      </c>
      <c r="D5515" s="19" t="str">
        <f t="shared" si="516"/>
        <v>Cyclicals</v>
      </c>
      <c r="E5515" s="19" t="str">
        <f t="shared" si="517"/>
        <v>Cyclicals ex-WEG &amp; Embraer</v>
      </c>
      <c r="F5515" s="100">
        <v>1.009E-2</v>
      </c>
      <c r="G5515" s="101">
        <v>20.13</v>
      </c>
      <c r="H5515" s="98">
        <v>0.14384</v>
      </c>
      <c r="I5515" s="20">
        <f t="shared" si="518"/>
        <v>1</v>
      </c>
      <c r="J5515" s="102">
        <f t="shared" si="519"/>
        <v>5.0124192747143573E-4</v>
      </c>
      <c r="K5515" s="102">
        <f t="shared" si="520"/>
        <v>3.4847186281384578E-3</v>
      </c>
      <c r="L5515" s="96">
        <f t="shared" si="521"/>
        <v>1.009E-2</v>
      </c>
    </row>
    <row r="5516" spans="1:12" ht="13.95" customHeight="1" x14ac:dyDescent="0.3">
      <c r="A5516" s="94">
        <v>43921</v>
      </c>
      <c r="B5516" s="57" t="s">
        <v>387</v>
      </c>
      <c r="C5516" s="57" t="s">
        <v>117</v>
      </c>
      <c r="D5516" s="19" t="str">
        <f t="shared" si="516"/>
        <v>Cyclicals</v>
      </c>
      <c r="E5516" s="19" t="str">
        <f t="shared" si="517"/>
        <v>Cyclicals ex-WEG &amp; Embraer</v>
      </c>
      <c r="F5516" s="100">
        <v>9.7640000000000001E-3</v>
      </c>
      <c r="G5516" s="101">
        <v>13.894</v>
      </c>
      <c r="H5516" s="98">
        <v>0.14129</v>
      </c>
      <c r="I5516" s="20">
        <f t="shared" si="518"/>
        <v>1</v>
      </c>
      <c r="J5516" s="102">
        <f t="shared" si="519"/>
        <v>7.0274938822513316E-4</v>
      </c>
      <c r="K5516" s="102">
        <f t="shared" si="520"/>
        <v>4.9738083956765034E-3</v>
      </c>
      <c r="L5516" s="96">
        <f t="shared" si="521"/>
        <v>9.7640000000000001E-3</v>
      </c>
    </row>
    <row r="5517" spans="1:12" ht="13.95" customHeight="1" x14ac:dyDescent="0.3">
      <c r="A5517" s="94">
        <v>43951</v>
      </c>
      <c r="B5517" s="57" t="s">
        <v>387</v>
      </c>
      <c r="C5517" s="57" t="s">
        <v>117</v>
      </c>
      <c r="D5517" s="19" t="str">
        <f t="shared" si="516"/>
        <v>Cyclicals</v>
      </c>
      <c r="E5517" s="19" t="str">
        <f t="shared" si="517"/>
        <v>Cyclicals ex-WEG &amp; Embraer</v>
      </c>
      <c r="F5517" s="100">
        <v>1.1911E-2</v>
      </c>
      <c r="G5517" s="101">
        <v>19.923999999999999</v>
      </c>
      <c r="H5517" s="98">
        <v>0.14007</v>
      </c>
      <c r="I5517" s="20">
        <f t="shared" si="518"/>
        <v>1</v>
      </c>
      <c r="J5517" s="102">
        <f t="shared" si="519"/>
        <v>5.9782172254567358E-4</v>
      </c>
      <c r="K5517" s="102">
        <f t="shared" si="520"/>
        <v>4.2680211504652933E-3</v>
      </c>
      <c r="L5517" s="96">
        <f t="shared" si="521"/>
        <v>1.1911E-2</v>
      </c>
    </row>
    <row r="5518" spans="1:12" ht="13.95" customHeight="1" x14ac:dyDescent="0.3">
      <c r="A5518" s="94">
        <v>43982</v>
      </c>
      <c r="B5518" s="57" t="s">
        <v>387</v>
      </c>
      <c r="C5518" s="57" t="s">
        <v>117</v>
      </c>
      <c r="D5518" s="19" t="str">
        <f t="shared" si="516"/>
        <v>Cyclicals</v>
      </c>
      <c r="E5518" s="19" t="str">
        <f t="shared" si="517"/>
        <v>Cyclicals ex-WEG &amp; Embraer</v>
      </c>
      <c r="F5518" s="100">
        <v>1.2456E-2</v>
      </c>
      <c r="G5518" s="101">
        <v>21.077999999999999</v>
      </c>
      <c r="H5518" s="98">
        <v>0.14474000000000001</v>
      </c>
      <c r="I5518" s="20">
        <f t="shared" si="518"/>
        <v>1</v>
      </c>
      <c r="J5518" s="102">
        <f t="shared" si="519"/>
        <v>5.909479077711358E-4</v>
      </c>
      <c r="K5518" s="102">
        <f t="shared" si="520"/>
        <v>4.0828237375372103E-3</v>
      </c>
      <c r="L5518" s="96">
        <f t="shared" si="521"/>
        <v>1.2456E-2</v>
      </c>
    </row>
    <row r="5519" spans="1:12" ht="13.95" customHeight="1" x14ac:dyDescent="0.3">
      <c r="A5519" s="94">
        <v>44012</v>
      </c>
      <c r="B5519" s="57" t="s">
        <v>387</v>
      </c>
      <c r="C5519" s="57" t="s">
        <v>117</v>
      </c>
      <c r="D5519" s="19" t="str">
        <f t="shared" si="516"/>
        <v>Cyclicals</v>
      </c>
      <c r="E5519" s="19" t="str">
        <f t="shared" si="517"/>
        <v>Cyclicals ex-WEG &amp; Embraer</v>
      </c>
      <c r="F5519" s="100">
        <v>1.3022000000000001E-2</v>
      </c>
      <c r="G5519" s="101">
        <v>24.233000000000001</v>
      </c>
      <c r="H5519" s="98">
        <v>0.14821000000000001</v>
      </c>
      <c r="I5519" s="20">
        <f t="shared" si="518"/>
        <v>1</v>
      </c>
      <c r="J5519" s="102">
        <f t="shared" si="519"/>
        <v>5.3736640118846207E-4</v>
      </c>
      <c r="K5519" s="102">
        <f t="shared" si="520"/>
        <v>3.6257094743165916E-3</v>
      </c>
      <c r="L5519" s="96">
        <f t="shared" si="521"/>
        <v>1.3022000000000001E-2</v>
      </c>
    </row>
    <row r="5520" spans="1:12" ht="13.95" customHeight="1" x14ac:dyDescent="0.3">
      <c r="A5520" s="94">
        <v>44043</v>
      </c>
      <c r="B5520" s="57" t="s">
        <v>387</v>
      </c>
      <c r="C5520" s="57" t="s">
        <v>117</v>
      </c>
      <c r="D5520" s="19" t="str">
        <f t="shared" si="516"/>
        <v>Cyclicals</v>
      </c>
      <c r="E5520" s="19" t="str">
        <f t="shared" si="517"/>
        <v>Cyclicals ex-WEG &amp; Embraer</v>
      </c>
      <c r="F5520" s="100">
        <v>1.5151E-2</v>
      </c>
      <c r="G5520" s="101">
        <v>24.645</v>
      </c>
      <c r="H5520" s="98">
        <v>0.12601000000000001</v>
      </c>
      <c r="I5520" s="20">
        <f t="shared" si="518"/>
        <v>1</v>
      </c>
      <c r="J5520" s="102">
        <f t="shared" si="519"/>
        <v>6.1476973016839117E-4</v>
      </c>
      <c r="K5520" s="102">
        <f t="shared" si="520"/>
        <v>4.8787376412061829E-3</v>
      </c>
      <c r="L5520" s="96">
        <f t="shared" si="521"/>
        <v>1.5151E-2</v>
      </c>
    </row>
    <row r="5521" spans="1:12" ht="13.95" customHeight="1" x14ac:dyDescent="0.3">
      <c r="A5521" s="94">
        <v>44074</v>
      </c>
      <c r="B5521" s="57" t="s">
        <v>387</v>
      </c>
      <c r="C5521" s="57" t="s">
        <v>117</v>
      </c>
      <c r="D5521" s="19" t="str">
        <f t="shared" si="516"/>
        <v>Cyclicals</v>
      </c>
      <c r="E5521" s="19" t="str">
        <f t="shared" si="517"/>
        <v>Cyclicals ex-WEG &amp; Embraer</v>
      </c>
      <c r="F5521" s="100">
        <v>1.4867999999999999E-2</v>
      </c>
      <c r="G5521" s="101">
        <v>23.042999999999999</v>
      </c>
      <c r="H5521" s="98">
        <v>9.1859999999999997E-2</v>
      </c>
      <c r="I5521" s="20">
        <f t="shared" si="518"/>
        <v>1</v>
      </c>
      <c r="J5521" s="102">
        <f t="shared" si="519"/>
        <v>6.4522848587423513E-4</v>
      </c>
      <c r="K5521" s="102">
        <f t="shared" si="520"/>
        <v>7.0240418666909984E-3</v>
      </c>
      <c r="L5521" s="96">
        <f t="shared" si="521"/>
        <v>1.4867999999999999E-2</v>
      </c>
    </row>
    <row r="5522" spans="1:12" ht="13.95" customHeight="1" x14ac:dyDescent="0.3">
      <c r="A5522" s="94">
        <v>44104</v>
      </c>
      <c r="B5522" s="57" t="s">
        <v>387</v>
      </c>
      <c r="C5522" s="57" t="s">
        <v>117</v>
      </c>
      <c r="D5522" s="19" t="str">
        <f t="shared" si="516"/>
        <v>Cyclicals</v>
      </c>
      <c r="E5522" s="19" t="str">
        <f t="shared" si="517"/>
        <v>Cyclicals ex-WEG &amp; Embraer</v>
      </c>
      <c r="F5522" s="100">
        <v>1.3701E-2</v>
      </c>
      <c r="G5522" s="101">
        <v>20.202999999999999</v>
      </c>
      <c r="H5522" s="98">
        <v>0.10986</v>
      </c>
      <c r="I5522" s="20">
        <f t="shared" si="518"/>
        <v>1</v>
      </c>
      <c r="J5522" s="102">
        <f t="shared" si="519"/>
        <v>6.7816660891946738E-4</v>
      </c>
      <c r="K5522" s="102">
        <f t="shared" si="520"/>
        <v>6.1730075452345471E-3</v>
      </c>
      <c r="L5522" s="96">
        <f t="shared" si="521"/>
        <v>1.3701E-2</v>
      </c>
    </row>
    <row r="5523" spans="1:12" ht="13.95" customHeight="1" x14ac:dyDescent="0.3">
      <c r="A5523" s="94">
        <v>44135</v>
      </c>
      <c r="B5523" s="57" t="s">
        <v>387</v>
      </c>
      <c r="C5523" s="57" t="s">
        <v>117</v>
      </c>
      <c r="D5523" s="19" t="str">
        <f t="shared" si="516"/>
        <v>Cyclicals</v>
      </c>
      <c r="E5523" s="19" t="str">
        <f t="shared" si="517"/>
        <v>Cyclicals ex-WEG &amp; Embraer</v>
      </c>
      <c r="F5523" s="100">
        <v>1.1257E-2</v>
      </c>
      <c r="G5523" s="101">
        <v>15.317</v>
      </c>
      <c r="H5523" s="98">
        <v>0.10451000000000001</v>
      </c>
      <c r="I5523" s="20">
        <f t="shared" si="518"/>
        <v>1</v>
      </c>
      <c r="J5523" s="102">
        <f t="shared" si="519"/>
        <v>7.3493503949859627E-4</v>
      </c>
      <c r="K5523" s="102">
        <f t="shared" si="520"/>
        <v>7.0321982537421895E-3</v>
      </c>
      <c r="L5523" s="96">
        <f t="shared" si="521"/>
        <v>1.1257E-2</v>
      </c>
    </row>
    <row r="5524" spans="1:12" ht="13.95" customHeight="1" x14ac:dyDescent="0.3">
      <c r="A5524" s="94">
        <v>44165</v>
      </c>
      <c r="B5524" s="57" t="s">
        <v>387</v>
      </c>
      <c r="C5524" s="57" t="s">
        <v>117</v>
      </c>
      <c r="D5524" s="19" t="str">
        <f t="shared" si="516"/>
        <v>Cyclicals</v>
      </c>
      <c r="E5524" s="19" t="str">
        <f t="shared" si="517"/>
        <v>Cyclicals ex-WEG &amp; Embraer</v>
      </c>
      <c r="F5524" s="100">
        <v>9.5960000000000004E-3</v>
      </c>
      <c r="G5524" s="101">
        <v>14.635</v>
      </c>
      <c r="H5524" s="98">
        <v>0.10779</v>
      </c>
      <c r="I5524" s="20">
        <f t="shared" si="518"/>
        <v>1</v>
      </c>
      <c r="J5524" s="102">
        <f t="shared" si="519"/>
        <v>6.5568841817560642E-4</v>
      </c>
      <c r="K5524" s="102">
        <f t="shared" si="520"/>
        <v>6.0830171460766903E-3</v>
      </c>
      <c r="L5524" s="96">
        <f t="shared" si="521"/>
        <v>9.5960000000000004E-3</v>
      </c>
    </row>
    <row r="5525" spans="1:12" ht="13.95" customHeight="1" x14ac:dyDescent="0.3">
      <c r="A5525" s="94">
        <v>44196</v>
      </c>
      <c r="B5525" s="57" t="s">
        <v>387</v>
      </c>
      <c r="C5525" s="57" t="s">
        <v>117</v>
      </c>
      <c r="D5525" s="19" t="str">
        <f t="shared" si="516"/>
        <v>Cyclicals</v>
      </c>
      <c r="E5525" s="19" t="str">
        <f t="shared" si="517"/>
        <v>Cyclicals ex-WEG &amp; Embraer</v>
      </c>
      <c r="F5525" s="100">
        <v>1.0034E-2</v>
      </c>
      <c r="G5525" s="101">
        <v>16.062000000000001</v>
      </c>
      <c r="H5525" s="98">
        <v>0.11484999999999999</v>
      </c>
      <c r="I5525" s="20">
        <f t="shared" si="518"/>
        <v>1</v>
      </c>
      <c r="J5525" s="102">
        <f t="shared" si="519"/>
        <v>6.2470427095006839E-4</v>
      </c>
      <c r="K5525" s="102">
        <f t="shared" si="520"/>
        <v>5.4393057984333344E-3</v>
      </c>
      <c r="L5525" s="96">
        <f t="shared" si="521"/>
        <v>1.0034E-2</v>
      </c>
    </row>
    <row r="5526" spans="1:12" ht="13.95" customHeight="1" x14ac:dyDescent="0.3">
      <c r="A5526" s="94">
        <v>44227</v>
      </c>
      <c r="B5526" s="57" t="s">
        <v>387</v>
      </c>
      <c r="C5526" s="57" t="s">
        <v>117</v>
      </c>
      <c r="D5526" s="19" t="str">
        <f t="shared" si="516"/>
        <v>Cyclicals</v>
      </c>
      <c r="E5526" s="19" t="str">
        <f t="shared" si="517"/>
        <v>Cyclicals ex-WEG &amp; Embraer</v>
      </c>
      <c r="F5526" s="100">
        <v>9.5999999999999992E-3</v>
      </c>
      <c r="G5526" s="101">
        <v>15.728999999999999</v>
      </c>
      <c r="H5526" s="98">
        <v>0.10566</v>
      </c>
      <c r="I5526" s="20">
        <f t="shared" si="518"/>
        <v>1</v>
      </c>
      <c r="J5526" s="102">
        <f t="shared" si="519"/>
        <v>6.1033759298111763E-4</v>
      </c>
      <c r="K5526" s="102">
        <f t="shared" si="520"/>
        <v>5.7764299922498357E-3</v>
      </c>
      <c r="L5526" s="96">
        <f t="shared" si="521"/>
        <v>9.5999999999999992E-3</v>
      </c>
    </row>
    <row r="5527" spans="1:12" ht="13.95" customHeight="1" x14ac:dyDescent="0.3">
      <c r="A5527" s="94">
        <v>44255</v>
      </c>
      <c r="B5527" s="57" t="s">
        <v>387</v>
      </c>
      <c r="C5527" s="57" t="s">
        <v>117</v>
      </c>
      <c r="D5527" s="19" t="str">
        <f t="shared" si="516"/>
        <v>Cyclicals</v>
      </c>
      <c r="E5527" s="19" t="str">
        <f t="shared" si="517"/>
        <v>Cyclicals ex-WEG &amp; Embraer</v>
      </c>
      <c r="F5527" s="100">
        <v>1.038E-2</v>
      </c>
      <c r="G5527" s="101">
        <v>16.797999999999998</v>
      </c>
      <c r="H5527" s="98">
        <v>0.10381</v>
      </c>
      <c r="I5527" s="20">
        <f t="shared" si="518"/>
        <v>1</v>
      </c>
      <c r="J5527" s="102">
        <f t="shared" si="519"/>
        <v>6.1793070603643303E-4</v>
      </c>
      <c r="K5527" s="102">
        <f t="shared" si="520"/>
        <v>5.9525161933959448E-3</v>
      </c>
      <c r="L5527" s="96">
        <f t="shared" si="521"/>
        <v>1.038E-2</v>
      </c>
    </row>
    <row r="5528" spans="1:12" ht="13.95" customHeight="1" x14ac:dyDescent="0.3">
      <c r="A5528" s="94">
        <v>44286</v>
      </c>
      <c r="B5528" s="57" t="s">
        <v>387</v>
      </c>
      <c r="C5528" s="57" t="s">
        <v>117</v>
      </c>
      <c r="D5528" s="19" t="str">
        <f t="shared" si="516"/>
        <v>Cyclicals</v>
      </c>
      <c r="E5528" s="19" t="str">
        <f t="shared" si="517"/>
        <v>Cyclicals ex-WEG &amp; Embraer</v>
      </c>
      <c r="F5528" s="100">
        <v>8.8400000000000006E-3</v>
      </c>
      <c r="G5528" s="101">
        <v>17.786999999999999</v>
      </c>
      <c r="H5528" s="98">
        <v>9.5670000000000005E-2</v>
      </c>
      <c r="I5528" s="20">
        <f t="shared" si="518"/>
        <v>1</v>
      </c>
      <c r="J5528" s="102">
        <f t="shared" si="519"/>
        <v>4.9699218530387373E-4</v>
      </c>
      <c r="K5528" s="102">
        <f t="shared" si="520"/>
        <v>5.1948592589513296E-3</v>
      </c>
      <c r="L5528" s="96">
        <f t="shared" si="521"/>
        <v>8.8400000000000006E-3</v>
      </c>
    </row>
    <row r="5529" spans="1:12" ht="13.95" customHeight="1" x14ac:dyDescent="0.3">
      <c r="A5529" s="94">
        <v>44316</v>
      </c>
      <c r="B5529" s="57" t="s">
        <v>387</v>
      </c>
      <c r="C5529" s="57" t="s">
        <v>117</v>
      </c>
      <c r="D5529" s="19" t="str">
        <f t="shared" si="516"/>
        <v>Cyclicals</v>
      </c>
      <c r="E5529" s="19" t="str">
        <f t="shared" si="517"/>
        <v>Cyclicals ex-WEG &amp; Embraer</v>
      </c>
      <c r="F5529" s="100">
        <v>8.2100000000000003E-3</v>
      </c>
      <c r="G5529" s="101">
        <v>15.118</v>
      </c>
      <c r="H5529" s="98">
        <v>7.2370000000000004E-2</v>
      </c>
      <c r="I5529" s="20">
        <f t="shared" si="518"/>
        <v>1</v>
      </c>
      <c r="J5529" s="102">
        <f t="shared" si="519"/>
        <v>5.4306125148829206E-4</v>
      </c>
      <c r="K5529" s="102">
        <f t="shared" si="520"/>
        <v>7.5039553888115521E-3</v>
      </c>
      <c r="L5529" s="96">
        <f t="shared" si="521"/>
        <v>8.2100000000000003E-3</v>
      </c>
    </row>
    <row r="5530" spans="1:12" ht="13.95" customHeight="1" x14ac:dyDescent="0.3">
      <c r="A5530" s="94">
        <v>44347</v>
      </c>
      <c r="B5530" s="57" t="s">
        <v>387</v>
      </c>
      <c r="C5530" s="57" t="s">
        <v>117</v>
      </c>
      <c r="D5530" s="19" t="str">
        <f t="shared" si="516"/>
        <v>Cyclicals</v>
      </c>
      <c r="E5530" s="19" t="str">
        <f t="shared" si="517"/>
        <v>Cyclicals ex-WEG &amp; Embraer</v>
      </c>
      <c r="F5530" s="100">
        <v>7.3699999999999998E-3</v>
      </c>
      <c r="G5530" s="101">
        <v>21.605</v>
      </c>
      <c r="H5530" s="98">
        <v>5.1580000000000001E-2</v>
      </c>
      <c r="I5530" s="20">
        <f t="shared" si="518"/>
        <v>1</v>
      </c>
      <c r="J5530" s="102">
        <f t="shared" si="519"/>
        <v>3.4112473964360103E-4</v>
      </c>
      <c r="K5530" s="102">
        <f t="shared" si="520"/>
        <v>6.6135079419077361E-3</v>
      </c>
      <c r="L5530" s="96">
        <f t="shared" si="521"/>
        <v>7.3699999999999998E-3</v>
      </c>
    </row>
    <row r="5531" spans="1:12" ht="13.95" customHeight="1" x14ac:dyDescent="0.3">
      <c r="A5531" s="94">
        <v>44377</v>
      </c>
      <c r="B5531" s="57" t="s">
        <v>387</v>
      </c>
      <c r="C5531" s="57" t="s">
        <v>117</v>
      </c>
      <c r="D5531" s="19" t="str">
        <f t="shared" si="516"/>
        <v>Cyclicals</v>
      </c>
      <c r="E5531" s="19" t="str">
        <f t="shared" si="517"/>
        <v>Cyclicals ex-WEG &amp; Embraer</v>
      </c>
      <c r="F5531" s="100">
        <v>7.9699999999999997E-3</v>
      </c>
      <c r="G5531" s="101">
        <v>31.991</v>
      </c>
      <c r="H5531" s="98">
        <v>1.6809999999999999E-2</v>
      </c>
      <c r="I5531" s="20">
        <f t="shared" si="518"/>
        <v>1</v>
      </c>
      <c r="J5531" s="102">
        <f t="shared" si="519"/>
        <v>2.4913256853490042E-4</v>
      </c>
      <c r="K5531" s="102">
        <f t="shared" si="520"/>
        <v>1.482049783074958E-2</v>
      </c>
      <c r="L5531" s="96">
        <f t="shared" si="521"/>
        <v>7.9699999999999997E-3</v>
      </c>
    </row>
    <row r="5532" spans="1:12" ht="13.95" customHeight="1" x14ac:dyDescent="0.3">
      <c r="A5532" s="94">
        <v>44408</v>
      </c>
      <c r="B5532" s="57" t="s">
        <v>387</v>
      </c>
      <c r="C5532" s="57" t="s">
        <v>117</v>
      </c>
      <c r="D5532" s="19" t="str">
        <f t="shared" si="516"/>
        <v>Cyclicals</v>
      </c>
      <c r="E5532" s="19" t="str">
        <f t="shared" si="517"/>
        <v>Cyclicals ex-WEG &amp; Embraer</v>
      </c>
      <c r="F5532" s="100">
        <v>2.7200000000000002E-3</v>
      </c>
      <c r="G5532" s="101">
        <v>29.843</v>
      </c>
      <c r="H5532" s="98">
        <v>1.1220000000000001E-2</v>
      </c>
      <c r="I5532" s="20">
        <f t="shared" si="518"/>
        <v>1</v>
      </c>
      <c r="J5532" s="102">
        <f t="shared" si="519"/>
        <v>9.1143651777636302E-5</v>
      </c>
      <c r="K5532" s="102">
        <f t="shared" si="520"/>
        <v>8.1233201227839842E-3</v>
      </c>
      <c r="L5532" s="96">
        <f t="shared" si="521"/>
        <v>2.7200000000000002E-3</v>
      </c>
    </row>
    <row r="5533" spans="1:12" ht="13.95" customHeight="1" x14ac:dyDescent="0.3">
      <c r="A5533" s="94">
        <v>44439</v>
      </c>
      <c r="B5533" s="57" t="s">
        <v>387</v>
      </c>
      <c r="C5533" s="57" t="s">
        <v>117</v>
      </c>
      <c r="D5533" s="19" t="str">
        <f t="shared" si="516"/>
        <v>Cyclicals</v>
      </c>
      <c r="E5533" s="19" t="str">
        <f t="shared" si="517"/>
        <v>Cyclicals ex-WEG &amp; Embraer</v>
      </c>
      <c r="F5533" s="100">
        <v>2.3600000000000001E-3</v>
      </c>
      <c r="G5533" s="101">
        <v>23.538</v>
      </c>
      <c r="H5533" s="98">
        <v>1.9800000000000002E-2</v>
      </c>
      <c r="I5533" s="20">
        <f t="shared" si="518"/>
        <v>1</v>
      </c>
      <c r="J5533" s="102">
        <f t="shared" si="519"/>
        <v>1.0026340385759198E-4</v>
      </c>
      <c r="K5533" s="102">
        <f t="shared" si="520"/>
        <v>5.063808275635958E-3</v>
      </c>
      <c r="L5533" s="96">
        <f t="shared" si="521"/>
        <v>2.3600000000000001E-3</v>
      </c>
    </row>
    <row r="5534" spans="1:12" ht="13.95" customHeight="1" x14ac:dyDescent="0.3">
      <c r="A5534" s="94">
        <v>44469</v>
      </c>
      <c r="B5534" s="57" t="s">
        <v>387</v>
      </c>
      <c r="C5534" s="57" t="s">
        <v>117</v>
      </c>
      <c r="D5534" s="19" t="str">
        <f t="shared" si="516"/>
        <v>Cyclicals</v>
      </c>
      <c r="E5534" s="19" t="str">
        <f t="shared" si="517"/>
        <v>Cyclicals ex-WEG &amp; Embraer</v>
      </c>
      <c r="F5534" s="100">
        <v>1.91E-3</v>
      </c>
      <c r="G5534" s="101">
        <v>75.557000000000002</v>
      </c>
      <c r="H5534" s="98">
        <v>2.445E-2</v>
      </c>
      <c r="I5534" s="20">
        <f t="shared" si="518"/>
        <v>1</v>
      </c>
      <c r="J5534" s="102">
        <f t="shared" si="519"/>
        <v>2.5278928491072965E-5</v>
      </c>
      <c r="K5534" s="102">
        <f t="shared" si="520"/>
        <v>1.0339030057698554E-3</v>
      </c>
      <c r="L5534" s="96">
        <f t="shared" si="521"/>
        <v>1.91E-3</v>
      </c>
    </row>
    <row r="5535" spans="1:12" ht="13.95" customHeight="1" x14ac:dyDescent="0.3">
      <c r="A5535" s="94">
        <v>44500</v>
      </c>
      <c r="B5535" s="57" t="s">
        <v>387</v>
      </c>
      <c r="C5535" s="57" t="s">
        <v>117</v>
      </c>
      <c r="D5535" s="19" t="str">
        <f t="shared" si="516"/>
        <v>Cyclicals</v>
      </c>
      <c r="E5535" s="19" t="str">
        <f t="shared" si="517"/>
        <v>Cyclicals ex-WEG &amp; Embraer</v>
      </c>
      <c r="F5535" s="100">
        <v>2.0699999999999998E-3</v>
      </c>
      <c r="G5535" s="101">
        <v>50.738999999999997</v>
      </c>
      <c r="H5535" s="98">
        <v>2.64E-2</v>
      </c>
      <c r="I5535" s="20">
        <f t="shared" si="518"/>
        <v>1</v>
      </c>
      <c r="J5535" s="102">
        <f t="shared" si="519"/>
        <v>4.0797020043753321E-5</v>
      </c>
      <c r="K5535" s="102">
        <f t="shared" si="520"/>
        <v>1.5453416683239895E-3</v>
      </c>
      <c r="L5535" s="96">
        <f t="shared" si="521"/>
        <v>2.0699999999999998E-3</v>
      </c>
    </row>
    <row r="5536" spans="1:12" ht="13.95" customHeight="1" x14ac:dyDescent="0.3">
      <c r="A5536" s="94">
        <v>44530</v>
      </c>
      <c r="B5536" s="57" t="s">
        <v>387</v>
      </c>
      <c r="C5536" s="57" t="s">
        <v>117</v>
      </c>
      <c r="D5536" s="19" t="str">
        <f t="shared" si="516"/>
        <v>Cyclicals</v>
      </c>
      <c r="E5536" s="19" t="str">
        <f t="shared" si="517"/>
        <v>Cyclicals ex-WEG &amp; Embraer</v>
      </c>
      <c r="F5536" s="100">
        <v>2.3900000000000002E-3</v>
      </c>
      <c r="G5536" s="101">
        <v>80.522999999999996</v>
      </c>
      <c r="H5536" s="98">
        <v>1.847E-2</v>
      </c>
      <c r="I5536" s="20">
        <f t="shared" si="518"/>
        <v>1</v>
      </c>
      <c r="J5536" s="102">
        <f t="shared" si="519"/>
        <v>2.9680960719297597E-5</v>
      </c>
      <c r="K5536" s="102">
        <f t="shared" si="520"/>
        <v>1.6069821721330587E-3</v>
      </c>
      <c r="L5536" s="96">
        <f t="shared" si="521"/>
        <v>2.3900000000000002E-3</v>
      </c>
    </row>
    <row r="5537" spans="1:12" ht="13.95" customHeight="1" x14ac:dyDescent="0.3">
      <c r="A5537" s="94">
        <v>44561</v>
      </c>
      <c r="B5537" s="57" t="s">
        <v>387</v>
      </c>
      <c r="C5537" s="57" t="s">
        <v>117</v>
      </c>
      <c r="D5537" s="19" t="str">
        <f t="shared" si="516"/>
        <v>Cyclicals</v>
      </c>
      <c r="E5537" s="19" t="str">
        <f t="shared" si="517"/>
        <v>Cyclicals ex-WEG &amp; Embraer</v>
      </c>
      <c r="F5537" s="100">
        <v>2.5100000000000001E-3</v>
      </c>
      <c r="G5537" s="101">
        <v>89.02</v>
      </c>
      <c r="H5537" s="98">
        <v>1.5800000000000002E-2</v>
      </c>
      <c r="I5537" s="20">
        <f t="shared" si="518"/>
        <v>1</v>
      </c>
      <c r="J5537" s="102">
        <f t="shared" si="519"/>
        <v>2.8195911031228938E-5</v>
      </c>
      <c r="K5537" s="102">
        <f t="shared" si="520"/>
        <v>1.784551331090439E-3</v>
      </c>
      <c r="L5537" s="96">
        <f t="shared" si="521"/>
        <v>2.5100000000000001E-3</v>
      </c>
    </row>
    <row r="5538" spans="1:12" ht="13.95" customHeight="1" x14ac:dyDescent="0.3">
      <c r="A5538" s="94">
        <v>44227</v>
      </c>
      <c r="B5538" s="57" t="s">
        <v>388</v>
      </c>
      <c r="C5538" s="57" t="s">
        <v>118</v>
      </c>
      <c r="D5538" s="19" t="str">
        <f t="shared" si="516"/>
        <v>Cyclicals</v>
      </c>
      <c r="E5538" s="19" t="str">
        <f t="shared" si="517"/>
        <v>Cyclicals ex-WEG &amp; Embraer</v>
      </c>
      <c r="F5538" s="100">
        <v>4.0100000000000014E-3</v>
      </c>
      <c r="G5538" s="101">
        <v>21.969000000000001</v>
      </c>
      <c r="H5538" s="98">
        <v>0.13930000000000001</v>
      </c>
      <c r="I5538" s="20">
        <f t="shared" si="518"/>
        <v>1</v>
      </c>
      <c r="J5538" s="102">
        <f t="shared" si="519"/>
        <v>1.8252992853566395E-4</v>
      </c>
      <c r="K5538" s="102">
        <f t="shared" si="520"/>
        <v>1.3103368882675086E-3</v>
      </c>
      <c r="L5538" s="96">
        <f t="shared" si="521"/>
        <v>4.0100000000000014E-3</v>
      </c>
    </row>
    <row r="5539" spans="1:12" ht="13.95" customHeight="1" x14ac:dyDescent="0.3">
      <c r="A5539" s="94">
        <v>44255</v>
      </c>
      <c r="B5539" s="57" t="s">
        <v>388</v>
      </c>
      <c r="C5539" s="57" t="s">
        <v>118</v>
      </c>
      <c r="D5539" s="19" t="str">
        <f t="shared" si="516"/>
        <v>Cyclicals</v>
      </c>
      <c r="E5539" s="19" t="str">
        <f t="shared" si="517"/>
        <v>Cyclicals ex-WEG &amp; Embraer</v>
      </c>
      <c r="F5539" s="100">
        <v>3.81E-3</v>
      </c>
      <c r="G5539" s="101">
        <v>18.971</v>
      </c>
      <c r="H5539" s="98">
        <v>0.13547000000000001</v>
      </c>
      <c r="I5539" s="20">
        <f t="shared" si="518"/>
        <v>1</v>
      </c>
      <c r="J5539" s="102">
        <f t="shared" si="519"/>
        <v>2.0083285013968688E-4</v>
      </c>
      <c r="K5539" s="102">
        <f t="shared" si="520"/>
        <v>1.4824894820970463E-3</v>
      </c>
      <c r="L5539" s="96">
        <f t="shared" si="521"/>
        <v>3.81E-3</v>
      </c>
    </row>
    <row r="5540" spans="1:12" ht="13.95" customHeight="1" x14ac:dyDescent="0.3">
      <c r="A5540" s="94">
        <v>44286</v>
      </c>
      <c r="B5540" s="57" t="s">
        <v>388</v>
      </c>
      <c r="C5540" s="57" t="s">
        <v>118</v>
      </c>
      <c r="D5540" s="19" t="str">
        <f t="shared" si="516"/>
        <v>Cyclicals</v>
      </c>
      <c r="E5540" s="19" t="str">
        <f t="shared" si="517"/>
        <v>Cyclicals ex-WEG &amp; Embraer</v>
      </c>
      <c r="F5540" s="100">
        <v>3.7599999999999999E-3</v>
      </c>
      <c r="G5540" s="101">
        <v>16.896000000000001</v>
      </c>
      <c r="H5540" s="98">
        <v>0.14285999999999999</v>
      </c>
      <c r="I5540" s="20">
        <f t="shared" si="518"/>
        <v>1</v>
      </c>
      <c r="J5540" s="102">
        <f t="shared" si="519"/>
        <v>2.2253787878787876E-4</v>
      </c>
      <c r="K5540" s="102">
        <f t="shared" si="520"/>
        <v>1.5577339968352148E-3</v>
      </c>
      <c r="L5540" s="96">
        <f t="shared" si="521"/>
        <v>3.7599999999999999E-3</v>
      </c>
    </row>
    <row r="5541" spans="1:12" ht="13.95" customHeight="1" x14ac:dyDescent="0.3">
      <c r="A5541" s="94">
        <v>44316</v>
      </c>
      <c r="B5541" s="57" t="s">
        <v>388</v>
      </c>
      <c r="C5541" s="57" t="s">
        <v>118</v>
      </c>
      <c r="D5541" s="19" t="str">
        <f t="shared" si="516"/>
        <v>Cyclicals</v>
      </c>
      <c r="E5541" s="19" t="str">
        <f t="shared" si="517"/>
        <v>Cyclicals ex-WEG &amp; Embraer</v>
      </c>
      <c r="F5541" s="100">
        <v>3.9699999999999996E-3</v>
      </c>
      <c r="G5541" s="101">
        <v>16.129000000000001</v>
      </c>
      <c r="H5541" s="98">
        <v>0.16031000000000001</v>
      </c>
      <c r="I5541" s="20">
        <f t="shared" si="518"/>
        <v>1</v>
      </c>
      <c r="J5541" s="102">
        <f t="shared" si="519"/>
        <v>2.4614049228098453E-4</v>
      </c>
      <c r="K5541" s="102">
        <f t="shared" si="520"/>
        <v>1.5354032329922308E-3</v>
      </c>
      <c r="L5541" s="96">
        <f t="shared" si="521"/>
        <v>3.9699999999999996E-3</v>
      </c>
    </row>
    <row r="5542" spans="1:12" ht="13.95" customHeight="1" x14ac:dyDescent="0.3">
      <c r="A5542" s="94">
        <v>44347</v>
      </c>
      <c r="B5542" s="57" t="s">
        <v>388</v>
      </c>
      <c r="C5542" s="57" t="s">
        <v>118</v>
      </c>
      <c r="D5542" s="19" t="str">
        <f t="shared" si="516"/>
        <v>Cyclicals</v>
      </c>
      <c r="E5542" s="19" t="str">
        <f t="shared" si="517"/>
        <v>Cyclicals ex-WEG &amp; Embraer</v>
      </c>
      <c r="F5542" s="100">
        <v>3.82E-3</v>
      </c>
      <c r="G5542" s="101">
        <v>15.912000000000001</v>
      </c>
      <c r="H5542" s="98">
        <v>0.16566</v>
      </c>
      <c r="I5542" s="20">
        <f t="shared" si="518"/>
        <v>1</v>
      </c>
      <c r="J5542" s="102">
        <f t="shared" si="519"/>
        <v>2.4007038712921066E-4</v>
      </c>
      <c r="K5542" s="102">
        <f t="shared" si="520"/>
        <v>1.4491753418399774E-3</v>
      </c>
      <c r="L5542" s="96">
        <f t="shared" si="521"/>
        <v>3.82E-3</v>
      </c>
    </row>
    <row r="5543" spans="1:12" ht="13.95" customHeight="1" x14ac:dyDescent="0.3">
      <c r="A5543" s="94">
        <v>44377</v>
      </c>
      <c r="B5543" s="57" t="s">
        <v>388</v>
      </c>
      <c r="C5543" s="57" t="s">
        <v>118</v>
      </c>
      <c r="D5543" s="19" t="str">
        <f t="shared" si="516"/>
        <v>Cyclicals</v>
      </c>
      <c r="E5543" s="19" t="str">
        <f t="shared" si="517"/>
        <v>Cyclicals ex-WEG &amp; Embraer</v>
      </c>
      <c r="F5543" s="100">
        <v>3.8700000000000002E-3</v>
      </c>
      <c r="G5543" s="101">
        <v>16.184000000000001</v>
      </c>
      <c r="H5543" s="98">
        <v>0.16793</v>
      </c>
      <c r="I5543" s="20">
        <f t="shared" si="518"/>
        <v>1</v>
      </c>
      <c r="J5543" s="102">
        <f t="shared" si="519"/>
        <v>2.3912506178942164E-4</v>
      </c>
      <c r="K5543" s="102">
        <f t="shared" si="520"/>
        <v>1.423956778356587E-3</v>
      </c>
      <c r="L5543" s="96">
        <f t="shared" si="521"/>
        <v>3.8700000000000002E-3</v>
      </c>
    </row>
    <row r="5544" spans="1:12" ht="13.95" customHeight="1" x14ac:dyDescent="0.3">
      <c r="A5544" s="94">
        <v>44408</v>
      </c>
      <c r="B5544" s="57" t="s">
        <v>388</v>
      </c>
      <c r="C5544" s="57" t="s">
        <v>118</v>
      </c>
      <c r="D5544" s="19" t="str">
        <f t="shared" si="516"/>
        <v>Cyclicals</v>
      </c>
      <c r="E5544" s="19" t="str">
        <f t="shared" si="517"/>
        <v>Cyclicals ex-WEG &amp; Embraer</v>
      </c>
      <c r="F5544" s="100">
        <v>3.9899999999999996E-3</v>
      </c>
      <c r="G5544" s="101">
        <v>15.798</v>
      </c>
      <c r="H5544" s="98">
        <v>0.16930000000000001</v>
      </c>
      <c r="I5544" s="20">
        <f t="shared" si="518"/>
        <v>1</v>
      </c>
      <c r="J5544" s="102">
        <f t="shared" si="519"/>
        <v>2.5256361564755027E-4</v>
      </c>
      <c r="K5544" s="102">
        <f t="shared" si="520"/>
        <v>1.4918110788396353E-3</v>
      </c>
      <c r="L5544" s="96">
        <f t="shared" si="521"/>
        <v>3.9899999999999996E-3</v>
      </c>
    </row>
    <row r="5545" spans="1:12" ht="13.95" customHeight="1" x14ac:dyDescent="0.3">
      <c r="A5545" s="94">
        <v>44439</v>
      </c>
      <c r="B5545" s="57" t="s">
        <v>388</v>
      </c>
      <c r="C5545" s="57" t="s">
        <v>118</v>
      </c>
      <c r="D5545" s="19" t="str">
        <f t="shared" si="516"/>
        <v>Cyclicals</v>
      </c>
      <c r="E5545" s="19" t="str">
        <f t="shared" si="517"/>
        <v>Cyclicals ex-WEG &amp; Embraer</v>
      </c>
      <c r="F5545" s="100">
        <v>3.7799999999999999E-3</v>
      </c>
      <c r="G5545" s="101">
        <v>13.53</v>
      </c>
      <c r="H5545" s="98">
        <v>0.17435</v>
      </c>
      <c r="I5545" s="20">
        <f t="shared" si="518"/>
        <v>1</v>
      </c>
      <c r="J5545" s="102">
        <f t="shared" si="519"/>
        <v>2.7937915742793794E-4</v>
      </c>
      <c r="K5545" s="102">
        <f t="shared" si="520"/>
        <v>1.602404114872027E-3</v>
      </c>
      <c r="L5545" s="96">
        <f t="shared" si="521"/>
        <v>3.7799999999999999E-3</v>
      </c>
    </row>
    <row r="5546" spans="1:12" ht="13.95" customHeight="1" x14ac:dyDescent="0.3">
      <c r="A5546" s="94">
        <v>44469</v>
      </c>
      <c r="B5546" s="57" t="s">
        <v>388</v>
      </c>
      <c r="C5546" s="57" t="s">
        <v>118</v>
      </c>
      <c r="D5546" s="19" t="str">
        <f t="shared" si="516"/>
        <v>Cyclicals</v>
      </c>
      <c r="E5546" s="19" t="str">
        <f t="shared" si="517"/>
        <v>Cyclicals ex-WEG &amp; Embraer</v>
      </c>
      <c r="F5546" s="100">
        <v>3.6600000000000001E-3</v>
      </c>
      <c r="G5546" s="101">
        <v>13.156000000000001</v>
      </c>
      <c r="H5546" s="98">
        <v>0.17393</v>
      </c>
      <c r="I5546" s="20">
        <f t="shared" si="518"/>
        <v>1</v>
      </c>
      <c r="J5546" s="102">
        <f t="shared" si="519"/>
        <v>2.7820006080875645E-4</v>
      </c>
      <c r="K5546" s="102">
        <f t="shared" si="520"/>
        <v>1.5994943989464524E-3</v>
      </c>
      <c r="L5546" s="96">
        <f t="shared" si="521"/>
        <v>3.6600000000000001E-3</v>
      </c>
    </row>
    <row r="5547" spans="1:12" ht="13.95" customHeight="1" x14ac:dyDescent="0.3">
      <c r="A5547" s="94">
        <v>44500</v>
      </c>
      <c r="B5547" s="57" t="s">
        <v>388</v>
      </c>
      <c r="C5547" s="57" t="s">
        <v>118</v>
      </c>
      <c r="D5547" s="19" t="str">
        <f t="shared" si="516"/>
        <v>Cyclicals</v>
      </c>
      <c r="E5547" s="19" t="str">
        <f t="shared" si="517"/>
        <v>Cyclicals ex-WEG &amp; Embraer</v>
      </c>
      <c r="F5547" s="100">
        <v>3.2200000000000002E-3</v>
      </c>
      <c r="G5547" s="101">
        <v>10.555</v>
      </c>
      <c r="H5547" s="98">
        <v>0.18848000000000001</v>
      </c>
      <c r="I5547" s="20">
        <f t="shared" si="518"/>
        <v>1</v>
      </c>
      <c r="J5547" s="102">
        <f t="shared" si="519"/>
        <v>3.0506868782567508E-4</v>
      </c>
      <c r="K5547" s="102">
        <f t="shared" si="520"/>
        <v>1.6185732588374102E-3</v>
      </c>
      <c r="L5547" s="96">
        <f t="shared" si="521"/>
        <v>3.2200000000000002E-3</v>
      </c>
    </row>
    <row r="5548" spans="1:12" ht="13.95" customHeight="1" x14ac:dyDescent="0.3">
      <c r="A5548" s="94">
        <v>44530</v>
      </c>
      <c r="B5548" s="57" t="s">
        <v>388</v>
      </c>
      <c r="C5548" s="57" t="s">
        <v>118</v>
      </c>
      <c r="D5548" s="19" t="str">
        <f t="shared" si="516"/>
        <v>Cyclicals</v>
      </c>
      <c r="E5548" s="19" t="str">
        <f t="shared" si="517"/>
        <v>Cyclicals ex-WEG &amp; Embraer</v>
      </c>
      <c r="F5548" s="100">
        <v>3.8500000000000001E-3</v>
      </c>
      <c r="G5548" s="101">
        <v>11.914999999999999</v>
      </c>
      <c r="H5548" s="98">
        <v>0.20166999999999999</v>
      </c>
      <c r="I5548" s="20">
        <f t="shared" si="518"/>
        <v>1</v>
      </c>
      <c r="J5548" s="102">
        <f t="shared" si="519"/>
        <v>3.2312211498111628E-4</v>
      </c>
      <c r="K5548" s="102">
        <f t="shared" si="520"/>
        <v>1.6022319382214326E-3</v>
      </c>
      <c r="L5548" s="96">
        <f t="shared" si="521"/>
        <v>3.8500000000000001E-3</v>
      </c>
    </row>
    <row r="5549" spans="1:12" ht="13.95" customHeight="1" x14ac:dyDescent="0.3">
      <c r="A5549" s="94">
        <v>44561</v>
      </c>
      <c r="B5549" s="57" t="s">
        <v>388</v>
      </c>
      <c r="C5549" s="57" t="s">
        <v>118</v>
      </c>
      <c r="D5549" s="19" t="str">
        <f t="shared" si="516"/>
        <v>Cyclicals</v>
      </c>
      <c r="E5549" s="19" t="str">
        <f t="shared" si="517"/>
        <v>Cyclicals ex-WEG &amp; Embraer</v>
      </c>
      <c r="F5549" s="100">
        <v>3.82E-3</v>
      </c>
      <c r="G5549" s="101">
        <v>11.88</v>
      </c>
      <c r="H5549" s="98">
        <v>0.20058000000000001</v>
      </c>
      <c r="I5549" s="20">
        <f t="shared" si="518"/>
        <v>1</v>
      </c>
      <c r="J5549" s="102">
        <f t="shared" si="519"/>
        <v>3.2154882154882154E-4</v>
      </c>
      <c r="K5549" s="102">
        <f t="shared" si="520"/>
        <v>1.6030951318617087E-3</v>
      </c>
      <c r="L5549" s="96">
        <f t="shared" si="521"/>
        <v>3.82E-3</v>
      </c>
    </row>
    <row r="5550" spans="1:12" ht="13.95" customHeight="1" x14ac:dyDescent="0.3">
      <c r="A5550" s="94">
        <v>44592</v>
      </c>
      <c r="B5550" s="57" t="s">
        <v>388</v>
      </c>
      <c r="C5550" s="57" t="s">
        <v>118</v>
      </c>
      <c r="D5550" s="19" t="str">
        <f t="shared" si="516"/>
        <v>Cyclicals</v>
      </c>
      <c r="E5550" s="19" t="str">
        <f t="shared" si="517"/>
        <v>Cyclicals ex-WEG &amp; Embraer</v>
      </c>
      <c r="F5550" s="100">
        <v>3.9899999999999996E-3</v>
      </c>
      <c r="G5550" s="101">
        <v>12.532999999999999</v>
      </c>
      <c r="H5550" s="98">
        <v>0.21195</v>
      </c>
      <c r="I5550" s="20">
        <f t="shared" si="518"/>
        <v>1</v>
      </c>
      <c r="J5550" s="102">
        <f t="shared" si="519"/>
        <v>3.1835953083858613E-4</v>
      </c>
      <c r="K5550" s="102">
        <f t="shared" si="520"/>
        <v>1.5020501572945795E-3</v>
      </c>
      <c r="L5550" s="96">
        <f t="shared" si="521"/>
        <v>3.9899999999999996E-3</v>
      </c>
    </row>
    <row r="5551" spans="1:12" ht="13.95" customHeight="1" x14ac:dyDescent="0.3">
      <c r="A5551" s="94">
        <v>44620</v>
      </c>
      <c r="B5551" s="57" t="s">
        <v>388</v>
      </c>
      <c r="C5551" s="57" t="s">
        <v>118</v>
      </c>
      <c r="D5551" s="19" t="str">
        <f t="shared" si="516"/>
        <v>Cyclicals</v>
      </c>
      <c r="E5551" s="19" t="str">
        <f t="shared" si="517"/>
        <v>Cyclicals ex-WEG &amp; Embraer</v>
      </c>
      <c r="F5551" s="100">
        <v>3.81E-3</v>
      </c>
      <c r="G5551" s="101">
        <v>12.223000000000001</v>
      </c>
      <c r="H5551" s="98">
        <v>0.20610000000000001</v>
      </c>
      <c r="I5551" s="20">
        <f t="shared" si="518"/>
        <v>1</v>
      </c>
      <c r="J5551" s="102">
        <f t="shared" si="519"/>
        <v>3.1170743679947641E-4</v>
      </c>
      <c r="K5551" s="102">
        <f t="shared" si="520"/>
        <v>1.51240871809547E-3</v>
      </c>
      <c r="L5551" s="96">
        <f t="shared" si="521"/>
        <v>3.81E-3</v>
      </c>
    </row>
    <row r="5552" spans="1:12" ht="13.95" customHeight="1" x14ac:dyDescent="0.3">
      <c r="A5552" s="94">
        <v>44651</v>
      </c>
      <c r="B5552" s="57" t="s">
        <v>388</v>
      </c>
      <c r="C5552" s="57" t="s">
        <v>118</v>
      </c>
      <c r="D5552" s="19" t="str">
        <f t="shared" si="516"/>
        <v>Cyclicals</v>
      </c>
      <c r="E5552" s="19" t="str">
        <f t="shared" si="517"/>
        <v>Cyclicals ex-WEG &amp; Embraer</v>
      </c>
      <c r="F5552" s="100">
        <v>3.8899999999999998E-3</v>
      </c>
      <c r="G5552" s="101">
        <v>12.401999999999999</v>
      </c>
      <c r="H5552" s="98">
        <v>0.20458999999999999</v>
      </c>
      <c r="I5552" s="20">
        <f t="shared" si="518"/>
        <v>1</v>
      </c>
      <c r="J5552" s="102">
        <f t="shared" si="519"/>
        <v>3.1365908724399289E-4</v>
      </c>
      <c r="K5552" s="102">
        <f t="shared" si="520"/>
        <v>1.533110549117713E-3</v>
      </c>
      <c r="L5552" s="96">
        <f t="shared" si="521"/>
        <v>3.8899999999999998E-3</v>
      </c>
    </row>
    <row r="5553" spans="1:12" ht="13.95" customHeight="1" x14ac:dyDescent="0.3">
      <c r="A5553" s="94">
        <v>44681</v>
      </c>
      <c r="B5553" s="57" t="s">
        <v>388</v>
      </c>
      <c r="C5553" s="57" t="s">
        <v>118</v>
      </c>
      <c r="D5553" s="19" t="str">
        <f t="shared" si="516"/>
        <v>Cyclicals</v>
      </c>
      <c r="E5553" s="19" t="str">
        <f t="shared" si="517"/>
        <v>Cyclicals ex-WEG &amp; Embraer</v>
      </c>
      <c r="F5553" s="100">
        <v>3.7399999999999998E-3</v>
      </c>
      <c r="G5553" s="101">
        <v>11.162000000000001</v>
      </c>
      <c r="H5553" s="98">
        <v>0.20426</v>
      </c>
      <c r="I5553" s="20">
        <f t="shared" si="518"/>
        <v>1</v>
      </c>
      <c r="J5553" s="102">
        <f t="shared" si="519"/>
        <v>3.3506540046586631E-4</v>
      </c>
      <c r="K5553" s="102">
        <f t="shared" si="520"/>
        <v>1.6403867642507898E-3</v>
      </c>
      <c r="L5553" s="96">
        <f t="shared" si="521"/>
        <v>3.7399999999999998E-3</v>
      </c>
    </row>
    <row r="5554" spans="1:12" ht="13.95" customHeight="1" x14ac:dyDescent="0.3">
      <c r="A5554" s="94">
        <v>44712</v>
      </c>
      <c r="B5554" s="57" t="s">
        <v>388</v>
      </c>
      <c r="C5554" s="57" t="s">
        <v>118</v>
      </c>
      <c r="D5554" s="19" t="str">
        <f t="shared" si="516"/>
        <v>Cyclicals</v>
      </c>
      <c r="E5554" s="19" t="str">
        <f t="shared" si="517"/>
        <v>Cyclicals ex-WEG &amp; Embraer</v>
      </c>
      <c r="F5554" s="100">
        <v>4.0200000000000001E-3</v>
      </c>
      <c r="G5554" s="101">
        <v>11.486000000000001</v>
      </c>
      <c r="H5554" s="98">
        <v>0.20712</v>
      </c>
      <c r="I5554" s="20">
        <f t="shared" si="518"/>
        <v>1</v>
      </c>
      <c r="J5554" s="102">
        <f t="shared" si="519"/>
        <v>3.4999129374891171E-4</v>
      </c>
      <c r="K5554" s="102">
        <f t="shared" si="520"/>
        <v>1.6897996028819608E-3</v>
      </c>
      <c r="L5554" s="96">
        <f t="shared" si="521"/>
        <v>4.0200000000000001E-3</v>
      </c>
    </row>
    <row r="5555" spans="1:12" ht="13.95" customHeight="1" x14ac:dyDescent="0.3">
      <c r="A5555" s="94">
        <v>44742</v>
      </c>
      <c r="B5555" s="57" t="s">
        <v>388</v>
      </c>
      <c r="C5555" s="57" t="s">
        <v>118</v>
      </c>
      <c r="D5555" s="19" t="str">
        <f t="shared" si="516"/>
        <v>Cyclicals</v>
      </c>
      <c r="E5555" s="19" t="str">
        <f t="shared" si="517"/>
        <v>Cyclicals ex-WEG &amp; Embraer</v>
      </c>
      <c r="F5555" s="100">
        <v>4.1599999999999996E-3</v>
      </c>
      <c r="G5555" s="101">
        <v>9.9209999999999994</v>
      </c>
      <c r="H5555" s="98">
        <v>0.20494000000000001</v>
      </c>
      <c r="I5555" s="20">
        <f t="shared" si="518"/>
        <v>1</v>
      </c>
      <c r="J5555" s="102">
        <f t="shared" si="519"/>
        <v>4.1931256929744987E-4</v>
      </c>
      <c r="K5555" s="102">
        <f t="shared" si="520"/>
        <v>2.0460260041839065E-3</v>
      </c>
      <c r="L5555" s="96">
        <f t="shared" si="521"/>
        <v>4.1599999999999996E-3</v>
      </c>
    </row>
    <row r="5556" spans="1:12" ht="13.95" customHeight="1" x14ac:dyDescent="0.3">
      <c r="A5556" s="94">
        <v>43465</v>
      </c>
      <c r="B5556" s="57" t="s">
        <v>389</v>
      </c>
      <c r="C5556" s="57" t="s">
        <v>120</v>
      </c>
      <c r="D5556" s="19" t="str">
        <f t="shared" si="516"/>
        <v>Cyclicals</v>
      </c>
      <c r="E5556" s="19" t="str">
        <f t="shared" si="517"/>
        <v>Cyclicals ex-WEG &amp; Embraer</v>
      </c>
      <c r="F5556" s="100">
        <v>2.6200000000000003E-4</v>
      </c>
      <c r="I5556" s="20">
        <f t="shared" si="518"/>
        <v>0</v>
      </c>
      <c r="J5556" s="102">
        <f t="shared" si="519"/>
        <v>0</v>
      </c>
      <c r="K5556" s="102">
        <f t="shared" si="520"/>
        <v>0</v>
      </c>
      <c r="L5556" s="96">
        <f t="shared" si="521"/>
        <v>0</v>
      </c>
    </row>
    <row r="5557" spans="1:12" ht="13.95" customHeight="1" x14ac:dyDescent="0.3">
      <c r="A5557" s="94">
        <v>43496</v>
      </c>
      <c r="B5557" s="57" t="s">
        <v>389</v>
      </c>
      <c r="C5557" s="57" t="s">
        <v>120</v>
      </c>
      <c r="D5557" s="19" t="str">
        <f t="shared" si="516"/>
        <v>Cyclicals</v>
      </c>
      <c r="E5557" s="19" t="str">
        <f t="shared" si="517"/>
        <v>Cyclicals ex-WEG &amp; Embraer</v>
      </c>
      <c r="F5557" s="100">
        <v>2.6699999999999998E-4</v>
      </c>
      <c r="I5557" s="20">
        <f t="shared" si="518"/>
        <v>0</v>
      </c>
      <c r="J5557" s="102">
        <f t="shared" si="519"/>
        <v>0</v>
      </c>
      <c r="K5557" s="102">
        <f t="shared" si="520"/>
        <v>0</v>
      </c>
      <c r="L5557" s="96">
        <f t="shared" si="521"/>
        <v>0</v>
      </c>
    </row>
    <row r="5558" spans="1:12" ht="13.95" customHeight="1" x14ac:dyDescent="0.3">
      <c r="A5558" s="94">
        <v>43524</v>
      </c>
      <c r="B5558" s="57" t="s">
        <v>389</v>
      </c>
      <c r="C5558" s="57" t="s">
        <v>120</v>
      </c>
      <c r="D5558" s="19" t="str">
        <f t="shared" si="516"/>
        <v>Cyclicals</v>
      </c>
      <c r="E5558" s="19" t="str">
        <f t="shared" si="517"/>
        <v>Cyclicals ex-WEG &amp; Embraer</v>
      </c>
      <c r="F5558" s="100">
        <v>2.4899999999999998E-4</v>
      </c>
      <c r="I5558" s="20">
        <f t="shared" si="518"/>
        <v>0</v>
      </c>
      <c r="J5558" s="102">
        <f t="shared" si="519"/>
        <v>0</v>
      </c>
      <c r="K5558" s="102">
        <f t="shared" si="520"/>
        <v>0</v>
      </c>
      <c r="L5558" s="96">
        <f t="shared" si="521"/>
        <v>0</v>
      </c>
    </row>
    <row r="5559" spans="1:12" ht="13.95" customHeight="1" x14ac:dyDescent="0.3">
      <c r="A5559" s="94">
        <v>43555</v>
      </c>
      <c r="B5559" s="57" t="s">
        <v>389</v>
      </c>
      <c r="C5559" s="57" t="s">
        <v>120</v>
      </c>
      <c r="D5559" s="19" t="str">
        <f t="shared" si="516"/>
        <v>Cyclicals</v>
      </c>
      <c r="E5559" s="19" t="str">
        <f t="shared" si="517"/>
        <v>Cyclicals ex-WEG &amp; Embraer</v>
      </c>
      <c r="F5559" s="100">
        <v>2.43E-4</v>
      </c>
      <c r="I5559" s="20">
        <f t="shared" si="518"/>
        <v>0</v>
      </c>
      <c r="J5559" s="102">
        <f t="shared" si="519"/>
        <v>0</v>
      </c>
      <c r="K5559" s="102">
        <f t="shared" si="520"/>
        <v>0</v>
      </c>
      <c r="L5559" s="96">
        <f t="shared" si="521"/>
        <v>0</v>
      </c>
    </row>
    <row r="5560" spans="1:12" ht="13.95" customHeight="1" x14ac:dyDescent="0.3">
      <c r="A5560" s="94">
        <v>43585</v>
      </c>
      <c r="B5560" s="57" t="s">
        <v>389</v>
      </c>
      <c r="C5560" s="57" t="s">
        <v>120</v>
      </c>
      <c r="D5560" s="19" t="str">
        <f t="shared" si="516"/>
        <v>Cyclicals</v>
      </c>
      <c r="E5560" s="19" t="str">
        <f t="shared" si="517"/>
        <v>Cyclicals ex-WEG &amp; Embraer</v>
      </c>
      <c r="F5560" s="100">
        <v>2.4899999999999998E-4</v>
      </c>
      <c r="I5560" s="20">
        <f t="shared" si="518"/>
        <v>0</v>
      </c>
      <c r="J5560" s="102">
        <f t="shared" si="519"/>
        <v>0</v>
      </c>
      <c r="K5560" s="102">
        <f t="shared" si="520"/>
        <v>0</v>
      </c>
      <c r="L5560" s="96">
        <f t="shared" si="521"/>
        <v>0</v>
      </c>
    </row>
    <row r="5561" spans="1:12" ht="13.95" customHeight="1" x14ac:dyDescent="0.3">
      <c r="A5561" s="94">
        <v>42674</v>
      </c>
      <c r="B5561" s="57" t="s">
        <v>240</v>
      </c>
      <c r="C5561" s="57" t="s">
        <v>117</v>
      </c>
      <c r="D5561" s="19" t="str">
        <f t="shared" si="516"/>
        <v>Cyclicals</v>
      </c>
      <c r="E5561" s="19" t="str">
        <f t="shared" si="517"/>
        <v>Cyclicals ex-WEG &amp; Embraer</v>
      </c>
      <c r="F5561" s="100">
        <v>1.584E-2</v>
      </c>
      <c r="G5561" s="101">
        <v>22.681999999999999</v>
      </c>
      <c r="H5561" s="98">
        <v>0.27234999999999998</v>
      </c>
      <c r="I5561" s="20">
        <f t="shared" si="518"/>
        <v>1</v>
      </c>
      <c r="J5561" s="102">
        <f t="shared" si="519"/>
        <v>6.9835111542192055E-4</v>
      </c>
      <c r="K5561" s="102">
        <f t="shared" si="520"/>
        <v>2.5641678554136978E-3</v>
      </c>
      <c r="L5561" s="96">
        <f t="shared" si="521"/>
        <v>1.584E-2</v>
      </c>
    </row>
    <row r="5562" spans="1:12" ht="13.95" customHeight="1" x14ac:dyDescent="0.3">
      <c r="A5562" s="94">
        <v>42704</v>
      </c>
      <c r="B5562" s="57" t="s">
        <v>240</v>
      </c>
      <c r="C5562" s="57" t="s">
        <v>117</v>
      </c>
      <c r="D5562" s="19" t="str">
        <f t="shared" si="516"/>
        <v>Cyclicals</v>
      </c>
      <c r="E5562" s="19" t="str">
        <f t="shared" si="517"/>
        <v>Cyclicals ex-WEG &amp; Embraer</v>
      </c>
      <c r="F5562" s="100">
        <v>1.397E-2</v>
      </c>
      <c r="G5562" s="101">
        <v>19.327000000000002</v>
      </c>
      <c r="H5562" s="98">
        <v>0.2636</v>
      </c>
      <c r="I5562" s="20">
        <f t="shared" si="518"/>
        <v>1</v>
      </c>
      <c r="J5562" s="102">
        <f t="shared" si="519"/>
        <v>7.2282299373932837E-4</v>
      </c>
      <c r="K5562" s="102">
        <f t="shared" si="520"/>
        <v>2.7421206135786356E-3</v>
      </c>
      <c r="L5562" s="96">
        <f t="shared" si="521"/>
        <v>1.397E-2</v>
      </c>
    </row>
    <row r="5563" spans="1:12" ht="13.95" customHeight="1" x14ac:dyDescent="0.3">
      <c r="A5563" s="94">
        <v>42735</v>
      </c>
      <c r="B5563" s="57" t="s">
        <v>240</v>
      </c>
      <c r="C5563" s="57" t="s">
        <v>117</v>
      </c>
      <c r="D5563" s="19" t="str">
        <f t="shared" si="516"/>
        <v>Cyclicals</v>
      </c>
      <c r="E5563" s="19" t="str">
        <f t="shared" si="517"/>
        <v>Cyclicals ex-WEG &amp; Embraer</v>
      </c>
      <c r="F5563" s="100">
        <v>1.4880000000000001E-2</v>
      </c>
      <c r="G5563" s="101">
        <v>19.646999999999998</v>
      </c>
      <c r="H5563" s="98">
        <v>0.26473999999999998</v>
      </c>
      <c r="I5563" s="20">
        <f t="shared" si="518"/>
        <v>1</v>
      </c>
      <c r="J5563" s="102">
        <f t="shared" si="519"/>
        <v>7.5736753702855411E-4</v>
      </c>
      <c r="K5563" s="102">
        <f t="shared" si="520"/>
        <v>2.8607975259823002E-3</v>
      </c>
      <c r="L5563" s="96">
        <f t="shared" si="521"/>
        <v>1.4880000000000001E-2</v>
      </c>
    </row>
    <row r="5564" spans="1:12" ht="13.95" customHeight="1" x14ac:dyDescent="0.3">
      <c r="A5564" s="94">
        <v>42766</v>
      </c>
      <c r="B5564" s="57" t="s">
        <v>240</v>
      </c>
      <c r="C5564" s="57" t="s">
        <v>117</v>
      </c>
      <c r="D5564" s="19" t="str">
        <f t="shared" si="516"/>
        <v>Cyclicals</v>
      </c>
      <c r="E5564" s="19" t="str">
        <f t="shared" si="517"/>
        <v>Cyclicals ex-WEG &amp; Embraer</v>
      </c>
      <c r="F5564" s="100">
        <v>1.405E-2</v>
      </c>
      <c r="G5564" s="101">
        <v>20.497</v>
      </c>
      <c r="H5564" s="98">
        <v>0.25746999999999998</v>
      </c>
      <c r="I5564" s="20">
        <f t="shared" si="518"/>
        <v>1</v>
      </c>
      <c r="J5564" s="102">
        <f t="shared" si="519"/>
        <v>6.8546616578035811E-4</v>
      </c>
      <c r="K5564" s="102">
        <f t="shared" si="520"/>
        <v>2.6623146998887566E-3</v>
      </c>
      <c r="L5564" s="96">
        <f t="shared" si="521"/>
        <v>1.405E-2</v>
      </c>
    </row>
    <row r="5565" spans="1:12" ht="13.95" customHeight="1" x14ac:dyDescent="0.3">
      <c r="A5565" s="94">
        <v>42794</v>
      </c>
      <c r="B5565" s="57" t="s">
        <v>240</v>
      </c>
      <c r="C5565" s="57" t="s">
        <v>117</v>
      </c>
      <c r="D5565" s="19" t="str">
        <f t="shared" si="516"/>
        <v>Cyclicals</v>
      </c>
      <c r="E5565" s="19" t="str">
        <f t="shared" si="517"/>
        <v>Cyclicals ex-WEG &amp; Embraer</v>
      </c>
      <c r="F5565" s="100">
        <v>1.494E-2</v>
      </c>
      <c r="G5565" s="101">
        <v>21.879000000000001</v>
      </c>
      <c r="H5565" s="98">
        <v>0.25413999999999998</v>
      </c>
      <c r="I5565" s="20">
        <f t="shared" si="518"/>
        <v>1</v>
      </c>
      <c r="J5565" s="102">
        <f t="shared" si="519"/>
        <v>6.8284656519950631E-4</v>
      </c>
      <c r="K5565" s="102">
        <f t="shared" si="520"/>
        <v>2.6868913402042431E-3</v>
      </c>
      <c r="L5565" s="96">
        <f t="shared" si="521"/>
        <v>1.494E-2</v>
      </c>
    </row>
    <row r="5566" spans="1:12" ht="13.95" customHeight="1" x14ac:dyDescent="0.3">
      <c r="A5566" s="94">
        <v>42825</v>
      </c>
      <c r="B5566" s="57" t="s">
        <v>240</v>
      </c>
      <c r="C5566" s="57" t="s">
        <v>117</v>
      </c>
      <c r="D5566" s="19" t="str">
        <f t="shared" si="516"/>
        <v>Cyclicals</v>
      </c>
      <c r="E5566" s="19" t="str">
        <f t="shared" si="517"/>
        <v>Cyclicals ex-WEG &amp; Embraer</v>
      </c>
      <c r="F5566" s="100">
        <v>1.6400000000000001E-2</v>
      </c>
      <c r="G5566" s="101">
        <v>23.341000000000001</v>
      </c>
      <c r="H5566" s="98">
        <v>0.25629999999999997</v>
      </c>
      <c r="I5566" s="20">
        <f t="shared" si="518"/>
        <v>1</v>
      </c>
      <c r="J5566" s="102">
        <f t="shared" si="519"/>
        <v>7.0262627993659228E-4</v>
      </c>
      <c r="K5566" s="102">
        <f t="shared" si="520"/>
        <v>2.7414213029129629E-3</v>
      </c>
      <c r="L5566" s="96">
        <f t="shared" si="521"/>
        <v>1.6400000000000001E-2</v>
      </c>
    </row>
    <row r="5567" spans="1:12" ht="13.95" customHeight="1" x14ac:dyDescent="0.3">
      <c r="A5567" s="94">
        <v>42855</v>
      </c>
      <c r="B5567" s="57" t="s">
        <v>240</v>
      </c>
      <c r="C5567" s="57" t="s">
        <v>117</v>
      </c>
      <c r="D5567" s="19" t="str">
        <f t="shared" si="516"/>
        <v>Cyclicals</v>
      </c>
      <c r="E5567" s="19" t="str">
        <f t="shared" si="517"/>
        <v>Cyclicals ex-WEG &amp; Embraer</v>
      </c>
      <c r="F5567" s="100">
        <v>1.7350000000000001E-2</v>
      </c>
      <c r="G5567" s="101">
        <v>24.474</v>
      </c>
      <c r="H5567" s="98">
        <v>0.26211000000000001</v>
      </c>
      <c r="I5567" s="20">
        <f t="shared" si="518"/>
        <v>1</v>
      </c>
      <c r="J5567" s="102">
        <f t="shared" si="519"/>
        <v>7.0891558388493916E-4</v>
      </c>
      <c r="K5567" s="102">
        <f t="shared" si="520"/>
        <v>2.704649131604819E-3</v>
      </c>
      <c r="L5567" s="96">
        <f t="shared" si="521"/>
        <v>1.7350000000000001E-2</v>
      </c>
    </row>
    <row r="5568" spans="1:12" ht="13.95" customHeight="1" x14ac:dyDescent="0.3">
      <c r="A5568" s="94">
        <v>42886</v>
      </c>
      <c r="B5568" s="57" t="s">
        <v>240</v>
      </c>
      <c r="C5568" s="57" t="s">
        <v>117</v>
      </c>
      <c r="D5568" s="19" t="str">
        <f t="shared" si="516"/>
        <v>Cyclicals</v>
      </c>
      <c r="E5568" s="19" t="str">
        <f t="shared" si="517"/>
        <v>Cyclicals ex-WEG &amp; Embraer</v>
      </c>
      <c r="F5568" s="100">
        <v>1.7950000000000001E-2</v>
      </c>
      <c r="G5568" s="101">
        <v>23.446000000000002</v>
      </c>
      <c r="H5568" s="98">
        <v>0.25833</v>
      </c>
      <c r="I5568" s="20">
        <f t="shared" si="518"/>
        <v>1</v>
      </c>
      <c r="J5568" s="102">
        <f t="shared" si="519"/>
        <v>7.6558901305126667E-4</v>
      </c>
      <c r="K5568" s="102">
        <f t="shared" si="520"/>
        <v>2.9636086132128155E-3</v>
      </c>
      <c r="L5568" s="96">
        <f t="shared" si="521"/>
        <v>1.7950000000000001E-2</v>
      </c>
    </row>
    <row r="5569" spans="1:12" ht="13.95" customHeight="1" x14ac:dyDescent="0.3">
      <c r="A5569" s="94">
        <v>42916</v>
      </c>
      <c r="B5569" s="57" t="s">
        <v>240</v>
      </c>
      <c r="C5569" s="57" t="s">
        <v>117</v>
      </c>
      <c r="D5569" s="19" t="str">
        <f t="shared" si="516"/>
        <v>Cyclicals</v>
      </c>
      <c r="E5569" s="19" t="str">
        <f t="shared" si="517"/>
        <v>Cyclicals ex-WEG &amp; Embraer</v>
      </c>
      <c r="F5569" s="100">
        <v>1.8450000000000001E-2</v>
      </c>
      <c r="G5569" s="101">
        <v>23.948</v>
      </c>
      <c r="H5569" s="98">
        <v>0.25946000000000002</v>
      </c>
      <c r="I5569" s="20">
        <f t="shared" si="518"/>
        <v>1</v>
      </c>
      <c r="J5569" s="102">
        <f t="shared" si="519"/>
        <v>7.7041924169032904E-4</v>
      </c>
      <c r="K5569" s="102">
        <f t="shared" si="520"/>
        <v>2.9693179746023623E-3</v>
      </c>
      <c r="L5569" s="96">
        <f t="shared" si="521"/>
        <v>1.8450000000000001E-2</v>
      </c>
    </row>
    <row r="5570" spans="1:12" ht="13.95" customHeight="1" x14ac:dyDescent="0.3">
      <c r="A5570" s="94">
        <v>42947</v>
      </c>
      <c r="B5570" s="57" t="s">
        <v>240</v>
      </c>
      <c r="C5570" s="57" t="s">
        <v>117</v>
      </c>
      <c r="D5570" s="19" t="str">
        <f t="shared" si="516"/>
        <v>Cyclicals</v>
      </c>
      <c r="E5570" s="19" t="str">
        <f t="shared" si="517"/>
        <v>Cyclicals ex-WEG &amp; Embraer</v>
      </c>
      <c r="F5570" s="100">
        <v>1.9099999999999999E-2</v>
      </c>
      <c r="G5570" s="101">
        <v>24.61</v>
      </c>
      <c r="H5570" s="98">
        <v>0.26150000000000001</v>
      </c>
      <c r="I5570" s="20">
        <f t="shared" si="518"/>
        <v>1</v>
      </c>
      <c r="J5570" s="102">
        <f t="shared" si="519"/>
        <v>7.761072734660707E-4</v>
      </c>
      <c r="K5570" s="102">
        <f t="shared" si="520"/>
        <v>2.9679054434648975E-3</v>
      </c>
      <c r="L5570" s="96">
        <f t="shared" si="521"/>
        <v>1.9099999999999999E-2</v>
      </c>
    </row>
    <row r="5571" spans="1:12" ht="13.95" customHeight="1" x14ac:dyDescent="0.3">
      <c r="A5571" s="94">
        <v>42978</v>
      </c>
      <c r="B5571" s="57" t="s">
        <v>240</v>
      </c>
      <c r="C5571" s="57" t="s">
        <v>117</v>
      </c>
      <c r="D5571" s="19" t="str">
        <f t="shared" si="516"/>
        <v>Cyclicals</v>
      </c>
      <c r="E5571" s="19" t="str">
        <f t="shared" si="517"/>
        <v>Cyclicals ex-WEG &amp; Embraer</v>
      </c>
      <c r="F5571" s="100">
        <v>1.8360000000000001E-2</v>
      </c>
      <c r="G5571" s="101">
        <v>24.853000000000002</v>
      </c>
      <c r="H5571" s="98">
        <v>0.26663999999999999</v>
      </c>
      <c r="I5571" s="20">
        <f t="shared" si="518"/>
        <v>1</v>
      </c>
      <c r="J5571" s="102">
        <f t="shared" si="519"/>
        <v>7.3874381362410975E-4</v>
      </c>
      <c r="K5571" s="102">
        <f t="shared" si="520"/>
        <v>2.7705663577261841E-3</v>
      </c>
      <c r="L5571" s="96">
        <f t="shared" si="521"/>
        <v>1.8360000000000001E-2</v>
      </c>
    </row>
    <row r="5572" spans="1:12" ht="13.95" customHeight="1" x14ac:dyDescent="0.3">
      <c r="A5572" s="94">
        <v>43008</v>
      </c>
      <c r="B5572" s="57" t="s">
        <v>240</v>
      </c>
      <c r="C5572" s="57" t="s">
        <v>117</v>
      </c>
      <c r="D5572" s="19" t="str">
        <f t="shared" si="516"/>
        <v>Cyclicals</v>
      </c>
      <c r="E5572" s="19" t="str">
        <f t="shared" si="517"/>
        <v>Cyclicals ex-WEG &amp; Embraer</v>
      </c>
      <c r="F5572" s="100">
        <v>2.0760000000000001E-2</v>
      </c>
      <c r="G5572" s="101">
        <v>28.905999999999999</v>
      </c>
      <c r="H5572" s="98">
        <v>0.26684999999999998</v>
      </c>
      <c r="I5572" s="20">
        <f t="shared" si="518"/>
        <v>1</v>
      </c>
      <c r="J5572" s="102">
        <f t="shared" si="519"/>
        <v>7.1818999515671489E-4</v>
      </c>
      <c r="K5572" s="102">
        <f t="shared" si="520"/>
        <v>2.6913621703455685E-3</v>
      </c>
      <c r="L5572" s="96">
        <f t="shared" si="521"/>
        <v>2.0760000000000001E-2</v>
      </c>
    </row>
    <row r="5573" spans="1:12" ht="13.95" customHeight="1" x14ac:dyDescent="0.3">
      <c r="A5573" s="94">
        <v>43039</v>
      </c>
      <c r="B5573" s="57" t="s">
        <v>240</v>
      </c>
      <c r="C5573" s="57" t="s">
        <v>117</v>
      </c>
      <c r="D5573" s="19" t="str">
        <f t="shared" ref="D5573:D5636" si="522">VLOOKUP(C5573,GicsMap,2,FALSE)</f>
        <v>Cyclicals</v>
      </c>
      <c r="E5573" s="19" t="str">
        <f t="shared" ref="E5573:E5636" si="523">IF(D5573="Cyclicals",IF(COUNTIF(GlobalList,B5573)&gt;0,"WEG &amp; Embraer","Cyclicals ex-WEG &amp; Embraer"),D5573)</f>
        <v>Cyclicals ex-WEG &amp; Embraer</v>
      </c>
      <c r="F5573" s="100">
        <v>1.984E-2</v>
      </c>
      <c r="G5573" s="101">
        <v>26.645</v>
      </c>
      <c r="H5573" s="98">
        <v>0.27013999999999999</v>
      </c>
      <c r="I5573" s="20">
        <f t="shared" ref="I5573:I5636" si="524">IF(AND(ISNUMBER(G5573),ISNUMBER(H5573),G5573&gt;=PEmin,G5573&lt;=PEmax,H5573&gt;=ROEmin,H5573&lt;=ROEmax),1,0)</f>
        <v>1</v>
      </c>
      <c r="J5573" s="102">
        <f t="shared" ref="J5573:J5636" si="525">IF(I5573=1,F5573/G5573,0)</f>
        <v>7.4460499155563898E-4</v>
      </c>
      <c r="K5573" s="102">
        <f t="shared" ref="K5573:K5636" si="526">IF(I5573=1,J5573/H5573,0)</f>
        <v>2.7563670376680202E-3</v>
      </c>
      <c r="L5573" s="96">
        <f t="shared" ref="L5573:L5636" si="527">I5573*F5573</f>
        <v>1.984E-2</v>
      </c>
    </row>
    <row r="5574" spans="1:12" ht="13.95" customHeight="1" x14ac:dyDescent="0.3">
      <c r="A5574" s="94">
        <v>43069</v>
      </c>
      <c r="B5574" s="57" t="s">
        <v>240</v>
      </c>
      <c r="C5574" s="57" t="s">
        <v>117</v>
      </c>
      <c r="D5574" s="19" t="str">
        <f t="shared" si="522"/>
        <v>Cyclicals</v>
      </c>
      <c r="E5574" s="19" t="str">
        <f t="shared" si="523"/>
        <v>Cyclicals ex-WEG &amp; Embraer</v>
      </c>
      <c r="F5574" s="100">
        <v>2.0299999999999999E-2</v>
      </c>
      <c r="G5574" s="101">
        <v>25.526</v>
      </c>
      <c r="H5574" s="98">
        <v>0.27240999999999999</v>
      </c>
      <c r="I5574" s="20">
        <f t="shared" si="524"/>
        <v>1</v>
      </c>
      <c r="J5574" s="102">
        <f t="shared" si="525"/>
        <v>7.9526757032045753E-4</v>
      </c>
      <c r="K5574" s="102">
        <f t="shared" si="526"/>
        <v>2.9193773001007948E-3</v>
      </c>
      <c r="L5574" s="96">
        <f t="shared" si="527"/>
        <v>2.0299999999999999E-2</v>
      </c>
    </row>
    <row r="5575" spans="1:12" ht="13.95" customHeight="1" x14ac:dyDescent="0.3">
      <c r="A5575" s="94">
        <v>43100</v>
      </c>
      <c r="B5575" s="57" t="s">
        <v>240</v>
      </c>
      <c r="C5575" s="57" t="s">
        <v>117</v>
      </c>
      <c r="D5575" s="19" t="str">
        <f t="shared" si="522"/>
        <v>Cyclicals</v>
      </c>
      <c r="E5575" s="19" t="str">
        <f t="shared" si="523"/>
        <v>Cyclicals ex-WEG &amp; Embraer</v>
      </c>
      <c r="F5575" s="100">
        <v>1.9220000000000001E-2</v>
      </c>
      <c r="G5575" s="101">
        <v>25.933</v>
      </c>
      <c r="H5575" s="98">
        <v>0.27168999999999999</v>
      </c>
      <c r="I5575" s="20">
        <f t="shared" si="524"/>
        <v>1</v>
      </c>
      <c r="J5575" s="102">
        <f t="shared" si="525"/>
        <v>7.4114063162765594E-4</v>
      </c>
      <c r="K5575" s="102">
        <f t="shared" si="526"/>
        <v>2.7278907270332216E-3</v>
      </c>
      <c r="L5575" s="96">
        <f t="shared" si="527"/>
        <v>1.9220000000000001E-2</v>
      </c>
    </row>
    <row r="5576" spans="1:12" ht="13.95" customHeight="1" x14ac:dyDescent="0.3">
      <c r="A5576" s="94">
        <v>43131</v>
      </c>
      <c r="B5576" s="57" t="s">
        <v>240</v>
      </c>
      <c r="C5576" s="57" t="s">
        <v>117</v>
      </c>
      <c r="D5576" s="19" t="str">
        <f t="shared" si="522"/>
        <v>Cyclicals</v>
      </c>
      <c r="E5576" s="19" t="str">
        <f t="shared" si="523"/>
        <v>Cyclicals ex-WEG &amp; Embraer</v>
      </c>
      <c r="F5576" s="100">
        <v>1.8689999999999998E-2</v>
      </c>
      <c r="G5576" s="101">
        <v>27.279</v>
      </c>
      <c r="H5576" s="98">
        <v>0.26884999999999998</v>
      </c>
      <c r="I5576" s="20">
        <f t="shared" si="524"/>
        <v>1</v>
      </c>
      <c r="J5576" s="102">
        <f t="shared" si="525"/>
        <v>6.8514241724403383E-4</v>
      </c>
      <c r="K5576" s="102">
        <f t="shared" si="526"/>
        <v>2.5484188850438305E-3</v>
      </c>
      <c r="L5576" s="96">
        <f t="shared" si="527"/>
        <v>1.8689999999999998E-2</v>
      </c>
    </row>
    <row r="5577" spans="1:12" ht="13.95" customHeight="1" x14ac:dyDescent="0.3">
      <c r="A5577" s="94">
        <v>43159</v>
      </c>
      <c r="B5577" s="57" t="s">
        <v>240</v>
      </c>
      <c r="C5577" s="57" t="s">
        <v>117</v>
      </c>
      <c r="D5577" s="19" t="str">
        <f t="shared" si="522"/>
        <v>Cyclicals</v>
      </c>
      <c r="E5577" s="19" t="str">
        <f t="shared" si="523"/>
        <v>Cyclicals ex-WEG &amp; Embraer</v>
      </c>
      <c r="F5577" s="100">
        <v>1.7340000000000001E-2</v>
      </c>
      <c r="G5577" s="101">
        <v>25.187000000000001</v>
      </c>
      <c r="H5577" s="98">
        <v>0.26144000000000001</v>
      </c>
      <c r="I5577" s="20">
        <f t="shared" si="524"/>
        <v>1</v>
      </c>
      <c r="J5577" s="102">
        <f t="shared" si="525"/>
        <v>6.8845039107476086E-4</v>
      </c>
      <c r="K5577" s="102">
        <f t="shared" si="526"/>
        <v>2.6333016794475245E-3</v>
      </c>
      <c r="L5577" s="96">
        <f t="shared" si="527"/>
        <v>1.7340000000000001E-2</v>
      </c>
    </row>
    <row r="5578" spans="1:12" ht="13.95" customHeight="1" x14ac:dyDescent="0.3">
      <c r="A5578" s="94">
        <v>43190</v>
      </c>
      <c r="B5578" s="57" t="s">
        <v>240</v>
      </c>
      <c r="C5578" s="57" t="s">
        <v>117</v>
      </c>
      <c r="D5578" s="19" t="str">
        <f t="shared" si="522"/>
        <v>Cyclicals</v>
      </c>
      <c r="E5578" s="19" t="str">
        <f t="shared" si="523"/>
        <v>Cyclicals ex-WEG &amp; Embraer</v>
      </c>
      <c r="F5578" s="100">
        <v>1.7229999999999999E-2</v>
      </c>
      <c r="G5578" s="101">
        <v>24.413</v>
      </c>
      <c r="H5578" s="98">
        <v>0.26094000000000001</v>
      </c>
      <c r="I5578" s="20">
        <f t="shared" si="524"/>
        <v>1</v>
      </c>
      <c r="J5578" s="102">
        <f t="shared" si="525"/>
        <v>7.0577151517634039E-4</v>
      </c>
      <c r="K5578" s="102">
        <f t="shared" si="526"/>
        <v>2.7047271984990432E-3</v>
      </c>
      <c r="L5578" s="96">
        <f t="shared" si="527"/>
        <v>1.7229999999999999E-2</v>
      </c>
    </row>
    <row r="5579" spans="1:12" ht="13.95" customHeight="1" x14ac:dyDescent="0.3">
      <c r="A5579" s="94">
        <v>43220</v>
      </c>
      <c r="B5579" s="57" t="s">
        <v>240</v>
      </c>
      <c r="C5579" s="57" t="s">
        <v>117</v>
      </c>
      <c r="D5579" s="19" t="str">
        <f t="shared" si="522"/>
        <v>Cyclicals</v>
      </c>
      <c r="E5579" s="19" t="str">
        <f t="shared" si="523"/>
        <v>Cyclicals ex-WEG &amp; Embraer</v>
      </c>
      <c r="F5579" s="100">
        <v>1.6299999999999999E-2</v>
      </c>
      <c r="G5579" s="101">
        <v>23.286999999999999</v>
      </c>
      <c r="H5579" s="98">
        <v>0.26139000000000001</v>
      </c>
      <c r="I5579" s="20">
        <f t="shared" si="524"/>
        <v>1</v>
      </c>
      <c r="J5579" s="102">
        <f t="shared" si="525"/>
        <v>6.9996135182719967E-4</v>
      </c>
      <c r="K5579" s="102">
        <f t="shared" si="526"/>
        <v>2.6778428854477968E-3</v>
      </c>
      <c r="L5579" s="96">
        <f t="shared" si="527"/>
        <v>1.6299999999999999E-2</v>
      </c>
    </row>
    <row r="5580" spans="1:12" ht="13.95" customHeight="1" x14ac:dyDescent="0.3">
      <c r="A5580" s="94">
        <v>43251</v>
      </c>
      <c r="B5580" s="57" t="s">
        <v>240</v>
      </c>
      <c r="C5580" s="57" t="s">
        <v>117</v>
      </c>
      <c r="D5580" s="19" t="str">
        <f t="shared" si="522"/>
        <v>Cyclicals</v>
      </c>
      <c r="E5580" s="19" t="str">
        <f t="shared" si="523"/>
        <v>Cyclicals ex-WEG &amp; Embraer</v>
      </c>
      <c r="F5580" s="100">
        <v>1.652E-2</v>
      </c>
      <c r="G5580" s="101">
        <v>20.558</v>
      </c>
      <c r="H5580" s="98">
        <v>0.25779000000000002</v>
      </c>
      <c r="I5580" s="20">
        <f t="shared" si="524"/>
        <v>1</v>
      </c>
      <c r="J5580" s="102">
        <f t="shared" si="525"/>
        <v>8.0358011479715922E-4</v>
      </c>
      <c r="K5580" s="102">
        <f t="shared" si="526"/>
        <v>3.1171888544829478E-3</v>
      </c>
      <c r="L5580" s="96">
        <f t="shared" si="527"/>
        <v>1.652E-2</v>
      </c>
    </row>
    <row r="5581" spans="1:12" ht="13.95" customHeight="1" x14ac:dyDescent="0.3">
      <c r="A5581" s="94">
        <v>43281</v>
      </c>
      <c r="B5581" s="57" t="s">
        <v>240</v>
      </c>
      <c r="C5581" s="57" t="s">
        <v>117</v>
      </c>
      <c r="D5581" s="19" t="str">
        <f t="shared" si="522"/>
        <v>Cyclicals</v>
      </c>
      <c r="E5581" s="19" t="str">
        <f t="shared" si="523"/>
        <v>Cyclicals ex-WEG &amp; Embraer</v>
      </c>
      <c r="F5581" s="100">
        <v>1.6910000000000001E-2</v>
      </c>
      <c r="G5581" s="101">
        <v>20.39</v>
      </c>
      <c r="H5581" s="98">
        <v>0.25719999999999998</v>
      </c>
      <c r="I5581" s="20">
        <f t="shared" si="524"/>
        <v>1</v>
      </c>
      <c r="J5581" s="102">
        <f t="shared" si="525"/>
        <v>8.2932810201078963E-4</v>
      </c>
      <c r="K5581" s="102">
        <f t="shared" si="526"/>
        <v>3.2244482970870516E-3</v>
      </c>
      <c r="L5581" s="96">
        <f t="shared" si="527"/>
        <v>1.6910000000000001E-2</v>
      </c>
    </row>
    <row r="5582" spans="1:12" ht="13.95" customHeight="1" x14ac:dyDescent="0.3">
      <c r="A5582" s="94">
        <v>43312</v>
      </c>
      <c r="B5582" s="57" t="s">
        <v>240</v>
      </c>
      <c r="C5582" s="57" t="s">
        <v>117</v>
      </c>
      <c r="D5582" s="19" t="str">
        <f t="shared" si="522"/>
        <v>Cyclicals</v>
      </c>
      <c r="E5582" s="19" t="str">
        <f t="shared" si="523"/>
        <v>Cyclicals ex-WEG &amp; Embraer</v>
      </c>
      <c r="F5582" s="100">
        <v>1.6565E-2</v>
      </c>
      <c r="G5582" s="101">
        <v>21.545999999999999</v>
      </c>
      <c r="H5582" s="98">
        <v>0.25862000000000002</v>
      </c>
      <c r="I5582" s="20">
        <f t="shared" si="524"/>
        <v>1</v>
      </c>
      <c r="J5582" s="102">
        <f t="shared" si="525"/>
        <v>7.6882019864476007E-4</v>
      </c>
      <c r="K5582" s="102">
        <f t="shared" si="526"/>
        <v>2.9727793621713711E-3</v>
      </c>
      <c r="L5582" s="96">
        <f t="shared" si="527"/>
        <v>1.6565E-2</v>
      </c>
    </row>
    <row r="5583" spans="1:12" ht="13.95" customHeight="1" x14ac:dyDescent="0.3">
      <c r="A5583" s="94">
        <v>43343</v>
      </c>
      <c r="B5583" s="57" t="s">
        <v>240</v>
      </c>
      <c r="C5583" s="57" t="s">
        <v>117</v>
      </c>
      <c r="D5583" s="19" t="str">
        <f t="shared" si="522"/>
        <v>Cyclicals</v>
      </c>
      <c r="E5583" s="19" t="str">
        <f t="shared" si="523"/>
        <v>Cyclicals ex-WEG &amp; Embraer</v>
      </c>
      <c r="F5583" s="100">
        <v>1.5671999999999998E-2</v>
      </c>
      <c r="G5583" s="101">
        <v>19.544</v>
      </c>
      <c r="H5583" s="98">
        <v>0.25781999999999999</v>
      </c>
      <c r="I5583" s="20">
        <f t="shared" si="524"/>
        <v>1</v>
      </c>
      <c r="J5583" s="102">
        <f t="shared" si="525"/>
        <v>8.0188293082275879E-4</v>
      </c>
      <c r="K5583" s="102">
        <f t="shared" si="526"/>
        <v>3.1102433124767623E-3</v>
      </c>
      <c r="L5583" s="96">
        <f t="shared" si="527"/>
        <v>1.5671999999999998E-2</v>
      </c>
    </row>
    <row r="5584" spans="1:12" ht="13.95" customHeight="1" x14ac:dyDescent="0.3">
      <c r="A5584" s="94">
        <v>43373</v>
      </c>
      <c r="B5584" s="57" t="s">
        <v>240</v>
      </c>
      <c r="C5584" s="57" t="s">
        <v>117</v>
      </c>
      <c r="D5584" s="19" t="str">
        <f t="shared" si="522"/>
        <v>Cyclicals</v>
      </c>
      <c r="E5584" s="19" t="str">
        <f t="shared" si="523"/>
        <v>Cyclicals ex-WEG &amp; Embraer</v>
      </c>
      <c r="F5584" s="100">
        <v>1.6628E-2</v>
      </c>
      <c r="G5584" s="101">
        <v>21.01</v>
      </c>
      <c r="H5584" s="98">
        <v>0.26263999999999998</v>
      </c>
      <c r="I5584" s="20">
        <f t="shared" si="524"/>
        <v>1</v>
      </c>
      <c r="J5584" s="102">
        <f t="shared" si="525"/>
        <v>7.9143265111851491E-4</v>
      </c>
      <c r="K5584" s="102">
        <f t="shared" si="526"/>
        <v>3.0133743950598348E-3</v>
      </c>
      <c r="L5584" s="96">
        <f t="shared" si="527"/>
        <v>1.6628E-2</v>
      </c>
    </row>
    <row r="5585" spans="1:12" ht="13.95" customHeight="1" x14ac:dyDescent="0.3">
      <c r="A5585" s="94">
        <v>43404</v>
      </c>
      <c r="B5585" s="57" t="s">
        <v>240</v>
      </c>
      <c r="C5585" s="57" t="s">
        <v>117</v>
      </c>
      <c r="D5585" s="19" t="str">
        <f t="shared" si="522"/>
        <v>Cyclicals</v>
      </c>
      <c r="E5585" s="19" t="str">
        <f t="shared" si="523"/>
        <v>Cyclicals ex-WEG &amp; Embraer</v>
      </c>
      <c r="F5585" s="100">
        <v>1.8312999999999999E-2</v>
      </c>
      <c r="G5585" s="101">
        <v>24.56</v>
      </c>
      <c r="H5585" s="98">
        <v>0.26258999999999999</v>
      </c>
      <c r="I5585" s="20">
        <f t="shared" si="524"/>
        <v>1</v>
      </c>
      <c r="J5585" s="102">
        <f t="shared" si="525"/>
        <v>7.4564332247557005E-4</v>
      </c>
      <c r="K5585" s="102">
        <f t="shared" si="526"/>
        <v>2.839572422695343E-3</v>
      </c>
      <c r="L5585" s="96">
        <f t="shared" si="527"/>
        <v>1.8312999999999999E-2</v>
      </c>
    </row>
    <row r="5586" spans="1:12" ht="13.95" customHeight="1" x14ac:dyDescent="0.3">
      <c r="A5586" s="94">
        <v>43434</v>
      </c>
      <c r="B5586" s="57" t="s">
        <v>240</v>
      </c>
      <c r="C5586" s="57" t="s">
        <v>117</v>
      </c>
      <c r="D5586" s="19" t="str">
        <f t="shared" si="522"/>
        <v>Cyclicals</v>
      </c>
      <c r="E5586" s="19" t="str">
        <f t="shared" si="523"/>
        <v>Cyclicals ex-WEG &amp; Embraer</v>
      </c>
      <c r="F5586" s="100">
        <v>1.8634999999999999E-2</v>
      </c>
      <c r="G5586" s="101">
        <v>24.826000000000001</v>
      </c>
      <c r="H5586" s="98">
        <v>0.27077000000000001</v>
      </c>
      <c r="I5586" s="20">
        <f t="shared" si="524"/>
        <v>1</v>
      </c>
      <c r="J5586" s="102">
        <f t="shared" si="525"/>
        <v>7.5062434544429218E-4</v>
      </c>
      <c r="K5586" s="102">
        <f t="shared" si="526"/>
        <v>2.7721843093558821E-3</v>
      </c>
      <c r="L5586" s="96">
        <f t="shared" si="527"/>
        <v>1.8634999999999999E-2</v>
      </c>
    </row>
    <row r="5587" spans="1:12" ht="13.95" customHeight="1" x14ac:dyDescent="0.3">
      <c r="A5587" s="94">
        <v>43465</v>
      </c>
      <c r="B5587" s="57" t="s">
        <v>240</v>
      </c>
      <c r="C5587" s="57" t="s">
        <v>117</v>
      </c>
      <c r="D5587" s="19" t="str">
        <f t="shared" si="522"/>
        <v>Cyclicals</v>
      </c>
      <c r="E5587" s="19" t="str">
        <f t="shared" si="523"/>
        <v>Cyclicals ex-WEG &amp; Embraer</v>
      </c>
      <c r="F5587" s="100">
        <v>2.0742E-2</v>
      </c>
      <c r="G5587" s="101">
        <v>26.631</v>
      </c>
      <c r="H5587" s="98">
        <v>0.27155000000000001</v>
      </c>
      <c r="I5587" s="20">
        <f t="shared" si="524"/>
        <v>1</v>
      </c>
      <c r="J5587" s="102">
        <f t="shared" si="525"/>
        <v>7.7886673425706879E-4</v>
      </c>
      <c r="K5587" s="102">
        <f t="shared" si="526"/>
        <v>2.8682258672696327E-3</v>
      </c>
      <c r="L5587" s="96">
        <f t="shared" si="527"/>
        <v>2.0742E-2</v>
      </c>
    </row>
    <row r="5588" spans="1:12" ht="13.95" customHeight="1" x14ac:dyDescent="0.3">
      <c r="A5588" s="94">
        <v>43496</v>
      </c>
      <c r="B5588" s="57" t="s">
        <v>240</v>
      </c>
      <c r="C5588" s="57" t="s">
        <v>117</v>
      </c>
      <c r="D5588" s="19" t="str">
        <f t="shared" si="522"/>
        <v>Cyclicals</v>
      </c>
      <c r="E5588" s="19" t="str">
        <f t="shared" si="523"/>
        <v>Cyclicals ex-WEG &amp; Embraer</v>
      </c>
      <c r="F5588" s="100">
        <v>2.0434000000000001E-2</v>
      </c>
      <c r="G5588" s="101">
        <v>27.084</v>
      </c>
      <c r="H5588" s="98">
        <v>0.27306000000000002</v>
      </c>
      <c r="I5588" s="20">
        <f t="shared" si="524"/>
        <v>1</v>
      </c>
      <c r="J5588" s="102">
        <f t="shared" si="525"/>
        <v>7.5446758233643481E-4</v>
      </c>
      <c r="K5588" s="102">
        <f t="shared" si="526"/>
        <v>2.7630102627130841E-3</v>
      </c>
      <c r="L5588" s="96">
        <f t="shared" si="527"/>
        <v>2.0434000000000001E-2</v>
      </c>
    </row>
    <row r="5589" spans="1:12" ht="13.95" customHeight="1" x14ac:dyDescent="0.3">
      <c r="A5589" s="94">
        <v>43524</v>
      </c>
      <c r="B5589" s="57" t="s">
        <v>240</v>
      </c>
      <c r="C5589" s="57" t="s">
        <v>117</v>
      </c>
      <c r="D5589" s="19" t="str">
        <f t="shared" si="522"/>
        <v>Cyclicals</v>
      </c>
      <c r="E5589" s="19" t="str">
        <f t="shared" si="523"/>
        <v>Cyclicals ex-WEG &amp; Embraer</v>
      </c>
      <c r="F5589" s="100">
        <v>1.9944E-2</v>
      </c>
      <c r="G5589" s="101">
        <v>25.515999999999998</v>
      </c>
      <c r="H5589" s="98">
        <v>0.27711000000000002</v>
      </c>
      <c r="I5589" s="20">
        <f t="shared" si="524"/>
        <v>1</v>
      </c>
      <c r="J5589" s="102">
        <f t="shared" si="525"/>
        <v>7.8162721429691183E-4</v>
      </c>
      <c r="K5589" s="102">
        <f t="shared" si="526"/>
        <v>2.8206387871131024E-3</v>
      </c>
      <c r="L5589" s="96">
        <f t="shared" si="527"/>
        <v>1.9944E-2</v>
      </c>
    </row>
    <row r="5590" spans="1:12" ht="13.95" customHeight="1" x14ac:dyDescent="0.3">
      <c r="A5590" s="94">
        <v>43555</v>
      </c>
      <c r="B5590" s="57" t="s">
        <v>240</v>
      </c>
      <c r="C5590" s="57" t="s">
        <v>117</v>
      </c>
      <c r="D5590" s="19" t="str">
        <f t="shared" si="522"/>
        <v>Cyclicals</v>
      </c>
      <c r="E5590" s="19" t="str">
        <f t="shared" si="523"/>
        <v>Cyclicals ex-WEG &amp; Embraer</v>
      </c>
      <c r="F5590" s="100">
        <v>2.0237000000000002E-2</v>
      </c>
      <c r="G5590" s="101">
        <v>25.321999999999999</v>
      </c>
      <c r="H5590" s="98">
        <v>0.27683999999999997</v>
      </c>
      <c r="I5590" s="20">
        <f t="shared" si="524"/>
        <v>1</v>
      </c>
      <c r="J5590" s="102">
        <f t="shared" si="525"/>
        <v>7.9918647816128272E-4</v>
      </c>
      <c r="K5590" s="102">
        <f t="shared" si="526"/>
        <v>2.8868172163028566E-3</v>
      </c>
      <c r="L5590" s="96">
        <f t="shared" si="527"/>
        <v>2.0237000000000002E-2</v>
      </c>
    </row>
    <row r="5591" spans="1:12" ht="13.95" customHeight="1" x14ac:dyDescent="0.3">
      <c r="A5591" s="94">
        <v>43585</v>
      </c>
      <c r="B5591" s="57" t="s">
        <v>240</v>
      </c>
      <c r="C5591" s="57" t="s">
        <v>117</v>
      </c>
      <c r="D5591" s="19" t="str">
        <f t="shared" si="522"/>
        <v>Cyclicals</v>
      </c>
      <c r="E5591" s="19" t="str">
        <f t="shared" si="523"/>
        <v>Cyclicals ex-WEG &amp; Embraer</v>
      </c>
      <c r="F5591" s="100">
        <v>2.1507999999999999E-2</v>
      </c>
      <c r="G5591" s="101">
        <v>26.969000000000001</v>
      </c>
      <c r="H5591" s="98">
        <v>0.27792</v>
      </c>
      <c r="I5591" s="20">
        <f t="shared" si="524"/>
        <v>1</v>
      </c>
      <c r="J5591" s="102">
        <f t="shared" si="525"/>
        <v>7.9750825021320773E-4</v>
      </c>
      <c r="K5591" s="102">
        <f t="shared" si="526"/>
        <v>2.8695604857988189E-3</v>
      </c>
      <c r="L5591" s="96">
        <f t="shared" si="527"/>
        <v>2.1507999999999999E-2</v>
      </c>
    </row>
    <row r="5592" spans="1:12" ht="13.95" customHeight="1" x14ac:dyDescent="0.3">
      <c r="A5592" s="94">
        <v>43616</v>
      </c>
      <c r="B5592" s="57" t="s">
        <v>240</v>
      </c>
      <c r="C5592" s="57" t="s">
        <v>117</v>
      </c>
      <c r="D5592" s="19" t="str">
        <f t="shared" si="522"/>
        <v>Cyclicals</v>
      </c>
      <c r="E5592" s="19" t="str">
        <f t="shared" si="523"/>
        <v>Cyclicals ex-WEG &amp; Embraer</v>
      </c>
      <c r="F5592" s="100">
        <v>2.1333999999999999E-2</v>
      </c>
      <c r="G5592" s="101">
        <v>27.175000000000001</v>
      </c>
      <c r="H5592" s="98">
        <v>0.28161999999999998</v>
      </c>
      <c r="I5592" s="20">
        <f t="shared" si="524"/>
        <v>1</v>
      </c>
      <c r="J5592" s="102">
        <f t="shared" si="525"/>
        <v>7.8505979760809563E-4</v>
      </c>
      <c r="K5592" s="102">
        <f t="shared" si="526"/>
        <v>2.7876564079543204E-3</v>
      </c>
      <c r="L5592" s="96">
        <f t="shared" si="527"/>
        <v>2.1333999999999999E-2</v>
      </c>
    </row>
    <row r="5593" spans="1:12" ht="13.95" customHeight="1" x14ac:dyDescent="0.3">
      <c r="A5593" s="94">
        <v>43646</v>
      </c>
      <c r="B5593" s="57" t="s">
        <v>240</v>
      </c>
      <c r="C5593" s="57" t="s">
        <v>117</v>
      </c>
      <c r="D5593" s="19" t="str">
        <f t="shared" si="522"/>
        <v>Cyclicals</v>
      </c>
      <c r="E5593" s="19" t="str">
        <f t="shared" si="523"/>
        <v>Cyclicals ex-WEG &amp; Embraer</v>
      </c>
      <c r="F5593" s="100">
        <v>2.1982000000000002E-2</v>
      </c>
      <c r="G5593" s="101">
        <v>27.643000000000001</v>
      </c>
      <c r="H5593" s="98">
        <v>0.28176000000000001</v>
      </c>
      <c r="I5593" s="20">
        <f t="shared" si="524"/>
        <v>1</v>
      </c>
      <c r="J5593" s="102">
        <f t="shared" si="525"/>
        <v>7.9521036066997075E-4</v>
      </c>
      <c r="K5593" s="102">
        <f t="shared" si="526"/>
        <v>2.8222968507594075E-3</v>
      </c>
      <c r="L5593" s="96">
        <f t="shared" si="527"/>
        <v>2.1982000000000002E-2</v>
      </c>
    </row>
    <row r="5594" spans="1:12" ht="13.95" customHeight="1" x14ac:dyDescent="0.3">
      <c r="A5594" s="94">
        <v>43677</v>
      </c>
      <c r="B5594" s="57" t="s">
        <v>240</v>
      </c>
      <c r="C5594" s="57" t="s">
        <v>117</v>
      </c>
      <c r="D5594" s="19" t="str">
        <f t="shared" si="522"/>
        <v>Cyclicals</v>
      </c>
      <c r="E5594" s="19" t="str">
        <f t="shared" si="523"/>
        <v>Cyclicals ex-WEG &amp; Embraer</v>
      </c>
      <c r="F5594" s="100">
        <v>2.1847999999999999E-2</v>
      </c>
      <c r="G5594" s="101">
        <v>27.398</v>
      </c>
      <c r="H5594" s="98">
        <v>0.28199999999999997</v>
      </c>
      <c r="I5594" s="20">
        <f t="shared" si="524"/>
        <v>1</v>
      </c>
      <c r="J5594" s="102">
        <f t="shared" si="525"/>
        <v>7.9743046937732684E-4</v>
      </c>
      <c r="K5594" s="102">
        <f t="shared" si="526"/>
        <v>2.8277676219054144E-3</v>
      </c>
      <c r="L5594" s="96">
        <f t="shared" si="527"/>
        <v>2.1847999999999999E-2</v>
      </c>
    </row>
    <row r="5595" spans="1:12" ht="13.95" customHeight="1" x14ac:dyDescent="0.3">
      <c r="A5595" s="94">
        <v>43708</v>
      </c>
      <c r="B5595" s="57" t="s">
        <v>240</v>
      </c>
      <c r="C5595" s="57" t="s">
        <v>117</v>
      </c>
      <c r="D5595" s="19" t="str">
        <f t="shared" si="522"/>
        <v>Cyclicals</v>
      </c>
      <c r="E5595" s="19" t="str">
        <f t="shared" si="523"/>
        <v>Cyclicals ex-WEG &amp; Embraer</v>
      </c>
      <c r="F5595" s="100">
        <v>2.2591E-2</v>
      </c>
      <c r="G5595" s="101">
        <v>28.905000000000001</v>
      </c>
      <c r="H5595" s="98">
        <v>0.27898000000000001</v>
      </c>
      <c r="I5595" s="20">
        <f t="shared" si="524"/>
        <v>1</v>
      </c>
      <c r="J5595" s="102">
        <f t="shared" si="525"/>
        <v>7.8156028368794319E-4</v>
      </c>
      <c r="K5595" s="102">
        <f t="shared" si="526"/>
        <v>2.8014921631942906E-3</v>
      </c>
      <c r="L5595" s="96">
        <f t="shared" si="527"/>
        <v>2.2591E-2</v>
      </c>
    </row>
    <row r="5596" spans="1:12" ht="13.95" customHeight="1" x14ac:dyDescent="0.3">
      <c r="A5596" s="94">
        <v>43738</v>
      </c>
      <c r="B5596" s="57" t="s">
        <v>240</v>
      </c>
      <c r="C5596" s="57" t="s">
        <v>117</v>
      </c>
      <c r="D5596" s="19" t="str">
        <f t="shared" si="522"/>
        <v>Cyclicals</v>
      </c>
      <c r="E5596" s="19" t="str">
        <f t="shared" si="523"/>
        <v>Cyclicals ex-WEG &amp; Embraer</v>
      </c>
      <c r="F5596" s="100">
        <v>2.1794999999999998E-2</v>
      </c>
      <c r="G5596" s="101">
        <v>28.588999999999999</v>
      </c>
      <c r="H5596" s="98">
        <v>0.27737000000000001</v>
      </c>
      <c r="I5596" s="20">
        <f t="shared" si="524"/>
        <v>1</v>
      </c>
      <c r="J5596" s="102">
        <f t="shared" si="525"/>
        <v>7.6235615096715518E-4</v>
      </c>
      <c r="K5596" s="102">
        <f t="shared" si="526"/>
        <v>2.7485169663884167E-3</v>
      </c>
      <c r="L5596" s="96">
        <f t="shared" si="527"/>
        <v>2.1794999999999998E-2</v>
      </c>
    </row>
    <row r="5597" spans="1:12" ht="13.95" customHeight="1" x14ac:dyDescent="0.3">
      <c r="A5597" s="94">
        <v>43769</v>
      </c>
      <c r="B5597" s="57" t="s">
        <v>240</v>
      </c>
      <c r="C5597" s="57" t="s">
        <v>117</v>
      </c>
      <c r="D5597" s="19" t="str">
        <f t="shared" si="522"/>
        <v>Cyclicals</v>
      </c>
      <c r="E5597" s="19" t="str">
        <f t="shared" si="523"/>
        <v>Cyclicals ex-WEG &amp; Embraer</v>
      </c>
      <c r="F5597" s="100">
        <v>2.1458000000000001E-2</v>
      </c>
      <c r="G5597" s="101">
        <v>28.855</v>
      </c>
      <c r="H5597" s="98">
        <v>0.28001999999999999</v>
      </c>
      <c r="I5597" s="20">
        <f t="shared" si="524"/>
        <v>1</v>
      </c>
      <c r="J5597" s="102">
        <f t="shared" si="525"/>
        <v>7.4364928088719467E-4</v>
      </c>
      <c r="K5597" s="102">
        <f t="shared" si="526"/>
        <v>2.6557005959831253E-3</v>
      </c>
      <c r="L5597" s="96">
        <f t="shared" si="527"/>
        <v>2.1458000000000001E-2</v>
      </c>
    </row>
    <row r="5598" spans="1:12" ht="13.95" customHeight="1" x14ac:dyDescent="0.3">
      <c r="A5598" s="94">
        <v>43799</v>
      </c>
      <c r="B5598" s="57" t="s">
        <v>240</v>
      </c>
      <c r="C5598" s="57" t="s">
        <v>117</v>
      </c>
      <c r="D5598" s="19" t="str">
        <f t="shared" si="522"/>
        <v>Cyclicals</v>
      </c>
      <c r="E5598" s="19" t="str">
        <f t="shared" si="523"/>
        <v>Cyclicals ex-WEG &amp; Embraer</v>
      </c>
      <c r="F5598" s="100">
        <v>2.1645999999999999E-2</v>
      </c>
      <c r="G5598" s="101">
        <v>29.204000000000001</v>
      </c>
      <c r="H5598" s="98">
        <v>0.28048000000000001</v>
      </c>
      <c r="I5598" s="20">
        <f t="shared" si="524"/>
        <v>1</v>
      </c>
      <c r="J5598" s="102">
        <f t="shared" si="525"/>
        <v>7.4119983563895354E-4</v>
      </c>
      <c r="K5598" s="102">
        <f t="shared" si="526"/>
        <v>2.6426120780053963E-3</v>
      </c>
      <c r="L5598" s="96">
        <f t="shared" si="527"/>
        <v>2.1645999999999999E-2</v>
      </c>
    </row>
    <row r="5599" spans="1:12" ht="13.95" customHeight="1" x14ac:dyDescent="0.3">
      <c r="A5599" s="94">
        <v>43830</v>
      </c>
      <c r="B5599" s="57" t="s">
        <v>240</v>
      </c>
      <c r="C5599" s="57" t="s">
        <v>117</v>
      </c>
      <c r="D5599" s="19" t="str">
        <f t="shared" si="522"/>
        <v>Cyclicals</v>
      </c>
      <c r="E5599" s="19" t="str">
        <f t="shared" si="523"/>
        <v>Cyclicals ex-WEG &amp; Embraer</v>
      </c>
      <c r="F5599" s="100">
        <v>2.2120000000000001E-2</v>
      </c>
      <c r="G5599" s="101">
        <v>31.209</v>
      </c>
      <c r="H5599" s="98">
        <v>0.28166000000000002</v>
      </c>
      <c r="I5599" s="20">
        <f t="shared" si="524"/>
        <v>1</v>
      </c>
      <c r="J5599" s="102">
        <f t="shared" si="525"/>
        <v>7.0876990611682528E-4</v>
      </c>
      <c r="K5599" s="102">
        <f t="shared" si="526"/>
        <v>2.5164024217738594E-3</v>
      </c>
      <c r="L5599" s="96">
        <f t="shared" si="527"/>
        <v>2.2120000000000001E-2</v>
      </c>
    </row>
    <row r="5600" spans="1:12" ht="13.95" customHeight="1" x14ac:dyDescent="0.3">
      <c r="A5600" s="94">
        <v>43861</v>
      </c>
      <c r="B5600" s="57" t="s">
        <v>240</v>
      </c>
      <c r="C5600" s="57" t="s">
        <v>117</v>
      </c>
      <c r="D5600" s="19" t="str">
        <f t="shared" si="522"/>
        <v>Cyclicals</v>
      </c>
      <c r="E5600" s="19" t="str">
        <f t="shared" si="523"/>
        <v>Cyclicals ex-WEG &amp; Embraer</v>
      </c>
      <c r="F5600" s="100">
        <v>2.2343999999999999E-2</v>
      </c>
      <c r="G5600" s="101">
        <v>31.977</v>
      </c>
      <c r="H5600" s="98">
        <v>0.27715000000000001</v>
      </c>
      <c r="I5600" s="20">
        <f t="shared" si="524"/>
        <v>1</v>
      </c>
      <c r="J5600" s="102">
        <f t="shared" si="525"/>
        <v>6.9875222816399287E-4</v>
      </c>
      <c r="K5600" s="102">
        <f t="shared" si="526"/>
        <v>2.5212059468302105E-3</v>
      </c>
      <c r="L5600" s="96">
        <f t="shared" si="527"/>
        <v>2.2343999999999999E-2</v>
      </c>
    </row>
    <row r="5601" spans="1:12" ht="13.95" customHeight="1" x14ac:dyDescent="0.3">
      <c r="A5601" s="94">
        <v>43890</v>
      </c>
      <c r="B5601" s="57" t="s">
        <v>240</v>
      </c>
      <c r="C5601" s="57" t="s">
        <v>117</v>
      </c>
      <c r="D5601" s="19" t="str">
        <f t="shared" si="522"/>
        <v>Cyclicals</v>
      </c>
      <c r="E5601" s="19" t="str">
        <f t="shared" si="523"/>
        <v>Cyclicals ex-WEG &amp; Embraer</v>
      </c>
      <c r="F5601" s="100">
        <v>2.2695E-2</v>
      </c>
      <c r="G5601" s="101">
        <v>30.44</v>
      </c>
      <c r="H5601" s="98">
        <v>0.26423999999999997</v>
      </c>
      <c r="I5601" s="20">
        <f t="shared" si="524"/>
        <v>1</v>
      </c>
      <c r="J5601" s="102">
        <f t="shared" si="525"/>
        <v>7.4556504599211561E-4</v>
      </c>
      <c r="K5601" s="102">
        <f t="shared" si="526"/>
        <v>2.8215449818048579E-3</v>
      </c>
      <c r="L5601" s="96">
        <f t="shared" si="527"/>
        <v>2.2695E-2</v>
      </c>
    </row>
    <row r="5602" spans="1:12" ht="13.95" customHeight="1" x14ac:dyDescent="0.3">
      <c r="A5602" s="94">
        <v>43921</v>
      </c>
      <c r="B5602" s="57" t="s">
        <v>240</v>
      </c>
      <c r="C5602" s="57" t="s">
        <v>117</v>
      </c>
      <c r="D5602" s="19" t="str">
        <f t="shared" si="522"/>
        <v>Cyclicals</v>
      </c>
      <c r="E5602" s="19" t="str">
        <f t="shared" si="523"/>
        <v>Cyclicals ex-WEG &amp; Embraer</v>
      </c>
      <c r="F5602" s="100">
        <v>2.0434999999999998E-2</v>
      </c>
      <c r="G5602" s="101">
        <v>22.100999999999999</v>
      </c>
      <c r="H5602" s="98">
        <v>0.21623999999999999</v>
      </c>
      <c r="I5602" s="20">
        <f t="shared" si="524"/>
        <v>1</v>
      </c>
      <c r="J5602" s="102">
        <f t="shared" si="525"/>
        <v>9.2461879552961396E-4</v>
      </c>
      <c r="K5602" s="102">
        <f t="shared" si="526"/>
        <v>4.2758915812505273E-3</v>
      </c>
      <c r="L5602" s="96">
        <f t="shared" si="527"/>
        <v>2.0434999999999998E-2</v>
      </c>
    </row>
    <row r="5603" spans="1:12" ht="13.95" customHeight="1" x14ac:dyDescent="0.3">
      <c r="A5603" s="94">
        <v>43951</v>
      </c>
      <c r="B5603" s="57" t="s">
        <v>240</v>
      </c>
      <c r="C5603" s="57" t="s">
        <v>117</v>
      </c>
      <c r="D5603" s="19" t="str">
        <f t="shared" si="522"/>
        <v>Cyclicals</v>
      </c>
      <c r="E5603" s="19" t="str">
        <f t="shared" si="523"/>
        <v>Cyclicals ex-WEG &amp; Embraer</v>
      </c>
      <c r="F5603" s="100">
        <v>2.0730999999999999E-2</v>
      </c>
      <c r="G5603" s="101">
        <v>29.521999999999998</v>
      </c>
      <c r="H5603" s="98">
        <v>0.18603</v>
      </c>
      <c r="I5603" s="20">
        <f t="shared" si="524"/>
        <v>1</v>
      </c>
      <c r="J5603" s="102">
        <f t="shared" si="525"/>
        <v>7.0222207167536081E-4</v>
      </c>
      <c r="K5603" s="102">
        <f t="shared" si="526"/>
        <v>3.774778646859973E-3</v>
      </c>
      <c r="L5603" s="96">
        <f t="shared" si="527"/>
        <v>2.0730999999999999E-2</v>
      </c>
    </row>
    <row r="5604" spans="1:12" ht="13.95" customHeight="1" x14ac:dyDescent="0.3">
      <c r="A5604" s="94">
        <v>43982</v>
      </c>
      <c r="B5604" s="57" t="s">
        <v>240</v>
      </c>
      <c r="C5604" s="57" t="s">
        <v>117</v>
      </c>
      <c r="D5604" s="19" t="str">
        <f t="shared" si="522"/>
        <v>Cyclicals</v>
      </c>
      <c r="E5604" s="19" t="str">
        <f t="shared" si="523"/>
        <v>Cyclicals ex-WEG &amp; Embraer</v>
      </c>
      <c r="F5604" s="100">
        <v>1.9172999999999999E-2</v>
      </c>
      <c r="G5604" s="101">
        <v>28.068000000000001</v>
      </c>
      <c r="H5604" s="98">
        <v>0.17926</v>
      </c>
      <c r="I5604" s="20">
        <f t="shared" si="524"/>
        <v>1</v>
      </c>
      <c r="J5604" s="102">
        <f t="shared" si="525"/>
        <v>6.8309106455750315E-4</v>
      </c>
      <c r="K5604" s="102">
        <f t="shared" si="526"/>
        <v>3.8106162253570409E-3</v>
      </c>
      <c r="L5604" s="96">
        <f t="shared" si="527"/>
        <v>1.9172999999999999E-2</v>
      </c>
    </row>
    <row r="5605" spans="1:12" ht="13.95" customHeight="1" x14ac:dyDescent="0.3">
      <c r="A5605" s="94">
        <v>44012</v>
      </c>
      <c r="B5605" s="57" t="s">
        <v>240</v>
      </c>
      <c r="C5605" s="57" t="s">
        <v>117</v>
      </c>
      <c r="D5605" s="19" t="str">
        <f t="shared" si="522"/>
        <v>Cyclicals</v>
      </c>
      <c r="E5605" s="19" t="str">
        <f t="shared" si="523"/>
        <v>Cyclicals ex-WEG &amp; Embraer</v>
      </c>
      <c r="F5605" s="100">
        <v>1.908E-2</v>
      </c>
      <c r="G5605" s="101">
        <v>31</v>
      </c>
      <c r="H5605" s="98">
        <v>0.16911000000000001</v>
      </c>
      <c r="I5605" s="20">
        <f t="shared" si="524"/>
        <v>1</v>
      </c>
      <c r="J5605" s="102">
        <f t="shared" si="525"/>
        <v>6.1548387096774194E-4</v>
      </c>
      <c r="K5605" s="102">
        <f t="shared" si="526"/>
        <v>3.6395474600422321E-3</v>
      </c>
      <c r="L5605" s="96">
        <f t="shared" si="527"/>
        <v>1.908E-2</v>
      </c>
    </row>
    <row r="5606" spans="1:12" ht="13.95" customHeight="1" x14ac:dyDescent="0.3">
      <c r="A5606" s="94">
        <v>44043</v>
      </c>
      <c r="B5606" s="57" t="s">
        <v>240</v>
      </c>
      <c r="C5606" s="57" t="s">
        <v>117</v>
      </c>
      <c r="D5606" s="19" t="str">
        <f t="shared" si="522"/>
        <v>Cyclicals</v>
      </c>
      <c r="E5606" s="19" t="str">
        <f t="shared" si="523"/>
        <v>Cyclicals ex-WEG &amp; Embraer</v>
      </c>
      <c r="F5606" s="100">
        <v>1.7264999999999999E-2</v>
      </c>
      <c r="G5606" s="101">
        <v>28.594999999999999</v>
      </c>
      <c r="H5606" s="98">
        <v>0.16203999999999999</v>
      </c>
      <c r="I5606" s="20">
        <f t="shared" si="524"/>
        <v>1</v>
      </c>
      <c r="J5606" s="102">
        <f t="shared" si="525"/>
        <v>6.0377688407064166E-4</v>
      </c>
      <c r="K5606" s="102">
        <f t="shared" si="526"/>
        <v>3.7260977787622915E-3</v>
      </c>
      <c r="L5606" s="96">
        <f t="shared" si="527"/>
        <v>1.7264999999999999E-2</v>
      </c>
    </row>
    <row r="5607" spans="1:12" ht="13.95" customHeight="1" x14ac:dyDescent="0.3">
      <c r="A5607" s="94">
        <v>44074</v>
      </c>
      <c r="B5607" s="57" t="s">
        <v>240</v>
      </c>
      <c r="C5607" s="57" t="s">
        <v>117</v>
      </c>
      <c r="D5607" s="19" t="str">
        <f t="shared" si="522"/>
        <v>Cyclicals</v>
      </c>
      <c r="E5607" s="19" t="str">
        <f t="shared" si="523"/>
        <v>Cyclicals ex-WEG &amp; Embraer</v>
      </c>
      <c r="F5607" s="100">
        <v>1.8922999999999999E-2</v>
      </c>
      <c r="G5607" s="101">
        <v>31.102</v>
      </c>
      <c r="H5607" s="98">
        <v>0.17161999999999999</v>
      </c>
      <c r="I5607" s="20">
        <f t="shared" si="524"/>
        <v>1</v>
      </c>
      <c r="J5607" s="102">
        <f t="shared" si="525"/>
        <v>6.0841746511478359E-4</v>
      </c>
      <c r="K5607" s="102">
        <f t="shared" si="526"/>
        <v>3.5451431366669596E-3</v>
      </c>
      <c r="L5607" s="96">
        <f t="shared" si="527"/>
        <v>1.8922999999999999E-2</v>
      </c>
    </row>
    <row r="5608" spans="1:12" ht="13.95" customHeight="1" x14ac:dyDescent="0.3">
      <c r="A5608" s="94">
        <v>44104</v>
      </c>
      <c r="B5608" s="57" t="s">
        <v>240</v>
      </c>
      <c r="C5608" s="57" t="s">
        <v>117</v>
      </c>
      <c r="D5608" s="19" t="str">
        <f t="shared" si="522"/>
        <v>Cyclicals</v>
      </c>
      <c r="E5608" s="19" t="str">
        <f t="shared" si="523"/>
        <v>Cyclicals ex-WEG &amp; Embraer</v>
      </c>
      <c r="F5608" s="100">
        <v>1.7998E-2</v>
      </c>
      <c r="G5608" s="101">
        <v>25.957000000000001</v>
      </c>
      <c r="H5608" s="98">
        <v>0.19070999999999999</v>
      </c>
      <c r="I5608" s="20">
        <f t="shared" si="524"/>
        <v>1</v>
      </c>
      <c r="J5608" s="102">
        <f t="shared" si="525"/>
        <v>6.9337750895712136E-4</v>
      </c>
      <c r="K5608" s="102">
        <f t="shared" si="526"/>
        <v>3.6357690155582895E-3</v>
      </c>
      <c r="L5608" s="96">
        <f t="shared" si="527"/>
        <v>1.7998E-2</v>
      </c>
    </row>
    <row r="5609" spans="1:12" ht="13.95" customHeight="1" x14ac:dyDescent="0.3">
      <c r="A5609" s="94">
        <v>44135</v>
      </c>
      <c r="B5609" s="57" t="s">
        <v>240</v>
      </c>
      <c r="C5609" s="57" t="s">
        <v>117</v>
      </c>
      <c r="D5609" s="19" t="str">
        <f t="shared" si="522"/>
        <v>Cyclicals</v>
      </c>
      <c r="E5609" s="19" t="str">
        <f t="shared" si="523"/>
        <v>Cyclicals ex-WEG &amp; Embraer</v>
      </c>
      <c r="F5609" s="100">
        <v>1.7069999999999998E-2</v>
      </c>
      <c r="G5609" s="101">
        <v>24.786000000000001</v>
      </c>
      <c r="H5609" s="98">
        <v>0.19391</v>
      </c>
      <c r="I5609" s="20">
        <f t="shared" si="524"/>
        <v>1</v>
      </c>
      <c r="J5609" s="102">
        <f t="shared" si="525"/>
        <v>6.8869523117889115E-4</v>
      </c>
      <c r="K5609" s="102">
        <f t="shared" si="526"/>
        <v>3.5516230786390135E-3</v>
      </c>
      <c r="L5609" s="96">
        <f t="shared" si="527"/>
        <v>1.7069999999999998E-2</v>
      </c>
    </row>
    <row r="5610" spans="1:12" ht="13.95" customHeight="1" x14ac:dyDescent="0.3">
      <c r="A5610" s="94">
        <v>44165</v>
      </c>
      <c r="B5610" s="57" t="s">
        <v>240</v>
      </c>
      <c r="C5610" s="57" t="s">
        <v>117</v>
      </c>
      <c r="D5610" s="19" t="str">
        <f t="shared" si="522"/>
        <v>Cyclicals</v>
      </c>
      <c r="E5610" s="19" t="str">
        <f t="shared" si="523"/>
        <v>Cyclicals ex-WEG &amp; Embraer</v>
      </c>
      <c r="F5610" s="100">
        <v>1.7586999999999998E-2</v>
      </c>
      <c r="G5610" s="101">
        <v>31.49</v>
      </c>
      <c r="H5610" s="98">
        <v>0.18681</v>
      </c>
      <c r="I5610" s="20">
        <f t="shared" si="524"/>
        <v>1</v>
      </c>
      <c r="J5610" s="102">
        <f t="shared" si="525"/>
        <v>5.5849476024134642E-4</v>
      </c>
      <c r="K5610" s="102">
        <f t="shared" si="526"/>
        <v>2.9896405986903612E-3</v>
      </c>
      <c r="L5610" s="96">
        <f t="shared" si="527"/>
        <v>1.7586999999999998E-2</v>
      </c>
    </row>
    <row r="5611" spans="1:12" ht="13.95" customHeight="1" x14ac:dyDescent="0.3">
      <c r="A5611" s="94">
        <v>44196</v>
      </c>
      <c r="B5611" s="57" t="s">
        <v>240</v>
      </c>
      <c r="C5611" s="57" t="s">
        <v>117</v>
      </c>
      <c r="D5611" s="19" t="str">
        <f t="shared" si="522"/>
        <v>Cyclicals</v>
      </c>
      <c r="E5611" s="19" t="str">
        <f t="shared" si="523"/>
        <v>Cyclicals ex-WEG &amp; Embraer</v>
      </c>
      <c r="F5611" s="100">
        <v>1.5890000000000001E-2</v>
      </c>
      <c r="G5611" s="101">
        <v>30.824999999999999</v>
      </c>
      <c r="H5611" s="98">
        <v>0.18487999999999999</v>
      </c>
      <c r="I5611" s="20">
        <f t="shared" si="524"/>
        <v>1</v>
      </c>
      <c r="J5611" s="102">
        <f t="shared" si="525"/>
        <v>5.1549067315490677E-4</v>
      </c>
      <c r="K5611" s="102">
        <f t="shared" si="526"/>
        <v>2.788244662239868E-3</v>
      </c>
      <c r="L5611" s="96">
        <f t="shared" si="527"/>
        <v>1.5890000000000001E-2</v>
      </c>
    </row>
    <row r="5612" spans="1:12" ht="13.95" customHeight="1" x14ac:dyDescent="0.3">
      <c r="A5612" s="94">
        <v>44227</v>
      </c>
      <c r="B5612" s="57" t="s">
        <v>240</v>
      </c>
      <c r="C5612" s="57" t="s">
        <v>117</v>
      </c>
      <c r="D5612" s="19" t="str">
        <f t="shared" si="522"/>
        <v>Cyclicals</v>
      </c>
      <c r="E5612" s="19" t="str">
        <f t="shared" si="523"/>
        <v>Cyclicals ex-WEG &amp; Embraer</v>
      </c>
      <c r="F5612" s="100">
        <v>1.5389999999999999E-2</v>
      </c>
      <c r="G5612" s="101">
        <v>29.03</v>
      </c>
      <c r="H5612" s="98">
        <v>0.18482999999999999</v>
      </c>
      <c r="I5612" s="20">
        <f t="shared" si="524"/>
        <v>1</v>
      </c>
      <c r="J5612" s="102">
        <f t="shared" si="525"/>
        <v>5.3014123320702718E-4</v>
      </c>
      <c r="K5612" s="102">
        <f t="shared" si="526"/>
        <v>2.8682639896500956E-3</v>
      </c>
      <c r="L5612" s="96">
        <f t="shared" si="527"/>
        <v>1.5389999999999999E-2</v>
      </c>
    </row>
    <row r="5613" spans="1:12" ht="13.95" customHeight="1" x14ac:dyDescent="0.3">
      <c r="A5613" s="94">
        <v>44255</v>
      </c>
      <c r="B5613" s="57" t="s">
        <v>240</v>
      </c>
      <c r="C5613" s="57" t="s">
        <v>117</v>
      </c>
      <c r="D5613" s="19" t="str">
        <f t="shared" si="522"/>
        <v>Cyclicals</v>
      </c>
      <c r="E5613" s="19" t="str">
        <f t="shared" si="523"/>
        <v>Cyclicals ex-WEG &amp; Embraer</v>
      </c>
      <c r="F5613" s="100">
        <v>1.421E-2</v>
      </c>
      <c r="G5613" s="101">
        <v>24.896999999999998</v>
      </c>
      <c r="H5613" s="98">
        <v>0.19968</v>
      </c>
      <c r="I5613" s="20">
        <f t="shared" si="524"/>
        <v>1</v>
      </c>
      <c r="J5613" s="102">
        <f t="shared" si="525"/>
        <v>5.7075149616419652E-4</v>
      </c>
      <c r="K5613" s="102">
        <f t="shared" si="526"/>
        <v>2.85833081011717E-3</v>
      </c>
      <c r="L5613" s="96">
        <f t="shared" si="527"/>
        <v>1.421E-2</v>
      </c>
    </row>
    <row r="5614" spans="1:12" ht="13.95" customHeight="1" x14ac:dyDescent="0.3">
      <c r="A5614" s="94">
        <v>44286</v>
      </c>
      <c r="B5614" s="57" t="s">
        <v>240</v>
      </c>
      <c r="C5614" s="57" t="s">
        <v>117</v>
      </c>
      <c r="D5614" s="19" t="str">
        <f t="shared" si="522"/>
        <v>Cyclicals</v>
      </c>
      <c r="E5614" s="19" t="str">
        <f t="shared" si="523"/>
        <v>Cyclicals ex-WEG &amp; Embraer</v>
      </c>
      <c r="F5614" s="100">
        <v>1.5689999999999999E-2</v>
      </c>
      <c r="G5614" s="101">
        <v>29.608000000000001</v>
      </c>
      <c r="H5614" s="98">
        <v>0.20205000000000001</v>
      </c>
      <c r="I5614" s="20">
        <f t="shared" si="524"/>
        <v>1</v>
      </c>
      <c r="J5614" s="102">
        <f t="shared" si="525"/>
        <v>5.2992434477168329E-4</v>
      </c>
      <c r="K5614" s="102">
        <f t="shared" si="526"/>
        <v>2.6227386526685636E-3</v>
      </c>
      <c r="L5614" s="96">
        <f t="shared" si="527"/>
        <v>1.5689999999999999E-2</v>
      </c>
    </row>
    <row r="5615" spans="1:12" ht="13.95" customHeight="1" x14ac:dyDescent="0.3">
      <c r="A5615" s="94">
        <v>44316</v>
      </c>
      <c r="B5615" s="57" t="s">
        <v>240</v>
      </c>
      <c r="C5615" s="57" t="s">
        <v>117</v>
      </c>
      <c r="D5615" s="19" t="str">
        <f t="shared" si="522"/>
        <v>Cyclicals</v>
      </c>
      <c r="E5615" s="19" t="str">
        <f t="shared" si="523"/>
        <v>Cyclicals ex-WEG &amp; Embraer</v>
      </c>
      <c r="F5615" s="100">
        <v>1.473E-2</v>
      </c>
      <c r="G5615" s="101">
        <v>27.768000000000001</v>
      </c>
      <c r="H5615" s="98">
        <v>0.19353999999999999</v>
      </c>
      <c r="I5615" s="20">
        <f t="shared" si="524"/>
        <v>1</v>
      </c>
      <c r="J5615" s="102">
        <f t="shared" si="525"/>
        <v>5.3046672428694905E-4</v>
      </c>
      <c r="K5615" s="102">
        <f t="shared" si="526"/>
        <v>2.7408635129014627E-3</v>
      </c>
      <c r="L5615" s="96">
        <f t="shared" si="527"/>
        <v>1.473E-2</v>
      </c>
    </row>
    <row r="5616" spans="1:12" ht="13.95" customHeight="1" x14ac:dyDescent="0.3">
      <c r="A5616" s="94">
        <v>44347</v>
      </c>
      <c r="B5616" s="57" t="s">
        <v>240</v>
      </c>
      <c r="C5616" s="57" t="s">
        <v>117</v>
      </c>
      <c r="D5616" s="19" t="str">
        <f t="shared" si="522"/>
        <v>Cyclicals</v>
      </c>
      <c r="E5616" s="19" t="str">
        <f t="shared" si="523"/>
        <v>Cyclicals ex-WEG &amp; Embraer</v>
      </c>
      <c r="F5616" s="100">
        <v>1.8169999999999999E-2</v>
      </c>
      <c r="G5616" s="101">
        <v>33.761000000000003</v>
      </c>
      <c r="H5616" s="98">
        <v>0.17423</v>
      </c>
      <c r="I5616" s="20">
        <f t="shared" si="524"/>
        <v>1</v>
      </c>
      <c r="J5616" s="102">
        <f t="shared" si="525"/>
        <v>5.3819495868013384E-4</v>
      </c>
      <c r="K5616" s="102">
        <f t="shared" si="526"/>
        <v>3.0889913257196458E-3</v>
      </c>
      <c r="L5616" s="96">
        <f t="shared" si="527"/>
        <v>1.8169999999999999E-2</v>
      </c>
    </row>
    <row r="5617" spans="1:12" ht="13.95" customHeight="1" x14ac:dyDescent="0.3">
      <c r="A5617" s="94">
        <v>44377</v>
      </c>
      <c r="B5617" s="57" t="s">
        <v>240</v>
      </c>
      <c r="C5617" s="57" t="s">
        <v>117</v>
      </c>
      <c r="D5617" s="19" t="str">
        <f t="shared" si="522"/>
        <v>Cyclicals</v>
      </c>
      <c r="E5617" s="19" t="str">
        <f t="shared" si="523"/>
        <v>Cyclicals ex-WEG &amp; Embraer</v>
      </c>
      <c r="F5617" s="100">
        <v>1.711E-2</v>
      </c>
      <c r="G5617" s="101">
        <v>32.491</v>
      </c>
      <c r="H5617" s="98">
        <v>0.14677000000000001</v>
      </c>
      <c r="I5617" s="20">
        <f t="shared" si="524"/>
        <v>1</v>
      </c>
      <c r="J5617" s="102">
        <f t="shared" si="525"/>
        <v>5.2660736819426924E-4</v>
      </c>
      <c r="K5617" s="102">
        <f t="shared" si="526"/>
        <v>3.5879768903336459E-3</v>
      </c>
      <c r="L5617" s="96">
        <f t="shared" si="527"/>
        <v>1.711E-2</v>
      </c>
    </row>
    <row r="5618" spans="1:12" ht="13.95" customHeight="1" x14ac:dyDescent="0.3">
      <c r="A5618" s="94">
        <v>44408</v>
      </c>
      <c r="B5618" s="57" t="s">
        <v>240</v>
      </c>
      <c r="C5618" s="57" t="s">
        <v>117</v>
      </c>
      <c r="D5618" s="19" t="str">
        <f t="shared" si="522"/>
        <v>Cyclicals</v>
      </c>
      <c r="E5618" s="19" t="str">
        <f t="shared" si="523"/>
        <v>Cyclicals ex-WEG &amp; Embraer</v>
      </c>
      <c r="F5618" s="100">
        <v>1.661E-2</v>
      </c>
      <c r="G5618" s="101">
        <v>32.183999999999997</v>
      </c>
      <c r="H5618" s="98">
        <v>0.15359</v>
      </c>
      <c r="I5618" s="20">
        <f t="shared" si="524"/>
        <v>1</v>
      </c>
      <c r="J5618" s="102">
        <f t="shared" si="525"/>
        <v>5.1609495401441709E-4</v>
      </c>
      <c r="K5618" s="102">
        <f t="shared" si="526"/>
        <v>3.3602119539971162E-3</v>
      </c>
      <c r="L5618" s="96">
        <f t="shared" si="527"/>
        <v>1.661E-2</v>
      </c>
    </row>
    <row r="5619" spans="1:12" ht="13.95" customHeight="1" x14ac:dyDescent="0.3">
      <c r="A5619" s="94">
        <v>44439</v>
      </c>
      <c r="B5619" s="57" t="s">
        <v>240</v>
      </c>
      <c r="C5619" s="57" t="s">
        <v>117</v>
      </c>
      <c r="D5619" s="19" t="str">
        <f t="shared" si="522"/>
        <v>Cyclicals</v>
      </c>
      <c r="E5619" s="19" t="str">
        <f t="shared" si="523"/>
        <v>Cyclicals ex-WEG &amp; Embraer</v>
      </c>
      <c r="F5619" s="100">
        <v>1.5810000000000001E-2</v>
      </c>
      <c r="G5619" s="101">
        <v>30.385000000000002</v>
      </c>
      <c r="H5619" s="98">
        <v>0.11072</v>
      </c>
      <c r="I5619" s="20">
        <f t="shared" si="524"/>
        <v>1</v>
      </c>
      <c r="J5619" s="102">
        <f t="shared" si="525"/>
        <v>5.2032252756294226E-4</v>
      </c>
      <c r="K5619" s="102">
        <f t="shared" si="526"/>
        <v>4.6994447937404472E-3</v>
      </c>
      <c r="L5619" s="96">
        <f t="shared" si="527"/>
        <v>1.5810000000000001E-2</v>
      </c>
    </row>
    <row r="5620" spans="1:12" ht="13.95" customHeight="1" x14ac:dyDescent="0.3">
      <c r="A5620" s="94">
        <v>44469</v>
      </c>
      <c r="B5620" s="57" t="s">
        <v>240</v>
      </c>
      <c r="C5620" s="57" t="s">
        <v>117</v>
      </c>
      <c r="D5620" s="19" t="str">
        <f t="shared" si="522"/>
        <v>Cyclicals</v>
      </c>
      <c r="E5620" s="19" t="str">
        <f t="shared" si="523"/>
        <v>Cyclicals ex-WEG &amp; Embraer</v>
      </c>
      <c r="F5620" s="100">
        <v>1.4200000000000001E-2</v>
      </c>
      <c r="G5620" s="101">
        <v>25.837</v>
      </c>
      <c r="H5620" s="98">
        <v>0.11866</v>
      </c>
      <c r="I5620" s="20">
        <f t="shared" si="524"/>
        <v>1</v>
      </c>
      <c r="J5620" s="102">
        <f t="shared" si="525"/>
        <v>5.4959941169640441E-4</v>
      </c>
      <c r="K5620" s="102">
        <f t="shared" si="526"/>
        <v>4.6317159253025817E-3</v>
      </c>
      <c r="L5620" s="96">
        <f t="shared" si="527"/>
        <v>1.4200000000000001E-2</v>
      </c>
    </row>
    <row r="5621" spans="1:12" ht="13.95" customHeight="1" x14ac:dyDescent="0.3">
      <c r="A5621" s="94">
        <v>44500</v>
      </c>
      <c r="B5621" s="57" t="s">
        <v>240</v>
      </c>
      <c r="C5621" s="57" t="s">
        <v>117</v>
      </c>
      <c r="D5621" s="19" t="str">
        <f t="shared" si="522"/>
        <v>Cyclicals</v>
      </c>
      <c r="E5621" s="19" t="str">
        <f t="shared" si="523"/>
        <v>Cyclicals ex-WEG &amp; Embraer</v>
      </c>
      <c r="F5621" s="100">
        <v>1.4420000000000001E-2</v>
      </c>
      <c r="G5621" s="101">
        <v>23.872</v>
      </c>
      <c r="H5621" s="98">
        <v>0.11183999999999999</v>
      </c>
      <c r="I5621" s="20">
        <f t="shared" si="524"/>
        <v>1</v>
      </c>
      <c r="J5621" s="102">
        <f t="shared" si="525"/>
        <v>6.0405495978552279E-4</v>
      </c>
      <c r="K5621" s="102">
        <f t="shared" si="526"/>
        <v>5.4010636604571068E-3</v>
      </c>
      <c r="L5621" s="96">
        <f t="shared" si="527"/>
        <v>1.4420000000000001E-2</v>
      </c>
    </row>
    <row r="5622" spans="1:12" ht="13.95" customHeight="1" x14ac:dyDescent="0.3">
      <c r="A5622" s="94">
        <v>44530</v>
      </c>
      <c r="B5622" s="57" t="s">
        <v>240</v>
      </c>
      <c r="C5622" s="57" t="s">
        <v>117</v>
      </c>
      <c r="D5622" s="19" t="str">
        <f t="shared" si="522"/>
        <v>Cyclicals</v>
      </c>
      <c r="E5622" s="19" t="str">
        <f t="shared" si="523"/>
        <v>Cyclicals ex-WEG &amp; Embraer</v>
      </c>
      <c r="F5622" s="100">
        <v>1.427E-2</v>
      </c>
      <c r="G5622" s="101">
        <v>22.98</v>
      </c>
      <c r="H5622" s="98">
        <v>0.11416</v>
      </c>
      <c r="I5622" s="20">
        <f t="shared" si="524"/>
        <v>1</v>
      </c>
      <c r="J5622" s="102">
        <f t="shared" si="525"/>
        <v>6.2097476066144469E-4</v>
      </c>
      <c r="K5622" s="102">
        <f t="shared" si="526"/>
        <v>5.4395126196692773E-3</v>
      </c>
      <c r="L5622" s="96">
        <f t="shared" si="527"/>
        <v>1.427E-2</v>
      </c>
    </row>
    <row r="5623" spans="1:12" ht="13.95" customHeight="1" x14ac:dyDescent="0.3">
      <c r="A5623" s="94">
        <v>44561</v>
      </c>
      <c r="B5623" s="57" t="s">
        <v>240</v>
      </c>
      <c r="C5623" s="57" t="s">
        <v>117</v>
      </c>
      <c r="D5623" s="19" t="str">
        <f t="shared" si="522"/>
        <v>Cyclicals</v>
      </c>
      <c r="E5623" s="19" t="str">
        <f t="shared" si="523"/>
        <v>Cyclicals ex-WEG &amp; Embraer</v>
      </c>
      <c r="F5623" s="100">
        <v>1.1990000000000001E-2</v>
      </c>
      <c r="G5623" s="101">
        <v>18.972999999999999</v>
      </c>
      <c r="H5623" s="98">
        <v>0.12033000000000001</v>
      </c>
      <c r="I5623" s="20">
        <f t="shared" si="524"/>
        <v>1</v>
      </c>
      <c r="J5623" s="102">
        <f t="shared" si="525"/>
        <v>6.3195066673694207E-4</v>
      </c>
      <c r="K5623" s="102">
        <f t="shared" si="526"/>
        <v>5.2518130701981391E-3</v>
      </c>
      <c r="L5623" s="96">
        <f t="shared" si="527"/>
        <v>1.1990000000000001E-2</v>
      </c>
    </row>
    <row r="5624" spans="1:12" ht="13.95" customHeight="1" x14ac:dyDescent="0.3">
      <c r="A5624" s="94">
        <v>44592</v>
      </c>
      <c r="B5624" s="57" t="s">
        <v>240</v>
      </c>
      <c r="C5624" s="57" t="s">
        <v>117</v>
      </c>
      <c r="D5624" s="19" t="str">
        <f t="shared" si="522"/>
        <v>Cyclicals</v>
      </c>
      <c r="E5624" s="19" t="str">
        <f t="shared" si="523"/>
        <v>Cyclicals ex-WEG &amp; Embraer</v>
      </c>
      <c r="F5624" s="100">
        <v>1.29E-2</v>
      </c>
      <c r="G5624" s="101">
        <v>21.597999999999999</v>
      </c>
      <c r="H5624" s="98">
        <v>0.12200999999999999</v>
      </c>
      <c r="I5624" s="20">
        <f t="shared" si="524"/>
        <v>1</v>
      </c>
      <c r="J5624" s="102">
        <f t="shared" si="525"/>
        <v>5.9727752569682386E-4</v>
      </c>
      <c r="K5624" s="102">
        <f t="shared" si="526"/>
        <v>4.8953161683208254E-3</v>
      </c>
      <c r="L5624" s="96">
        <f t="shared" si="527"/>
        <v>1.29E-2</v>
      </c>
    </row>
    <row r="5625" spans="1:12" ht="13.95" customHeight="1" x14ac:dyDescent="0.3">
      <c r="A5625" s="94">
        <v>44620</v>
      </c>
      <c r="B5625" s="57" t="s">
        <v>240</v>
      </c>
      <c r="C5625" s="57" t="s">
        <v>117</v>
      </c>
      <c r="D5625" s="19" t="str">
        <f t="shared" si="522"/>
        <v>Cyclicals</v>
      </c>
      <c r="E5625" s="19" t="str">
        <f t="shared" si="523"/>
        <v>Cyclicals ex-WEG &amp; Embraer</v>
      </c>
      <c r="F5625" s="100">
        <v>1.1509999999999999E-2</v>
      </c>
      <c r="G5625" s="101">
        <v>19.334</v>
      </c>
      <c r="H5625" s="98">
        <v>0.11907</v>
      </c>
      <c r="I5625" s="20">
        <f t="shared" si="524"/>
        <v>1</v>
      </c>
      <c r="J5625" s="102">
        <f t="shared" si="525"/>
        <v>5.9532429916209781E-4</v>
      </c>
      <c r="K5625" s="102">
        <f t="shared" si="526"/>
        <v>4.9997841535407558E-3</v>
      </c>
      <c r="L5625" s="96">
        <f t="shared" si="527"/>
        <v>1.1509999999999999E-2</v>
      </c>
    </row>
    <row r="5626" spans="1:12" ht="13.95" customHeight="1" x14ac:dyDescent="0.3">
      <c r="A5626" s="94">
        <v>44651</v>
      </c>
      <c r="B5626" s="57" t="s">
        <v>240</v>
      </c>
      <c r="C5626" s="57" t="s">
        <v>117</v>
      </c>
      <c r="D5626" s="19" t="str">
        <f t="shared" si="522"/>
        <v>Cyclicals</v>
      </c>
      <c r="E5626" s="19" t="str">
        <f t="shared" si="523"/>
        <v>Cyclicals ex-WEG &amp; Embraer</v>
      </c>
      <c r="F5626" s="100">
        <v>1.188E-2</v>
      </c>
      <c r="G5626" s="101">
        <v>20.722999999999999</v>
      </c>
      <c r="H5626" s="98">
        <v>0.13088</v>
      </c>
      <c r="I5626" s="20">
        <f t="shared" si="524"/>
        <v>1</v>
      </c>
      <c r="J5626" s="102">
        <f t="shared" si="525"/>
        <v>5.7327607006707525E-4</v>
      </c>
      <c r="K5626" s="102">
        <f t="shared" si="526"/>
        <v>4.3801655720283866E-3</v>
      </c>
      <c r="L5626" s="96">
        <f t="shared" si="527"/>
        <v>1.188E-2</v>
      </c>
    </row>
    <row r="5627" spans="1:12" ht="13.95" customHeight="1" x14ac:dyDescent="0.3">
      <c r="A5627" s="94">
        <v>44681</v>
      </c>
      <c r="B5627" s="57" t="s">
        <v>240</v>
      </c>
      <c r="C5627" s="57" t="s">
        <v>117</v>
      </c>
      <c r="D5627" s="19" t="str">
        <f t="shared" si="522"/>
        <v>Cyclicals</v>
      </c>
      <c r="E5627" s="19" t="str">
        <f t="shared" si="523"/>
        <v>Cyclicals ex-WEG &amp; Embraer</v>
      </c>
      <c r="F5627" s="100">
        <v>1.153E-2</v>
      </c>
      <c r="G5627" s="101">
        <v>17.218</v>
      </c>
      <c r="H5627" s="98">
        <v>0.13235</v>
      </c>
      <c r="I5627" s="20">
        <f t="shared" si="524"/>
        <v>1</v>
      </c>
      <c r="J5627" s="102">
        <f t="shared" si="525"/>
        <v>6.6964804274596357E-4</v>
      </c>
      <c r="K5627" s="102">
        <f t="shared" si="526"/>
        <v>5.0596754268678774E-3</v>
      </c>
      <c r="L5627" s="96">
        <f t="shared" si="527"/>
        <v>1.153E-2</v>
      </c>
    </row>
    <row r="5628" spans="1:12" ht="13.95" customHeight="1" x14ac:dyDescent="0.3">
      <c r="A5628" s="94">
        <v>44712</v>
      </c>
      <c r="B5628" s="57" t="s">
        <v>240</v>
      </c>
      <c r="C5628" s="57" t="s">
        <v>117</v>
      </c>
      <c r="D5628" s="19" t="str">
        <f t="shared" si="522"/>
        <v>Cyclicals</v>
      </c>
      <c r="E5628" s="19" t="str">
        <f t="shared" si="523"/>
        <v>Cyclicals ex-WEG &amp; Embraer</v>
      </c>
      <c r="F5628" s="100">
        <v>1.2710000000000001E-2</v>
      </c>
      <c r="G5628" s="101">
        <v>18.657</v>
      </c>
      <c r="H5628" s="98">
        <v>0.13683000000000001</v>
      </c>
      <c r="I5628" s="20">
        <f t="shared" si="524"/>
        <v>1</v>
      </c>
      <c r="J5628" s="102">
        <f t="shared" si="525"/>
        <v>6.8124564506619504E-4</v>
      </c>
      <c r="K5628" s="102">
        <f t="shared" si="526"/>
        <v>4.9787739901059344E-3</v>
      </c>
      <c r="L5628" s="96">
        <f t="shared" si="527"/>
        <v>1.2710000000000001E-2</v>
      </c>
    </row>
    <row r="5629" spans="1:12" ht="13.95" customHeight="1" x14ac:dyDescent="0.3">
      <c r="A5629" s="94">
        <v>44742</v>
      </c>
      <c r="B5629" s="57" t="s">
        <v>240</v>
      </c>
      <c r="C5629" s="57" t="s">
        <v>117</v>
      </c>
      <c r="D5629" s="19" t="str">
        <f t="shared" si="522"/>
        <v>Cyclicals</v>
      </c>
      <c r="E5629" s="19" t="str">
        <f t="shared" si="523"/>
        <v>Cyclicals ex-WEG &amp; Embraer</v>
      </c>
      <c r="F5629" s="100">
        <v>1.209E-2</v>
      </c>
      <c r="G5629" s="101">
        <v>15.782999999999999</v>
      </c>
      <c r="H5629" s="98">
        <v>0.13816999999999999</v>
      </c>
      <c r="I5629" s="20">
        <f t="shared" si="524"/>
        <v>1</v>
      </c>
      <c r="J5629" s="102">
        <f t="shared" si="525"/>
        <v>7.6601406576696444E-4</v>
      </c>
      <c r="K5629" s="102">
        <f t="shared" si="526"/>
        <v>5.54399700200452E-3</v>
      </c>
      <c r="L5629" s="96">
        <f t="shared" si="527"/>
        <v>1.209E-2</v>
      </c>
    </row>
    <row r="5630" spans="1:12" ht="13.95" customHeight="1" x14ac:dyDescent="0.3">
      <c r="A5630" s="94">
        <v>44773</v>
      </c>
      <c r="B5630" s="57" t="s">
        <v>240</v>
      </c>
      <c r="C5630" s="57" t="s">
        <v>117</v>
      </c>
      <c r="D5630" s="19" t="str">
        <f t="shared" si="522"/>
        <v>Cyclicals</v>
      </c>
      <c r="E5630" s="19" t="str">
        <f t="shared" si="523"/>
        <v>Cyclicals ex-WEG &amp; Embraer</v>
      </c>
      <c r="F5630" s="100">
        <v>1.2880000000000001E-2</v>
      </c>
      <c r="G5630" s="101">
        <v>16.765999999999998</v>
      </c>
      <c r="H5630" s="98">
        <v>0.14024</v>
      </c>
      <c r="I5630" s="20">
        <f t="shared" si="524"/>
        <v>1</v>
      </c>
      <c r="J5630" s="102">
        <f t="shared" si="525"/>
        <v>7.6822140045329848E-4</v>
      </c>
      <c r="K5630" s="102">
        <f t="shared" si="526"/>
        <v>5.4779050231980779E-3</v>
      </c>
      <c r="L5630" s="96">
        <f t="shared" si="527"/>
        <v>1.2880000000000001E-2</v>
      </c>
    </row>
    <row r="5631" spans="1:12" ht="13.95" customHeight="1" x14ac:dyDescent="0.3">
      <c r="A5631" s="94">
        <v>44804</v>
      </c>
      <c r="B5631" s="57" t="s">
        <v>240</v>
      </c>
      <c r="C5631" s="57" t="s">
        <v>117</v>
      </c>
      <c r="D5631" s="19" t="str">
        <f t="shared" si="522"/>
        <v>Cyclicals</v>
      </c>
      <c r="E5631" s="19" t="str">
        <f t="shared" si="523"/>
        <v>Cyclicals ex-WEG &amp; Embraer</v>
      </c>
      <c r="F5631" s="100">
        <v>1.3129999999999999E-2</v>
      </c>
      <c r="G5631" s="101">
        <v>16.645</v>
      </c>
      <c r="H5631" s="98">
        <v>0.1457</v>
      </c>
      <c r="I5631" s="20">
        <f t="shared" si="524"/>
        <v>1</v>
      </c>
      <c r="J5631" s="102">
        <f t="shared" si="525"/>
        <v>7.8882547311504958E-4</v>
      </c>
      <c r="K5631" s="102">
        <f t="shared" si="526"/>
        <v>5.414038936959846E-3</v>
      </c>
      <c r="L5631" s="96">
        <f t="shared" si="527"/>
        <v>1.3129999999999999E-2</v>
      </c>
    </row>
    <row r="5632" spans="1:12" ht="13.95" customHeight="1" x14ac:dyDescent="0.3">
      <c r="A5632" s="94">
        <v>44834</v>
      </c>
      <c r="B5632" s="57" t="s">
        <v>240</v>
      </c>
      <c r="C5632" s="57" t="s">
        <v>117</v>
      </c>
      <c r="D5632" s="19" t="str">
        <f t="shared" si="522"/>
        <v>Cyclicals</v>
      </c>
      <c r="E5632" s="19" t="str">
        <f t="shared" si="523"/>
        <v>Cyclicals ex-WEG &amp; Embraer</v>
      </c>
      <c r="F5632" s="100">
        <v>1.304E-2</v>
      </c>
      <c r="G5632" s="101">
        <v>17.015000000000001</v>
      </c>
      <c r="H5632" s="98">
        <v>0.14913999999999999</v>
      </c>
      <c r="I5632" s="20">
        <f t="shared" si="524"/>
        <v>1</v>
      </c>
      <c r="J5632" s="102">
        <f t="shared" si="525"/>
        <v>7.6638260358507192E-4</v>
      </c>
      <c r="K5632" s="102">
        <f t="shared" si="526"/>
        <v>5.138679117507523E-3</v>
      </c>
      <c r="L5632" s="96">
        <f t="shared" si="527"/>
        <v>1.304E-2</v>
      </c>
    </row>
    <row r="5633" spans="1:12" ht="13.95" customHeight="1" x14ac:dyDescent="0.3">
      <c r="A5633" s="94">
        <v>44865</v>
      </c>
      <c r="B5633" s="57" t="s">
        <v>240</v>
      </c>
      <c r="C5633" s="57" t="s">
        <v>117</v>
      </c>
      <c r="D5633" s="19" t="str">
        <f t="shared" si="522"/>
        <v>Cyclicals</v>
      </c>
      <c r="E5633" s="19" t="str">
        <f t="shared" si="523"/>
        <v>Cyclicals ex-WEG &amp; Embraer</v>
      </c>
      <c r="F5633" s="100">
        <v>1.371E-2</v>
      </c>
      <c r="G5633" s="101">
        <v>18.492999999999999</v>
      </c>
      <c r="H5633" s="98">
        <v>0.15187999999999999</v>
      </c>
      <c r="I5633" s="20">
        <f t="shared" si="524"/>
        <v>1</v>
      </c>
      <c r="J5633" s="102">
        <f t="shared" si="525"/>
        <v>7.4136159627967348E-4</v>
      </c>
      <c r="K5633" s="102">
        <f t="shared" si="526"/>
        <v>4.8812325275195785E-3</v>
      </c>
      <c r="L5633" s="96">
        <f t="shared" si="527"/>
        <v>1.371E-2</v>
      </c>
    </row>
    <row r="5634" spans="1:12" ht="13.95" customHeight="1" x14ac:dyDescent="0.3">
      <c r="A5634" s="94">
        <v>44895</v>
      </c>
      <c r="B5634" s="57" t="s">
        <v>240</v>
      </c>
      <c r="C5634" s="57" t="s">
        <v>117</v>
      </c>
      <c r="D5634" s="19" t="str">
        <f t="shared" si="522"/>
        <v>Cyclicals</v>
      </c>
      <c r="E5634" s="19" t="str">
        <f t="shared" si="523"/>
        <v>Cyclicals ex-WEG &amp; Embraer</v>
      </c>
      <c r="F5634" s="100">
        <v>1.077E-2</v>
      </c>
      <c r="G5634" s="101">
        <v>13.896000000000001</v>
      </c>
      <c r="H5634" s="98">
        <v>0.1535</v>
      </c>
      <c r="I5634" s="20">
        <f t="shared" si="524"/>
        <v>1</v>
      </c>
      <c r="J5634" s="102">
        <f t="shared" si="525"/>
        <v>7.7504317789291882E-4</v>
      </c>
      <c r="K5634" s="102">
        <f t="shared" si="526"/>
        <v>5.0491412240581028E-3</v>
      </c>
      <c r="L5634" s="96">
        <f t="shared" si="527"/>
        <v>1.077E-2</v>
      </c>
    </row>
    <row r="5635" spans="1:12" ht="13.95" customHeight="1" x14ac:dyDescent="0.3">
      <c r="A5635" s="94">
        <v>44926</v>
      </c>
      <c r="B5635" s="57" t="s">
        <v>240</v>
      </c>
      <c r="C5635" s="57" t="s">
        <v>117</v>
      </c>
      <c r="D5635" s="19" t="str">
        <f t="shared" si="522"/>
        <v>Cyclicals</v>
      </c>
      <c r="E5635" s="19" t="str">
        <f t="shared" si="523"/>
        <v>Cyclicals ex-WEG &amp; Embraer</v>
      </c>
      <c r="F5635" s="100">
        <v>1.017E-2</v>
      </c>
      <c r="G5635" s="101">
        <v>12.099</v>
      </c>
      <c r="H5635" s="98">
        <v>0.15415000000000001</v>
      </c>
      <c r="I5635" s="20">
        <f t="shared" si="524"/>
        <v>1</v>
      </c>
      <c r="J5635" s="102">
        <f t="shared" si="525"/>
        <v>8.4056533597818E-4</v>
      </c>
      <c r="K5635" s="102">
        <f t="shared" si="526"/>
        <v>5.4529051960958801E-3</v>
      </c>
      <c r="L5635" s="96">
        <f t="shared" si="527"/>
        <v>1.017E-2</v>
      </c>
    </row>
    <row r="5636" spans="1:12" ht="13.95" customHeight="1" x14ac:dyDescent="0.3">
      <c r="A5636" s="94">
        <v>44957</v>
      </c>
      <c r="B5636" s="57" t="s">
        <v>240</v>
      </c>
      <c r="C5636" s="57" t="s">
        <v>117</v>
      </c>
      <c r="D5636" s="19" t="str">
        <f t="shared" si="522"/>
        <v>Cyclicals</v>
      </c>
      <c r="E5636" s="19" t="str">
        <f t="shared" si="523"/>
        <v>Cyclicals ex-WEG &amp; Embraer</v>
      </c>
      <c r="F5636" s="100">
        <v>1.042E-2</v>
      </c>
      <c r="G5636" s="101">
        <v>13.208</v>
      </c>
      <c r="H5636" s="98">
        <v>0.14717</v>
      </c>
      <c r="I5636" s="20">
        <f t="shared" si="524"/>
        <v>1</v>
      </c>
      <c r="J5636" s="102">
        <f t="shared" si="525"/>
        <v>7.8891580860084801E-4</v>
      </c>
      <c r="K5636" s="102">
        <f t="shared" si="526"/>
        <v>5.3605749038584498E-3</v>
      </c>
      <c r="L5636" s="96">
        <f t="shared" si="527"/>
        <v>1.042E-2</v>
      </c>
    </row>
    <row r="5637" spans="1:12" ht="13.95" customHeight="1" x14ac:dyDescent="0.3">
      <c r="A5637" s="94">
        <v>44985</v>
      </c>
      <c r="B5637" s="57" t="s">
        <v>240</v>
      </c>
      <c r="C5637" s="57" t="s">
        <v>117</v>
      </c>
      <c r="D5637" s="19" t="str">
        <f t="shared" ref="D5637:D5700" si="528">VLOOKUP(C5637,GicsMap,2,FALSE)</f>
        <v>Cyclicals</v>
      </c>
      <c r="E5637" s="19" t="str">
        <f t="shared" ref="E5637:E5700" si="529">IF(D5637="Cyclicals",IF(COUNTIF(GlobalList,B5637)&gt;0,"WEG &amp; Embraer","Cyclicals ex-WEG &amp; Embraer"),D5637)</f>
        <v>Cyclicals ex-WEG &amp; Embraer</v>
      </c>
      <c r="F5637" s="100">
        <v>9.7299999999999991E-3</v>
      </c>
      <c r="G5637" s="101">
        <v>12.01</v>
      </c>
      <c r="H5637" s="98">
        <v>0.14112</v>
      </c>
      <c r="I5637" s="20">
        <f t="shared" ref="I5637:I5700" si="530">IF(AND(ISNUMBER(G5637),ISNUMBER(H5637),G5637&gt;=PEmin,G5637&lt;=PEmax,H5637&gt;=ROEmin,H5637&lt;=ROEmax),1,0)</f>
        <v>1</v>
      </c>
      <c r="J5637" s="102">
        <f t="shared" ref="J5637:J5700" si="531">IF(I5637=1,F5637/G5637,0)</f>
        <v>8.1015820149875101E-4</v>
      </c>
      <c r="K5637" s="102">
        <f t="shared" ref="K5637:K5700" si="532">IF(I5637=1,J5637/H5637,0)</f>
        <v>5.7409169607337803E-3</v>
      </c>
      <c r="L5637" s="96">
        <f t="shared" ref="L5637:L5700" si="533">I5637*F5637</f>
        <v>9.7299999999999991E-3</v>
      </c>
    </row>
    <row r="5638" spans="1:12" ht="13.95" customHeight="1" x14ac:dyDescent="0.3">
      <c r="A5638" s="94">
        <v>45016</v>
      </c>
      <c r="B5638" s="57" t="s">
        <v>240</v>
      </c>
      <c r="C5638" s="57" t="s">
        <v>117</v>
      </c>
      <c r="D5638" s="19" t="str">
        <f t="shared" si="528"/>
        <v>Cyclicals</v>
      </c>
      <c r="E5638" s="19" t="str">
        <f t="shared" si="529"/>
        <v>Cyclicals ex-WEG &amp; Embraer</v>
      </c>
      <c r="F5638" s="100">
        <v>8.9300000000000004E-3</v>
      </c>
      <c r="G5638" s="101">
        <v>10.884</v>
      </c>
      <c r="H5638" s="98">
        <v>0.13699</v>
      </c>
      <c r="I5638" s="20">
        <f t="shared" si="530"/>
        <v>1</v>
      </c>
      <c r="J5638" s="102">
        <f t="shared" si="531"/>
        <v>8.2047041528849685E-4</v>
      </c>
      <c r="K5638" s="102">
        <f t="shared" si="532"/>
        <v>5.9892723212533533E-3</v>
      </c>
      <c r="L5638" s="96">
        <f t="shared" si="533"/>
        <v>8.9300000000000004E-3</v>
      </c>
    </row>
    <row r="5639" spans="1:12" ht="13.95" customHeight="1" x14ac:dyDescent="0.3">
      <c r="A5639" s="94">
        <v>45046</v>
      </c>
      <c r="B5639" s="57" t="s">
        <v>240</v>
      </c>
      <c r="C5639" s="57" t="s">
        <v>117</v>
      </c>
      <c r="D5639" s="19" t="str">
        <f t="shared" si="528"/>
        <v>Cyclicals</v>
      </c>
      <c r="E5639" s="19" t="str">
        <f t="shared" si="529"/>
        <v>Cyclicals ex-WEG &amp; Embraer</v>
      </c>
      <c r="F5639" s="100">
        <v>8.199999999999999E-3</v>
      </c>
      <c r="G5639" s="101">
        <v>10.711</v>
      </c>
      <c r="H5639" s="98">
        <v>0.13109999999999999</v>
      </c>
      <c r="I5639" s="20">
        <f t="shared" si="530"/>
        <v>1</v>
      </c>
      <c r="J5639" s="102">
        <f t="shared" si="531"/>
        <v>7.655681075529828E-4</v>
      </c>
      <c r="K5639" s="102">
        <f t="shared" si="532"/>
        <v>5.8395736655452541E-3</v>
      </c>
      <c r="L5639" s="96">
        <f t="shared" si="533"/>
        <v>8.199999999999999E-3</v>
      </c>
    </row>
    <row r="5640" spans="1:12" ht="13.95" customHeight="1" x14ac:dyDescent="0.3">
      <c r="A5640" s="94">
        <v>45077</v>
      </c>
      <c r="B5640" s="57" t="s">
        <v>240</v>
      </c>
      <c r="C5640" s="57" t="s">
        <v>117</v>
      </c>
      <c r="D5640" s="19" t="str">
        <f t="shared" si="528"/>
        <v>Cyclicals</v>
      </c>
      <c r="E5640" s="19" t="str">
        <f t="shared" si="529"/>
        <v>Cyclicals ex-WEG &amp; Embraer</v>
      </c>
      <c r="F5640" s="100">
        <v>9.7199999999999995E-3</v>
      </c>
      <c r="G5640" s="101">
        <v>14.43</v>
      </c>
      <c r="H5640" s="98">
        <v>0.12411999999999999</v>
      </c>
      <c r="I5640" s="20">
        <f t="shared" si="530"/>
        <v>1</v>
      </c>
      <c r="J5640" s="102">
        <f t="shared" si="531"/>
        <v>6.735966735966736E-4</v>
      </c>
      <c r="K5640" s="102">
        <f t="shared" si="532"/>
        <v>5.4269793232087785E-3</v>
      </c>
      <c r="L5640" s="96">
        <f t="shared" si="533"/>
        <v>9.7199999999999995E-3</v>
      </c>
    </row>
    <row r="5641" spans="1:12" ht="13.95" customHeight="1" x14ac:dyDescent="0.3">
      <c r="A5641" s="94">
        <v>45107</v>
      </c>
      <c r="B5641" s="57" t="s">
        <v>240</v>
      </c>
      <c r="C5641" s="57" t="s">
        <v>117</v>
      </c>
      <c r="D5641" s="19" t="str">
        <f t="shared" si="528"/>
        <v>Cyclicals</v>
      </c>
      <c r="E5641" s="19" t="str">
        <f t="shared" si="529"/>
        <v>Cyclicals ex-WEG &amp; Embraer</v>
      </c>
      <c r="F5641" s="100">
        <v>9.2500000000000013E-3</v>
      </c>
      <c r="G5641" s="101">
        <v>14.891</v>
      </c>
      <c r="H5641" s="98">
        <v>0.12534000000000001</v>
      </c>
      <c r="I5641" s="20">
        <f t="shared" si="530"/>
        <v>1</v>
      </c>
      <c r="J5641" s="102">
        <f t="shared" si="531"/>
        <v>6.2118057887314499E-4</v>
      </c>
      <c r="K5641" s="102">
        <f t="shared" si="532"/>
        <v>4.9559644077959543E-3</v>
      </c>
      <c r="L5641" s="96">
        <f t="shared" si="533"/>
        <v>9.2500000000000013E-3</v>
      </c>
    </row>
    <row r="5642" spans="1:12" ht="13.95" customHeight="1" x14ac:dyDescent="0.3">
      <c r="A5642" s="94">
        <v>45138</v>
      </c>
      <c r="B5642" s="57" t="s">
        <v>240</v>
      </c>
      <c r="C5642" s="57" t="s">
        <v>117</v>
      </c>
      <c r="D5642" s="19" t="str">
        <f t="shared" si="528"/>
        <v>Cyclicals</v>
      </c>
      <c r="E5642" s="19" t="str">
        <f t="shared" si="529"/>
        <v>Cyclicals ex-WEG &amp; Embraer</v>
      </c>
      <c r="F5642" s="100">
        <v>8.3899999999999999E-3</v>
      </c>
      <c r="G5642" s="101">
        <v>14.147</v>
      </c>
      <c r="H5642" s="98">
        <v>0.12378</v>
      </c>
      <c r="I5642" s="20">
        <f t="shared" si="530"/>
        <v>1</v>
      </c>
      <c r="J5642" s="102">
        <f t="shared" si="531"/>
        <v>5.9305859899625357E-4</v>
      </c>
      <c r="K5642" s="102">
        <f t="shared" si="532"/>
        <v>4.7912312085656291E-3</v>
      </c>
      <c r="L5642" s="96">
        <f t="shared" si="533"/>
        <v>8.3899999999999999E-3</v>
      </c>
    </row>
    <row r="5643" spans="1:12" ht="13.95" customHeight="1" x14ac:dyDescent="0.3">
      <c r="A5643" s="94">
        <v>45169</v>
      </c>
      <c r="B5643" s="57" t="s">
        <v>240</v>
      </c>
      <c r="C5643" s="57" t="s">
        <v>117</v>
      </c>
      <c r="D5643" s="19" t="str">
        <f t="shared" si="528"/>
        <v>Cyclicals</v>
      </c>
      <c r="E5643" s="19" t="str">
        <f t="shared" si="529"/>
        <v>Cyclicals ex-WEG &amp; Embraer</v>
      </c>
      <c r="F5643" s="100">
        <v>7.6299999999999996E-3</v>
      </c>
      <c r="G5643" s="101">
        <v>11.938000000000001</v>
      </c>
      <c r="H5643" s="98">
        <v>0.12534999999999999</v>
      </c>
      <c r="I5643" s="20">
        <f t="shared" si="530"/>
        <v>1</v>
      </c>
      <c r="J5643" s="102">
        <f t="shared" si="531"/>
        <v>6.3913553359021605E-4</v>
      </c>
      <c r="K5643" s="102">
        <f t="shared" si="532"/>
        <v>5.0988076074209498E-3</v>
      </c>
      <c r="L5643" s="96">
        <f t="shared" si="533"/>
        <v>7.6299999999999996E-3</v>
      </c>
    </row>
    <row r="5644" spans="1:12" ht="13.95" customHeight="1" x14ac:dyDescent="0.3">
      <c r="A5644" s="94">
        <v>45199</v>
      </c>
      <c r="B5644" s="57" t="s">
        <v>240</v>
      </c>
      <c r="C5644" s="57" t="s">
        <v>117</v>
      </c>
      <c r="D5644" s="19" t="str">
        <f t="shared" si="528"/>
        <v>Cyclicals</v>
      </c>
      <c r="E5644" s="19" t="str">
        <f t="shared" si="529"/>
        <v>Cyclicals ex-WEG &amp; Embraer</v>
      </c>
      <c r="F5644" s="100">
        <v>6.2599999999999999E-3</v>
      </c>
      <c r="G5644" s="101">
        <v>10.363</v>
      </c>
      <c r="H5644" s="98">
        <v>0.12395</v>
      </c>
      <c r="I5644" s="20">
        <f t="shared" si="530"/>
        <v>1</v>
      </c>
      <c r="J5644" s="102">
        <f t="shared" si="531"/>
        <v>6.0407217987069385E-4</v>
      </c>
      <c r="K5644" s="102">
        <f t="shared" si="532"/>
        <v>4.8735149646687683E-3</v>
      </c>
      <c r="L5644" s="96">
        <f t="shared" si="533"/>
        <v>6.2599999999999999E-3</v>
      </c>
    </row>
    <row r="5645" spans="1:12" ht="13.95" customHeight="1" x14ac:dyDescent="0.3">
      <c r="A5645" s="94">
        <v>45230</v>
      </c>
      <c r="B5645" s="57" t="s">
        <v>240</v>
      </c>
      <c r="C5645" s="57" t="s">
        <v>117</v>
      </c>
      <c r="D5645" s="19" t="str">
        <f t="shared" si="528"/>
        <v>Cyclicals</v>
      </c>
      <c r="E5645" s="19" t="str">
        <f t="shared" si="529"/>
        <v>Cyclicals ex-WEG &amp; Embraer</v>
      </c>
      <c r="F5645" s="100">
        <v>5.8999999999999999E-3</v>
      </c>
      <c r="G5645" s="101">
        <v>9.8409999999999993</v>
      </c>
      <c r="H5645" s="98">
        <v>0.12091</v>
      </c>
      <c r="I5645" s="20">
        <f t="shared" si="530"/>
        <v>1</v>
      </c>
      <c r="J5645" s="102">
        <f t="shared" si="531"/>
        <v>5.9953256782847278E-4</v>
      </c>
      <c r="K5645" s="102">
        <f t="shared" si="532"/>
        <v>4.958502752695995E-3</v>
      </c>
      <c r="L5645" s="96">
        <f t="shared" si="533"/>
        <v>5.8999999999999999E-3</v>
      </c>
    </row>
    <row r="5646" spans="1:12" ht="13.95" customHeight="1" x14ac:dyDescent="0.3">
      <c r="A5646" s="94">
        <v>45260</v>
      </c>
      <c r="B5646" s="57" t="s">
        <v>240</v>
      </c>
      <c r="C5646" s="57" t="s">
        <v>117</v>
      </c>
      <c r="D5646" s="19" t="str">
        <f t="shared" si="528"/>
        <v>Cyclicals</v>
      </c>
      <c r="E5646" s="19" t="str">
        <f t="shared" si="529"/>
        <v>Cyclicals ex-WEG &amp; Embraer</v>
      </c>
      <c r="F5646" s="100">
        <v>7.0699999999999999E-3</v>
      </c>
      <c r="G5646" s="101">
        <v>13.194000000000001</v>
      </c>
      <c r="H5646" s="98">
        <v>0.11736000000000001</v>
      </c>
      <c r="I5646" s="20">
        <f t="shared" si="530"/>
        <v>1</v>
      </c>
      <c r="J5646" s="102">
        <f t="shared" si="531"/>
        <v>5.3584962861906926E-4</v>
      </c>
      <c r="K5646" s="102">
        <f t="shared" si="532"/>
        <v>4.5658625478789128E-3</v>
      </c>
      <c r="L5646" s="96">
        <f t="shared" si="533"/>
        <v>7.0699999999999999E-3</v>
      </c>
    </row>
    <row r="5647" spans="1:12" ht="13.95" customHeight="1" x14ac:dyDescent="0.3">
      <c r="A5647" s="94">
        <v>45291</v>
      </c>
      <c r="B5647" s="57" t="s">
        <v>240</v>
      </c>
      <c r="C5647" s="57" t="s">
        <v>117</v>
      </c>
      <c r="D5647" s="19" t="str">
        <f t="shared" si="528"/>
        <v>Cyclicals</v>
      </c>
      <c r="E5647" s="19" t="str">
        <f t="shared" si="529"/>
        <v>Cyclicals ex-WEG &amp; Embraer</v>
      </c>
      <c r="F5647" s="100">
        <v>7.2399999999999999E-3</v>
      </c>
      <c r="G5647" s="101">
        <v>14.135999999999999</v>
      </c>
      <c r="H5647" s="98">
        <v>0.11209</v>
      </c>
      <c r="I5647" s="20">
        <f t="shared" si="530"/>
        <v>1</v>
      </c>
      <c r="J5647" s="102">
        <f t="shared" si="531"/>
        <v>5.1216751556310133E-4</v>
      </c>
      <c r="K5647" s="102">
        <f t="shared" si="532"/>
        <v>4.5692525253198443E-3</v>
      </c>
      <c r="L5647" s="96">
        <f t="shared" si="533"/>
        <v>7.2399999999999999E-3</v>
      </c>
    </row>
    <row r="5648" spans="1:12" ht="13.95" customHeight="1" x14ac:dyDescent="0.3">
      <c r="A5648" s="94">
        <v>45322</v>
      </c>
      <c r="B5648" s="57" t="s">
        <v>240</v>
      </c>
      <c r="C5648" s="57" t="s">
        <v>117</v>
      </c>
      <c r="D5648" s="19" t="str">
        <f t="shared" si="528"/>
        <v>Cyclicals</v>
      </c>
      <c r="E5648" s="19" t="str">
        <f t="shared" si="529"/>
        <v>Cyclicals ex-WEG &amp; Embraer</v>
      </c>
      <c r="F5648" s="100">
        <v>7.0099999999999997E-3</v>
      </c>
      <c r="G5648" s="101">
        <v>13.571</v>
      </c>
      <c r="H5648" s="98">
        <v>0.11053</v>
      </c>
      <c r="I5648" s="20">
        <f t="shared" si="530"/>
        <v>1</v>
      </c>
      <c r="J5648" s="102">
        <f t="shared" si="531"/>
        <v>5.1654262766192617E-4</v>
      </c>
      <c r="K5648" s="102">
        <f t="shared" si="532"/>
        <v>4.6733251394365889E-3</v>
      </c>
      <c r="L5648" s="96">
        <f t="shared" si="533"/>
        <v>7.0099999999999997E-3</v>
      </c>
    </row>
    <row r="5649" spans="1:12" ht="13.95" customHeight="1" x14ac:dyDescent="0.3">
      <c r="A5649" s="94">
        <v>45351</v>
      </c>
      <c r="B5649" s="57" t="s">
        <v>240</v>
      </c>
      <c r="C5649" s="57" t="s">
        <v>117</v>
      </c>
      <c r="D5649" s="19" t="str">
        <f t="shared" si="528"/>
        <v>Cyclicals</v>
      </c>
      <c r="E5649" s="19" t="str">
        <f t="shared" si="529"/>
        <v>Cyclicals ex-WEG &amp; Embraer</v>
      </c>
      <c r="F5649" s="100">
        <v>6.8600000000000006E-3</v>
      </c>
      <c r="G5649" s="101">
        <v>13.388999999999999</v>
      </c>
      <c r="H5649" s="98">
        <v>0.10911999999999999</v>
      </c>
      <c r="I5649" s="20">
        <f t="shared" si="530"/>
        <v>1</v>
      </c>
      <c r="J5649" s="102">
        <f t="shared" si="531"/>
        <v>5.123608932705953E-4</v>
      </c>
      <c r="K5649" s="102">
        <f t="shared" si="532"/>
        <v>4.6953894178023764E-3</v>
      </c>
      <c r="L5649" s="96">
        <f t="shared" si="533"/>
        <v>6.8600000000000006E-3</v>
      </c>
    </row>
    <row r="5650" spans="1:12" ht="13.95" customHeight="1" x14ac:dyDescent="0.3">
      <c r="A5650" s="94">
        <v>45382</v>
      </c>
      <c r="B5650" s="57" t="s">
        <v>240</v>
      </c>
      <c r="C5650" s="57" t="s">
        <v>117</v>
      </c>
      <c r="D5650" s="19" t="str">
        <f t="shared" si="528"/>
        <v>Cyclicals</v>
      </c>
      <c r="E5650" s="19" t="str">
        <f t="shared" si="529"/>
        <v>Cyclicals ex-WEG &amp; Embraer</v>
      </c>
      <c r="F5650" s="100">
        <v>7.4799999999999997E-3</v>
      </c>
      <c r="G5650" s="101">
        <v>13.87</v>
      </c>
      <c r="H5650" s="98">
        <v>0.11136</v>
      </c>
      <c r="I5650" s="20">
        <f t="shared" si="530"/>
        <v>1</v>
      </c>
      <c r="J5650" s="102">
        <f t="shared" si="531"/>
        <v>5.3929343907714491E-4</v>
      </c>
      <c r="K5650" s="102">
        <f t="shared" si="532"/>
        <v>4.8427930951611435E-3</v>
      </c>
      <c r="L5650" s="96">
        <f t="shared" si="533"/>
        <v>7.4799999999999997E-3</v>
      </c>
    </row>
    <row r="5651" spans="1:12" ht="13.95" customHeight="1" x14ac:dyDescent="0.3">
      <c r="A5651" s="94">
        <v>45412</v>
      </c>
      <c r="B5651" s="57" t="s">
        <v>240</v>
      </c>
      <c r="C5651" s="57" t="s">
        <v>117</v>
      </c>
      <c r="D5651" s="19" t="str">
        <f t="shared" si="528"/>
        <v>Cyclicals</v>
      </c>
      <c r="E5651" s="19" t="str">
        <f t="shared" si="529"/>
        <v>Cyclicals ex-WEG &amp; Embraer</v>
      </c>
      <c r="F5651" s="100">
        <v>6.9199999999999991E-3</v>
      </c>
      <c r="G5651" s="101">
        <v>11.944000000000001</v>
      </c>
      <c r="H5651" s="98">
        <v>0.11663</v>
      </c>
      <c r="I5651" s="20">
        <f t="shared" si="530"/>
        <v>1</v>
      </c>
      <c r="J5651" s="102">
        <f t="shared" si="531"/>
        <v>5.7937039517749484E-4</v>
      </c>
      <c r="K5651" s="102">
        <f t="shared" si="532"/>
        <v>4.9675932022420887E-3</v>
      </c>
      <c r="L5651" s="96">
        <f t="shared" si="533"/>
        <v>6.9199999999999991E-3</v>
      </c>
    </row>
    <row r="5652" spans="1:12" ht="13.95" customHeight="1" x14ac:dyDescent="0.3">
      <c r="A5652" s="94">
        <v>45443</v>
      </c>
      <c r="B5652" s="57" t="s">
        <v>240</v>
      </c>
      <c r="C5652" s="57" t="s">
        <v>117</v>
      </c>
      <c r="D5652" s="19" t="str">
        <f t="shared" si="528"/>
        <v>Cyclicals</v>
      </c>
      <c r="E5652" s="19" t="str">
        <f t="shared" si="529"/>
        <v>Cyclicals ex-WEG &amp; Embraer</v>
      </c>
      <c r="F5652" s="100">
        <v>6.1799999999999997E-3</v>
      </c>
      <c r="G5652" s="101">
        <v>10.116</v>
      </c>
      <c r="H5652" s="98">
        <v>0.11566</v>
      </c>
      <c r="I5652" s="20">
        <f t="shared" si="530"/>
        <v>1</v>
      </c>
      <c r="J5652" s="102">
        <f t="shared" si="531"/>
        <v>6.1091340450771057E-4</v>
      </c>
      <c r="K5652" s="102">
        <f t="shared" si="532"/>
        <v>5.2819765217682049E-3</v>
      </c>
      <c r="L5652" s="96">
        <f t="shared" si="533"/>
        <v>6.1799999999999997E-3</v>
      </c>
    </row>
    <row r="5653" spans="1:12" ht="13.95" customHeight="1" x14ac:dyDescent="0.3">
      <c r="A5653" s="94">
        <v>45473</v>
      </c>
      <c r="B5653" s="57" t="s">
        <v>240</v>
      </c>
      <c r="C5653" s="57" t="s">
        <v>117</v>
      </c>
      <c r="D5653" s="19" t="str">
        <f t="shared" si="528"/>
        <v>Cyclicals</v>
      </c>
      <c r="E5653" s="19" t="str">
        <f t="shared" si="529"/>
        <v>Cyclicals ex-WEG &amp; Embraer</v>
      </c>
      <c r="F5653" s="100">
        <v>5.8299999999999992E-3</v>
      </c>
      <c r="G5653" s="101">
        <v>9.7409999999999997</v>
      </c>
      <c r="H5653" s="98">
        <v>0.11427</v>
      </c>
      <c r="I5653" s="20">
        <f t="shared" si="530"/>
        <v>1</v>
      </c>
      <c r="J5653" s="102">
        <f t="shared" si="531"/>
        <v>5.9850118057694281E-4</v>
      </c>
      <c r="K5653" s="102">
        <f t="shared" si="532"/>
        <v>5.2376055008046107E-3</v>
      </c>
      <c r="L5653" s="96">
        <f t="shared" si="533"/>
        <v>5.8299999999999992E-3</v>
      </c>
    </row>
    <row r="5654" spans="1:12" ht="13.95" customHeight="1" x14ac:dyDescent="0.3">
      <c r="A5654" s="94">
        <v>45504</v>
      </c>
      <c r="B5654" s="57" t="s">
        <v>240</v>
      </c>
      <c r="C5654" s="57" t="s">
        <v>117</v>
      </c>
      <c r="D5654" s="19" t="str">
        <f t="shared" si="528"/>
        <v>Cyclicals</v>
      </c>
      <c r="E5654" s="19" t="str">
        <f t="shared" si="529"/>
        <v>Cyclicals ex-WEG &amp; Embraer</v>
      </c>
      <c r="F5654" s="100">
        <v>5.9699999999999996E-3</v>
      </c>
      <c r="G5654" s="101">
        <v>10.202</v>
      </c>
      <c r="H5654" s="98">
        <v>0.11586</v>
      </c>
      <c r="I5654" s="20">
        <f t="shared" si="530"/>
        <v>1</v>
      </c>
      <c r="J5654" s="102">
        <f t="shared" si="531"/>
        <v>5.8517937659282487E-4</v>
      </c>
      <c r="K5654" s="102">
        <f t="shared" si="532"/>
        <v>5.0507455255724568E-3</v>
      </c>
      <c r="L5654" s="96">
        <f t="shared" si="533"/>
        <v>5.9699999999999996E-3</v>
      </c>
    </row>
    <row r="5655" spans="1:12" ht="13.95" customHeight="1" x14ac:dyDescent="0.3">
      <c r="A5655" s="94">
        <v>45535</v>
      </c>
      <c r="B5655" s="57" t="s">
        <v>240</v>
      </c>
      <c r="C5655" s="57" t="s">
        <v>117</v>
      </c>
      <c r="D5655" s="19" t="str">
        <f t="shared" si="528"/>
        <v>Cyclicals</v>
      </c>
      <c r="E5655" s="19" t="str">
        <f t="shared" si="529"/>
        <v>Cyclicals ex-WEG &amp; Embraer</v>
      </c>
      <c r="F5655" s="100">
        <v>7.2199999999999999E-3</v>
      </c>
      <c r="G5655" s="101">
        <v>12.702</v>
      </c>
      <c r="H5655" s="98">
        <v>0.11827</v>
      </c>
      <c r="I5655" s="20">
        <f t="shared" si="530"/>
        <v>1</v>
      </c>
      <c r="J5655" s="102">
        <f t="shared" si="531"/>
        <v>5.6841442292552354E-4</v>
      </c>
      <c r="K5655" s="102">
        <f t="shared" si="532"/>
        <v>4.8060744307560962E-3</v>
      </c>
      <c r="L5655" s="96">
        <f t="shared" si="533"/>
        <v>7.2199999999999999E-3</v>
      </c>
    </row>
    <row r="5656" spans="1:12" ht="13.95" customHeight="1" x14ac:dyDescent="0.3">
      <c r="A5656" s="94">
        <v>45565</v>
      </c>
      <c r="B5656" s="57" t="s">
        <v>240</v>
      </c>
      <c r="C5656" s="57" t="s">
        <v>117</v>
      </c>
      <c r="D5656" s="19" t="str">
        <f t="shared" si="528"/>
        <v>Cyclicals</v>
      </c>
      <c r="E5656" s="19" t="str">
        <f t="shared" si="529"/>
        <v>Cyclicals ex-WEG &amp; Embraer</v>
      </c>
      <c r="F5656" s="100">
        <v>7.92E-3</v>
      </c>
      <c r="G5656" s="101">
        <v>11.834</v>
      </c>
      <c r="H5656" s="98">
        <v>0.13331000000000001</v>
      </c>
      <c r="I5656" s="20">
        <f t="shared" si="530"/>
        <v>1</v>
      </c>
      <c r="J5656" s="102">
        <f t="shared" si="531"/>
        <v>6.6925806996788917E-4</v>
      </c>
      <c r="K5656" s="102">
        <f t="shared" si="532"/>
        <v>5.0203140797231201E-3</v>
      </c>
      <c r="L5656" s="96">
        <f t="shared" si="533"/>
        <v>7.92E-3</v>
      </c>
    </row>
    <row r="5657" spans="1:12" ht="13.95" customHeight="1" x14ac:dyDescent="0.3">
      <c r="A5657" s="94">
        <v>45596</v>
      </c>
      <c r="B5657" s="57" t="s">
        <v>240</v>
      </c>
      <c r="C5657" s="57" t="s">
        <v>117</v>
      </c>
      <c r="D5657" s="19" t="str">
        <f t="shared" si="528"/>
        <v>Cyclicals</v>
      </c>
      <c r="E5657" s="19" t="str">
        <f t="shared" si="529"/>
        <v>Cyclicals ex-WEG &amp; Embraer</v>
      </c>
      <c r="F5657" s="100">
        <v>8.2699999999999996E-3</v>
      </c>
      <c r="G5657" s="101">
        <v>12.048999999999999</v>
      </c>
      <c r="H5657" s="98">
        <v>0.13308</v>
      </c>
      <c r="I5657" s="20">
        <f t="shared" si="530"/>
        <v>1</v>
      </c>
      <c r="J5657" s="102">
        <f t="shared" si="531"/>
        <v>6.8636401361108802E-4</v>
      </c>
      <c r="K5657" s="102">
        <f t="shared" si="532"/>
        <v>5.157529407958281E-3</v>
      </c>
      <c r="L5657" s="96">
        <f t="shared" si="533"/>
        <v>8.2699999999999996E-3</v>
      </c>
    </row>
    <row r="5658" spans="1:12" ht="13.95" customHeight="1" x14ac:dyDescent="0.3">
      <c r="A5658" s="94">
        <v>45626</v>
      </c>
      <c r="B5658" s="57" t="s">
        <v>240</v>
      </c>
      <c r="C5658" s="57" t="s">
        <v>117</v>
      </c>
      <c r="D5658" s="19" t="str">
        <f t="shared" si="528"/>
        <v>Cyclicals</v>
      </c>
      <c r="E5658" s="19" t="str">
        <f t="shared" si="529"/>
        <v>Cyclicals ex-WEG &amp; Embraer</v>
      </c>
      <c r="F5658" s="100">
        <v>6.9499999999999996E-3</v>
      </c>
      <c r="G5658" s="101">
        <v>9.6549999999999994</v>
      </c>
      <c r="H5658" s="98">
        <v>0.13594999999999999</v>
      </c>
      <c r="I5658" s="20">
        <f t="shared" si="530"/>
        <v>1</v>
      </c>
      <c r="J5658" s="102">
        <f t="shared" si="531"/>
        <v>7.1983428275504923E-4</v>
      </c>
      <c r="K5658" s="102">
        <f t="shared" si="532"/>
        <v>5.2948457723799138E-3</v>
      </c>
      <c r="L5658" s="96">
        <f t="shared" si="533"/>
        <v>6.9499999999999996E-3</v>
      </c>
    </row>
    <row r="5659" spans="1:12" ht="13.95" customHeight="1" x14ac:dyDescent="0.3">
      <c r="A5659" s="94">
        <v>45657</v>
      </c>
      <c r="B5659" s="57" t="s">
        <v>240</v>
      </c>
      <c r="C5659" s="57" t="s">
        <v>117</v>
      </c>
      <c r="D5659" s="19" t="str">
        <f t="shared" si="528"/>
        <v>Cyclicals</v>
      </c>
      <c r="E5659" s="19" t="str">
        <f t="shared" si="529"/>
        <v>Cyclicals ex-WEG &amp; Embraer</v>
      </c>
      <c r="F5659" s="100">
        <v>6.5300000000000002E-3</v>
      </c>
      <c r="G5659" s="101">
        <v>8.4920000000000009</v>
      </c>
      <c r="H5659" s="98">
        <v>0.13569999999999999</v>
      </c>
      <c r="I5659" s="20">
        <f t="shared" si="530"/>
        <v>1</v>
      </c>
      <c r="J5659" s="102">
        <f t="shared" si="531"/>
        <v>7.6895902025435694E-4</v>
      </c>
      <c r="K5659" s="102">
        <f t="shared" si="532"/>
        <v>5.6666103187498675E-3</v>
      </c>
      <c r="L5659" s="96">
        <f t="shared" si="533"/>
        <v>6.5300000000000002E-3</v>
      </c>
    </row>
    <row r="5660" spans="1:12" ht="13.95" customHeight="1" x14ac:dyDescent="0.3">
      <c r="A5660" s="94">
        <v>45688</v>
      </c>
      <c r="B5660" s="57" t="s">
        <v>240</v>
      </c>
      <c r="C5660" s="57" t="s">
        <v>117</v>
      </c>
      <c r="D5660" s="19" t="str">
        <f t="shared" si="528"/>
        <v>Cyclicals</v>
      </c>
      <c r="E5660" s="19" t="str">
        <f t="shared" si="529"/>
        <v>Cyclicals ex-WEG &amp; Embraer</v>
      </c>
      <c r="F5660" s="100">
        <v>6.9899999999999997E-3</v>
      </c>
      <c r="G5660" s="101">
        <v>9.3789999999999996</v>
      </c>
      <c r="H5660" s="98">
        <v>0.13064999999999999</v>
      </c>
      <c r="I5660" s="20">
        <f t="shared" si="530"/>
        <v>1</v>
      </c>
      <c r="J5660" s="102">
        <f t="shared" si="531"/>
        <v>7.4528201300778332E-4</v>
      </c>
      <c r="K5660" s="102">
        <f t="shared" si="532"/>
        <v>5.7044164792023223E-3</v>
      </c>
      <c r="L5660" s="96">
        <f t="shared" si="533"/>
        <v>6.9899999999999997E-3</v>
      </c>
    </row>
    <row r="5661" spans="1:12" ht="13.95" customHeight="1" x14ac:dyDescent="0.3">
      <c r="A5661" s="94">
        <v>45716</v>
      </c>
      <c r="B5661" s="57" t="s">
        <v>240</v>
      </c>
      <c r="C5661" s="57" t="s">
        <v>117</v>
      </c>
      <c r="D5661" s="19" t="str">
        <f t="shared" si="528"/>
        <v>Cyclicals</v>
      </c>
      <c r="E5661" s="19" t="str">
        <f t="shared" si="529"/>
        <v>Cyclicals ex-WEG &amp; Embraer</v>
      </c>
      <c r="F5661" s="100">
        <v>6.0000000000000001E-3</v>
      </c>
      <c r="G5661" s="101">
        <v>8.1300000000000008</v>
      </c>
      <c r="H5661" s="98">
        <v>0.13058</v>
      </c>
      <c r="I5661" s="20">
        <f t="shared" si="530"/>
        <v>1</v>
      </c>
      <c r="J5661" s="102">
        <f t="shared" si="531"/>
        <v>7.3800738007380072E-4</v>
      </c>
      <c r="K5661" s="102">
        <f t="shared" si="532"/>
        <v>5.6517642829974016E-3</v>
      </c>
      <c r="L5661" s="96">
        <f t="shared" si="533"/>
        <v>6.0000000000000001E-3</v>
      </c>
    </row>
    <row r="5662" spans="1:12" ht="13.95" customHeight="1" x14ac:dyDescent="0.3">
      <c r="A5662" s="94">
        <v>45747</v>
      </c>
      <c r="B5662" s="57" t="s">
        <v>240</v>
      </c>
      <c r="C5662" s="57" t="s">
        <v>117</v>
      </c>
      <c r="D5662" s="19" t="str">
        <f t="shared" si="528"/>
        <v>Cyclicals</v>
      </c>
      <c r="E5662" s="19" t="str">
        <f t="shared" si="529"/>
        <v>Cyclicals ex-WEG &amp; Embraer</v>
      </c>
      <c r="F5662" s="100">
        <v>6.1599999999999997E-3</v>
      </c>
      <c r="G5662" s="101">
        <v>9.1579999999999995</v>
      </c>
      <c r="H5662" s="98">
        <v>0.12767999999999999</v>
      </c>
      <c r="I5662" s="20">
        <f t="shared" si="530"/>
        <v>1</v>
      </c>
      <c r="J5662" s="102">
        <f t="shared" si="531"/>
        <v>6.7263594671325617E-4</v>
      </c>
      <c r="K5662" s="102">
        <f t="shared" si="532"/>
        <v>5.2681386803983101E-3</v>
      </c>
      <c r="L5662" s="96">
        <f t="shared" si="533"/>
        <v>6.1599999999999997E-3</v>
      </c>
    </row>
    <row r="5663" spans="1:12" ht="13.95" customHeight="1" x14ac:dyDescent="0.3">
      <c r="A5663" s="94">
        <v>45777</v>
      </c>
      <c r="B5663" s="57" t="s">
        <v>240</v>
      </c>
      <c r="C5663" s="57" t="s">
        <v>117</v>
      </c>
      <c r="D5663" s="19" t="str">
        <f t="shared" si="528"/>
        <v>Cyclicals</v>
      </c>
      <c r="E5663" s="19" t="str">
        <f t="shared" si="529"/>
        <v>Cyclicals ex-WEG &amp; Embraer</v>
      </c>
      <c r="F5663" s="100">
        <v>7.1500000000000001E-3</v>
      </c>
      <c r="G5663" s="101">
        <v>10.904</v>
      </c>
      <c r="H5663" s="98">
        <v>0.12631999999999999</v>
      </c>
      <c r="I5663" s="20">
        <f t="shared" si="530"/>
        <v>1</v>
      </c>
      <c r="J5663" s="102">
        <f t="shared" si="531"/>
        <v>6.5572267057960386E-4</v>
      </c>
      <c r="K5663" s="102">
        <f t="shared" si="532"/>
        <v>5.1909647765959778E-3</v>
      </c>
      <c r="L5663" s="96">
        <f t="shared" si="533"/>
        <v>7.1500000000000001E-3</v>
      </c>
    </row>
    <row r="5664" spans="1:12" ht="13.95" customHeight="1" x14ac:dyDescent="0.3">
      <c r="A5664" s="94">
        <v>45808</v>
      </c>
      <c r="B5664" s="57" t="s">
        <v>240</v>
      </c>
      <c r="C5664" s="57" t="s">
        <v>117</v>
      </c>
      <c r="D5664" s="19" t="str">
        <f t="shared" si="528"/>
        <v>Cyclicals</v>
      </c>
      <c r="E5664" s="19" t="str">
        <f t="shared" si="529"/>
        <v>Cyclicals ex-WEG &amp; Embraer</v>
      </c>
      <c r="F5664" s="100">
        <v>8.6099999999999996E-3</v>
      </c>
      <c r="G5664" s="101">
        <v>12.439</v>
      </c>
      <c r="H5664" s="98">
        <v>0.13302</v>
      </c>
      <c r="I5664" s="20">
        <f t="shared" si="530"/>
        <v>1</v>
      </c>
      <c r="J5664" s="102">
        <f t="shared" si="531"/>
        <v>6.9217782779966235E-4</v>
      </c>
      <c r="K5664" s="102">
        <f t="shared" si="532"/>
        <v>5.2035620793840203E-3</v>
      </c>
      <c r="L5664" s="96">
        <f t="shared" si="533"/>
        <v>8.6099999999999996E-3</v>
      </c>
    </row>
    <row r="5665" spans="1:12" ht="13.95" customHeight="1" x14ac:dyDescent="0.3">
      <c r="A5665" s="94">
        <v>45838</v>
      </c>
      <c r="B5665" s="57" t="s">
        <v>240</v>
      </c>
      <c r="C5665" s="57" t="s">
        <v>117</v>
      </c>
      <c r="D5665" s="19" t="str">
        <f t="shared" si="528"/>
        <v>Cyclicals</v>
      </c>
      <c r="E5665" s="19" t="str">
        <f t="shared" si="529"/>
        <v>Cyclicals ex-WEG &amp; Embraer</v>
      </c>
      <c r="F5665" s="100">
        <v>9.4599999999999997E-3</v>
      </c>
      <c r="G5665" s="101">
        <v>12.662000000000001</v>
      </c>
      <c r="H5665" s="98">
        <v>0.14501</v>
      </c>
      <c r="I5665" s="20">
        <f t="shared" si="530"/>
        <v>1</v>
      </c>
      <c r="J5665" s="102">
        <f t="shared" si="531"/>
        <v>7.4711735902700989E-4</v>
      </c>
      <c r="K5665" s="102">
        <f t="shared" si="532"/>
        <v>5.1521781878974549E-3</v>
      </c>
      <c r="L5665" s="96">
        <f t="shared" si="533"/>
        <v>9.4599999999999997E-3</v>
      </c>
    </row>
    <row r="5666" spans="1:12" ht="13.95" customHeight="1" x14ac:dyDescent="0.3">
      <c r="A5666" s="94">
        <v>45869</v>
      </c>
      <c r="B5666" s="57" t="s">
        <v>240</v>
      </c>
      <c r="C5666" s="57" t="s">
        <v>117</v>
      </c>
      <c r="D5666" s="19" t="str">
        <f t="shared" si="528"/>
        <v>Cyclicals</v>
      </c>
      <c r="E5666" s="19" t="str">
        <f t="shared" si="529"/>
        <v>Cyclicals ex-WEG &amp; Embraer</v>
      </c>
      <c r="F5666" s="100">
        <v>8.1599999999999989E-3</v>
      </c>
      <c r="G5666" s="101">
        <v>10.381</v>
      </c>
      <c r="H5666" s="98">
        <v>0.14546999999999999</v>
      </c>
      <c r="I5666" s="20">
        <f t="shared" si="530"/>
        <v>1</v>
      </c>
      <c r="J5666" s="102">
        <f t="shared" si="531"/>
        <v>7.8605144013100842E-4</v>
      </c>
      <c r="K5666" s="102">
        <f t="shared" si="532"/>
        <v>5.4035295258885573E-3</v>
      </c>
      <c r="L5666" s="96">
        <f t="shared" si="533"/>
        <v>8.1599999999999989E-3</v>
      </c>
    </row>
    <row r="5667" spans="1:12" ht="13.95" customHeight="1" x14ac:dyDescent="0.3">
      <c r="A5667" s="94">
        <v>45900</v>
      </c>
      <c r="B5667" s="57" t="s">
        <v>240</v>
      </c>
      <c r="C5667" s="57" t="s">
        <v>117</v>
      </c>
      <c r="D5667" s="19" t="str">
        <f t="shared" si="528"/>
        <v>Cyclicals</v>
      </c>
      <c r="E5667" s="19" t="str">
        <f t="shared" si="529"/>
        <v>Cyclicals ex-WEG &amp; Embraer</v>
      </c>
      <c r="F5667" s="100">
        <v>7.62E-3</v>
      </c>
      <c r="G5667" s="101">
        <v>10.185</v>
      </c>
      <c r="H5667" s="98">
        <v>0.14823</v>
      </c>
      <c r="I5667" s="20">
        <f t="shared" si="530"/>
        <v>1</v>
      </c>
      <c r="J5667" s="102">
        <f t="shared" si="531"/>
        <v>7.4815905743740789E-4</v>
      </c>
      <c r="K5667" s="102">
        <f t="shared" si="532"/>
        <v>5.0472850127329686E-3</v>
      </c>
      <c r="L5667" s="96">
        <f t="shared" si="533"/>
        <v>7.62E-3</v>
      </c>
    </row>
    <row r="5668" spans="1:12" ht="13.95" customHeight="1" x14ac:dyDescent="0.3">
      <c r="A5668" s="94">
        <v>45930</v>
      </c>
      <c r="B5668" s="57" t="s">
        <v>240</v>
      </c>
      <c r="C5668" s="57" t="s">
        <v>117</v>
      </c>
      <c r="D5668" s="19" t="str">
        <f t="shared" si="528"/>
        <v>Cyclicals</v>
      </c>
      <c r="E5668" s="19" t="str">
        <f t="shared" si="529"/>
        <v>Cyclicals ex-WEG &amp; Embraer</v>
      </c>
      <c r="F5668" s="100">
        <v>6.8899999999999994E-3</v>
      </c>
      <c r="G5668" s="101">
        <v>9.4860000000000007</v>
      </c>
      <c r="H5668" s="98">
        <v>0.14906</v>
      </c>
      <c r="I5668" s="20">
        <f t="shared" si="530"/>
        <v>1</v>
      </c>
      <c r="J5668" s="102">
        <f t="shared" si="531"/>
        <v>7.2633354417035625E-4</v>
      </c>
      <c r="K5668" s="102">
        <f t="shared" si="532"/>
        <v>4.8727595878864634E-3</v>
      </c>
      <c r="L5668" s="96">
        <f t="shared" si="533"/>
        <v>6.8899999999999994E-3</v>
      </c>
    </row>
    <row r="5669" spans="1:12" ht="13.95" customHeight="1" x14ac:dyDescent="0.3">
      <c r="A5669" s="94">
        <v>45961</v>
      </c>
      <c r="B5669" s="57" t="s">
        <v>240</v>
      </c>
      <c r="C5669" s="57" t="s">
        <v>117</v>
      </c>
      <c r="D5669" s="19" t="str">
        <f t="shared" si="528"/>
        <v>Cyclicals</v>
      </c>
      <c r="E5669" s="19" t="str">
        <f t="shared" si="529"/>
        <v>Cyclicals ex-WEG &amp; Embraer</v>
      </c>
      <c r="F5669" s="100">
        <v>6.6100000000000004E-3</v>
      </c>
      <c r="G5669" s="101">
        <v>9.3160000000000007</v>
      </c>
      <c r="H5669" s="98">
        <v>0.14865999999999999</v>
      </c>
      <c r="I5669" s="20">
        <f t="shared" si="530"/>
        <v>1</v>
      </c>
      <c r="J5669" s="102">
        <f t="shared" si="531"/>
        <v>7.0953198797767277E-4</v>
      </c>
      <c r="K5669" s="102">
        <f t="shared" si="532"/>
        <v>4.7728507196130284E-3</v>
      </c>
      <c r="L5669" s="96">
        <f t="shared" si="533"/>
        <v>6.6100000000000004E-3</v>
      </c>
    </row>
    <row r="5670" spans="1:12" ht="13.95" customHeight="1" x14ac:dyDescent="0.3">
      <c r="A5670" s="94">
        <v>45991</v>
      </c>
      <c r="B5670" s="57" t="s">
        <v>240</v>
      </c>
      <c r="C5670" s="57" t="s">
        <v>117</v>
      </c>
      <c r="D5670" s="19" t="str">
        <f t="shared" si="528"/>
        <v>Cyclicals</v>
      </c>
      <c r="E5670" s="19" t="str">
        <f t="shared" si="529"/>
        <v>Cyclicals ex-WEG &amp; Embraer</v>
      </c>
      <c r="F5670" s="100">
        <v>6.5900000000000004E-3</v>
      </c>
      <c r="G5670" s="101">
        <v>9.9179999999999993</v>
      </c>
      <c r="H5670" s="98">
        <v>0.14751</v>
      </c>
      <c r="I5670" s="20">
        <f t="shared" si="530"/>
        <v>1</v>
      </c>
      <c r="J5670" s="102">
        <f t="shared" si="531"/>
        <v>6.6444847751562827E-4</v>
      </c>
      <c r="K5670" s="102">
        <f t="shared" si="532"/>
        <v>4.5044300556953991E-3</v>
      </c>
      <c r="L5670" s="96">
        <f t="shared" si="533"/>
        <v>6.5900000000000004E-3</v>
      </c>
    </row>
    <row r="5671" spans="1:12" ht="13.95" customHeight="1" x14ac:dyDescent="0.3">
      <c r="A5671" s="94">
        <v>46022</v>
      </c>
      <c r="B5671" s="57" t="s">
        <v>240</v>
      </c>
      <c r="C5671" s="57" t="s">
        <v>117</v>
      </c>
      <c r="D5671" s="19" t="str">
        <f t="shared" si="528"/>
        <v>Cyclicals</v>
      </c>
      <c r="E5671" s="19" t="str">
        <f t="shared" si="529"/>
        <v>Cyclicals ex-WEG &amp; Embraer</v>
      </c>
      <c r="F5671" s="100">
        <v>5.6999999999999993E-3</v>
      </c>
      <c r="G5671" s="101">
        <v>8.3930000000000007</v>
      </c>
      <c r="H5671" s="98">
        <v>0.14846000000000001</v>
      </c>
      <c r="I5671" s="20">
        <f t="shared" si="530"/>
        <v>1</v>
      </c>
      <c r="J5671" s="102">
        <f t="shared" si="531"/>
        <v>6.7913737638508262E-4</v>
      </c>
      <c r="K5671" s="102">
        <f t="shared" si="532"/>
        <v>4.5745478673385595E-3</v>
      </c>
      <c r="L5671" s="96">
        <f t="shared" si="533"/>
        <v>5.6999999999999993E-3</v>
      </c>
    </row>
    <row r="5672" spans="1:12" ht="13.95" customHeight="1" x14ac:dyDescent="0.3">
      <c r="A5672" s="94">
        <v>46053</v>
      </c>
      <c r="B5672" s="57" t="s">
        <v>240</v>
      </c>
      <c r="C5672" s="57" t="s">
        <v>117</v>
      </c>
      <c r="D5672" s="19" t="str">
        <f t="shared" si="528"/>
        <v>Cyclicals</v>
      </c>
      <c r="E5672" s="19" t="str">
        <f t="shared" si="529"/>
        <v>Cyclicals ex-WEG &amp; Embraer</v>
      </c>
      <c r="F5672" s="100">
        <v>5.5500000000000002E-3</v>
      </c>
      <c r="G5672" s="101">
        <v>9.5660000000000007</v>
      </c>
      <c r="H5672" s="98">
        <v>0.14613000000000001</v>
      </c>
      <c r="I5672" s="20">
        <f t="shared" si="530"/>
        <v>1</v>
      </c>
      <c r="J5672" s="102">
        <f t="shared" si="531"/>
        <v>5.801798034706251E-4</v>
      </c>
      <c r="K5672" s="102">
        <f t="shared" si="532"/>
        <v>3.9702990725424287E-3</v>
      </c>
      <c r="L5672" s="96">
        <f t="shared" si="533"/>
        <v>5.5500000000000002E-3</v>
      </c>
    </row>
    <row r="5673" spans="1:12" ht="13.95" customHeight="1" x14ac:dyDescent="0.3">
      <c r="A5673" s="94">
        <v>46081</v>
      </c>
      <c r="B5673" s="57" t="s">
        <v>240</v>
      </c>
      <c r="C5673" s="57" t="s">
        <v>117</v>
      </c>
      <c r="D5673" s="19" t="str">
        <f t="shared" si="528"/>
        <v>Cyclicals</v>
      </c>
      <c r="E5673" s="19" t="str">
        <f t="shared" si="529"/>
        <v>Cyclicals ex-WEG &amp; Embraer</v>
      </c>
      <c r="F5673" s="100">
        <v>5.5700000000000003E-3</v>
      </c>
      <c r="G5673" s="101">
        <v>9.7750000000000004</v>
      </c>
      <c r="H5673" s="98">
        <v>0.14799000000000001</v>
      </c>
      <c r="I5673" s="20">
        <f t="shared" si="530"/>
        <v>1</v>
      </c>
      <c r="J5673" s="102">
        <f t="shared" si="531"/>
        <v>5.6982097186700773E-4</v>
      </c>
      <c r="K5673" s="102">
        <f t="shared" si="532"/>
        <v>3.8504018640922203E-3</v>
      </c>
      <c r="L5673" s="96">
        <f t="shared" si="533"/>
        <v>5.5700000000000003E-3</v>
      </c>
    </row>
    <row r="5674" spans="1:12" ht="13.95" customHeight="1" x14ac:dyDescent="0.3">
      <c r="A5674" s="94">
        <v>46112</v>
      </c>
      <c r="B5674" s="57" t="s">
        <v>240</v>
      </c>
      <c r="C5674" s="57" t="s">
        <v>117</v>
      </c>
      <c r="D5674" s="19" t="str">
        <f t="shared" si="528"/>
        <v>Cyclicals</v>
      </c>
      <c r="E5674" s="19" t="str">
        <f t="shared" si="529"/>
        <v>Cyclicals ex-WEG &amp; Embraer</v>
      </c>
      <c r="F5674" s="100">
        <v>5.4000000000000003E-3</v>
      </c>
      <c r="G5674" s="101">
        <v>9.2390000000000008</v>
      </c>
      <c r="H5674" s="98">
        <v>0.14404</v>
      </c>
      <c r="I5674" s="20">
        <f t="shared" si="530"/>
        <v>1</v>
      </c>
      <c r="J5674" s="102">
        <f t="shared" si="531"/>
        <v>5.8447883970126635E-4</v>
      </c>
      <c r="K5674" s="102">
        <f t="shared" si="532"/>
        <v>4.0577536774594998E-3</v>
      </c>
      <c r="L5674" s="96">
        <f t="shared" si="533"/>
        <v>5.4000000000000003E-3</v>
      </c>
    </row>
    <row r="5675" spans="1:12" ht="13.95" customHeight="1" x14ac:dyDescent="0.3">
      <c r="A5675" s="94">
        <v>46142</v>
      </c>
      <c r="B5675" s="57" t="s">
        <v>240</v>
      </c>
      <c r="C5675" s="57" t="s">
        <v>117</v>
      </c>
      <c r="D5675" s="19" t="str">
        <f t="shared" si="528"/>
        <v>Cyclicals</v>
      </c>
      <c r="E5675" s="19" t="str">
        <f t="shared" si="529"/>
        <v>Cyclicals ex-WEG &amp; Embraer</v>
      </c>
      <c r="F5675" s="100">
        <v>5.13E-3</v>
      </c>
      <c r="G5675" s="101">
        <v>8.3559999999999999</v>
      </c>
      <c r="H5675" s="98">
        <v>0.14574000000000001</v>
      </c>
      <c r="I5675" s="20">
        <f t="shared" si="530"/>
        <v>1</v>
      </c>
      <c r="J5675" s="102">
        <f t="shared" si="531"/>
        <v>6.1393011010052662E-4</v>
      </c>
      <c r="K5675" s="102">
        <f t="shared" si="532"/>
        <v>4.2125024708420927E-3</v>
      </c>
      <c r="L5675" s="96">
        <f t="shared" si="533"/>
        <v>5.13E-3</v>
      </c>
    </row>
    <row r="5676" spans="1:12" ht="13.95" customHeight="1" x14ac:dyDescent="0.3">
      <c r="A5676" s="94">
        <v>46173</v>
      </c>
      <c r="B5676" s="57" t="s">
        <v>240</v>
      </c>
      <c r="C5676" s="57" t="s">
        <v>117</v>
      </c>
      <c r="D5676" s="19" t="str">
        <f t="shared" si="528"/>
        <v>Cyclicals</v>
      </c>
      <c r="E5676" s="19" t="str">
        <f t="shared" si="529"/>
        <v>Cyclicals ex-WEG &amp; Embraer</v>
      </c>
      <c r="F5676" s="100">
        <v>6.0699999999999999E-3</v>
      </c>
      <c r="G5676" s="101">
        <v>9.016</v>
      </c>
      <c r="H5676" s="98">
        <v>0.1469</v>
      </c>
      <c r="I5676" s="20">
        <f t="shared" si="530"/>
        <v>1</v>
      </c>
      <c r="J5676" s="102">
        <f t="shared" si="531"/>
        <v>6.7324755989352258E-4</v>
      </c>
      <c r="K5676" s="102">
        <f t="shared" si="532"/>
        <v>4.5830330830055992E-3</v>
      </c>
      <c r="L5676" s="96">
        <f t="shared" si="533"/>
        <v>6.0699999999999999E-3</v>
      </c>
    </row>
    <row r="5677" spans="1:12" ht="13.95" customHeight="1" x14ac:dyDescent="0.3">
      <c r="A5677" s="94">
        <v>46203</v>
      </c>
      <c r="B5677" s="57" t="s">
        <v>240</v>
      </c>
      <c r="C5677" s="57" t="s">
        <v>117</v>
      </c>
      <c r="D5677" s="19" t="str">
        <f t="shared" si="528"/>
        <v>Cyclicals</v>
      </c>
      <c r="E5677" s="19" t="str">
        <f t="shared" si="529"/>
        <v>Cyclicals ex-WEG &amp; Embraer</v>
      </c>
      <c r="F5677" s="100">
        <v>6.0699999999999999E-3</v>
      </c>
      <c r="G5677" s="101">
        <v>8.7309999999999999</v>
      </c>
      <c r="H5677" s="98">
        <v>0.14962</v>
      </c>
      <c r="I5677" s="20">
        <f t="shared" si="530"/>
        <v>1</v>
      </c>
      <c r="J5677" s="102">
        <f t="shared" si="531"/>
        <v>6.9522391478639336E-4</v>
      </c>
      <c r="K5677" s="102">
        <f t="shared" si="532"/>
        <v>4.6465974788557239E-3</v>
      </c>
      <c r="L5677" s="96">
        <f t="shared" si="533"/>
        <v>6.0699999999999999E-3</v>
      </c>
    </row>
    <row r="5678" spans="1:12" ht="13.95" customHeight="1" x14ac:dyDescent="0.3">
      <c r="A5678" s="94">
        <v>46234</v>
      </c>
      <c r="B5678" s="57" t="s">
        <v>240</v>
      </c>
      <c r="C5678" s="57" t="s">
        <v>117</v>
      </c>
      <c r="D5678" s="19" t="str">
        <f t="shared" si="528"/>
        <v>Cyclicals</v>
      </c>
      <c r="E5678" s="19" t="str">
        <f t="shared" si="529"/>
        <v>Cyclicals ex-WEG &amp; Embraer</v>
      </c>
      <c r="F5678" s="100">
        <v>5.4000000000000003E-3</v>
      </c>
      <c r="G5678" s="101">
        <v>7.9909999999999997</v>
      </c>
      <c r="H5678" s="98">
        <v>0.15090000000000001</v>
      </c>
      <c r="I5678" s="20">
        <f t="shared" si="530"/>
        <v>1</v>
      </c>
      <c r="J5678" s="102">
        <f t="shared" si="531"/>
        <v>6.7576023025904151E-4</v>
      </c>
      <c r="K5678" s="102">
        <f t="shared" si="532"/>
        <v>4.4781990076808581E-3</v>
      </c>
      <c r="L5678" s="96">
        <f t="shared" si="533"/>
        <v>5.4000000000000003E-3</v>
      </c>
    </row>
    <row r="5679" spans="1:12" ht="13.95" customHeight="1" x14ac:dyDescent="0.3">
      <c r="A5679" s="94">
        <v>46265</v>
      </c>
      <c r="B5679" s="57" t="s">
        <v>240</v>
      </c>
      <c r="C5679" s="57" t="s">
        <v>117</v>
      </c>
      <c r="D5679" s="19" t="str">
        <f t="shared" si="528"/>
        <v>Cyclicals</v>
      </c>
      <c r="E5679" s="19" t="str">
        <f t="shared" si="529"/>
        <v>Cyclicals ex-WEG &amp; Embraer</v>
      </c>
      <c r="F5679" s="100">
        <v>4.3699999999999998E-3</v>
      </c>
      <c r="G5679" s="101">
        <v>6.4820000000000002</v>
      </c>
      <c r="H5679" s="98">
        <v>0.14965000000000001</v>
      </c>
      <c r="I5679" s="20">
        <f t="shared" si="530"/>
        <v>1</v>
      </c>
      <c r="J5679" s="102">
        <f t="shared" si="531"/>
        <v>6.7417463745757472E-4</v>
      </c>
      <c r="K5679" s="102">
        <f t="shared" si="532"/>
        <v>4.5050092713503154E-3</v>
      </c>
      <c r="L5679" s="96">
        <f t="shared" si="533"/>
        <v>4.3699999999999998E-3</v>
      </c>
    </row>
    <row r="5680" spans="1:12" ht="13.95" customHeight="1" x14ac:dyDescent="0.3">
      <c r="A5680" s="94">
        <v>46295</v>
      </c>
      <c r="B5680" s="57" t="s">
        <v>240</v>
      </c>
      <c r="C5680" s="57" t="s">
        <v>117</v>
      </c>
      <c r="D5680" s="19" t="str">
        <f t="shared" si="528"/>
        <v>Cyclicals</v>
      </c>
      <c r="E5680" s="19" t="str">
        <f t="shared" si="529"/>
        <v>Cyclicals ex-WEG &amp; Embraer</v>
      </c>
      <c r="F5680" s="100">
        <v>4.3400000000000001E-3</v>
      </c>
      <c r="G5680" s="101">
        <v>6.9409999999999998</v>
      </c>
      <c r="H5680" s="98">
        <v>0.14699999999999999</v>
      </c>
      <c r="I5680" s="20">
        <f t="shared" si="530"/>
        <v>1</v>
      </c>
      <c r="J5680" s="102">
        <f t="shared" si="531"/>
        <v>6.2527013398645727E-4</v>
      </c>
      <c r="K5680" s="102">
        <f t="shared" si="532"/>
        <v>4.253538326438485E-3</v>
      </c>
      <c r="L5680" s="96">
        <f t="shared" si="533"/>
        <v>4.3400000000000001E-3</v>
      </c>
    </row>
    <row r="5681" spans="1:12" ht="13.95" customHeight="1" x14ac:dyDescent="0.3">
      <c r="A5681" s="94">
        <v>44316</v>
      </c>
      <c r="B5681" s="57" t="s">
        <v>390</v>
      </c>
      <c r="C5681" s="57" t="s">
        <v>119</v>
      </c>
      <c r="D5681" s="19" t="str">
        <f t="shared" si="528"/>
        <v>Cyclicals</v>
      </c>
      <c r="E5681" s="19" t="str">
        <f t="shared" si="529"/>
        <v>Cyclicals ex-WEG &amp; Embraer</v>
      </c>
      <c r="F5681" s="100">
        <v>5.7099999999999998E-3</v>
      </c>
      <c r="G5681" s="101">
        <v>111.946</v>
      </c>
      <c r="H5681" s="98">
        <v>0.11124000000000001</v>
      </c>
      <c r="I5681" s="20">
        <f t="shared" si="530"/>
        <v>0</v>
      </c>
      <c r="J5681" s="102">
        <f t="shared" si="531"/>
        <v>0</v>
      </c>
      <c r="K5681" s="102">
        <f t="shared" si="532"/>
        <v>0</v>
      </c>
      <c r="L5681" s="96">
        <f t="shared" si="533"/>
        <v>0</v>
      </c>
    </row>
    <row r="5682" spans="1:12" ht="13.95" customHeight="1" x14ac:dyDescent="0.3">
      <c r="A5682" s="94">
        <v>44347</v>
      </c>
      <c r="B5682" s="57" t="s">
        <v>390</v>
      </c>
      <c r="C5682" s="57" t="s">
        <v>119</v>
      </c>
      <c r="D5682" s="19" t="str">
        <f t="shared" si="528"/>
        <v>Cyclicals</v>
      </c>
      <c r="E5682" s="19" t="str">
        <f t="shared" si="529"/>
        <v>Cyclicals ex-WEG &amp; Embraer</v>
      </c>
      <c r="F5682" s="100">
        <v>4.8900000000000002E-3</v>
      </c>
      <c r="G5682" s="101">
        <v>108.32599999999999</v>
      </c>
      <c r="H5682" s="98">
        <v>5.892E-2</v>
      </c>
      <c r="I5682" s="20">
        <f t="shared" si="530"/>
        <v>0</v>
      </c>
      <c r="J5682" s="102">
        <f t="shared" si="531"/>
        <v>0</v>
      </c>
      <c r="K5682" s="102">
        <f t="shared" si="532"/>
        <v>0</v>
      </c>
      <c r="L5682" s="96">
        <f t="shared" si="533"/>
        <v>0</v>
      </c>
    </row>
    <row r="5683" spans="1:12" ht="13.95" customHeight="1" x14ac:dyDescent="0.3">
      <c r="A5683" s="94">
        <v>44377</v>
      </c>
      <c r="B5683" s="57" t="s">
        <v>390</v>
      </c>
      <c r="C5683" s="57" t="s">
        <v>119</v>
      </c>
      <c r="D5683" s="19" t="str">
        <f t="shared" si="528"/>
        <v>Cyclicals</v>
      </c>
      <c r="E5683" s="19" t="str">
        <f t="shared" si="529"/>
        <v>Cyclicals ex-WEG &amp; Embraer</v>
      </c>
      <c r="F5683" s="100">
        <v>5.0400000000000002E-3</v>
      </c>
      <c r="G5683" s="101">
        <v>106.47799999999999</v>
      </c>
      <c r="H5683" s="98">
        <v>5.9420000000000001E-2</v>
      </c>
      <c r="I5683" s="20">
        <f t="shared" si="530"/>
        <v>0</v>
      </c>
      <c r="J5683" s="102">
        <f t="shared" si="531"/>
        <v>0</v>
      </c>
      <c r="K5683" s="102">
        <f t="shared" si="532"/>
        <v>0</v>
      </c>
      <c r="L5683" s="96">
        <f t="shared" si="533"/>
        <v>0</v>
      </c>
    </row>
    <row r="5684" spans="1:12" ht="13.95" customHeight="1" x14ac:dyDescent="0.3">
      <c r="A5684" s="94">
        <v>44408</v>
      </c>
      <c r="B5684" s="57" t="s">
        <v>390</v>
      </c>
      <c r="C5684" s="57" t="s">
        <v>119</v>
      </c>
      <c r="D5684" s="19" t="str">
        <f t="shared" si="528"/>
        <v>Cyclicals</v>
      </c>
      <c r="E5684" s="19" t="str">
        <f t="shared" si="529"/>
        <v>Cyclicals ex-WEG &amp; Embraer</v>
      </c>
      <c r="F5684" s="100">
        <v>4.8300000000000001E-3</v>
      </c>
      <c r="G5684" s="101">
        <v>104.79600000000001</v>
      </c>
      <c r="H5684" s="98">
        <v>5.9800000000000013E-2</v>
      </c>
      <c r="I5684" s="20">
        <f t="shared" si="530"/>
        <v>0</v>
      </c>
      <c r="J5684" s="102">
        <f t="shared" si="531"/>
        <v>0</v>
      </c>
      <c r="K5684" s="102">
        <f t="shared" si="532"/>
        <v>0</v>
      </c>
      <c r="L5684" s="96">
        <f t="shared" si="533"/>
        <v>0</v>
      </c>
    </row>
    <row r="5685" spans="1:12" ht="13.95" customHeight="1" x14ac:dyDescent="0.3">
      <c r="A5685" s="94">
        <v>44439</v>
      </c>
      <c r="B5685" s="57" t="s">
        <v>390</v>
      </c>
      <c r="C5685" s="57" t="s">
        <v>119</v>
      </c>
      <c r="D5685" s="19" t="str">
        <f t="shared" si="528"/>
        <v>Cyclicals</v>
      </c>
      <c r="E5685" s="19" t="str">
        <f t="shared" si="529"/>
        <v>Cyclicals ex-WEG &amp; Embraer</v>
      </c>
      <c r="F5685" s="100">
        <v>4.8999999999999998E-3</v>
      </c>
      <c r="G5685" s="101">
        <v>104.79600000000001</v>
      </c>
      <c r="H5685" s="98">
        <v>5.9800000000000013E-2</v>
      </c>
      <c r="I5685" s="20">
        <f t="shared" si="530"/>
        <v>0</v>
      </c>
      <c r="J5685" s="102">
        <f t="shared" si="531"/>
        <v>0</v>
      </c>
      <c r="K5685" s="102">
        <f t="shared" si="532"/>
        <v>0</v>
      </c>
      <c r="L5685" s="96">
        <f t="shared" si="533"/>
        <v>0</v>
      </c>
    </row>
    <row r="5686" spans="1:12" ht="13.95" customHeight="1" x14ac:dyDescent="0.3">
      <c r="A5686" s="94">
        <v>44469</v>
      </c>
      <c r="B5686" s="57" t="s">
        <v>390</v>
      </c>
      <c r="C5686" s="57" t="s">
        <v>119</v>
      </c>
      <c r="D5686" s="19" t="str">
        <f t="shared" si="528"/>
        <v>Cyclicals</v>
      </c>
      <c r="E5686" s="19" t="str">
        <f t="shared" si="529"/>
        <v>Cyclicals ex-WEG &amp; Embraer</v>
      </c>
      <c r="F5686" s="100">
        <v>4.5799999999999999E-3</v>
      </c>
      <c r="G5686" s="101">
        <v>79.718000000000004</v>
      </c>
      <c r="H5686" s="98">
        <v>5.9800000000000013E-2</v>
      </c>
      <c r="I5686" s="20">
        <f t="shared" si="530"/>
        <v>1</v>
      </c>
      <c r="J5686" s="102">
        <f t="shared" si="531"/>
        <v>5.7452520133470479E-5</v>
      </c>
      <c r="K5686" s="102">
        <f t="shared" si="532"/>
        <v>9.6074448383729881E-4</v>
      </c>
      <c r="L5686" s="96">
        <f t="shared" si="533"/>
        <v>4.5799999999999999E-3</v>
      </c>
    </row>
    <row r="5687" spans="1:12" ht="13.95" customHeight="1" x14ac:dyDescent="0.3">
      <c r="A5687" s="94">
        <v>44500</v>
      </c>
      <c r="B5687" s="57" t="s">
        <v>390</v>
      </c>
      <c r="C5687" s="57" t="s">
        <v>119</v>
      </c>
      <c r="D5687" s="19" t="str">
        <f t="shared" si="528"/>
        <v>Cyclicals</v>
      </c>
      <c r="E5687" s="19" t="str">
        <f t="shared" si="529"/>
        <v>Cyclicals ex-WEG &amp; Embraer</v>
      </c>
      <c r="F5687" s="100">
        <v>3.9699999999999996E-3</v>
      </c>
      <c r="G5687" s="101">
        <v>60.883000000000003</v>
      </c>
      <c r="H5687" s="98">
        <v>5.9800000000000013E-2</v>
      </c>
      <c r="I5687" s="20">
        <f t="shared" si="530"/>
        <v>1</v>
      </c>
      <c r="J5687" s="102">
        <f t="shared" si="531"/>
        <v>6.520703644695563E-5</v>
      </c>
      <c r="K5687" s="102">
        <f t="shared" si="532"/>
        <v>1.0904186696815321E-3</v>
      </c>
      <c r="L5687" s="96">
        <f t="shared" si="533"/>
        <v>3.9699999999999996E-3</v>
      </c>
    </row>
    <row r="5688" spans="1:12" ht="13.95" customHeight="1" x14ac:dyDescent="0.3">
      <c r="A5688" s="94">
        <v>44530</v>
      </c>
      <c r="B5688" s="57" t="s">
        <v>390</v>
      </c>
      <c r="C5688" s="57" t="s">
        <v>119</v>
      </c>
      <c r="D5688" s="19" t="str">
        <f t="shared" si="528"/>
        <v>Cyclicals</v>
      </c>
      <c r="E5688" s="19" t="str">
        <f t="shared" si="529"/>
        <v>Cyclicals ex-WEG &amp; Embraer</v>
      </c>
      <c r="F5688" s="100">
        <v>2.9199999999999999E-3</v>
      </c>
      <c r="G5688" s="101">
        <v>59.55</v>
      </c>
      <c r="H5688" s="98">
        <v>4.9109999999999987E-2</v>
      </c>
      <c r="I5688" s="20">
        <f t="shared" si="530"/>
        <v>1</v>
      </c>
      <c r="J5688" s="102">
        <f t="shared" si="531"/>
        <v>4.9034424853064654E-5</v>
      </c>
      <c r="K5688" s="102">
        <f t="shared" si="532"/>
        <v>9.9846110472540561E-4</v>
      </c>
      <c r="L5688" s="96">
        <f t="shared" si="533"/>
        <v>2.9199999999999999E-3</v>
      </c>
    </row>
    <row r="5689" spans="1:12" ht="13.95" customHeight="1" x14ac:dyDescent="0.3">
      <c r="A5689" s="94">
        <v>44561</v>
      </c>
      <c r="B5689" s="57" t="s">
        <v>390</v>
      </c>
      <c r="C5689" s="57" t="s">
        <v>119</v>
      </c>
      <c r="D5689" s="19" t="str">
        <f t="shared" si="528"/>
        <v>Cyclicals</v>
      </c>
      <c r="E5689" s="19" t="str">
        <f t="shared" si="529"/>
        <v>Cyclicals ex-WEG &amp; Embraer</v>
      </c>
      <c r="F5689" s="100">
        <v>2.8500000000000001E-3</v>
      </c>
      <c r="G5689" s="101">
        <v>57.924999999999997</v>
      </c>
      <c r="H5689" s="98">
        <v>4.3569999999999998E-2</v>
      </c>
      <c r="I5689" s="20">
        <f t="shared" si="530"/>
        <v>1</v>
      </c>
      <c r="J5689" s="102">
        <f t="shared" si="531"/>
        <v>4.920155373327579E-5</v>
      </c>
      <c r="K5689" s="102">
        <f t="shared" si="532"/>
        <v>1.1292530120100021E-3</v>
      </c>
      <c r="L5689" s="96">
        <f t="shared" si="533"/>
        <v>2.8500000000000001E-3</v>
      </c>
    </row>
    <row r="5690" spans="1:12" ht="13.95" customHeight="1" x14ac:dyDescent="0.3">
      <c r="A5690" s="94">
        <v>44592</v>
      </c>
      <c r="B5690" s="57" t="s">
        <v>390</v>
      </c>
      <c r="C5690" s="57" t="s">
        <v>119</v>
      </c>
      <c r="D5690" s="19" t="str">
        <f t="shared" si="528"/>
        <v>Cyclicals</v>
      </c>
      <c r="E5690" s="19" t="str">
        <f t="shared" si="529"/>
        <v>Cyclicals ex-WEG &amp; Embraer</v>
      </c>
      <c r="F5690" s="100">
        <v>1.9599999999999999E-3</v>
      </c>
      <c r="G5690" s="101">
        <v>49.509</v>
      </c>
      <c r="H5690" s="98">
        <v>4.1099999999999998E-2</v>
      </c>
      <c r="I5690" s="20">
        <f t="shared" si="530"/>
        <v>1</v>
      </c>
      <c r="J5690" s="102">
        <f t="shared" si="531"/>
        <v>3.9588761639297903E-5</v>
      </c>
      <c r="K5690" s="102">
        <f t="shared" si="532"/>
        <v>9.6323021020189553E-4</v>
      </c>
      <c r="L5690" s="96">
        <f t="shared" si="533"/>
        <v>1.9599999999999999E-3</v>
      </c>
    </row>
    <row r="5691" spans="1:12" ht="13.95" customHeight="1" x14ac:dyDescent="0.3">
      <c r="A5691" s="94">
        <v>44620</v>
      </c>
      <c r="B5691" s="57" t="s">
        <v>390</v>
      </c>
      <c r="C5691" s="57" t="s">
        <v>119</v>
      </c>
      <c r="D5691" s="19" t="str">
        <f t="shared" si="528"/>
        <v>Cyclicals</v>
      </c>
      <c r="E5691" s="19" t="str">
        <f t="shared" si="529"/>
        <v>Cyclicals ex-WEG &amp; Embraer</v>
      </c>
      <c r="F5691" s="100">
        <v>2E-3</v>
      </c>
      <c r="G5691" s="101">
        <v>50.085000000000001</v>
      </c>
      <c r="H5691" s="98">
        <v>4.3270000000000003E-2</v>
      </c>
      <c r="I5691" s="20">
        <f t="shared" si="530"/>
        <v>1</v>
      </c>
      <c r="J5691" s="102">
        <f t="shared" si="531"/>
        <v>3.9932115403813516E-5</v>
      </c>
      <c r="K5691" s="102">
        <f t="shared" si="532"/>
        <v>9.2285914961436359E-4</v>
      </c>
      <c r="L5691" s="96">
        <f t="shared" si="533"/>
        <v>2E-3</v>
      </c>
    </row>
    <row r="5692" spans="1:12" ht="13.95" customHeight="1" x14ac:dyDescent="0.3">
      <c r="A5692" s="94">
        <v>44651</v>
      </c>
      <c r="B5692" s="57" t="s">
        <v>390</v>
      </c>
      <c r="C5692" s="57" t="s">
        <v>119</v>
      </c>
      <c r="D5692" s="19" t="str">
        <f t="shared" si="528"/>
        <v>Cyclicals</v>
      </c>
      <c r="E5692" s="19" t="str">
        <f t="shared" si="529"/>
        <v>Cyclicals ex-WEG &amp; Embraer</v>
      </c>
      <c r="F5692" s="100">
        <v>1.92E-3</v>
      </c>
      <c r="G5692" s="101">
        <v>51.557000000000002</v>
      </c>
      <c r="H5692" s="98">
        <v>4.5319999999999999E-2</v>
      </c>
      <c r="I5692" s="20">
        <f t="shared" si="530"/>
        <v>1</v>
      </c>
      <c r="J5692" s="102">
        <f t="shared" si="531"/>
        <v>3.7240335938863779E-5</v>
      </c>
      <c r="K5692" s="102">
        <f t="shared" si="532"/>
        <v>8.2171968091049828E-4</v>
      </c>
      <c r="L5692" s="96">
        <f t="shared" si="533"/>
        <v>1.92E-3</v>
      </c>
    </row>
    <row r="5693" spans="1:12" ht="13.95" customHeight="1" x14ac:dyDescent="0.3">
      <c r="A5693" s="94">
        <v>44681</v>
      </c>
      <c r="B5693" s="57" t="s">
        <v>390</v>
      </c>
      <c r="C5693" s="57" t="s">
        <v>119</v>
      </c>
      <c r="D5693" s="19" t="str">
        <f t="shared" si="528"/>
        <v>Cyclicals</v>
      </c>
      <c r="E5693" s="19" t="str">
        <f t="shared" si="529"/>
        <v>Cyclicals ex-WEG &amp; Embraer</v>
      </c>
      <c r="F5693" s="100">
        <v>1.49E-3</v>
      </c>
      <c r="G5693" s="101">
        <v>41.152000000000001</v>
      </c>
      <c r="H5693" s="98">
        <v>4.0770000000000001E-2</v>
      </c>
      <c r="I5693" s="20">
        <f t="shared" si="530"/>
        <v>1</v>
      </c>
      <c r="J5693" s="102">
        <f t="shared" si="531"/>
        <v>3.6207231726283047E-5</v>
      </c>
      <c r="K5693" s="102">
        <f t="shared" si="532"/>
        <v>8.8808515394366071E-4</v>
      </c>
      <c r="L5693" s="96">
        <f t="shared" si="533"/>
        <v>1.49E-3</v>
      </c>
    </row>
    <row r="5694" spans="1:12" ht="13.95" customHeight="1" x14ac:dyDescent="0.3">
      <c r="A5694" s="94">
        <v>44712</v>
      </c>
      <c r="B5694" s="57" t="s">
        <v>390</v>
      </c>
      <c r="C5694" s="57" t="s">
        <v>119</v>
      </c>
      <c r="D5694" s="19" t="str">
        <f t="shared" si="528"/>
        <v>Cyclicals</v>
      </c>
      <c r="E5694" s="19" t="str">
        <f t="shared" si="529"/>
        <v>Cyclicals ex-WEG &amp; Embraer</v>
      </c>
      <c r="F5694" s="100">
        <v>1.3500000000000001E-3</v>
      </c>
      <c r="G5694" s="101">
        <v>34.695</v>
      </c>
      <c r="H5694" s="98">
        <v>4.1189999999999997E-2</v>
      </c>
      <c r="I5694" s="20">
        <f t="shared" si="530"/>
        <v>1</v>
      </c>
      <c r="J5694" s="102">
        <f t="shared" si="531"/>
        <v>3.8910505836575878E-5</v>
      </c>
      <c r="K5694" s="102">
        <f t="shared" si="532"/>
        <v>9.44659039489582E-4</v>
      </c>
      <c r="L5694" s="96">
        <f t="shared" si="533"/>
        <v>1.3500000000000001E-3</v>
      </c>
    </row>
    <row r="5695" spans="1:12" ht="13.95" customHeight="1" x14ac:dyDescent="0.3">
      <c r="A5695" s="94">
        <v>44742</v>
      </c>
      <c r="B5695" s="57" t="s">
        <v>390</v>
      </c>
      <c r="C5695" s="57" t="s">
        <v>119</v>
      </c>
      <c r="D5695" s="19" t="str">
        <f t="shared" si="528"/>
        <v>Cyclicals</v>
      </c>
      <c r="E5695" s="19" t="str">
        <f t="shared" si="529"/>
        <v>Cyclicals ex-WEG &amp; Embraer</v>
      </c>
      <c r="F5695" s="100">
        <v>1.2899999999999999E-3</v>
      </c>
      <c r="G5695" s="101">
        <v>29.071000000000002</v>
      </c>
      <c r="H5695" s="98">
        <v>4.0719999999999999E-2</v>
      </c>
      <c r="I5695" s="20">
        <f t="shared" si="530"/>
        <v>1</v>
      </c>
      <c r="J5695" s="102">
        <f t="shared" si="531"/>
        <v>4.4374118537374007E-5</v>
      </c>
      <c r="K5695" s="102">
        <f t="shared" si="532"/>
        <v>1.089737685102505E-3</v>
      </c>
      <c r="L5695" s="96">
        <f t="shared" si="533"/>
        <v>1.2899999999999999E-3</v>
      </c>
    </row>
    <row r="5696" spans="1:12" ht="13.95" customHeight="1" x14ac:dyDescent="0.3">
      <c r="A5696" s="94">
        <v>44773</v>
      </c>
      <c r="B5696" s="57" t="s">
        <v>390</v>
      </c>
      <c r="C5696" s="57" t="s">
        <v>119</v>
      </c>
      <c r="D5696" s="19" t="str">
        <f t="shared" si="528"/>
        <v>Cyclicals</v>
      </c>
      <c r="E5696" s="19" t="str">
        <f t="shared" si="529"/>
        <v>Cyclicals ex-WEG &amp; Embraer</v>
      </c>
      <c r="F5696" s="100">
        <v>1.48E-3</v>
      </c>
      <c r="G5696" s="101">
        <v>32.832999999999998</v>
      </c>
      <c r="H5696" s="98">
        <v>4.2180000000000002E-2</v>
      </c>
      <c r="I5696" s="20">
        <f t="shared" si="530"/>
        <v>1</v>
      </c>
      <c r="J5696" s="102">
        <f t="shared" si="531"/>
        <v>4.5076599762434141E-5</v>
      </c>
      <c r="K5696" s="102">
        <f t="shared" si="532"/>
        <v>1.0686723509349013E-3</v>
      </c>
      <c r="L5696" s="96">
        <f t="shared" si="533"/>
        <v>1.48E-3</v>
      </c>
    </row>
    <row r="5697" spans="1:12" ht="13.95" customHeight="1" x14ac:dyDescent="0.3">
      <c r="A5697" s="94">
        <v>44804</v>
      </c>
      <c r="B5697" s="57" t="s">
        <v>390</v>
      </c>
      <c r="C5697" s="57" t="s">
        <v>119</v>
      </c>
      <c r="D5697" s="19" t="str">
        <f t="shared" si="528"/>
        <v>Cyclicals</v>
      </c>
      <c r="E5697" s="19" t="str">
        <f t="shared" si="529"/>
        <v>Cyclicals ex-WEG &amp; Embraer</v>
      </c>
      <c r="F5697" s="100">
        <v>1.99E-3</v>
      </c>
      <c r="G5697" s="101">
        <v>43.555999999999997</v>
      </c>
      <c r="H5697" s="98">
        <v>4.274E-2</v>
      </c>
      <c r="I5697" s="20">
        <f t="shared" si="530"/>
        <v>1</v>
      </c>
      <c r="J5697" s="102">
        <f t="shared" si="531"/>
        <v>4.5688309302966296E-5</v>
      </c>
      <c r="K5697" s="102">
        <f t="shared" si="532"/>
        <v>1.0689824357268669E-3</v>
      </c>
      <c r="L5697" s="96">
        <f t="shared" si="533"/>
        <v>1.99E-3</v>
      </c>
    </row>
    <row r="5698" spans="1:12" ht="13.95" customHeight="1" x14ac:dyDescent="0.3">
      <c r="A5698" s="94">
        <v>44834</v>
      </c>
      <c r="B5698" s="57" t="s">
        <v>390</v>
      </c>
      <c r="C5698" s="57" t="s">
        <v>119</v>
      </c>
      <c r="D5698" s="19" t="str">
        <f t="shared" si="528"/>
        <v>Cyclicals</v>
      </c>
      <c r="E5698" s="19" t="str">
        <f t="shared" si="529"/>
        <v>Cyclicals ex-WEG &amp; Embraer</v>
      </c>
      <c r="F5698" s="100">
        <v>1.82E-3</v>
      </c>
      <c r="G5698" s="101">
        <v>44.118000000000002</v>
      </c>
      <c r="H5698" s="98">
        <v>4.1669999999999999E-2</v>
      </c>
      <c r="I5698" s="20">
        <f t="shared" si="530"/>
        <v>1</v>
      </c>
      <c r="J5698" s="102">
        <f t="shared" si="531"/>
        <v>4.1253003309306855E-5</v>
      </c>
      <c r="K5698" s="102">
        <f t="shared" si="532"/>
        <v>9.8999287999296508E-4</v>
      </c>
      <c r="L5698" s="96">
        <f t="shared" si="533"/>
        <v>1.82E-3</v>
      </c>
    </row>
    <row r="5699" spans="1:12" ht="13.95" customHeight="1" x14ac:dyDescent="0.3">
      <c r="A5699" s="94">
        <v>44865</v>
      </c>
      <c r="B5699" s="57" t="s">
        <v>390</v>
      </c>
      <c r="C5699" s="57" t="s">
        <v>119</v>
      </c>
      <c r="D5699" s="19" t="str">
        <f t="shared" si="528"/>
        <v>Cyclicals</v>
      </c>
      <c r="E5699" s="19" t="str">
        <f t="shared" si="529"/>
        <v>Cyclicals ex-WEG &amp; Embraer</v>
      </c>
      <c r="F5699" s="100">
        <v>2.0999999999999999E-3</v>
      </c>
      <c r="G5699" s="101">
        <v>51.942999999999998</v>
      </c>
      <c r="H5699" s="98">
        <v>4.2840000000000003E-2</v>
      </c>
      <c r="I5699" s="20">
        <f t="shared" si="530"/>
        <v>1</v>
      </c>
      <c r="J5699" s="102">
        <f t="shared" si="531"/>
        <v>4.0428931713609151E-5</v>
      </c>
      <c r="K5699" s="102">
        <f t="shared" si="532"/>
        <v>9.4371922767528356E-4</v>
      </c>
      <c r="L5699" s="96">
        <f t="shared" si="533"/>
        <v>2.0999999999999999E-3</v>
      </c>
    </row>
    <row r="5700" spans="1:12" ht="13.95" customHeight="1" x14ac:dyDescent="0.3">
      <c r="A5700" s="94">
        <v>44895</v>
      </c>
      <c r="B5700" s="57" t="s">
        <v>390</v>
      </c>
      <c r="C5700" s="57" t="s">
        <v>119</v>
      </c>
      <c r="D5700" s="19" t="str">
        <f t="shared" si="528"/>
        <v>Cyclicals</v>
      </c>
      <c r="E5700" s="19" t="str">
        <f t="shared" si="529"/>
        <v>Cyclicals ex-WEG &amp; Embraer</v>
      </c>
      <c r="F5700" s="100">
        <v>1.6900000000000001E-3</v>
      </c>
      <c r="G5700" s="101">
        <v>39.332999999999998</v>
      </c>
      <c r="H5700" s="98">
        <v>4.2750000000000003E-2</v>
      </c>
      <c r="I5700" s="20">
        <f t="shared" si="530"/>
        <v>1</v>
      </c>
      <c r="J5700" s="102">
        <f t="shared" si="531"/>
        <v>4.2966465817506931E-5</v>
      </c>
      <c r="K5700" s="102">
        <f t="shared" si="532"/>
        <v>1.0050635278948989E-3</v>
      </c>
      <c r="L5700" s="96">
        <f t="shared" si="533"/>
        <v>1.6900000000000001E-3</v>
      </c>
    </row>
    <row r="5701" spans="1:12" ht="13.95" customHeight="1" x14ac:dyDescent="0.3">
      <c r="A5701" s="94">
        <v>44926</v>
      </c>
      <c r="B5701" s="57" t="s">
        <v>390</v>
      </c>
      <c r="C5701" s="57" t="s">
        <v>119</v>
      </c>
      <c r="D5701" s="19" t="str">
        <f t="shared" ref="D5701:D5764" si="534">VLOOKUP(C5701,GicsMap,2,FALSE)</f>
        <v>Cyclicals</v>
      </c>
      <c r="E5701" s="19" t="str">
        <f t="shared" ref="E5701:E5764" si="535">IF(D5701="Cyclicals",IF(COUNTIF(GlobalList,B5701)&gt;0,"WEG &amp; Embraer","Cyclicals ex-WEG &amp; Embraer"),D5701)</f>
        <v>Cyclicals ex-WEG &amp; Embraer</v>
      </c>
      <c r="F5701" s="100">
        <v>1.5100000000000001E-3</v>
      </c>
      <c r="G5701" s="101">
        <v>32.720999999999997</v>
      </c>
      <c r="H5701" s="98">
        <v>4.1540000000000001E-2</v>
      </c>
      <c r="I5701" s="20">
        <f t="shared" ref="I5701:I5764" si="536">IF(AND(ISNUMBER(G5701),ISNUMBER(H5701),G5701&gt;=PEmin,G5701&lt;=PEmax,H5701&gt;=ROEmin,H5701&lt;=ROEmax),1,0)</f>
        <v>1</v>
      </c>
      <c r="J5701" s="102">
        <f t="shared" ref="J5701:J5764" si="537">IF(I5701=1,F5701/G5701,0)</f>
        <v>4.6147733871214209E-5</v>
      </c>
      <c r="K5701" s="102">
        <f t="shared" ref="K5701:K5764" si="538">IF(I5701=1,J5701/H5701,0)</f>
        <v>1.1109228182767021E-3</v>
      </c>
      <c r="L5701" s="96">
        <f t="shared" ref="L5701:L5764" si="539">I5701*F5701</f>
        <v>1.5100000000000001E-3</v>
      </c>
    </row>
    <row r="5702" spans="1:12" ht="13.95" customHeight="1" x14ac:dyDescent="0.3">
      <c r="A5702" s="94">
        <v>44957</v>
      </c>
      <c r="B5702" s="57" t="s">
        <v>390</v>
      </c>
      <c r="C5702" s="57" t="s">
        <v>119</v>
      </c>
      <c r="D5702" s="19" t="str">
        <f t="shared" si="534"/>
        <v>Cyclicals</v>
      </c>
      <c r="E5702" s="19" t="str">
        <f t="shared" si="535"/>
        <v>Cyclicals ex-WEG &amp; Embraer</v>
      </c>
      <c r="F5702" s="100">
        <v>1.34E-3</v>
      </c>
      <c r="G5702" s="101">
        <v>33.168999999999997</v>
      </c>
      <c r="H5702" s="98">
        <v>4.1050000000000003E-2</v>
      </c>
      <c r="I5702" s="20">
        <f t="shared" si="536"/>
        <v>1</v>
      </c>
      <c r="J5702" s="102">
        <f t="shared" si="537"/>
        <v>4.0399167897735846E-5</v>
      </c>
      <c r="K5702" s="102">
        <f t="shared" si="538"/>
        <v>9.8414538118723116E-4</v>
      </c>
      <c r="L5702" s="96">
        <f t="shared" si="539"/>
        <v>1.34E-3</v>
      </c>
    </row>
    <row r="5703" spans="1:12" ht="13.95" customHeight="1" x14ac:dyDescent="0.3">
      <c r="A5703" s="94">
        <v>44985</v>
      </c>
      <c r="B5703" s="57" t="s">
        <v>390</v>
      </c>
      <c r="C5703" s="57" t="s">
        <v>119</v>
      </c>
      <c r="D5703" s="19" t="str">
        <f t="shared" si="534"/>
        <v>Cyclicals</v>
      </c>
      <c r="E5703" s="19" t="str">
        <f t="shared" si="535"/>
        <v>Cyclicals ex-WEG &amp; Embraer</v>
      </c>
      <c r="F5703" s="100">
        <v>1.1100000000000001E-3</v>
      </c>
      <c r="G5703" s="101">
        <v>24.154</v>
      </c>
      <c r="H5703" s="98">
        <v>4.0060000000000012E-2</v>
      </c>
      <c r="I5703" s="20">
        <f t="shared" si="536"/>
        <v>1</v>
      </c>
      <c r="J5703" s="102">
        <f t="shared" si="537"/>
        <v>4.5955121304959848E-5</v>
      </c>
      <c r="K5703" s="102">
        <f t="shared" si="538"/>
        <v>1.1471572966789774E-3</v>
      </c>
      <c r="L5703" s="96">
        <f t="shared" si="539"/>
        <v>1.1100000000000001E-3</v>
      </c>
    </row>
    <row r="5704" spans="1:12" ht="13.95" customHeight="1" x14ac:dyDescent="0.3">
      <c r="A5704" s="94">
        <v>45016</v>
      </c>
      <c r="B5704" s="57" t="s">
        <v>390</v>
      </c>
      <c r="C5704" s="57" t="s">
        <v>119</v>
      </c>
      <c r="D5704" s="19" t="str">
        <f t="shared" si="534"/>
        <v>Cyclicals</v>
      </c>
      <c r="E5704" s="19" t="str">
        <f t="shared" si="535"/>
        <v>Cyclicals ex-WEG &amp; Embraer</v>
      </c>
      <c r="F5704" s="100">
        <v>1.1199999999999999E-3</v>
      </c>
      <c r="G5704" s="101">
        <v>23.713000000000001</v>
      </c>
      <c r="H5704" s="98">
        <v>3.9390000000000001E-2</v>
      </c>
      <c r="I5704" s="20">
        <f t="shared" si="536"/>
        <v>1</v>
      </c>
      <c r="J5704" s="102">
        <f t="shared" si="537"/>
        <v>4.7231476405347269E-5</v>
      </c>
      <c r="K5704" s="102">
        <f t="shared" si="538"/>
        <v>1.1990727698742642E-3</v>
      </c>
      <c r="L5704" s="96">
        <f t="shared" si="539"/>
        <v>1.1199999999999999E-3</v>
      </c>
    </row>
    <row r="5705" spans="1:12" ht="13.95" customHeight="1" x14ac:dyDescent="0.3">
      <c r="A5705" s="94">
        <v>45046</v>
      </c>
      <c r="B5705" s="57" t="s">
        <v>390</v>
      </c>
      <c r="C5705" s="57" t="s">
        <v>119</v>
      </c>
      <c r="D5705" s="19" t="str">
        <f t="shared" si="534"/>
        <v>Cyclicals</v>
      </c>
      <c r="E5705" s="19" t="str">
        <f t="shared" si="535"/>
        <v>Cyclicals ex-WEG &amp; Embraer</v>
      </c>
      <c r="F5705" s="100">
        <v>1.23E-3</v>
      </c>
      <c r="G5705" s="101">
        <v>24.981000000000002</v>
      </c>
      <c r="H5705" s="98">
        <v>4.0320000000000002E-2</v>
      </c>
      <c r="I5705" s="20">
        <f t="shared" si="536"/>
        <v>1</v>
      </c>
      <c r="J5705" s="102">
        <f t="shared" si="537"/>
        <v>4.9237420439534041E-5</v>
      </c>
      <c r="K5705" s="102">
        <f t="shared" si="538"/>
        <v>1.2211661815360625E-3</v>
      </c>
      <c r="L5705" s="96">
        <f t="shared" si="539"/>
        <v>1.23E-3</v>
      </c>
    </row>
    <row r="5706" spans="1:12" ht="13.95" customHeight="1" x14ac:dyDescent="0.3">
      <c r="A5706" s="94">
        <v>45077</v>
      </c>
      <c r="B5706" s="57" t="s">
        <v>390</v>
      </c>
      <c r="C5706" s="57" t="s">
        <v>119</v>
      </c>
      <c r="D5706" s="19" t="str">
        <f t="shared" si="534"/>
        <v>Cyclicals</v>
      </c>
      <c r="E5706" s="19" t="str">
        <f t="shared" si="535"/>
        <v>Cyclicals ex-WEG &amp; Embraer</v>
      </c>
      <c r="F5706" s="100">
        <v>1.73E-3</v>
      </c>
      <c r="G5706" s="101">
        <v>35.069000000000003</v>
      </c>
      <c r="H5706" s="98">
        <v>3.8490000000000003E-2</v>
      </c>
      <c r="I5706" s="20">
        <f t="shared" si="536"/>
        <v>1</v>
      </c>
      <c r="J5706" s="102">
        <f t="shared" si="537"/>
        <v>4.9331318258290794E-5</v>
      </c>
      <c r="K5706" s="102">
        <f t="shared" si="538"/>
        <v>1.2816658419924861E-3</v>
      </c>
      <c r="L5706" s="96">
        <f t="shared" si="539"/>
        <v>1.73E-3</v>
      </c>
    </row>
    <row r="5707" spans="1:12" ht="13.95" customHeight="1" x14ac:dyDescent="0.3">
      <c r="A5707" s="94">
        <v>45107</v>
      </c>
      <c r="B5707" s="57" t="s">
        <v>390</v>
      </c>
      <c r="C5707" s="57" t="s">
        <v>119</v>
      </c>
      <c r="D5707" s="19" t="str">
        <f t="shared" si="534"/>
        <v>Cyclicals</v>
      </c>
      <c r="E5707" s="19" t="str">
        <f t="shared" si="535"/>
        <v>Cyclicals ex-WEG &amp; Embraer</v>
      </c>
      <c r="F5707" s="100">
        <v>1.8E-3</v>
      </c>
      <c r="G5707" s="101">
        <v>36.125999999999998</v>
      </c>
      <c r="H5707" s="98">
        <v>4.3770000000000003E-2</v>
      </c>
      <c r="I5707" s="20">
        <f t="shared" si="536"/>
        <v>1</v>
      </c>
      <c r="J5707" s="102">
        <f t="shared" si="537"/>
        <v>4.9825610363726959E-5</v>
      </c>
      <c r="K5707" s="102">
        <f t="shared" si="538"/>
        <v>1.1383507051342691E-3</v>
      </c>
      <c r="L5707" s="96">
        <f t="shared" si="539"/>
        <v>1.8E-3</v>
      </c>
    </row>
    <row r="5708" spans="1:12" ht="13.95" customHeight="1" x14ac:dyDescent="0.3">
      <c r="A5708" s="94">
        <v>45138</v>
      </c>
      <c r="B5708" s="57" t="s">
        <v>390</v>
      </c>
      <c r="C5708" s="57" t="s">
        <v>119</v>
      </c>
      <c r="D5708" s="19" t="str">
        <f t="shared" si="534"/>
        <v>Cyclicals</v>
      </c>
      <c r="E5708" s="19" t="str">
        <f t="shared" si="535"/>
        <v>Cyclicals ex-WEG &amp; Embraer</v>
      </c>
      <c r="F5708" s="100">
        <v>1.5E-3</v>
      </c>
      <c r="G5708" s="101">
        <v>30.277999999999999</v>
      </c>
      <c r="H5708" s="98">
        <v>4.5609999999999998E-2</v>
      </c>
      <c r="I5708" s="20">
        <f t="shared" si="536"/>
        <v>1</v>
      </c>
      <c r="J5708" s="102">
        <f t="shared" si="537"/>
        <v>4.9540920800581281E-5</v>
      </c>
      <c r="K5708" s="102">
        <f t="shared" si="538"/>
        <v>1.086185503191872E-3</v>
      </c>
      <c r="L5708" s="96">
        <f t="shared" si="539"/>
        <v>1.5E-3</v>
      </c>
    </row>
    <row r="5709" spans="1:12" ht="13.95" customHeight="1" x14ac:dyDescent="0.3">
      <c r="A5709" s="94">
        <v>45169</v>
      </c>
      <c r="B5709" s="57" t="s">
        <v>390</v>
      </c>
      <c r="C5709" s="57" t="s">
        <v>119</v>
      </c>
      <c r="D5709" s="19" t="str">
        <f t="shared" si="534"/>
        <v>Cyclicals</v>
      </c>
      <c r="E5709" s="19" t="str">
        <f t="shared" si="535"/>
        <v>Cyclicals ex-WEG &amp; Embraer</v>
      </c>
      <c r="F5709" s="100">
        <v>1.5299999999999999E-3</v>
      </c>
      <c r="G5709" s="101">
        <v>30.577000000000002</v>
      </c>
      <c r="H5709" s="98">
        <v>4.1740000000000013E-2</v>
      </c>
      <c r="I5709" s="20">
        <f t="shared" si="536"/>
        <v>1</v>
      </c>
      <c r="J5709" s="102">
        <f t="shared" si="537"/>
        <v>5.0037609968276804E-5</v>
      </c>
      <c r="K5709" s="102">
        <f t="shared" si="538"/>
        <v>1.1987927639740487E-3</v>
      </c>
      <c r="L5709" s="96">
        <f t="shared" si="539"/>
        <v>1.5299999999999999E-3</v>
      </c>
    </row>
    <row r="5710" spans="1:12" ht="13.95" customHeight="1" x14ac:dyDescent="0.3">
      <c r="A5710" s="94">
        <v>45199</v>
      </c>
      <c r="B5710" s="57" t="s">
        <v>390</v>
      </c>
      <c r="C5710" s="57" t="s">
        <v>119</v>
      </c>
      <c r="D5710" s="19" t="str">
        <f t="shared" si="534"/>
        <v>Cyclicals</v>
      </c>
      <c r="E5710" s="19" t="str">
        <f t="shared" si="535"/>
        <v>Cyclicals ex-WEG &amp; Embraer</v>
      </c>
      <c r="F5710" s="100">
        <v>1.33E-3</v>
      </c>
      <c r="G5710" s="101">
        <v>29.446999999999999</v>
      </c>
      <c r="H5710" s="98">
        <v>4.428E-2</v>
      </c>
      <c r="I5710" s="20">
        <f t="shared" si="536"/>
        <v>1</v>
      </c>
      <c r="J5710" s="102">
        <f t="shared" si="537"/>
        <v>4.5165891262267804E-5</v>
      </c>
      <c r="K5710" s="102">
        <f t="shared" si="538"/>
        <v>1.0200065777386585E-3</v>
      </c>
      <c r="L5710" s="96">
        <f t="shared" si="539"/>
        <v>1.33E-3</v>
      </c>
    </row>
    <row r="5711" spans="1:12" ht="13.95" customHeight="1" x14ac:dyDescent="0.3">
      <c r="A5711" s="94">
        <v>45230</v>
      </c>
      <c r="B5711" s="57" t="s">
        <v>390</v>
      </c>
      <c r="C5711" s="57" t="s">
        <v>119</v>
      </c>
      <c r="D5711" s="19" t="str">
        <f t="shared" si="534"/>
        <v>Cyclicals</v>
      </c>
      <c r="E5711" s="19" t="str">
        <f t="shared" si="535"/>
        <v>Cyclicals ex-WEG &amp; Embraer</v>
      </c>
      <c r="F5711" s="100">
        <v>1.17E-3</v>
      </c>
      <c r="G5711" s="101">
        <v>24.497</v>
      </c>
      <c r="H5711" s="98">
        <v>4.4839999999999998E-2</v>
      </c>
      <c r="I5711" s="20">
        <f t="shared" si="536"/>
        <v>1</v>
      </c>
      <c r="J5711" s="102">
        <f t="shared" si="537"/>
        <v>4.7760950320447406E-5</v>
      </c>
      <c r="K5711" s="102">
        <f t="shared" si="538"/>
        <v>1.065141621776258E-3</v>
      </c>
      <c r="L5711" s="96">
        <f t="shared" si="539"/>
        <v>1.17E-3</v>
      </c>
    </row>
    <row r="5712" spans="1:12" ht="13.95" customHeight="1" x14ac:dyDescent="0.3">
      <c r="A5712" s="94">
        <v>45260</v>
      </c>
      <c r="B5712" s="57" t="s">
        <v>390</v>
      </c>
      <c r="C5712" s="57" t="s">
        <v>119</v>
      </c>
      <c r="D5712" s="19" t="str">
        <f t="shared" si="534"/>
        <v>Cyclicals</v>
      </c>
      <c r="E5712" s="19" t="str">
        <f t="shared" si="535"/>
        <v>Cyclicals ex-WEG &amp; Embraer</v>
      </c>
      <c r="F5712" s="100">
        <v>1.1800000000000001E-3</v>
      </c>
      <c r="G5712" s="101">
        <v>28.306999999999999</v>
      </c>
      <c r="H5712" s="98">
        <v>4.6690000000000002E-2</v>
      </c>
      <c r="I5712" s="20">
        <f t="shared" si="536"/>
        <v>1</v>
      </c>
      <c r="J5712" s="102">
        <f t="shared" si="537"/>
        <v>4.168580209842089E-5</v>
      </c>
      <c r="K5712" s="102">
        <f t="shared" si="538"/>
        <v>8.9282077743458742E-4</v>
      </c>
      <c r="L5712" s="96">
        <f t="shared" si="539"/>
        <v>1.1800000000000001E-3</v>
      </c>
    </row>
    <row r="5713" spans="1:12" ht="13.95" customHeight="1" x14ac:dyDescent="0.3">
      <c r="A5713" s="94">
        <v>45291</v>
      </c>
      <c r="B5713" s="57" t="s">
        <v>390</v>
      </c>
      <c r="C5713" s="57" t="s">
        <v>119</v>
      </c>
      <c r="D5713" s="19" t="str">
        <f t="shared" si="534"/>
        <v>Cyclicals</v>
      </c>
      <c r="E5713" s="19" t="str">
        <f t="shared" si="535"/>
        <v>Cyclicals ex-WEG &amp; Embraer</v>
      </c>
      <c r="F5713" s="100">
        <v>1.0300000000000001E-3</v>
      </c>
      <c r="G5713" s="101">
        <v>25.837</v>
      </c>
      <c r="H5713" s="98">
        <v>4.9230000000000003E-2</v>
      </c>
      <c r="I5713" s="20">
        <f t="shared" si="536"/>
        <v>1</v>
      </c>
      <c r="J5713" s="102">
        <f t="shared" si="537"/>
        <v>3.9865309439950462E-5</v>
      </c>
      <c r="K5713" s="102">
        <f t="shared" si="538"/>
        <v>8.0977675076072432E-4</v>
      </c>
      <c r="L5713" s="96">
        <f t="shared" si="539"/>
        <v>1.0300000000000001E-3</v>
      </c>
    </row>
    <row r="5714" spans="1:12" ht="13.95" customHeight="1" x14ac:dyDescent="0.3">
      <c r="A5714" s="94">
        <v>45322</v>
      </c>
      <c r="B5714" s="57" t="s">
        <v>390</v>
      </c>
      <c r="C5714" s="57" t="s">
        <v>119</v>
      </c>
      <c r="D5714" s="19" t="str">
        <f t="shared" si="534"/>
        <v>Cyclicals</v>
      </c>
      <c r="E5714" s="19" t="str">
        <f t="shared" si="535"/>
        <v>Cyclicals ex-WEG &amp; Embraer</v>
      </c>
      <c r="F5714" s="100">
        <v>9.8999999999999999E-4</v>
      </c>
      <c r="G5714" s="101">
        <v>30.241</v>
      </c>
      <c r="H5714" s="98">
        <v>3.3009999999999998E-2</v>
      </c>
      <c r="I5714" s="20">
        <f t="shared" si="536"/>
        <v>1</v>
      </c>
      <c r="J5714" s="102">
        <f t="shared" si="537"/>
        <v>3.27370126649251E-5</v>
      </c>
      <c r="K5714" s="102">
        <f t="shared" si="538"/>
        <v>9.9173016252423812E-4</v>
      </c>
      <c r="L5714" s="96">
        <f t="shared" si="539"/>
        <v>9.8999999999999999E-4</v>
      </c>
    </row>
    <row r="5715" spans="1:12" ht="13.95" customHeight="1" x14ac:dyDescent="0.3">
      <c r="A5715" s="94">
        <v>45351</v>
      </c>
      <c r="B5715" s="57" t="s">
        <v>390</v>
      </c>
      <c r="C5715" s="57" t="s">
        <v>119</v>
      </c>
      <c r="D5715" s="19" t="str">
        <f t="shared" si="534"/>
        <v>Cyclicals</v>
      </c>
      <c r="E5715" s="19" t="str">
        <f t="shared" si="535"/>
        <v>Cyclicals ex-WEG &amp; Embraer</v>
      </c>
      <c r="F5715" s="100">
        <v>1E-3</v>
      </c>
      <c r="G5715" s="101">
        <v>29.128</v>
      </c>
      <c r="H5715" s="98">
        <v>3.4130000000000001E-2</v>
      </c>
      <c r="I5715" s="20">
        <f t="shared" si="536"/>
        <v>1</v>
      </c>
      <c r="J5715" s="102">
        <f t="shared" si="537"/>
        <v>3.4331227684702005E-5</v>
      </c>
      <c r="K5715" s="102">
        <f t="shared" si="538"/>
        <v>1.0058959180985058E-3</v>
      </c>
      <c r="L5715" s="96">
        <f t="shared" si="539"/>
        <v>1E-3</v>
      </c>
    </row>
    <row r="5716" spans="1:12" ht="13.95" customHeight="1" x14ac:dyDescent="0.3">
      <c r="A5716" s="94">
        <v>45382</v>
      </c>
      <c r="B5716" s="57" t="s">
        <v>390</v>
      </c>
      <c r="C5716" s="57" t="s">
        <v>119</v>
      </c>
      <c r="D5716" s="19" t="str">
        <f t="shared" si="534"/>
        <v>Cyclicals</v>
      </c>
      <c r="E5716" s="19" t="str">
        <f t="shared" si="535"/>
        <v>Cyclicals ex-WEG &amp; Embraer</v>
      </c>
      <c r="F5716" s="100">
        <v>1.06E-3</v>
      </c>
      <c r="G5716" s="101">
        <v>29.986000000000001</v>
      </c>
      <c r="H5716" s="98">
        <v>3.2939999999999997E-2</v>
      </c>
      <c r="I5716" s="20">
        <f t="shared" si="536"/>
        <v>1</v>
      </c>
      <c r="J5716" s="102">
        <f t="shared" si="537"/>
        <v>3.5349829920629625E-5</v>
      </c>
      <c r="K5716" s="102">
        <f t="shared" si="538"/>
        <v>1.0731581639535407E-3</v>
      </c>
      <c r="L5716" s="96">
        <f t="shared" si="539"/>
        <v>1.06E-3</v>
      </c>
    </row>
    <row r="5717" spans="1:12" ht="13.95" customHeight="1" x14ac:dyDescent="0.3">
      <c r="A5717" s="94">
        <v>45412</v>
      </c>
      <c r="B5717" s="57" t="s">
        <v>390</v>
      </c>
      <c r="C5717" s="57" t="s">
        <v>119</v>
      </c>
      <c r="D5717" s="19" t="str">
        <f t="shared" si="534"/>
        <v>Cyclicals</v>
      </c>
      <c r="E5717" s="19" t="str">
        <f t="shared" si="535"/>
        <v>Cyclicals ex-WEG &amp; Embraer</v>
      </c>
      <c r="F5717" s="100">
        <v>8.5000000000000006E-4</v>
      </c>
      <c r="G5717" s="101">
        <v>23.986000000000001</v>
      </c>
      <c r="H5717" s="98">
        <v>3.3149999999999999E-2</v>
      </c>
      <c r="I5717" s="20">
        <f t="shared" si="536"/>
        <v>1</v>
      </c>
      <c r="J5717" s="102">
        <f t="shared" si="537"/>
        <v>3.5437338447427669E-5</v>
      </c>
      <c r="K5717" s="102">
        <f t="shared" si="538"/>
        <v>1.0689996515061138E-3</v>
      </c>
      <c r="L5717" s="96">
        <f t="shared" si="539"/>
        <v>8.5000000000000006E-4</v>
      </c>
    </row>
    <row r="5718" spans="1:12" ht="13.95" customHeight="1" x14ac:dyDescent="0.3">
      <c r="A5718" s="94">
        <v>45443</v>
      </c>
      <c r="B5718" s="57" t="s">
        <v>390</v>
      </c>
      <c r="C5718" s="57" t="s">
        <v>119</v>
      </c>
      <c r="D5718" s="19" t="str">
        <f t="shared" si="534"/>
        <v>Cyclicals</v>
      </c>
      <c r="E5718" s="19" t="str">
        <f t="shared" si="535"/>
        <v>Cyclicals ex-WEG &amp; Embraer</v>
      </c>
      <c r="F5718" s="100">
        <v>9.2000000000000003E-4</v>
      </c>
      <c r="G5718" s="101">
        <v>23.827000000000002</v>
      </c>
      <c r="H5718" s="98">
        <v>3.3149999999999999E-2</v>
      </c>
      <c r="I5718" s="20">
        <f t="shared" si="536"/>
        <v>1</v>
      </c>
      <c r="J5718" s="102">
        <f t="shared" si="537"/>
        <v>3.8611659042262976E-5</v>
      </c>
      <c r="K5718" s="102">
        <f t="shared" si="538"/>
        <v>1.1647559288767112E-3</v>
      </c>
      <c r="L5718" s="96">
        <f t="shared" si="539"/>
        <v>9.2000000000000003E-4</v>
      </c>
    </row>
    <row r="5719" spans="1:12" ht="13.95" customHeight="1" x14ac:dyDescent="0.3">
      <c r="A5719" s="94">
        <v>45473</v>
      </c>
      <c r="B5719" s="57" t="s">
        <v>390</v>
      </c>
      <c r="C5719" s="57" t="s">
        <v>119</v>
      </c>
      <c r="D5719" s="19" t="str">
        <f t="shared" si="534"/>
        <v>Cyclicals</v>
      </c>
      <c r="E5719" s="19" t="str">
        <f t="shared" si="535"/>
        <v>Cyclicals ex-WEG &amp; Embraer</v>
      </c>
      <c r="F5719" s="100">
        <v>8.5000000000000006E-4</v>
      </c>
      <c r="G5719" s="101">
        <v>23.047999999999998</v>
      </c>
      <c r="H5719" s="98">
        <v>3.5310000000000001E-2</v>
      </c>
      <c r="I5719" s="20">
        <f t="shared" si="536"/>
        <v>1</v>
      </c>
      <c r="J5719" s="102">
        <f t="shared" si="537"/>
        <v>3.6879555709822983E-5</v>
      </c>
      <c r="K5719" s="102">
        <f t="shared" si="538"/>
        <v>1.0444507422776262E-3</v>
      </c>
      <c r="L5719" s="96">
        <f t="shared" si="539"/>
        <v>8.5000000000000006E-4</v>
      </c>
    </row>
    <row r="5720" spans="1:12" ht="13.95" customHeight="1" x14ac:dyDescent="0.3">
      <c r="A5720" s="94">
        <v>45504</v>
      </c>
      <c r="B5720" s="57" t="s">
        <v>390</v>
      </c>
      <c r="C5720" s="57" t="s">
        <v>119</v>
      </c>
      <c r="D5720" s="19" t="str">
        <f t="shared" si="534"/>
        <v>Cyclicals</v>
      </c>
      <c r="E5720" s="19" t="str">
        <f t="shared" si="535"/>
        <v>Cyclicals ex-WEG &amp; Embraer</v>
      </c>
      <c r="F5720" s="100">
        <v>8.8999999999999995E-4</v>
      </c>
      <c r="G5720" s="101">
        <v>21.687000000000001</v>
      </c>
      <c r="H5720" s="98">
        <v>3.8080000000000003E-2</v>
      </c>
      <c r="I5720" s="20">
        <f t="shared" si="536"/>
        <v>1</v>
      </c>
      <c r="J5720" s="102">
        <f t="shared" si="537"/>
        <v>4.1038410107437629E-5</v>
      </c>
      <c r="K5720" s="102">
        <f t="shared" si="538"/>
        <v>1.0776893410566603E-3</v>
      </c>
      <c r="L5720" s="96">
        <f t="shared" si="539"/>
        <v>8.8999999999999995E-4</v>
      </c>
    </row>
    <row r="5721" spans="1:12" ht="13.95" customHeight="1" x14ac:dyDescent="0.3">
      <c r="A5721" s="94">
        <v>45535</v>
      </c>
      <c r="B5721" s="57" t="s">
        <v>390</v>
      </c>
      <c r="C5721" s="57" t="s">
        <v>119</v>
      </c>
      <c r="D5721" s="19" t="str">
        <f t="shared" si="534"/>
        <v>Cyclicals</v>
      </c>
      <c r="E5721" s="19" t="str">
        <f t="shared" si="535"/>
        <v>Cyclicals ex-WEG &amp; Embraer</v>
      </c>
      <c r="F5721" s="100">
        <v>8.5000000000000006E-4</v>
      </c>
      <c r="G5721" s="101">
        <v>20.257000000000001</v>
      </c>
      <c r="H5721" s="98">
        <v>4.2259999999999999E-2</v>
      </c>
      <c r="I5721" s="20">
        <f t="shared" si="536"/>
        <v>1</v>
      </c>
      <c r="J5721" s="102">
        <f t="shared" si="537"/>
        <v>4.1960803672804465E-5</v>
      </c>
      <c r="K5721" s="102">
        <f t="shared" si="538"/>
        <v>9.9292010584014351E-4</v>
      </c>
      <c r="L5721" s="96">
        <f t="shared" si="539"/>
        <v>8.5000000000000006E-4</v>
      </c>
    </row>
    <row r="5722" spans="1:12" ht="13.95" customHeight="1" x14ac:dyDescent="0.3">
      <c r="A5722" s="94">
        <v>45565</v>
      </c>
      <c r="B5722" s="57" t="s">
        <v>390</v>
      </c>
      <c r="C5722" s="57" t="s">
        <v>119</v>
      </c>
      <c r="D5722" s="19" t="str">
        <f t="shared" si="534"/>
        <v>Cyclicals</v>
      </c>
      <c r="E5722" s="19" t="str">
        <f t="shared" si="535"/>
        <v>Cyclicals ex-WEG &amp; Embraer</v>
      </c>
      <c r="F5722" s="100">
        <v>8.1000000000000006E-4</v>
      </c>
      <c r="G5722" s="101">
        <v>18.323</v>
      </c>
      <c r="H5722" s="98">
        <v>4.3259999999999993E-2</v>
      </c>
      <c r="I5722" s="20">
        <f t="shared" si="536"/>
        <v>1</v>
      </c>
      <c r="J5722" s="102">
        <f t="shared" si="537"/>
        <v>4.4206734705015559E-5</v>
      </c>
      <c r="K5722" s="102">
        <f t="shared" si="538"/>
        <v>1.0218847597090977E-3</v>
      </c>
      <c r="L5722" s="96">
        <f t="shared" si="539"/>
        <v>8.1000000000000006E-4</v>
      </c>
    </row>
    <row r="5723" spans="1:12" ht="13.95" customHeight="1" x14ac:dyDescent="0.3">
      <c r="A5723" s="94">
        <v>45596</v>
      </c>
      <c r="B5723" s="57" t="s">
        <v>390</v>
      </c>
      <c r="C5723" s="57" t="s">
        <v>119</v>
      </c>
      <c r="D5723" s="19" t="str">
        <f t="shared" si="534"/>
        <v>Cyclicals</v>
      </c>
      <c r="E5723" s="19" t="str">
        <f t="shared" si="535"/>
        <v>Cyclicals ex-WEG &amp; Embraer</v>
      </c>
      <c r="F5723" s="100">
        <v>8.1999999999999998E-4</v>
      </c>
      <c r="G5723" s="101">
        <v>17.344000000000001</v>
      </c>
      <c r="H5723" s="98">
        <v>4.4490000000000002E-2</v>
      </c>
      <c r="I5723" s="20">
        <f t="shared" si="536"/>
        <v>1</v>
      </c>
      <c r="J5723" s="102">
        <f t="shared" si="537"/>
        <v>4.7278597785977854E-5</v>
      </c>
      <c r="K5723" s="102">
        <f t="shared" si="538"/>
        <v>1.0626792040004012E-3</v>
      </c>
      <c r="L5723" s="96">
        <f t="shared" si="539"/>
        <v>8.1999999999999998E-4</v>
      </c>
    </row>
    <row r="5724" spans="1:12" ht="13.95" customHeight="1" x14ac:dyDescent="0.3">
      <c r="A5724" s="94">
        <v>45626</v>
      </c>
      <c r="B5724" s="57" t="s">
        <v>390</v>
      </c>
      <c r="C5724" s="57" t="s">
        <v>119</v>
      </c>
      <c r="D5724" s="19" t="str">
        <f t="shared" si="534"/>
        <v>Cyclicals</v>
      </c>
      <c r="E5724" s="19" t="str">
        <f t="shared" si="535"/>
        <v>Cyclicals ex-WEG &amp; Embraer</v>
      </c>
      <c r="F5724" s="100">
        <v>7.5999999999999993E-4</v>
      </c>
      <c r="G5724" s="101">
        <v>15.430999999999999</v>
      </c>
      <c r="H5724" s="98">
        <v>4.3259999999999993E-2</v>
      </c>
      <c r="I5724" s="20">
        <f t="shared" si="536"/>
        <v>1</v>
      </c>
      <c r="J5724" s="102">
        <f t="shared" si="537"/>
        <v>4.9251506707277557E-5</v>
      </c>
      <c r="K5724" s="102">
        <f t="shared" si="538"/>
        <v>1.1384999238852882E-3</v>
      </c>
      <c r="L5724" s="96">
        <f t="shared" si="539"/>
        <v>7.5999999999999993E-4</v>
      </c>
    </row>
    <row r="5725" spans="1:12" ht="13.95" customHeight="1" x14ac:dyDescent="0.3">
      <c r="A5725" s="94">
        <v>45657</v>
      </c>
      <c r="B5725" s="57" t="s">
        <v>390</v>
      </c>
      <c r="C5725" s="57" t="s">
        <v>119</v>
      </c>
      <c r="D5725" s="19" t="str">
        <f t="shared" si="534"/>
        <v>Cyclicals</v>
      </c>
      <c r="E5725" s="19" t="str">
        <f t="shared" si="535"/>
        <v>Cyclicals ex-WEG &amp; Embraer</v>
      </c>
      <c r="F5725" s="100">
        <v>7.1999999999999994E-4</v>
      </c>
      <c r="G5725" s="101">
        <v>13.56</v>
      </c>
      <c r="H5725" s="98">
        <v>4.333E-2</v>
      </c>
      <c r="I5725" s="20">
        <f t="shared" si="536"/>
        <v>1</v>
      </c>
      <c r="J5725" s="102">
        <f t="shared" si="537"/>
        <v>5.3097345132743358E-5</v>
      </c>
      <c r="K5725" s="102">
        <f t="shared" si="538"/>
        <v>1.2254176121103938E-3</v>
      </c>
      <c r="L5725" s="96">
        <f t="shared" si="539"/>
        <v>7.1999999999999994E-4</v>
      </c>
    </row>
    <row r="5726" spans="1:12" ht="13.95" customHeight="1" x14ac:dyDescent="0.3">
      <c r="A5726" s="94">
        <v>45688</v>
      </c>
      <c r="B5726" s="57" t="s">
        <v>390</v>
      </c>
      <c r="C5726" s="57" t="s">
        <v>119</v>
      </c>
      <c r="D5726" s="19" t="str">
        <f t="shared" si="534"/>
        <v>Cyclicals</v>
      </c>
      <c r="E5726" s="19" t="str">
        <f t="shared" si="535"/>
        <v>Cyclicals ex-WEG &amp; Embraer</v>
      </c>
      <c r="F5726" s="100">
        <v>6.4000000000000005E-4</v>
      </c>
      <c r="G5726" s="101">
        <v>13.837</v>
      </c>
      <c r="H5726" s="98">
        <v>4.0120000000000003E-2</v>
      </c>
      <c r="I5726" s="20">
        <f t="shared" si="536"/>
        <v>1</v>
      </c>
      <c r="J5726" s="102">
        <f t="shared" si="537"/>
        <v>4.6252800462528011E-5</v>
      </c>
      <c r="K5726" s="102">
        <f t="shared" si="538"/>
        <v>1.1528614272813562E-3</v>
      </c>
      <c r="L5726" s="96">
        <f t="shared" si="539"/>
        <v>6.4000000000000005E-4</v>
      </c>
    </row>
    <row r="5727" spans="1:12" ht="13.95" customHeight="1" x14ac:dyDescent="0.3">
      <c r="A5727" s="94">
        <v>45716</v>
      </c>
      <c r="B5727" s="57" t="s">
        <v>390</v>
      </c>
      <c r="C5727" s="57" t="s">
        <v>119</v>
      </c>
      <c r="D5727" s="19" t="str">
        <f t="shared" si="534"/>
        <v>Cyclicals</v>
      </c>
      <c r="E5727" s="19" t="str">
        <f t="shared" si="535"/>
        <v>Cyclicals ex-WEG &amp; Embraer</v>
      </c>
      <c r="F5727" s="100">
        <v>5.4000000000000001E-4</v>
      </c>
      <c r="G5727" s="101">
        <v>9.9990000000000006</v>
      </c>
      <c r="H5727" s="98">
        <v>4.5960000000000001E-2</v>
      </c>
      <c r="I5727" s="20">
        <f t="shared" si="536"/>
        <v>1</v>
      </c>
      <c r="J5727" s="102">
        <f t="shared" si="537"/>
        <v>5.4005400540054E-5</v>
      </c>
      <c r="K5727" s="102">
        <f t="shared" si="538"/>
        <v>1.1750522310716709E-3</v>
      </c>
      <c r="L5727" s="96">
        <f t="shared" si="539"/>
        <v>5.4000000000000001E-4</v>
      </c>
    </row>
    <row r="5728" spans="1:12" ht="13.95" customHeight="1" x14ac:dyDescent="0.3">
      <c r="A5728" s="94">
        <v>45747</v>
      </c>
      <c r="B5728" s="57" t="s">
        <v>390</v>
      </c>
      <c r="C5728" s="57" t="s">
        <v>119</v>
      </c>
      <c r="D5728" s="19" t="str">
        <f t="shared" si="534"/>
        <v>Cyclicals</v>
      </c>
      <c r="E5728" s="19" t="str">
        <f t="shared" si="535"/>
        <v>Cyclicals ex-WEG &amp; Embraer</v>
      </c>
      <c r="F5728" s="100">
        <v>5.0000000000000001E-4</v>
      </c>
      <c r="G5728" s="101">
        <v>9.1929999999999996</v>
      </c>
      <c r="H5728" s="98">
        <v>5.3589999999999999E-2</v>
      </c>
      <c r="I5728" s="20">
        <f t="shared" si="536"/>
        <v>1</v>
      </c>
      <c r="J5728" s="102">
        <f t="shared" si="537"/>
        <v>5.4389209180898511E-5</v>
      </c>
      <c r="K5728" s="102">
        <f t="shared" si="538"/>
        <v>1.014913401397621E-3</v>
      </c>
      <c r="L5728" s="96">
        <f t="shared" si="539"/>
        <v>5.0000000000000001E-4</v>
      </c>
    </row>
    <row r="5729" spans="1:12" ht="13.95" customHeight="1" x14ac:dyDescent="0.3">
      <c r="A5729" s="94">
        <v>45777</v>
      </c>
      <c r="B5729" s="57" t="s">
        <v>390</v>
      </c>
      <c r="C5729" s="57" t="s">
        <v>119</v>
      </c>
      <c r="D5729" s="19" t="str">
        <f t="shared" si="534"/>
        <v>Cyclicals</v>
      </c>
      <c r="E5729" s="19" t="str">
        <f t="shared" si="535"/>
        <v>Cyclicals ex-WEG &amp; Embraer</v>
      </c>
      <c r="F5729" s="100">
        <v>6.4999999999999997E-4</v>
      </c>
      <c r="G5729" s="101">
        <v>12.317</v>
      </c>
      <c r="H5729" s="98">
        <v>5.2260000000000001E-2</v>
      </c>
      <c r="I5729" s="20">
        <f t="shared" si="536"/>
        <v>1</v>
      </c>
      <c r="J5729" s="102">
        <f t="shared" si="537"/>
        <v>5.2772590728261746E-5</v>
      </c>
      <c r="K5729" s="102">
        <f t="shared" si="538"/>
        <v>1.0098084716467996E-3</v>
      </c>
      <c r="L5729" s="96">
        <f t="shared" si="539"/>
        <v>6.4999999999999997E-4</v>
      </c>
    </row>
    <row r="5730" spans="1:12" ht="13.95" customHeight="1" x14ac:dyDescent="0.3">
      <c r="A5730" s="94">
        <v>42674</v>
      </c>
      <c r="B5730" s="57" t="s">
        <v>212</v>
      </c>
      <c r="C5730" s="57" t="s">
        <v>113</v>
      </c>
      <c r="D5730" s="19" t="str">
        <f t="shared" si="534"/>
        <v>Defensives</v>
      </c>
      <c r="E5730" s="19" t="str">
        <f t="shared" si="535"/>
        <v>Defensives</v>
      </c>
      <c r="F5730" s="100">
        <v>1.9499999999999999E-3</v>
      </c>
      <c r="G5730" s="101">
        <v>10.776999999999999</v>
      </c>
      <c r="H5730" s="98">
        <v>2.4459999999999999E-2</v>
      </c>
      <c r="I5730" s="20">
        <f t="shared" si="536"/>
        <v>1</v>
      </c>
      <c r="J5730" s="102">
        <f t="shared" si="537"/>
        <v>1.8094089264173704E-4</v>
      </c>
      <c r="K5730" s="102">
        <f t="shared" si="538"/>
        <v>7.3974199771764939E-3</v>
      </c>
      <c r="L5730" s="96">
        <f t="shared" si="539"/>
        <v>1.9499999999999999E-3</v>
      </c>
    </row>
    <row r="5731" spans="1:12" ht="13.95" customHeight="1" x14ac:dyDescent="0.3">
      <c r="A5731" s="94">
        <v>42704</v>
      </c>
      <c r="B5731" s="57" t="s">
        <v>212</v>
      </c>
      <c r="C5731" s="57" t="s">
        <v>113</v>
      </c>
      <c r="D5731" s="19" t="str">
        <f t="shared" si="534"/>
        <v>Defensives</v>
      </c>
      <c r="E5731" s="19" t="str">
        <f t="shared" si="535"/>
        <v>Defensives</v>
      </c>
      <c r="F5731" s="100">
        <v>2.3500000000000001E-3</v>
      </c>
      <c r="G5731" s="101">
        <v>10.705</v>
      </c>
      <c r="H5731" s="98">
        <v>4.6969999999999998E-2</v>
      </c>
      <c r="I5731" s="20">
        <f t="shared" si="536"/>
        <v>1</v>
      </c>
      <c r="J5731" s="102">
        <f t="shared" si="537"/>
        <v>2.1952358710882765E-4</v>
      </c>
      <c r="K5731" s="102">
        <f t="shared" si="538"/>
        <v>4.6736978307180682E-3</v>
      </c>
      <c r="L5731" s="96">
        <f t="shared" si="539"/>
        <v>2.3500000000000001E-3</v>
      </c>
    </row>
    <row r="5732" spans="1:12" ht="13.95" customHeight="1" x14ac:dyDescent="0.3">
      <c r="A5732" s="94">
        <v>42735</v>
      </c>
      <c r="B5732" s="57" t="s">
        <v>212</v>
      </c>
      <c r="C5732" s="57" t="s">
        <v>113</v>
      </c>
      <c r="D5732" s="19" t="str">
        <f t="shared" si="534"/>
        <v>Defensives</v>
      </c>
      <c r="E5732" s="19" t="str">
        <f t="shared" si="535"/>
        <v>Defensives</v>
      </c>
      <c r="F5732" s="100">
        <v>2.0600000000000002E-3</v>
      </c>
      <c r="G5732" s="101">
        <v>9.2530000000000001</v>
      </c>
      <c r="H5732" s="98">
        <v>8.252000000000001E-2</v>
      </c>
      <c r="I5732" s="20">
        <f t="shared" si="536"/>
        <v>1</v>
      </c>
      <c r="J5732" s="102">
        <f t="shared" si="537"/>
        <v>2.2263049821679456E-4</v>
      </c>
      <c r="K5732" s="102">
        <f t="shared" si="538"/>
        <v>2.6978974577895605E-3</v>
      </c>
      <c r="L5732" s="96">
        <f t="shared" si="539"/>
        <v>2.0600000000000002E-3</v>
      </c>
    </row>
    <row r="5733" spans="1:12" ht="13.95" customHeight="1" x14ac:dyDescent="0.3">
      <c r="A5733" s="94">
        <v>42766</v>
      </c>
      <c r="B5733" s="57" t="s">
        <v>212</v>
      </c>
      <c r="C5733" s="57" t="s">
        <v>113</v>
      </c>
      <c r="D5733" s="19" t="str">
        <f t="shared" si="534"/>
        <v>Defensives</v>
      </c>
      <c r="E5733" s="19" t="str">
        <f t="shared" si="535"/>
        <v>Defensives</v>
      </c>
      <c r="F5733" s="100">
        <v>1.9499999999999999E-3</v>
      </c>
      <c r="G5733" s="101">
        <v>9.1940000000000008</v>
      </c>
      <c r="H5733" s="98">
        <v>4.7910000000000001E-2</v>
      </c>
      <c r="I5733" s="20">
        <f t="shared" si="536"/>
        <v>1</v>
      </c>
      <c r="J5733" s="102">
        <f t="shared" si="537"/>
        <v>2.1209484446378069E-4</v>
      </c>
      <c r="K5733" s="102">
        <f t="shared" si="538"/>
        <v>4.4269431113291733E-3</v>
      </c>
      <c r="L5733" s="96">
        <f t="shared" si="539"/>
        <v>1.9499999999999999E-3</v>
      </c>
    </row>
    <row r="5734" spans="1:12" ht="13.95" customHeight="1" x14ac:dyDescent="0.3">
      <c r="A5734" s="94">
        <v>42794</v>
      </c>
      <c r="B5734" s="57" t="s">
        <v>212</v>
      </c>
      <c r="C5734" s="57" t="s">
        <v>113</v>
      </c>
      <c r="D5734" s="19" t="str">
        <f t="shared" si="534"/>
        <v>Defensives</v>
      </c>
      <c r="E5734" s="19" t="str">
        <f t="shared" si="535"/>
        <v>Defensives</v>
      </c>
      <c r="F5734" s="100">
        <v>1.8E-3</v>
      </c>
      <c r="G5734" s="101">
        <v>9.125</v>
      </c>
      <c r="H5734" s="98">
        <v>3.5659999999999997E-2</v>
      </c>
      <c r="I5734" s="20">
        <f t="shared" si="536"/>
        <v>1</v>
      </c>
      <c r="J5734" s="102">
        <f t="shared" si="537"/>
        <v>1.9726027397260273E-4</v>
      </c>
      <c r="K5734" s="102">
        <f t="shared" si="538"/>
        <v>5.5316958489232404E-3</v>
      </c>
      <c r="L5734" s="96">
        <f t="shared" si="539"/>
        <v>1.8E-3</v>
      </c>
    </row>
    <row r="5735" spans="1:12" ht="13.95" customHeight="1" x14ac:dyDescent="0.3">
      <c r="A5735" s="94">
        <v>42825</v>
      </c>
      <c r="B5735" s="57" t="s">
        <v>212</v>
      </c>
      <c r="C5735" s="57" t="s">
        <v>113</v>
      </c>
      <c r="D5735" s="19" t="str">
        <f t="shared" si="534"/>
        <v>Defensives</v>
      </c>
      <c r="E5735" s="19" t="str">
        <f t="shared" si="535"/>
        <v>Defensives</v>
      </c>
      <c r="F5735" s="100">
        <v>1.6800000000000001E-3</v>
      </c>
      <c r="G5735" s="101">
        <v>8.7620000000000005</v>
      </c>
      <c r="H5735" s="98">
        <v>3.7650000000000003E-2</v>
      </c>
      <c r="I5735" s="20">
        <f t="shared" si="536"/>
        <v>1</v>
      </c>
      <c r="J5735" s="102">
        <f t="shared" si="537"/>
        <v>1.9173704633645286E-4</v>
      </c>
      <c r="K5735" s="102">
        <f t="shared" si="538"/>
        <v>5.0926174325751092E-3</v>
      </c>
      <c r="L5735" s="96">
        <f t="shared" si="539"/>
        <v>1.6800000000000001E-3</v>
      </c>
    </row>
    <row r="5736" spans="1:12" ht="13.95" customHeight="1" x14ac:dyDescent="0.3">
      <c r="A5736" s="94">
        <v>42855</v>
      </c>
      <c r="B5736" s="57" t="s">
        <v>212</v>
      </c>
      <c r="C5736" s="57" t="s">
        <v>113</v>
      </c>
      <c r="D5736" s="19" t="str">
        <f t="shared" si="534"/>
        <v>Defensives</v>
      </c>
      <c r="E5736" s="19" t="str">
        <f t="shared" si="535"/>
        <v>Defensives</v>
      </c>
      <c r="F5736" s="100">
        <v>2.6700000000000001E-3</v>
      </c>
      <c r="G5736" s="101">
        <v>11.545</v>
      </c>
      <c r="H5736" s="98">
        <v>7.4679999999999996E-2</v>
      </c>
      <c r="I5736" s="20">
        <f t="shared" si="536"/>
        <v>1</v>
      </c>
      <c r="J5736" s="102">
        <f t="shared" si="537"/>
        <v>2.3126894759636208E-4</v>
      </c>
      <c r="K5736" s="102">
        <f t="shared" si="538"/>
        <v>3.0967989769196853E-3</v>
      </c>
      <c r="L5736" s="96">
        <f t="shared" si="539"/>
        <v>2.6700000000000001E-3</v>
      </c>
    </row>
    <row r="5737" spans="1:12" ht="13.95" customHeight="1" x14ac:dyDescent="0.3">
      <c r="A5737" s="94">
        <v>42886</v>
      </c>
      <c r="B5737" s="57" t="s">
        <v>212</v>
      </c>
      <c r="C5737" s="57" t="s">
        <v>113</v>
      </c>
      <c r="D5737" s="19" t="str">
        <f t="shared" si="534"/>
        <v>Defensives</v>
      </c>
      <c r="E5737" s="19" t="str">
        <f t="shared" si="535"/>
        <v>Defensives</v>
      </c>
      <c r="F5737" s="100">
        <v>2.4099999999999998E-3</v>
      </c>
      <c r="G5737" s="101">
        <v>10.702999999999999</v>
      </c>
      <c r="H5737" s="98">
        <v>2.768E-2</v>
      </c>
      <c r="I5737" s="20">
        <f t="shared" si="536"/>
        <v>1</v>
      </c>
      <c r="J5737" s="102">
        <f t="shared" si="537"/>
        <v>2.251705129402971E-4</v>
      </c>
      <c r="K5737" s="102">
        <f t="shared" si="538"/>
        <v>8.1347728663402133E-3</v>
      </c>
      <c r="L5737" s="96">
        <f t="shared" si="539"/>
        <v>2.4099999999999998E-3</v>
      </c>
    </row>
    <row r="5738" spans="1:12" ht="13.95" customHeight="1" x14ac:dyDescent="0.3">
      <c r="A5738" s="94">
        <v>42916</v>
      </c>
      <c r="B5738" s="57" t="s">
        <v>212</v>
      </c>
      <c r="C5738" s="57" t="s">
        <v>113</v>
      </c>
      <c r="D5738" s="19" t="str">
        <f t="shared" si="534"/>
        <v>Defensives</v>
      </c>
      <c r="E5738" s="19" t="str">
        <f t="shared" si="535"/>
        <v>Defensives</v>
      </c>
      <c r="F5738" s="100">
        <v>2.5899999999999999E-3</v>
      </c>
      <c r="G5738" s="101">
        <v>12.122</v>
      </c>
      <c r="H5738" s="98">
        <v>5.9999999999999995E-4</v>
      </c>
      <c r="I5738" s="20">
        <f t="shared" si="536"/>
        <v>0</v>
      </c>
      <c r="J5738" s="102">
        <f t="shared" si="537"/>
        <v>0</v>
      </c>
      <c r="K5738" s="102">
        <f t="shared" si="538"/>
        <v>0</v>
      </c>
      <c r="L5738" s="96">
        <f t="shared" si="539"/>
        <v>0</v>
      </c>
    </row>
    <row r="5739" spans="1:12" ht="13.95" customHeight="1" x14ac:dyDescent="0.3">
      <c r="A5739" s="94">
        <v>42947</v>
      </c>
      <c r="B5739" s="57" t="s">
        <v>212</v>
      </c>
      <c r="C5739" s="57" t="s">
        <v>113</v>
      </c>
      <c r="D5739" s="19" t="str">
        <f t="shared" si="534"/>
        <v>Defensives</v>
      </c>
      <c r="E5739" s="19" t="str">
        <f t="shared" si="535"/>
        <v>Defensives</v>
      </c>
      <c r="F5739" s="100">
        <v>2.3500000000000001E-3</v>
      </c>
      <c r="G5739" s="101">
        <v>12.066000000000001</v>
      </c>
      <c r="H5739" s="98">
        <v>-6.5500000000000003E-3</v>
      </c>
      <c r="I5739" s="20">
        <f t="shared" si="536"/>
        <v>0</v>
      </c>
      <c r="J5739" s="102">
        <f t="shared" si="537"/>
        <v>0</v>
      </c>
      <c r="K5739" s="102">
        <f t="shared" si="538"/>
        <v>0</v>
      </c>
      <c r="L5739" s="96">
        <f t="shared" si="539"/>
        <v>0</v>
      </c>
    </row>
    <row r="5740" spans="1:12" ht="13.95" customHeight="1" x14ac:dyDescent="0.3">
      <c r="A5740" s="94">
        <v>42978</v>
      </c>
      <c r="B5740" s="57" t="s">
        <v>212</v>
      </c>
      <c r="C5740" s="57" t="s">
        <v>113</v>
      </c>
      <c r="D5740" s="19" t="str">
        <f t="shared" si="534"/>
        <v>Defensives</v>
      </c>
      <c r="E5740" s="19" t="str">
        <f t="shared" si="535"/>
        <v>Defensives</v>
      </c>
      <c r="F5740" s="100">
        <v>2.4199999999999998E-3</v>
      </c>
      <c r="G5740" s="101">
        <v>14.587</v>
      </c>
      <c r="H5740" s="98">
        <v>-2.7399999999999998E-3</v>
      </c>
      <c r="I5740" s="20">
        <f t="shared" si="536"/>
        <v>0</v>
      </c>
      <c r="J5740" s="102">
        <f t="shared" si="537"/>
        <v>0</v>
      </c>
      <c r="K5740" s="102">
        <f t="shared" si="538"/>
        <v>0</v>
      </c>
      <c r="L5740" s="96">
        <f t="shared" si="539"/>
        <v>0</v>
      </c>
    </row>
    <row r="5741" spans="1:12" ht="13.95" customHeight="1" x14ac:dyDescent="0.3">
      <c r="A5741" s="94">
        <v>43008</v>
      </c>
      <c r="B5741" s="57" t="s">
        <v>212</v>
      </c>
      <c r="C5741" s="57" t="s">
        <v>113</v>
      </c>
      <c r="D5741" s="19" t="str">
        <f t="shared" si="534"/>
        <v>Defensives</v>
      </c>
      <c r="E5741" s="19" t="str">
        <f t="shared" si="535"/>
        <v>Defensives</v>
      </c>
      <c r="F5741" s="100">
        <v>2.1099999999999999E-3</v>
      </c>
      <c r="G5741" s="101">
        <v>17.920000000000002</v>
      </c>
      <c r="H5741" s="98">
        <v>-1.6879999999999999E-2</v>
      </c>
      <c r="I5741" s="20">
        <f t="shared" si="536"/>
        <v>0</v>
      </c>
      <c r="J5741" s="102">
        <f t="shared" si="537"/>
        <v>0</v>
      </c>
      <c r="K5741" s="102">
        <f t="shared" si="538"/>
        <v>0</v>
      </c>
      <c r="L5741" s="96">
        <f t="shared" si="539"/>
        <v>0</v>
      </c>
    </row>
    <row r="5742" spans="1:12" ht="13.95" customHeight="1" x14ac:dyDescent="0.3">
      <c r="A5742" s="94">
        <v>43039</v>
      </c>
      <c r="B5742" s="57" t="s">
        <v>212</v>
      </c>
      <c r="C5742" s="57" t="s">
        <v>113</v>
      </c>
      <c r="D5742" s="19" t="str">
        <f t="shared" si="534"/>
        <v>Defensives</v>
      </c>
      <c r="E5742" s="19" t="str">
        <f t="shared" si="535"/>
        <v>Defensives</v>
      </c>
      <c r="F5742" s="100">
        <v>2.0799999999999998E-3</v>
      </c>
      <c r="G5742" s="101">
        <v>21.190999999999999</v>
      </c>
      <c r="H5742" s="98">
        <v>-3.1900000000000001E-3</v>
      </c>
      <c r="I5742" s="20">
        <f t="shared" si="536"/>
        <v>0</v>
      </c>
      <c r="J5742" s="102">
        <f t="shared" si="537"/>
        <v>0</v>
      </c>
      <c r="K5742" s="102">
        <f t="shared" si="538"/>
        <v>0</v>
      </c>
      <c r="L5742" s="96">
        <f t="shared" si="539"/>
        <v>0</v>
      </c>
    </row>
    <row r="5743" spans="1:12" ht="13.95" customHeight="1" x14ac:dyDescent="0.3">
      <c r="A5743" s="94">
        <v>43069</v>
      </c>
      <c r="B5743" s="57" t="s">
        <v>212</v>
      </c>
      <c r="C5743" s="57" t="s">
        <v>113</v>
      </c>
      <c r="D5743" s="19" t="str">
        <f t="shared" si="534"/>
        <v>Defensives</v>
      </c>
      <c r="E5743" s="19" t="str">
        <f t="shared" si="535"/>
        <v>Defensives</v>
      </c>
      <c r="F5743" s="100">
        <v>2.3500000000000001E-3</v>
      </c>
      <c r="G5743" s="101">
        <v>25.311</v>
      </c>
      <c r="H5743" s="98">
        <v>1.123E-2</v>
      </c>
      <c r="I5743" s="20">
        <f t="shared" si="536"/>
        <v>1</v>
      </c>
      <c r="J5743" s="102">
        <f t="shared" si="537"/>
        <v>9.2845008099245392E-5</v>
      </c>
      <c r="K5743" s="102">
        <f t="shared" si="538"/>
        <v>8.2675875422302224E-3</v>
      </c>
      <c r="L5743" s="96">
        <f t="shared" si="539"/>
        <v>2.3500000000000001E-3</v>
      </c>
    </row>
    <row r="5744" spans="1:12" ht="13.95" customHeight="1" x14ac:dyDescent="0.3">
      <c r="A5744" s="94">
        <v>43100</v>
      </c>
      <c r="B5744" s="57" t="s">
        <v>212</v>
      </c>
      <c r="C5744" s="57" t="s">
        <v>113</v>
      </c>
      <c r="D5744" s="19" t="str">
        <f t="shared" si="534"/>
        <v>Defensives</v>
      </c>
      <c r="E5744" s="19" t="str">
        <f t="shared" si="535"/>
        <v>Defensives</v>
      </c>
      <c r="F5744" s="100">
        <v>2.2899999999999999E-3</v>
      </c>
      <c r="G5744" s="101">
        <v>26.788</v>
      </c>
      <c r="H5744" s="98">
        <v>3.3599999999999998E-2</v>
      </c>
      <c r="I5744" s="20">
        <f t="shared" si="536"/>
        <v>1</v>
      </c>
      <c r="J5744" s="102">
        <f t="shared" si="537"/>
        <v>8.5486038524712555E-5</v>
      </c>
      <c r="K5744" s="102">
        <f t="shared" si="538"/>
        <v>2.5442273370450165E-3</v>
      </c>
      <c r="L5744" s="96">
        <f t="shared" si="539"/>
        <v>2.2899999999999999E-3</v>
      </c>
    </row>
    <row r="5745" spans="1:12" ht="13.95" customHeight="1" x14ac:dyDescent="0.3">
      <c r="A5745" s="94">
        <v>43131</v>
      </c>
      <c r="B5745" s="57" t="s">
        <v>212</v>
      </c>
      <c r="C5745" s="57" t="s">
        <v>113</v>
      </c>
      <c r="D5745" s="19" t="str">
        <f t="shared" si="534"/>
        <v>Defensives</v>
      </c>
      <c r="E5745" s="19" t="str">
        <f t="shared" si="535"/>
        <v>Defensives</v>
      </c>
      <c r="F5745" s="100">
        <v>1.9400000000000001E-3</v>
      </c>
      <c r="G5745" s="101">
        <v>23.946000000000002</v>
      </c>
      <c r="H5745" s="98">
        <v>3.7000000000000012E-2</v>
      </c>
      <c r="I5745" s="20">
        <f t="shared" si="536"/>
        <v>1</v>
      </c>
      <c r="J5745" s="102">
        <f t="shared" si="537"/>
        <v>8.1015618474901863E-5</v>
      </c>
      <c r="K5745" s="102">
        <f t="shared" si="538"/>
        <v>2.1896113101324819E-3</v>
      </c>
      <c r="L5745" s="96">
        <f t="shared" si="539"/>
        <v>1.9400000000000001E-3</v>
      </c>
    </row>
    <row r="5746" spans="1:12" ht="13.95" customHeight="1" x14ac:dyDescent="0.3">
      <c r="A5746" s="94">
        <v>43159</v>
      </c>
      <c r="B5746" s="57" t="s">
        <v>212</v>
      </c>
      <c r="C5746" s="57" t="s">
        <v>113</v>
      </c>
      <c r="D5746" s="19" t="str">
        <f t="shared" si="534"/>
        <v>Defensives</v>
      </c>
      <c r="E5746" s="19" t="str">
        <f t="shared" si="535"/>
        <v>Defensives</v>
      </c>
      <c r="F5746" s="100">
        <v>1.7600000000000001E-3</v>
      </c>
      <c r="G5746" s="101">
        <v>20.199000000000002</v>
      </c>
      <c r="H5746" s="98">
        <v>3.9960000000000002E-2</v>
      </c>
      <c r="I5746" s="20">
        <f t="shared" si="536"/>
        <v>1</v>
      </c>
      <c r="J5746" s="102">
        <f t="shared" si="537"/>
        <v>8.7133026387444917E-5</v>
      </c>
      <c r="K5746" s="102">
        <f t="shared" si="538"/>
        <v>2.180506165851975E-3</v>
      </c>
      <c r="L5746" s="96">
        <f t="shared" si="539"/>
        <v>1.7600000000000001E-3</v>
      </c>
    </row>
    <row r="5747" spans="1:12" ht="13.95" customHeight="1" x14ac:dyDescent="0.3">
      <c r="A5747" s="94">
        <v>43190</v>
      </c>
      <c r="B5747" s="57" t="s">
        <v>212</v>
      </c>
      <c r="C5747" s="57" t="s">
        <v>113</v>
      </c>
      <c r="D5747" s="19" t="str">
        <f t="shared" si="534"/>
        <v>Defensives</v>
      </c>
      <c r="E5747" s="19" t="str">
        <f t="shared" si="535"/>
        <v>Defensives</v>
      </c>
      <c r="F5747" s="100">
        <v>1.6999999999999999E-3</v>
      </c>
      <c r="G5747" s="101">
        <v>22.19</v>
      </c>
      <c r="H5747" s="98">
        <v>4.3099999999999999E-2</v>
      </c>
      <c r="I5747" s="20">
        <f t="shared" si="536"/>
        <v>1</v>
      </c>
      <c r="J5747" s="102">
        <f t="shared" si="537"/>
        <v>7.661108607480847E-5</v>
      </c>
      <c r="K5747" s="102">
        <f t="shared" si="538"/>
        <v>1.7775193984874355E-3</v>
      </c>
      <c r="L5747" s="96">
        <f t="shared" si="539"/>
        <v>1.6999999999999999E-3</v>
      </c>
    </row>
    <row r="5748" spans="1:12" ht="13.95" customHeight="1" x14ac:dyDescent="0.3">
      <c r="A5748" s="94">
        <v>43220</v>
      </c>
      <c r="B5748" s="57" t="s">
        <v>212</v>
      </c>
      <c r="C5748" s="57" t="s">
        <v>113</v>
      </c>
      <c r="D5748" s="19" t="str">
        <f t="shared" si="534"/>
        <v>Defensives</v>
      </c>
      <c r="E5748" s="19" t="str">
        <f t="shared" si="535"/>
        <v>Defensives</v>
      </c>
      <c r="F5748" s="100">
        <v>2.2799999999999999E-3</v>
      </c>
      <c r="G5748" s="101">
        <v>17.18</v>
      </c>
      <c r="H5748" s="98">
        <v>8.1759999999999999E-2</v>
      </c>
      <c r="I5748" s="20">
        <f t="shared" si="536"/>
        <v>1</v>
      </c>
      <c r="J5748" s="102">
        <f t="shared" si="537"/>
        <v>1.3271245634458674E-4</v>
      </c>
      <c r="K5748" s="102">
        <f t="shared" si="538"/>
        <v>1.6231954053887812E-3</v>
      </c>
      <c r="L5748" s="96">
        <f t="shared" si="539"/>
        <v>2.2799999999999999E-3</v>
      </c>
    </row>
    <row r="5749" spans="1:12" ht="13.95" customHeight="1" x14ac:dyDescent="0.3">
      <c r="A5749" s="94">
        <v>43251</v>
      </c>
      <c r="B5749" s="57" t="s">
        <v>212</v>
      </c>
      <c r="C5749" s="57" t="s">
        <v>113</v>
      </c>
      <c r="D5749" s="19" t="str">
        <f t="shared" si="534"/>
        <v>Defensives</v>
      </c>
      <c r="E5749" s="19" t="str">
        <f t="shared" si="535"/>
        <v>Defensives</v>
      </c>
      <c r="F5749" s="100">
        <v>2.5100000000000001E-3</v>
      </c>
      <c r="G5749" s="101">
        <v>22.684000000000001</v>
      </c>
      <c r="H5749" s="98">
        <v>0.12376</v>
      </c>
      <c r="I5749" s="20">
        <f t="shared" si="536"/>
        <v>1</v>
      </c>
      <c r="J5749" s="102">
        <f t="shared" si="537"/>
        <v>1.1065067889261153E-4</v>
      </c>
      <c r="K5749" s="102">
        <f t="shared" si="538"/>
        <v>8.9407465168561359E-4</v>
      </c>
      <c r="L5749" s="96">
        <f t="shared" si="539"/>
        <v>2.5100000000000001E-3</v>
      </c>
    </row>
    <row r="5750" spans="1:12" ht="13.95" customHeight="1" x14ac:dyDescent="0.3">
      <c r="A5750" s="94">
        <v>43281</v>
      </c>
      <c r="B5750" s="57" t="s">
        <v>212</v>
      </c>
      <c r="C5750" s="57" t="s">
        <v>113</v>
      </c>
      <c r="D5750" s="19" t="str">
        <f t="shared" si="534"/>
        <v>Defensives</v>
      </c>
      <c r="E5750" s="19" t="str">
        <f t="shared" si="535"/>
        <v>Defensives</v>
      </c>
      <c r="F5750" s="100">
        <v>2.7299999999999998E-3</v>
      </c>
      <c r="G5750" s="101">
        <v>32.012</v>
      </c>
      <c r="H5750" s="98">
        <v>6.5799999999999997E-2</v>
      </c>
      <c r="I5750" s="20">
        <f t="shared" si="536"/>
        <v>1</v>
      </c>
      <c r="J5750" s="102">
        <f t="shared" si="537"/>
        <v>8.5280519805073086E-5</v>
      </c>
      <c r="K5750" s="102">
        <f t="shared" si="538"/>
        <v>1.2960565319919922E-3</v>
      </c>
      <c r="L5750" s="96">
        <f t="shared" si="539"/>
        <v>2.7299999999999998E-3</v>
      </c>
    </row>
    <row r="5751" spans="1:12" ht="13.95" customHeight="1" x14ac:dyDescent="0.3">
      <c r="A5751" s="94">
        <v>43312</v>
      </c>
      <c r="B5751" s="57" t="s">
        <v>212</v>
      </c>
      <c r="C5751" s="57" t="s">
        <v>113</v>
      </c>
      <c r="D5751" s="19" t="str">
        <f t="shared" si="534"/>
        <v>Defensives</v>
      </c>
      <c r="E5751" s="19" t="str">
        <f t="shared" si="535"/>
        <v>Defensives</v>
      </c>
      <c r="F5751" s="100">
        <v>2.5179999999999998E-3</v>
      </c>
      <c r="G5751" s="101">
        <v>41.671999999999997</v>
      </c>
      <c r="H5751" s="98">
        <v>8.045999999999999E-2</v>
      </c>
      <c r="I5751" s="20">
        <f t="shared" si="536"/>
        <v>1</v>
      </c>
      <c r="J5751" s="102">
        <f t="shared" si="537"/>
        <v>6.0424265693991171E-5</v>
      </c>
      <c r="K5751" s="102">
        <f t="shared" si="538"/>
        <v>7.5098515652487175E-4</v>
      </c>
      <c r="L5751" s="96">
        <f t="shared" si="539"/>
        <v>2.5179999999999998E-3</v>
      </c>
    </row>
    <row r="5752" spans="1:12" ht="13.95" customHeight="1" x14ac:dyDescent="0.3">
      <c r="A5752" s="94">
        <v>43343</v>
      </c>
      <c r="B5752" s="57" t="s">
        <v>212</v>
      </c>
      <c r="C5752" s="57" t="s">
        <v>113</v>
      </c>
      <c r="D5752" s="19" t="str">
        <f t="shared" si="534"/>
        <v>Defensives</v>
      </c>
      <c r="E5752" s="19" t="str">
        <f t="shared" si="535"/>
        <v>Defensives</v>
      </c>
      <c r="F5752" s="100">
        <v>1.804E-3</v>
      </c>
      <c r="G5752" s="101">
        <v>24.074999999999999</v>
      </c>
      <c r="H5752" s="98">
        <v>8.634E-2</v>
      </c>
      <c r="I5752" s="20">
        <f t="shared" si="536"/>
        <v>1</v>
      </c>
      <c r="J5752" s="102">
        <f t="shared" si="537"/>
        <v>7.4932502596054002E-5</v>
      </c>
      <c r="K5752" s="102">
        <f t="shared" si="538"/>
        <v>8.678770279830206E-4</v>
      </c>
      <c r="L5752" s="96">
        <f t="shared" si="539"/>
        <v>1.804E-3</v>
      </c>
    </row>
    <row r="5753" spans="1:12" ht="13.95" customHeight="1" x14ac:dyDescent="0.3">
      <c r="A5753" s="94">
        <v>43373</v>
      </c>
      <c r="B5753" s="57" t="s">
        <v>212</v>
      </c>
      <c r="C5753" s="57" t="s">
        <v>113</v>
      </c>
      <c r="D5753" s="19" t="str">
        <f t="shared" si="534"/>
        <v>Defensives</v>
      </c>
      <c r="E5753" s="19" t="str">
        <f t="shared" si="535"/>
        <v>Defensives</v>
      </c>
      <c r="F5753" s="100">
        <v>1.6180000000000001E-3</v>
      </c>
      <c r="G5753" s="101">
        <v>23.1</v>
      </c>
      <c r="H5753" s="98">
        <v>0.14499999999999999</v>
      </c>
      <c r="I5753" s="20">
        <f t="shared" si="536"/>
        <v>1</v>
      </c>
      <c r="J5753" s="102">
        <f t="shared" si="537"/>
        <v>7.0043290043290038E-5</v>
      </c>
      <c r="K5753" s="102">
        <f t="shared" si="538"/>
        <v>4.8305717271234514E-4</v>
      </c>
      <c r="L5753" s="96">
        <f t="shared" si="539"/>
        <v>1.6180000000000001E-3</v>
      </c>
    </row>
    <row r="5754" spans="1:12" ht="13.95" customHeight="1" x14ac:dyDescent="0.3">
      <c r="A5754" s="94">
        <v>43404</v>
      </c>
      <c r="B5754" s="57" t="s">
        <v>212</v>
      </c>
      <c r="C5754" s="57" t="s">
        <v>113</v>
      </c>
      <c r="D5754" s="19" t="str">
        <f t="shared" si="534"/>
        <v>Defensives</v>
      </c>
      <c r="E5754" s="19" t="str">
        <f t="shared" si="535"/>
        <v>Defensives</v>
      </c>
      <c r="F5754" s="100">
        <v>1.7769999999999999E-3</v>
      </c>
      <c r="G5754" s="101">
        <v>18.030999999999999</v>
      </c>
      <c r="H5754" s="98">
        <v>0.15817999999999999</v>
      </c>
      <c r="I5754" s="20">
        <f t="shared" si="536"/>
        <v>1</v>
      </c>
      <c r="J5754" s="102">
        <f t="shared" si="537"/>
        <v>9.855249292884477E-5</v>
      </c>
      <c r="K5754" s="102">
        <f t="shared" si="538"/>
        <v>6.2304016265548603E-4</v>
      </c>
      <c r="L5754" s="96">
        <f t="shared" si="539"/>
        <v>1.7769999999999999E-3</v>
      </c>
    </row>
    <row r="5755" spans="1:12" ht="13.95" customHeight="1" x14ac:dyDescent="0.3">
      <c r="A5755" s="94">
        <v>43434</v>
      </c>
      <c r="B5755" s="57" t="s">
        <v>212</v>
      </c>
      <c r="C5755" s="57" t="s">
        <v>113</v>
      </c>
      <c r="D5755" s="19" t="str">
        <f t="shared" si="534"/>
        <v>Defensives</v>
      </c>
      <c r="E5755" s="19" t="str">
        <f t="shared" si="535"/>
        <v>Defensives</v>
      </c>
      <c r="F5755" s="100">
        <v>1.6819999999999999E-3</v>
      </c>
      <c r="G5755" s="101">
        <v>21.007000000000001</v>
      </c>
      <c r="H5755" s="98">
        <v>0.23221</v>
      </c>
      <c r="I5755" s="20">
        <f t="shared" si="536"/>
        <v>1</v>
      </c>
      <c r="J5755" s="102">
        <f t="shared" si="537"/>
        <v>8.0068548579045071E-5</v>
      </c>
      <c r="K5755" s="102">
        <f t="shared" si="538"/>
        <v>3.4481094086837374E-4</v>
      </c>
      <c r="L5755" s="96">
        <f t="shared" si="539"/>
        <v>1.6819999999999999E-3</v>
      </c>
    </row>
    <row r="5756" spans="1:12" ht="13.95" customHeight="1" x14ac:dyDescent="0.3">
      <c r="A5756" s="94">
        <v>43465</v>
      </c>
      <c r="B5756" s="57" t="s">
        <v>212</v>
      </c>
      <c r="C5756" s="57" t="s">
        <v>113</v>
      </c>
      <c r="D5756" s="19" t="str">
        <f t="shared" si="534"/>
        <v>Defensives</v>
      </c>
      <c r="E5756" s="19" t="str">
        <f t="shared" si="535"/>
        <v>Defensives</v>
      </c>
      <c r="F5756" s="100">
        <v>1.5200000000000001E-3</v>
      </c>
      <c r="G5756" s="101">
        <v>16.507999999999999</v>
      </c>
      <c r="H5756" s="98">
        <v>0.26212999999999997</v>
      </c>
      <c r="I5756" s="20">
        <f t="shared" si="536"/>
        <v>1</v>
      </c>
      <c r="J5756" s="102">
        <f t="shared" si="537"/>
        <v>9.2076568936273328E-5</v>
      </c>
      <c r="K5756" s="102">
        <f t="shared" si="538"/>
        <v>3.5126299521715692E-4</v>
      </c>
      <c r="L5756" s="96">
        <f t="shared" si="539"/>
        <v>1.5200000000000001E-3</v>
      </c>
    </row>
    <row r="5757" spans="1:12" ht="13.95" customHeight="1" x14ac:dyDescent="0.3">
      <c r="A5757" s="94">
        <v>43496</v>
      </c>
      <c r="B5757" s="57" t="s">
        <v>212</v>
      </c>
      <c r="C5757" s="57" t="s">
        <v>113</v>
      </c>
      <c r="D5757" s="19" t="str">
        <f t="shared" si="534"/>
        <v>Defensives</v>
      </c>
      <c r="E5757" s="19" t="str">
        <f t="shared" si="535"/>
        <v>Defensives</v>
      </c>
      <c r="F5757" s="100">
        <v>1.554E-3</v>
      </c>
      <c r="G5757" s="101">
        <v>15.428000000000001</v>
      </c>
      <c r="H5757" s="98">
        <v>0.24998000000000001</v>
      </c>
      <c r="I5757" s="20">
        <f t="shared" si="536"/>
        <v>1</v>
      </c>
      <c r="J5757" s="102">
        <f t="shared" si="537"/>
        <v>1.0072595281306714E-4</v>
      </c>
      <c r="K5757" s="102">
        <f t="shared" si="538"/>
        <v>4.0293604613595943E-4</v>
      </c>
      <c r="L5757" s="96">
        <f t="shared" si="539"/>
        <v>1.554E-3</v>
      </c>
    </row>
    <row r="5758" spans="1:12" ht="13.95" customHeight="1" x14ac:dyDescent="0.3">
      <c r="A5758" s="94">
        <v>43524</v>
      </c>
      <c r="B5758" s="57" t="s">
        <v>212</v>
      </c>
      <c r="C5758" s="57" t="s">
        <v>113</v>
      </c>
      <c r="D5758" s="19" t="str">
        <f t="shared" si="534"/>
        <v>Defensives</v>
      </c>
      <c r="E5758" s="19" t="str">
        <f t="shared" si="535"/>
        <v>Defensives</v>
      </c>
      <c r="F5758" s="100">
        <v>1.4430000000000001E-3</v>
      </c>
      <c r="G5758" s="101">
        <v>13.311</v>
      </c>
      <c r="H5758" s="98">
        <v>0.24387</v>
      </c>
      <c r="I5758" s="20">
        <f t="shared" si="536"/>
        <v>1</v>
      </c>
      <c r="J5758" s="102">
        <f t="shared" si="537"/>
        <v>1.0840658102321389E-4</v>
      </c>
      <c r="K5758" s="102">
        <f t="shared" si="538"/>
        <v>4.4452610416703117E-4</v>
      </c>
      <c r="L5758" s="96">
        <f t="shared" si="539"/>
        <v>1.4430000000000001E-3</v>
      </c>
    </row>
    <row r="5759" spans="1:12" ht="13.95" customHeight="1" x14ac:dyDescent="0.3">
      <c r="A5759" s="94">
        <v>43555</v>
      </c>
      <c r="B5759" s="57" t="s">
        <v>212</v>
      </c>
      <c r="C5759" s="57" t="s">
        <v>113</v>
      </c>
      <c r="D5759" s="19" t="str">
        <f t="shared" si="534"/>
        <v>Defensives</v>
      </c>
      <c r="E5759" s="19" t="str">
        <f t="shared" si="535"/>
        <v>Defensives</v>
      </c>
      <c r="F5759" s="100">
        <v>1.573E-3</v>
      </c>
      <c r="G5759" s="101">
        <v>9.5670000000000002</v>
      </c>
      <c r="H5759" s="98">
        <v>0.60875999999999997</v>
      </c>
      <c r="I5759" s="20">
        <f t="shared" si="536"/>
        <v>1</v>
      </c>
      <c r="J5759" s="102">
        <f t="shared" si="537"/>
        <v>1.644193582105153E-4</v>
      </c>
      <c r="K5759" s="102">
        <f t="shared" si="538"/>
        <v>2.7008896479813936E-4</v>
      </c>
      <c r="L5759" s="96">
        <f t="shared" si="539"/>
        <v>1.573E-3</v>
      </c>
    </row>
    <row r="5760" spans="1:12" ht="13.95" customHeight="1" x14ac:dyDescent="0.3">
      <c r="A5760" s="94">
        <v>43585</v>
      </c>
      <c r="B5760" s="57" t="s">
        <v>212</v>
      </c>
      <c r="C5760" s="57" t="s">
        <v>113</v>
      </c>
      <c r="D5760" s="19" t="str">
        <f t="shared" si="534"/>
        <v>Defensives</v>
      </c>
      <c r="E5760" s="19" t="str">
        <f t="shared" si="535"/>
        <v>Defensives</v>
      </c>
      <c r="F5760" s="100">
        <v>1.9120000000000001E-3</v>
      </c>
      <c r="G5760" s="101">
        <v>11.714</v>
      </c>
      <c r="H5760" s="98">
        <v>0.53737000000000001</v>
      </c>
      <c r="I5760" s="20">
        <f t="shared" si="536"/>
        <v>1</v>
      </c>
      <c r="J5760" s="102">
        <f t="shared" si="537"/>
        <v>1.6322349325593308E-4</v>
      </c>
      <c r="K5760" s="102">
        <f t="shared" si="538"/>
        <v>3.0374507928602839E-4</v>
      </c>
      <c r="L5760" s="96">
        <f t="shared" si="539"/>
        <v>1.9120000000000001E-3</v>
      </c>
    </row>
    <row r="5761" spans="1:12" ht="13.95" customHeight="1" x14ac:dyDescent="0.3">
      <c r="A5761" s="94">
        <v>43616</v>
      </c>
      <c r="B5761" s="57" t="s">
        <v>212</v>
      </c>
      <c r="C5761" s="57" t="s">
        <v>113</v>
      </c>
      <c r="D5761" s="19" t="str">
        <f t="shared" si="534"/>
        <v>Defensives</v>
      </c>
      <c r="E5761" s="19" t="str">
        <f t="shared" si="535"/>
        <v>Defensives</v>
      </c>
      <c r="F5761" s="100">
        <v>1.712E-3</v>
      </c>
      <c r="G5761" s="101">
        <v>11.818</v>
      </c>
      <c r="H5761" s="98">
        <v>0.43356</v>
      </c>
      <c r="I5761" s="20">
        <f t="shared" si="536"/>
        <v>1</v>
      </c>
      <c r="J5761" s="102">
        <f t="shared" si="537"/>
        <v>1.4486376713487899E-4</v>
      </c>
      <c r="K5761" s="102">
        <f t="shared" si="538"/>
        <v>3.3412622736156238E-4</v>
      </c>
      <c r="L5761" s="96">
        <f t="shared" si="539"/>
        <v>1.712E-3</v>
      </c>
    </row>
    <row r="5762" spans="1:12" ht="13.95" customHeight="1" x14ac:dyDescent="0.3">
      <c r="A5762" s="94">
        <v>43646</v>
      </c>
      <c r="B5762" s="57" t="s">
        <v>212</v>
      </c>
      <c r="C5762" s="57" t="s">
        <v>113</v>
      </c>
      <c r="D5762" s="19" t="str">
        <f t="shared" si="534"/>
        <v>Defensives</v>
      </c>
      <c r="E5762" s="19" t="str">
        <f t="shared" si="535"/>
        <v>Defensives</v>
      </c>
      <c r="F5762" s="100">
        <v>1.5169999999999999E-3</v>
      </c>
      <c r="G5762" s="101">
        <v>11.397</v>
      </c>
      <c r="H5762" s="98">
        <v>0.26421</v>
      </c>
      <c r="I5762" s="20">
        <f t="shared" si="536"/>
        <v>1</v>
      </c>
      <c r="J5762" s="102">
        <f t="shared" si="537"/>
        <v>1.3310520312362901E-4</v>
      </c>
      <c r="K5762" s="102">
        <f t="shared" si="538"/>
        <v>5.0378563689349007E-4</v>
      </c>
      <c r="L5762" s="96">
        <f t="shared" si="539"/>
        <v>1.5169999999999999E-3</v>
      </c>
    </row>
    <row r="5763" spans="1:12" ht="13.95" customHeight="1" x14ac:dyDescent="0.3">
      <c r="A5763" s="94">
        <v>43677</v>
      </c>
      <c r="B5763" s="57" t="s">
        <v>212</v>
      </c>
      <c r="C5763" s="57" t="s">
        <v>113</v>
      </c>
      <c r="D5763" s="19" t="str">
        <f t="shared" si="534"/>
        <v>Defensives</v>
      </c>
      <c r="E5763" s="19" t="str">
        <f t="shared" si="535"/>
        <v>Defensives</v>
      </c>
      <c r="F5763" s="100">
        <v>1.5790000000000001E-3</v>
      </c>
      <c r="G5763" s="101">
        <v>12.048</v>
      </c>
      <c r="H5763" s="98">
        <v>0.21815999999999999</v>
      </c>
      <c r="I5763" s="20">
        <f t="shared" si="536"/>
        <v>1</v>
      </c>
      <c r="J5763" s="102">
        <f t="shared" si="537"/>
        <v>1.3105909694555114E-4</v>
      </c>
      <c r="K5763" s="102">
        <f t="shared" si="538"/>
        <v>6.0074760242735214E-4</v>
      </c>
      <c r="L5763" s="96">
        <f t="shared" si="539"/>
        <v>1.5790000000000001E-3</v>
      </c>
    </row>
    <row r="5764" spans="1:12" ht="13.95" customHeight="1" x14ac:dyDescent="0.3">
      <c r="A5764" s="94">
        <v>43708</v>
      </c>
      <c r="B5764" s="57" t="s">
        <v>212</v>
      </c>
      <c r="C5764" s="57" t="s">
        <v>113</v>
      </c>
      <c r="D5764" s="19" t="str">
        <f t="shared" si="534"/>
        <v>Defensives</v>
      </c>
      <c r="E5764" s="19" t="str">
        <f t="shared" si="535"/>
        <v>Defensives</v>
      </c>
      <c r="F5764" s="100">
        <v>1.843E-3</v>
      </c>
      <c r="G5764" s="101">
        <v>16.34</v>
      </c>
      <c r="H5764" s="98">
        <v>0.10102999999999999</v>
      </c>
      <c r="I5764" s="20">
        <f t="shared" si="536"/>
        <v>1</v>
      </c>
      <c r="J5764" s="102">
        <f t="shared" si="537"/>
        <v>1.1279069767441861E-4</v>
      </c>
      <c r="K5764" s="102">
        <f t="shared" si="538"/>
        <v>1.1164079746057471E-3</v>
      </c>
      <c r="L5764" s="96">
        <f t="shared" si="539"/>
        <v>1.843E-3</v>
      </c>
    </row>
    <row r="5765" spans="1:12" ht="13.95" customHeight="1" x14ac:dyDescent="0.3">
      <c r="A5765" s="94">
        <v>43738</v>
      </c>
      <c r="B5765" s="57" t="s">
        <v>212</v>
      </c>
      <c r="C5765" s="57" t="s">
        <v>113</v>
      </c>
      <c r="D5765" s="19" t="str">
        <f t="shared" ref="D5765:D5828" si="540">VLOOKUP(C5765,GicsMap,2,FALSE)</f>
        <v>Defensives</v>
      </c>
      <c r="E5765" s="19" t="str">
        <f t="shared" ref="E5765:E5828" si="541">IF(D5765="Cyclicals",IF(COUNTIF(GlobalList,B5765)&gt;0,"WEG &amp; Embraer","Cyclicals ex-WEG &amp; Embraer"),D5765)</f>
        <v>Defensives</v>
      </c>
      <c r="F5765" s="100">
        <v>2.3509999999999998E-3</v>
      </c>
      <c r="G5765" s="101">
        <v>19.555</v>
      </c>
      <c r="H5765" s="98">
        <v>0.14746999999999999</v>
      </c>
      <c r="I5765" s="20">
        <f t="shared" ref="I5765:I5828" si="542">IF(AND(ISNUMBER(G5765),ISNUMBER(H5765),G5765&gt;=PEmin,G5765&lt;=PEmax,H5765&gt;=ROEmin,H5765&lt;=ROEmax),1,0)</f>
        <v>1</v>
      </c>
      <c r="J5765" s="102">
        <f t="shared" ref="J5765:J5828" si="543">IF(I5765=1,F5765/G5765,0)</f>
        <v>1.2022500639222705E-4</v>
      </c>
      <c r="K5765" s="102">
        <f t="shared" ref="K5765:K5828" si="544">IF(I5765=1,J5765/H5765,0)</f>
        <v>8.1525060278176613E-4</v>
      </c>
      <c r="L5765" s="96">
        <f t="shared" ref="L5765:L5828" si="545">I5765*F5765</f>
        <v>2.3509999999999998E-3</v>
      </c>
    </row>
    <row r="5766" spans="1:12" ht="13.95" customHeight="1" x14ac:dyDescent="0.3">
      <c r="A5766" s="94">
        <v>43769</v>
      </c>
      <c r="B5766" s="57" t="s">
        <v>212</v>
      </c>
      <c r="C5766" s="57" t="s">
        <v>113</v>
      </c>
      <c r="D5766" s="19" t="str">
        <f t="shared" si="540"/>
        <v>Defensives</v>
      </c>
      <c r="E5766" s="19" t="str">
        <f t="shared" si="541"/>
        <v>Defensives</v>
      </c>
      <c r="F5766" s="100">
        <v>2.245E-3</v>
      </c>
      <c r="G5766" s="101">
        <v>17.553000000000001</v>
      </c>
      <c r="H5766" s="98">
        <v>0.15486</v>
      </c>
      <c r="I5766" s="20">
        <f t="shared" si="542"/>
        <v>1</v>
      </c>
      <c r="J5766" s="102">
        <f t="shared" si="543"/>
        <v>1.2789836495186009E-4</v>
      </c>
      <c r="K5766" s="102">
        <f t="shared" si="544"/>
        <v>8.2589671284941297E-4</v>
      </c>
      <c r="L5766" s="96">
        <f t="shared" si="545"/>
        <v>2.245E-3</v>
      </c>
    </row>
    <row r="5767" spans="1:12" ht="13.95" customHeight="1" x14ac:dyDescent="0.3">
      <c r="A5767" s="94">
        <v>43799</v>
      </c>
      <c r="B5767" s="57" t="s">
        <v>212</v>
      </c>
      <c r="C5767" s="57" t="s">
        <v>113</v>
      </c>
      <c r="D5767" s="19" t="str">
        <f t="shared" si="540"/>
        <v>Defensives</v>
      </c>
      <c r="E5767" s="19" t="str">
        <f t="shared" si="541"/>
        <v>Defensives</v>
      </c>
      <c r="F5767" s="100">
        <v>2.209E-3</v>
      </c>
      <c r="G5767" s="101">
        <v>17.609000000000002</v>
      </c>
      <c r="H5767" s="98">
        <v>0.18295</v>
      </c>
      <c r="I5767" s="20">
        <f t="shared" si="542"/>
        <v>1</v>
      </c>
      <c r="J5767" s="102">
        <f t="shared" si="543"/>
        <v>1.2544721449258899E-4</v>
      </c>
      <c r="K5767" s="102">
        <f t="shared" si="544"/>
        <v>6.8569125166760862E-4</v>
      </c>
      <c r="L5767" s="96">
        <f t="shared" si="545"/>
        <v>2.209E-3</v>
      </c>
    </row>
    <row r="5768" spans="1:12" ht="13.95" customHeight="1" x14ac:dyDescent="0.3">
      <c r="A5768" s="94">
        <v>43830</v>
      </c>
      <c r="B5768" s="57" t="s">
        <v>212</v>
      </c>
      <c r="C5768" s="57" t="s">
        <v>113</v>
      </c>
      <c r="D5768" s="19" t="str">
        <f t="shared" si="540"/>
        <v>Defensives</v>
      </c>
      <c r="E5768" s="19" t="str">
        <f t="shared" si="541"/>
        <v>Defensives</v>
      </c>
      <c r="F5768" s="100">
        <v>1.9369999999999999E-3</v>
      </c>
      <c r="G5768" s="101">
        <v>9.7050000000000001</v>
      </c>
      <c r="H5768" s="98">
        <v>9.1630000000000003E-2</v>
      </c>
      <c r="I5768" s="20">
        <f t="shared" si="542"/>
        <v>1</v>
      </c>
      <c r="J5768" s="102">
        <f t="shared" si="543"/>
        <v>1.9958784131890778E-4</v>
      </c>
      <c r="K5768" s="102">
        <f t="shared" si="544"/>
        <v>2.1781931825702039E-3</v>
      </c>
      <c r="L5768" s="96">
        <f t="shared" si="545"/>
        <v>1.9369999999999999E-3</v>
      </c>
    </row>
    <row r="5769" spans="1:12" ht="13.95" customHeight="1" x14ac:dyDescent="0.3">
      <c r="A5769" s="94">
        <v>43861</v>
      </c>
      <c r="B5769" s="57" t="s">
        <v>212</v>
      </c>
      <c r="C5769" s="57" t="s">
        <v>113</v>
      </c>
      <c r="D5769" s="19" t="str">
        <f t="shared" si="540"/>
        <v>Defensives</v>
      </c>
      <c r="E5769" s="19" t="str">
        <f t="shared" si="541"/>
        <v>Defensives</v>
      </c>
      <c r="F5769" s="100">
        <v>2.31E-3</v>
      </c>
      <c r="G5769" s="101">
        <v>10.824</v>
      </c>
      <c r="H5769" s="98">
        <v>0.16173999999999999</v>
      </c>
      <c r="I5769" s="20">
        <f t="shared" si="542"/>
        <v>1</v>
      </c>
      <c r="J5769" s="102">
        <f t="shared" si="543"/>
        <v>2.1341463414634146E-4</v>
      </c>
      <c r="K5769" s="102">
        <f t="shared" si="544"/>
        <v>1.3194919880446486E-3</v>
      </c>
      <c r="L5769" s="96">
        <f t="shared" si="545"/>
        <v>2.31E-3</v>
      </c>
    </row>
    <row r="5770" spans="1:12" ht="13.95" customHeight="1" x14ac:dyDescent="0.3">
      <c r="A5770" s="94">
        <v>43890</v>
      </c>
      <c r="B5770" s="57" t="s">
        <v>212</v>
      </c>
      <c r="C5770" s="57" t="s">
        <v>113</v>
      </c>
      <c r="D5770" s="19" t="str">
        <f t="shared" si="540"/>
        <v>Defensives</v>
      </c>
      <c r="E5770" s="19" t="str">
        <f t="shared" si="541"/>
        <v>Defensives</v>
      </c>
      <c r="F5770" s="100">
        <v>2.7829999999999999E-3</v>
      </c>
      <c r="G5770" s="101">
        <v>9.8780000000000001</v>
      </c>
      <c r="H5770" s="98">
        <v>0.50763999999999998</v>
      </c>
      <c r="I5770" s="20">
        <f t="shared" si="542"/>
        <v>1</v>
      </c>
      <c r="J5770" s="102">
        <f t="shared" si="543"/>
        <v>2.8173719376391979E-4</v>
      </c>
      <c r="K5770" s="102">
        <f t="shared" si="544"/>
        <v>5.5499407801575884E-4</v>
      </c>
      <c r="L5770" s="96">
        <f t="shared" si="545"/>
        <v>2.7829999999999999E-3</v>
      </c>
    </row>
    <row r="5771" spans="1:12" ht="13.95" customHeight="1" x14ac:dyDescent="0.3">
      <c r="A5771" s="94">
        <v>43921</v>
      </c>
      <c r="B5771" s="57" t="s">
        <v>212</v>
      </c>
      <c r="C5771" s="57" t="s">
        <v>113</v>
      </c>
      <c r="D5771" s="19" t="str">
        <f t="shared" si="540"/>
        <v>Defensives</v>
      </c>
      <c r="E5771" s="19" t="str">
        <f t="shared" si="541"/>
        <v>Defensives</v>
      </c>
      <c r="F5771" s="100">
        <v>2.918E-3</v>
      </c>
      <c r="G5771" s="101">
        <v>8.6920000000000002</v>
      </c>
      <c r="H5771" s="98">
        <v>5.7590000000000002E-2</v>
      </c>
      <c r="I5771" s="20">
        <f t="shared" si="542"/>
        <v>1</v>
      </c>
      <c r="J5771" s="102">
        <f t="shared" si="543"/>
        <v>3.3571099861942014E-4</v>
      </c>
      <c r="K5771" s="102">
        <f t="shared" si="544"/>
        <v>5.8293279843622181E-3</v>
      </c>
      <c r="L5771" s="96">
        <f t="shared" si="545"/>
        <v>2.918E-3</v>
      </c>
    </row>
    <row r="5772" spans="1:12" ht="13.95" customHeight="1" x14ac:dyDescent="0.3">
      <c r="A5772" s="94">
        <v>43951</v>
      </c>
      <c r="B5772" s="57" t="s">
        <v>212</v>
      </c>
      <c r="C5772" s="57" t="s">
        <v>113</v>
      </c>
      <c r="D5772" s="19" t="str">
        <f t="shared" si="540"/>
        <v>Defensives</v>
      </c>
      <c r="E5772" s="19" t="str">
        <f t="shared" si="541"/>
        <v>Defensives</v>
      </c>
      <c r="F5772" s="100">
        <v>3.7360000000000002E-3</v>
      </c>
      <c r="G5772" s="101">
        <v>9.5220000000000002</v>
      </c>
      <c r="H5772" s="98">
        <v>1.9539999999999998E-2</v>
      </c>
      <c r="I5772" s="20">
        <f t="shared" si="542"/>
        <v>1</v>
      </c>
      <c r="J5772" s="102">
        <f t="shared" si="543"/>
        <v>3.9235454736399916E-4</v>
      </c>
      <c r="K5772" s="102">
        <f t="shared" si="544"/>
        <v>2.0079557183418587E-2</v>
      </c>
      <c r="L5772" s="96">
        <f t="shared" si="545"/>
        <v>3.7360000000000002E-3</v>
      </c>
    </row>
    <row r="5773" spans="1:12" ht="13.95" customHeight="1" x14ac:dyDescent="0.3">
      <c r="A5773" s="94">
        <v>43982</v>
      </c>
      <c r="B5773" s="57" t="s">
        <v>212</v>
      </c>
      <c r="C5773" s="57" t="s">
        <v>113</v>
      </c>
      <c r="D5773" s="19" t="str">
        <f t="shared" si="540"/>
        <v>Defensives</v>
      </c>
      <c r="E5773" s="19" t="str">
        <f t="shared" si="541"/>
        <v>Defensives</v>
      </c>
      <c r="F5773" s="100">
        <v>3.4919999999999999E-3</v>
      </c>
      <c r="G5773" s="101">
        <v>8.7040000000000006</v>
      </c>
      <c r="H5773" s="98">
        <v>7.2110000000000007E-2</v>
      </c>
      <c r="I5773" s="20">
        <f t="shared" si="542"/>
        <v>1</v>
      </c>
      <c r="J5773" s="102">
        <f t="shared" si="543"/>
        <v>4.0119485294117641E-4</v>
      </c>
      <c r="K5773" s="102">
        <f t="shared" si="544"/>
        <v>5.5636507133709108E-3</v>
      </c>
      <c r="L5773" s="96">
        <f t="shared" si="545"/>
        <v>3.4919999999999999E-3</v>
      </c>
    </row>
    <row r="5774" spans="1:12" ht="13.95" customHeight="1" x14ac:dyDescent="0.3">
      <c r="A5774" s="94">
        <v>44012</v>
      </c>
      <c r="B5774" s="57" t="s">
        <v>212</v>
      </c>
      <c r="C5774" s="57" t="s">
        <v>113</v>
      </c>
      <c r="D5774" s="19" t="str">
        <f t="shared" si="540"/>
        <v>Defensives</v>
      </c>
      <c r="E5774" s="19" t="str">
        <f t="shared" si="541"/>
        <v>Defensives</v>
      </c>
      <c r="F5774" s="100">
        <v>3.101E-3</v>
      </c>
      <c r="G5774" s="101">
        <v>8.2859999999999996</v>
      </c>
      <c r="H5774" s="98">
        <v>4.2169999999999999E-2</v>
      </c>
      <c r="I5774" s="20">
        <f t="shared" si="542"/>
        <v>1</v>
      </c>
      <c r="J5774" s="102">
        <f t="shared" si="543"/>
        <v>3.7424571566497709E-4</v>
      </c>
      <c r="K5774" s="102">
        <f t="shared" si="544"/>
        <v>8.8746909097694362E-3</v>
      </c>
      <c r="L5774" s="96">
        <f t="shared" si="545"/>
        <v>3.101E-3</v>
      </c>
    </row>
    <row r="5775" spans="1:12" ht="13.95" customHeight="1" x14ac:dyDescent="0.3">
      <c r="A5775" s="94">
        <v>44043</v>
      </c>
      <c r="B5775" s="57" t="s">
        <v>212</v>
      </c>
      <c r="C5775" s="57" t="s">
        <v>113</v>
      </c>
      <c r="D5775" s="19" t="str">
        <f t="shared" si="540"/>
        <v>Defensives</v>
      </c>
      <c r="E5775" s="19" t="str">
        <f t="shared" si="541"/>
        <v>Defensives</v>
      </c>
      <c r="F5775" s="100">
        <v>3.2590000000000002E-3</v>
      </c>
      <c r="G5775" s="101">
        <v>6.7350000000000003</v>
      </c>
      <c r="H5775" s="98">
        <v>2.8551099999999998</v>
      </c>
      <c r="I5775" s="20">
        <f t="shared" si="542"/>
        <v>0</v>
      </c>
      <c r="J5775" s="102">
        <f t="shared" si="543"/>
        <v>0</v>
      </c>
      <c r="K5775" s="102">
        <f t="shared" si="544"/>
        <v>0</v>
      </c>
      <c r="L5775" s="96">
        <f t="shared" si="545"/>
        <v>0</v>
      </c>
    </row>
    <row r="5776" spans="1:12" ht="13.95" customHeight="1" x14ac:dyDescent="0.3">
      <c r="A5776" s="94">
        <v>44074</v>
      </c>
      <c r="B5776" s="57" t="s">
        <v>212</v>
      </c>
      <c r="C5776" s="57" t="s">
        <v>113</v>
      </c>
      <c r="D5776" s="19" t="str">
        <f t="shared" si="540"/>
        <v>Defensives</v>
      </c>
      <c r="E5776" s="19" t="str">
        <f t="shared" si="541"/>
        <v>Defensives</v>
      </c>
      <c r="F5776" s="100">
        <v>4.1749999999999999E-3</v>
      </c>
      <c r="G5776" s="101">
        <v>5.9610000000000003</v>
      </c>
      <c r="H5776" s="98">
        <v>2.2532999999999999</v>
      </c>
      <c r="I5776" s="20">
        <f t="shared" si="542"/>
        <v>0</v>
      </c>
      <c r="J5776" s="102">
        <f t="shared" si="543"/>
        <v>0</v>
      </c>
      <c r="K5776" s="102">
        <f t="shared" si="544"/>
        <v>0</v>
      </c>
      <c r="L5776" s="96">
        <f t="shared" si="545"/>
        <v>0</v>
      </c>
    </row>
    <row r="5777" spans="1:12" ht="13.95" customHeight="1" x14ac:dyDescent="0.3">
      <c r="A5777" s="94">
        <v>44104</v>
      </c>
      <c r="B5777" s="57" t="s">
        <v>212</v>
      </c>
      <c r="C5777" s="57" t="s">
        <v>113</v>
      </c>
      <c r="D5777" s="19" t="str">
        <f t="shared" si="540"/>
        <v>Defensives</v>
      </c>
      <c r="E5777" s="19" t="str">
        <f t="shared" si="541"/>
        <v>Defensives</v>
      </c>
      <c r="F5777" s="100">
        <v>3.251E-3</v>
      </c>
      <c r="G5777" s="101">
        <v>5.3780000000000001</v>
      </c>
      <c r="H5777" s="98">
        <v>2.1048</v>
      </c>
      <c r="I5777" s="20">
        <f t="shared" si="542"/>
        <v>0</v>
      </c>
      <c r="J5777" s="102">
        <f t="shared" si="543"/>
        <v>0</v>
      </c>
      <c r="K5777" s="102">
        <f t="shared" si="544"/>
        <v>0</v>
      </c>
      <c r="L5777" s="96">
        <f t="shared" si="545"/>
        <v>0</v>
      </c>
    </row>
    <row r="5778" spans="1:12" ht="13.95" customHeight="1" x14ac:dyDescent="0.3">
      <c r="A5778" s="94">
        <v>44135</v>
      </c>
      <c r="B5778" s="57" t="s">
        <v>212</v>
      </c>
      <c r="C5778" s="57" t="s">
        <v>113</v>
      </c>
      <c r="D5778" s="19" t="str">
        <f t="shared" si="540"/>
        <v>Defensives</v>
      </c>
      <c r="E5778" s="19" t="str">
        <f t="shared" si="541"/>
        <v>Defensives</v>
      </c>
      <c r="F5778" s="100">
        <v>2.9480000000000001E-3</v>
      </c>
      <c r="G5778" s="101">
        <v>5.1870000000000003</v>
      </c>
      <c r="H5778" s="98">
        <v>2.0707100000000001</v>
      </c>
      <c r="I5778" s="20">
        <f t="shared" si="542"/>
        <v>0</v>
      </c>
      <c r="J5778" s="102">
        <f t="shared" si="543"/>
        <v>0</v>
      </c>
      <c r="K5778" s="102">
        <f t="shared" si="544"/>
        <v>0</v>
      </c>
      <c r="L5778" s="96">
        <f t="shared" si="545"/>
        <v>0</v>
      </c>
    </row>
    <row r="5779" spans="1:12" ht="13.95" customHeight="1" x14ac:dyDescent="0.3">
      <c r="A5779" s="94">
        <v>44165</v>
      </c>
      <c r="B5779" s="57" t="s">
        <v>212</v>
      </c>
      <c r="C5779" s="57" t="s">
        <v>113</v>
      </c>
      <c r="D5779" s="19" t="str">
        <f t="shared" si="540"/>
        <v>Defensives</v>
      </c>
      <c r="E5779" s="19" t="str">
        <f t="shared" si="541"/>
        <v>Defensives</v>
      </c>
      <c r="F5779" s="100">
        <v>2.7139999999999998E-3</v>
      </c>
      <c r="G5779" s="101">
        <v>5.9889999999999999</v>
      </c>
      <c r="H5779" s="98">
        <v>1.00637</v>
      </c>
      <c r="I5779" s="20">
        <f t="shared" si="542"/>
        <v>0</v>
      </c>
      <c r="J5779" s="102">
        <f t="shared" si="543"/>
        <v>0</v>
      </c>
      <c r="K5779" s="102">
        <f t="shared" si="544"/>
        <v>0</v>
      </c>
      <c r="L5779" s="96">
        <f t="shared" si="545"/>
        <v>0</v>
      </c>
    </row>
    <row r="5780" spans="1:12" ht="13.95" customHeight="1" x14ac:dyDescent="0.3">
      <c r="A5780" s="94">
        <v>44196</v>
      </c>
      <c r="B5780" s="57" t="s">
        <v>212</v>
      </c>
      <c r="C5780" s="57" t="s">
        <v>113</v>
      </c>
      <c r="D5780" s="19" t="str">
        <f t="shared" si="540"/>
        <v>Defensives</v>
      </c>
      <c r="E5780" s="19" t="str">
        <f t="shared" si="541"/>
        <v>Defensives</v>
      </c>
      <c r="F5780" s="100">
        <v>2.4889999999999999E-3</v>
      </c>
      <c r="G5780" s="101">
        <v>7.1219999999999999</v>
      </c>
      <c r="H5780" s="98">
        <v>0.99364999999999992</v>
      </c>
      <c r="I5780" s="20">
        <f t="shared" si="542"/>
        <v>1</v>
      </c>
      <c r="J5780" s="102">
        <f t="shared" si="543"/>
        <v>3.4948048301039031E-4</v>
      </c>
      <c r="K5780" s="102">
        <f t="shared" si="544"/>
        <v>3.5171386605987049E-4</v>
      </c>
      <c r="L5780" s="96">
        <f t="shared" si="545"/>
        <v>2.4889999999999999E-3</v>
      </c>
    </row>
    <row r="5781" spans="1:12" ht="13.95" customHeight="1" x14ac:dyDescent="0.3">
      <c r="A5781" s="94">
        <v>44227</v>
      </c>
      <c r="B5781" s="57" t="s">
        <v>212</v>
      </c>
      <c r="C5781" s="57" t="s">
        <v>113</v>
      </c>
      <c r="D5781" s="19" t="str">
        <f t="shared" si="540"/>
        <v>Defensives</v>
      </c>
      <c r="E5781" s="19" t="str">
        <f t="shared" si="541"/>
        <v>Defensives</v>
      </c>
      <c r="F5781" s="100">
        <v>2.32E-3</v>
      </c>
      <c r="G5781" s="101">
        <v>6.6479999999999997</v>
      </c>
      <c r="H5781" s="98">
        <v>0.95172000000000001</v>
      </c>
      <c r="I5781" s="20">
        <f t="shared" si="542"/>
        <v>1</v>
      </c>
      <c r="J5781" s="102">
        <f t="shared" si="543"/>
        <v>3.4897713598074613E-4</v>
      </c>
      <c r="K5781" s="102">
        <f t="shared" si="544"/>
        <v>3.6668046902528696E-4</v>
      </c>
      <c r="L5781" s="96">
        <f t="shared" si="545"/>
        <v>2.32E-3</v>
      </c>
    </row>
    <row r="5782" spans="1:12" ht="13.95" customHeight="1" x14ac:dyDescent="0.3">
      <c r="A5782" s="94">
        <v>44255</v>
      </c>
      <c r="B5782" s="57" t="s">
        <v>212</v>
      </c>
      <c r="C5782" s="57" t="s">
        <v>113</v>
      </c>
      <c r="D5782" s="19" t="str">
        <f t="shared" si="540"/>
        <v>Defensives</v>
      </c>
      <c r="E5782" s="19" t="str">
        <f t="shared" si="541"/>
        <v>Defensives</v>
      </c>
      <c r="F5782" s="100">
        <v>2.5300000000000001E-3</v>
      </c>
      <c r="G5782" s="101">
        <v>6.6079999999999997</v>
      </c>
      <c r="H5782" s="98">
        <v>0.91177999999999992</v>
      </c>
      <c r="I5782" s="20">
        <f t="shared" si="542"/>
        <v>1</v>
      </c>
      <c r="J5782" s="102">
        <f t="shared" si="543"/>
        <v>3.8286924939467319E-4</v>
      </c>
      <c r="K5782" s="102">
        <f t="shared" si="544"/>
        <v>4.1991406851945998E-4</v>
      </c>
      <c r="L5782" s="96">
        <f t="shared" si="545"/>
        <v>2.5300000000000001E-3</v>
      </c>
    </row>
    <row r="5783" spans="1:12" ht="13.95" customHeight="1" x14ac:dyDescent="0.3">
      <c r="A5783" s="94">
        <v>44286</v>
      </c>
      <c r="B5783" s="57" t="s">
        <v>212</v>
      </c>
      <c r="C5783" s="57" t="s">
        <v>113</v>
      </c>
      <c r="D5783" s="19" t="str">
        <f t="shared" si="540"/>
        <v>Defensives</v>
      </c>
      <c r="E5783" s="19" t="str">
        <f t="shared" si="541"/>
        <v>Defensives</v>
      </c>
      <c r="F5783" s="100">
        <v>3.0500000000000002E-3</v>
      </c>
      <c r="G5783" s="101">
        <v>6.4189999999999996</v>
      </c>
      <c r="H5783" s="98">
        <v>0.82333000000000001</v>
      </c>
      <c r="I5783" s="20">
        <f t="shared" si="542"/>
        <v>1</v>
      </c>
      <c r="J5783" s="102">
        <f t="shared" si="543"/>
        <v>4.7515189281819605E-4</v>
      </c>
      <c r="K5783" s="102">
        <f t="shared" si="544"/>
        <v>5.7710989860468591E-4</v>
      </c>
      <c r="L5783" s="96">
        <f t="shared" si="545"/>
        <v>3.0500000000000002E-3</v>
      </c>
    </row>
    <row r="5784" spans="1:12" ht="13.95" customHeight="1" x14ac:dyDescent="0.3">
      <c r="A5784" s="94">
        <v>44316</v>
      </c>
      <c r="B5784" s="57" t="s">
        <v>212</v>
      </c>
      <c r="C5784" s="57" t="s">
        <v>113</v>
      </c>
      <c r="D5784" s="19" t="str">
        <f t="shared" si="540"/>
        <v>Defensives</v>
      </c>
      <c r="E5784" s="19" t="str">
        <f t="shared" si="541"/>
        <v>Defensives</v>
      </c>
      <c r="F5784" s="100">
        <v>3.32E-3</v>
      </c>
      <c r="G5784" s="101">
        <v>6.6</v>
      </c>
      <c r="H5784" s="98">
        <v>0.97136999999999996</v>
      </c>
      <c r="I5784" s="20">
        <f t="shared" si="542"/>
        <v>1</v>
      </c>
      <c r="J5784" s="102">
        <f t="shared" si="543"/>
        <v>5.0303030303030301E-4</v>
      </c>
      <c r="K5784" s="102">
        <f t="shared" si="544"/>
        <v>5.1785653564584357E-4</v>
      </c>
      <c r="L5784" s="96">
        <f t="shared" si="545"/>
        <v>3.32E-3</v>
      </c>
    </row>
    <row r="5785" spans="1:12" ht="13.95" customHeight="1" x14ac:dyDescent="0.3">
      <c r="A5785" s="94">
        <v>44347</v>
      </c>
      <c r="B5785" s="57" t="s">
        <v>212</v>
      </c>
      <c r="C5785" s="57" t="s">
        <v>113</v>
      </c>
      <c r="D5785" s="19" t="str">
        <f t="shared" si="540"/>
        <v>Defensives</v>
      </c>
      <c r="E5785" s="19" t="str">
        <f t="shared" si="541"/>
        <v>Defensives</v>
      </c>
      <c r="F5785" s="100">
        <v>2.96E-3</v>
      </c>
      <c r="G5785" s="101">
        <v>6.2549999999999999</v>
      </c>
      <c r="H5785" s="98">
        <v>0.49057000000000001</v>
      </c>
      <c r="I5785" s="20">
        <f t="shared" si="542"/>
        <v>1</v>
      </c>
      <c r="J5785" s="102">
        <f t="shared" si="543"/>
        <v>4.7322142286171061E-4</v>
      </c>
      <c r="K5785" s="102">
        <f t="shared" si="544"/>
        <v>9.6463587838985384E-4</v>
      </c>
      <c r="L5785" s="96">
        <f t="shared" si="545"/>
        <v>2.96E-3</v>
      </c>
    </row>
    <row r="5786" spans="1:12" ht="13.95" customHeight="1" x14ac:dyDescent="0.3">
      <c r="A5786" s="94">
        <v>44377</v>
      </c>
      <c r="B5786" s="57" t="s">
        <v>212</v>
      </c>
      <c r="C5786" s="57" t="s">
        <v>113</v>
      </c>
      <c r="D5786" s="19" t="str">
        <f t="shared" si="540"/>
        <v>Defensives</v>
      </c>
      <c r="E5786" s="19" t="str">
        <f t="shared" si="541"/>
        <v>Defensives</v>
      </c>
      <c r="F5786" s="100">
        <v>3.0699999999999998E-3</v>
      </c>
      <c r="G5786" s="101">
        <v>6.524</v>
      </c>
      <c r="H5786" s="98">
        <v>0.46847</v>
      </c>
      <c r="I5786" s="20">
        <f t="shared" si="542"/>
        <v>1</v>
      </c>
      <c r="J5786" s="102">
        <f t="shared" si="543"/>
        <v>4.7057020232985894E-4</v>
      </c>
      <c r="K5786" s="102">
        <f t="shared" si="544"/>
        <v>1.0044831095478023E-3</v>
      </c>
      <c r="L5786" s="96">
        <f t="shared" si="545"/>
        <v>3.0699999999999998E-3</v>
      </c>
    </row>
    <row r="5787" spans="1:12" ht="13.95" customHeight="1" x14ac:dyDescent="0.3">
      <c r="A5787" s="94">
        <v>44408</v>
      </c>
      <c r="B5787" s="57" t="s">
        <v>212</v>
      </c>
      <c r="C5787" s="57" t="s">
        <v>113</v>
      </c>
      <c r="D5787" s="19" t="str">
        <f t="shared" si="540"/>
        <v>Defensives</v>
      </c>
      <c r="E5787" s="19" t="str">
        <f t="shared" si="541"/>
        <v>Defensives</v>
      </c>
      <c r="F5787" s="100">
        <v>3.2799999999999999E-3</v>
      </c>
      <c r="G5787" s="101">
        <v>6.7290000000000001</v>
      </c>
      <c r="H5787" s="98">
        <v>0.40478999999999998</v>
      </c>
      <c r="I5787" s="20">
        <f t="shared" si="542"/>
        <v>1</v>
      </c>
      <c r="J5787" s="102">
        <f t="shared" si="543"/>
        <v>4.8744241343438844E-4</v>
      </c>
      <c r="K5787" s="102">
        <f t="shared" si="544"/>
        <v>1.2041859073455086E-3</v>
      </c>
      <c r="L5787" s="96">
        <f t="shared" si="545"/>
        <v>3.2799999999999999E-3</v>
      </c>
    </row>
    <row r="5788" spans="1:12" ht="13.95" customHeight="1" x14ac:dyDescent="0.3">
      <c r="A5788" s="94">
        <v>44439</v>
      </c>
      <c r="B5788" s="57" t="s">
        <v>212</v>
      </c>
      <c r="C5788" s="57" t="s">
        <v>113</v>
      </c>
      <c r="D5788" s="19" t="str">
        <f t="shared" si="540"/>
        <v>Defensives</v>
      </c>
      <c r="E5788" s="19" t="str">
        <f t="shared" si="541"/>
        <v>Defensives</v>
      </c>
      <c r="F5788" s="100">
        <v>3.5400000000000002E-3</v>
      </c>
      <c r="G5788" s="101">
        <v>6.3179999999999996</v>
      </c>
      <c r="H5788" s="98">
        <v>0.5282</v>
      </c>
      <c r="I5788" s="20">
        <f t="shared" si="542"/>
        <v>1</v>
      </c>
      <c r="J5788" s="102">
        <f t="shared" si="543"/>
        <v>5.6030389363722699E-4</v>
      </c>
      <c r="K5788" s="102">
        <f t="shared" si="544"/>
        <v>1.0607798062045191E-3</v>
      </c>
      <c r="L5788" s="96">
        <f t="shared" si="545"/>
        <v>3.5400000000000002E-3</v>
      </c>
    </row>
    <row r="5789" spans="1:12" ht="13.95" customHeight="1" x14ac:dyDescent="0.3">
      <c r="A5789" s="94">
        <v>44469</v>
      </c>
      <c r="B5789" s="57" t="s">
        <v>212</v>
      </c>
      <c r="C5789" s="57" t="s">
        <v>113</v>
      </c>
      <c r="D5789" s="19" t="str">
        <f t="shared" si="540"/>
        <v>Defensives</v>
      </c>
      <c r="E5789" s="19" t="str">
        <f t="shared" si="541"/>
        <v>Defensives</v>
      </c>
      <c r="F5789" s="100">
        <v>4.1399999999999996E-3</v>
      </c>
      <c r="G5789" s="101">
        <v>6.9210000000000003</v>
      </c>
      <c r="H5789" s="98">
        <v>0.24154</v>
      </c>
      <c r="I5789" s="20">
        <f t="shared" si="542"/>
        <v>1</v>
      </c>
      <c r="J5789" s="102">
        <f t="shared" si="543"/>
        <v>5.9817945383615074E-4</v>
      </c>
      <c r="K5789" s="102">
        <f t="shared" si="544"/>
        <v>2.4765233660517957E-3</v>
      </c>
      <c r="L5789" s="96">
        <f t="shared" si="545"/>
        <v>4.1399999999999996E-3</v>
      </c>
    </row>
    <row r="5790" spans="1:12" ht="13.95" customHeight="1" x14ac:dyDescent="0.3">
      <c r="A5790" s="94">
        <v>44500</v>
      </c>
      <c r="B5790" s="57" t="s">
        <v>212</v>
      </c>
      <c r="C5790" s="57" t="s">
        <v>113</v>
      </c>
      <c r="D5790" s="19" t="str">
        <f t="shared" si="540"/>
        <v>Defensives</v>
      </c>
      <c r="E5790" s="19" t="str">
        <f t="shared" si="541"/>
        <v>Defensives</v>
      </c>
      <c r="F5790" s="100">
        <v>4.64E-3</v>
      </c>
      <c r="G5790" s="101">
        <v>6.3070000000000004</v>
      </c>
      <c r="H5790" s="98">
        <v>0.53100999999999998</v>
      </c>
      <c r="I5790" s="20">
        <f t="shared" si="542"/>
        <v>1</v>
      </c>
      <c r="J5790" s="102">
        <f t="shared" si="543"/>
        <v>7.3569050261614076E-4</v>
      </c>
      <c r="K5790" s="102">
        <f t="shared" si="544"/>
        <v>1.3854550811023159E-3</v>
      </c>
      <c r="L5790" s="96">
        <f t="shared" si="545"/>
        <v>4.64E-3</v>
      </c>
    </row>
    <row r="5791" spans="1:12" ht="13.95" customHeight="1" x14ac:dyDescent="0.3">
      <c r="A5791" s="94">
        <v>44530</v>
      </c>
      <c r="B5791" s="57" t="s">
        <v>212</v>
      </c>
      <c r="C5791" s="57" t="s">
        <v>113</v>
      </c>
      <c r="D5791" s="19" t="str">
        <f t="shared" si="540"/>
        <v>Defensives</v>
      </c>
      <c r="E5791" s="19" t="str">
        <f t="shared" si="541"/>
        <v>Defensives</v>
      </c>
      <c r="F5791" s="100">
        <v>4.2100000000000002E-3</v>
      </c>
      <c r="G5791" s="101">
        <v>6.0780000000000003</v>
      </c>
      <c r="H5791" s="98">
        <v>0.53881000000000001</v>
      </c>
      <c r="I5791" s="20">
        <f t="shared" si="542"/>
        <v>1</v>
      </c>
      <c r="J5791" s="102">
        <f t="shared" si="543"/>
        <v>6.9266205988812108E-4</v>
      </c>
      <c r="K5791" s="102">
        <f t="shared" si="544"/>
        <v>1.2855404686032573E-3</v>
      </c>
      <c r="L5791" s="96">
        <f t="shared" si="545"/>
        <v>4.2100000000000002E-3</v>
      </c>
    </row>
    <row r="5792" spans="1:12" ht="13.95" customHeight="1" x14ac:dyDescent="0.3">
      <c r="A5792" s="94">
        <v>44561</v>
      </c>
      <c r="B5792" s="57" t="s">
        <v>212</v>
      </c>
      <c r="C5792" s="57" t="s">
        <v>113</v>
      </c>
      <c r="D5792" s="19" t="str">
        <f t="shared" si="540"/>
        <v>Defensives</v>
      </c>
      <c r="E5792" s="19" t="str">
        <f t="shared" si="541"/>
        <v>Defensives</v>
      </c>
      <c r="F5792" s="100">
        <v>3.8500000000000001E-3</v>
      </c>
      <c r="G5792" s="101">
        <v>6.45</v>
      </c>
      <c r="H5792" s="98">
        <v>0.38484000000000002</v>
      </c>
      <c r="I5792" s="20">
        <f t="shared" si="542"/>
        <v>1</v>
      </c>
      <c r="J5792" s="102">
        <f t="shared" si="543"/>
        <v>5.9689922480620156E-4</v>
      </c>
      <c r="K5792" s="102">
        <f t="shared" si="544"/>
        <v>1.5510321817020099E-3</v>
      </c>
      <c r="L5792" s="96">
        <f t="shared" si="545"/>
        <v>3.8500000000000001E-3</v>
      </c>
    </row>
    <row r="5793" spans="1:12" ht="13.95" customHeight="1" x14ac:dyDescent="0.3">
      <c r="A5793" s="94">
        <v>44592</v>
      </c>
      <c r="B5793" s="57" t="s">
        <v>212</v>
      </c>
      <c r="C5793" s="57" t="s">
        <v>113</v>
      </c>
      <c r="D5793" s="19" t="str">
        <f t="shared" si="540"/>
        <v>Defensives</v>
      </c>
      <c r="E5793" s="19" t="str">
        <f t="shared" si="541"/>
        <v>Defensives</v>
      </c>
      <c r="F5793" s="100">
        <v>3.6700000000000001E-3</v>
      </c>
      <c r="G5793" s="101">
        <v>6.4950000000000001</v>
      </c>
      <c r="H5793" s="98">
        <v>0.37180000000000002</v>
      </c>
      <c r="I5793" s="20">
        <f t="shared" si="542"/>
        <v>1</v>
      </c>
      <c r="J5793" s="102">
        <f t="shared" si="543"/>
        <v>5.65050038491147E-4</v>
      </c>
      <c r="K5793" s="102">
        <f t="shared" si="544"/>
        <v>1.5197687963721005E-3</v>
      </c>
      <c r="L5793" s="96">
        <f t="shared" si="545"/>
        <v>3.6700000000000001E-3</v>
      </c>
    </row>
    <row r="5794" spans="1:12" ht="13.95" customHeight="1" x14ac:dyDescent="0.3">
      <c r="A5794" s="94">
        <v>44620</v>
      </c>
      <c r="B5794" s="57" t="s">
        <v>212</v>
      </c>
      <c r="C5794" s="57" t="s">
        <v>113</v>
      </c>
      <c r="D5794" s="19" t="str">
        <f t="shared" si="540"/>
        <v>Defensives</v>
      </c>
      <c r="E5794" s="19" t="str">
        <f t="shared" si="541"/>
        <v>Defensives</v>
      </c>
      <c r="F5794" s="100">
        <v>3.5799999999999998E-3</v>
      </c>
      <c r="G5794" s="101">
        <v>4.9660000000000002</v>
      </c>
      <c r="H5794" s="98">
        <v>0.48380000000000001</v>
      </c>
      <c r="I5794" s="20">
        <f t="shared" si="542"/>
        <v>1</v>
      </c>
      <c r="J5794" s="102">
        <f t="shared" si="543"/>
        <v>7.2090213451469988E-4</v>
      </c>
      <c r="K5794" s="102">
        <f t="shared" si="544"/>
        <v>1.4900829568307149E-3</v>
      </c>
      <c r="L5794" s="96">
        <f t="shared" si="545"/>
        <v>3.5799999999999998E-3</v>
      </c>
    </row>
    <row r="5795" spans="1:12" ht="13.95" customHeight="1" x14ac:dyDescent="0.3">
      <c r="A5795" s="94">
        <v>44651</v>
      </c>
      <c r="B5795" s="57" t="s">
        <v>212</v>
      </c>
      <c r="C5795" s="57" t="s">
        <v>113</v>
      </c>
      <c r="D5795" s="19" t="str">
        <f t="shared" si="540"/>
        <v>Defensives</v>
      </c>
      <c r="E5795" s="19" t="str">
        <f t="shared" si="541"/>
        <v>Defensives</v>
      </c>
      <c r="F5795" s="100">
        <v>3.29E-3</v>
      </c>
      <c r="G5795" s="101">
        <v>4.9379999999999997</v>
      </c>
      <c r="H5795" s="98">
        <v>0.46927000000000002</v>
      </c>
      <c r="I5795" s="20">
        <f t="shared" si="542"/>
        <v>1</v>
      </c>
      <c r="J5795" s="102">
        <f t="shared" si="543"/>
        <v>6.6626164439044153E-4</v>
      </c>
      <c r="K5795" s="102">
        <f t="shared" si="544"/>
        <v>1.4197831619119942E-3</v>
      </c>
      <c r="L5795" s="96">
        <f t="shared" si="545"/>
        <v>3.29E-3</v>
      </c>
    </row>
    <row r="5796" spans="1:12" ht="13.95" customHeight="1" x14ac:dyDescent="0.3">
      <c r="A5796" s="94">
        <v>44681</v>
      </c>
      <c r="B5796" s="57" t="s">
        <v>212</v>
      </c>
      <c r="C5796" s="57" t="s">
        <v>113</v>
      </c>
      <c r="D5796" s="19" t="str">
        <f t="shared" si="540"/>
        <v>Defensives</v>
      </c>
      <c r="E5796" s="19" t="str">
        <f t="shared" si="541"/>
        <v>Defensives</v>
      </c>
      <c r="F5796" s="100">
        <v>3.2399999999999998E-3</v>
      </c>
      <c r="G5796" s="101">
        <v>4.5190000000000001</v>
      </c>
      <c r="H5796" s="98">
        <v>0.70157999999999998</v>
      </c>
      <c r="I5796" s="20">
        <f t="shared" si="542"/>
        <v>1</v>
      </c>
      <c r="J5796" s="102">
        <f t="shared" si="543"/>
        <v>7.1697278158884699E-4</v>
      </c>
      <c r="K5796" s="102">
        <f t="shared" si="544"/>
        <v>1.021940165895332E-3</v>
      </c>
      <c r="L5796" s="96">
        <f t="shared" si="545"/>
        <v>3.2399999999999998E-3</v>
      </c>
    </row>
    <row r="5797" spans="1:12" ht="13.95" customHeight="1" x14ac:dyDescent="0.3">
      <c r="A5797" s="94">
        <v>44712</v>
      </c>
      <c r="B5797" s="57" t="s">
        <v>212</v>
      </c>
      <c r="C5797" s="57" t="s">
        <v>113</v>
      </c>
      <c r="D5797" s="19" t="str">
        <f t="shared" si="540"/>
        <v>Defensives</v>
      </c>
      <c r="E5797" s="19" t="str">
        <f t="shared" si="541"/>
        <v>Defensives</v>
      </c>
      <c r="F5797" s="100">
        <v>2.66E-3</v>
      </c>
      <c r="G5797" s="101">
        <v>4.0860000000000003</v>
      </c>
      <c r="H5797" s="98">
        <v>0.51804000000000006</v>
      </c>
      <c r="I5797" s="20">
        <f t="shared" si="542"/>
        <v>1</v>
      </c>
      <c r="J5797" s="102">
        <f t="shared" si="543"/>
        <v>6.5100342633382278E-4</v>
      </c>
      <c r="K5797" s="102">
        <f t="shared" si="544"/>
        <v>1.2566663314296633E-3</v>
      </c>
      <c r="L5797" s="96">
        <f t="shared" si="545"/>
        <v>2.66E-3</v>
      </c>
    </row>
    <row r="5798" spans="1:12" ht="13.95" customHeight="1" x14ac:dyDescent="0.3">
      <c r="A5798" s="94">
        <v>44742</v>
      </c>
      <c r="B5798" s="57" t="s">
        <v>212</v>
      </c>
      <c r="C5798" s="57" t="s">
        <v>113</v>
      </c>
      <c r="D5798" s="19" t="str">
        <f t="shared" si="540"/>
        <v>Defensives</v>
      </c>
      <c r="E5798" s="19" t="str">
        <f t="shared" si="541"/>
        <v>Defensives</v>
      </c>
      <c r="F5798" s="100">
        <v>2.31E-3</v>
      </c>
      <c r="G5798" s="101">
        <v>3.202</v>
      </c>
      <c r="H5798" s="98">
        <v>0.43757000000000001</v>
      </c>
      <c r="I5798" s="20">
        <f t="shared" si="542"/>
        <v>1</v>
      </c>
      <c r="J5798" s="102">
        <f t="shared" si="543"/>
        <v>7.2142410993129293E-4</v>
      </c>
      <c r="K5798" s="102">
        <f t="shared" si="544"/>
        <v>1.6487056012324723E-3</v>
      </c>
      <c r="L5798" s="96">
        <f t="shared" si="545"/>
        <v>2.31E-3</v>
      </c>
    </row>
    <row r="5799" spans="1:12" ht="13.95" customHeight="1" x14ac:dyDescent="0.3">
      <c r="A5799" s="94">
        <v>44773</v>
      </c>
      <c r="B5799" s="57" t="s">
        <v>212</v>
      </c>
      <c r="C5799" s="57" t="s">
        <v>113</v>
      </c>
      <c r="D5799" s="19" t="str">
        <f t="shared" si="540"/>
        <v>Defensives</v>
      </c>
      <c r="E5799" s="19" t="str">
        <f t="shared" si="541"/>
        <v>Defensives</v>
      </c>
      <c r="F5799" s="100">
        <v>2.3900000000000002E-3</v>
      </c>
      <c r="G5799" s="101">
        <v>3.4740000000000002</v>
      </c>
      <c r="H5799" s="98">
        <v>0.45634000000000002</v>
      </c>
      <c r="I5799" s="20">
        <f t="shared" si="542"/>
        <v>1</v>
      </c>
      <c r="J5799" s="102">
        <f t="shared" si="543"/>
        <v>6.8796776050662062E-4</v>
      </c>
      <c r="K5799" s="102">
        <f t="shared" si="544"/>
        <v>1.5075771584928356E-3</v>
      </c>
      <c r="L5799" s="96">
        <f t="shared" si="545"/>
        <v>2.3900000000000002E-3</v>
      </c>
    </row>
    <row r="5800" spans="1:12" ht="13.95" customHeight="1" x14ac:dyDescent="0.3">
      <c r="A5800" s="94">
        <v>44804</v>
      </c>
      <c r="B5800" s="57" t="s">
        <v>212</v>
      </c>
      <c r="C5800" s="57" t="s">
        <v>113</v>
      </c>
      <c r="D5800" s="19" t="str">
        <f t="shared" si="540"/>
        <v>Defensives</v>
      </c>
      <c r="E5800" s="19" t="str">
        <f t="shared" si="541"/>
        <v>Defensives</v>
      </c>
      <c r="F5800" s="100">
        <v>2.32E-3</v>
      </c>
      <c r="G5800" s="101">
        <v>3.9009999999999998</v>
      </c>
      <c r="H5800" s="98">
        <v>0.41243000000000002</v>
      </c>
      <c r="I5800" s="20">
        <f t="shared" si="542"/>
        <v>1</v>
      </c>
      <c r="J5800" s="102">
        <f t="shared" si="543"/>
        <v>5.9471930274288649E-4</v>
      </c>
      <c r="K5800" s="102">
        <f t="shared" si="544"/>
        <v>1.4419884652980784E-3</v>
      </c>
      <c r="L5800" s="96">
        <f t="shared" si="545"/>
        <v>2.32E-3</v>
      </c>
    </row>
    <row r="5801" spans="1:12" ht="13.95" customHeight="1" x14ac:dyDescent="0.3">
      <c r="A5801" s="94">
        <v>44834</v>
      </c>
      <c r="B5801" s="57" t="s">
        <v>212</v>
      </c>
      <c r="C5801" s="57" t="s">
        <v>113</v>
      </c>
      <c r="D5801" s="19" t="str">
        <f t="shared" si="540"/>
        <v>Defensives</v>
      </c>
      <c r="E5801" s="19" t="str">
        <f t="shared" si="541"/>
        <v>Defensives</v>
      </c>
      <c r="F5801" s="100">
        <v>1.5100000000000001E-3</v>
      </c>
      <c r="G5801" s="101">
        <v>3.0470000000000002</v>
      </c>
      <c r="H5801" s="98">
        <v>0.37366999999999989</v>
      </c>
      <c r="I5801" s="20">
        <f t="shared" si="542"/>
        <v>1</v>
      </c>
      <c r="J5801" s="102">
        <f t="shared" si="543"/>
        <v>4.9556941253692157E-4</v>
      </c>
      <c r="K5801" s="102">
        <f t="shared" si="544"/>
        <v>1.3262221011505384E-3</v>
      </c>
      <c r="L5801" s="96">
        <f t="shared" si="545"/>
        <v>1.5100000000000001E-3</v>
      </c>
    </row>
    <row r="5802" spans="1:12" ht="13.95" customHeight="1" x14ac:dyDescent="0.3">
      <c r="A5802" s="94">
        <v>44865</v>
      </c>
      <c r="B5802" s="57" t="s">
        <v>212</v>
      </c>
      <c r="C5802" s="57" t="s">
        <v>113</v>
      </c>
      <c r="D5802" s="19" t="str">
        <f t="shared" si="540"/>
        <v>Defensives</v>
      </c>
      <c r="E5802" s="19" t="str">
        <f t="shared" si="541"/>
        <v>Defensives</v>
      </c>
      <c r="F5802" s="100">
        <v>1.5499999999999999E-3</v>
      </c>
      <c r="G5802" s="101">
        <v>3.4750000000000001</v>
      </c>
      <c r="H5802" s="98">
        <v>0.26696999999999999</v>
      </c>
      <c r="I5802" s="20">
        <f t="shared" si="542"/>
        <v>1</v>
      </c>
      <c r="J5802" s="102">
        <f t="shared" si="543"/>
        <v>4.4604316546762585E-4</v>
      </c>
      <c r="K5802" s="102">
        <f t="shared" si="544"/>
        <v>1.6707613794344903E-3</v>
      </c>
      <c r="L5802" s="96">
        <f t="shared" si="545"/>
        <v>1.5499999999999999E-3</v>
      </c>
    </row>
    <row r="5803" spans="1:12" ht="13.95" customHeight="1" x14ac:dyDescent="0.3">
      <c r="A5803" s="94">
        <v>44895</v>
      </c>
      <c r="B5803" s="57" t="s">
        <v>212</v>
      </c>
      <c r="C5803" s="57" t="s">
        <v>113</v>
      </c>
      <c r="D5803" s="19" t="str">
        <f t="shared" si="540"/>
        <v>Defensives</v>
      </c>
      <c r="E5803" s="19" t="str">
        <f t="shared" si="541"/>
        <v>Defensives</v>
      </c>
      <c r="F5803" s="100">
        <v>1.33E-3</v>
      </c>
      <c r="G5803" s="101">
        <v>3.0070000000000001</v>
      </c>
      <c r="H5803" s="98">
        <v>0.30171999999999999</v>
      </c>
      <c r="I5803" s="20">
        <f t="shared" si="542"/>
        <v>1</v>
      </c>
      <c r="J5803" s="102">
        <f t="shared" si="543"/>
        <v>4.4230129697372798E-4</v>
      </c>
      <c r="K5803" s="102">
        <f t="shared" si="544"/>
        <v>1.465932974193716E-3</v>
      </c>
      <c r="L5803" s="96">
        <f t="shared" si="545"/>
        <v>1.33E-3</v>
      </c>
    </row>
    <row r="5804" spans="1:12" ht="13.95" customHeight="1" x14ac:dyDescent="0.3">
      <c r="A5804" s="94">
        <v>44926</v>
      </c>
      <c r="B5804" s="57" t="s">
        <v>212</v>
      </c>
      <c r="C5804" s="57" t="s">
        <v>113</v>
      </c>
      <c r="D5804" s="19" t="str">
        <f t="shared" si="540"/>
        <v>Defensives</v>
      </c>
      <c r="E5804" s="19" t="str">
        <f t="shared" si="541"/>
        <v>Defensives</v>
      </c>
      <c r="F5804" s="100">
        <v>1.42E-3</v>
      </c>
      <c r="G5804" s="101">
        <v>3.4260000000000002</v>
      </c>
      <c r="H5804" s="98">
        <v>0.33446999999999999</v>
      </c>
      <c r="I5804" s="20">
        <f t="shared" si="542"/>
        <v>1</v>
      </c>
      <c r="J5804" s="102">
        <f t="shared" si="543"/>
        <v>4.1447752481027435E-4</v>
      </c>
      <c r="K5804" s="102">
        <f t="shared" si="544"/>
        <v>1.2392068789735234E-3</v>
      </c>
      <c r="L5804" s="96">
        <f t="shared" si="545"/>
        <v>1.42E-3</v>
      </c>
    </row>
    <row r="5805" spans="1:12" ht="13.95" customHeight="1" x14ac:dyDescent="0.3">
      <c r="A5805" s="94">
        <v>44957</v>
      </c>
      <c r="B5805" s="57" t="s">
        <v>212</v>
      </c>
      <c r="C5805" s="57" t="s">
        <v>113</v>
      </c>
      <c r="D5805" s="19" t="str">
        <f t="shared" si="540"/>
        <v>Defensives</v>
      </c>
      <c r="E5805" s="19" t="str">
        <f t="shared" si="541"/>
        <v>Defensives</v>
      </c>
      <c r="F5805" s="100">
        <v>1.2199999999999999E-3</v>
      </c>
      <c r="G5805" s="101">
        <v>3.1059999999999999</v>
      </c>
      <c r="H5805" s="98">
        <v>0.22066</v>
      </c>
      <c r="I5805" s="20">
        <f t="shared" si="542"/>
        <v>1</v>
      </c>
      <c r="J5805" s="102">
        <f t="shared" si="543"/>
        <v>3.9278815196394076E-4</v>
      </c>
      <c r="K5805" s="102">
        <f t="shared" si="544"/>
        <v>1.7800605092175327E-3</v>
      </c>
      <c r="L5805" s="96">
        <f t="shared" si="545"/>
        <v>1.2199999999999999E-3</v>
      </c>
    </row>
    <row r="5806" spans="1:12" ht="13.95" customHeight="1" x14ac:dyDescent="0.3">
      <c r="A5806" s="94">
        <v>44985</v>
      </c>
      <c r="B5806" s="57" t="s">
        <v>212</v>
      </c>
      <c r="C5806" s="57" t="s">
        <v>113</v>
      </c>
      <c r="D5806" s="19" t="str">
        <f t="shared" si="540"/>
        <v>Defensives</v>
      </c>
      <c r="E5806" s="19" t="str">
        <f t="shared" si="541"/>
        <v>Defensives</v>
      </c>
      <c r="F5806" s="100">
        <v>1.09E-3</v>
      </c>
      <c r="G5806" s="101">
        <v>4.01</v>
      </c>
      <c r="H5806" s="98">
        <v>0.14038999999999999</v>
      </c>
      <c r="I5806" s="20">
        <f t="shared" si="542"/>
        <v>1</v>
      </c>
      <c r="J5806" s="102">
        <f t="shared" si="543"/>
        <v>2.7182044887780551E-4</v>
      </c>
      <c r="K5806" s="102">
        <f t="shared" si="544"/>
        <v>1.9361809878040142E-3</v>
      </c>
      <c r="L5806" s="96">
        <f t="shared" si="545"/>
        <v>1.09E-3</v>
      </c>
    </row>
    <row r="5807" spans="1:12" ht="13.95" customHeight="1" x14ac:dyDescent="0.3">
      <c r="A5807" s="94">
        <v>45016</v>
      </c>
      <c r="B5807" s="57" t="s">
        <v>212</v>
      </c>
      <c r="C5807" s="57" t="s">
        <v>113</v>
      </c>
      <c r="D5807" s="19" t="str">
        <f t="shared" si="540"/>
        <v>Defensives</v>
      </c>
      <c r="E5807" s="19" t="str">
        <f t="shared" si="541"/>
        <v>Defensives</v>
      </c>
      <c r="F5807" s="100">
        <v>1.17E-3</v>
      </c>
      <c r="G5807" s="101">
        <v>4.141</v>
      </c>
      <c r="H5807" s="98">
        <v>9.6509999999999999E-2</v>
      </c>
      <c r="I5807" s="20">
        <f t="shared" si="542"/>
        <v>1</v>
      </c>
      <c r="J5807" s="102">
        <f t="shared" si="543"/>
        <v>2.8254044916686794E-4</v>
      </c>
      <c r="K5807" s="102">
        <f t="shared" si="544"/>
        <v>2.9275769264000408E-3</v>
      </c>
      <c r="L5807" s="96">
        <f t="shared" si="545"/>
        <v>1.17E-3</v>
      </c>
    </row>
    <row r="5808" spans="1:12" ht="13.95" customHeight="1" x14ac:dyDescent="0.3">
      <c r="A5808" s="94">
        <v>45046</v>
      </c>
      <c r="B5808" s="57" t="s">
        <v>212</v>
      </c>
      <c r="C5808" s="57" t="s">
        <v>113</v>
      </c>
      <c r="D5808" s="19" t="str">
        <f t="shared" si="540"/>
        <v>Defensives</v>
      </c>
      <c r="E5808" s="19" t="str">
        <f t="shared" si="541"/>
        <v>Defensives</v>
      </c>
      <c r="F5808" s="100">
        <v>1.0399999999999999E-3</v>
      </c>
      <c r="G5808" s="101">
        <v>5.1260000000000003</v>
      </c>
      <c r="H5808" s="98">
        <v>5.0010000000000013E-2</v>
      </c>
      <c r="I5808" s="20">
        <f t="shared" si="542"/>
        <v>1</v>
      </c>
      <c r="J5808" s="102">
        <f t="shared" si="543"/>
        <v>2.0288724151385092E-4</v>
      </c>
      <c r="K5808" s="102">
        <f t="shared" si="544"/>
        <v>4.0569334435882993E-3</v>
      </c>
      <c r="L5808" s="96">
        <f t="shared" si="545"/>
        <v>1.0399999999999999E-3</v>
      </c>
    </row>
    <row r="5809" spans="1:12" ht="13.95" customHeight="1" x14ac:dyDescent="0.3">
      <c r="A5809" s="94">
        <v>45077</v>
      </c>
      <c r="B5809" s="57" t="s">
        <v>212</v>
      </c>
      <c r="C5809" s="57" t="s">
        <v>113</v>
      </c>
      <c r="D5809" s="19" t="str">
        <f t="shared" si="540"/>
        <v>Defensives</v>
      </c>
      <c r="E5809" s="19" t="str">
        <f t="shared" si="541"/>
        <v>Defensives</v>
      </c>
      <c r="F5809" s="100">
        <v>1.0200000000000001E-3</v>
      </c>
      <c r="G5809" s="101">
        <v>8.0359999999999996</v>
      </c>
      <c r="H5809" s="98">
        <v>7.6090000000000005E-2</v>
      </c>
      <c r="I5809" s="20">
        <f t="shared" si="542"/>
        <v>1</v>
      </c>
      <c r="J5809" s="102">
        <f t="shared" si="543"/>
        <v>1.2692882030861127E-4</v>
      </c>
      <c r="K5809" s="102">
        <f t="shared" si="544"/>
        <v>1.6681406270023821E-3</v>
      </c>
      <c r="L5809" s="96">
        <f t="shared" si="545"/>
        <v>1.0200000000000001E-3</v>
      </c>
    </row>
    <row r="5810" spans="1:12" ht="13.95" customHeight="1" x14ac:dyDescent="0.3">
      <c r="A5810" s="94">
        <v>45107</v>
      </c>
      <c r="B5810" s="57" t="s">
        <v>212</v>
      </c>
      <c r="C5810" s="57" t="s">
        <v>113</v>
      </c>
      <c r="D5810" s="19" t="str">
        <f t="shared" si="540"/>
        <v>Defensives</v>
      </c>
      <c r="E5810" s="19" t="str">
        <f t="shared" si="541"/>
        <v>Defensives</v>
      </c>
      <c r="F5810" s="100">
        <v>1.0399999999999999E-3</v>
      </c>
      <c r="G5810" s="101">
        <v>12.2</v>
      </c>
      <c r="H5810" s="98">
        <v>8.653000000000001E-2</v>
      </c>
      <c r="I5810" s="20">
        <f t="shared" si="542"/>
        <v>1</v>
      </c>
      <c r="J5810" s="102">
        <f t="shared" si="543"/>
        <v>8.5245901639344256E-5</v>
      </c>
      <c r="K5810" s="102">
        <f t="shared" si="544"/>
        <v>9.8516007904015084E-4</v>
      </c>
      <c r="L5810" s="96">
        <f t="shared" si="545"/>
        <v>1.0399999999999999E-3</v>
      </c>
    </row>
    <row r="5811" spans="1:12" ht="13.95" customHeight="1" x14ac:dyDescent="0.3">
      <c r="A5811" s="94">
        <v>45138</v>
      </c>
      <c r="B5811" s="57" t="s">
        <v>212</v>
      </c>
      <c r="C5811" s="57" t="s">
        <v>113</v>
      </c>
      <c r="D5811" s="19" t="str">
        <f t="shared" si="540"/>
        <v>Defensives</v>
      </c>
      <c r="E5811" s="19" t="str">
        <f t="shared" si="541"/>
        <v>Defensives</v>
      </c>
      <c r="F5811" s="100">
        <v>1.0200000000000001E-3</v>
      </c>
      <c r="G5811" s="101">
        <v>53.19</v>
      </c>
      <c r="H5811" s="98">
        <v>5.0319999999999997E-2</v>
      </c>
      <c r="I5811" s="20">
        <f t="shared" si="542"/>
        <v>1</v>
      </c>
      <c r="J5811" s="102">
        <f t="shared" si="543"/>
        <v>1.9176536943034408E-5</v>
      </c>
      <c r="K5811" s="102">
        <f t="shared" si="544"/>
        <v>3.8109175165012735E-4</v>
      </c>
      <c r="L5811" s="96">
        <f t="shared" si="545"/>
        <v>1.0200000000000001E-3</v>
      </c>
    </row>
    <row r="5812" spans="1:12" ht="13.95" customHeight="1" x14ac:dyDescent="0.3">
      <c r="A5812" s="94">
        <v>45169</v>
      </c>
      <c r="B5812" s="57" t="s">
        <v>212</v>
      </c>
      <c r="C5812" s="57" t="s">
        <v>113</v>
      </c>
      <c r="D5812" s="19" t="str">
        <f t="shared" si="540"/>
        <v>Defensives</v>
      </c>
      <c r="E5812" s="19" t="str">
        <f t="shared" si="541"/>
        <v>Defensives</v>
      </c>
      <c r="F5812" s="100">
        <v>1.6000000000000001E-3</v>
      </c>
      <c r="G5812" s="101">
        <v>54.707000000000001</v>
      </c>
      <c r="H5812" s="98">
        <v>-0.69275999999999993</v>
      </c>
      <c r="I5812" s="20">
        <f t="shared" si="542"/>
        <v>0</v>
      </c>
      <c r="J5812" s="102">
        <f t="shared" si="543"/>
        <v>0</v>
      </c>
      <c r="K5812" s="102">
        <f t="shared" si="544"/>
        <v>0</v>
      </c>
      <c r="L5812" s="96">
        <f t="shared" si="545"/>
        <v>0</v>
      </c>
    </row>
    <row r="5813" spans="1:12" ht="13.95" customHeight="1" x14ac:dyDescent="0.3">
      <c r="A5813" s="94">
        <v>45199</v>
      </c>
      <c r="B5813" s="57" t="s">
        <v>212</v>
      </c>
      <c r="C5813" s="57" t="s">
        <v>113</v>
      </c>
      <c r="D5813" s="19" t="str">
        <f t="shared" si="540"/>
        <v>Defensives</v>
      </c>
      <c r="E5813" s="19" t="str">
        <f t="shared" si="541"/>
        <v>Defensives</v>
      </c>
      <c r="F5813" s="100">
        <v>1.0200000000000001E-3</v>
      </c>
      <c r="G5813" s="101">
        <v>54.707000000000001</v>
      </c>
      <c r="H5813" s="98">
        <v>-1.1748799999999999</v>
      </c>
      <c r="I5813" s="20">
        <f t="shared" si="542"/>
        <v>0</v>
      </c>
      <c r="J5813" s="102">
        <f t="shared" si="543"/>
        <v>0</v>
      </c>
      <c r="K5813" s="102">
        <f t="shared" si="544"/>
        <v>0</v>
      </c>
      <c r="L5813" s="96">
        <f t="shared" si="545"/>
        <v>0</v>
      </c>
    </row>
    <row r="5814" spans="1:12" ht="13.95" customHeight="1" x14ac:dyDescent="0.3">
      <c r="A5814" s="94">
        <v>45230</v>
      </c>
      <c r="B5814" s="57" t="s">
        <v>212</v>
      </c>
      <c r="C5814" s="57" t="s">
        <v>113</v>
      </c>
      <c r="D5814" s="19" t="str">
        <f t="shared" si="540"/>
        <v>Defensives</v>
      </c>
      <c r="E5814" s="19" t="str">
        <f t="shared" si="541"/>
        <v>Defensives</v>
      </c>
      <c r="F5814" s="100">
        <v>9.6000000000000002E-4</v>
      </c>
      <c r="G5814" s="101">
        <v>54.707000000000001</v>
      </c>
      <c r="H5814" s="98">
        <v>-1.27597</v>
      </c>
      <c r="I5814" s="20">
        <f t="shared" si="542"/>
        <v>0</v>
      </c>
      <c r="J5814" s="102">
        <f t="shared" si="543"/>
        <v>0</v>
      </c>
      <c r="K5814" s="102">
        <f t="shared" si="544"/>
        <v>0</v>
      </c>
      <c r="L5814" s="96">
        <f t="shared" si="545"/>
        <v>0</v>
      </c>
    </row>
    <row r="5815" spans="1:12" ht="13.95" customHeight="1" x14ac:dyDescent="0.3">
      <c r="A5815" s="94">
        <v>45260</v>
      </c>
      <c r="B5815" s="57" t="s">
        <v>212</v>
      </c>
      <c r="C5815" s="57" t="s">
        <v>113</v>
      </c>
      <c r="D5815" s="19" t="str">
        <f t="shared" si="540"/>
        <v>Defensives</v>
      </c>
      <c r="E5815" s="19" t="str">
        <f t="shared" si="541"/>
        <v>Defensives</v>
      </c>
      <c r="F5815" s="100">
        <v>1.2899999999999999E-3</v>
      </c>
      <c r="G5815" s="101">
        <v>147.273</v>
      </c>
      <c r="H5815" s="98">
        <v>3.4930000000000003E-2</v>
      </c>
      <c r="I5815" s="20">
        <f t="shared" si="542"/>
        <v>0</v>
      </c>
      <c r="J5815" s="102">
        <f t="shared" si="543"/>
        <v>0</v>
      </c>
      <c r="K5815" s="102">
        <f t="shared" si="544"/>
        <v>0</v>
      </c>
      <c r="L5815" s="96">
        <f t="shared" si="545"/>
        <v>0</v>
      </c>
    </row>
    <row r="5816" spans="1:12" ht="13.95" customHeight="1" x14ac:dyDescent="0.3">
      <c r="A5816" s="94">
        <v>45291</v>
      </c>
      <c r="B5816" s="57" t="s">
        <v>212</v>
      </c>
      <c r="C5816" s="57" t="s">
        <v>113</v>
      </c>
      <c r="D5816" s="19" t="str">
        <f t="shared" si="540"/>
        <v>Defensives</v>
      </c>
      <c r="E5816" s="19" t="str">
        <f t="shared" si="541"/>
        <v>Defensives</v>
      </c>
      <c r="F5816" s="100">
        <v>1.41E-3</v>
      </c>
      <c r="G5816" s="101">
        <v>34.421999999999997</v>
      </c>
      <c r="H5816" s="98">
        <v>5.3060000000000003E-2</v>
      </c>
      <c r="I5816" s="20">
        <f t="shared" si="542"/>
        <v>1</v>
      </c>
      <c r="J5816" s="102">
        <f t="shared" si="543"/>
        <v>4.0962175352971942E-5</v>
      </c>
      <c r="K5816" s="102">
        <f t="shared" si="544"/>
        <v>7.7199727389694567E-4</v>
      </c>
      <c r="L5816" s="96">
        <f t="shared" si="545"/>
        <v>1.41E-3</v>
      </c>
    </row>
    <row r="5817" spans="1:12" ht="13.95" customHeight="1" x14ac:dyDescent="0.3">
      <c r="A5817" s="94">
        <v>45322</v>
      </c>
      <c r="B5817" s="57" t="s">
        <v>212</v>
      </c>
      <c r="C5817" s="57" t="s">
        <v>113</v>
      </c>
      <c r="D5817" s="19" t="str">
        <f t="shared" si="540"/>
        <v>Defensives</v>
      </c>
      <c r="E5817" s="19" t="str">
        <f t="shared" si="541"/>
        <v>Defensives</v>
      </c>
      <c r="F5817" s="100">
        <v>1.4300000000000001E-3</v>
      </c>
      <c r="G5817" s="101">
        <v>43.006</v>
      </c>
      <c r="H5817" s="98">
        <v>4.7030000000000002E-2</v>
      </c>
      <c r="I5817" s="20">
        <f t="shared" si="542"/>
        <v>1</v>
      </c>
      <c r="J5817" s="102">
        <f t="shared" si="543"/>
        <v>3.3251174254755154E-5</v>
      </c>
      <c r="K5817" s="102">
        <f t="shared" si="544"/>
        <v>7.0702050297161709E-4</v>
      </c>
      <c r="L5817" s="96">
        <f t="shared" si="545"/>
        <v>1.4300000000000001E-3</v>
      </c>
    </row>
    <row r="5818" spans="1:12" ht="13.95" customHeight="1" x14ac:dyDescent="0.3">
      <c r="A5818" s="94">
        <v>45351</v>
      </c>
      <c r="B5818" s="57" t="s">
        <v>212</v>
      </c>
      <c r="C5818" s="57" t="s">
        <v>113</v>
      </c>
      <c r="D5818" s="19" t="str">
        <f t="shared" si="540"/>
        <v>Defensives</v>
      </c>
      <c r="E5818" s="19" t="str">
        <f t="shared" si="541"/>
        <v>Defensives</v>
      </c>
      <c r="F5818" s="100">
        <v>1.5E-3</v>
      </c>
      <c r="G5818" s="101">
        <v>43.420999999999999</v>
      </c>
      <c r="H5818" s="98">
        <v>1.389E-2</v>
      </c>
      <c r="I5818" s="20">
        <f t="shared" si="542"/>
        <v>1</v>
      </c>
      <c r="J5818" s="102">
        <f t="shared" si="543"/>
        <v>3.4545496418783537E-5</v>
      </c>
      <c r="K5818" s="102">
        <f t="shared" si="544"/>
        <v>2.4870767760103341E-3</v>
      </c>
      <c r="L5818" s="96">
        <f t="shared" si="545"/>
        <v>1.5E-3</v>
      </c>
    </row>
    <row r="5819" spans="1:12" ht="13.95" customHeight="1" x14ac:dyDescent="0.3">
      <c r="A5819" s="94">
        <v>45382</v>
      </c>
      <c r="B5819" s="57" t="s">
        <v>212</v>
      </c>
      <c r="C5819" s="57" t="s">
        <v>113</v>
      </c>
      <c r="D5819" s="19" t="str">
        <f t="shared" si="540"/>
        <v>Defensives</v>
      </c>
      <c r="E5819" s="19" t="str">
        <f t="shared" si="541"/>
        <v>Defensives</v>
      </c>
      <c r="F5819" s="100">
        <v>1.58E-3</v>
      </c>
      <c r="G5819" s="101">
        <v>43.420999999999999</v>
      </c>
      <c r="H5819" s="98">
        <v>-7.6800000000000002E-3</v>
      </c>
      <c r="I5819" s="20">
        <f t="shared" si="542"/>
        <v>0</v>
      </c>
      <c r="J5819" s="102">
        <f t="shared" si="543"/>
        <v>0</v>
      </c>
      <c r="K5819" s="102">
        <f t="shared" si="544"/>
        <v>0</v>
      </c>
      <c r="L5819" s="96">
        <f t="shared" si="545"/>
        <v>0</v>
      </c>
    </row>
    <row r="5820" spans="1:12" ht="13.95" customHeight="1" x14ac:dyDescent="0.3">
      <c r="A5820" s="94">
        <v>45412</v>
      </c>
      <c r="B5820" s="57" t="s">
        <v>212</v>
      </c>
      <c r="C5820" s="57" t="s">
        <v>113</v>
      </c>
      <c r="D5820" s="19" t="str">
        <f t="shared" si="540"/>
        <v>Defensives</v>
      </c>
      <c r="E5820" s="19" t="str">
        <f t="shared" si="541"/>
        <v>Defensives</v>
      </c>
      <c r="F5820" s="100">
        <v>1.49E-3</v>
      </c>
      <c r="G5820" s="101">
        <v>43.420999999999999</v>
      </c>
      <c r="H5820" s="98">
        <v>7.4099999999999999E-3</v>
      </c>
      <c r="I5820" s="20">
        <f t="shared" si="542"/>
        <v>0</v>
      </c>
      <c r="J5820" s="102">
        <f t="shared" si="543"/>
        <v>0</v>
      </c>
      <c r="K5820" s="102">
        <f t="shared" si="544"/>
        <v>0</v>
      </c>
      <c r="L5820" s="96">
        <f t="shared" si="545"/>
        <v>0</v>
      </c>
    </row>
    <row r="5821" spans="1:12" ht="13.95" customHeight="1" x14ac:dyDescent="0.3">
      <c r="A5821" s="94">
        <v>45443</v>
      </c>
      <c r="B5821" s="57" t="s">
        <v>212</v>
      </c>
      <c r="C5821" s="57" t="s">
        <v>113</v>
      </c>
      <c r="D5821" s="19" t="str">
        <f t="shared" si="540"/>
        <v>Defensives</v>
      </c>
      <c r="E5821" s="19" t="str">
        <f t="shared" si="541"/>
        <v>Defensives</v>
      </c>
      <c r="F5821" s="100">
        <v>1.8500000000000001E-3</v>
      </c>
      <c r="G5821" s="101">
        <v>58.75</v>
      </c>
      <c r="H5821" s="98">
        <v>3.3999999999999998E-3</v>
      </c>
      <c r="I5821" s="20">
        <f t="shared" si="542"/>
        <v>0</v>
      </c>
      <c r="J5821" s="102">
        <f t="shared" si="543"/>
        <v>0</v>
      </c>
      <c r="K5821" s="102">
        <f t="shared" si="544"/>
        <v>0</v>
      </c>
      <c r="L5821" s="96">
        <f t="shared" si="545"/>
        <v>0</v>
      </c>
    </row>
    <row r="5822" spans="1:12" ht="13.95" customHeight="1" x14ac:dyDescent="0.3">
      <c r="A5822" s="94">
        <v>45473</v>
      </c>
      <c r="B5822" s="57" t="s">
        <v>212</v>
      </c>
      <c r="C5822" s="57" t="s">
        <v>113</v>
      </c>
      <c r="D5822" s="19" t="str">
        <f t="shared" si="540"/>
        <v>Defensives</v>
      </c>
      <c r="E5822" s="19" t="str">
        <f t="shared" si="541"/>
        <v>Defensives</v>
      </c>
      <c r="F5822" s="100">
        <v>2.0100000000000001E-3</v>
      </c>
      <c r="G5822" s="101">
        <v>41.552</v>
      </c>
      <c r="H5822" s="98">
        <v>-1.153E-2</v>
      </c>
      <c r="I5822" s="20">
        <f t="shared" si="542"/>
        <v>0</v>
      </c>
      <c r="J5822" s="102">
        <f t="shared" si="543"/>
        <v>0</v>
      </c>
      <c r="K5822" s="102">
        <f t="shared" si="544"/>
        <v>0</v>
      </c>
      <c r="L5822" s="96">
        <f t="shared" si="545"/>
        <v>0</v>
      </c>
    </row>
    <row r="5823" spans="1:12" ht="13.95" customHeight="1" x14ac:dyDescent="0.3">
      <c r="A5823" s="94">
        <v>45504</v>
      </c>
      <c r="B5823" s="57" t="s">
        <v>212</v>
      </c>
      <c r="C5823" s="57" t="s">
        <v>113</v>
      </c>
      <c r="D5823" s="19" t="str">
        <f t="shared" si="540"/>
        <v>Defensives</v>
      </c>
      <c r="E5823" s="19" t="str">
        <f t="shared" si="541"/>
        <v>Defensives</v>
      </c>
      <c r="F5823" s="100">
        <v>1.7799999999999999E-3</v>
      </c>
      <c r="G5823" s="101">
        <v>72.695999999999998</v>
      </c>
      <c r="H5823" s="98">
        <v>-2.4299999999999999E-2</v>
      </c>
      <c r="I5823" s="20">
        <f t="shared" si="542"/>
        <v>0</v>
      </c>
      <c r="J5823" s="102">
        <f t="shared" si="543"/>
        <v>0</v>
      </c>
      <c r="K5823" s="102">
        <f t="shared" si="544"/>
        <v>0</v>
      </c>
      <c r="L5823" s="96">
        <f t="shared" si="545"/>
        <v>0</v>
      </c>
    </row>
    <row r="5824" spans="1:12" ht="13.95" customHeight="1" x14ac:dyDescent="0.3">
      <c r="A5824" s="94">
        <v>45535</v>
      </c>
      <c r="B5824" s="57" t="s">
        <v>212</v>
      </c>
      <c r="C5824" s="57" t="s">
        <v>113</v>
      </c>
      <c r="D5824" s="19" t="str">
        <f t="shared" si="540"/>
        <v>Defensives</v>
      </c>
      <c r="E5824" s="19" t="str">
        <f t="shared" si="541"/>
        <v>Defensives</v>
      </c>
      <c r="F5824" s="100">
        <v>1.9599999999999999E-3</v>
      </c>
      <c r="G5824" s="101">
        <v>121.922</v>
      </c>
      <c r="H5824" s="98">
        <v>-1.5480000000000001E-2</v>
      </c>
      <c r="I5824" s="20">
        <f t="shared" si="542"/>
        <v>0</v>
      </c>
      <c r="J5824" s="102">
        <f t="shared" si="543"/>
        <v>0</v>
      </c>
      <c r="K5824" s="102">
        <f t="shared" si="544"/>
        <v>0</v>
      </c>
      <c r="L5824" s="96">
        <f t="shared" si="545"/>
        <v>0</v>
      </c>
    </row>
    <row r="5825" spans="1:12" ht="13.95" customHeight="1" x14ac:dyDescent="0.3">
      <c r="A5825" s="94">
        <v>45565</v>
      </c>
      <c r="B5825" s="57" t="s">
        <v>212</v>
      </c>
      <c r="C5825" s="57" t="s">
        <v>113</v>
      </c>
      <c r="D5825" s="19" t="str">
        <f t="shared" si="540"/>
        <v>Defensives</v>
      </c>
      <c r="E5825" s="19" t="str">
        <f t="shared" si="541"/>
        <v>Defensives</v>
      </c>
      <c r="F5825" s="100">
        <v>1.9E-3</v>
      </c>
      <c r="G5825" s="101">
        <v>121.922</v>
      </c>
      <c r="H5825" s="98">
        <v>-4.6899999999999997E-2</v>
      </c>
      <c r="I5825" s="20">
        <f t="shared" si="542"/>
        <v>0</v>
      </c>
      <c r="J5825" s="102">
        <f t="shared" si="543"/>
        <v>0</v>
      </c>
      <c r="K5825" s="102">
        <f t="shared" si="544"/>
        <v>0</v>
      </c>
      <c r="L5825" s="96">
        <f t="shared" si="545"/>
        <v>0</v>
      </c>
    </row>
    <row r="5826" spans="1:12" ht="13.95" customHeight="1" x14ac:dyDescent="0.3">
      <c r="A5826" s="94">
        <v>45596</v>
      </c>
      <c r="B5826" s="57" t="s">
        <v>212</v>
      </c>
      <c r="C5826" s="57" t="s">
        <v>113</v>
      </c>
      <c r="D5826" s="19" t="str">
        <f t="shared" si="540"/>
        <v>Defensives</v>
      </c>
      <c r="E5826" s="19" t="str">
        <f t="shared" si="541"/>
        <v>Defensives</v>
      </c>
      <c r="F5826" s="100">
        <v>2.2200000000000002E-3</v>
      </c>
      <c r="G5826" s="101">
        <v>62.523000000000003</v>
      </c>
      <c r="H5826" s="98">
        <v>-8.0829999999999999E-2</v>
      </c>
      <c r="I5826" s="20">
        <f t="shared" si="542"/>
        <v>0</v>
      </c>
      <c r="J5826" s="102">
        <f t="shared" si="543"/>
        <v>0</v>
      </c>
      <c r="K5826" s="102">
        <f t="shared" si="544"/>
        <v>0</v>
      </c>
      <c r="L5826" s="96">
        <f t="shared" si="545"/>
        <v>0</v>
      </c>
    </row>
    <row r="5827" spans="1:12" ht="13.95" customHeight="1" x14ac:dyDescent="0.3">
      <c r="A5827" s="94">
        <v>45626</v>
      </c>
      <c r="B5827" s="57" t="s">
        <v>212</v>
      </c>
      <c r="C5827" s="57" t="s">
        <v>113</v>
      </c>
      <c r="D5827" s="19" t="str">
        <f t="shared" si="540"/>
        <v>Defensives</v>
      </c>
      <c r="E5827" s="19" t="str">
        <f t="shared" si="541"/>
        <v>Defensives</v>
      </c>
      <c r="F5827" s="100">
        <v>2.7499999999999998E-3</v>
      </c>
      <c r="G5827" s="101">
        <v>61.96</v>
      </c>
      <c r="H5827" s="98">
        <v>-8.3460000000000006E-2</v>
      </c>
      <c r="I5827" s="20">
        <f t="shared" si="542"/>
        <v>0</v>
      </c>
      <c r="J5827" s="102">
        <f t="shared" si="543"/>
        <v>0</v>
      </c>
      <c r="K5827" s="102">
        <f t="shared" si="544"/>
        <v>0</v>
      </c>
      <c r="L5827" s="96">
        <f t="shared" si="545"/>
        <v>0</v>
      </c>
    </row>
    <row r="5828" spans="1:12" ht="13.95" customHeight="1" x14ac:dyDescent="0.3">
      <c r="A5828" s="94">
        <v>45657</v>
      </c>
      <c r="B5828" s="57" t="s">
        <v>212</v>
      </c>
      <c r="C5828" s="57" t="s">
        <v>113</v>
      </c>
      <c r="D5828" s="19" t="str">
        <f t="shared" si="540"/>
        <v>Defensives</v>
      </c>
      <c r="E5828" s="19" t="str">
        <f t="shared" si="541"/>
        <v>Defensives</v>
      </c>
      <c r="F5828" s="100">
        <v>2.65E-3</v>
      </c>
      <c r="G5828" s="101">
        <v>61.96</v>
      </c>
      <c r="H5828" s="98">
        <v>-9.8539999999999989E-2</v>
      </c>
      <c r="I5828" s="20">
        <f t="shared" si="542"/>
        <v>0</v>
      </c>
      <c r="J5828" s="102">
        <f t="shared" si="543"/>
        <v>0</v>
      </c>
      <c r="K5828" s="102">
        <f t="shared" si="544"/>
        <v>0</v>
      </c>
      <c r="L5828" s="96">
        <f t="shared" si="545"/>
        <v>0</v>
      </c>
    </row>
    <row r="5829" spans="1:12" ht="13.95" customHeight="1" x14ac:dyDescent="0.3">
      <c r="A5829" s="94">
        <v>45688</v>
      </c>
      <c r="B5829" s="57" t="s">
        <v>212</v>
      </c>
      <c r="C5829" s="57" t="s">
        <v>113</v>
      </c>
      <c r="D5829" s="19" t="str">
        <f t="shared" ref="D5829:D5892" si="546">VLOOKUP(C5829,GicsMap,2,FALSE)</f>
        <v>Defensives</v>
      </c>
      <c r="E5829" s="19" t="str">
        <f t="shared" ref="E5829:E5892" si="547">IF(D5829="Cyclicals",IF(COUNTIF(GlobalList,B5829)&gt;0,"WEG &amp; Embraer","Cyclicals ex-WEG &amp; Embraer"),D5829)</f>
        <v>Defensives</v>
      </c>
      <c r="F5829" s="100">
        <v>2.3400000000000001E-3</v>
      </c>
      <c r="G5829" s="101">
        <v>61.96</v>
      </c>
      <c r="H5829" s="98">
        <v>-0.82046000000000008</v>
      </c>
      <c r="I5829" s="20">
        <f t="shared" ref="I5829:I5892" si="548">IF(AND(ISNUMBER(G5829),ISNUMBER(H5829),G5829&gt;=PEmin,G5829&lt;=PEmax,H5829&gt;=ROEmin,H5829&lt;=ROEmax),1,0)</f>
        <v>0</v>
      </c>
      <c r="J5829" s="102">
        <f t="shared" ref="J5829:J5892" si="549">IF(I5829=1,F5829/G5829,0)</f>
        <v>0</v>
      </c>
      <c r="K5829" s="102">
        <f t="shared" ref="K5829:K5892" si="550">IF(I5829=1,J5829/H5829,0)</f>
        <v>0</v>
      </c>
      <c r="L5829" s="96">
        <f t="shared" ref="L5829:L5892" si="551">I5829*F5829</f>
        <v>0</v>
      </c>
    </row>
    <row r="5830" spans="1:12" ht="13.95" customHeight="1" x14ac:dyDescent="0.3">
      <c r="A5830" s="94">
        <v>45716</v>
      </c>
      <c r="B5830" s="57" t="s">
        <v>212</v>
      </c>
      <c r="C5830" s="57" t="s">
        <v>113</v>
      </c>
      <c r="D5830" s="19" t="str">
        <f t="shared" si="546"/>
        <v>Defensives</v>
      </c>
      <c r="E5830" s="19" t="str">
        <f t="shared" si="547"/>
        <v>Defensives</v>
      </c>
      <c r="F5830" s="100">
        <v>2.0699999999999998E-3</v>
      </c>
      <c r="G5830" s="101">
        <v>61.96</v>
      </c>
      <c r="H5830" s="98">
        <v>-0.77385000000000004</v>
      </c>
      <c r="I5830" s="20">
        <f t="shared" si="548"/>
        <v>0</v>
      </c>
      <c r="J5830" s="102">
        <f t="shared" si="549"/>
        <v>0</v>
      </c>
      <c r="K5830" s="102">
        <f t="shared" si="550"/>
        <v>0</v>
      </c>
      <c r="L5830" s="96">
        <f t="shared" si="551"/>
        <v>0</v>
      </c>
    </row>
    <row r="5831" spans="1:12" ht="13.95" customHeight="1" x14ac:dyDescent="0.3">
      <c r="A5831" s="94">
        <v>45747</v>
      </c>
      <c r="B5831" s="57" t="s">
        <v>212</v>
      </c>
      <c r="C5831" s="57" t="s">
        <v>113</v>
      </c>
      <c r="D5831" s="19" t="str">
        <f t="shared" si="546"/>
        <v>Defensives</v>
      </c>
      <c r="E5831" s="19" t="str">
        <f t="shared" si="547"/>
        <v>Defensives</v>
      </c>
      <c r="F5831" s="100">
        <v>2.6099999999999999E-3</v>
      </c>
      <c r="G5831" s="101">
        <v>61.96</v>
      </c>
      <c r="H5831" s="98">
        <v>-0.67787000000000008</v>
      </c>
      <c r="I5831" s="20">
        <f t="shared" si="548"/>
        <v>0</v>
      </c>
      <c r="J5831" s="102">
        <f t="shared" si="549"/>
        <v>0</v>
      </c>
      <c r="K5831" s="102">
        <f t="shared" si="550"/>
        <v>0</v>
      </c>
      <c r="L5831" s="96">
        <f t="shared" si="551"/>
        <v>0</v>
      </c>
    </row>
    <row r="5832" spans="1:12" ht="13.95" customHeight="1" x14ac:dyDescent="0.3">
      <c r="A5832" s="94">
        <v>45777</v>
      </c>
      <c r="B5832" s="57" t="s">
        <v>212</v>
      </c>
      <c r="C5832" s="57" t="s">
        <v>113</v>
      </c>
      <c r="D5832" s="19" t="str">
        <f t="shared" si="546"/>
        <v>Defensives</v>
      </c>
      <c r="E5832" s="19" t="str">
        <f t="shared" si="547"/>
        <v>Defensives</v>
      </c>
      <c r="F5832" s="100">
        <v>3.0200000000000001E-3</v>
      </c>
      <c r="G5832" s="101">
        <v>61.96</v>
      </c>
      <c r="H5832" s="98">
        <v>-1.9900000000000001E-2</v>
      </c>
      <c r="I5832" s="20">
        <f t="shared" si="548"/>
        <v>0</v>
      </c>
      <c r="J5832" s="102">
        <f t="shared" si="549"/>
        <v>0</v>
      </c>
      <c r="K5832" s="102">
        <f t="shared" si="550"/>
        <v>0</v>
      </c>
      <c r="L5832" s="96">
        <f t="shared" si="551"/>
        <v>0</v>
      </c>
    </row>
    <row r="5833" spans="1:12" ht="13.95" customHeight="1" x14ac:dyDescent="0.3">
      <c r="A5833" s="94">
        <v>45808</v>
      </c>
      <c r="B5833" s="57" t="s">
        <v>212</v>
      </c>
      <c r="C5833" s="57" t="s">
        <v>113</v>
      </c>
      <c r="D5833" s="19" t="str">
        <f t="shared" si="546"/>
        <v>Defensives</v>
      </c>
      <c r="E5833" s="19" t="str">
        <f t="shared" si="547"/>
        <v>Defensives</v>
      </c>
      <c r="F5833" s="100">
        <v>2.7799999999999999E-3</v>
      </c>
      <c r="G5833" s="101">
        <v>61.96</v>
      </c>
      <c r="H5833" s="98">
        <v>-0.19767999999999999</v>
      </c>
      <c r="I5833" s="20">
        <f t="shared" si="548"/>
        <v>0</v>
      </c>
      <c r="J5833" s="102">
        <f t="shared" si="549"/>
        <v>0</v>
      </c>
      <c r="K5833" s="102">
        <f t="shared" si="550"/>
        <v>0</v>
      </c>
      <c r="L5833" s="96">
        <f t="shared" si="551"/>
        <v>0</v>
      </c>
    </row>
    <row r="5834" spans="1:12" ht="13.95" customHeight="1" x14ac:dyDescent="0.3">
      <c r="A5834" s="94">
        <v>45838</v>
      </c>
      <c r="B5834" s="57" t="s">
        <v>212</v>
      </c>
      <c r="C5834" s="57" t="s">
        <v>113</v>
      </c>
      <c r="D5834" s="19" t="str">
        <f t="shared" si="546"/>
        <v>Defensives</v>
      </c>
      <c r="E5834" s="19" t="str">
        <f t="shared" si="547"/>
        <v>Defensives</v>
      </c>
      <c r="F5834" s="100">
        <v>2.5400000000000002E-3</v>
      </c>
      <c r="G5834" s="101">
        <v>61.96</v>
      </c>
      <c r="H5834" s="98">
        <v>-0.15525</v>
      </c>
      <c r="I5834" s="20">
        <f t="shared" si="548"/>
        <v>0</v>
      </c>
      <c r="J5834" s="102">
        <f t="shared" si="549"/>
        <v>0</v>
      </c>
      <c r="K5834" s="102">
        <f t="shared" si="550"/>
        <v>0</v>
      </c>
      <c r="L5834" s="96">
        <f t="shared" si="551"/>
        <v>0</v>
      </c>
    </row>
    <row r="5835" spans="1:12" ht="13.95" customHeight="1" x14ac:dyDescent="0.3">
      <c r="A5835" s="94">
        <v>45869</v>
      </c>
      <c r="B5835" s="57" t="s">
        <v>212</v>
      </c>
      <c r="C5835" s="57" t="s">
        <v>113</v>
      </c>
      <c r="D5835" s="19" t="str">
        <f t="shared" si="546"/>
        <v>Defensives</v>
      </c>
      <c r="E5835" s="19" t="str">
        <f t="shared" si="547"/>
        <v>Defensives</v>
      </c>
      <c r="F5835" s="100">
        <v>2.4599999999999999E-3</v>
      </c>
      <c r="G5835" s="101">
        <v>61.96</v>
      </c>
      <c r="H5835" s="98">
        <v>-0.55594999999999994</v>
      </c>
      <c r="I5835" s="20">
        <f t="shared" si="548"/>
        <v>0</v>
      </c>
      <c r="J5835" s="102">
        <f t="shared" si="549"/>
        <v>0</v>
      </c>
      <c r="K5835" s="102">
        <f t="shared" si="550"/>
        <v>0</v>
      </c>
      <c r="L5835" s="96">
        <f t="shared" si="551"/>
        <v>0</v>
      </c>
    </row>
    <row r="5836" spans="1:12" ht="13.95" customHeight="1" x14ac:dyDescent="0.3">
      <c r="A5836" s="94">
        <v>45900</v>
      </c>
      <c r="B5836" s="57" t="s">
        <v>212</v>
      </c>
      <c r="C5836" s="57" t="s">
        <v>113</v>
      </c>
      <c r="D5836" s="19" t="str">
        <f t="shared" si="546"/>
        <v>Defensives</v>
      </c>
      <c r="E5836" s="19" t="str">
        <f t="shared" si="547"/>
        <v>Defensives</v>
      </c>
      <c r="F5836" s="100">
        <v>2.2000000000000001E-3</v>
      </c>
      <c r="G5836" s="101">
        <v>61.96</v>
      </c>
      <c r="H5836" s="98">
        <v>-2.937E-2</v>
      </c>
      <c r="I5836" s="20">
        <f t="shared" si="548"/>
        <v>0</v>
      </c>
      <c r="J5836" s="102">
        <f t="shared" si="549"/>
        <v>0</v>
      </c>
      <c r="K5836" s="102">
        <f t="shared" si="550"/>
        <v>0</v>
      </c>
      <c r="L5836" s="96">
        <f t="shared" si="551"/>
        <v>0</v>
      </c>
    </row>
    <row r="5837" spans="1:12" ht="13.95" customHeight="1" x14ac:dyDescent="0.3">
      <c r="A5837" s="94">
        <v>45930</v>
      </c>
      <c r="B5837" s="57" t="s">
        <v>212</v>
      </c>
      <c r="C5837" s="57" t="s">
        <v>113</v>
      </c>
      <c r="D5837" s="19" t="str">
        <f t="shared" si="546"/>
        <v>Defensives</v>
      </c>
      <c r="E5837" s="19" t="str">
        <f t="shared" si="547"/>
        <v>Defensives</v>
      </c>
      <c r="F5837" s="100">
        <v>6.2599999999999999E-3</v>
      </c>
      <c r="G5837" s="101">
        <v>56.41</v>
      </c>
      <c r="H5837" s="98">
        <v>-2.7910000000000001E-2</v>
      </c>
      <c r="I5837" s="20">
        <f t="shared" si="548"/>
        <v>0</v>
      </c>
      <c r="J5837" s="102">
        <f t="shared" si="549"/>
        <v>0</v>
      </c>
      <c r="K5837" s="102">
        <f t="shared" si="550"/>
        <v>0</v>
      </c>
      <c r="L5837" s="96">
        <f t="shared" si="551"/>
        <v>0</v>
      </c>
    </row>
    <row r="5838" spans="1:12" ht="13.95" customHeight="1" x14ac:dyDescent="0.3">
      <c r="A5838" s="94">
        <v>45961</v>
      </c>
      <c r="B5838" s="57" t="s">
        <v>212</v>
      </c>
      <c r="C5838" s="57" t="s">
        <v>113</v>
      </c>
      <c r="D5838" s="19" t="str">
        <f t="shared" si="546"/>
        <v>Defensives</v>
      </c>
      <c r="E5838" s="19" t="str">
        <f t="shared" si="547"/>
        <v>Defensives</v>
      </c>
      <c r="F5838" s="100">
        <v>5.6399999999999992E-3</v>
      </c>
      <c r="G5838" s="101">
        <v>50.734000000000002</v>
      </c>
      <c r="H5838" s="98">
        <v>5.5660000000000001E-2</v>
      </c>
      <c r="I5838" s="20">
        <f t="shared" si="548"/>
        <v>1</v>
      </c>
      <c r="J5838" s="102">
        <f t="shared" si="549"/>
        <v>1.1116805298222098E-4</v>
      </c>
      <c r="K5838" s="102">
        <f t="shared" si="550"/>
        <v>1.9972700859184509E-3</v>
      </c>
      <c r="L5838" s="96">
        <f t="shared" si="551"/>
        <v>5.6399999999999992E-3</v>
      </c>
    </row>
    <row r="5839" spans="1:12" ht="13.95" customHeight="1" x14ac:dyDescent="0.3">
      <c r="A5839" s="94">
        <v>45991</v>
      </c>
      <c r="B5839" s="57" t="s">
        <v>212</v>
      </c>
      <c r="C5839" s="57" t="s">
        <v>113</v>
      </c>
      <c r="D5839" s="19" t="str">
        <f t="shared" si="546"/>
        <v>Defensives</v>
      </c>
      <c r="E5839" s="19" t="str">
        <f t="shared" si="547"/>
        <v>Defensives</v>
      </c>
      <c r="F5839" s="100">
        <v>5.7199999999999994E-3</v>
      </c>
      <c r="G5839" s="101">
        <v>42.41</v>
      </c>
      <c r="H5839" s="98">
        <v>6.0439999999999987E-2</v>
      </c>
      <c r="I5839" s="20">
        <f t="shared" si="548"/>
        <v>1</v>
      </c>
      <c r="J5839" s="102">
        <f t="shared" si="549"/>
        <v>1.3487385050695591E-4</v>
      </c>
      <c r="K5839" s="102">
        <f t="shared" si="550"/>
        <v>2.2315329336028448E-3</v>
      </c>
      <c r="L5839" s="96">
        <f t="shared" si="551"/>
        <v>5.7199999999999994E-3</v>
      </c>
    </row>
    <row r="5840" spans="1:12" ht="13.95" customHeight="1" x14ac:dyDescent="0.3">
      <c r="A5840" s="94">
        <v>46022</v>
      </c>
      <c r="B5840" s="57" t="s">
        <v>212</v>
      </c>
      <c r="C5840" s="57" t="s">
        <v>113</v>
      </c>
      <c r="D5840" s="19" t="str">
        <f t="shared" si="546"/>
        <v>Defensives</v>
      </c>
      <c r="E5840" s="19" t="str">
        <f t="shared" si="547"/>
        <v>Defensives</v>
      </c>
      <c r="F5840" s="100">
        <v>6.0000000000000001E-3</v>
      </c>
      <c r="G5840" s="101">
        <v>44.38</v>
      </c>
      <c r="H5840" s="98">
        <v>5.8400000000000001E-2</v>
      </c>
      <c r="I5840" s="20">
        <f t="shared" si="548"/>
        <v>1</v>
      </c>
      <c r="J5840" s="102">
        <f t="shared" si="549"/>
        <v>1.35196034249662E-4</v>
      </c>
      <c r="K5840" s="102">
        <f t="shared" si="550"/>
        <v>2.315000586466815E-3</v>
      </c>
      <c r="L5840" s="96">
        <f t="shared" si="551"/>
        <v>6.0000000000000001E-3</v>
      </c>
    </row>
    <row r="5841" spans="1:12" ht="13.95" customHeight="1" x14ac:dyDescent="0.3">
      <c r="A5841" s="94">
        <v>46053</v>
      </c>
      <c r="B5841" s="57" t="s">
        <v>212</v>
      </c>
      <c r="C5841" s="57" t="s">
        <v>113</v>
      </c>
      <c r="D5841" s="19" t="str">
        <f t="shared" si="546"/>
        <v>Defensives</v>
      </c>
      <c r="E5841" s="19" t="str">
        <f t="shared" si="547"/>
        <v>Defensives</v>
      </c>
      <c r="F5841" s="100">
        <v>5.4300000000000008E-3</v>
      </c>
      <c r="G5841" s="101">
        <v>37.171999999999997</v>
      </c>
      <c r="H5841" s="98">
        <v>7.6050000000000006E-2</v>
      </c>
      <c r="I5841" s="20">
        <f t="shared" si="548"/>
        <v>1</v>
      </c>
      <c r="J5841" s="102">
        <f t="shared" si="549"/>
        <v>1.4607769288711936E-4</v>
      </c>
      <c r="K5841" s="102">
        <f t="shared" si="550"/>
        <v>1.9208112148207672E-3</v>
      </c>
      <c r="L5841" s="96">
        <f t="shared" si="551"/>
        <v>5.4300000000000008E-3</v>
      </c>
    </row>
    <row r="5842" spans="1:12" ht="13.95" customHeight="1" x14ac:dyDescent="0.3">
      <c r="A5842" s="94">
        <v>46081</v>
      </c>
      <c r="B5842" s="57" t="s">
        <v>212</v>
      </c>
      <c r="C5842" s="57" t="s">
        <v>113</v>
      </c>
      <c r="D5842" s="19" t="str">
        <f t="shared" si="546"/>
        <v>Defensives</v>
      </c>
      <c r="E5842" s="19" t="str">
        <f t="shared" si="547"/>
        <v>Defensives</v>
      </c>
      <c r="F5842" s="100">
        <v>5.7800000000000004E-3</v>
      </c>
      <c r="G5842" s="101">
        <v>56.862000000000002</v>
      </c>
      <c r="H5842" s="98">
        <v>6.6720000000000002E-2</v>
      </c>
      <c r="I5842" s="20">
        <f t="shared" si="548"/>
        <v>1</v>
      </c>
      <c r="J5842" s="102">
        <f t="shared" si="549"/>
        <v>1.0164960782244734E-4</v>
      </c>
      <c r="K5842" s="102">
        <f t="shared" si="550"/>
        <v>1.5235252970990309E-3</v>
      </c>
      <c r="L5842" s="96">
        <f t="shared" si="551"/>
        <v>5.7800000000000004E-3</v>
      </c>
    </row>
    <row r="5843" spans="1:12" ht="13.95" customHeight="1" x14ac:dyDescent="0.3">
      <c r="A5843" s="94">
        <v>46112</v>
      </c>
      <c r="B5843" s="57" t="s">
        <v>212</v>
      </c>
      <c r="C5843" s="57" t="s">
        <v>113</v>
      </c>
      <c r="D5843" s="19" t="str">
        <f t="shared" si="546"/>
        <v>Defensives</v>
      </c>
      <c r="E5843" s="19" t="str">
        <f t="shared" si="547"/>
        <v>Defensives</v>
      </c>
      <c r="F5843" s="100">
        <v>6.11E-3</v>
      </c>
      <c r="G5843" s="101">
        <v>52.582000000000001</v>
      </c>
      <c r="H5843" s="98">
        <v>0.11942</v>
      </c>
      <c r="I5843" s="20">
        <f t="shared" si="548"/>
        <v>1</v>
      </c>
      <c r="J5843" s="102">
        <f t="shared" si="549"/>
        <v>1.1619945989121752E-4</v>
      </c>
      <c r="K5843" s="102">
        <f t="shared" si="550"/>
        <v>9.7303181955466021E-4</v>
      </c>
      <c r="L5843" s="96">
        <f t="shared" si="551"/>
        <v>6.11E-3</v>
      </c>
    </row>
    <row r="5844" spans="1:12" ht="13.95" customHeight="1" x14ac:dyDescent="0.3">
      <c r="A5844" s="94">
        <v>46142</v>
      </c>
      <c r="B5844" s="57" t="s">
        <v>212</v>
      </c>
      <c r="C5844" s="57" t="s">
        <v>113</v>
      </c>
      <c r="D5844" s="19" t="str">
        <f t="shared" si="546"/>
        <v>Defensives</v>
      </c>
      <c r="E5844" s="19" t="str">
        <f t="shared" si="547"/>
        <v>Defensives</v>
      </c>
      <c r="F5844" s="100">
        <v>5.0899999999999999E-3</v>
      </c>
      <c r="G5844" s="101">
        <v>52.326999999999998</v>
      </c>
      <c r="H5844" s="98">
        <v>7.9829999999999998E-2</v>
      </c>
      <c r="I5844" s="20">
        <f t="shared" si="548"/>
        <v>1</v>
      </c>
      <c r="J5844" s="102">
        <f t="shared" si="549"/>
        <v>9.7272918378657288E-5</v>
      </c>
      <c r="K5844" s="102">
        <f t="shared" si="550"/>
        <v>1.2185007939202967E-3</v>
      </c>
      <c r="L5844" s="96">
        <f t="shared" si="551"/>
        <v>5.0899999999999999E-3</v>
      </c>
    </row>
    <row r="5845" spans="1:12" ht="13.95" customHeight="1" x14ac:dyDescent="0.3">
      <c r="A5845" s="94">
        <v>46173</v>
      </c>
      <c r="B5845" s="57" t="s">
        <v>212</v>
      </c>
      <c r="C5845" s="57" t="s">
        <v>113</v>
      </c>
      <c r="D5845" s="19" t="str">
        <f t="shared" si="546"/>
        <v>Defensives</v>
      </c>
      <c r="E5845" s="19" t="str">
        <f t="shared" si="547"/>
        <v>Defensives</v>
      </c>
      <c r="F5845" s="100">
        <v>5.0499999999999998E-3</v>
      </c>
      <c r="G5845" s="101">
        <v>48.872</v>
      </c>
      <c r="H5845" s="98">
        <v>-2.9219999999999999E-2</v>
      </c>
      <c r="I5845" s="20">
        <f t="shared" si="548"/>
        <v>0</v>
      </c>
      <c r="J5845" s="102">
        <f t="shared" si="549"/>
        <v>0</v>
      </c>
      <c r="K5845" s="102">
        <f t="shared" si="550"/>
        <v>0</v>
      </c>
      <c r="L5845" s="96">
        <f t="shared" si="551"/>
        <v>0</v>
      </c>
    </row>
    <row r="5846" spans="1:12" ht="13.95" customHeight="1" x14ac:dyDescent="0.3">
      <c r="A5846" s="94">
        <v>46203</v>
      </c>
      <c r="B5846" s="57" t="s">
        <v>212</v>
      </c>
      <c r="C5846" s="57" t="s">
        <v>113</v>
      </c>
      <c r="D5846" s="19" t="str">
        <f t="shared" si="546"/>
        <v>Defensives</v>
      </c>
      <c r="E5846" s="19" t="str">
        <f t="shared" si="547"/>
        <v>Defensives</v>
      </c>
      <c r="F5846" s="100">
        <v>5.7399999999999986E-3</v>
      </c>
      <c r="G5846" s="101">
        <v>67.454999999999998</v>
      </c>
      <c r="H5846" s="98">
        <v>-3.211E-2</v>
      </c>
      <c r="I5846" s="20">
        <f t="shared" si="548"/>
        <v>0</v>
      </c>
      <c r="J5846" s="102">
        <f t="shared" si="549"/>
        <v>0</v>
      </c>
      <c r="K5846" s="102">
        <f t="shared" si="550"/>
        <v>0</v>
      </c>
      <c r="L5846" s="96">
        <f t="shared" si="551"/>
        <v>0</v>
      </c>
    </row>
    <row r="5847" spans="1:12" ht="13.95" customHeight="1" x14ac:dyDescent="0.3">
      <c r="A5847" s="94">
        <v>46234</v>
      </c>
      <c r="B5847" s="57" t="s">
        <v>212</v>
      </c>
      <c r="C5847" s="57" t="s">
        <v>113</v>
      </c>
      <c r="D5847" s="19" t="str">
        <f t="shared" si="546"/>
        <v>Defensives</v>
      </c>
      <c r="E5847" s="19" t="str">
        <f t="shared" si="547"/>
        <v>Defensives</v>
      </c>
      <c r="F5847" s="100">
        <v>5.4000000000000003E-3</v>
      </c>
      <c r="G5847" s="101">
        <v>54.509</v>
      </c>
      <c r="H5847" s="98">
        <v>-3.1399999999999997E-2</v>
      </c>
      <c r="I5847" s="20">
        <f t="shared" si="548"/>
        <v>0</v>
      </c>
      <c r="J5847" s="102">
        <f t="shared" si="549"/>
        <v>0</v>
      </c>
      <c r="K5847" s="102">
        <f t="shared" si="550"/>
        <v>0</v>
      </c>
      <c r="L5847" s="96">
        <f t="shared" si="551"/>
        <v>0</v>
      </c>
    </row>
    <row r="5848" spans="1:12" ht="13.95" customHeight="1" x14ac:dyDescent="0.3">
      <c r="A5848" s="94">
        <v>46265</v>
      </c>
      <c r="B5848" s="57" t="s">
        <v>212</v>
      </c>
      <c r="C5848" s="57" t="s">
        <v>113</v>
      </c>
      <c r="D5848" s="19" t="str">
        <f t="shared" si="546"/>
        <v>Defensives</v>
      </c>
      <c r="E5848" s="19" t="str">
        <f t="shared" si="547"/>
        <v>Defensives</v>
      </c>
      <c r="F5848" s="100">
        <v>5.6699999999999997E-3</v>
      </c>
      <c r="G5848" s="101">
        <v>50.595999999999997</v>
      </c>
      <c r="H5848" s="98">
        <v>5.8459999999999998E-2</v>
      </c>
      <c r="I5848" s="20">
        <f t="shared" si="548"/>
        <v>1</v>
      </c>
      <c r="J5848" s="102">
        <f t="shared" si="549"/>
        <v>1.1206419479800775E-4</v>
      </c>
      <c r="K5848" s="102">
        <f t="shared" si="550"/>
        <v>1.9169379883340362E-3</v>
      </c>
      <c r="L5848" s="96">
        <f t="shared" si="551"/>
        <v>5.6699999999999997E-3</v>
      </c>
    </row>
    <row r="5849" spans="1:12" ht="13.95" customHeight="1" x14ac:dyDescent="0.3">
      <c r="A5849" s="94">
        <v>46295</v>
      </c>
      <c r="B5849" s="57" t="s">
        <v>212</v>
      </c>
      <c r="C5849" s="57" t="s">
        <v>113</v>
      </c>
      <c r="D5849" s="19" t="str">
        <f t="shared" si="546"/>
        <v>Defensives</v>
      </c>
      <c r="E5849" s="19" t="str">
        <f t="shared" si="547"/>
        <v>Defensives</v>
      </c>
      <c r="F5849" s="100">
        <v>4.7299999999999998E-3</v>
      </c>
      <c r="G5849" s="101">
        <v>49.625</v>
      </c>
      <c r="H5849" s="98">
        <v>5.527E-2</v>
      </c>
      <c r="I5849" s="20">
        <f t="shared" si="548"/>
        <v>1</v>
      </c>
      <c r="J5849" s="102">
        <f t="shared" si="549"/>
        <v>9.5314861460957178E-5</v>
      </c>
      <c r="K5849" s="102">
        <f t="shared" si="550"/>
        <v>1.7245315987146224E-3</v>
      </c>
      <c r="L5849" s="96">
        <f t="shared" si="551"/>
        <v>4.7299999999999998E-3</v>
      </c>
    </row>
    <row r="5850" spans="1:12" ht="13.95" customHeight="1" x14ac:dyDescent="0.3">
      <c r="A5850" s="94">
        <v>43100</v>
      </c>
      <c r="B5850" s="57" t="s">
        <v>262</v>
      </c>
      <c r="C5850" s="57" t="s">
        <v>117</v>
      </c>
      <c r="D5850" s="19" t="str">
        <f t="shared" si="546"/>
        <v>Cyclicals</v>
      </c>
      <c r="E5850" s="19" t="str">
        <f t="shared" si="547"/>
        <v>Cyclicals ex-WEG &amp; Embraer</v>
      </c>
      <c r="F5850" s="100">
        <v>4.15E-3</v>
      </c>
      <c r="G5850" s="101">
        <v>28.727</v>
      </c>
      <c r="H5850" s="98">
        <v>0.24099999999999999</v>
      </c>
      <c r="I5850" s="20">
        <f t="shared" si="548"/>
        <v>1</v>
      </c>
      <c r="J5850" s="102">
        <f t="shared" si="549"/>
        <v>1.4446339680440005E-4</v>
      </c>
      <c r="K5850" s="102">
        <f t="shared" si="550"/>
        <v>5.9943318176099603E-4</v>
      </c>
      <c r="L5850" s="96">
        <f t="shared" si="551"/>
        <v>4.15E-3</v>
      </c>
    </row>
    <row r="5851" spans="1:12" ht="13.95" customHeight="1" x14ac:dyDescent="0.3">
      <c r="A5851" s="94">
        <v>43131</v>
      </c>
      <c r="B5851" s="57" t="s">
        <v>262</v>
      </c>
      <c r="C5851" s="57" t="s">
        <v>117</v>
      </c>
      <c r="D5851" s="19" t="str">
        <f t="shared" si="546"/>
        <v>Cyclicals</v>
      </c>
      <c r="E5851" s="19" t="str">
        <f t="shared" si="547"/>
        <v>Cyclicals ex-WEG &amp; Embraer</v>
      </c>
      <c r="F5851" s="100">
        <v>4.0999999999999986E-3</v>
      </c>
      <c r="G5851" s="101">
        <v>28.49</v>
      </c>
      <c r="H5851" s="98">
        <v>0.32799</v>
      </c>
      <c r="I5851" s="20">
        <f t="shared" si="548"/>
        <v>1</v>
      </c>
      <c r="J5851" s="102">
        <f t="shared" si="549"/>
        <v>1.4391014391014386E-4</v>
      </c>
      <c r="K5851" s="102">
        <f t="shared" si="550"/>
        <v>4.3876381569603909E-4</v>
      </c>
      <c r="L5851" s="96">
        <f t="shared" si="551"/>
        <v>4.0999999999999986E-3</v>
      </c>
    </row>
    <row r="5852" spans="1:12" ht="13.95" customHeight="1" x14ac:dyDescent="0.3">
      <c r="A5852" s="94">
        <v>43159</v>
      </c>
      <c r="B5852" s="57" t="s">
        <v>262</v>
      </c>
      <c r="C5852" s="57" t="s">
        <v>117</v>
      </c>
      <c r="D5852" s="19" t="str">
        <f t="shared" si="546"/>
        <v>Cyclicals</v>
      </c>
      <c r="E5852" s="19" t="str">
        <f t="shared" si="547"/>
        <v>Cyclicals ex-WEG &amp; Embraer</v>
      </c>
      <c r="F5852" s="100">
        <v>4.4400000000000004E-3</v>
      </c>
      <c r="G5852" s="101">
        <v>31.768000000000001</v>
      </c>
      <c r="H5852" s="98">
        <v>0.32450000000000001</v>
      </c>
      <c r="I5852" s="20">
        <f t="shared" si="548"/>
        <v>1</v>
      </c>
      <c r="J5852" s="102">
        <f t="shared" si="549"/>
        <v>1.3976328380760515E-4</v>
      </c>
      <c r="K5852" s="102">
        <f t="shared" si="550"/>
        <v>4.3070349401419153E-4</v>
      </c>
      <c r="L5852" s="96">
        <f t="shared" si="551"/>
        <v>4.4400000000000004E-3</v>
      </c>
    </row>
    <row r="5853" spans="1:12" ht="13.95" customHeight="1" x14ac:dyDescent="0.3">
      <c r="A5853" s="94">
        <v>43190</v>
      </c>
      <c r="B5853" s="57" t="s">
        <v>262</v>
      </c>
      <c r="C5853" s="57" t="s">
        <v>117</v>
      </c>
      <c r="D5853" s="19" t="str">
        <f t="shared" si="546"/>
        <v>Cyclicals</v>
      </c>
      <c r="E5853" s="19" t="str">
        <f t="shared" si="547"/>
        <v>Cyclicals ex-WEG &amp; Embraer</v>
      </c>
      <c r="F5853" s="100">
        <v>4.7599999999999986E-3</v>
      </c>
      <c r="G5853" s="101">
        <v>33.451999999999998</v>
      </c>
      <c r="H5853" s="98">
        <v>0.30201</v>
      </c>
      <c r="I5853" s="20">
        <f t="shared" si="548"/>
        <v>1</v>
      </c>
      <c r="J5853" s="102">
        <f t="shared" si="549"/>
        <v>1.4229343537008248E-4</v>
      </c>
      <c r="K5853" s="102">
        <f t="shared" si="550"/>
        <v>4.7115471464548352E-4</v>
      </c>
      <c r="L5853" s="96">
        <f t="shared" si="551"/>
        <v>4.7599999999999986E-3</v>
      </c>
    </row>
    <row r="5854" spans="1:12" ht="13.95" customHeight="1" x14ac:dyDescent="0.3">
      <c r="A5854" s="94">
        <v>43220</v>
      </c>
      <c r="B5854" s="57" t="s">
        <v>262</v>
      </c>
      <c r="C5854" s="57" t="s">
        <v>117</v>
      </c>
      <c r="D5854" s="19" t="str">
        <f t="shared" si="546"/>
        <v>Cyclicals</v>
      </c>
      <c r="E5854" s="19" t="str">
        <f t="shared" si="547"/>
        <v>Cyclicals ex-WEG &amp; Embraer</v>
      </c>
      <c r="F5854" s="100">
        <v>5.0099999999999997E-3</v>
      </c>
      <c r="G5854" s="101">
        <v>34.912999999999997</v>
      </c>
      <c r="H5854" s="98">
        <v>0.28854999999999997</v>
      </c>
      <c r="I5854" s="20">
        <f t="shared" si="548"/>
        <v>1</v>
      </c>
      <c r="J5854" s="102">
        <f t="shared" si="549"/>
        <v>1.434995560392977E-4</v>
      </c>
      <c r="K5854" s="102">
        <f t="shared" si="550"/>
        <v>4.9731261839992271E-4</v>
      </c>
      <c r="L5854" s="96">
        <f t="shared" si="551"/>
        <v>5.0099999999999997E-3</v>
      </c>
    </row>
    <row r="5855" spans="1:12" ht="13.95" customHeight="1" x14ac:dyDescent="0.3">
      <c r="A5855" s="94">
        <v>43251</v>
      </c>
      <c r="B5855" s="57" t="s">
        <v>262</v>
      </c>
      <c r="C5855" s="57" t="s">
        <v>117</v>
      </c>
      <c r="D5855" s="19" t="str">
        <f t="shared" si="546"/>
        <v>Cyclicals</v>
      </c>
      <c r="E5855" s="19" t="str">
        <f t="shared" si="547"/>
        <v>Cyclicals ex-WEG &amp; Embraer</v>
      </c>
      <c r="F5855" s="100">
        <v>6.1000000000000004E-3</v>
      </c>
      <c r="G5855" s="101">
        <v>33.024999999999999</v>
      </c>
      <c r="H5855" s="98">
        <v>0.28754000000000002</v>
      </c>
      <c r="I5855" s="20">
        <f t="shared" si="548"/>
        <v>1</v>
      </c>
      <c r="J5855" s="102">
        <f t="shared" si="549"/>
        <v>1.8470855412566241E-4</v>
      </c>
      <c r="K5855" s="102">
        <f t="shared" si="550"/>
        <v>6.4237516215365654E-4</v>
      </c>
      <c r="L5855" s="96">
        <f t="shared" si="551"/>
        <v>6.1000000000000004E-3</v>
      </c>
    </row>
    <row r="5856" spans="1:12" ht="13.95" customHeight="1" x14ac:dyDescent="0.3">
      <c r="A5856" s="94">
        <v>43281</v>
      </c>
      <c r="B5856" s="57" t="s">
        <v>262</v>
      </c>
      <c r="C5856" s="57" t="s">
        <v>117</v>
      </c>
      <c r="D5856" s="19" t="str">
        <f t="shared" si="546"/>
        <v>Cyclicals</v>
      </c>
      <c r="E5856" s="19" t="str">
        <f t="shared" si="547"/>
        <v>Cyclicals ex-WEG &amp; Embraer</v>
      </c>
      <c r="F5856" s="100">
        <v>7.0499999999999998E-3</v>
      </c>
      <c r="G5856" s="101">
        <v>37.500999999999998</v>
      </c>
      <c r="H5856" s="98">
        <v>0.27505000000000002</v>
      </c>
      <c r="I5856" s="20">
        <f t="shared" si="548"/>
        <v>1</v>
      </c>
      <c r="J5856" s="102">
        <f t="shared" si="549"/>
        <v>1.8799498680035199E-4</v>
      </c>
      <c r="K5856" s="102">
        <f t="shared" si="550"/>
        <v>6.834938622081512E-4</v>
      </c>
      <c r="L5856" s="96">
        <f t="shared" si="551"/>
        <v>7.0499999999999998E-3</v>
      </c>
    </row>
    <row r="5857" spans="1:12" ht="13.95" customHeight="1" x14ac:dyDescent="0.3">
      <c r="A5857" s="94">
        <v>43312</v>
      </c>
      <c r="B5857" s="57" t="s">
        <v>262</v>
      </c>
      <c r="C5857" s="57" t="s">
        <v>117</v>
      </c>
      <c r="D5857" s="19" t="str">
        <f t="shared" si="546"/>
        <v>Cyclicals</v>
      </c>
      <c r="E5857" s="19" t="str">
        <f t="shared" si="547"/>
        <v>Cyclicals ex-WEG &amp; Embraer</v>
      </c>
      <c r="F5857" s="100">
        <v>6.8330000000000014E-3</v>
      </c>
      <c r="G5857" s="101">
        <v>37.360999999999997</v>
      </c>
      <c r="H5857" s="98">
        <v>0.27855999999999997</v>
      </c>
      <c r="I5857" s="20">
        <f t="shared" si="548"/>
        <v>1</v>
      </c>
      <c r="J5857" s="102">
        <f t="shared" si="549"/>
        <v>1.8289125023420149E-4</v>
      </c>
      <c r="K5857" s="102">
        <f t="shared" si="550"/>
        <v>6.5655962892806395E-4</v>
      </c>
      <c r="L5857" s="96">
        <f t="shared" si="551"/>
        <v>6.8330000000000014E-3</v>
      </c>
    </row>
    <row r="5858" spans="1:12" ht="13.95" customHeight="1" x14ac:dyDescent="0.3">
      <c r="A5858" s="94">
        <v>43343</v>
      </c>
      <c r="B5858" s="57" t="s">
        <v>262</v>
      </c>
      <c r="C5858" s="57" t="s">
        <v>117</v>
      </c>
      <c r="D5858" s="19" t="str">
        <f t="shared" si="546"/>
        <v>Cyclicals</v>
      </c>
      <c r="E5858" s="19" t="str">
        <f t="shared" si="547"/>
        <v>Cyclicals ex-WEG &amp; Embraer</v>
      </c>
      <c r="F5858" s="100">
        <v>6.8979999999999996E-3</v>
      </c>
      <c r="G5858" s="101">
        <v>34.783999999999999</v>
      </c>
      <c r="H5858" s="98">
        <v>0.26939000000000002</v>
      </c>
      <c r="I5858" s="20">
        <f t="shared" si="548"/>
        <v>1</v>
      </c>
      <c r="J5858" s="102">
        <f t="shared" si="549"/>
        <v>1.9830956761729529E-4</v>
      </c>
      <c r="K5858" s="102">
        <f t="shared" si="550"/>
        <v>7.3614301799359769E-4</v>
      </c>
      <c r="L5858" s="96">
        <f t="shared" si="551"/>
        <v>6.8979999999999996E-3</v>
      </c>
    </row>
    <row r="5859" spans="1:12" ht="13.95" customHeight="1" x14ac:dyDescent="0.3">
      <c r="A5859" s="94">
        <v>43373</v>
      </c>
      <c r="B5859" s="57" t="s">
        <v>262</v>
      </c>
      <c r="C5859" s="57" t="s">
        <v>117</v>
      </c>
      <c r="D5859" s="19" t="str">
        <f t="shared" si="546"/>
        <v>Cyclicals</v>
      </c>
      <c r="E5859" s="19" t="str">
        <f t="shared" si="547"/>
        <v>Cyclicals ex-WEG &amp; Embraer</v>
      </c>
      <c r="F5859" s="100">
        <v>6.2789999999999999E-3</v>
      </c>
      <c r="G5859" s="101">
        <v>31.387</v>
      </c>
      <c r="H5859" s="98">
        <v>0.27104</v>
      </c>
      <c r="I5859" s="20">
        <f t="shared" si="548"/>
        <v>1</v>
      </c>
      <c r="J5859" s="102">
        <f t="shared" si="549"/>
        <v>2.0005097651894094E-4</v>
      </c>
      <c r="K5859" s="102">
        <f t="shared" si="550"/>
        <v>7.3808654264662392E-4</v>
      </c>
      <c r="L5859" s="96">
        <f t="shared" si="551"/>
        <v>6.2789999999999999E-3</v>
      </c>
    </row>
    <row r="5860" spans="1:12" ht="13.95" customHeight="1" x14ac:dyDescent="0.3">
      <c r="A5860" s="94">
        <v>43404</v>
      </c>
      <c r="B5860" s="57" t="s">
        <v>262</v>
      </c>
      <c r="C5860" s="57" t="s">
        <v>117</v>
      </c>
      <c r="D5860" s="19" t="str">
        <f t="shared" si="546"/>
        <v>Cyclicals</v>
      </c>
      <c r="E5860" s="19" t="str">
        <f t="shared" si="547"/>
        <v>Cyclicals ex-WEG &amp; Embraer</v>
      </c>
      <c r="F5860" s="100">
        <v>7.8569999999999994E-3</v>
      </c>
      <c r="G5860" s="101">
        <v>43.613999999999997</v>
      </c>
      <c r="H5860" s="98">
        <v>0.26923999999999998</v>
      </c>
      <c r="I5860" s="20">
        <f t="shared" si="548"/>
        <v>1</v>
      </c>
      <c r="J5860" s="102">
        <f t="shared" si="549"/>
        <v>1.8014857614527446E-4</v>
      </c>
      <c r="K5860" s="102">
        <f t="shared" si="550"/>
        <v>6.6910034224214256E-4</v>
      </c>
      <c r="L5860" s="96">
        <f t="shared" si="551"/>
        <v>7.8569999999999994E-3</v>
      </c>
    </row>
    <row r="5861" spans="1:12" ht="13.95" customHeight="1" x14ac:dyDescent="0.3">
      <c r="A5861" s="94">
        <v>43434</v>
      </c>
      <c r="B5861" s="57" t="s">
        <v>262</v>
      </c>
      <c r="C5861" s="57" t="s">
        <v>117</v>
      </c>
      <c r="D5861" s="19" t="str">
        <f t="shared" si="546"/>
        <v>Cyclicals</v>
      </c>
      <c r="E5861" s="19" t="str">
        <f t="shared" si="547"/>
        <v>Cyclicals ex-WEG &amp; Embraer</v>
      </c>
      <c r="F5861" s="100">
        <v>7.4989999999999996E-3</v>
      </c>
      <c r="G5861" s="101">
        <v>43.725999999999999</v>
      </c>
      <c r="H5861" s="98">
        <v>0.26311000000000001</v>
      </c>
      <c r="I5861" s="20">
        <f t="shared" si="548"/>
        <v>1</v>
      </c>
      <c r="J5861" s="102">
        <f t="shared" si="549"/>
        <v>1.7149979417280337E-4</v>
      </c>
      <c r="K5861" s="102">
        <f t="shared" si="550"/>
        <v>6.518178487051171E-4</v>
      </c>
      <c r="L5861" s="96">
        <f t="shared" si="551"/>
        <v>7.4989999999999996E-3</v>
      </c>
    </row>
    <row r="5862" spans="1:12" ht="13.95" customHeight="1" x14ac:dyDescent="0.3">
      <c r="A5862" s="94">
        <v>43465</v>
      </c>
      <c r="B5862" s="57" t="s">
        <v>262</v>
      </c>
      <c r="C5862" s="57" t="s">
        <v>117</v>
      </c>
      <c r="D5862" s="19" t="str">
        <f t="shared" si="546"/>
        <v>Cyclicals</v>
      </c>
      <c r="E5862" s="19" t="str">
        <f t="shared" si="547"/>
        <v>Cyclicals ex-WEG &amp; Embraer</v>
      </c>
      <c r="F5862" s="100">
        <v>8.4419999999999999E-3</v>
      </c>
      <c r="G5862" s="101">
        <v>46.357999999999997</v>
      </c>
      <c r="H5862" s="98">
        <v>0.2777</v>
      </c>
      <c r="I5862" s="20">
        <f t="shared" si="548"/>
        <v>1</v>
      </c>
      <c r="J5862" s="102">
        <f t="shared" si="549"/>
        <v>1.8210449113421632E-4</v>
      </c>
      <c r="K5862" s="102">
        <f t="shared" si="550"/>
        <v>6.557597808218088E-4</v>
      </c>
      <c r="L5862" s="96">
        <f t="shared" si="551"/>
        <v>8.4419999999999999E-3</v>
      </c>
    </row>
    <row r="5863" spans="1:12" ht="13.95" customHeight="1" x14ac:dyDescent="0.3">
      <c r="A5863" s="94">
        <v>43496</v>
      </c>
      <c r="B5863" s="57" t="s">
        <v>262</v>
      </c>
      <c r="C5863" s="57" t="s">
        <v>117</v>
      </c>
      <c r="D5863" s="19" t="str">
        <f t="shared" si="546"/>
        <v>Cyclicals</v>
      </c>
      <c r="E5863" s="19" t="str">
        <f t="shared" si="547"/>
        <v>Cyclicals ex-WEG &amp; Embraer</v>
      </c>
      <c r="F5863" s="100">
        <v>7.685E-3</v>
      </c>
      <c r="G5863" s="101">
        <v>44.02</v>
      </c>
      <c r="H5863" s="98">
        <v>0.28692000000000001</v>
      </c>
      <c r="I5863" s="20">
        <f t="shared" si="548"/>
        <v>1</v>
      </c>
      <c r="J5863" s="102">
        <f t="shared" si="549"/>
        <v>1.7457973648341661E-4</v>
      </c>
      <c r="K5863" s="102">
        <f t="shared" si="550"/>
        <v>6.084613707075722E-4</v>
      </c>
      <c r="L5863" s="96">
        <f t="shared" si="551"/>
        <v>7.685E-3</v>
      </c>
    </row>
    <row r="5864" spans="1:12" ht="13.95" customHeight="1" x14ac:dyDescent="0.3">
      <c r="A5864" s="94">
        <v>43524</v>
      </c>
      <c r="B5864" s="57" t="s">
        <v>262</v>
      </c>
      <c r="C5864" s="57" t="s">
        <v>117</v>
      </c>
      <c r="D5864" s="19" t="str">
        <f t="shared" si="546"/>
        <v>Cyclicals</v>
      </c>
      <c r="E5864" s="19" t="str">
        <f t="shared" si="547"/>
        <v>Cyclicals ex-WEG &amp; Embraer</v>
      </c>
      <c r="F5864" s="100">
        <v>7.639E-3</v>
      </c>
      <c r="G5864" s="101">
        <v>43.109000000000002</v>
      </c>
      <c r="H5864" s="98">
        <v>0.28253</v>
      </c>
      <c r="I5864" s="20">
        <f t="shared" si="548"/>
        <v>1</v>
      </c>
      <c r="J5864" s="102">
        <f t="shared" si="549"/>
        <v>1.7720197638544156E-4</v>
      </c>
      <c r="K5864" s="102">
        <f t="shared" si="550"/>
        <v>6.2719702822865381E-4</v>
      </c>
      <c r="L5864" s="96">
        <f t="shared" si="551"/>
        <v>7.639E-3</v>
      </c>
    </row>
    <row r="5865" spans="1:12" ht="13.95" customHeight="1" x14ac:dyDescent="0.3">
      <c r="A5865" s="94">
        <v>43555</v>
      </c>
      <c r="B5865" s="57" t="s">
        <v>262</v>
      </c>
      <c r="C5865" s="57" t="s">
        <v>117</v>
      </c>
      <c r="D5865" s="19" t="str">
        <f t="shared" si="546"/>
        <v>Cyclicals</v>
      </c>
      <c r="E5865" s="19" t="str">
        <f t="shared" si="547"/>
        <v>Cyclicals ex-WEG &amp; Embraer</v>
      </c>
      <c r="F5865" s="100">
        <v>7.6319999999999999E-3</v>
      </c>
      <c r="G5865" s="101">
        <v>42.337000000000003</v>
      </c>
      <c r="H5865" s="98">
        <v>0.28286</v>
      </c>
      <c r="I5865" s="20">
        <f t="shared" si="548"/>
        <v>1</v>
      </c>
      <c r="J5865" s="102">
        <f t="shared" si="549"/>
        <v>1.8026785081607104E-4</v>
      </c>
      <c r="K5865" s="102">
        <f t="shared" si="550"/>
        <v>6.3730414627756146E-4</v>
      </c>
      <c r="L5865" s="96">
        <f t="shared" si="551"/>
        <v>7.6319999999999999E-3</v>
      </c>
    </row>
    <row r="5866" spans="1:12" ht="13.95" customHeight="1" x14ac:dyDescent="0.3">
      <c r="A5866" s="94">
        <v>43585</v>
      </c>
      <c r="B5866" s="57" t="s">
        <v>262</v>
      </c>
      <c r="C5866" s="57" t="s">
        <v>117</v>
      </c>
      <c r="D5866" s="19" t="str">
        <f t="shared" si="546"/>
        <v>Cyclicals</v>
      </c>
      <c r="E5866" s="19" t="str">
        <f t="shared" si="547"/>
        <v>Cyclicals ex-WEG &amp; Embraer</v>
      </c>
      <c r="F5866" s="100">
        <v>8.3859999999999994E-3</v>
      </c>
      <c r="G5866" s="101">
        <v>47.414000000000001</v>
      </c>
      <c r="H5866" s="98">
        <v>0.25775999999999999</v>
      </c>
      <c r="I5866" s="20">
        <f t="shared" si="548"/>
        <v>1</v>
      </c>
      <c r="J5866" s="102">
        <f t="shared" si="549"/>
        <v>1.7686759185050826E-4</v>
      </c>
      <c r="K5866" s="102">
        <f t="shared" si="550"/>
        <v>6.8617160090979313E-4</v>
      </c>
      <c r="L5866" s="96">
        <f t="shared" si="551"/>
        <v>8.3859999999999994E-3</v>
      </c>
    </row>
    <row r="5867" spans="1:12" ht="13.95" customHeight="1" x14ac:dyDescent="0.3">
      <c r="A5867" s="94">
        <v>43616</v>
      </c>
      <c r="B5867" s="57" t="s">
        <v>262</v>
      </c>
      <c r="C5867" s="57" t="s">
        <v>117</v>
      </c>
      <c r="D5867" s="19" t="str">
        <f t="shared" si="546"/>
        <v>Cyclicals</v>
      </c>
      <c r="E5867" s="19" t="str">
        <f t="shared" si="547"/>
        <v>Cyclicals ex-WEG &amp; Embraer</v>
      </c>
      <c r="F5867" s="100">
        <v>8.2489999999999994E-3</v>
      </c>
      <c r="G5867" s="101">
        <v>54.223999999999997</v>
      </c>
      <c r="H5867" s="98">
        <v>0.25652999999999998</v>
      </c>
      <c r="I5867" s="20">
        <f t="shared" si="548"/>
        <v>1</v>
      </c>
      <c r="J5867" s="102">
        <f t="shared" si="549"/>
        <v>1.5212820891118324E-4</v>
      </c>
      <c r="K5867" s="102">
        <f t="shared" si="550"/>
        <v>5.9302307297853373E-4</v>
      </c>
      <c r="L5867" s="96">
        <f t="shared" si="551"/>
        <v>8.2489999999999994E-3</v>
      </c>
    </row>
    <row r="5868" spans="1:12" ht="13.95" customHeight="1" x14ac:dyDescent="0.3">
      <c r="A5868" s="94">
        <v>43646</v>
      </c>
      <c r="B5868" s="57" t="s">
        <v>262</v>
      </c>
      <c r="C5868" s="57" t="s">
        <v>117</v>
      </c>
      <c r="D5868" s="19" t="str">
        <f t="shared" si="546"/>
        <v>Cyclicals</v>
      </c>
      <c r="E5868" s="19" t="str">
        <f t="shared" si="547"/>
        <v>Cyclicals ex-WEG &amp; Embraer</v>
      </c>
      <c r="F5868" s="100">
        <v>8.5500000000000003E-3</v>
      </c>
      <c r="G5868" s="101">
        <v>58.83</v>
      </c>
      <c r="H5868" s="98">
        <v>0.25502999999999998</v>
      </c>
      <c r="I5868" s="20">
        <f t="shared" si="548"/>
        <v>1</v>
      </c>
      <c r="J5868" s="102">
        <f t="shared" si="549"/>
        <v>1.4533401325854156E-4</v>
      </c>
      <c r="K5868" s="102">
        <f t="shared" si="550"/>
        <v>5.6987026333584899E-4</v>
      </c>
      <c r="L5868" s="96">
        <f t="shared" si="551"/>
        <v>8.5500000000000003E-3</v>
      </c>
    </row>
    <row r="5869" spans="1:12" ht="13.95" customHeight="1" x14ac:dyDescent="0.3">
      <c r="A5869" s="94">
        <v>43677</v>
      </c>
      <c r="B5869" s="57" t="s">
        <v>262</v>
      </c>
      <c r="C5869" s="57" t="s">
        <v>117</v>
      </c>
      <c r="D5869" s="19" t="str">
        <f t="shared" si="546"/>
        <v>Cyclicals</v>
      </c>
      <c r="E5869" s="19" t="str">
        <f t="shared" si="547"/>
        <v>Cyclicals ex-WEG &amp; Embraer</v>
      </c>
      <c r="F5869" s="100">
        <v>1.0547000000000001E-2</v>
      </c>
      <c r="G5869" s="101">
        <v>73.813000000000002</v>
      </c>
      <c r="H5869" s="98">
        <v>0.25568000000000002</v>
      </c>
      <c r="I5869" s="20">
        <f t="shared" si="548"/>
        <v>1</v>
      </c>
      <c r="J5869" s="102">
        <f t="shared" si="549"/>
        <v>1.4288810914066629E-4</v>
      </c>
      <c r="K5869" s="102">
        <f t="shared" si="550"/>
        <v>5.5885524538746201E-4</v>
      </c>
      <c r="L5869" s="96">
        <f t="shared" si="551"/>
        <v>1.0547000000000001E-2</v>
      </c>
    </row>
    <row r="5870" spans="1:12" ht="13.95" customHeight="1" x14ac:dyDescent="0.3">
      <c r="A5870" s="94">
        <v>43708</v>
      </c>
      <c r="B5870" s="57" t="s">
        <v>262</v>
      </c>
      <c r="C5870" s="57" t="s">
        <v>117</v>
      </c>
      <c r="D5870" s="19" t="str">
        <f t="shared" si="546"/>
        <v>Cyclicals</v>
      </c>
      <c r="E5870" s="19" t="str">
        <f t="shared" si="547"/>
        <v>Cyclicals ex-WEG &amp; Embraer</v>
      </c>
      <c r="F5870" s="100">
        <v>1.1502E-2</v>
      </c>
      <c r="G5870" s="101">
        <v>78.763000000000005</v>
      </c>
      <c r="H5870" s="98">
        <v>0.24173</v>
      </c>
      <c r="I5870" s="20">
        <f t="shared" si="548"/>
        <v>1</v>
      </c>
      <c r="J5870" s="102">
        <f t="shared" si="549"/>
        <v>1.4603303581630969E-4</v>
      </c>
      <c r="K5870" s="102">
        <f t="shared" si="550"/>
        <v>6.0411631082740952E-4</v>
      </c>
      <c r="L5870" s="96">
        <f t="shared" si="551"/>
        <v>1.1502E-2</v>
      </c>
    </row>
    <row r="5871" spans="1:12" ht="13.95" customHeight="1" x14ac:dyDescent="0.3">
      <c r="A5871" s="94">
        <v>43738</v>
      </c>
      <c r="B5871" s="57" t="s">
        <v>262</v>
      </c>
      <c r="C5871" s="57" t="s">
        <v>117</v>
      </c>
      <c r="D5871" s="19" t="str">
        <f t="shared" si="546"/>
        <v>Cyclicals</v>
      </c>
      <c r="E5871" s="19" t="str">
        <f t="shared" si="547"/>
        <v>Cyclicals ex-WEG &amp; Embraer</v>
      </c>
      <c r="F5871" s="100">
        <v>1.1344E-2</v>
      </c>
      <c r="G5871" s="101">
        <v>79.572000000000003</v>
      </c>
      <c r="H5871" s="98">
        <v>0.21564</v>
      </c>
      <c r="I5871" s="20">
        <f t="shared" si="548"/>
        <v>1</v>
      </c>
      <c r="J5871" s="102">
        <f t="shared" si="549"/>
        <v>1.4256271050118132E-4</v>
      </c>
      <c r="K5871" s="102">
        <f t="shared" si="550"/>
        <v>6.6111440595984666E-4</v>
      </c>
      <c r="L5871" s="96">
        <f t="shared" si="551"/>
        <v>1.1344E-2</v>
      </c>
    </row>
    <row r="5872" spans="1:12" ht="13.95" customHeight="1" x14ac:dyDescent="0.3">
      <c r="A5872" s="94">
        <v>43769</v>
      </c>
      <c r="B5872" s="57" t="s">
        <v>262</v>
      </c>
      <c r="C5872" s="57" t="s">
        <v>117</v>
      </c>
      <c r="D5872" s="19" t="str">
        <f t="shared" si="546"/>
        <v>Cyclicals</v>
      </c>
      <c r="E5872" s="19" t="str">
        <f t="shared" si="547"/>
        <v>Cyclicals ex-WEG &amp; Embraer</v>
      </c>
      <c r="F5872" s="100">
        <v>1.3387E-2</v>
      </c>
      <c r="G5872" s="101">
        <v>89.721000000000004</v>
      </c>
      <c r="H5872" s="98">
        <v>0.21487000000000001</v>
      </c>
      <c r="I5872" s="20">
        <f t="shared" si="548"/>
        <v>1</v>
      </c>
      <c r="J5872" s="102">
        <f t="shared" si="549"/>
        <v>1.4920698610135864E-4</v>
      </c>
      <c r="K5872" s="102">
        <f t="shared" si="550"/>
        <v>6.9440585517456434E-4</v>
      </c>
      <c r="L5872" s="96">
        <f t="shared" si="551"/>
        <v>1.3387E-2</v>
      </c>
    </row>
    <row r="5873" spans="1:12" ht="13.95" customHeight="1" x14ac:dyDescent="0.3">
      <c r="A5873" s="94">
        <v>43799</v>
      </c>
      <c r="B5873" s="57" t="s">
        <v>262</v>
      </c>
      <c r="C5873" s="57" t="s">
        <v>117</v>
      </c>
      <c r="D5873" s="19" t="str">
        <f t="shared" si="546"/>
        <v>Cyclicals</v>
      </c>
      <c r="E5873" s="19" t="str">
        <f t="shared" si="547"/>
        <v>Cyclicals ex-WEG &amp; Embraer</v>
      </c>
      <c r="F5873" s="100">
        <v>1.5994000000000001E-2</v>
      </c>
      <c r="G5873" s="101">
        <v>89.406999999999996</v>
      </c>
      <c r="H5873" s="98">
        <v>0.21267</v>
      </c>
      <c r="I5873" s="20">
        <f t="shared" si="548"/>
        <v>1</v>
      </c>
      <c r="J5873" s="102">
        <f t="shared" si="549"/>
        <v>1.7888979610097646E-4</v>
      </c>
      <c r="K5873" s="102">
        <f t="shared" si="550"/>
        <v>8.4116140546845568E-4</v>
      </c>
      <c r="L5873" s="96">
        <f t="shared" si="551"/>
        <v>1.5994000000000001E-2</v>
      </c>
    </row>
    <row r="5874" spans="1:12" ht="13.95" customHeight="1" x14ac:dyDescent="0.3">
      <c r="A5874" s="94">
        <v>43830</v>
      </c>
      <c r="B5874" s="57" t="s">
        <v>262</v>
      </c>
      <c r="C5874" s="57" t="s">
        <v>117</v>
      </c>
      <c r="D5874" s="19" t="str">
        <f t="shared" si="546"/>
        <v>Cyclicals</v>
      </c>
      <c r="E5874" s="19" t="str">
        <f t="shared" si="547"/>
        <v>Cyclicals ex-WEG &amp; Embraer</v>
      </c>
      <c r="F5874" s="100">
        <v>1.5951E-2</v>
      </c>
      <c r="G5874" s="101">
        <v>98.963999999999999</v>
      </c>
      <c r="H5874" s="98">
        <v>0.16600000000000001</v>
      </c>
      <c r="I5874" s="20">
        <f t="shared" si="548"/>
        <v>1</v>
      </c>
      <c r="J5874" s="102">
        <f t="shared" si="549"/>
        <v>1.61179822965927E-4</v>
      </c>
      <c r="K5874" s="102">
        <f t="shared" si="550"/>
        <v>9.7096278895136736E-4</v>
      </c>
      <c r="L5874" s="96">
        <f t="shared" si="551"/>
        <v>1.5951E-2</v>
      </c>
    </row>
    <row r="5875" spans="1:12" ht="13.95" customHeight="1" x14ac:dyDescent="0.3">
      <c r="A5875" s="94">
        <v>43861</v>
      </c>
      <c r="B5875" s="57" t="s">
        <v>262</v>
      </c>
      <c r="C5875" s="57" t="s">
        <v>117</v>
      </c>
      <c r="D5875" s="19" t="str">
        <f t="shared" si="546"/>
        <v>Cyclicals</v>
      </c>
      <c r="E5875" s="19" t="str">
        <f t="shared" si="547"/>
        <v>Cyclicals ex-WEG &amp; Embraer</v>
      </c>
      <c r="F5875" s="100">
        <v>1.8381999999999999E-2</v>
      </c>
      <c r="G5875" s="101">
        <v>114.386</v>
      </c>
      <c r="H5875" s="98">
        <v>0.10102</v>
      </c>
      <c r="I5875" s="20">
        <f t="shared" si="548"/>
        <v>0</v>
      </c>
      <c r="J5875" s="102">
        <f t="shared" si="549"/>
        <v>0</v>
      </c>
      <c r="K5875" s="102">
        <f t="shared" si="550"/>
        <v>0</v>
      </c>
      <c r="L5875" s="96">
        <f t="shared" si="551"/>
        <v>0</v>
      </c>
    </row>
    <row r="5876" spans="1:12" ht="13.95" customHeight="1" x14ac:dyDescent="0.3">
      <c r="A5876" s="94">
        <v>43890</v>
      </c>
      <c r="B5876" s="57" t="s">
        <v>262</v>
      </c>
      <c r="C5876" s="57" t="s">
        <v>117</v>
      </c>
      <c r="D5876" s="19" t="str">
        <f t="shared" si="546"/>
        <v>Cyclicals</v>
      </c>
      <c r="E5876" s="19" t="str">
        <f t="shared" si="547"/>
        <v>Cyclicals ex-WEG &amp; Embraer</v>
      </c>
      <c r="F5876" s="100">
        <v>1.822E-2</v>
      </c>
      <c r="G5876" s="101">
        <v>97.832999999999998</v>
      </c>
      <c r="H5876" s="98">
        <v>8.7760000000000005E-2</v>
      </c>
      <c r="I5876" s="20">
        <f t="shared" si="548"/>
        <v>1</v>
      </c>
      <c r="J5876" s="102">
        <f t="shared" si="549"/>
        <v>1.8623572823076059E-4</v>
      </c>
      <c r="K5876" s="102">
        <f t="shared" si="550"/>
        <v>2.1221026462028324E-3</v>
      </c>
      <c r="L5876" s="96">
        <f t="shared" si="551"/>
        <v>1.822E-2</v>
      </c>
    </row>
    <row r="5877" spans="1:12" ht="13.95" customHeight="1" x14ac:dyDescent="0.3">
      <c r="A5877" s="94">
        <v>43921</v>
      </c>
      <c r="B5877" s="57" t="s">
        <v>262</v>
      </c>
      <c r="C5877" s="57" t="s">
        <v>117</v>
      </c>
      <c r="D5877" s="19" t="str">
        <f t="shared" si="546"/>
        <v>Cyclicals</v>
      </c>
      <c r="E5877" s="19" t="str">
        <f t="shared" si="547"/>
        <v>Cyclicals ex-WEG &amp; Embraer</v>
      </c>
      <c r="F5877" s="100">
        <v>2.0108999999999998E-2</v>
      </c>
      <c r="G5877" s="101">
        <v>86.77</v>
      </c>
      <c r="H5877" s="98">
        <v>5.756E-2</v>
      </c>
      <c r="I5877" s="20">
        <f t="shared" si="548"/>
        <v>1</v>
      </c>
      <c r="J5877" s="102">
        <f t="shared" si="549"/>
        <v>2.3175060504782759E-4</v>
      </c>
      <c r="K5877" s="102">
        <f t="shared" si="550"/>
        <v>4.0262440070852603E-3</v>
      </c>
      <c r="L5877" s="96">
        <f t="shared" si="551"/>
        <v>2.0108999999999998E-2</v>
      </c>
    </row>
    <row r="5878" spans="1:12" ht="13.95" customHeight="1" x14ac:dyDescent="0.3">
      <c r="A5878" s="94">
        <v>43951</v>
      </c>
      <c r="B5878" s="57" t="s">
        <v>262</v>
      </c>
      <c r="C5878" s="57" t="s">
        <v>117</v>
      </c>
      <c r="D5878" s="19" t="str">
        <f t="shared" si="546"/>
        <v>Cyclicals</v>
      </c>
      <c r="E5878" s="19" t="str">
        <f t="shared" si="547"/>
        <v>Cyclicals ex-WEG &amp; Embraer</v>
      </c>
      <c r="F5878" s="100">
        <v>2.2617999999999999E-2</v>
      </c>
      <c r="G5878" s="101">
        <v>117.367</v>
      </c>
      <c r="H5878" s="98">
        <v>5.5210000000000002E-2</v>
      </c>
      <c r="I5878" s="20">
        <f t="shared" si="548"/>
        <v>0</v>
      </c>
      <c r="J5878" s="102">
        <f t="shared" si="549"/>
        <v>0</v>
      </c>
      <c r="K5878" s="102">
        <f t="shared" si="550"/>
        <v>0</v>
      </c>
      <c r="L5878" s="96">
        <f t="shared" si="551"/>
        <v>0</v>
      </c>
    </row>
    <row r="5879" spans="1:12" ht="13.95" customHeight="1" x14ac:dyDescent="0.3">
      <c r="A5879" s="94">
        <v>43982</v>
      </c>
      <c r="B5879" s="57" t="s">
        <v>262</v>
      </c>
      <c r="C5879" s="57" t="s">
        <v>117</v>
      </c>
      <c r="D5879" s="19" t="str">
        <f t="shared" si="546"/>
        <v>Cyclicals</v>
      </c>
      <c r="E5879" s="19" t="str">
        <f t="shared" si="547"/>
        <v>Cyclicals ex-WEG &amp; Embraer</v>
      </c>
      <c r="F5879" s="100">
        <v>2.6971999999999999E-2</v>
      </c>
      <c r="G5879" s="101">
        <v>182.91900000000001</v>
      </c>
      <c r="H5879" s="98">
        <v>5.4029999999999988E-2</v>
      </c>
      <c r="I5879" s="20">
        <f t="shared" si="548"/>
        <v>0</v>
      </c>
      <c r="J5879" s="102">
        <f t="shared" si="549"/>
        <v>0</v>
      </c>
      <c r="K5879" s="102">
        <f t="shared" si="550"/>
        <v>0</v>
      </c>
      <c r="L5879" s="96">
        <f t="shared" si="551"/>
        <v>0</v>
      </c>
    </row>
    <row r="5880" spans="1:12" ht="13.95" customHeight="1" x14ac:dyDescent="0.3">
      <c r="A5880" s="94">
        <v>44012</v>
      </c>
      <c r="B5880" s="57" t="s">
        <v>262</v>
      </c>
      <c r="C5880" s="57" t="s">
        <v>117</v>
      </c>
      <c r="D5880" s="19" t="str">
        <f t="shared" si="546"/>
        <v>Cyclicals</v>
      </c>
      <c r="E5880" s="19" t="str">
        <f t="shared" si="547"/>
        <v>Cyclicals ex-WEG &amp; Embraer</v>
      </c>
      <c r="F5880" s="100">
        <v>2.7563000000000001E-2</v>
      </c>
      <c r="G5880" s="101">
        <v>210.29</v>
      </c>
      <c r="H5880" s="98">
        <v>6.7659999999999998E-2</v>
      </c>
      <c r="I5880" s="20">
        <f t="shared" si="548"/>
        <v>0</v>
      </c>
      <c r="J5880" s="102">
        <f t="shared" si="549"/>
        <v>0</v>
      </c>
      <c r="K5880" s="102">
        <f t="shared" si="550"/>
        <v>0</v>
      </c>
      <c r="L5880" s="96">
        <f t="shared" si="551"/>
        <v>0</v>
      </c>
    </row>
    <row r="5881" spans="1:12" ht="13.95" customHeight="1" x14ac:dyDescent="0.3">
      <c r="A5881" s="94">
        <v>44043</v>
      </c>
      <c r="B5881" s="57" t="s">
        <v>262</v>
      </c>
      <c r="C5881" s="57" t="s">
        <v>117</v>
      </c>
      <c r="D5881" s="19" t="str">
        <f t="shared" si="546"/>
        <v>Cyclicals</v>
      </c>
      <c r="E5881" s="19" t="str">
        <f t="shared" si="547"/>
        <v>Cyclicals ex-WEG &amp; Embraer</v>
      </c>
      <c r="F5881" s="100">
        <v>2.8552999999999999E-2</v>
      </c>
      <c r="G5881" s="101">
        <v>196.87799999999999</v>
      </c>
      <c r="H5881" s="98">
        <v>7.6609999999999998E-2</v>
      </c>
      <c r="I5881" s="20">
        <f t="shared" si="548"/>
        <v>0</v>
      </c>
      <c r="J5881" s="102">
        <f t="shared" si="549"/>
        <v>0</v>
      </c>
      <c r="K5881" s="102">
        <f t="shared" si="550"/>
        <v>0</v>
      </c>
      <c r="L5881" s="96">
        <f t="shared" si="551"/>
        <v>0</v>
      </c>
    </row>
    <row r="5882" spans="1:12" ht="13.95" customHeight="1" x14ac:dyDescent="0.3">
      <c r="A5882" s="94">
        <v>44074</v>
      </c>
      <c r="B5882" s="57" t="s">
        <v>262</v>
      </c>
      <c r="C5882" s="57" t="s">
        <v>117</v>
      </c>
      <c r="D5882" s="19" t="str">
        <f t="shared" si="546"/>
        <v>Cyclicals</v>
      </c>
      <c r="E5882" s="19" t="str">
        <f t="shared" si="547"/>
        <v>Cyclicals ex-WEG &amp; Embraer</v>
      </c>
      <c r="F5882" s="100">
        <v>3.4200000000000001E-2</v>
      </c>
      <c r="G5882" s="101">
        <v>221.34700000000001</v>
      </c>
      <c r="H5882" s="98">
        <v>7.3689999999999992E-2</v>
      </c>
      <c r="I5882" s="20">
        <f t="shared" si="548"/>
        <v>0</v>
      </c>
      <c r="J5882" s="102">
        <f t="shared" si="549"/>
        <v>0</v>
      </c>
      <c r="K5882" s="102">
        <f t="shared" si="550"/>
        <v>0</v>
      </c>
      <c r="L5882" s="96">
        <f t="shared" si="551"/>
        <v>0</v>
      </c>
    </row>
    <row r="5883" spans="1:12" ht="13.95" customHeight="1" x14ac:dyDescent="0.3">
      <c r="A5883" s="94">
        <v>44104</v>
      </c>
      <c r="B5883" s="57" t="s">
        <v>262</v>
      </c>
      <c r="C5883" s="57" t="s">
        <v>117</v>
      </c>
      <c r="D5883" s="19" t="str">
        <f t="shared" si="546"/>
        <v>Cyclicals</v>
      </c>
      <c r="E5883" s="19" t="str">
        <f t="shared" si="547"/>
        <v>Cyclicals ex-WEG &amp; Embraer</v>
      </c>
      <c r="F5883" s="100">
        <v>3.4476E-2</v>
      </c>
      <c r="G5883" s="101">
        <v>200.708</v>
      </c>
      <c r="H5883" s="98">
        <v>7.1680000000000008E-2</v>
      </c>
      <c r="I5883" s="20">
        <f t="shared" si="548"/>
        <v>0</v>
      </c>
      <c r="J5883" s="102">
        <f t="shared" si="549"/>
        <v>0</v>
      </c>
      <c r="K5883" s="102">
        <f t="shared" si="550"/>
        <v>0</v>
      </c>
      <c r="L5883" s="96">
        <f t="shared" si="551"/>
        <v>0</v>
      </c>
    </row>
    <row r="5884" spans="1:12" ht="13.95" customHeight="1" x14ac:dyDescent="0.3">
      <c r="A5884" s="94">
        <v>44135</v>
      </c>
      <c r="B5884" s="57" t="s">
        <v>262</v>
      </c>
      <c r="C5884" s="57" t="s">
        <v>117</v>
      </c>
      <c r="D5884" s="19" t="str">
        <f t="shared" si="546"/>
        <v>Cyclicals</v>
      </c>
      <c r="E5884" s="19" t="str">
        <f t="shared" si="547"/>
        <v>Cyclicals ex-WEG &amp; Embraer</v>
      </c>
      <c r="F5884" s="100">
        <v>3.8234999999999998E-2</v>
      </c>
      <c r="G5884" s="101">
        <v>312.28899999999999</v>
      </c>
      <c r="H5884" s="98">
        <v>7.7670000000000003E-2</v>
      </c>
      <c r="I5884" s="20">
        <f t="shared" si="548"/>
        <v>0</v>
      </c>
      <c r="J5884" s="102">
        <f t="shared" si="549"/>
        <v>0</v>
      </c>
      <c r="K5884" s="102">
        <f t="shared" si="550"/>
        <v>0</v>
      </c>
      <c r="L5884" s="96">
        <f t="shared" si="551"/>
        <v>0</v>
      </c>
    </row>
    <row r="5885" spans="1:12" ht="13.95" customHeight="1" x14ac:dyDescent="0.3">
      <c r="A5885" s="94">
        <v>44165</v>
      </c>
      <c r="B5885" s="57" t="s">
        <v>262</v>
      </c>
      <c r="C5885" s="57" t="s">
        <v>117</v>
      </c>
      <c r="D5885" s="19" t="str">
        <f t="shared" si="546"/>
        <v>Cyclicals</v>
      </c>
      <c r="E5885" s="19" t="str">
        <f t="shared" si="547"/>
        <v>Cyclicals ex-WEG &amp; Embraer</v>
      </c>
      <c r="F5885" s="100">
        <v>3.1344999999999998E-2</v>
      </c>
      <c r="G5885" s="101">
        <v>189.084</v>
      </c>
      <c r="H5885" s="98">
        <v>8.8000000000000009E-2</v>
      </c>
      <c r="I5885" s="20">
        <f t="shared" si="548"/>
        <v>0</v>
      </c>
      <c r="J5885" s="102">
        <f t="shared" si="549"/>
        <v>0</v>
      </c>
      <c r="K5885" s="102">
        <f t="shared" si="550"/>
        <v>0</v>
      </c>
      <c r="L5885" s="96">
        <f t="shared" si="551"/>
        <v>0</v>
      </c>
    </row>
    <row r="5886" spans="1:12" ht="13.95" customHeight="1" x14ac:dyDescent="0.3">
      <c r="A5886" s="94">
        <v>44196</v>
      </c>
      <c r="B5886" s="57" t="s">
        <v>262</v>
      </c>
      <c r="C5886" s="57" t="s">
        <v>117</v>
      </c>
      <c r="D5886" s="19" t="str">
        <f t="shared" si="546"/>
        <v>Cyclicals</v>
      </c>
      <c r="E5886" s="19" t="str">
        <f t="shared" si="547"/>
        <v>Cyclicals ex-WEG &amp; Embraer</v>
      </c>
      <c r="F5886" s="100">
        <v>3.0974999999999999E-2</v>
      </c>
      <c r="G5886" s="101">
        <v>179.262</v>
      </c>
      <c r="H5886" s="98">
        <v>8.8980000000000004E-2</v>
      </c>
      <c r="I5886" s="20">
        <f t="shared" si="548"/>
        <v>0</v>
      </c>
      <c r="J5886" s="102">
        <f t="shared" si="549"/>
        <v>0</v>
      </c>
      <c r="K5886" s="102">
        <f t="shared" si="550"/>
        <v>0</v>
      </c>
      <c r="L5886" s="96">
        <f t="shared" si="551"/>
        <v>0</v>
      </c>
    </row>
    <row r="5887" spans="1:12" ht="13.95" customHeight="1" x14ac:dyDescent="0.3">
      <c r="A5887" s="94">
        <v>44227</v>
      </c>
      <c r="B5887" s="57" t="s">
        <v>262</v>
      </c>
      <c r="C5887" s="57" t="s">
        <v>117</v>
      </c>
      <c r="D5887" s="19" t="str">
        <f t="shared" si="546"/>
        <v>Cyclicals</v>
      </c>
      <c r="E5887" s="19" t="str">
        <f t="shared" si="547"/>
        <v>Cyclicals ex-WEG &amp; Embraer</v>
      </c>
      <c r="F5887" s="100">
        <v>3.1870000000000002E-2</v>
      </c>
      <c r="G5887" s="101">
        <v>199.35400000000001</v>
      </c>
      <c r="H5887" s="98">
        <v>9.3270000000000006E-2</v>
      </c>
      <c r="I5887" s="20">
        <f t="shared" si="548"/>
        <v>0</v>
      </c>
      <c r="J5887" s="102">
        <f t="shared" si="549"/>
        <v>0</v>
      </c>
      <c r="K5887" s="102">
        <f t="shared" si="550"/>
        <v>0</v>
      </c>
      <c r="L5887" s="96">
        <f t="shared" si="551"/>
        <v>0</v>
      </c>
    </row>
    <row r="5888" spans="1:12" ht="13.95" customHeight="1" x14ac:dyDescent="0.3">
      <c r="A5888" s="94">
        <v>44255</v>
      </c>
      <c r="B5888" s="57" t="s">
        <v>262</v>
      </c>
      <c r="C5888" s="57" t="s">
        <v>117</v>
      </c>
      <c r="D5888" s="19" t="str">
        <f t="shared" si="546"/>
        <v>Cyclicals</v>
      </c>
      <c r="E5888" s="19" t="str">
        <f t="shared" si="547"/>
        <v>Cyclicals ex-WEG &amp; Embraer</v>
      </c>
      <c r="F5888" s="100">
        <v>3.1859999999999999E-2</v>
      </c>
      <c r="G5888" s="101">
        <v>185.15199999999999</v>
      </c>
      <c r="H5888" s="98">
        <v>9.3390000000000001E-2</v>
      </c>
      <c r="I5888" s="20">
        <f t="shared" si="548"/>
        <v>0</v>
      </c>
      <c r="J5888" s="102">
        <f t="shared" si="549"/>
        <v>0</v>
      </c>
      <c r="K5888" s="102">
        <f t="shared" si="550"/>
        <v>0</v>
      </c>
      <c r="L5888" s="96">
        <f t="shared" si="551"/>
        <v>0</v>
      </c>
    </row>
    <row r="5889" spans="1:12" ht="13.95" customHeight="1" x14ac:dyDescent="0.3">
      <c r="A5889" s="94">
        <v>44286</v>
      </c>
      <c r="B5889" s="57" t="s">
        <v>262</v>
      </c>
      <c r="C5889" s="57" t="s">
        <v>117</v>
      </c>
      <c r="D5889" s="19" t="str">
        <f t="shared" si="546"/>
        <v>Cyclicals</v>
      </c>
      <c r="E5889" s="19" t="str">
        <f t="shared" si="547"/>
        <v>Cyclicals ex-WEG &amp; Embraer</v>
      </c>
      <c r="F5889" s="100">
        <v>2.5340000000000001E-2</v>
      </c>
      <c r="G5889" s="101">
        <v>147.90600000000001</v>
      </c>
      <c r="H5889" s="98">
        <v>0.10087</v>
      </c>
      <c r="I5889" s="20">
        <f t="shared" si="548"/>
        <v>0</v>
      </c>
      <c r="J5889" s="102">
        <f t="shared" si="549"/>
        <v>0</v>
      </c>
      <c r="K5889" s="102">
        <f t="shared" si="550"/>
        <v>0</v>
      </c>
      <c r="L5889" s="96">
        <f t="shared" si="551"/>
        <v>0</v>
      </c>
    </row>
    <row r="5890" spans="1:12" ht="13.95" customHeight="1" x14ac:dyDescent="0.3">
      <c r="A5890" s="94">
        <v>44316</v>
      </c>
      <c r="B5890" s="57" t="s">
        <v>262</v>
      </c>
      <c r="C5890" s="57" t="s">
        <v>117</v>
      </c>
      <c r="D5890" s="19" t="str">
        <f t="shared" si="546"/>
        <v>Cyclicals</v>
      </c>
      <c r="E5890" s="19" t="str">
        <f t="shared" si="547"/>
        <v>Cyclicals ex-WEG &amp; Embraer</v>
      </c>
      <c r="F5890" s="100">
        <v>2.4830000000000001E-2</v>
      </c>
      <c r="G5890" s="101">
        <v>149.46100000000001</v>
      </c>
      <c r="H5890" s="98">
        <v>0.10489</v>
      </c>
      <c r="I5890" s="20">
        <f t="shared" si="548"/>
        <v>0</v>
      </c>
      <c r="J5890" s="102">
        <f t="shared" si="549"/>
        <v>0</v>
      </c>
      <c r="K5890" s="102">
        <f t="shared" si="550"/>
        <v>0</v>
      </c>
      <c r="L5890" s="96">
        <f t="shared" si="551"/>
        <v>0</v>
      </c>
    </row>
    <row r="5891" spans="1:12" ht="13.95" customHeight="1" x14ac:dyDescent="0.3">
      <c r="A5891" s="94">
        <v>44347</v>
      </c>
      <c r="B5891" s="57" t="s">
        <v>262</v>
      </c>
      <c r="C5891" s="57" t="s">
        <v>117</v>
      </c>
      <c r="D5891" s="19" t="str">
        <f t="shared" si="546"/>
        <v>Cyclicals</v>
      </c>
      <c r="E5891" s="19" t="str">
        <f t="shared" si="547"/>
        <v>Cyclicals ex-WEG &amp; Embraer</v>
      </c>
      <c r="F5891" s="100">
        <v>2.3529999999999999E-2</v>
      </c>
      <c r="G5891" s="101">
        <v>153.82900000000001</v>
      </c>
      <c r="H5891" s="98">
        <v>9.9580000000000002E-2</v>
      </c>
      <c r="I5891" s="20">
        <f t="shared" si="548"/>
        <v>0</v>
      </c>
      <c r="J5891" s="102">
        <f t="shared" si="549"/>
        <v>0</v>
      </c>
      <c r="K5891" s="102">
        <f t="shared" si="550"/>
        <v>0</v>
      </c>
      <c r="L5891" s="96">
        <f t="shared" si="551"/>
        <v>0</v>
      </c>
    </row>
    <row r="5892" spans="1:12" ht="13.95" customHeight="1" x14ac:dyDescent="0.3">
      <c r="A5892" s="94">
        <v>44377</v>
      </c>
      <c r="B5892" s="57" t="s">
        <v>262</v>
      </c>
      <c r="C5892" s="57" t="s">
        <v>117</v>
      </c>
      <c r="D5892" s="19" t="str">
        <f t="shared" si="546"/>
        <v>Cyclicals</v>
      </c>
      <c r="E5892" s="19" t="str">
        <f t="shared" si="547"/>
        <v>Cyclicals ex-WEG &amp; Embraer</v>
      </c>
      <c r="F5892" s="100">
        <v>2.461E-2</v>
      </c>
      <c r="G5892" s="101">
        <v>157.65299999999999</v>
      </c>
      <c r="H5892" s="98">
        <v>0.10455</v>
      </c>
      <c r="I5892" s="20">
        <f t="shared" si="548"/>
        <v>0</v>
      </c>
      <c r="J5892" s="102">
        <f t="shared" si="549"/>
        <v>0</v>
      </c>
      <c r="K5892" s="102">
        <f t="shared" si="550"/>
        <v>0</v>
      </c>
      <c r="L5892" s="96">
        <f t="shared" si="551"/>
        <v>0</v>
      </c>
    </row>
    <row r="5893" spans="1:12" ht="13.95" customHeight="1" x14ac:dyDescent="0.3">
      <c r="A5893" s="94">
        <v>44408</v>
      </c>
      <c r="B5893" s="57" t="s">
        <v>262</v>
      </c>
      <c r="C5893" s="57" t="s">
        <v>117</v>
      </c>
      <c r="D5893" s="19" t="str">
        <f t="shared" ref="D5893:D5956" si="552">VLOOKUP(C5893,GicsMap,2,FALSE)</f>
        <v>Cyclicals</v>
      </c>
      <c r="E5893" s="19" t="str">
        <f t="shared" ref="E5893:E5956" si="553">IF(D5893="Cyclicals",IF(COUNTIF(GlobalList,B5893)&gt;0,"WEG &amp; Embraer","Cyclicals ex-WEG &amp; Embraer"),D5893)</f>
        <v>Cyclicals ex-WEG &amp; Embraer</v>
      </c>
      <c r="F5893" s="100">
        <v>2.4910000000000002E-2</v>
      </c>
      <c r="G5893" s="101">
        <v>148.09800000000001</v>
      </c>
      <c r="H5893" s="98">
        <v>0.10731</v>
      </c>
      <c r="I5893" s="20">
        <f t="shared" ref="I5893:I5956" si="554">IF(AND(ISNUMBER(G5893),ISNUMBER(H5893),G5893&gt;=PEmin,G5893&lt;=PEmax,H5893&gt;=ROEmin,H5893&lt;=ROEmax),1,0)</f>
        <v>0</v>
      </c>
      <c r="J5893" s="102">
        <f t="shared" ref="J5893:J5956" si="555">IF(I5893=1,F5893/G5893,0)</f>
        <v>0</v>
      </c>
      <c r="K5893" s="102">
        <f t="shared" ref="K5893:K5956" si="556">IF(I5893=1,J5893/H5893,0)</f>
        <v>0</v>
      </c>
      <c r="L5893" s="96">
        <f t="shared" ref="L5893:L5956" si="557">I5893*F5893</f>
        <v>0</v>
      </c>
    </row>
    <row r="5894" spans="1:12" ht="13.95" customHeight="1" x14ac:dyDescent="0.3">
      <c r="A5894" s="94">
        <v>44439</v>
      </c>
      <c r="B5894" s="57" t="s">
        <v>262</v>
      </c>
      <c r="C5894" s="57" t="s">
        <v>117</v>
      </c>
      <c r="D5894" s="19" t="str">
        <f t="shared" si="552"/>
        <v>Cyclicals</v>
      </c>
      <c r="E5894" s="19" t="str">
        <f t="shared" si="553"/>
        <v>Cyclicals ex-WEG &amp; Embraer</v>
      </c>
      <c r="F5894" s="100">
        <v>2.4279999999999999E-2</v>
      </c>
      <c r="G5894" s="101">
        <v>121.629</v>
      </c>
      <c r="H5894" s="98">
        <v>0.10256</v>
      </c>
      <c r="I5894" s="20">
        <f t="shared" si="554"/>
        <v>0</v>
      </c>
      <c r="J5894" s="102">
        <f t="shared" si="555"/>
        <v>0</v>
      </c>
      <c r="K5894" s="102">
        <f t="shared" si="556"/>
        <v>0</v>
      </c>
      <c r="L5894" s="96">
        <f t="shared" si="557"/>
        <v>0</v>
      </c>
    </row>
    <row r="5895" spans="1:12" ht="13.95" customHeight="1" x14ac:dyDescent="0.3">
      <c r="A5895" s="94">
        <v>44469</v>
      </c>
      <c r="B5895" s="57" t="s">
        <v>262</v>
      </c>
      <c r="C5895" s="57" t="s">
        <v>117</v>
      </c>
      <c r="D5895" s="19" t="str">
        <f t="shared" si="552"/>
        <v>Cyclicals</v>
      </c>
      <c r="E5895" s="19" t="str">
        <f t="shared" si="553"/>
        <v>Cyclicals ex-WEG &amp; Embraer</v>
      </c>
      <c r="F5895" s="100">
        <v>1.8759999999999999E-2</v>
      </c>
      <c r="G5895" s="101">
        <v>92.754000000000005</v>
      </c>
      <c r="H5895" s="98">
        <v>0.10382</v>
      </c>
      <c r="I5895" s="20">
        <f t="shared" si="554"/>
        <v>1</v>
      </c>
      <c r="J5895" s="102">
        <f t="shared" si="555"/>
        <v>2.0225542833732235E-4</v>
      </c>
      <c r="K5895" s="102">
        <f t="shared" si="556"/>
        <v>1.9481355070056093E-3</v>
      </c>
      <c r="L5895" s="96">
        <f t="shared" si="557"/>
        <v>1.8759999999999999E-2</v>
      </c>
    </row>
    <row r="5896" spans="1:12" ht="13.95" customHeight="1" x14ac:dyDescent="0.3">
      <c r="A5896" s="94">
        <v>44500</v>
      </c>
      <c r="B5896" s="57" t="s">
        <v>262</v>
      </c>
      <c r="C5896" s="57" t="s">
        <v>117</v>
      </c>
      <c r="D5896" s="19" t="str">
        <f t="shared" si="552"/>
        <v>Cyclicals</v>
      </c>
      <c r="E5896" s="19" t="str">
        <f t="shared" si="553"/>
        <v>Cyclicals ex-WEG &amp; Embraer</v>
      </c>
      <c r="F5896" s="100">
        <v>1.5339999999999999E-2</v>
      </c>
      <c r="G5896" s="101">
        <v>71.56</v>
      </c>
      <c r="H5896" s="98">
        <v>0.10468</v>
      </c>
      <c r="I5896" s="20">
        <f t="shared" si="554"/>
        <v>1</v>
      </c>
      <c r="J5896" s="102">
        <f t="shared" si="555"/>
        <v>2.1436556735606482E-4</v>
      </c>
      <c r="K5896" s="102">
        <f t="shared" si="556"/>
        <v>2.0478178004973715E-3</v>
      </c>
      <c r="L5896" s="96">
        <f t="shared" si="557"/>
        <v>1.5339999999999999E-2</v>
      </c>
    </row>
    <row r="5897" spans="1:12" ht="13.95" customHeight="1" x14ac:dyDescent="0.3">
      <c r="A5897" s="94">
        <v>44530</v>
      </c>
      <c r="B5897" s="57" t="s">
        <v>262</v>
      </c>
      <c r="C5897" s="57" t="s">
        <v>117</v>
      </c>
      <c r="D5897" s="19" t="str">
        <f t="shared" si="552"/>
        <v>Cyclicals</v>
      </c>
      <c r="E5897" s="19" t="str">
        <f t="shared" si="553"/>
        <v>Cyclicals ex-WEG &amp; Embraer</v>
      </c>
      <c r="F5897" s="100">
        <v>1.128E-2</v>
      </c>
      <c r="G5897" s="101">
        <v>79.893000000000001</v>
      </c>
      <c r="H5897" s="98">
        <v>4.2960000000000012E-2</v>
      </c>
      <c r="I5897" s="20">
        <f t="shared" si="554"/>
        <v>1</v>
      </c>
      <c r="J5897" s="102">
        <f t="shared" si="555"/>
        <v>1.4118884007359843E-4</v>
      </c>
      <c r="K5897" s="102">
        <f t="shared" si="556"/>
        <v>3.2865186236871132E-3</v>
      </c>
      <c r="L5897" s="96">
        <f t="shared" si="557"/>
        <v>1.128E-2</v>
      </c>
    </row>
    <row r="5898" spans="1:12" ht="13.95" customHeight="1" x14ac:dyDescent="0.3">
      <c r="A5898" s="94">
        <v>44561</v>
      </c>
      <c r="B5898" s="57" t="s">
        <v>262</v>
      </c>
      <c r="C5898" s="57" t="s">
        <v>117</v>
      </c>
      <c r="D5898" s="19" t="str">
        <f t="shared" si="552"/>
        <v>Cyclicals</v>
      </c>
      <c r="E5898" s="19" t="str">
        <f t="shared" si="553"/>
        <v>Cyclicals ex-WEG &amp; Embraer</v>
      </c>
      <c r="F5898" s="100">
        <v>1.048E-2</v>
      </c>
      <c r="G5898" s="101">
        <v>124.03100000000001</v>
      </c>
      <c r="H5898" s="98">
        <v>4.1930000000000002E-2</v>
      </c>
      <c r="I5898" s="20">
        <f t="shared" si="554"/>
        <v>0</v>
      </c>
      <c r="J5898" s="102">
        <f t="shared" si="555"/>
        <v>0</v>
      </c>
      <c r="K5898" s="102">
        <f t="shared" si="556"/>
        <v>0</v>
      </c>
      <c r="L5898" s="96">
        <f t="shared" si="557"/>
        <v>0</v>
      </c>
    </row>
    <row r="5899" spans="1:12" ht="13.95" customHeight="1" x14ac:dyDescent="0.3">
      <c r="A5899" s="94">
        <v>44592</v>
      </c>
      <c r="B5899" s="57" t="s">
        <v>262</v>
      </c>
      <c r="C5899" s="57" t="s">
        <v>117</v>
      </c>
      <c r="D5899" s="19" t="str">
        <f t="shared" si="552"/>
        <v>Cyclicals</v>
      </c>
      <c r="E5899" s="19" t="str">
        <f t="shared" si="553"/>
        <v>Cyclicals ex-WEG &amp; Embraer</v>
      </c>
      <c r="F5899" s="100">
        <v>9.5099999999999994E-3</v>
      </c>
      <c r="G5899" s="101">
        <v>98.662000000000006</v>
      </c>
      <c r="H5899" s="98">
        <v>5.0979999999999998E-2</v>
      </c>
      <c r="I5899" s="20">
        <f t="shared" si="554"/>
        <v>1</v>
      </c>
      <c r="J5899" s="102">
        <f t="shared" si="555"/>
        <v>9.63896941071537E-5</v>
      </c>
      <c r="K5899" s="102">
        <f t="shared" si="556"/>
        <v>1.8907354669900687E-3</v>
      </c>
      <c r="L5899" s="96">
        <f t="shared" si="557"/>
        <v>9.5099999999999994E-3</v>
      </c>
    </row>
    <row r="5900" spans="1:12" ht="13.95" customHeight="1" x14ac:dyDescent="0.3">
      <c r="A5900" s="94">
        <v>44620</v>
      </c>
      <c r="B5900" s="57" t="s">
        <v>262</v>
      </c>
      <c r="C5900" s="57" t="s">
        <v>117</v>
      </c>
      <c r="D5900" s="19" t="str">
        <f t="shared" si="552"/>
        <v>Cyclicals</v>
      </c>
      <c r="E5900" s="19" t="str">
        <f t="shared" si="553"/>
        <v>Cyclicals ex-WEG &amp; Embraer</v>
      </c>
      <c r="F5900" s="100">
        <v>8.0800000000000004E-3</v>
      </c>
      <c r="G5900" s="101">
        <v>119.42</v>
      </c>
      <c r="H5900" s="98">
        <v>3.8399999999999997E-2</v>
      </c>
      <c r="I5900" s="20">
        <f t="shared" si="554"/>
        <v>0</v>
      </c>
      <c r="J5900" s="102">
        <f t="shared" si="555"/>
        <v>0</v>
      </c>
      <c r="K5900" s="102">
        <f t="shared" si="556"/>
        <v>0</v>
      </c>
      <c r="L5900" s="96">
        <f t="shared" si="557"/>
        <v>0</v>
      </c>
    </row>
    <row r="5901" spans="1:12" ht="13.95" customHeight="1" x14ac:dyDescent="0.3">
      <c r="A5901" s="94">
        <v>44651</v>
      </c>
      <c r="B5901" s="57" t="s">
        <v>262</v>
      </c>
      <c r="C5901" s="57" t="s">
        <v>117</v>
      </c>
      <c r="D5901" s="19" t="str">
        <f t="shared" si="552"/>
        <v>Cyclicals</v>
      </c>
      <c r="E5901" s="19" t="str">
        <f t="shared" si="553"/>
        <v>Cyclicals ex-WEG &amp; Embraer</v>
      </c>
      <c r="F5901" s="100">
        <v>8.7100000000000007E-3</v>
      </c>
      <c r="G5901" s="101">
        <v>374.721</v>
      </c>
      <c r="H5901" s="98">
        <v>2.8299999999999999E-2</v>
      </c>
      <c r="I5901" s="20">
        <f t="shared" si="554"/>
        <v>0</v>
      </c>
      <c r="J5901" s="102">
        <f t="shared" si="555"/>
        <v>0</v>
      </c>
      <c r="K5901" s="102">
        <f t="shared" si="556"/>
        <v>0</v>
      </c>
      <c r="L5901" s="96">
        <f t="shared" si="557"/>
        <v>0</v>
      </c>
    </row>
    <row r="5902" spans="1:12" ht="13.95" customHeight="1" x14ac:dyDescent="0.3">
      <c r="A5902" s="94">
        <v>44681</v>
      </c>
      <c r="B5902" s="57" t="s">
        <v>262</v>
      </c>
      <c r="C5902" s="57" t="s">
        <v>117</v>
      </c>
      <c r="D5902" s="19" t="str">
        <f t="shared" si="552"/>
        <v>Cyclicals</v>
      </c>
      <c r="E5902" s="19" t="str">
        <f t="shared" si="553"/>
        <v>Cyclicals ex-WEG &amp; Embraer</v>
      </c>
      <c r="F5902" s="100">
        <v>7.0199999999999993E-3</v>
      </c>
      <c r="G5902" s="101">
        <v>336.65100000000001</v>
      </c>
      <c r="H5902" s="98">
        <v>2.708E-2</v>
      </c>
      <c r="I5902" s="20">
        <f t="shared" si="554"/>
        <v>0</v>
      </c>
      <c r="J5902" s="102">
        <f t="shared" si="555"/>
        <v>0</v>
      </c>
      <c r="K5902" s="102">
        <f t="shared" si="556"/>
        <v>0</v>
      </c>
      <c r="L5902" s="96">
        <f t="shared" si="557"/>
        <v>0</v>
      </c>
    </row>
    <row r="5903" spans="1:12" ht="13.95" customHeight="1" x14ac:dyDescent="0.3">
      <c r="A5903" s="94">
        <v>44712</v>
      </c>
      <c r="B5903" s="57" t="s">
        <v>262</v>
      </c>
      <c r="C5903" s="57" t="s">
        <v>117</v>
      </c>
      <c r="D5903" s="19" t="str">
        <f t="shared" si="552"/>
        <v>Cyclicals</v>
      </c>
      <c r="E5903" s="19" t="str">
        <f t="shared" si="553"/>
        <v>Cyclicals ex-WEG &amp; Embraer</v>
      </c>
      <c r="F5903" s="100">
        <v>5.2599999999999999E-3</v>
      </c>
      <c r="G5903" s="101">
        <v>145.52600000000001</v>
      </c>
      <c r="H5903" s="98">
        <v>2.095E-2</v>
      </c>
      <c r="I5903" s="20">
        <f t="shared" si="554"/>
        <v>0</v>
      </c>
      <c r="J5903" s="102">
        <f t="shared" si="555"/>
        <v>0</v>
      </c>
      <c r="K5903" s="102">
        <f t="shared" si="556"/>
        <v>0</v>
      </c>
      <c r="L5903" s="96">
        <f t="shared" si="557"/>
        <v>0</v>
      </c>
    </row>
    <row r="5904" spans="1:12" ht="13.95" customHeight="1" x14ac:dyDescent="0.3">
      <c r="A5904" s="94">
        <v>44742</v>
      </c>
      <c r="B5904" s="57" t="s">
        <v>262</v>
      </c>
      <c r="C5904" s="57" t="s">
        <v>117</v>
      </c>
      <c r="D5904" s="19" t="str">
        <f t="shared" si="552"/>
        <v>Cyclicals</v>
      </c>
      <c r="E5904" s="19" t="str">
        <f t="shared" si="553"/>
        <v>Cyclicals ex-WEG &amp; Embraer</v>
      </c>
      <c r="F5904" s="100">
        <v>3.7000000000000002E-3</v>
      </c>
      <c r="G5904" s="101">
        <v>69.129000000000005</v>
      </c>
      <c r="H5904" s="98">
        <v>2.5700000000000001E-2</v>
      </c>
      <c r="I5904" s="20">
        <f t="shared" si="554"/>
        <v>1</v>
      </c>
      <c r="J5904" s="102">
        <f t="shared" si="555"/>
        <v>5.3523123435895208E-5</v>
      </c>
      <c r="K5904" s="102">
        <f t="shared" si="556"/>
        <v>2.0826118068441716E-3</v>
      </c>
      <c r="L5904" s="96">
        <f t="shared" si="557"/>
        <v>3.7000000000000002E-3</v>
      </c>
    </row>
    <row r="5905" spans="1:12" ht="13.95" customHeight="1" x14ac:dyDescent="0.3">
      <c r="A5905" s="94">
        <v>44773</v>
      </c>
      <c r="B5905" s="57" t="s">
        <v>262</v>
      </c>
      <c r="C5905" s="57" t="s">
        <v>117</v>
      </c>
      <c r="D5905" s="19" t="str">
        <f t="shared" si="552"/>
        <v>Cyclicals</v>
      </c>
      <c r="E5905" s="19" t="str">
        <f t="shared" si="553"/>
        <v>Cyclicals ex-WEG &amp; Embraer</v>
      </c>
      <c r="F5905" s="100">
        <v>3.8899999999999998E-3</v>
      </c>
      <c r="G5905" s="101">
        <v>90.489000000000004</v>
      </c>
      <c r="H5905" s="98">
        <v>2.5069999999999999E-2</v>
      </c>
      <c r="I5905" s="20">
        <f t="shared" si="554"/>
        <v>1</v>
      </c>
      <c r="J5905" s="102">
        <f t="shared" si="555"/>
        <v>4.2988650554211002E-5</v>
      </c>
      <c r="K5905" s="102">
        <f t="shared" si="556"/>
        <v>1.7147447369051058E-3</v>
      </c>
      <c r="L5905" s="96">
        <f t="shared" si="557"/>
        <v>3.8899999999999998E-3</v>
      </c>
    </row>
    <row r="5906" spans="1:12" ht="13.95" customHeight="1" x14ac:dyDescent="0.3">
      <c r="A5906" s="94">
        <v>44804</v>
      </c>
      <c r="B5906" s="57" t="s">
        <v>262</v>
      </c>
      <c r="C5906" s="57" t="s">
        <v>117</v>
      </c>
      <c r="D5906" s="19" t="str">
        <f t="shared" si="552"/>
        <v>Cyclicals</v>
      </c>
      <c r="E5906" s="19" t="str">
        <f t="shared" si="553"/>
        <v>Cyclicals ex-WEG &amp; Embraer</v>
      </c>
      <c r="F5906" s="100">
        <v>6.2700000000000004E-3</v>
      </c>
      <c r="G5906" s="101">
        <v>232.703</v>
      </c>
      <c r="H5906" s="98">
        <v>2.172E-2</v>
      </c>
      <c r="I5906" s="20">
        <f t="shared" si="554"/>
        <v>0</v>
      </c>
      <c r="J5906" s="102">
        <f t="shared" si="555"/>
        <v>0</v>
      </c>
      <c r="K5906" s="102">
        <f t="shared" si="556"/>
        <v>0</v>
      </c>
      <c r="L5906" s="96">
        <f t="shared" si="557"/>
        <v>0</v>
      </c>
    </row>
    <row r="5907" spans="1:12" ht="13.95" customHeight="1" x14ac:dyDescent="0.3">
      <c r="A5907" s="94">
        <v>44834</v>
      </c>
      <c r="B5907" s="57" t="s">
        <v>262</v>
      </c>
      <c r="C5907" s="57" t="s">
        <v>117</v>
      </c>
      <c r="D5907" s="19" t="str">
        <f t="shared" si="552"/>
        <v>Cyclicals</v>
      </c>
      <c r="E5907" s="19" t="str">
        <f t="shared" si="553"/>
        <v>Cyclicals ex-WEG &amp; Embraer</v>
      </c>
      <c r="F5907" s="100">
        <v>6.2100000000000002E-3</v>
      </c>
      <c r="G5907" s="101">
        <v>168.589</v>
      </c>
      <c r="H5907" s="98">
        <v>2.674E-2</v>
      </c>
      <c r="I5907" s="20">
        <f t="shared" si="554"/>
        <v>0</v>
      </c>
      <c r="J5907" s="102">
        <f t="shared" si="555"/>
        <v>0</v>
      </c>
      <c r="K5907" s="102">
        <f t="shared" si="556"/>
        <v>0</v>
      </c>
      <c r="L5907" s="96">
        <f t="shared" si="557"/>
        <v>0</v>
      </c>
    </row>
    <row r="5908" spans="1:12" ht="13.95" customHeight="1" x14ac:dyDescent="0.3">
      <c r="A5908" s="94">
        <v>44865</v>
      </c>
      <c r="B5908" s="57" t="s">
        <v>262</v>
      </c>
      <c r="C5908" s="57" t="s">
        <v>117</v>
      </c>
      <c r="D5908" s="19" t="str">
        <f t="shared" si="552"/>
        <v>Cyclicals</v>
      </c>
      <c r="E5908" s="19" t="str">
        <f t="shared" si="553"/>
        <v>Cyclicals ex-WEG &amp; Embraer</v>
      </c>
      <c r="F5908" s="100">
        <v>5.8799999999999998E-3</v>
      </c>
      <c r="G5908" s="101">
        <v>142.053</v>
      </c>
      <c r="H5908" s="98">
        <v>3.1669999999999997E-2</v>
      </c>
      <c r="I5908" s="20">
        <f t="shared" si="554"/>
        <v>0</v>
      </c>
      <c r="J5908" s="102">
        <f t="shared" si="555"/>
        <v>0</v>
      </c>
      <c r="K5908" s="102">
        <f t="shared" si="556"/>
        <v>0</v>
      </c>
      <c r="L5908" s="96">
        <f t="shared" si="557"/>
        <v>0</v>
      </c>
    </row>
    <row r="5909" spans="1:12" ht="13.95" customHeight="1" x14ac:dyDescent="0.3">
      <c r="A5909" s="94">
        <v>44895</v>
      </c>
      <c r="B5909" s="57" t="s">
        <v>262</v>
      </c>
      <c r="C5909" s="57" t="s">
        <v>117</v>
      </c>
      <c r="D5909" s="19" t="str">
        <f t="shared" si="552"/>
        <v>Cyclicals</v>
      </c>
      <c r="E5909" s="19" t="str">
        <f t="shared" si="553"/>
        <v>Cyclicals ex-WEG &amp; Embraer</v>
      </c>
      <c r="F5909" s="100">
        <v>4.6999999999999993E-3</v>
      </c>
      <c r="G5909" s="101">
        <v>126.711</v>
      </c>
      <c r="H5909" s="98">
        <v>3.703E-2</v>
      </c>
      <c r="I5909" s="20">
        <f t="shared" si="554"/>
        <v>0</v>
      </c>
      <c r="J5909" s="102">
        <f t="shared" si="555"/>
        <v>0</v>
      </c>
      <c r="K5909" s="102">
        <f t="shared" si="556"/>
        <v>0</v>
      </c>
      <c r="L5909" s="96">
        <f t="shared" si="557"/>
        <v>0</v>
      </c>
    </row>
    <row r="5910" spans="1:12" ht="13.95" customHeight="1" x14ac:dyDescent="0.3">
      <c r="A5910" s="94">
        <v>44926</v>
      </c>
      <c r="B5910" s="57" t="s">
        <v>262</v>
      </c>
      <c r="C5910" s="57" t="s">
        <v>117</v>
      </c>
      <c r="D5910" s="19" t="str">
        <f t="shared" si="552"/>
        <v>Cyclicals</v>
      </c>
      <c r="E5910" s="19" t="str">
        <f t="shared" si="553"/>
        <v>Cyclicals ex-WEG &amp; Embraer</v>
      </c>
      <c r="F5910" s="100">
        <v>4.0500000000000006E-3</v>
      </c>
      <c r="G5910" s="101">
        <v>223.245</v>
      </c>
      <c r="H5910" s="98">
        <v>1.738E-2</v>
      </c>
      <c r="I5910" s="20">
        <f t="shared" si="554"/>
        <v>0</v>
      </c>
      <c r="J5910" s="102">
        <f t="shared" si="555"/>
        <v>0</v>
      </c>
      <c r="K5910" s="102">
        <f t="shared" si="556"/>
        <v>0</v>
      </c>
      <c r="L5910" s="96">
        <f t="shared" si="557"/>
        <v>0</v>
      </c>
    </row>
    <row r="5911" spans="1:12" ht="13.95" customHeight="1" x14ac:dyDescent="0.3">
      <c r="A5911" s="94">
        <v>44957</v>
      </c>
      <c r="B5911" s="57" t="s">
        <v>262</v>
      </c>
      <c r="C5911" s="57" t="s">
        <v>117</v>
      </c>
      <c r="D5911" s="19" t="str">
        <f t="shared" si="552"/>
        <v>Cyclicals</v>
      </c>
      <c r="E5911" s="19" t="str">
        <f t="shared" si="553"/>
        <v>Cyclicals ex-WEG &amp; Embraer</v>
      </c>
      <c r="F5911" s="100">
        <v>6.3499999999999997E-3</v>
      </c>
      <c r="G5911" s="101">
        <v>197.142</v>
      </c>
      <c r="H5911" s="98">
        <v>1.4239999999999999E-2</v>
      </c>
      <c r="I5911" s="20">
        <f t="shared" si="554"/>
        <v>0</v>
      </c>
      <c r="J5911" s="102">
        <f t="shared" si="555"/>
        <v>0</v>
      </c>
      <c r="K5911" s="102">
        <f t="shared" si="556"/>
        <v>0</v>
      </c>
      <c r="L5911" s="96">
        <f t="shared" si="557"/>
        <v>0</v>
      </c>
    </row>
    <row r="5912" spans="1:12" ht="13.95" customHeight="1" x14ac:dyDescent="0.3">
      <c r="A5912" s="94">
        <v>44985</v>
      </c>
      <c r="B5912" s="57" t="s">
        <v>262</v>
      </c>
      <c r="C5912" s="57" t="s">
        <v>117</v>
      </c>
      <c r="D5912" s="19" t="str">
        <f t="shared" si="552"/>
        <v>Cyclicals</v>
      </c>
      <c r="E5912" s="19" t="str">
        <f t="shared" si="553"/>
        <v>Cyclicals ex-WEG &amp; Embraer</v>
      </c>
      <c r="F5912" s="100">
        <v>5.5700000000000003E-3</v>
      </c>
      <c r="G5912" s="101">
        <v>141.328</v>
      </c>
      <c r="H5912" s="98">
        <v>1.882E-2</v>
      </c>
      <c r="I5912" s="20">
        <f t="shared" si="554"/>
        <v>0</v>
      </c>
      <c r="J5912" s="102">
        <f t="shared" si="555"/>
        <v>0</v>
      </c>
      <c r="K5912" s="102">
        <f t="shared" si="556"/>
        <v>0</v>
      </c>
      <c r="L5912" s="96">
        <f t="shared" si="557"/>
        <v>0</v>
      </c>
    </row>
    <row r="5913" spans="1:12" ht="13.95" customHeight="1" x14ac:dyDescent="0.3">
      <c r="A5913" s="94">
        <v>45016</v>
      </c>
      <c r="B5913" s="57" t="s">
        <v>262</v>
      </c>
      <c r="C5913" s="57" t="s">
        <v>117</v>
      </c>
      <c r="D5913" s="19" t="str">
        <f t="shared" si="552"/>
        <v>Cyclicals</v>
      </c>
      <c r="E5913" s="19" t="str">
        <f t="shared" si="553"/>
        <v>Cyclicals ex-WEG &amp; Embraer</v>
      </c>
      <c r="F5913" s="100">
        <v>5.3099999999999996E-3</v>
      </c>
      <c r="G5913" s="101">
        <v>130.66499999999999</v>
      </c>
      <c r="H5913" s="98">
        <v>1.9310000000000001E-2</v>
      </c>
      <c r="I5913" s="20">
        <f t="shared" si="554"/>
        <v>0</v>
      </c>
      <c r="J5913" s="102">
        <f t="shared" si="555"/>
        <v>0</v>
      </c>
      <c r="K5913" s="102">
        <f t="shared" si="556"/>
        <v>0</v>
      </c>
      <c r="L5913" s="96">
        <f t="shared" si="557"/>
        <v>0</v>
      </c>
    </row>
    <row r="5914" spans="1:12" ht="13.95" customHeight="1" x14ac:dyDescent="0.3">
      <c r="A5914" s="94">
        <v>45046</v>
      </c>
      <c r="B5914" s="57" t="s">
        <v>262</v>
      </c>
      <c r="C5914" s="57" t="s">
        <v>117</v>
      </c>
      <c r="D5914" s="19" t="str">
        <f t="shared" si="552"/>
        <v>Cyclicals</v>
      </c>
      <c r="E5914" s="19" t="str">
        <f t="shared" si="553"/>
        <v>Cyclicals ex-WEG &amp; Embraer</v>
      </c>
      <c r="F5914" s="100">
        <v>5.2199999999999998E-3</v>
      </c>
      <c r="G5914" s="101">
        <v>118.504</v>
      </c>
      <c r="H5914" s="98">
        <v>2.1590000000000002E-2</v>
      </c>
      <c r="I5914" s="20">
        <f t="shared" si="554"/>
        <v>0</v>
      </c>
      <c r="J5914" s="102">
        <f t="shared" si="555"/>
        <v>0</v>
      </c>
      <c r="K5914" s="102">
        <f t="shared" si="556"/>
        <v>0</v>
      </c>
      <c r="L5914" s="96">
        <f t="shared" si="557"/>
        <v>0</v>
      </c>
    </row>
    <row r="5915" spans="1:12" ht="13.95" customHeight="1" x14ac:dyDescent="0.3">
      <c r="A5915" s="94">
        <v>45077</v>
      </c>
      <c r="B5915" s="57" t="s">
        <v>262</v>
      </c>
      <c r="C5915" s="57" t="s">
        <v>117</v>
      </c>
      <c r="D5915" s="19" t="str">
        <f t="shared" si="552"/>
        <v>Cyclicals</v>
      </c>
      <c r="E5915" s="19" t="str">
        <f t="shared" si="553"/>
        <v>Cyclicals ex-WEG &amp; Embraer</v>
      </c>
      <c r="F5915" s="100">
        <v>5.7399999999999986E-3</v>
      </c>
      <c r="G5915" s="101">
        <v>162.27000000000001</v>
      </c>
      <c r="H5915" s="98">
        <v>1.9349999999999999E-2</v>
      </c>
      <c r="I5915" s="20">
        <f t="shared" si="554"/>
        <v>0</v>
      </c>
      <c r="J5915" s="102">
        <f t="shared" si="555"/>
        <v>0</v>
      </c>
      <c r="K5915" s="102">
        <f t="shared" si="556"/>
        <v>0</v>
      </c>
      <c r="L5915" s="96">
        <f t="shared" si="557"/>
        <v>0</v>
      </c>
    </row>
    <row r="5916" spans="1:12" ht="13.95" customHeight="1" x14ac:dyDescent="0.3">
      <c r="A5916" s="94">
        <v>45107</v>
      </c>
      <c r="B5916" s="57" t="s">
        <v>262</v>
      </c>
      <c r="C5916" s="57" t="s">
        <v>117</v>
      </c>
      <c r="D5916" s="19" t="str">
        <f t="shared" si="552"/>
        <v>Cyclicals</v>
      </c>
      <c r="E5916" s="19" t="str">
        <f t="shared" si="553"/>
        <v>Cyclicals ex-WEG &amp; Embraer</v>
      </c>
      <c r="F5916" s="100">
        <v>4.7199999999999994E-3</v>
      </c>
      <c r="G5916" s="101">
        <v>252.13300000000001</v>
      </c>
      <c r="H5916" s="98">
        <v>4.8799999999999998E-3</v>
      </c>
      <c r="I5916" s="20">
        <f t="shared" si="554"/>
        <v>0</v>
      </c>
      <c r="J5916" s="102">
        <f t="shared" si="555"/>
        <v>0</v>
      </c>
      <c r="K5916" s="102">
        <f t="shared" si="556"/>
        <v>0</v>
      </c>
      <c r="L5916" s="96">
        <f t="shared" si="557"/>
        <v>0</v>
      </c>
    </row>
    <row r="5917" spans="1:12" ht="13.95" customHeight="1" x14ac:dyDescent="0.3">
      <c r="A5917" s="94">
        <v>45138</v>
      </c>
      <c r="B5917" s="57" t="s">
        <v>262</v>
      </c>
      <c r="C5917" s="57" t="s">
        <v>117</v>
      </c>
      <c r="D5917" s="19" t="str">
        <f t="shared" si="552"/>
        <v>Cyclicals</v>
      </c>
      <c r="E5917" s="19" t="str">
        <f t="shared" si="553"/>
        <v>Cyclicals ex-WEG &amp; Embraer</v>
      </c>
      <c r="F5917" s="100">
        <v>4.5300000000000002E-3</v>
      </c>
      <c r="G5917" s="101">
        <v>207.096</v>
      </c>
      <c r="H5917" s="98">
        <v>4.2999999999999999E-4</v>
      </c>
      <c r="I5917" s="20">
        <f t="shared" si="554"/>
        <v>0</v>
      </c>
      <c r="J5917" s="102">
        <f t="shared" si="555"/>
        <v>0</v>
      </c>
      <c r="K5917" s="102">
        <f t="shared" si="556"/>
        <v>0</v>
      </c>
      <c r="L5917" s="96">
        <f t="shared" si="557"/>
        <v>0</v>
      </c>
    </row>
    <row r="5918" spans="1:12" ht="13.95" customHeight="1" x14ac:dyDescent="0.3">
      <c r="A5918" s="94">
        <v>45169</v>
      </c>
      <c r="B5918" s="57" t="s">
        <v>262</v>
      </c>
      <c r="C5918" s="57" t="s">
        <v>117</v>
      </c>
      <c r="D5918" s="19" t="str">
        <f t="shared" si="552"/>
        <v>Cyclicals</v>
      </c>
      <c r="E5918" s="19" t="str">
        <f t="shared" si="553"/>
        <v>Cyclicals ex-WEG &amp; Embraer</v>
      </c>
      <c r="F5918" s="100">
        <v>3.9699999999999996E-3</v>
      </c>
      <c r="G5918" s="101">
        <v>346.35899999999998</v>
      </c>
      <c r="H5918" s="98">
        <v>5.5300000000000002E-3</v>
      </c>
      <c r="I5918" s="20">
        <f t="shared" si="554"/>
        <v>0</v>
      </c>
      <c r="J5918" s="102">
        <f t="shared" si="555"/>
        <v>0</v>
      </c>
      <c r="K5918" s="102">
        <f t="shared" si="556"/>
        <v>0</v>
      </c>
      <c r="L5918" s="96">
        <f t="shared" si="557"/>
        <v>0</v>
      </c>
    </row>
    <row r="5919" spans="1:12" ht="13.95" customHeight="1" x14ac:dyDescent="0.3">
      <c r="A5919" s="94">
        <v>45199</v>
      </c>
      <c r="B5919" s="57" t="s">
        <v>262</v>
      </c>
      <c r="C5919" s="57" t="s">
        <v>117</v>
      </c>
      <c r="D5919" s="19" t="str">
        <f t="shared" si="552"/>
        <v>Cyclicals</v>
      </c>
      <c r="E5919" s="19" t="str">
        <f t="shared" si="553"/>
        <v>Cyclicals ex-WEG &amp; Embraer</v>
      </c>
      <c r="F5919" s="100">
        <v>2.98E-3</v>
      </c>
      <c r="G5919" s="101">
        <v>202.172</v>
      </c>
      <c r="H5919" s="98">
        <v>6.0099999999999997E-3</v>
      </c>
      <c r="I5919" s="20">
        <f t="shared" si="554"/>
        <v>0</v>
      </c>
      <c r="J5919" s="102">
        <f t="shared" si="555"/>
        <v>0</v>
      </c>
      <c r="K5919" s="102">
        <f t="shared" si="556"/>
        <v>0</v>
      </c>
      <c r="L5919" s="96">
        <f t="shared" si="557"/>
        <v>0</v>
      </c>
    </row>
    <row r="5920" spans="1:12" ht="13.95" customHeight="1" x14ac:dyDescent="0.3">
      <c r="A5920" s="94">
        <v>45230</v>
      </c>
      <c r="B5920" s="57" t="s">
        <v>262</v>
      </c>
      <c r="C5920" s="57" t="s">
        <v>117</v>
      </c>
      <c r="D5920" s="19" t="str">
        <f t="shared" si="552"/>
        <v>Cyclicals</v>
      </c>
      <c r="E5920" s="19" t="str">
        <f t="shared" si="553"/>
        <v>Cyclicals ex-WEG &amp; Embraer</v>
      </c>
      <c r="F5920" s="100">
        <v>1.9300000000000001E-3</v>
      </c>
      <c r="G5920" s="101">
        <v>163.02199999999999</v>
      </c>
      <c r="H5920" s="98">
        <v>6.0499999999999998E-3</v>
      </c>
      <c r="I5920" s="20">
        <f t="shared" si="554"/>
        <v>0</v>
      </c>
      <c r="J5920" s="102">
        <f t="shared" si="555"/>
        <v>0</v>
      </c>
      <c r="K5920" s="102">
        <f t="shared" si="556"/>
        <v>0</v>
      </c>
      <c r="L5920" s="96">
        <f t="shared" si="557"/>
        <v>0</v>
      </c>
    </row>
    <row r="5921" spans="1:12" ht="13.95" customHeight="1" x14ac:dyDescent="0.3">
      <c r="A5921" s="94">
        <v>45260</v>
      </c>
      <c r="B5921" s="57" t="s">
        <v>262</v>
      </c>
      <c r="C5921" s="57" t="s">
        <v>117</v>
      </c>
      <c r="D5921" s="19" t="str">
        <f t="shared" si="552"/>
        <v>Cyclicals</v>
      </c>
      <c r="E5921" s="19" t="str">
        <f t="shared" si="553"/>
        <v>Cyclicals ex-WEG &amp; Embraer</v>
      </c>
      <c r="F5921" s="100">
        <v>2.63E-3</v>
      </c>
      <c r="G5921" s="101">
        <v>63.917999999999999</v>
      </c>
      <c r="H5921" s="98">
        <v>1.9040000000000001E-2</v>
      </c>
      <c r="I5921" s="20">
        <f t="shared" si="554"/>
        <v>1</v>
      </c>
      <c r="J5921" s="102">
        <f t="shared" si="555"/>
        <v>4.1146468913295158E-5</v>
      </c>
      <c r="K5921" s="102">
        <f t="shared" si="556"/>
        <v>2.1610540395638213E-3</v>
      </c>
      <c r="L5921" s="96">
        <f t="shared" si="557"/>
        <v>2.63E-3</v>
      </c>
    </row>
    <row r="5922" spans="1:12" ht="13.95" customHeight="1" x14ac:dyDescent="0.3">
      <c r="A5922" s="94">
        <v>45291</v>
      </c>
      <c r="B5922" s="57" t="s">
        <v>262</v>
      </c>
      <c r="C5922" s="57" t="s">
        <v>117</v>
      </c>
      <c r="D5922" s="19" t="str">
        <f t="shared" si="552"/>
        <v>Cyclicals</v>
      </c>
      <c r="E5922" s="19" t="str">
        <f t="shared" si="553"/>
        <v>Cyclicals ex-WEG &amp; Embraer</v>
      </c>
      <c r="F5922" s="100">
        <v>2.7100000000000002E-3</v>
      </c>
      <c r="G5922" s="101">
        <v>55.472000000000001</v>
      </c>
      <c r="H5922" s="98">
        <v>2.47E-2</v>
      </c>
      <c r="I5922" s="20">
        <f t="shared" si="554"/>
        <v>1</v>
      </c>
      <c r="J5922" s="102">
        <f t="shared" si="555"/>
        <v>4.8853475627343528E-5</v>
      </c>
      <c r="K5922" s="102">
        <f t="shared" si="556"/>
        <v>1.9778735071798999E-3</v>
      </c>
      <c r="L5922" s="96">
        <f t="shared" si="557"/>
        <v>2.7100000000000002E-3</v>
      </c>
    </row>
    <row r="5923" spans="1:12" ht="13.95" customHeight="1" x14ac:dyDescent="0.3">
      <c r="A5923" s="94">
        <v>45322</v>
      </c>
      <c r="B5923" s="57" t="s">
        <v>262</v>
      </c>
      <c r="C5923" s="57" t="s">
        <v>117</v>
      </c>
      <c r="D5923" s="19" t="str">
        <f t="shared" si="552"/>
        <v>Cyclicals</v>
      </c>
      <c r="E5923" s="19" t="str">
        <f t="shared" si="553"/>
        <v>Cyclicals ex-WEG &amp; Embraer</v>
      </c>
      <c r="F5923" s="100">
        <v>3.0100000000000001E-3</v>
      </c>
      <c r="G5923" s="101">
        <v>56.35</v>
      </c>
      <c r="H5923" s="98">
        <v>2.521E-2</v>
      </c>
      <c r="I5923" s="20">
        <f t="shared" si="554"/>
        <v>1</v>
      </c>
      <c r="J5923" s="102">
        <f t="shared" si="555"/>
        <v>5.3416149068322984E-5</v>
      </c>
      <c r="K5923" s="102">
        <f t="shared" si="556"/>
        <v>2.1188476425356203E-3</v>
      </c>
      <c r="L5923" s="96">
        <f t="shared" si="557"/>
        <v>3.0100000000000001E-3</v>
      </c>
    </row>
    <row r="5924" spans="1:12" ht="13.95" customHeight="1" x14ac:dyDescent="0.3">
      <c r="A5924" s="94">
        <v>45351</v>
      </c>
      <c r="B5924" s="57" t="s">
        <v>262</v>
      </c>
      <c r="C5924" s="57" t="s">
        <v>117</v>
      </c>
      <c r="D5924" s="19" t="str">
        <f t="shared" si="552"/>
        <v>Cyclicals</v>
      </c>
      <c r="E5924" s="19" t="str">
        <f t="shared" si="553"/>
        <v>Cyclicals ex-WEG &amp; Embraer</v>
      </c>
      <c r="F5924" s="100">
        <v>3.0500000000000002E-3</v>
      </c>
      <c r="G5924" s="101">
        <v>51.686</v>
      </c>
      <c r="H5924" s="98">
        <v>2.8709999999999999E-2</v>
      </c>
      <c r="I5924" s="20">
        <f t="shared" si="554"/>
        <v>1</v>
      </c>
      <c r="J5924" s="102">
        <f t="shared" si="555"/>
        <v>5.9010176837054527E-5</v>
      </c>
      <c r="K5924" s="102">
        <f t="shared" si="556"/>
        <v>2.0553875596326901E-3</v>
      </c>
      <c r="L5924" s="96">
        <f t="shared" si="557"/>
        <v>3.0500000000000002E-3</v>
      </c>
    </row>
    <row r="5925" spans="1:12" ht="13.95" customHeight="1" x14ac:dyDescent="0.3">
      <c r="A5925" s="94">
        <v>45382</v>
      </c>
      <c r="B5925" s="57" t="s">
        <v>262</v>
      </c>
      <c r="C5925" s="57" t="s">
        <v>117</v>
      </c>
      <c r="D5925" s="19" t="str">
        <f t="shared" si="552"/>
        <v>Cyclicals</v>
      </c>
      <c r="E5925" s="19" t="str">
        <f t="shared" si="553"/>
        <v>Cyclicals ex-WEG &amp; Embraer</v>
      </c>
      <c r="F5925" s="100">
        <v>2.6199999999999999E-3</v>
      </c>
      <c r="G5925" s="101">
        <v>37.853999999999999</v>
      </c>
      <c r="H5925" s="98">
        <v>3.0300000000000001E-2</v>
      </c>
      <c r="I5925" s="20">
        <f t="shared" si="554"/>
        <v>1</v>
      </c>
      <c r="J5925" s="102">
        <f t="shared" si="555"/>
        <v>6.9213293179056379E-5</v>
      </c>
      <c r="K5925" s="102">
        <f t="shared" si="556"/>
        <v>2.2842671016190222E-3</v>
      </c>
      <c r="L5925" s="96">
        <f t="shared" si="557"/>
        <v>2.6199999999999999E-3</v>
      </c>
    </row>
    <row r="5926" spans="1:12" ht="13.95" customHeight="1" x14ac:dyDescent="0.3">
      <c r="A5926" s="94">
        <v>45412</v>
      </c>
      <c r="B5926" s="57" t="s">
        <v>262</v>
      </c>
      <c r="C5926" s="57" t="s">
        <v>117</v>
      </c>
      <c r="D5926" s="19" t="str">
        <f t="shared" si="552"/>
        <v>Cyclicals</v>
      </c>
      <c r="E5926" s="19" t="str">
        <f t="shared" si="553"/>
        <v>Cyclicals ex-WEG &amp; Embraer</v>
      </c>
      <c r="F5926" s="100">
        <v>2.0300000000000001E-3</v>
      </c>
      <c r="G5926" s="101">
        <v>24.991</v>
      </c>
      <c r="H5926" s="98">
        <v>3.6909999999999998E-2</v>
      </c>
      <c r="I5926" s="20">
        <f t="shared" si="554"/>
        <v>1</v>
      </c>
      <c r="J5926" s="102">
        <f t="shared" si="555"/>
        <v>8.1229242527309844E-5</v>
      </c>
      <c r="K5926" s="102">
        <f t="shared" si="556"/>
        <v>2.2007380798512556E-3</v>
      </c>
      <c r="L5926" s="96">
        <f t="shared" si="557"/>
        <v>2.0300000000000001E-3</v>
      </c>
    </row>
    <row r="5927" spans="1:12" ht="13.95" customHeight="1" x14ac:dyDescent="0.3">
      <c r="A5927" s="94">
        <v>45443</v>
      </c>
      <c r="B5927" s="57" t="s">
        <v>262</v>
      </c>
      <c r="C5927" s="57" t="s">
        <v>117</v>
      </c>
      <c r="D5927" s="19" t="str">
        <f t="shared" si="552"/>
        <v>Cyclicals</v>
      </c>
      <c r="E5927" s="19" t="str">
        <f t="shared" si="553"/>
        <v>Cyclicals ex-WEG &amp; Embraer</v>
      </c>
      <c r="F5927" s="100">
        <v>2.16E-3</v>
      </c>
      <c r="G5927" s="101">
        <v>23.286000000000001</v>
      </c>
      <c r="H5927" s="98">
        <v>3.474E-2</v>
      </c>
      <c r="I5927" s="20">
        <f t="shared" si="554"/>
        <v>1</v>
      </c>
      <c r="J5927" s="102">
        <f t="shared" si="555"/>
        <v>9.2759598041741817E-5</v>
      </c>
      <c r="K5927" s="102">
        <f t="shared" si="556"/>
        <v>2.6701093276264194E-3</v>
      </c>
      <c r="L5927" s="96">
        <f t="shared" si="557"/>
        <v>2.16E-3</v>
      </c>
    </row>
    <row r="5928" spans="1:12" ht="13.95" customHeight="1" x14ac:dyDescent="0.3">
      <c r="A5928" s="94">
        <v>45473</v>
      </c>
      <c r="B5928" s="57" t="s">
        <v>262</v>
      </c>
      <c r="C5928" s="57" t="s">
        <v>117</v>
      </c>
      <c r="D5928" s="19" t="str">
        <f t="shared" si="552"/>
        <v>Cyclicals</v>
      </c>
      <c r="E5928" s="19" t="str">
        <f t="shared" si="553"/>
        <v>Cyclicals ex-WEG &amp; Embraer</v>
      </c>
      <c r="F5928" s="100">
        <v>2.0799999999999998E-3</v>
      </c>
      <c r="G5928" s="101">
        <v>19.347999999999999</v>
      </c>
      <c r="H5928" s="98">
        <v>4.4819999999999999E-2</v>
      </c>
      <c r="I5928" s="20">
        <f t="shared" si="554"/>
        <v>1</v>
      </c>
      <c r="J5928" s="102">
        <f t="shared" si="555"/>
        <v>1.0750465164358072E-4</v>
      </c>
      <c r="K5928" s="102">
        <f t="shared" si="556"/>
        <v>2.398586605166906E-3</v>
      </c>
      <c r="L5928" s="96">
        <f t="shared" si="557"/>
        <v>2.0799999999999998E-3</v>
      </c>
    </row>
    <row r="5929" spans="1:12" ht="13.95" customHeight="1" x14ac:dyDescent="0.3">
      <c r="A5929" s="94">
        <v>45504</v>
      </c>
      <c r="B5929" s="57" t="s">
        <v>262</v>
      </c>
      <c r="C5929" s="57" t="s">
        <v>117</v>
      </c>
      <c r="D5929" s="19" t="str">
        <f t="shared" si="552"/>
        <v>Cyclicals</v>
      </c>
      <c r="E5929" s="19" t="str">
        <f t="shared" si="553"/>
        <v>Cyclicals ex-WEG &amp; Embraer</v>
      </c>
      <c r="F5929" s="100">
        <v>1.8400000000000001E-3</v>
      </c>
      <c r="G5929" s="101">
        <v>16.876999999999999</v>
      </c>
      <c r="H5929" s="98">
        <v>4.4630000000000003E-2</v>
      </c>
      <c r="I5929" s="20">
        <f t="shared" si="554"/>
        <v>1</v>
      </c>
      <c r="J5929" s="102">
        <f t="shared" si="555"/>
        <v>1.0902411566036619E-4</v>
      </c>
      <c r="K5929" s="102">
        <f t="shared" si="556"/>
        <v>2.4428437297863812E-3</v>
      </c>
      <c r="L5929" s="96">
        <f t="shared" si="557"/>
        <v>1.8400000000000001E-3</v>
      </c>
    </row>
    <row r="5930" spans="1:12" ht="13.95" customHeight="1" x14ac:dyDescent="0.3">
      <c r="A5930" s="94">
        <v>45535</v>
      </c>
      <c r="B5930" s="57" t="s">
        <v>262</v>
      </c>
      <c r="C5930" s="57" t="s">
        <v>117</v>
      </c>
      <c r="D5930" s="19" t="str">
        <f t="shared" si="552"/>
        <v>Cyclicals</v>
      </c>
      <c r="E5930" s="19" t="str">
        <f t="shared" si="553"/>
        <v>Cyclicals ex-WEG &amp; Embraer</v>
      </c>
      <c r="F5930" s="100">
        <v>1.91E-3</v>
      </c>
      <c r="G5930" s="101">
        <v>18.706</v>
      </c>
      <c r="H5930" s="98">
        <v>4.446E-2</v>
      </c>
      <c r="I5930" s="20">
        <f t="shared" si="554"/>
        <v>1</v>
      </c>
      <c r="J5930" s="102">
        <f t="shared" si="555"/>
        <v>1.0210627606115685E-4</v>
      </c>
      <c r="K5930" s="102">
        <f t="shared" si="556"/>
        <v>2.2965874057840046E-3</v>
      </c>
      <c r="L5930" s="96">
        <f t="shared" si="557"/>
        <v>1.91E-3</v>
      </c>
    </row>
    <row r="5931" spans="1:12" ht="13.95" customHeight="1" x14ac:dyDescent="0.3">
      <c r="A5931" s="94">
        <v>45565</v>
      </c>
      <c r="B5931" s="57" t="s">
        <v>262</v>
      </c>
      <c r="C5931" s="57" t="s">
        <v>117</v>
      </c>
      <c r="D5931" s="19" t="str">
        <f t="shared" si="552"/>
        <v>Cyclicals</v>
      </c>
      <c r="E5931" s="19" t="str">
        <f t="shared" si="553"/>
        <v>Cyclicals ex-WEG &amp; Embraer</v>
      </c>
      <c r="F5931" s="100">
        <v>1.58E-3</v>
      </c>
      <c r="G5931" s="101">
        <v>14.651999999999999</v>
      </c>
      <c r="H5931" s="98">
        <v>4.6660000000000007E-2</v>
      </c>
      <c r="I5931" s="20">
        <f t="shared" si="554"/>
        <v>1</v>
      </c>
      <c r="J5931" s="102">
        <f t="shared" si="555"/>
        <v>1.0783510783510784E-4</v>
      </c>
      <c r="K5931" s="102">
        <f t="shared" si="556"/>
        <v>2.3110824653902232E-3</v>
      </c>
      <c r="L5931" s="96">
        <f t="shared" si="557"/>
        <v>1.58E-3</v>
      </c>
    </row>
    <row r="5932" spans="1:12" ht="13.95" customHeight="1" x14ac:dyDescent="0.3">
      <c r="A5932" s="94">
        <v>45596</v>
      </c>
      <c r="B5932" s="57" t="s">
        <v>262</v>
      </c>
      <c r="C5932" s="57" t="s">
        <v>117</v>
      </c>
      <c r="D5932" s="19" t="str">
        <f t="shared" si="552"/>
        <v>Cyclicals</v>
      </c>
      <c r="E5932" s="19" t="str">
        <f t="shared" si="553"/>
        <v>Cyclicals ex-WEG &amp; Embraer</v>
      </c>
      <c r="F5932" s="100">
        <v>1.56E-3</v>
      </c>
      <c r="G5932" s="101">
        <v>14.726000000000001</v>
      </c>
      <c r="H5932" s="98">
        <v>4.5289999999999997E-2</v>
      </c>
      <c r="I5932" s="20">
        <f t="shared" si="554"/>
        <v>1</v>
      </c>
      <c r="J5932" s="102">
        <f t="shared" si="555"/>
        <v>1.0593508080945266E-4</v>
      </c>
      <c r="K5932" s="102">
        <f t="shared" si="556"/>
        <v>2.3390390993475968E-3</v>
      </c>
      <c r="L5932" s="96">
        <f t="shared" si="557"/>
        <v>1.56E-3</v>
      </c>
    </row>
    <row r="5933" spans="1:12" ht="13.95" customHeight="1" x14ac:dyDescent="0.3">
      <c r="A5933" s="94">
        <v>45626</v>
      </c>
      <c r="B5933" s="57" t="s">
        <v>262</v>
      </c>
      <c r="C5933" s="57" t="s">
        <v>117</v>
      </c>
      <c r="D5933" s="19" t="str">
        <f t="shared" si="552"/>
        <v>Cyclicals</v>
      </c>
      <c r="E5933" s="19" t="str">
        <f t="shared" si="553"/>
        <v>Cyclicals ex-WEG &amp; Embraer</v>
      </c>
      <c r="F5933" s="100">
        <v>1.5499999999999999E-3</v>
      </c>
      <c r="G5933" s="101">
        <v>15.364000000000001</v>
      </c>
      <c r="H5933" s="98">
        <v>4.471E-2</v>
      </c>
      <c r="I5933" s="20">
        <f t="shared" si="554"/>
        <v>1</v>
      </c>
      <c r="J5933" s="102">
        <f t="shared" si="555"/>
        <v>1.0088518614944024E-4</v>
      </c>
      <c r="K5933" s="102">
        <f t="shared" si="556"/>
        <v>2.2564344922710857E-3</v>
      </c>
      <c r="L5933" s="96">
        <f t="shared" si="557"/>
        <v>1.5499999999999999E-3</v>
      </c>
    </row>
    <row r="5934" spans="1:12" ht="13.95" customHeight="1" x14ac:dyDescent="0.3">
      <c r="A5934" s="94">
        <v>45657</v>
      </c>
      <c r="B5934" s="57" t="s">
        <v>262</v>
      </c>
      <c r="C5934" s="57" t="s">
        <v>117</v>
      </c>
      <c r="D5934" s="19" t="str">
        <f t="shared" si="552"/>
        <v>Cyclicals</v>
      </c>
      <c r="E5934" s="19" t="str">
        <f t="shared" si="553"/>
        <v>Cyclicals ex-WEG &amp; Embraer</v>
      </c>
      <c r="F5934" s="100">
        <v>1.1800000000000001E-3</v>
      </c>
      <c r="G5934" s="101">
        <v>10.364000000000001</v>
      </c>
      <c r="H5934" s="98">
        <v>4.3639999999999998E-2</v>
      </c>
      <c r="I5934" s="20">
        <f t="shared" si="554"/>
        <v>1</v>
      </c>
      <c r="J5934" s="102">
        <f t="shared" si="555"/>
        <v>1.1385565418757236E-4</v>
      </c>
      <c r="K5934" s="102">
        <f t="shared" si="556"/>
        <v>2.6089746605768185E-3</v>
      </c>
      <c r="L5934" s="96">
        <f t="shared" si="557"/>
        <v>1.1800000000000001E-3</v>
      </c>
    </row>
    <row r="5935" spans="1:12" ht="13.95" customHeight="1" x14ac:dyDescent="0.3">
      <c r="A5935" s="94">
        <v>45688</v>
      </c>
      <c r="B5935" s="57" t="s">
        <v>262</v>
      </c>
      <c r="C5935" s="57" t="s">
        <v>117</v>
      </c>
      <c r="D5935" s="19" t="str">
        <f t="shared" si="552"/>
        <v>Cyclicals</v>
      </c>
      <c r="E5935" s="19" t="str">
        <f t="shared" si="553"/>
        <v>Cyclicals ex-WEG &amp; Embraer</v>
      </c>
      <c r="F5935" s="100">
        <v>1.2800000000000001E-3</v>
      </c>
      <c r="G5935" s="101">
        <v>16.335000000000001</v>
      </c>
      <c r="H5935" s="98">
        <v>2.8989999999999998E-2</v>
      </c>
      <c r="I5935" s="20">
        <f t="shared" si="554"/>
        <v>1</v>
      </c>
      <c r="J5935" s="102">
        <f t="shared" si="555"/>
        <v>7.8359351086623816E-5</v>
      </c>
      <c r="K5935" s="102">
        <f t="shared" si="556"/>
        <v>2.7029786507976484E-3</v>
      </c>
      <c r="L5935" s="96">
        <f t="shared" si="557"/>
        <v>1.2800000000000001E-3</v>
      </c>
    </row>
    <row r="5936" spans="1:12" ht="13.95" customHeight="1" x14ac:dyDescent="0.3">
      <c r="A5936" s="94">
        <v>45716</v>
      </c>
      <c r="B5936" s="57" t="s">
        <v>262</v>
      </c>
      <c r="C5936" s="57" t="s">
        <v>117</v>
      </c>
      <c r="D5936" s="19" t="str">
        <f t="shared" si="552"/>
        <v>Cyclicals</v>
      </c>
      <c r="E5936" s="19" t="str">
        <f t="shared" si="553"/>
        <v>Cyclicals ex-WEG &amp; Embraer</v>
      </c>
      <c r="F5936" s="100">
        <v>1.2700000000000001E-3</v>
      </c>
      <c r="G5936" s="101">
        <v>14.544</v>
      </c>
      <c r="H5936" s="98">
        <v>3.1150000000000001E-2</v>
      </c>
      <c r="I5936" s="20">
        <f t="shared" si="554"/>
        <v>1</v>
      </c>
      <c r="J5936" s="102">
        <f t="shared" si="555"/>
        <v>8.732123212321232E-5</v>
      </c>
      <c r="K5936" s="102">
        <f t="shared" si="556"/>
        <v>2.8032498273904438E-3</v>
      </c>
      <c r="L5936" s="96">
        <f t="shared" si="557"/>
        <v>1.2700000000000001E-3</v>
      </c>
    </row>
    <row r="5937" spans="1:12" ht="13.95" customHeight="1" x14ac:dyDescent="0.3">
      <c r="A5937" s="94">
        <v>45747</v>
      </c>
      <c r="B5937" s="57" t="s">
        <v>262</v>
      </c>
      <c r="C5937" s="57" t="s">
        <v>117</v>
      </c>
      <c r="D5937" s="19" t="str">
        <f t="shared" si="552"/>
        <v>Cyclicals</v>
      </c>
      <c r="E5937" s="19" t="str">
        <f t="shared" si="553"/>
        <v>Cyclicals ex-WEG &amp; Embraer</v>
      </c>
      <c r="F5937" s="100">
        <v>1.72E-3</v>
      </c>
      <c r="G5937" s="101">
        <v>19.847000000000001</v>
      </c>
      <c r="H5937" s="98">
        <v>3.091E-2</v>
      </c>
      <c r="I5937" s="20">
        <f t="shared" si="554"/>
        <v>1</v>
      </c>
      <c r="J5937" s="102">
        <f t="shared" si="555"/>
        <v>8.6662971733763284E-5</v>
      </c>
      <c r="K5937" s="102">
        <f t="shared" si="556"/>
        <v>2.803719564340449E-3</v>
      </c>
      <c r="L5937" s="96">
        <f t="shared" si="557"/>
        <v>1.72E-3</v>
      </c>
    </row>
    <row r="5938" spans="1:12" ht="13.95" customHeight="1" x14ac:dyDescent="0.3">
      <c r="A5938" s="94">
        <v>45777</v>
      </c>
      <c r="B5938" s="57" t="s">
        <v>262</v>
      </c>
      <c r="C5938" s="57" t="s">
        <v>117</v>
      </c>
      <c r="D5938" s="19" t="str">
        <f t="shared" si="552"/>
        <v>Cyclicals</v>
      </c>
      <c r="E5938" s="19" t="str">
        <f t="shared" si="553"/>
        <v>Cyclicals ex-WEG &amp; Embraer</v>
      </c>
      <c r="F5938" s="100">
        <v>1.5299999999999999E-3</v>
      </c>
      <c r="G5938" s="101">
        <v>17.645</v>
      </c>
      <c r="H5938" s="98">
        <v>3.3430000000000001E-2</v>
      </c>
      <c r="I5938" s="20">
        <f t="shared" si="554"/>
        <v>1</v>
      </c>
      <c r="J5938" s="102">
        <f t="shared" si="555"/>
        <v>8.6710116180221017E-5</v>
      </c>
      <c r="K5938" s="102">
        <f t="shared" si="556"/>
        <v>2.5937815190015261E-3</v>
      </c>
      <c r="L5938" s="96">
        <f t="shared" si="557"/>
        <v>1.5299999999999999E-3</v>
      </c>
    </row>
    <row r="5939" spans="1:12" ht="13.95" customHeight="1" x14ac:dyDescent="0.3">
      <c r="A5939" s="94">
        <v>45808</v>
      </c>
      <c r="B5939" s="57" t="s">
        <v>262</v>
      </c>
      <c r="C5939" s="57" t="s">
        <v>117</v>
      </c>
      <c r="D5939" s="19" t="str">
        <f t="shared" si="552"/>
        <v>Cyclicals</v>
      </c>
      <c r="E5939" s="19" t="str">
        <f t="shared" si="553"/>
        <v>Cyclicals ex-WEG &amp; Embraer</v>
      </c>
      <c r="F5939" s="100">
        <v>1.5E-3</v>
      </c>
      <c r="G5939" s="101">
        <v>17.303999999999998</v>
      </c>
      <c r="H5939" s="98">
        <v>3.354E-2</v>
      </c>
      <c r="I5939" s="20">
        <f t="shared" si="554"/>
        <v>1</v>
      </c>
      <c r="J5939" s="102">
        <f t="shared" si="555"/>
        <v>8.6685159500693497E-5</v>
      </c>
      <c r="K5939" s="102">
        <f t="shared" si="556"/>
        <v>2.5845306947135807E-3</v>
      </c>
      <c r="L5939" s="96">
        <f t="shared" si="557"/>
        <v>1.5E-3</v>
      </c>
    </row>
    <row r="5940" spans="1:12" ht="13.95" customHeight="1" x14ac:dyDescent="0.3">
      <c r="A5940" s="94">
        <v>45838</v>
      </c>
      <c r="B5940" s="57" t="s">
        <v>262</v>
      </c>
      <c r="C5940" s="57" t="s">
        <v>117</v>
      </c>
      <c r="D5940" s="19" t="str">
        <f t="shared" si="552"/>
        <v>Cyclicals</v>
      </c>
      <c r="E5940" s="19" t="str">
        <f t="shared" si="553"/>
        <v>Cyclicals ex-WEG &amp; Embraer</v>
      </c>
      <c r="F5940" s="100">
        <v>1.6199999999999999E-3</v>
      </c>
      <c r="G5940" s="101">
        <v>17.722999999999999</v>
      </c>
      <c r="H5940" s="98">
        <v>3.3020000000000001E-2</v>
      </c>
      <c r="I5940" s="20">
        <f t="shared" si="554"/>
        <v>1</v>
      </c>
      <c r="J5940" s="102">
        <f t="shared" si="555"/>
        <v>9.1406646730237545E-5</v>
      </c>
      <c r="K5940" s="102">
        <f t="shared" si="556"/>
        <v>2.768220676264008E-3</v>
      </c>
      <c r="L5940" s="96">
        <f t="shared" si="557"/>
        <v>1.6199999999999999E-3</v>
      </c>
    </row>
    <row r="5941" spans="1:12" ht="13.95" customHeight="1" x14ac:dyDescent="0.3">
      <c r="A5941" s="94">
        <v>45869</v>
      </c>
      <c r="B5941" s="57" t="s">
        <v>262</v>
      </c>
      <c r="C5941" s="57" t="s">
        <v>117</v>
      </c>
      <c r="D5941" s="19" t="str">
        <f t="shared" si="552"/>
        <v>Cyclicals</v>
      </c>
      <c r="E5941" s="19" t="str">
        <f t="shared" si="553"/>
        <v>Cyclicals ex-WEG &amp; Embraer</v>
      </c>
      <c r="F5941" s="100">
        <v>1.2199999999999999E-3</v>
      </c>
      <c r="G5941" s="101">
        <v>12.528</v>
      </c>
      <c r="H5941" s="98">
        <v>3.261E-2</v>
      </c>
      <c r="I5941" s="20">
        <f t="shared" si="554"/>
        <v>1</v>
      </c>
      <c r="J5941" s="102">
        <f t="shared" si="555"/>
        <v>9.7381864623243927E-5</v>
      </c>
      <c r="K5941" s="102">
        <f t="shared" si="556"/>
        <v>2.9862577314702216E-3</v>
      </c>
      <c r="L5941" s="96">
        <f t="shared" si="557"/>
        <v>1.2199999999999999E-3</v>
      </c>
    </row>
    <row r="5942" spans="1:12" ht="13.95" customHeight="1" x14ac:dyDescent="0.3">
      <c r="A5942" s="94">
        <v>45900</v>
      </c>
      <c r="B5942" s="57" t="s">
        <v>262</v>
      </c>
      <c r="C5942" s="57" t="s">
        <v>117</v>
      </c>
      <c r="D5942" s="19" t="str">
        <f t="shared" si="552"/>
        <v>Cyclicals</v>
      </c>
      <c r="E5942" s="19" t="str">
        <f t="shared" si="553"/>
        <v>Cyclicals ex-WEG &amp; Embraer</v>
      </c>
      <c r="F5942" s="100">
        <v>1.3600000000000001E-3</v>
      </c>
      <c r="G5942" s="101">
        <v>15.669</v>
      </c>
      <c r="H5942" s="98">
        <v>3.0130000000000001E-2</v>
      </c>
      <c r="I5942" s="20">
        <f t="shared" si="554"/>
        <v>1</v>
      </c>
      <c r="J5942" s="102">
        <f t="shared" si="555"/>
        <v>8.6795583636479679E-5</v>
      </c>
      <c r="K5942" s="102">
        <f t="shared" si="556"/>
        <v>2.8807030745595643E-3</v>
      </c>
      <c r="L5942" s="96">
        <f t="shared" si="557"/>
        <v>1.3600000000000001E-3</v>
      </c>
    </row>
    <row r="5943" spans="1:12" ht="13.95" customHeight="1" x14ac:dyDescent="0.3">
      <c r="A5943" s="94">
        <v>45930</v>
      </c>
      <c r="B5943" s="57" t="s">
        <v>262</v>
      </c>
      <c r="C5943" s="57" t="s">
        <v>117</v>
      </c>
      <c r="D5943" s="19" t="str">
        <f t="shared" si="552"/>
        <v>Cyclicals</v>
      </c>
      <c r="E5943" s="19" t="str">
        <f t="shared" si="553"/>
        <v>Cyclicals ex-WEG &amp; Embraer</v>
      </c>
      <c r="F5943" s="100">
        <v>1.5499999999999999E-3</v>
      </c>
      <c r="G5943" s="101">
        <v>17.48</v>
      </c>
      <c r="H5943" s="98">
        <v>3.1960000000000002E-2</v>
      </c>
      <c r="I5943" s="20">
        <f t="shared" si="554"/>
        <v>1</v>
      </c>
      <c r="J5943" s="102">
        <f t="shared" si="555"/>
        <v>8.8672768878718527E-5</v>
      </c>
      <c r="K5943" s="102">
        <f t="shared" si="556"/>
        <v>2.7744921426382514E-3</v>
      </c>
      <c r="L5943" s="96">
        <f t="shared" si="557"/>
        <v>1.5499999999999999E-3</v>
      </c>
    </row>
    <row r="5944" spans="1:12" ht="13.95" customHeight="1" x14ac:dyDescent="0.3">
      <c r="A5944" s="94">
        <v>45961</v>
      </c>
      <c r="B5944" s="57" t="s">
        <v>262</v>
      </c>
      <c r="C5944" s="57" t="s">
        <v>117</v>
      </c>
      <c r="D5944" s="19" t="str">
        <f t="shared" si="552"/>
        <v>Cyclicals</v>
      </c>
      <c r="E5944" s="19" t="str">
        <f t="shared" si="553"/>
        <v>Cyclicals ex-WEG &amp; Embraer</v>
      </c>
      <c r="F5944" s="100">
        <v>1.34E-3</v>
      </c>
      <c r="G5944" s="101">
        <v>15.545999999999999</v>
      </c>
      <c r="H5944" s="98">
        <v>3.0769999999999999E-2</v>
      </c>
      <c r="I5944" s="20">
        <f t="shared" si="554"/>
        <v>1</v>
      </c>
      <c r="J5944" s="102">
        <f t="shared" si="555"/>
        <v>8.6195805995111294E-5</v>
      </c>
      <c r="K5944" s="102">
        <f t="shared" si="556"/>
        <v>2.8012936624995546E-3</v>
      </c>
      <c r="L5944" s="96">
        <f t="shared" si="557"/>
        <v>1.34E-3</v>
      </c>
    </row>
    <row r="5945" spans="1:12" ht="13.95" customHeight="1" x14ac:dyDescent="0.3">
      <c r="A5945" s="94">
        <v>45991</v>
      </c>
      <c r="B5945" s="57" t="s">
        <v>262</v>
      </c>
      <c r="C5945" s="57" t="s">
        <v>117</v>
      </c>
      <c r="D5945" s="19" t="str">
        <f t="shared" si="552"/>
        <v>Cyclicals</v>
      </c>
      <c r="E5945" s="19" t="str">
        <f t="shared" si="553"/>
        <v>Cyclicals ex-WEG &amp; Embraer</v>
      </c>
      <c r="F5945" s="100">
        <v>1.5299999999999999E-3</v>
      </c>
      <c r="G5945" s="101">
        <v>17.521999999999998</v>
      </c>
      <c r="H5945" s="98">
        <v>3.2800000000000003E-2</v>
      </c>
      <c r="I5945" s="20">
        <f t="shared" si="554"/>
        <v>1</v>
      </c>
      <c r="J5945" s="102">
        <f t="shared" si="555"/>
        <v>8.73187992238329E-5</v>
      </c>
      <c r="K5945" s="102">
        <f t="shared" si="556"/>
        <v>2.6621585129217346E-3</v>
      </c>
      <c r="L5945" s="96">
        <f t="shared" si="557"/>
        <v>1.5299999999999999E-3</v>
      </c>
    </row>
    <row r="5946" spans="1:12" ht="13.95" customHeight="1" x14ac:dyDescent="0.3">
      <c r="A5946" s="94">
        <v>46022</v>
      </c>
      <c r="B5946" s="57" t="s">
        <v>262</v>
      </c>
      <c r="C5946" s="57" t="s">
        <v>117</v>
      </c>
      <c r="D5946" s="19" t="str">
        <f t="shared" si="552"/>
        <v>Cyclicals</v>
      </c>
      <c r="E5946" s="19" t="str">
        <f t="shared" si="553"/>
        <v>Cyclicals ex-WEG &amp; Embraer</v>
      </c>
      <c r="F5946" s="100">
        <v>1.42E-3</v>
      </c>
      <c r="G5946" s="101">
        <v>14.683999999999999</v>
      </c>
      <c r="H5946" s="98">
        <v>3.4130000000000001E-2</v>
      </c>
      <c r="I5946" s="20">
        <f t="shared" si="554"/>
        <v>1</v>
      </c>
      <c r="J5946" s="102">
        <f t="shared" si="555"/>
        <v>9.6703895396349769E-5</v>
      </c>
      <c r="K5946" s="102">
        <f t="shared" si="556"/>
        <v>2.8333986345253376E-3</v>
      </c>
      <c r="L5946" s="96">
        <f t="shared" si="557"/>
        <v>1.42E-3</v>
      </c>
    </row>
    <row r="5947" spans="1:12" ht="13.95" customHeight="1" x14ac:dyDescent="0.3">
      <c r="A5947" s="94">
        <v>46053</v>
      </c>
      <c r="B5947" s="57" t="s">
        <v>262</v>
      </c>
      <c r="C5947" s="57" t="s">
        <v>117</v>
      </c>
      <c r="D5947" s="19" t="str">
        <f t="shared" si="552"/>
        <v>Cyclicals</v>
      </c>
      <c r="E5947" s="19" t="str">
        <f t="shared" si="553"/>
        <v>Cyclicals ex-WEG &amp; Embraer</v>
      </c>
      <c r="F5947" s="100">
        <v>1.3799999999999999E-3</v>
      </c>
      <c r="G5947" s="101">
        <v>16.074999999999999</v>
      </c>
      <c r="H5947" s="98">
        <v>2.9000000000000001E-2</v>
      </c>
      <c r="I5947" s="20">
        <f t="shared" si="554"/>
        <v>1</v>
      </c>
      <c r="J5947" s="102">
        <f t="shared" si="555"/>
        <v>8.5847589424572322E-5</v>
      </c>
      <c r="K5947" s="102">
        <f t="shared" si="556"/>
        <v>2.9602617042955972E-3</v>
      </c>
      <c r="L5947" s="96">
        <f t="shared" si="557"/>
        <v>1.3799999999999999E-3</v>
      </c>
    </row>
    <row r="5948" spans="1:12" ht="13.95" customHeight="1" x14ac:dyDescent="0.3">
      <c r="A5948" s="94">
        <v>46081</v>
      </c>
      <c r="B5948" s="57" t="s">
        <v>262</v>
      </c>
      <c r="C5948" s="57" t="s">
        <v>117</v>
      </c>
      <c r="D5948" s="19" t="str">
        <f t="shared" si="552"/>
        <v>Cyclicals</v>
      </c>
      <c r="E5948" s="19" t="str">
        <f t="shared" si="553"/>
        <v>Cyclicals ex-WEG &amp; Embraer</v>
      </c>
      <c r="F5948" s="100">
        <v>1.2700000000000001E-3</v>
      </c>
      <c r="G5948" s="101">
        <v>15.191000000000001</v>
      </c>
      <c r="H5948" s="98">
        <v>3.0020000000000002E-2</v>
      </c>
      <c r="I5948" s="20">
        <f t="shared" si="554"/>
        <v>1</v>
      </c>
      <c r="J5948" s="102">
        <f t="shared" si="555"/>
        <v>8.360213284181424E-5</v>
      </c>
      <c r="K5948" s="102">
        <f t="shared" si="556"/>
        <v>2.7848811739445115E-3</v>
      </c>
      <c r="L5948" s="96">
        <f t="shared" si="557"/>
        <v>1.2700000000000001E-3</v>
      </c>
    </row>
    <row r="5949" spans="1:12" ht="13.95" customHeight="1" x14ac:dyDescent="0.3">
      <c r="A5949" s="94">
        <v>46112</v>
      </c>
      <c r="B5949" s="57" t="s">
        <v>262</v>
      </c>
      <c r="C5949" s="57" t="s">
        <v>117</v>
      </c>
      <c r="D5949" s="19" t="str">
        <f t="shared" si="552"/>
        <v>Cyclicals</v>
      </c>
      <c r="E5949" s="19" t="str">
        <f t="shared" si="553"/>
        <v>Cyclicals ex-WEG &amp; Embraer</v>
      </c>
      <c r="F5949" s="100">
        <v>1.1999999999999999E-3</v>
      </c>
      <c r="G5949" s="101">
        <v>15.536</v>
      </c>
      <c r="H5949" s="98">
        <v>3.3070000000000002E-2</v>
      </c>
      <c r="I5949" s="20">
        <f t="shared" si="554"/>
        <v>1</v>
      </c>
      <c r="J5949" s="102">
        <f t="shared" si="555"/>
        <v>7.7239958805355298E-5</v>
      </c>
      <c r="K5949" s="102">
        <f t="shared" si="556"/>
        <v>2.335650402339138E-3</v>
      </c>
      <c r="L5949" s="96">
        <f t="shared" si="557"/>
        <v>1.1999999999999999E-3</v>
      </c>
    </row>
    <row r="5950" spans="1:12" ht="13.95" customHeight="1" x14ac:dyDescent="0.3">
      <c r="A5950" s="94">
        <v>46142</v>
      </c>
      <c r="B5950" s="57" t="s">
        <v>262</v>
      </c>
      <c r="C5950" s="57" t="s">
        <v>117</v>
      </c>
      <c r="D5950" s="19" t="str">
        <f t="shared" si="552"/>
        <v>Cyclicals</v>
      </c>
      <c r="E5950" s="19" t="str">
        <f t="shared" si="553"/>
        <v>Cyclicals ex-WEG &amp; Embraer</v>
      </c>
      <c r="F5950" s="100">
        <v>1.1800000000000001E-3</v>
      </c>
      <c r="G5950" s="101">
        <v>13.603999999999999</v>
      </c>
      <c r="H5950" s="98">
        <v>3.1109999999999999E-2</v>
      </c>
      <c r="I5950" s="20">
        <f t="shared" si="554"/>
        <v>1</v>
      </c>
      <c r="J5950" s="102">
        <f t="shared" si="555"/>
        <v>8.6739194354601597E-5</v>
      </c>
      <c r="K5950" s="102">
        <f t="shared" si="556"/>
        <v>2.7881451094375312E-3</v>
      </c>
      <c r="L5950" s="96">
        <f t="shared" si="557"/>
        <v>1.1800000000000001E-3</v>
      </c>
    </row>
    <row r="5951" spans="1:12" ht="13.95" customHeight="1" x14ac:dyDescent="0.3">
      <c r="A5951" s="94">
        <v>46173</v>
      </c>
      <c r="B5951" s="57" t="s">
        <v>262</v>
      </c>
      <c r="C5951" s="57" t="s">
        <v>117</v>
      </c>
      <c r="D5951" s="19" t="str">
        <f t="shared" si="552"/>
        <v>Cyclicals</v>
      </c>
      <c r="E5951" s="19" t="str">
        <f t="shared" si="553"/>
        <v>Cyclicals ex-WEG &amp; Embraer</v>
      </c>
      <c r="F5951" s="100">
        <v>9.2000000000000003E-4</v>
      </c>
      <c r="G5951" s="101">
        <v>10.269</v>
      </c>
      <c r="H5951" s="98">
        <v>3.3279999999999997E-2</v>
      </c>
      <c r="I5951" s="20">
        <f t="shared" si="554"/>
        <v>1</v>
      </c>
      <c r="J5951" s="102">
        <f t="shared" si="555"/>
        <v>8.9590028240334985E-5</v>
      </c>
      <c r="K5951" s="102">
        <f t="shared" si="556"/>
        <v>2.6920080601062196E-3</v>
      </c>
      <c r="L5951" s="96">
        <f t="shared" si="557"/>
        <v>9.2000000000000003E-4</v>
      </c>
    </row>
    <row r="5952" spans="1:12" ht="13.95" customHeight="1" x14ac:dyDescent="0.3">
      <c r="A5952" s="94">
        <v>46203</v>
      </c>
      <c r="B5952" s="57" t="s">
        <v>262</v>
      </c>
      <c r="C5952" s="57" t="s">
        <v>117</v>
      </c>
      <c r="D5952" s="19" t="str">
        <f t="shared" si="552"/>
        <v>Cyclicals</v>
      </c>
      <c r="E5952" s="19" t="str">
        <f t="shared" si="553"/>
        <v>Cyclicals ex-WEG &amp; Embraer</v>
      </c>
      <c r="F5952" s="100">
        <v>7.2999999999999996E-4</v>
      </c>
      <c r="G5952" s="101">
        <v>9.7889999999999997</v>
      </c>
      <c r="H5952" s="98">
        <v>2.6499999999999999E-2</v>
      </c>
      <c r="I5952" s="20">
        <f t="shared" si="554"/>
        <v>1</v>
      </c>
      <c r="J5952" s="102">
        <f t="shared" si="555"/>
        <v>7.4573500868321582E-5</v>
      </c>
      <c r="K5952" s="102">
        <f t="shared" si="556"/>
        <v>2.8140943723894939E-3</v>
      </c>
      <c r="L5952" s="96">
        <f t="shared" si="557"/>
        <v>7.2999999999999996E-4</v>
      </c>
    </row>
    <row r="5953" spans="1:12" ht="13.95" customHeight="1" x14ac:dyDescent="0.3">
      <c r="A5953" s="94">
        <v>46234</v>
      </c>
      <c r="B5953" s="57" t="s">
        <v>262</v>
      </c>
      <c r="C5953" s="57" t="s">
        <v>117</v>
      </c>
      <c r="D5953" s="19" t="str">
        <f t="shared" si="552"/>
        <v>Cyclicals</v>
      </c>
      <c r="E5953" s="19" t="str">
        <f t="shared" si="553"/>
        <v>Cyclicals ex-WEG &amp; Embraer</v>
      </c>
      <c r="F5953" s="100">
        <v>7.5999999999999993E-4</v>
      </c>
      <c r="G5953" s="101">
        <v>13.081</v>
      </c>
      <c r="H5953" s="98">
        <v>2.6800000000000001E-2</v>
      </c>
      <c r="I5953" s="20">
        <f t="shared" si="554"/>
        <v>1</v>
      </c>
      <c r="J5953" s="102">
        <f t="shared" si="555"/>
        <v>5.8099533674795504E-5</v>
      </c>
      <c r="K5953" s="102">
        <f t="shared" si="556"/>
        <v>2.1678930475669965E-3</v>
      </c>
      <c r="L5953" s="96">
        <f t="shared" si="557"/>
        <v>7.5999999999999993E-4</v>
      </c>
    </row>
    <row r="5954" spans="1:12" ht="13.95" customHeight="1" x14ac:dyDescent="0.3">
      <c r="A5954" s="94">
        <v>46265</v>
      </c>
      <c r="B5954" s="57" t="s">
        <v>262</v>
      </c>
      <c r="C5954" s="57" t="s">
        <v>117</v>
      </c>
      <c r="D5954" s="19" t="str">
        <f t="shared" si="552"/>
        <v>Cyclicals</v>
      </c>
      <c r="E5954" s="19" t="str">
        <f t="shared" si="553"/>
        <v>Cyclicals ex-WEG &amp; Embraer</v>
      </c>
      <c r="F5954" s="100">
        <v>7.2999999999999996E-4</v>
      </c>
      <c r="G5954" s="101">
        <v>11.012</v>
      </c>
      <c r="H5954" s="98">
        <v>2.7380000000000002E-2</v>
      </c>
      <c r="I5954" s="20">
        <f t="shared" si="554"/>
        <v>1</v>
      </c>
      <c r="J5954" s="102">
        <f t="shared" si="555"/>
        <v>6.6291318561569193E-5</v>
      </c>
      <c r="K5954" s="102">
        <f t="shared" si="556"/>
        <v>2.4211584573253903E-3</v>
      </c>
      <c r="L5954" s="96">
        <f t="shared" si="557"/>
        <v>7.2999999999999996E-4</v>
      </c>
    </row>
    <row r="5955" spans="1:12" ht="13.95" customHeight="1" x14ac:dyDescent="0.3">
      <c r="A5955" s="94">
        <v>46295</v>
      </c>
      <c r="B5955" s="57" t="s">
        <v>262</v>
      </c>
      <c r="C5955" s="57" t="s">
        <v>117</v>
      </c>
      <c r="D5955" s="19" t="str">
        <f t="shared" si="552"/>
        <v>Cyclicals</v>
      </c>
      <c r="E5955" s="19" t="str">
        <f t="shared" si="553"/>
        <v>Cyclicals ex-WEG &amp; Embraer</v>
      </c>
      <c r="F5955" s="100">
        <v>1.1100000000000001E-3</v>
      </c>
      <c r="G5955" s="101">
        <v>16.561</v>
      </c>
      <c r="H5955" s="98">
        <v>2.792E-2</v>
      </c>
      <c r="I5955" s="20">
        <f t="shared" si="554"/>
        <v>1</v>
      </c>
      <c r="J5955" s="102">
        <f t="shared" si="555"/>
        <v>6.7024938107602207E-5</v>
      </c>
      <c r="K5955" s="102">
        <f t="shared" si="556"/>
        <v>2.4006066657450646E-3</v>
      </c>
      <c r="L5955" s="96">
        <f t="shared" si="557"/>
        <v>1.1100000000000001E-3</v>
      </c>
    </row>
    <row r="5956" spans="1:12" ht="13.95" customHeight="1" x14ac:dyDescent="0.3">
      <c r="A5956" s="94">
        <v>42674</v>
      </c>
      <c r="B5956" s="57" t="s">
        <v>236</v>
      </c>
      <c r="C5956" s="57" t="s">
        <v>118</v>
      </c>
      <c r="D5956" s="19" t="str">
        <f t="shared" si="552"/>
        <v>Cyclicals</v>
      </c>
      <c r="E5956" s="19" t="str">
        <f t="shared" si="553"/>
        <v>Cyclicals ex-WEG &amp; Embraer</v>
      </c>
      <c r="F5956" s="100">
        <v>1.3650000000000001E-2</v>
      </c>
      <c r="G5956" s="101">
        <v>22.59</v>
      </c>
      <c r="H5956" s="98">
        <v>0.35107999999999989</v>
      </c>
      <c r="I5956" s="20">
        <f t="shared" si="554"/>
        <v>1</v>
      </c>
      <c r="J5956" s="102">
        <f t="shared" si="555"/>
        <v>6.0424966799468795E-4</v>
      </c>
      <c r="K5956" s="102">
        <f t="shared" si="556"/>
        <v>1.7211167483043412E-3</v>
      </c>
      <c r="L5956" s="96">
        <f t="shared" si="557"/>
        <v>1.3650000000000001E-2</v>
      </c>
    </row>
    <row r="5957" spans="1:12" ht="13.95" customHeight="1" x14ac:dyDescent="0.3">
      <c r="A5957" s="94">
        <v>42704</v>
      </c>
      <c r="B5957" s="57" t="s">
        <v>236</v>
      </c>
      <c r="C5957" s="57" t="s">
        <v>118</v>
      </c>
      <c r="D5957" s="19" t="str">
        <f t="shared" ref="D5957:D6020" si="558">VLOOKUP(C5957,GicsMap,2,FALSE)</f>
        <v>Cyclicals</v>
      </c>
      <c r="E5957" s="19" t="str">
        <f t="shared" ref="E5957:E6020" si="559">IF(D5957="Cyclicals",IF(COUNTIF(GlobalList,B5957)&gt;0,"WEG &amp; Embraer","Cyclicals ex-WEG &amp; Embraer"),D5957)</f>
        <v>Cyclicals ex-WEG &amp; Embraer</v>
      </c>
      <c r="F5957" s="100">
        <v>1.184E-2</v>
      </c>
      <c r="G5957" s="101">
        <v>20.507000000000001</v>
      </c>
      <c r="H5957" s="98">
        <v>0.33588000000000001</v>
      </c>
      <c r="I5957" s="20">
        <f t="shared" ref="I5957:I6020" si="560">IF(AND(ISNUMBER(G5957),ISNUMBER(H5957),G5957&gt;=PEmin,G5957&lt;=PEmax,H5957&gt;=ROEmin,H5957&lt;=ROEmax),1,0)</f>
        <v>1</v>
      </c>
      <c r="J5957" s="102">
        <f t="shared" ref="J5957:J6020" si="561">IF(I5957=1,F5957/G5957,0)</f>
        <v>5.7736382698590717E-4</v>
      </c>
      <c r="K5957" s="102">
        <f t="shared" ref="K5957:K6020" si="562">IF(I5957=1,J5957/H5957,0)</f>
        <v>1.7189586369712609E-3</v>
      </c>
      <c r="L5957" s="96">
        <f t="shared" ref="L5957:L6020" si="563">I5957*F5957</f>
        <v>1.184E-2</v>
      </c>
    </row>
    <row r="5958" spans="1:12" ht="13.95" customHeight="1" x14ac:dyDescent="0.3">
      <c r="A5958" s="94">
        <v>42735</v>
      </c>
      <c r="B5958" s="57" t="s">
        <v>236</v>
      </c>
      <c r="C5958" s="57" t="s">
        <v>118</v>
      </c>
      <c r="D5958" s="19" t="str">
        <f t="shared" si="558"/>
        <v>Cyclicals</v>
      </c>
      <c r="E5958" s="19" t="str">
        <f t="shared" si="559"/>
        <v>Cyclicals ex-WEG &amp; Embraer</v>
      </c>
      <c r="F5958" s="100">
        <v>1.375E-2</v>
      </c>
      <c r="G5958" s="101">
        <v>22.681999999999999</v>
      </c>
      <c r="H5958" s="98">
        <v>0.35097</v>
      </c>
      <c r="I5958" s="20">
        <f t="shared" si="560"/>
        <v>1</v>
      </c>
      <c r="J5958" s="102">
        <f t="shared" si="561"/>
        <v>6.0620756547041712E-4</v>
      </c>
      <c r="K5958" s="102">
        <f t="shared" si="562"/>
        <v>1.7272347080104201E-3</v>
      </c>
      <c r="L5958" s="96">
        <f t="shared" si="563"/>
        <v>1.375E-2</v>
      </c>
    </row>
    <row r="5959" spans="1:12" ht="13.95" customHeight="1" x14ac:dyDescent="0.3">
      <c r="A5959" s="94">
        <v>42766</v>
      </c>
      <c r="B5959" s="57" t="s">
        <v>236</v>
      </c>
      <c r="C5959" s="57" t="s">
        <v>118</v>
      </c>
      <c r="D5959" s="19" t="str">
        <f t="shared" si="558"/>
        <v>Cyclicals</v>
      </c>
      <c r="E5959" s="19" t="str">
        <f t="shared" si="559"/>
        <v>Cyclicals ex-WEG &amp; Embraer</v>
      </c>
      <c r="F5959" s="100">
        <v>1.243E-2</v>
      </c>
      <c r="G5959" s="101">
        <v>20.103000000000002</v>
      </c>
      <c r="H5959" s="98">
        <v>0.34601999999999999</v>
      </c>
      <c r="I5959" s="20">
        <f t="shared" si="560"/>
        <v>1</v>
      </c>
      <c r="J5959" s="102">
        <f t="shared" si="561"/>
        <v>6.1831567427747102E-4</v>
      </c>
      <c r="K5959" s="102">
        <f t="shared" si="562"/>
        <v>1.7869362299215972E-3</v>
      </c>
      <c r="L5959" s="96">
        <f t="shared" si="563"/>
        <v>1.243E-2</v>
      </c>
    </row>
    <row r="5960" spans="1:12" ht="13.95" customHeight="1" x14ac:dyDescent="0.3">
      <c r="A5960" s="94">
        <v>42794</v>
      </c>
      <c r="B5960" s="57" t="s">
        <v>236</v>
      </c>
      <c r="C5960" s="57" t="s">
        <v>118</v>
      </c>
      <c r="D5960" s="19" t="str">
        <f t="shared" si="558"/>
        <v>Cyclicals</v>
      </c>
      <c r="E5960" s="19" t="str">
        <f t="shared" si="559"/>
        <v>Cyclicals ex-WEG &amp; Embraer</v>
      </c>
      <c r="F5960" s="100">
        <v>1.8689999999999998E-2</v>
      </c>
      <c r="G5960" s="101">
        <v>22.669</v>
      </c>
      <c r="H5960" s="98">
        <v>0.35286000000000001</v>
      </c>
      <c r="I5960" s="20">
        <f t="shared" si="560"/>
        <v>1</v>
      </c>
      <c r="J5960" s="102">
        <f t="shared" si="561"/>
        <v>8.2447395121090469E-4</v>
      </c>
      <c r="K5960" s="102">
        <f t="shared" si="562"/>
        <v>2.3365469342257685E-3</v>
      </c>
      <c r="L5960" s="96">
        <f t="shared" si="563"/>
        <v>1.8689999999999998E-2</v>
      </c>
    </row>
    <row r="5961" spans="1:12" ht="13.95" customHeight="1" x14ac:dyDescent="0.3">
      <c r="A5961" s="94">
        <v>42825</v>
      </c>
      <c r="B5961" s="57" t="s">
        <v>236</v>
      </c>
      <c r="C5961" s="57" t="s">
        <v>118</v>
      </c>
      <c r="D5961" s="19" t="str">
        <f t="shared" si="558"/>
        <v>Cyclicals</v>
      </c>
      <c r="E5961" s="19" t="str">
        <f t="shared" si="559"/>
        <v>Cyclicals ex-WEG &amp; Embraer</v>
      </c>
      <c r="F5961" s="100">
        <v>1.8759999999999999E-2</v>
      </c>
      <c r="G5961" s="101">
        <v>21.335999999999999</v>
      </c>
      <c r="H5961" s="98">
        <v>0.31479000000000001</v>
      </c>
      <c r="I5961" s="20">
        <f t="shared" si="560"/>
        <v>1</v>
      </c>
      <c r="J5961" s="102">
        <f t="shared" si="561"/>
        <v>8.7926509186351707E-4</v>
      </c>
      <c r="K5961" s="102">
        <f t="shared" si="562"/>
        <v>2.793179871862248E-3</v>
      </c>
      <c r="L5961" s="96">
        <f t="shared" si="563"/>
        <v>1.8759999999999999E-2</v>
      </c>
    </row>
    <row r="5962" spans="1:12" ht="13.95" customHeight="1" x14ac:dyDescent="0.3">
      <c r="A5962" s="94">
        <v>42855</v>
      </c>
      <c r="B5962" s="57" t="s">
        <v>236</v>
      </c>
      <c r="C5962" s="57" t="s">
        <v>118</v>
      </c>
      <c r="D5962" s="19" t="str">
        <f t="shared" si="558"/>
        <v>Cyclicals</v>
      </c>
      <c r="E5962" s="19" t="str">
        <f t="shared" si="559"/>
        <v>Cyclicals ex-WEG &amp; Embraer</v>
      </c>
      <c r="F5962" s="100">
        <v>1.823E-2</v>
      </c>
      <c r="G5962" s="101">
        <v>20.417000000000002</v>
      </c>
      <c r="H5962" s="98">
        <v>0.31663999999999998</v>
      </c>
      <c r="I5962" s="20">
        <f t="shared" si="560"/>
        <v>1</v>
      </c>
      <c r="J5962" s="102">
        <f t="shared" si="561"/>
        <v>8.9288338149581218E-4</v>
      </c>
      <c r="K5962" s="102">
        <f t="shared" si="562"/>
        <v>2.819869193708351E-3</v>
      </c>
      <c r="L5962" s="96">
        <f t="shared" si="563"/>
        <v>1.823E-2</v>
      </c>
    </row>
    <row r="5963" spans="1:12" ht="13.95" customHeight="1" x14ac:dyDescent="0.3">
      <c r="A5963" s="94">
        <v>42886</v>
      </c>
      <c r="B5963" s="57" t="s">
        <v>236</v>
      </c>
      <c r="C5963" s="57" t="s">
        <v>118</v>
      </c>
      <c r="D5963" s="19" t="str">
        <f t="shared" si="558"/>
        <v>Cyclicals</v>
      </c>
      <c r="E5963" s="19" t="str">
        <f t="shared" si="559"/>
        <v>Cyclicals ex-WEG &amp; Embraer</v>
      </c>
      <c r="F5963" s="100">
        <v>1.7649999999999999E-2</v>
      </c>
      <c r="G5963" s="101">
        <v>18.663</v>
      </c>
      <c r="H5963" s="98">
        <v>0.31330999999999998</v>
      </c>
      <c r="I5963" s="20">
        <f t="shared" si="560"/>
        <v>1</v>
      </c>
      <c r="J5963" s="102">
        <f t="shared" si="561"/>
        <v>9.4572148100519743E-4</v>
      </c>
      <c r="K5963" s="102">
        <f t="shared" si="562"/>
        <v>3.0184848265462244E-3</v>
      </c>
      <c r="L5963" s="96">
        <f t="shared" si="563"/>
        <v>1.7649999999999999E-2</v>
      </c>
    </row>
    <row r="5964" spans="1:12" ht="13.95" customHeight="1" x14ac:dyDescent="0.3">
      <c r="A5964" s="94">
        <v>42916</v>
      </c>
      <c r="B5964" s="57" t="s">
        <v>236</v>
      </c>
      <c r="C5964" s="57" t="s">
        <v>118</v>
      </c>
      <c r="D5964" s="19" t="str">
        <f t="shared" si="558"/>
        <v>Cyclicals</v>
      </c>
      <c r="E5964" s="19" t="str">
        <f t="shared" si="559"/>
        <v>Cyclicals ex-WEG &amp; Embraer</v>
      </c>
      <c r="F5964" s="100">
        <v>1.804E-2</v>
      </c>
      <c r="G5964" s="101">
        <v>18.3</v>
      </c>
      <c r="H5964" s="98">
        <v>0.31567000000000001</v>
      </c>
      <c r="I5964" s="20">
        <f t="shared" si="560"/>
        <v>1</v>
      </c>
      <c r="J5964" s="102">
        <f t="shared" si="561"/>
        <v>9.8579234972677584E-4</v>
      </c>
      <c r="K5964" s="102">
        <f t="shared" si="562"/>
        <v>3.1228572551296476E-3</v>
      </c>
      <c r="L5964" s="96">
        <f t="shared" si="563"/>
        <v>1.804E-2</v>
      </c>
    </row>
    <row r="5965" spans="1:12" ht="13.95" customHeight="1" x14ac:dyDescent="0.3">
      <c r="A5965" s="94">
        <v>42947</v>
      </c>
      <c r="B5965" s="57" t="s">
        <v>236</v>
      </c>
      <c r="C5965" s="57" t="s">
        <v>118</v>
      </c>
      <c r="D5965" s="19" t="str">
        <f t="shared" si="558"/>
        <v>Cyclicals</v>
      </c>
      <c r="E5965" s="19" t="str">
        <f t="shared" si="559"/>
        <v>Cyclicals ex-WEG &amp; Embraer</v>
      </c>
      <c r="F5965" s="100">
        <v>1.7659999999999999E-2</v>
      </c>
      <c r="G5965" s="101">
        <v>17.856999999999999</v>
      </c>
      <c r="H5965" s="98">
        <v>0.29862</v>
      </c>
      <c r="I5965" s="20">
        <f t="shared" si="560"/>
        <v>1</v>
      </c>
      <c r="J5965" s="102">
        <f t="shared" si="561"/>
        <v>9.8896791174329381E-4</v>
      </c>
      <c r="K5965" s="102">
        <f t="shared" si="562"/>
        <v>3.3117939580178616E-3</v>
      </c>
      <c r="L5965" s="96">
        <f t="shared" si="563"/>
        <v>1.7659999999999999E-2</v>
      </c>
    </row>
    <row r="5966" spans="1:12" ht="13.95" customHeight="1" x14ac:dyDescent="0.3">
      <c r="A5966" s="94">
        <v>42978</v>
      </c>
      <c r="B5966" s="57" t="s">
        <v>236</v>
      </c>
      <c r="C5966" s="57" t="s">
        <v>118</v>
      </c>
      <c r="D5966" s="19" t="str">
        <f t="shared" si="558"/>
        <v>Cyclicals</v>
      </c>
      <c r="E5966" s="19" t="str">
        <f t="shared" si="559"/>
        <v>Cyclicals ex-WEG &amp; Embraer</v>
      </c>
      <c r="F5966" s="100">
        <v>1.6559999999999998E-2</v>
      </c>
      <c r="G5966" s="101">
        <v>18.344000000000001</v>
      </c>
      <c r="H5966" s="98">
        <v>0.30991999999999997</v>
      </c>
      <c r="I5966" s="20">
        <f t="shared" si="560"/>
        <v>1</v>
      </c>
      <c r="J5966" s="102">
        <f t="shared" si="561"/>
        <v>9.0274749236807662E-4</v>
      </c>
      <c r="K5966" s="102">
        <f t="shared" si="562"/>
        <v>2.9128403858030352E-3</v>
      </c>
      <c r="L5966" s="96">
        <f t="shared" si="563"/>
        <v>1.6559999999999998E-2</v>
      </c>
    </row>
    <row r="5967" spans="1:12" ht="13.95" customHeight="1" x14ac:dyDescent="0.3">
      <c r="A5967" s="94">
        <v>43008</v>
      </c>
      <c r="B5967" s="57" t="s">
        <v>236</v>
      </c>
      <c r="C5967" s="57" t="s">
        <v>118</v>
      </c>
      <c r="D5967" s="19" t="str">
        <f t="shared" si="558"/>
        <v>Cyclicals</v>
      </c>
      <c r="E5967" s="19" t="str">
        <f t="shared" si="559"/>
        <v>Cyclicals ex-WEG &amp; Embraer</v>
      </c>
      <c r="F5967" s="100">
        <v>1.5990000000000001E-2</v>
      </c>
      <c r="G5967" s="101">
        <v>18.428999999999998</v>
      </c>
      <c r="H5967" s="98">
        <v>0.30268</v>
      </c>
      <c r="I5967" s="20">
        <f t="shared" si="560"/>
        <v>1</v>
      </c>
      <c r="J5967" s="102">
        <f t="shared" si="561"/>
        <v>8.6765424059905591E-4</v>
      </c>
      <c r="K5967" s="102">
        <f t="shared" si="562"/>
        <v>2.8665727520782868E-3</v>
      </c>
      <c r="L5967" s="96">
        <f t="shared" si="563"/>
        <v>1.5990000000000001E-2</v>
      </c>
    </row>
    <row r="5968" spans="1:12" ht="13.95" customHeight="1" x14ac:dyDescent="0.3">
      <c r="A5968" s="94">
        <v>43039</v>
      </c>
      <c r="B5968" s="57" t="s">
        <v>236</v>
      </c>
      <c r="C5968" s="57" t="s">
        <v>118</v>
      </c>
      <c r="D5968" s="19" t="str">
        <f t="shared" si="558"/>
        <v>Cyclicals</v>
      </c>
      <c r="E5968" s="19" t="str">
        <f t="shared" si="559"/>
        <v>Cyclicals ex-WEG &amp; Embraer</v>
      </c>
      <c r="F5968" s="100">
        <v>1.6410000000000001E-2</v>
      </c>
      <c r="G5968" s="101">
        <v>18.343</v>
      </c>
      <c r="H5968" s="98">
        <v>0.30253000000000002</v>
      </c>
      <c r="I5968" s="20">
        <f t="shared" si="560"/>
        <v>1</v>
      </c>
      <c r="J5968" s="102">
        <f t="shared" si="561"/>
        <v>8.9461920078504065E-4</v>
      </c>
      <c r="K5968" s="102">
        <f t="shared" si="562"/>
        <v>2.9571255769181258E-3</v>
      </c>
      <c r="L5968" s="96">
        <f t="shared" si="563"/>
        <v>1.6410000000000001E-2</v>
      </c>
    </row>
    <row r="5969" spans="1:12" ht="13.95" customHeight="1" x14ac:dyDescent="0.3">
      <c r="A5969" s="94">
        <v>43069</v>
      </c>
      <c r="B5969" s="57" t="s">
        <v>236</v>
      </c>
      <c r="C5969" s="57" t="s">
        <v>118</v>
      </c>
      <c r="D5969" s="19" t="str">
        <f t="shared" si="558"/>
        <v>Cyclicals</v>
      </c>
      <c r="E5969" s="19" t="str">
        <f t="shared" si="559"/>
        <v>Cyclicals ex-WEG &amp; Embraer</v>
      </c>
      <c r="F5969" s="100">
        <v>1.5559999999999999E-2</v>
      </c>
      <c r="G5969" s="101">
        <v>16.041</v>
      </c>
      <c r="H5969" s="98">
        <v>0.24371000000000001</v>
      </c>
      <c r="I5969" s="20">
        <f t="shared" si="560"/>
        <v>1</v>
      </c>
      <c r="J5969" s="102">
        <f t="shared" si="561"/>
        <v>9.7001433825821327E-4</v>
      </c>
      <c r="K5969" s="102">
        <f t="shared" si="562"/>
        <v>3.9801991639990698E-3</v>
      </c>
      <c r="L5969" s="96">
        <f t="shared" si="563"/>
        <v>1.5559999999999999E-2</v>
      </c>
    </row>
    <row r="5970" spans="1:12" ht="13.95" customHeight="1" x14ac:dyDescent="0.3">
      <c r="A5970" s="94">
        <v>43100</v>
      </c>
      <c r="B5970" s="57" t="s">
        <v>236</v>
      </c>
      <c r="C5970" s="57" t="s">
        <v>118</v>
      </c>
      <c r="D5970" s="19" t="str">
        <f t="shared" si="558"/>
        <v>Cyclicals</v>
      </c>
      <c r="E5970" s="19" t="str">
        <f t="shared" si="559"/>
        <v>Cyclicals ex-WEG &amp; Embraer</v>
      </c>
      <c r="F5970" s="100">
        <v>1.4290000000000001E-2</v>
      </c>
      <c r="G5970" s="101">
        <v>16.062000000000001</v>
      </c>
      <c r="H5970" s="98">
        <v>0.24679999999999999</v>
      </c>
      <c r="I5970" s="20">
        <f t="shared" si="560"/>
        <v>1</v>
      </c>
      <c r="J5970" s="102">
        <f t="shared" si="561"/>
        <v>8.8967749968870628E-4</v>
      </c>
      <c r="K5970" s="102">
        <f t="shared" si="562"/>
        <v>3.604852105707886E-3</v>
      </c>
      <c r="L5970" s="96">
        <f t="shared" si="563"/>
        <v>1.4290000000000001E-2</v>
      </c>
    </row>
    <row r="5971" spans="1:12" ht="13.95" customHeight="1" x14ac:dyDescent="0.3">
      <c r="A5971" s="94">
        <v>43131</v>
      </c>
      <c r="B5971" s="57" t="s">
        <v>236</v>
      </c>
      <c r="C5971" s="57" t="s">
        <v>118</v>
      </c>
      <c r="D5971" s="19" t="str">
        <f t="shared" si="558"/>
        <v>Cyclicals</v>
      </c>
      <c r="E5971" s="19" t="str">
        <f t="shared" si="559"/>
        <v>Cyclicals ex-WEG &amp; Embraer</v>
      </c>
      <c r="F5971" s="100">
        <v>1.225E-2</v>
      </c>
      <c r="G5971" s="101">
        <v>15.193</v>
      </c>
      <c r="H5971" s="98">
        <v>0.25280000000000002</v>
      </c>
      <c r="I5971" s="20">
        <f t="shared" si="560"/>
        <v>1</v>
      </c>
      <c r="J5971" s="102">
        <f t="shared" si="561"/>
        <v>8.0629237148686906E-4</v>
      </c>
      <c r="K5971" s="102">
        <f t="shared" si="562"/>
        <v>3.1894476720208424E-3</v>
      </c>
      <c r="L5971" s="96">
        <f t="shared" si="563"/>
        <v>1.225E-2</v>
      </c>
    </row>
    <row r="5972" spans="1:12" ht="13.95" customHeight="1" x14ac:dyDescent="0.3">
      <c r="A5972" s="94">
        <v>43159</v>
      </c>
      <c r="B5972" s="57" t="s">
        <v>236</v>
      </c>
      <c r="C5972" s="57" t="s">
        <v>118</v>
      </c>
      <c r="D5972" s="19" t="str">
        <f t="shared" si="558"/>
        <v>Cyclicals</v>
      </c>
      <c r="E5972" s="19" t="str">
        <f t="shared" si="559"/>
        <v>Cyclicals ex-WEG &amp; Embraer</v>
      </c>
      <c r="F5972" s="100">
        <v>9.9699999999999997E-3</v>
      </c>
      <c r="G5972" s="101">
        <v>12.617000000000001</v>
      </c>
      <c r="H5972" s="98">
        <v>0.24295</v>
      </c>
      <c r="I5972" s="20">
        <f t="shared" si="560"/>
        <v>1</v>
      </c>
      <c r="J5972" s="102">
        <f t="shared" si="561"/>
        <v>7.9020369342949976E-4</v>
      </c>
      <c r="K5972" s="102">
        <f t="shared" si="562"/>
        <v>3.252536297301913E-3</v>
      </c>
      <c r="L5972" s="96">
        <f t="shared" si="563"/>
        <v>9.9699999999999997E-3</v>
      </c>
    </row>
    <row r="5973" spans="1:12" ht="13.95" customHeight="1" x14ac:dyDescent="0.3">
      <c r="A5973" s="94">
        <v>43190</v>
      </c>
      <c r="B5973" s="57" t="s">
        <v>236</v>
      </c>
      <c r="C5973" s="57" t="s">
        <v>118</v>
      </c>
      <c r="D5973" s="19" t="str">
        <f t="shared" si="558"/>
        <v>Cyclicals</v>
      </c>
      <c r="E5973" s="19" t="str">
        <f t="shared" si="559"/>
        <v>Cyclicals ex-WEG &amp; Embraer</v>
      </c>
      <c r="F5973" s="100">
        <v>9.7299999999999991E-3</v>
      </c>
      <c r="G5973" s="101">
        <v>12.323</v>
      </c>
      <c r="H5973" s="98">
        <v>0.24121000000000001</v>
      </c>
      <c r="I5973" s="20">
        <f t="shared" si="560"/>
        <v>1</v>
      </c>
      <c r="J5973" s="102">
        <f t="shared" si="561"/>
        <v>7.8958045930374089E-4</v>
      </c>
      <c r="K5973" s="102">
        <f t="shared" si="562"/>
        <v>3.2734151125730312E-3</v>
      </c>
      <c r="L5973" s="96">
        <f t="shared" si="563"/>
        <v>9.7299999999999991E-3</v>
      </c>
    </row>
    <row r="5974" spans="1:12" ht="13.95" customHeight="1" x14ac:dyDescent="0.3">
      <c r="A5974" s="94">
        <v>43220</v>
      </c>
      <c r="B5974" s="57" t="s">
        <v>236</v>
      </c>
      <c r="C5974" s="57" t="s">
        <v>118</v>
      </c>
      <c r="D5974" s="19" t="str">
        <f t="shared" si="558"/>
        <v>Cyclicals</v>
      </c>
      <c r="E5974" s="19" t="str">
        <f t="shared" si="559"/>
        <v>Cyclicals ex-WEG &amp; Embraer</v>
      </c>
      <c r="F5974" s="100">
        <v>9.5399999999999999E-3</v>
      </c>
      <c r="G5974" s="101">
        <v>11.747999999999999</v>
      </c>
      <c r="H5974" s="98">
        <v>0.24345</v>
      </c>
      <c r="I5974" s="20">
        <f t="shared" si="560"/>
        <v>1</v>
      </c>
      <c r="J5974" s="102">
        <f t="shared" si="561"/>
        <v>8.1205311542390196E-4</v>
      </c>
      <c r="K5974" s="102">
        <f t="shared" si="562"/>
        <v>3.3356053211086546E-3</v>
      </c>
      <c r="L5974" s="96">
        <f t="shared" si="563"/>
        <v>9.5399999999999999E-3</v>
      </c>
    </row>
    <row r="5975" spans="1:12" ht="13.95" customHeight="1" x14ac:dyDescent="0.3">
      <c r="A5975" s="94">
        <v>43251</v>
      </c>
      <c r="B5975" s="57" t="s">
        <v>236</v>
      </c>
      <c r="C5975" s="57" t="s">
        <v>118</v>
      </c>
      <c r="D5975" s="19" t="str">
        <f t="shared" si="558"/>
        <v>Cyclicals</v>
      </c>
      <c r="E5975" s="19" t="str">
        <f t="shared" si="559"/>
        <v>Cyclicals ex-WEG &amp; Embraer</v>
      </c>
      <c r="F5975" s="100">
        <v>8.9700000000000005E-3</v>
      </c>
      <c r="G5975" s="101">
        <v>10.317</v>
      </c>
      <c r="H5975" s="98">
        <v>0.24068999999999999</v>
      </c>
      <c r="I5975" s="20">
        <f t="shared" si="560"/>
        <v>1</v>
      </c>
      <c r="J5975" s="102">
        <f t="shared" si="561"/>
        <v>8.6943879034603086E-4</v>
      </c>
      <c r="K5975" s="102">
        <f t="shared" si="562"/>
        <v>3.6122763319873319E-3</v>
      </c>
      <c r="L5975" s="96">
        <f t="shared" si="563"/>
        <v>8.9700000000000005E-3</v>
      </c>
    </row>
    <row r="5976" spans="1:12" ht="13.95" customHeight="1" x14ac:dyDescent="0.3">
      <c r="A5976" s="94">
        <v>43281</v>
      </c>
      <c r="B5976" s="57" t="s">
        <v>236</v>
      </c>
      <c r="C5976" s="57" t="s">
        <v>118</v>
      </c>
      <c r="D5976" s="19" t="str">
        <f t="shared" si="558"/>
        <v>Cyclicals</v>
      </c>
      <c r="E5976" s="19" t="str">
        <f t="shared" si="559"/>
        <v>Cyclicals ex-WEG &amp; Embraer</v>
      </c>
      <c r="F5976" s="100">
        <v>9.0200000000000002E-3</v>
      </c>
      <c r="G5976" s="101">
        <v>10.090999999999999</v>
      </c>
      <c r="H5976" s="98">
        <v>0.24238000000000001</v>
      </c>
      <c r="I5976" s="20">
        <f t="shared" si="560"/>
        <v>1</v>
      </c>
      <c r="J5976" s="102">
        <f t="shared" si="561"/>
        <v>8.9386582102863948E-4</v>
      </c>
      <c r="K5976" s="102">
        <f t="shared" si="562"/>
        <v>3.687869547935636E-3</v>
      </c>
      <c r="L5976" s="96">
        <f t="shared" si="563"/>
        <v>9.0200000000000002E-3</v>
      </c>
    </row>
    <row r="5977" spans="1:12" ht="13.95" customHeight="1" x14ac:dyDescent="0.3">
      <c r="A5977" s="94">
        <v>43312</v>
      </c>
      <c r="B5977" s="57" t="s">
        <v>236</v>
      </c>
      <c r="C5977" s="57" t="s">
        <v>118</v>
      </c>
      <c r="D5977" s="19" t="str">
        <f t="shared" si="558"/>
        <v>Cyclicals</v>
      </c>
      <c r="E5977" s="19" t="str">
        <f t="shared" si="559"/>
        <v>Cyclicals ex-WEG &amp; Embraer</v>
      </c>
      <c r="F5977" s="100">
        <v>8.9600000000000009E-3</v>
      </c>
      <c r="G5977" s="101">
        <v>10.478</v>
      </c>
      <c r="H5977" s="98">
        <v>0.23916999999999999</v>
      </c>
      <c r="I5977" s="20">
        <f t="shared" si="560"/>
        <v>1</v>
      </c>
      <c r="J5977" s="102">
        <f t="shared" si="561"/>
        <v>8.5512502385951526E-4</v>
      </c>
      <c r="K5977" s="102">
        <f t="shared" si="562"/>
        <v>3.5753858086696295E-3</v>
      </c>
      <c r="L5977" s="96">
        <f t="shared" si="563"/>
        <v>8.9600000000000009E-3</v>
      </c>
    </row>
    <row r="5978" spans="1:12" ht="13.95" customHeight="1" x14ac:dyDescent="0.3">
      <c r="A5978" s="94">
        <v>43343</v>
      </c>
      <c r="B5978" s="57" t="s">
        <v>236</v>
      </c>
      <c r="C5978" s="57" t="s">
        <v>118</v>
      </c>
      <c r="D5978" s="19" t="str">
        <f t="shared" si="558"/>
        <v>Cyclicals</v>
      </c>
      <c r="E5978" s="19" t="str">
        <f t="shared" si="559"/>
        <v>Cyclicals ex-WEG &amp; Embraer</v>
      </c>
      <c r="F5978" s="100">
        <v>8.182E-3</v>
      </c>
      <c r="G5978" s="101">
        <v>9.4220000000000006</v>
      </c>
      <c r="H5978" s="98">
        <v>0.23504</v>
      </c>
      <c r="I5978" s="20">
        <f t="shared" si="560"/>
        <v>1</v>
      </c>
      <c r="J5978" s="102">
        <f t="shared" si="561"/>
        <v>8.6839312247930368E-4</v>
      </c>
      <c r="K5978" s="102">
        <f t="shared" si="562"/>
        <v>3.6946610044218163E-3</v>
      </c>
      <c r="L5978" s="96">
        <f t="shared" si="563"/>
        <v>8.182E-3</v>
      </c>
    </row>
    <row r="5979" spans="1:12" ht="13.95" customHeight="1" x14ac:dyDescent="0.3">
      <c r="A5979" s="94">
        <v>43373</v>
      </c>
      <c r="B5979" s="57" t="s">
        <v>236</v>
      </c>
      <c r="C5979" s="57" t="s">
        <v>118</v>
      </c>
      <c r="D5979" s="19" t="str">
        <f t="shared" si="558"/>
        <v>Cyclicals</v>
      </c>
      <c r="E5979" s="19" t="str">
        <f t="shared" si="559"/>
        <v>Cyclicals ex-WEG &amp; Embraer</v>
      </c>
      <c r="F5979" s="100">
        <v>7.1580000000000003E-3</v>
      </c>
      <c r="G5979" s="101">
        <v>8.7270000000000003</v>
      </c>
      <c r="H5979" s="98">
        <v>0.21362</v>
      </c>
      <c r="I5979" s="20">
        <f t="shared" si="560"/>
        <v>1</v>
      </c>
      <c r="J5979" s="102">
        <f t="shared" si="561"/>
        <v>8.2021313166036444E-4</v>
      </c>
      <c r="K5979" s="102">
        <f t="shared" si="562"/>
        <v>3.8395896061247281E-3</v>
      </c>
      <c r="L5979" s="96">
        <f t="shared" si="563"/>
        <v>7.1580000000000003E-3</v>
      </c>
    </row>
    <row r="5980" spans="1:12" ht="13.95" customHeight="1" x14ac:dyDescent="0.3">
      <c r="A5980" s="94">
        <v>43404</v>
      </c>
      <c r="B5980" s="57" t="s">
        <v>236</v>
      </c>
      <c r="C5980" s="57" t="s">
        <v>118</v>
      </c>
      <c r="D5980" s="19" t="str">
        <f t="shared" si="558"/>
        <v>Cyclicals</v>
      </c>
      <c r="E5980" s="19" t="str">
        <f t="shared" si="559"/>
        <v>Cyclicals ex-WEG &amp; Embraer</v>
      </c>
      <c r="F5980" s="100">
        <v>8.4279999999999997E-3</v>
      </c>
      <c r="G5980" s="101">
        <v>11.708</v>
      </c>
      <c r="H5980" s="98">
        <v>0.19872000000000001</v>
      </c>
      <c r="I5980" s="20">
        <f t="shared" si="560"/>
        <v>1</v>
      </c>
      <c r="J5980" s="102">
        <f t="shared" si="561"/>
        <v>7.1984967543559954E-4</v>
      </c>
      <c r="K5980" s="102">
        <f t="shared" si="562"/>
        <v>3.6224319416042648E-3</v>
      </c>
      <c r="L5980" s="96">
        <f t="shared" si="563"/>
        <v>8.4279999999999997E-3</v>
      </c>
    </row>
    <row r="5981" spans="1:12" ht="13.95" customHeight="1" x14ac:dyDescent="0.3">
      <c r="A5981" s="94">
        <v>43434</v>
      </c>
      <c r="B5981" s="57" t="s">
        <v>236</v>
      </c>
      <c r="C5981" s="57" t="s">
        <v>118</v>
      </c>
      <c r="D5981" s="19" t="str">
        <f t="shared" si="558"/>
        <v>Cyclicals</v>
      </c>
      <c r="E5981" s="19" t="str">
        <f t="shared" si="559"/>
        <v>Cyclicals ex-WEG &amp; Embraer</v>
      </c>
      <c r="F5981" s="100">
        <v>9.7660000000000004E-3</v>
      </c>
      <c r="G5981" s="101">
        <v>13.172000000000001</v>
      </c>
      <c r="H5981" s="98">
        <v>0.21398</v>
      </c>
      <c r="I5981" s="20">
        <f t="shared" si="560"/>
        <v>1</v>
      </c>
      <c r="J5981" s="102">
        <f t="shared" si="561"/>
        <v>7.4142119647737628E-4</v>
      </c>
      <c r="K5981" s="102">
        <f t="shared" si="562"/>
        <v>3.4649088535254522E-3</v>
      </c>
      <c r="L5981" s="96">
        <f t="shared" si="563"/>
        <v>9.7660000000000004E-3</v>
      </c>
    </row>
    <row r="5982" spans="1:12" ht="13.95" customHeight="1" x14ac:dyDescent="0.3">
      <c r="A5982" s="94">
        <v>43465</v>
      </c>
      <c r="B5982" s="57" t="s">
        <v>236</v>
      </c>
      <c r="C5982" s="57" t="s">
        <v>118</v>
      </c>
      <c r="D5982" s="19" t="str">
        <f t="shared" si="558"/>
        <v>Cyclicals</v>
      </c>
      <c r="E5982" s="19" t="str">
        <f t="shared" si="559"/>
        <v>Cyclicals ex-WEG &amp; Embraer</v>
      </c>
      <c r="F5982" s="100">
        <v>8.6420000000000004E-3</v>
      </c>
      <c r="G5982" s="101">
        <v>11.186</v>
      </c>
      <c r="H5982" s="98">
        <v>0.21812999999999999</v>
      </c>
      <c r="I5982" s="20">
        <f t="shared" si="560"/>
        <v>1</v>
      </c>
      <c r="J5982" s="102">
        <f t="shared" si="561"/>
        <v>7.7257285893080638E-4</v>
      </c>
      <c r="K5982" s="102">
        <f t="shared" si="562"/>
        <v>3.5418001142933407E-3</v>
      </c>
      <c r="L5982" s="96">
        <f t="shared" si="563"/>
        <v>8.6420000000000004E-3</v>
      </c>
    </row>
    <row r="5983" spans="1:12" ht="13.95" customHeight="1" x14ac:dyDescent="0.3">
      <c r="A5983" s="94">
        <v>43496</v>
      </c>
      <c r="B5983" s="57" t="s">
        <v>236</v>
      </c>
      <c r="C5983" s="57" t="s">
        <v>118</v>
      </c>
      <c r="D5983" s="19" t="str">
        <f t="shared" si="558"/>
        <v>Cyclicals</v>
      </c>
      <c r="E5983" s="19" t="str">
        <f t="shared" si="559"/>
        <v>Cyclicals ex-WEG &amp; Embraer</v>
      </c>
      <c r="F5983" s="100">
        <v>1.0540000000000001E-2</v>
      </c>
      <c r="G5983" s="101">
        <v>14.491</v>
      </c>
      <c r="H5983" s="98">
        <v>0.21862999999999999</v>
      </c>
      <c r="I5983" s="20">
        <f t="shared" si="560"/>
        <v>1</v>
      </c>
      <c r="J5983" s="102">
        <f t="shared" si="561"/>
        <v>7.2734800910910231E-4</v>
      </c>
      <c r="K5983" s="102">
        <f t="shared" si="562"/>
        <v>3.3268444820431886E-3</v>
      </c>
      <c r="L5983" s="96">
        <f t="shared" si="563"/>
        <v>1.0540000000000001E-2</v>
      </c>
    </row>
    <row r="5984" spans="1:12" ht="13.95" customHeight="1" x14ac:dyDescent="0.3">
      <c r="A5984" s="94">
        <v>43524</v>
      </c>
      <c r="B5984" s="57" t="s">
        <v>236</v>
      </c>
      <c r="C5984" s="57" t="s">
        <v>118</v>
      </c>
      <c r="D5984" s="19" t="str">
        <f t="shared" si="558"/>
        <v>Cyclicals</v>
      </c>
      <c r="E5984" s="19" t="str">
        <f t="shared" si="559"/>
        <v>Cyclicals ex-WEG &amp; Embraer</v>
      </c>
      <c r="F5984" s="100">
        <v>1.0343E-2</v>
      </c>
      <c r="G5984" s="101">
        <v>13.676</v>
      </c>
      <c r="H5984" s="98">
        <v>0.21928</v>
      </c>
      <c r="I5984" s="20">
        <f t="shared" si="560"/>
        <v>1</v>
      </c>
      <c r="J5984" s="102">
        <f t="shared" si="561"/>
        <v>7.5628838841766601E-4</v>
      </c>
      <c r="K5984" s="102">
        <f t="shared" si="562"/>
        <v>3.4489620048233582E-3</v>
      </c>
      <c r="L5984" s="96">
        <f t="shared" si="563"/>
        <v>1.0343E-2</v>
      </c>
    </row>
    <row r="5985" spans="1:12" ht="13.95" customHeight="1" x14ac:dyDescent="0.3">
      <c r="A5985" s="94">
        <v>43555</v>
      </c>
      <c r="B5985" s="57" t="s">
        <v>236</v>
      </c>
      <c r="C5985" s="57" t="s">
        <v>118</v>
      </c>
      <c r="D5985" s="19" t="str">
        <f t="shared" si="558"/>
        <v>Cyclicals</v>
      </c>
      <c r="E5985" s="19" t="str">
        <f t="shared" si="559"/>
        <v>Cyclicals ex-WEG &amp; Embraer</v>
      </c>
      <c r="F5985" s="100">
        <v>8.5560000000000011E-3</v>
      </c>
      <c r="G5985" s="101">
        <v>11.654</v>
      </c>
      <c r="H5985" s="98">
        <v>0.20105999999999999</v>
      </c>
      <c r="I5985" s="20">
        <f t="shared" si="560"/>
        <v>1</v>
      </c>
      <c r="J5985" s="102">
        <f t="shared" si="561"/>
        <v>7.3416852582804202E-4</v>
      </c>
      <c r="K5985" s="102">
        <f t="shared" si="562"/>
        <v>3.6514897335523828E-3</v>
      </c>
      <c r="L5985" s="96">
        <f t="shared" si="563"/>
        <v>8.5560000000000011E-3</v>
      </c>
    </row>
    <row r="5986" spans="1:12" ht="13.95" customHeight="1" x14ac:dyDescent="0.3">
      <c r="A5986" s="94">
        <v>43585</v>
      </c>
      <c r="B5986" s="57" t="s">
        <v>236</v>
      </c>
      <c r="C5986" s="57" t="s">
        <v>118</v>
      </c>
      <c r="D5986" s="19" t="str">
        <f t="shared" si="558"/>
        <v>Cyclicals</v>
      </c>
      <c r="E5986" s="19" t="str">
        <f t="shared" si="559"/>
        <v>Cyclicals ex-WEG &amp; Embraer</v>
      </c>
      <c r="F5986" s="100">
        <v>8.4600000000000005E-3</v>
      </c>
      <c r="G5986" s="101">
        <v>11.795</v>
      </c>
      <c r="H5986" s="98">
        <v>0.20527999999999999</v>
      </c>
      <c r="I5986" s="20">
        <f t="shared" si="560"/>
        <v>1</v>
      </c>
      <c r="J5986" s="102">
        <f t="shared" si="561"/>
        <v>7.1725307333615946E-4</v>
      </c>
      <c r="K5986" s="102">
        <f t="shared" si="562"/>
        <v>3.4940231553787972E-3</v>
      </c>
      <c r="L5986" s="96">
        <f t="shared" si="563"/>
        <v>8.4600000000000005E-3</v>
      </c>
    </row>
    <row r="5987" spans="1:12" ht="13.95" customHeight="1" x14ac:dyDescent="0.3">
      <c r="A5987" s="94">
        <v>43616</v>
      </c>
      <c r="B5987" s="57" t="s">
        <v>236</v>
      </c>
      <c r="C5987" s="57" t="s">
        <v>118</v>
      </c>
      <c r="D5987" s="19" t="str">
        <f t="shared" si="558"/>
        <v>Cyclicals</v>
      </c>
      <c r="E5987" s="19" t="str">
        <f t="shared" si="559"/>
        <v>Cyclicals ex-WEG &amp; Embraer</v>
      </c>
      <c r="F5987" s="100">
        <v>9.2870000000000001E-3</v>
      </c>
      <c r="G5987" s="101">
        <v>13.564</v>
      </c>
      <c r="H5987" s="98">
        <v>0.19841</v>
      </c>
      <c r="I5987" s="20">
        <f t="shared" si="560"/>
        <v>1</v>
      </c>
      <c r="J5987" s="102">
        <f t="shared" si="561"/>
        <v>6.8468003538779123E-4</v>
      </c>
      <c r="K5987" s="102">
        <f t="shared" si="562"/>
        <v>3.4508343097010797E-3</v>
      </c>
      <c r="L5987" s="96">
        <f t="shared" si="563"/>
        <v>9.2870000000000001E-3</v>
      </c>
    </row>
    <row r="5988" spans="1:12" ht="13.95" customHeight="1" x14ac:dyDescent="0.3">
      <c r="A5988" s="94">
        <v>43646</v>
      </c>
      <c r="B5988" s="57" t="s">
        <v>236</v>
      </c>
      <c r="C5988" s="57" t="s">
        <v>118</v>
      </c>
      <c r="D5988" s="19" t="str">
        <f t="shared" si="558"/>
        <v>Cyclicals</v>
      </c>
      <c r="E5988" s="19" t="str">
        <f t="shared" si="559"/>
        <v>Cyclicals ex-WEG &amp; Embraer</v>
      </c>
      <c r="F5988" s="100">
        <v>9.130000000000001E-3</v>
      </c>
      <c r="G5988" s="101">
        <v>13.282999999999999</v>
      </c>
      <c r="H5988" s="98">
        <v>0.20973</v>
      </c>
      <c r="I5988" s="20">
        <f t="shared" si="560"/>
        <v>1</v>
      </c>
      <c r="J5988" s="102">
        <f t="shared" si="561"/>
        <v>6.8734472634194091E-4</v>
      </c>
      <c r="K5988" s="102">
        <f t="shared" si="562"/>
        <v>3.2772837760069655E-3</v>
      </c>
      <c r="L5988" s="96">
        <f t="shared" si="563"/>
        <v>9.130000000000001E-3</v>
      </c>
    </row>
    <row r="5989" spans="1:12" ht="13.95" customHeight="1" x14ac:dyDescent="0.3">
      <c r="A5989" s="94">
        <v>43677</v>
      </c>
      <c r="B5989" s="57" t="s">
        <v>236</v>
      </c>
      <c r="C5989" s="57" t="s">
        <v>118</v>
      </c>
      <c r="D5989" s="19" t="str">
        <f t="shared" si="558"/>
        <v>Cyclicals</v>
      </c>
      <c r="E5989" s="19" t="str">
        <f t="shared" si="559"/>
        <v>Cyclicals ex-WEG &amp; Embraer</v>
      </c>
      <c r="F5989" s="100">
        <v>9.8689999999999993E-3</v>
      </c>
      <c r="G5989" s="101">
        <v>13.989000000000001</v>
      </c>
      <c r="H5989" s="98">
        <v>0.21743999999999999</v>
      </c>
      <c r="I5989" s="20">
        <f t="shared" si="560"/>
        <v>1</v>
      </c>
      <c r="J5989" s="102">
        <f t="shared" si="561"/>
        <v>7.0548287940524687E-4</v>
      </c>
      <c r="K5989" s="102">
        <f t="shared" si="562"/>
        <v>3.2444944785009516E-3</v>
      </c>
      <c r="L5989" s="96">
        <f t="shared" si="563"/>
        <v>9.8689999999999993E-3</v>
      </c>
    </row>
    <row r="5990" spans="1:12" ht="13.95" customHeight="1" x14ac:dyDescent="0.3">
      <c r="A5990" s="94">
        <v>43708</v>
      </c>
      <c r="B5990" s="57" t="s">
        <v>236</v>
      </c>
      <c r="C5990" s="57" t="s">
        <v>118</v>
      </c>
      <c r="D5990" s="19" t="str">
        <f t="shared" si="558"/>
        <v>Cyclicals</v>
      </c>
      <c r="E5990" s="19" t="str">
        <f t="shared" si="559"/>
        <v>Cyclicals ex-WEG &amp; Embraer</v>
      </c>
      <c r="F5990" s="100">
        <v>1.0369E-2</v>
      </c>
      <c r="G5990" s="101">
        <v>15.137</v>
      </c>
      <c r="H5990" s="98">
        <v>0.21623999999999999</v>
      </c>
      <c r="I5990" s="20">
        <f t="shared" si="560"/>
        <v>1</v>
      </c>
      <c r="J5990" s="102">
        <f t="shared" si="561"/>
        <v>6.8501023980973772E-4</v>
      </c>
      <c r="K5990" s="102">
        <f t="shared" si="562"/>
        <v>3.167823898491203E-3</v>
      </c>
      <c r="L5990" s="96">
        <f t="shared" si="563"/>
        <v>1.0369E-2</v>
      </c>
    </row>
    <row r="5991" spans="1:12" ht="13.95" customHeight="1" x14ac:dyDescent="0.3">
      <c r="A5991" s="94">
        <v>43738</v>
      </c>
      <c r="B5991" s="57" t="s">
        <v>236</v>
      </c>
      <c r="C5991" s="57" t="s">
        <v>118</v>
      </c>
      <c r="D5991" s="19" t="str">
        <f t="shared" si="558"/>
        <v>Cyclicals</v>
      </c>
      <c r="E5991" s="19" t="str">
        <f t="shared" si="559"/>
        <v>Cyclicals ex-WEG &amp; Embraer</v>
      </c>
      <c r="F5991" s="100">
        <v>1.0636E-2</v>
      </c>
      <c r="G5991" s="101">
        <v>16.056000000000001</v>
      </c>
      <c r="H5991" s="98">
        <v>0.21726000000000001</v>
      </c>
      <c r="I5991" s="20">
        <f t="shared" si="560"/>
        <v>1</v>
      </c>
      <c r="J5991" s="102">
        <f t="shared" si="561"/>
        <v>6.6243148978574983E-4</v>
      </c>
      <c r="K5991" s="102">
        <f t="shared" si="562"/>
        <v>3.0490264649993088E-3</v>
      </c>
      <c r="L5991" s="96">
        <f t="shared" si="563"/>
        <v>1.0636E-2</v>
      </c>
    </row>
    <row r="5992" spans="1:12" ht="13.95" customHeight="1" x14ac:dyDescent="0.3">
      <c r="A5992" s="94">
        <v>43769</v>
      </c>
      <c r="B5992" s="57" t="s">
        <v>236</v>
      </c>
      <c r="C5992" s="57" t="s">
        <v>118</v>
      </c>
      <c r="D5992" s="19" t="str">
        <f t="shared" si="558"/>
        <v>Cyclicals</v>
      </c>
      <c r="E5992" s="19" t="str">
        <f t="shared" si="559"/>
        <v>Cyclicals ex-WEG &amp; Embraer</v>
      </c>
      <c r="F5992" s="100">
        <v>9.9249999999999998E-3</v>
      </c>
      <c r="G5992" s="101">
        <v>15.298</v>
      </c>
      <c r="H5992" s="98">
        <v>0.22481999999999999</v>
      </c>
      <c r="I5992" s="20">
        <f t="shared" si="560"/>
        <v>1</v>
      </c>
      <c r="J5992" s="102">
        <f t="shared" si="561"/>
        <v>6.4877761798927966E-4</v>
      </c>
      <c r="K5992" s="102">
        <f t="shared" si="562"/>
        <v>2.8857646917057186E-3</v>
      </c>
      <c r="L5992" s="96">
        <f t="shared" si="563"/>
        <v>9.9249999999999998E-3</v>
      </c>
    </row>
    <row r="5993" spans="1:12" ht="13.95" customHeight="1" x14ac:dyDescent="0.3">
      <c r="A5993" s="94">
        <v>43799</v>
      </c>
      <c r="B5993" s="57" t="s">
        <v>236</v>
      </c>
      <c r="C5993" s="57" t="s">
        <v>118</v>
      </c>
      <c r="D5993" s="19" t="str">
        <f t="shared" si="558"/>
        <v>Cyclicals</v>
      </c>
      <c r="E5993" s="19" t="str">
        <f t="shared" si="559"/>
        <v>Cyclicals ex-WEG &amp; Embraer</v>
      </c>
      <c r="F5993" s="100">
        <v>1.0255999999999999E-2</v>
      </c>
      <c r="G5993" s="101">
        <v>16.074999999999999</v>
      </c>
      <c r="H5993" s="98">
        <v>0.23602000000000001</v>
      </c>
      <c r="I5993" s="20">
        <f t="shared" si="560"/>
        <v>1</v>
      </c>
      <c r="J5993" s="102">
        <f t="shared" si="561"/>
        <v>6.380093312597201E-4</v>
      </c>
      <c r="K5993" s="102">
        <f t="shared" si="562"/>
        <v>2.7032002849746634E-3</v>
      </c>
      <c r="L5993" s="96">
        <f t="shared" si="563"/>
        <v>1.0255999999999999E-2</v>
      </c>
    </row>
    <row r="5994" spans="1:12" ht="13.95" customHeight="1" x14ac:dyDescent="0.3">
      <c r="A5994" s="94">
        <v>43830</v>
      </c>
      <c r="B5994" s="57" t="s">
        <v>236</v>
      </c>
      <c r="C5994" s="57" t="s">
        <v>118</v>
      </c>
      <c r="D5994" s="19" t="str">
        <f t="shared" si="558"/>
        <v>Cyclicals</v>
      </c>
      <c r="E5994" s="19" t="str">
        <f t="shared" si="559"/>
        <v>Cyclicals ex-WEG &amp; Embraer</v>
      </c>
      <c r="F5994" s="100">
        <v>1.0668E-2</v>
      </c>
      <c r="G5994" s="101">
        <v>16.937000000000001</v>
      </c>
      <c r="H5994" s="98">
        <v>0.24748000000000001</v>
      </c>
      <c r="I5994" s="20">
        <f t="shared" si="560"/>
        <v>1</v>
      </c>
      <c r="J5994" s="102">
        <f t="shared" si="561"/>
        <v>6.2986361220995454E-4</v>
      </c>
      <c r="K5994" s="102">
        <f t="shared" si="562"/>
        <v>2.5451091490623669E-3</v>
      </c>
      <c r="L5994" s="96">
        <f t="shared" si="563"/>
        <v>1.0668E-2</v>
      </c>
    </row>
    <row r="5995" spans="1:12" ht="13.95" customHeight="1" x14ac:dyDescent="0.3">
      <c r="A5995" s="94">
        <v>43861</v>
      </c>
      <c r="B5995" s="57" t="s">
        <v>236</v>
      </c>
      <c r="C5995" s="57" t="s">
        <v>118</v>
      </c>
      <c r="D5995" s="19" t="str">
        <f t="shared" si="558"/>
        <v>Cyclicals</v>
      </c>
      <c r="E5995" s="19" t="str">
        <f t="shared" si="559"/>
        <v>Cyclicals ex-WEG &amp; Embraer</v>
      </c>
      <c r="F5995" s="100">
        <v>1.0129000000000001E-2</v>
      </c>
      <c r="G5995" s="101">
        <v>16.303000000000001</v>
      </c>
      <c r="H5995" s="98">
        <v>0.24897</v>
      </c>
      <c r="I5995" s="20">
        <f t="shared" si="560"/>
        <v>1</v>
      </c>
      <c r="J5995" s="102">
        <f t="shared" si="561"/>
        <v>6.2129669386002577E-4</v>
      </c>
      <c r="K5995" s="102">
        <f t="shared" si="562"/>
        <v>2.4954681040287013E-3</v>
      </c>
      <c r="L5995" s="96">
        <f t="shared" si="563"/>
        <v>1.0129000000000001E-2</v>
      </c>
    </row>
    <row r="5996" spans="1:12" ht="13.95" customHeight="1" x14ac:dyDescent="0.3">
      <c r="A5996" s="94">
        <v>43890</v>
      </c>
      <c r="B5996" s="57" t="s">
        <v>236</v>
      </c>
      <c r="C5996" s="57" t="s">
        <v>118</v>
      </c>
      <c r="D5996" s="19" t="str">
        <f t="shared" si="558"/>
        <v>Cyclicals</v>
      </c>
      <c r="E5996" s="19" t="str">
        <f t="shared" si="559"/>
        <v>Cyclicals ex-WEG &amp; Embraer</v>
      </c>
      <c r="F5996" s="100">
        <v>9.9279999999999993E-3</v>
      </c>
      <c r="G5996" s="101">
        <v>15.058</v>
      </c>
      <c r="H5996" s="98">
        <v>0.24088000000000001</v>
      </c>
      <c r="I5996" s="20">
        <f t="shared" si="560"/>
        <v>1</v>
      </c>
      <c r="J5996" s="102">
        <f t="shared" si="561"/>
        <v>6.5931730641519452E-4</v>
      </c>
      <c r="K5996" s="102">
        <f t="shared" si="562"/>
        <v>2.7371193391530825E-3</v>
      </c>
      <c r="L5996" s="96">
        <f t="shared" si="563"/>
        <v>9.9279999999999993E-3</v>
      </c>
    </row>
    <row r="5997" spans="1:12" ht="13.95" customHeight="1" x14ac:dyDescent="0.3">
      <c r="A5997" s="94">
        <v>43921</v>
      </c>
      <c r="B5997" s="57" t="s">
        <v>236</v>
      </c>
      <c r="C5997" s="57" t="s">
        <v>118</v>
      </c>
      <c r="D5997" s="19" t="str">
        <f t="shared" si="558"/>
        <v>Cyclicals</v>
      </c>
      <c r="E5997" s="19" t="str">
        <f t="shared" si="559"/>
        <v>Cyclicals ex-WEG &amp; Embraer</v>
      </c>
      <c r="F5997" s="100">
        <v>1.0198E-2</v>
      </c>
      <c r="G5997" s="101">
        <v>11.124000000000001</v>
      </c>
      <c r="H5997" s="98">
        <v>0.23866000000000001</v>
      </c>
      <c r="I5997" s="20">
        <f t="shared" si="560"/>
        <v>1</v>
      </c>
      <c r="J5997" s="102">
        <f t="shared" si="561"/>
        <v>9.167565623876303E-4</v>
      </c>
      <c r="K5997" s="102">
        <f t="shared" si="562"/>
        <v>3.8412660788889226E-3</v>
      </c>
      <c r="L5997" s="96">
        <f t="shared" si="563"/>
        <v>1.0198E-2</v>
      </c>
    </row>
    <row r="5998" spans="1:12" ht="13.95" customHeight="1" x14ac:dyDescent="0.3">
      <c r="A5998" s="94">
        <v>43951</v>
      </c>
      <c r="B5998" s="57" t="s">
        <v>236</v>
      </c>
      <c r="C5998" s="57" t="s">
        <v>118</v>
      </c>
      <c r="D5998" s="19" t="str">
        <f t="shared" si="558"/>
        <v>Cyclicals</v>
      </c>
      <c r="E5998" s="19" t="str">
        <f t="shared" si="559"/>
        <v>Cyclicals ex-WEG &amp; Embraer</v>
      </c>
      <c r="F5998" s="100">
        <v>9.4750000000000008E-3</v>
      </c>
      <c r="G5998" s="101">
        <v>13.259</v>
      </c>
      <c r="H5998" s="98">
        <v>0.23848</v>
      </c>
      <c r="I5998" s="20">
        <f t="shared" si="560"/>
        <v>1</v>
      </c>
      <c r="J5998" s="102">
        <f t="shared" si="561"/>
        <v>7.1460894486763708E-4</v>
      </c>
      <c r="K5998" s="102">
        <f t="shared" si="562"/>
        <v>2.9965151998810678E-3</v>
      </c>
      <c r="L5998" s="96">
        <f t="shared" si="563"/>
        <v>9.4750000000000008E-3</v>
      </c>
    </row>
    <row r="5999" spans="1:12" ht="13.95" customHeight="1" x14ac:dyDescent="0.3">
      <c r="A5999" s="94">
        <v>43982</v>
      </c>
      <c r="B5999" s="57" t="s">
        <v>236</v>
      </c>
      <c r="C5999" s="57" t="s">
        <v>118</v>
      </c>
      <c r="D5999" s="19" t="str">
        <f t="shared" si="558"/>
        <v>Cyclicals</v>
      </c>
      <c r="E5999" s="19" t="str">
        <f t="shared" si="559"/>
        <v>Cyclicals ex-WEG &amp; Embraer</v>
      </c>
      <c r="F5999" s="100">
        <v>1.0387E-2</v>
      </c>
      <c r="G5999" s="101">
        <v>17.306999999999999</v>
      </c>
      <c r="H5999" s="98">
        <v>0.20816000000000001</v>
      </c>
      <c r="I5999" s="20">
        <f t="shared" si="560"/>
        <v>1</v>
      </c>
      <c r="J5999" s="102">
        <f t="shared" si="561"/>
        <v>6.0016178424914782E-4</v>
      </c>
      <c r="K5999" s="102">
        <f t="shared" si="562"/>
        <v>2.8831753663006716E-3</v>
      </c>
      <c r="L5999" s="96">
        <f t="shared" si="563"/>
        <v>1.0387E-2</v>
      </c>
    </row>
    <row r="6000" spans="1:12" ht="13.95" customHeight="1" x14ac:dyDescent="0.3">
      <c r="A6000" s="94">
        <v>44012</v>
      </c>
      <c r="B6000" s="57" t="s">
        <v>236</v>
      </c>
      <c r="C6000" s="57" t="s">
        <v>118</v>
      </c>
      <c r="D6000" s="19" t="str">
        <f t="shared" si="558"/>
        <v>Cyclicals</v>
      </c>
      <c r="E6000" s="19" t="str">
        <f t="shared" si="559"/>
        <v>Cyclicals ex-WEG &amp; Embraer</v>
      </c>
      <c r="F6000" s="100">
        <v>9.4029999999999999E-3</v>
      </c>
      <c r="G6000" s="101">
        <v>22.268000000000001</v>
      </c>
      <c r="H6000" s="98">
        <v>0.15751999999999999</v>
      </c>
      <c r="I6000" s="20">
        <f t="shared" si="560"/>
        <v>1</v>
      </c>
      <c r="J6000" s="102">
        <f t="shared" si="561"/>
        <v>4.2226513382432186E-4</v>
      </c>
      <c r="K6000" s="102">
        <f t="shared" si="562"/>
        <v>2.680708061352983E-3</v>
      </c>
      <c r="L6000" s="96">
        <f t="shared" si="563"/>
        <v>9.4029999999999999E-3</v>
      </c>
    </row>
    <row r="6001" spans="1:12" ht="13.95" customHeight="1" x14ac:dyDescent="0.3">
      <c r="A6001" s="94">
        <v>44043</v>
      </c>
      <c r="B6001" s="57" t="s">
        <v>236</v>
      </c>
      <c r="C6001" s="57" t="s">
        <v>118</v>
      </c>
      <c r="D6001" s="19" t="str">
        <f t="shared" si="558"/>
        <v>Cyclicals</v>
      </c>
      <c r="E6001" s="19" t="str">
        <f t="shared" si="559"/>
        <v>Cyclicals ex-WEG &amp; Embraer</v>
      </c>
      <c r="F6001" s="100">
        <v>8.9219999999999994E-3</v>
      </c>
      <c r="G6001" s="101">
        <v>24.667999999999999</v>
      </c>
      <c r="H6001" s="98">
        <v>0.13966999999999999</v>
      </c>
      <c r="I6001" s="20">
        <f t="shared" si="560"/>
        <v>1</v>
      </c>
      <c r="J6001" s="102">
        <f t="shared" si="561"/>
        <v>3.6168315226203985E-4</v>
      </c>
      <c r="K6001" s="102">
        <f t="shared" si="562"/>
        <v>2.5895550387487641E-3</v>
      </c>
      <c r="L6001" s="96">
        <f t="shared" si="563"/>
        <v>8.9219999999999994E-3</v>
      </c>
    </row>
    <row r="6002" spans="1:12" ht="13.95" customHeight="1" x14ac:dyDescent="0.3">
      <c r="A6002" s="94">
        <v>44074</v>
      </c>
      <c r="B6002" s="57" t="s">
        <v>236</v>
      </c>
      <c r="C6002" s="57" t="s">
        <v>118</v>
      </c>
      <c r="D6002" s="19" t="str">
        <f t="shared" si="558"/>
        <v>Cyclicals</v>
      </c>
      <c r="E6002" s="19" t="str">
        <f t="shared" si="559"/>
        <v>Cyclicals ex-WEG &amp; Embraer</v>
      </c>
      <c r="F6002" s="100">
        <v>8.2439999999999996E-3</v>
      </c>
      <c r="G6002" s="101">
        <v>20.186</v>
      </c>
      <c r="H6002" s="98">
        <v>0.14615</v>
      </c>
      <c r="I6002" s="20">
        <f t="shared" si="560"/>
        <v>1</v>
      </c>
      <c r="J6002" s="102">
        <f t="shared" si="561"/>
        <v>4.084018626771029E-4</v>
      </c>
      <c r="K6002" s="102">
        <f t="shared" si="562"/>
        <v>2.7944020710030989E-3</v>
      </c>
      <c r="L6002" s="96">
        <f t="shared" si="563"/>
        <v>8.2439999999999996E-3</v>
      </c>
    </row>
    <row r="6003" spans="1:12" ht="13.95" customHeight="1" x14ac:dyDescent="0.3">
      <c r="A6003" s="94">
        <v>44104</v>
      </c>
      <c r="B6003" s="57" t="s">
        <v>236</v>
      </c>
      <c r="C6003" s="57" t="s">
        <v>118</v>
      </c>
      <c r="D6003" s="19" t="str">
        <f t="shared" si="558"/>
        <v>Cyclicals</v>
      </c>
      <c r="E6003" s="19" t="str">
        <f t="shared" si="559"/>
        <v>Cyclicals ex-WEG &amp; Embraer</v>
      </c>
      <c r="F6003" s="100">
        <v>8.1700000000000002E-3</v>
      </c>
      <c r="G6003" s="101">
        <v>17.939</v>
      </c>
      <c r="H6003" s="98">
        <v>0.14884</v>
      </c>
      <c r="I6003" s="20">
        <f t="shared" si="560"/>
        <v>1</v>
      </c>
      <c r="J6003" s="102">
        <f t="shared" si="561"/>
        <v>4.5543229834438931E-4</v>
      </c>
      <c r="K6003" s="102">
        <f t="shared" si="562"/>
        <v>3.0598783817817072E-3</v>
      </c>
      <c r="L6003" s="96">
        <f t="shared" si="563"/>
        <v>8.1700000000000002E-3</v>
      </c>
    </row>
    <row r="6004" spans="1:12" ht="13.95" customHeight="1" x14ac:dyDescent="0.3">
      <c r="A6004" s="94">
        <v>44135</v>
      </c>
      <c r="B6004" s="57" t="s">
        <v>236</v>
      </c>
      <c r="C6004" s="57" t="s">
        <v>118</v>
      </c>
      <c r="D6004" s="19" t="str">
        <f t="shared" si="558"/>
        <v>Cyclicals</v>
      </c>
      <c r="E6004" s="19" t="str">
        <f t="shared" si="559"/>
        <v>Cyclicals ex-WEG &amp; Embraer</v>
      </c>
      <c r="F6004" s="100">
        <v>7.2259999999999998E-3</v>
      </c>
      <c r="G6004" s="101">
        <v>17.024000000000001</v>
      </c>
      <c r="H6004" s="98">
        <v>0.15418999999999999</v>
      </c>
      <c r="I6004" s="20">
        <f t="shared" si="560"/>
        <v>1</v>
      </c>
      <c r="J6004" s="102">
        <f t="shared" si="561"/>
        <v>4.2445958646616537E-4</v>
      </c>
      <c r="K6004" s="102">
        <f t="shared" si="562"/>
        <v>2.7528347264165341E-3</v>
      </c>
      <c r="L6004" s="96">
        <f t="shared" si="563"/>
        <v>7.2259999999999998E-3</v>
      </c>
    </row>
    <row r="6005" spans="1:12" ht="13.95" customHeight="1" x14ac:dyDescent="0.3">
      <c r="A6005" s="94">
        <v>44165</v>
      </c>
      <c r="B6005" s="57" t="s">
        <v>236</v>
      </c>
      <c r="C6005" s="57" t="s">
        <v>118</v>
      </c>
      <c r="D6005" s="19" t="str">
        <f t="shared" si="558"/>
        <v>Cyclicals</v>
      </c>
      <c r="E6005" s="19" t="str">
        <f t="shared" si="559"/>
        <v>Cyclicals ex-WEG &amp; Embraer</v>
      </c>
      <c r="F6005" s="100">
        <v>7.2909999999999997E-3</v>
      </c>
      <c r="G6005" s="101">
        <v>18.991</v>
      </c>
      <c r="H6005" s="98">
        <v>0.15789</v>
      </c>
      <c r="I6005" s="20">
        <f t="shared" si="560"/>
        <v>1</v>
      </c>
      <c r="J6005" s="102">
        <f t="shared" si="561"/>
        <v>3.8391869833078823E-4</v>
      </c>
      <c r="K6005" s="102">
        <f t="shared" si="562"/>
        <v>2.4315580361694107E-3</v>
      </c>
      <c r="L6005" s="96">
        <f t="shared" si="563"/>
        <v>7.2909999999999997E-3</v>
      </c>
    </row>
    <row r="6006" spans="1:12" ht="13.95" customHeight="1" x14ac:dyDescent="0.3">
      <c r="A6006" s="94">
        <v>44196</v>
      </c>
      <c r="B6006" s="57" t="s">
        <v>236</v>
      </c>
      <c r="C6006" s="57" t="s">
        <v>118</v>
      </c>
      <c r="D6006" s="19" t="str">
        <f t="shared" si="558"/>
        <v>Cyclicals</v>
      </c>
      <c r="E6006" s="19" t="str">
        <f t="shared" si="559"/>
        <v>Cyclicals ex-WEG &amp; Embraer</v>
      </c>
      <c r="F6006" s="100">
        <v>7.0430000000000006E-3</v>
      </c>
      <c r="G6006" s="101">
        <v>21.148</v>
      </c>
      <c r="H6006" s="98">
        <v>0.14993000000000001</v>
      </c>
      <c r="I6006" s="20">
        <f t="shared" si="560"/>
        <v>1</v>
      </c>
      <c r="J6006" s="102">
        <f t="shared" si="561"/>
        <v>3.3303385662946853E-4</v>
      </c>
      <c r="K6006" s="102">
        <f t="shared" si="562"/>
        <v>2.2212622999364271E-3</v>
      </c>
      <c r="L6006" s="96">
        <f t="shared" si="563"/>
        <v>7.0430000000000006E-3</v>
      </c>
    </row>
    <row r="6007" spans="1:12" ht="13.95" customHeight="1" x14ac:dyDescent="0.3">
      <c r="A6007" s="94">
        <v>44227</v>
      </c>
      <c r="B6007" s="57" t="s">
        <v>236</v>
      </c>
      <c r="C6007" s="57" t="s">
        <v>118</v>
      </c>
      <c r="D6007" s="19" t="str">
        <f t="shared" si="558"/>
        <v>Cyclicals</v>
      </c>
      <c r="E6007" s="19" t="str">
        <f t="shared" si="559"/>
        <v>Cyclicals ex-WEG &amp; Embraer</v>
      </c>
      <c r="F6007" s="100">
        <v>6.3899999999999998E-3</v>
      </c>
      <c r="G6007" s="101">
        <v>19.433</v>
      </c>
      <c r="H6007" s="98">
        <v>0.15514</v>
      </c>
      <c r="I6007" s="20">
        <f t="shared" si="560"/>
        <v>1</v>
      </c>
      <c r="J6007" s="102">
        <f t="shared" si="561"/>
        <v>3.2882210672567283E-4</v>
      </c>
      <c r="K6007" s="102">
        <f t="shared" si="562"/>
        <v>2.1195185427721596E-3</v>
      </c>
      <c r="L6007" s="96">
        <f t="shared" si="563"/>
        <v>6.3899999999999998E-3</v>
      </c>
    </row>
    <row r="6008" spans="1:12" ht="13.95" customHeight="1" x14ac:dyDescent="0.3">
      <c r="A6008" s="94">
        <v>44255</v>
      </c>
      <c r="B6008" s="57" t="s">
        <v>236</v>
      </c>
      <c r="C6008" s="57" t="s">
        <v>118</v>
      </c>
      <c r="D6008" s="19" t="str">
        <f t="shared" si="558"/>
        <v>Cyclicals</v>
      </c>
      <c r="E6008" s="19" t="str">
        <f t="shared" si="559"/>
        <v>Cyclicals ex-WEG &amp; Embraer</v>
      </c>
      <c r="F6008" s="100">
        <v>6.1999999999999998E-3</v>
      </c>
      <c r="G6008" s="101">
        <v>17.876999999999999</v>
      </c>
      <c r="H6008" s="98">
        <v>0.15804000000000001</v>
      </c>
      <c r="I6008" s="20">
        <f t="shared" si="560"/>
        <v>1</v>
      </c>
      <c r="J6008" s="102">
        <f t="shared" si="561"/>
        <v>3.4681434245119428E-4</v>
      </c>
      <c r="K6008" s="102">
        <f t="shared" si="562"/>
        <v>2.1944719213565821E-3</v>
      </c>
      <c r="L6008" s="96">
        <f t="shared" si="563"/>
        <v>6.1999999999999998E-3</v>
      </c>
    </row>
    <row r="6009" spans="1:12" ht="13.95" customHeight="1" x14ac:dyDescent="0.3">
      <c r="A6009" s="94">
        <v>44286</v>
      </c>
      <c r="B6009" s="57" t="s">
        <v>236</v>
      </c>
      <c r="C6009" s="57" t="s">
        <v>118</v>
      </c>
      <c r="D6009" s="19" t="str">
        <f t="shared" si="558"/>
        <v>Cyclicals</v>
      </c>
      <c r="E6009" s="19" t="str">
        <f t="shared" si="559"/>
        <v>Cyclicals ex-WEG &amp; Embraer</v>
      </c>
      <c r="F6009" s="100">
        <v>6.7600000000000004E-3</v>
      </c>
      <c r="G6009" s="101">
        <v>22.251000000000001</v>
      </c>
      <c r="H6009" s="98">
        <v>0.14793000000000001</v>
      </c>
      <c r="I6009" s="20">
        <f t="shared" si="560"/>
        <v>1</v>
      </c>
      <c r="J6009" s="102">
        <f t="shared" si="561"/>
        <v>3.0380657049121389E-4</v>
      </c>
      <c r="K6009" s="102">
        <f t="shared" si="562"/>
        <v>2.0537184512351373E-3</v>
      </c>
      <c r="L6009" s="96">
        <f t="shared" si="563"/>
        <v>6.7600000000000004E-3</v>
      </c>
    </row>
    <row r="6010" spans="1:12" ht="13.95" customHeight="1" x14ac:dyDescent="0.3">
      <c r="A6010" s="94">
        <v>44316</v>
      </c>
      <c r="B6010" s="57" t="s">
        <v>236</v>
      </c>
      <c r="C6010" s="57" t="s">
        <v>118</v>
      </c>
      <c r="D6010" s="19" t="str">
        <f t="shared" si="558"/>
        <v>Cyclicals</v>
      </c>
      <c r="E6010" s="19" t="str">
        <f t="shared" si="559"/>
        <v>Cyclicals ex-WEG &amp; Embraer</v>
      </c>
      <c r="F6010" s="100">
        <v>6.2399999999999999E-3</v>
      </c>
      <c r="G6010" s="101">
        <v>22.044</v>
      </c>
      <c r="H6010" s="98">
        <v>0.12837999999999999</v>
      </c>
      <c r="I6010" s="20">
        <f t="shared" si="560"/>
        <v>1</v>
      </c>
      <c r="J6010" s="102">
        <f t="shared" si="561"/>
        <v>2.8307022318998365E-4</v>
      </c>
      <c r="K6010" s="102">
        <f t="shared" si="562"/>
        <v>2.2049402024457367E-3</v>
      </c>
      <c r="L6010" s="96">
        <f t="shared" si="563"/>
        <v>6.2399999999999999E-3</v>
      </c>
    </row>
    <row r="6011" spans="1:12" ht="13.95" customHeight="1" x14ac:dyDescent="0.3">
      <c r="A6011" s="94">
        <v>44347</v>
      </c>
      <c r="B6011" s="57" t="s">
        <v>236</v>
      </c>
      <c r="C6011" s="57" t="s">
        <v>118</v>
      </c>
      <c r="D6011" s="19" t="str">
        <f t="shared" si="558"/>
        <v>Cyclicals</v>
      </c>
      <c r="E6011" s="19" t="str">
        <f t="shared" si="559"/>
        <v>Cyclicals ex-WEG &amp; Embraer</v>
      </c>
      <c r="F6011" s="100">
        <v>6.7200000000000003E-3</v>
      </c>
      <c r="G6011" s="101">
        <v>22.047000000000001</v>
      </c>
      <c r="H6011" s="98">
        <v>0.15351000000000001</v>
      </c>
      <c r="I6011" s="20">
        <f t="shared" si="560"/>
        <v>1</v>
      </c>
      <c r="J6011" s="102">
        <f t="shared" si="561"/>
        <v>3.0480337460879031E-4</v>
      </c>
      <c r="K6011" s="102">
        <f t="shared" si="562"/>
        <v>1.9855603843970445E-3</v>
      </c>
      <c r="L6011" s="96">
        <f t="shared" si="563"/>
        <v>6.7200000000000003E-3</v>
      </c>
    </row>
    <row r="6012" spans="1:12" ht="13.95" customHeight="1" x14ac:dyDescent="0.3">
      <c r="A6012" s="94">
        <v>44377</v>
      </c>
      <c r="B6012" s="57" t="s">
        <v>236</v>
      </c>
      <c r="C6012" s="57" t="s">
        <v>118</v>
      </c>
      <c r="D6012" s="19" t="str">
        <f t="shared" si="558"/>
        <v>Cyclicals</v>
      </c>
      <c r="E6012" s="19" t="str">
        <f t="shared" si="559"/>
        <v>Cyclicals ex-WEG &amp; Embraer</v>
      </c>
      <c r="F6012" s="100">
        <v>6.5400000000000007E-3</v>
      </c>
      <c r="G6012" s="101">
        <v>20.623000000000001</v>
      </c>
      <c r="H6012" s="98">
        <v>0.15392</v>
      </c>
      <c r="I6012" s="20">
        <f t="shared" si="560"/>
        <v>1</v>
      </c>
      <c r="J6012" s="102">
        <f t="shared" si="561"/>
        <v>3.1712166028220919E-4</v>
      </c>
      <c r="K6012" s="102">
        <f t="shared" si="562"/>
        <v>2.0603018469478249E-3</v>
      </c>
      <c r="L6012" s="96">
        <f t="shared" si="563"/>
        <v>6.5400000000000007E-3</v>
      </c>
    </row>
    <row r="6013" spans="1:12" ht="13.95" customHeight="1" x14ac:dyDescent="0.3">
      <c r="A6013" s="94">
        <v>44408</v>
      </c>
      <c r="B6013" s="57" t="s">
        <v>236</v>
      </c>
      <c r="C6013" s="57" t="s">
        <v>118</v>
      </c>
      <c r="D6013" s="19" t="str">
        <f t="shared" si="558"/>
        <v>Cyclicals</v>
      </c>
      <c r="E6013" s="19" t="str">
        <f t="shared" si="559"/>
        <v>Cyclicals ex-WEG &amp; Embraer</v>
      </c>
      <c r="F6013" s="100">
        <v>6.5700000000000003E-3</v>
      </c>
      <c r="G6013" s="101">
        <v>19.814</v>
      </c>
      <c r="H6013" s="98">
        <v>0.15575</v>
      </c>
      <c r="I6013" s="20">
        <f t="shared" si="560"/>
        <v>1</v>
      </c>
      <c r="J6013" s="102">
        <f t="shared" si="561"/>
        <v>3.3158372867669324E-4</v>
      </c>
      <c r="K6013" s="102">
        <f t="shared" si="562"/>
        <v>2.1289484987267624E-3</v>
      </c>
      <c r="L6013" s="96">
        <f t="shared" si="563"/>
        <v>6.5700000000000003E-3</v>
      </c>
    </row>
    <row r="6014" spans="1:12" ht="13.95" customHeight="1" x14ac:dyDescent="0.3">
      <c r="A6014" s="94">
        <v>44439</v>
      </c>
      <c r="B6014" s="57" t="s">
        <v>236</v>
      </c>
      <c r="C6014" s="57" t="s">
        <v>118</v>
      </c>
      <c r="D6014" s="19" t="str">
        <f t="shared" si="558"/>
        <v>Cyclicals</v>
      </c>
      <c r="E6014" s="19" t="str">
        <f t="shared" si="559"/>
        <v>Cyclicals ex-WEG &amp; Embraer</v>
      </c>
      <c r="F6014" s="100">
        <v>6.4000000000000003E-3</v>
      </c>
      <c r="G6014" s="101">
        <v>20.012</v>
      </c>
      <c r="H6014" s="98">
        <v>0.14230000000000001</v>
      </c>
      <c r="I6014" s="20">
        <f t="shared" si="560"/>
        <v>1</v>
      </c>
      <c r="J6014" s="102">
        <f t="shared" si="561"/>
        <v>3.1980811513092144E-4</v>
      </c>
      <c r="K6014" s="102">
        <f t="shared" si="562"/>
        <v>2.2474217507443528E-3</v>
      </c>
      <c r="L6014" s="96">
        <f t="shared" si="563"/>
        <v>6.4000000000000003E-3</v>
      </c>
    </row>
    <row r="6015" spans="1:12" ht="13.95" customHeight="1" x14ac:dyDescent="0.3">
      <c r="A6015" s="94">
        <v>44469</v>
      </c>
      <c r="B6015" s="57" t="s">
        <v>236</v>
      </c>
      <c r="C6015" s="57" t="s">
        <v>118</v>
      </c>
      <c r="D6015" s="19" t="str">
        <f t="shared" si="558"/>
        <v>Cyclicals</v>
      </c>
      <c r="E6015" s="19" t="str">
        <f t="shared" si="559"/>
        <v>Cyclicals ex-WEG &amp; Embraer</v>
      </c>
      <c r="F6015" s="100">
        <v>6.0499999999999998E-3</v>
      </c>
      <c r="G6015" s="101">
        <v>20.14</v>
      </c>
      <c r="H6015" s="98">
        <v>0.14787</v>
      </c>
      <c r="I6015" s="20">
        <f t="shared" si="560"/>
        <v>1</v>
      </c>
      <c r="J6015" s="102">
        <f t="shared" si="561"/>
        <v>3.0039721946375369E-4</v>
      </c>
      <c r="K6015" s="102">
        <f t="shared" si="562"/>
        <v>2.0314953639261088E-3</v>
      </c>
      <c r="L6015" s="96">
        <f t="shared" si="563"/>
        <v>6.0499999999999998E-3</v>
      </c>
    </row>
    <row r="6016" spans="1:12" ht="13.95" customHeight="1" x14ac:dyDescent="0.3">
      <c r="A6016" s="94">
        <v>44500</v>
      </c>
      <c r="B6016" s="57" t="s">
        <v>236</v>
      </c>
      <c r="C6016" s="57" t="s">
        <v>118</v>
      </c>
      <c r="D6016" s="19" t="str">
        <f t="shared" si="558"/>
        <v>Cyclicals</v>
      </c>
      <c r="E6016" s="19" t="str">
        <f t="shared" si="559"/>
        <v>Cyclicals ex-WEG &amp; Embraer</v>
      </c>
      <c r="F6016" s="100">
        <v>6.4099999999999999E-3</v>
      </c>
      <c r="G6016" s="101">
        <v>19.611000000000001</v>
      </c>
      <c r="H6016" s="98">
        <v>0.1487</v>
      </c>
      <c r="I6016" s="20">
        <f t="shared" si="560"/>
        <v>1</v>
      </c>
      <c r="J6016" s="102">
        <f t="shared" si="561"/>
        <v>3.2685737596247004E-4</v>
      </c>
      <c r="K6016" s="102">
        <f t="shared" si="562"/>
        <v>2.1980993676023542E-3</v>
      </c>
      <c r="L6016" s="96">
        <f t="shared" si="563"/>
        <v>6.4099999999999999E-3</v>
      </c>
    </row>
    <row r="6017" spans="1:12" ht="13.95" customHeight="1" x14ac:dyDescent="0.3">
      <c r="A6017" s="94">
        <v>44530</v>
      </c>
      <c r="B6017" s="57" t="s">
        <v>236</v>
      </c>
      <c r="C6017" s="57" t="s">
        <v>118</v>
      </c>
      <c r="D6017" s="19" t="str">
        <f t="shared" si="558"/>
        <v>Cyclicals</v>
      </c>
      <c r="E6017" s="19" t="str">
        <f t="shared" si="559"/>
        <v>Cyclicals ex-WEG &amp; Embraer</v>
      </c>
      <c r="F6017" s="100">
        <v>6.9999999999999993E-3</v>
      </c>
      <c r="G6017" s="101">
        <v>21.029</v>
      </c>
      <c r="H6017" s="98">
        <v>0.15026</v>
      </c>
      <c r="I6017" s="20">
        <f t="shared" si="560"/>
        <v>1</v>
      </c>
      <c r="J6017" s="102">
        <f t="shared" si="561"/>
        <v>3.3287365067288029E-4</v>
      </c>
      <c r="K6017" s="102">
        <f t="shared" si="562"/>
        <v>2.215317786988422E-3</v>
      </c>
      <c r="L6017" s="96">
        <f t="shared" si="563"/>
        <v>6.9999999999999993E-3</v>
      </c>
    </row>
    <row r="6018" spans="1:12" ht="13.95" customHeight="1" x14ac:dyDescent="0.3">
      <c r="A6018" s="94">
        <v>44561</v>
      </c>
      <c r="B6018" s="57" t="s">
        <v>236</v>
      </c>
      <c r="C6018" s="57" t="s">
        <v>118</v>
      </c>
      <c r="D6018" s="19" t="str">
        <f t="shared" si="558"/>
        <v>Cyclicals</v>
      </c>
      <c r="E6018" s="19" t="str">
        <f t="shared" si="559"/>
        <v>Cyclicals ex-WEG &amp; Embraer</v>
      </c>
      <c r="F6018" s="100">
        <v>6.4800000000000014E-3</v>
      </c>
      <c r="G6018" s="101">
        <v>18.677</v>
      </c>
      <c r="H6018" s="98">
        <v>0.15819</v>
      </c>
      <c r="I6018" s="20">
        <f t="shared" si="560"/>
        <v>1</v>
      </c>
      <c r="J6018" s="102">
        <f t="shared" si="561"/>
        <v>3.4695079509557218E-4</v>
      </c>
      <c r="K6018" s="102">
        <f t="shared" si="562"/>
        <v>2.1932536512774018E-3</v>
      </c>
      <c r="L6018" s="96">
        <f t="shared" si="563"/>
        <v>6.4800000000000014E-3</v>
      </c>
    </row>
    <row r="6019" spans="1:12" ht="13.95" customHeight="1" x14ac:dyDescent="0.3">
      <c r="A6019" s="94">
        <v>44592</v>
      </c>
      <c r="B6019" s="57" t="s">
        <v>236</v>
      </c>
      <c r="C6019" s="57" t="s">
        <v>118</v>
      </c>
      <c r="D6019" s="19" t="str">
        <f t="shared" si="558"/>
        <v>Cyclicals</v>
      </c>
      <c r="E6019" s="19" t="str">
        <f t="shared" si="559"/>
        <v>Cyclicals ex-WEG &amp; Embraer</v>
      </c>
      <c r="F6019" s="100">
        <v>6.7999999999999996E-3</v>
      </c>
      <c r="G6019" s="101">
        <v>19.673999999999999</v>
      </c>
      <c r="H6019" s="98">
        <v>0.15759000000000001</v>
      </c>
      <c r="I6019" s="20">
        <f t="shared" si="560"/>
        <v>1</v>
      </c>
      <c r="J6019" s="102">
        <f t="shared" si="561"/>
        <v>3.4563383145267865E-4</v>
      </c>
      <c r="K6019" s="102">
        <f t="shared" si="562"/>
        <v>2.1932472330267062E-3</v>
      </c>
      <c r="L6019" s="96">
        <f t="shared" si="563"/>
        <v>6.7999999999999996E-3</v>
      </c>
    </row>
    <row r="6020" spans="1:12" ht="13.95" customHeight="1" x14ac:dyDescent="0.3">
      <c r="A6020" s="94">
        <v>44620</v>
      </c>
      <c r="B6020" s="57" t="s">
        <v>236</v>
      </c>
      <c r="C6020" s="57" t="s">
        <v>118</v>
      </c>
      <c r="D6020" s="19" t="str">
        <f t="shared" si="558"/>
        <v>Cyclicals</v>
      </c>
      <c r="E6020" s="19" t="str">
        <f t="shared" si="559"/>
        <v>Cyclicals ex-WEG &amp; Embraer</v>
      </c>
      <c r="F6020" s="100">
        <v>6.0899999999999999E-3</v>
      </c>
      <c r="G6020" s="101">
        <v>18.170000000000002</v>
      </c>
      <c r="H6020" s="98">
        <v>0.14524000000000001</v>
      </c>
      <c r="I6020" s="20">
        <f t="shared" si="560"/>
        <v>1</v>
      </c>
      <c r="J6020" s="102">
        <f t="shared" si="561"/>
        <v>3.3516785910842046E-4</v>
      </c>
      <c r="K6020" s="102">
        <f t="shared" si="562"/>
        <v>2.307682863594192E-3</v>
      </c>
      <c r="L6020" s="96">
        <f t="shared" si="563"/>
        <v>6.0899999999999999E-3</v>
      </c>
    </row>
    <row r="6021" spans="1:12" ht="13.95" customHeight="1" x14ac:dyDescent="0.3">
      <c r="A6021" s="94">
        <v>44651</v>
      </c>
      <c r="B6021" s="57" t="s">
        <v>236</v>
      </c>
      <c r="C6021" s="57" t="s">
        <v>118</v>
      </c>
      <c r="D6021" s="19" t="str">
        <f t="shared" ref="D6021:D6084" si="564">VLOOKUP(C6021,GicsMap,2,FALSE)</f>
        <v>Cyclicals</v>
      </c>
      <c r="E6021" s="19" t="str">
        <f t="shared" ref="E6021:E6084" si="565">IF(D6021="Cyclicals",IF(COUNTIF(GlobalList,B6021)&gt;0,"WEG &amp; Embraer","Cyclicals ex-WEG &amp; Embraer"),D6021)</f>
        <v>Cyclicals ex-WEG &amp; Embraer</v>
      </c>
      <c r="F6021" s="100">
        <v>6.7400000000000003E-3</v>
      </c>
      <c r="G6021" s="101">
        <v>25.803999999999998</v>
      </c>
      <c r="H6021" s="98">
        <v>0.13274</v>
      </c>
      <c r="I6021" s="20">
        <f t="shared" ref="I6021:I6084" si="566">IF(AND(ISNUMBER(G6021),ISNUMBER(H6021),G6021&gt;=PEmin,G6021&lt;=PEmax,H6021&gt;=ROEmin,H6021&lt;=ROEmax),1,0)</f>
        <v>1</v>
      </c>
      <c r="J6021" s="102">
        <f t="shared" ref="J6021:J6084" si="567">IF(I6021=1,F6021/G6021,0)</f>
        <v>2.6119981398232836E-4</v>
      </c>
      <c r="K6021" s="102">
        <f t="shared" ref="K6021:K6084" si="568">IF(I6021=1,J6021/H6021,0)</f>
        <v>1.9677551151297905E-3</v>
      </c>
      <c r="L6021" s="96">
        <f t="shared" ref="L6021:L6084" si="569">I6021*F6021</f>
        <v>6.7400000000000003E-3</v>
      </c>
    </row>
    <row r="6022" spans="1:12" ht="13.95" customHeight="1" x14ac:dyDescent="0.3">
      <c r="A6022" s="94">
        <v>44681</v>
      </c>
      <c r="B6022" s="57" t="s">
        <v>236</v>
      </c>
      <c r="C6022" s="57" t="s">
        <v>118</v>
      </c>
      <c r="D6022" s="19" t="str">
        <f t="shared" si="564"/>
        <v>Cyclicals</v>
      </c>
      <c r="E6022" s="19" t="str">
        <f t="shared" si="565"/>
        <v>Cyclicals ex-WEG &amp; Embraer</v>
      </c>
      <c r="F6022" s="100">
        <v>6.8700000000000002E-3</v>
      </c>
      <c r="G6022" s="101">
        <v>21.564</v>
      </c>
      <c r="H6022" s="98">
        <v>0.13627</v>
      </c>
      <c r="I6022" s="20">
        <f t="shared" si="566"/>
        <v>1</v>
      </c>
      <c r="J6022" s="102">
        <f t="shared" si="567"/>
        <v>3.1858653311074011E-4</v>
      </c>
      <c r="K6022" s="102">
        <f t="shared" si="568"/>
        <v>2.3379066053477661E-3</v>
      </c>
      <c r="L6022" s="96">
        <f t="shared" si="569"/>
        <v>6.8700000000000002E-3</v>
      </c>
    </row>
    <row r="6023" spans="1:12" ht="13.95" customHeight="1" x14ac:dyDescent="0.3">
      <c r="A6023" s="94">
        <v>44712</v>
      </c>
      <c r="B6023" s="57" t="s">
        <v>236</v>
      </c>
      <c r="C6023" s="57" t="s">
        <v>118</v>
      </c>
      <c r="D6023" s="19" t="str">
        <f t="shared" si="564"/>
        <v>Cyclicals</v>
      </c>
      <c r="E6023" s="19" t="str">
        <f t="shared" si="565"/>
        <v>Cyclicals ex-WEG &amp; Embraer</v>
      </c>
      <c r="F6023" s="100">
        <v>7.2700000000000004E-3</v>
      </c>
      <c r="G6023" s="101">
        <v>16.545999999999999</v>
      </c>
      <c r="H6023" s="98">
        <v>0.19943</v>
      </c>
      <c r="I6023" s="20">
        <f t="shared" si="566"/>
        <v>1</v>
      </c>
      <c r="J6023" s="102">
        <f t="shared" si="567"/>
        <v>4.3938111930375928E-4</v>
      </c>
      <c r="K6023" s="102">
        <f t="shared" si="568"/>
        <v>2.2031846728363803E-3</v>
      </c>
      <c r="L6023" s="96">
        <f t="shared" si="569"/>
        <v>7.2700000000000004E-3</v>
      </c>
    </row>
    <row r="6024" spans="1:12" ht="13.95" customHeight="1" x14ac:dyDescent="0.3">
      <c r="A6024" s="94">
        <v>44742</v>
      </c>
      <c r="B6024" s="57" t="s">
        <v>236</v>
      </c>
      <c r="C6024" s="57" t="s">
        <v>118</v>
      </c>
      <c r="D6024" s="19" t="str">
        <f t="shared" si="564"/>
        <v>Cyclicals</v>
      </c>
      <c r="E6024" s="19" t="str">
        <f t="shared" si="565"/>
        <v>Cyclicals ex-WEG &amp; Embraer</v>
      </c>
      <c r="F6024" s="100">
        <v>7.6400000000000001E-3</v>
      </c>
      <c r="G6024" s="101">
        <v>13.212</v>
      </c>
      <c r="H6024" s="98">
        <v>0.19184000000000001</v>
      </c>
      <c r="I6024" s="20">
        <f t="shared" si="566"/>
        <v>1</v>
      </c>
      <c r="J6024" s="102">
        <f t="shared" si="567"/>
        <v>5.7826218589161369E-4</v>
      </c>
      <c r="K6024" s="102">
        <f t="shared" si="568"/>
        <v>3.014294129960455E-3</v>
      </c>
      <c r="L6024" s="96">
        <f t="shared" si="569"/>
        <v>7.6400000000000001E-3</v>
      </c>
    </row>
    <row r="6025" spans="1:12" ht="13.95" customHeight="1" x14ac:dyDescent="0.3">
      <c r="A6025" s="94">
        <v>44773</v>
      </c>
      <c r="B6025" s="57" t="s">
        <v>236</v>
      </c>
      <c r="C6025" s="57" t="s">
        <v>118</v>
      </c>
      <c r="D6025" s="19" t="str">
        <f t="shared" si="564"/>
        <v>Cyclicals</v>
      </c>
      <c r="E6025" s="19" t="str">
        <f t="shared" si="565"/>
        <v>Cyclicals ex-WEG &amp; Embraer</v>
      </c>
      <c r="F6025" s="100">
        <v>7.5500000000000003E-3</v>
      </c>
      <c r="G6025" s="101">
        <v>14.7</v>
      </c>
      <c r="H6025" s="98">
        <v>0.18176</v>
      </c>
      <c r="I6025" s="20">
        <f t="shared" si="566"/>
        <v>1</v>
      </c>
      <c r="J6025" s="102">
        <f t="shared" si="567"/>
        <v>5.1360544217687084E-4</v>
      </c>
      <c r="K6025" s="102">
        <f t="shared" si="568"/>
        <v>2.8257341669061997E-3</v>
      </c>
      <c r="L6025" s="96">
        <f t="shared" si="569"/>
        <v>7.5500000000000003E-3</v>
      </c>
    </row>
    <row r="6026" spans="1:12" ht="13.95" customHeight="1" x14ac:dyDescent="0.3">
      <c r="A6026" s="94">
        <v>44804</v>
      </c>
      <c r="B6026" s="57" t="s">
        <v>236</v>
      </c>
      <c r="C6026" s="57" t="s">
        <v>118</v>
      </c>
      <c r="D6026" s="19" t="str">
        <f t="shared" si="564"/>
        <v>Cyclicals</v>
      </c>
      <c r="E6026" s="19" t="str">
        <f t="shared" si="565"/>
        <v>Cyclicals ex-WEG &amp; Embraer</v>
      </c>
      <c r="F6026" s="100">
        <v>7.8100000000000001E-3</v>
      </c>
      <c r="G6026" s="101">
        <v>14.701000000000001</v>
      </c>
      <c r="H6026" s="98">
        <v>0.19025</v>
      </c>
      <c r="I6026" s="20">
        <f t="shared" si="566"/>
        <v>1</v>
      </c>
      <c r="J6026" s="102">
        <f t="shared" si="567"/>
        <v>5.3125637711720294E-4</v>
      </c>
      <c r="K6026" s="102">
        <f t="shared" si="568"/>
        <v>2.7924119690785963E-3</v>
      </c>
      <c r="L6026" s="96">
        <f t="shared" si="569"/>
        <v>7.8100000000000001E-3</v>
      </c>
    </row>
    <row r="6027" spans="1:12" ht="13.95" customHeight="1" x14ac:dyDescent="0.3">
      <c r="A6027" s="94">
        <v>44834</v>
      </c>
      <c r="B6027" s="57" t="s">
        <v>236</v>
      </c>
      <c r="C6027" s="57" t="s">
        <v>118</v>
      </c>
      <c r="D6027" s="19" t="str">
        <f t="shared" si="564"/>
        <v>Cyclicals</v>
      </c>
      <c r="E6027" s="19" t="str">
        <f t="shared" si="565"/>
        <v>Cyclicals ex-WEG &amp; Embraer</v>
      </c>
      <c r="F6027" s="100">
        <v>6.7400000000000003E-3</v>
      </c>
      <c r="G6027" s="101">
        <v>11.393000000000001</v>
      </c>
      <c r="H6027" s="98">
        <v>0.20716000000000001</v>
      </c>
      <c r="I6027" s="20">
        <f t="shared" si="566"/>
        <v>1</v>
      </c>
      <c r="J6027" s="102">
        <f t="shared" si="567"/>
        <v>5.9159132800842623E-4</v>
      </c>
      <c r="K6027" s="102">
        <f t="shared" si="568"/>
        <v>2.8557217996158825E-3</v>
      </c>
      <c r="L6027" s="96">
        <f t="shared" si="569"/>
        <v>6.7400000000000003E-3</v>
      </c>
    </row>
    <row r="6028" spans="1:12" ht="13.95" customHeight="1" x14ac:dyDescent="0.3">
      <c r="A6028" s="94">
        <v>44865</v>
      </c>
      <c r="B6028" s="57" t="s">
        <v>236</v>
      </c>
      <c r="C6028" s="57" t="s">
        <v>118</v>
      </c>
      <c r="D6028" s="19" t="str">
        <f t="shared" si="564"/>
        <v>Cyclicals</v>
      </c>
      <c r="E6028" s="19" t="str">
        <f t="shared" si="565"/>
        <v>Cyclicals ex-WEG &amp; Embraer</v>
      </c>
      <c r="F6028" s="100">
        <v>6.6100000000000004E-3</v>
      </c>
      <c r="G6028" s="101">
        <v>14.065</v>
      </c>
      <c r="H6028" s="98">
        <v>0.17072999999999999</v>
      </c>
      <c r="I6028" s="20">
        <f t="shared" si="566"/>
        <v>1</v>
      </c>
      <c r="J6028" s="102">
        <f t="shared" si="567"/>
        <v>4.6996089584073949E-4</v>
      </c>
      <c r="K6028" s="102">
        <f t="shared" si="568"/>
        <v>2.7526556307663533E-3</v>
      </c>
      <c r="L6028" s="96">
        <f t="shared" si="569"/>
        <v>6.6100000000000004E-3</v>
      </c>
    </row>
    <row r="6029" spans="1:12" ht="13.95" customHeight="1" x14ac:dyDescent="0.3">
      <c r="A6029" s="94">
        <v>44895</v>
      </c>
      <c r="B6029" s="57" t="s">
        <v>236</v>
      </c>
      <c r="C6029" s="57" t="s">
        <v>118</v>
      </c>
      <c r="D6029" s="19" t="str">
        <f t="shared" si="564"/>
        <v>Cyclicals</v>
      </c>
      <c r="E6029" s="19" t="str">
        <f t="shared" si="565"/>
        <v>Cyclicals ex-WEG &amp; Embraer</v>
      </c>
      <c r="F6029" s="100">
        <v>6.3099999999999996E-3</v>
      </c>
      <c r="G6029" s="101">
        <v>13.75</v>
      </c>
      <c r="H6029" s="98">
        <v>0.159</v>
      </c>
      <c r="I6029" s="20">
        <f t="shared" si="566"/>
        <v>1</v>
      </c>
      <c r="J6029" s="102">
        <f t="shared" si="567"/>
        <v>4.5890909090909088E-4</v>
      </c>
      <c r="K6029" s="102">
        <f t="shared" si="568"/>
        <v>2.8862206975414522E-3</v>
      </c>
      <c r="L6029" s="96">
        <f t="shared" si="569"/>
        <v>6.3099999999999996E-3</v>
      </c>
    </row>
    <row r="6030" spans="1:12" ht="13.95" customHeight="1" x14ac:dyDescent="0.3">
      <c r="A6030" s="94">
        <v>44926</v>
      </c>
      <c r="B6030" s="57" t="s">
        <v>236</v>
      </c>
      <c r="C6030" s="57" t="s">
        <v>118</v>
      </c>
      <c r="D6030" s="19" t="str">
        <f t="shared" si="564"/>
        <v>Cyclicals</v>
      </c>
      <c r="E6030" s="19" t="str">
        <f t="shared" si="565"/>
        <v>Cyclicals ex-WEG &amp; Embraer</v>
      </c>
      <c r="F6030" s="100">
        <v>5.5500000000000002E-3</v>
      </c>
      <c r="G6030" s="101">
        <v>13.858000000000001</v>
      </c>
      <c r="H6030" s="98">
        <v>0.12385</v>
      </c>
      <c r="I6030" s="20">
        <f t="shared" si="566"/>
        <v>1</v>
      </c>
      <c r="J6030" s="102">
        <f t="shared" si="567"/>
        <v>4.0049069129744554E-4</v>
      </c>
      <c r="K6030" s="102">
        <f t="shared" si="568"/>
        <v>3.2336753435401335E-3</v>
      </c>
      <c r="L6030" s="96">
        <f t="shared" si="569"/>
        <v>5.5500000000000002E-3</v>
      </c>
    </row>
    <row r="6031" spans="1:12" ht="13.95" customHeight="1" x14ac:dyDescent="0.3">
      <c r="A6031" s="94">
        <v>44957</v>
      </c>
      <c r="B6031" s="57" t="s">
        <v>236</v>
      </c>
      <c r="C6031" s="57" t="s">
        <v>118</v>
      </c>
      <c r="D6031" s="19" t="str">
        <f t="shared" si="564"/>
        <v>Cyclicals</v>
      </c>
      <c r="E6031" s="19" t="str">
        <f t="shared" si="565"/>
        <v>Cyclicals ex-WEG &amp; Embraer</v>
      </c>
      <c r="F6031" s="100">
        <v>5.8599999999999998E-3</v>
      </c>
      <c r="G6031" s="101">
        <v>15.124000000000001</v>
      </c>
      <c r="H6031" s="98">
        <v>0.12169000000000001</v>
      </c>
      <c r="I6031" s="20">
        <f t="shared" si="566"/>
        <v>1</v>
      </c>
      <c r="J6031" s="102">
        <f t="shared" si="567"/>
        <v>3.8746363395927001E-4</v>
      </c>
      <c r="K6031" s="102">
        <f t="shared" si="568"/>
        <v>3.1840219735333221E-3</v>
      </c>
      <c r="L6031" s="96">
        <f t="shared" si="569"/>
        <v>5.8599999999999998E-3</v>
      </c>
    </row>
    <row r="6032" spans="1:12" ht="13.95" customHeight="1" x14ac:dyDescent="0.3">
      <c r="A6032" s="94">
        <v>44985</v>
      </c>
      <c r="B6032" s="57" t="s">
        <v>236</v>
      </c>
      <c r="C6032" s="57" t="s">
        <v>118</v>
      </c>
      <c r="D6032" s="19" t="str">
        <f t="shared" si="564"/>
        <v>Cyclicals</v>
      </c>
      <c r="E6032" s="19" t="str">
        <f t="shared" si="565"/>
        <v>Cyclicals ex-WEG &amp; Embraer</v>
      </c>
      <c r="F6032" s="100">
        <v>5.9300000000000004E-3</v>
      </c>
      <c r="G6032" s="101">
        <v>14.759</v>
      </c>
      <c r="H6032" s="98">
        <v>0.11334</v>
      </c>
      <c r="I6032" s="20">
        <f t="shared" si="566"/>
        <v>1</v>
      </c>
      <c r="J6032" s="102">
        <f t="shared" si="567"/>
        <v>4.0178873907446307E-4</v>
      </c>
      <c r="K6032" s="102">
        <f t="shared" si="568"/>
        <v>3.5449862279377368E-3</v>
      </c>
      <c r="L6032" s="96">
        <f t="shared" si="569"/>
        <v>5.9300000000000004E-3</v>
      </c>
    </row>
    <row r="6033" spans="1:12" ht="13.95" customHeight="1" x14ac:dyDescent="0.3">
      <c r="A6033" s="94">
        <v>45016</v>
      </c>
      <c r="B6033" s="57" t="s">
        <v>236</v>
      </c>
      <c r="C6033" s="57" t="s">
        <v>118</v>
      </c>
      <c r="D6033" s="19" t="str">
        <f t="shared" si="564"/>
        <v>Cyclicals</v>
      </c>
      <c r="E6033" s="19" t="str">
        <f t="shared" si="565"/>
        <v>Cyclicals ex-WEG &amp; Embraer</v>
      </c>
      <c r="F6033" s="100">
        <v>7.1399999999999996E-3</v>
      </c>
      <c r="G6033" s="101">
        <v>17.71</v>
      </c>
      <c r="H6033" s="98">
        <v>0.11529</v>
      </c>
      <c r="I6033" s="20">
        <f t="shared" si="566"/>
        <v>1</v>
      </c>
      <c r="J6033" s="102">
        <f t="shared" si="567"/>
        <v>4.0316205533596832E-4</v>
      </c>
      <c r="K6033" s="102">
        <f t="shared" si="568"/>
        <v>3.4969386359265183E-3</v>
      </c>
      <c r="L6033" s="96">
        <f t="shared" si="569"/>
        <v>7.1399999999999996E-3</v>
      </c>
    </row>
    <row r="6034" spans="1:12" ht="13.95" customHeight="1" x14ac:dyDescent="0.3">
      <c r="A6034" s="94">
        <v>45046</v>
      </c>
      <c r="B6034" s="57" t="s">
        <v>236</v>
      </c>
      <c r="C6034" s="57" t="s">
        <v>118</v>
      </c>
      <c r="D6034" s="19" t="str">
        <f t="shared" si="564"/>
        <v>Cyclicals</v>
      </c>
      <c r="E6034" s="19" t="str">
        <f t="shared" si="565"/>
        <v>Cyclicals ex-WEG &amp; Embraer</v>
      </c>
      <c r="F6034" s="100">
        <v>7.3699999999999998E-3</v>
      </c>
      <c r="G6034" s="101">
        <v>17.838999999999999</v>
      </c>
      <c r="H6034" s="98">
        <v>0.12306</v>
      </c>
      <c r="I6034" s="20">
        <f t="shared" si="566"/>
        <v>1</v>
      </c>
      <c r="J6034" s="102">
        <f t="shared" si="567"/>
        <v>4.1313974998598578E-4</v>
      </c>
      <c r="K6034" s="102">
        <f t="shared" si="568"/>
        <v>3.357222086673052E-3</v>
      </c>
      <c r="L6034" s="96">
        <f t="shared" si="569"/>
        <v>7.3699999999999998E-3</v>
      </c>
    </row>
    <row r="6035" spans="1:12" ht="13.95" customHeight="1" x14ac:dyDescent="0.3">
      <c r="A6035" s="94">
        <v>45077</v>
      </c>
      <c r="B6035" s="57" t="s">
        <v>236</v>
      </c>
      <c r="C6035" s="57" t="s">
        <v>118</v>
      </c>
      <c r="D6035" s="19" t="str">
        <f t="shared" si="564"/>
        <v>Cyclicals</v>
      </c>
      <c r="E6035" s="19" t="str">
        <f t="shared" si="565"/>
        <v>Cyclicals ex-WEG &amp; Embraer</v>
      </c>
      <c r="F6035" s="100">
        <v>7.1199999999999996E-3</v>
      </c>
      <c r="G6035" s="101">
        <v>17.132000000000001</v>
      </c>
      <c r="H6035" s="98">
        <v>0.12955</v>
      </c>
      <c r="I6035" s="20">
        <f t="shared" si="566"/>
        <v>1</v>
      </c>
      <c r="J6035" s="102">
        <f t="shared" si="567"/>
        <v>4.1559654447816943E-4</v>
      </c>
      <c r="K6035" s="102">
        <f t="shared" si="568"/>
        <v>3.2080011152309487E-3</v>
      </c>
      <c r="L6035" s="96">
        <f t="shared" si="569"/>
        <v>7.1199999999999996E-3</v>
      </c>
    </row>
    <row r="6036" spans="1:12" ht="13.95" customHeight="1" x14ac:dyDescent="0.3">
      <c r="A6036" s="94">
        <v>45107</v>
      </c>
      <c r="B6036" s="57" t="s">
        <v>236</v>
      </c>
      <c r="C6036" s="57" t="s">
        <v>118</v>
      </c>
      <c r="D6036" s="19" t="str">
        <f t="shared" si="564"/>
        <v>Cyclicals</v>
      </c>
      <c r="E6036" s="19" t="str">
        <f t="shared" si="565"/>
        <v>Cyclicals ex-WEG &amp; Embraer</v>
      </c>
      <c r="F6036" s="100">
        <v>6.8300000000000001E-3</v>
      </c>
      <c r="G6036" s="101">
        <v>17.420999999999999</v>
      </c>
      <c r="H6036" s="98">
        <v>0.13497000000000001</v>
      </c>
      <c r="I6036" s="20">
        <f t="shared" si="566"/>
        <v>1</v>
      </c>
      <c r="J6036" s="102">
        <f t="shared" si="567"/>
        <v>3.9205556512255329E-4</v>
      </c>
      <c r="K6036" s="102">
        <f t="shared" si="568"/>
        <v>2.9047607996040103E-3</v>
      </c>
      <c r="L6036" s="96">
        <f t="shared" si="569"/>
        <v>6.8300000000000001E-3</v>
      </c>
    </row>
    <row r="6037" spans="1:12" ht="13.95" customHeight="1" x14ac:dyDescent="0.3">
      <c r="A6037" s="94">
        <v>45138</v>
      </c>
      <c r="B6037" s="57" t="s">
        <v>236</v>
      </c>
      <c r="C6037" s="57" t="s">
        <v>118</v>
      </c>
      <c r="D6037" s="19" t="str">
        <f t="shared" si="564"/>
        <v>Cyclicals</v>
      </c>
      <c r="E6037" s="19" t="str">
        <f t="shared" si="565"/>
        <v>Cyclicals ex-WEG &amp; Embraer</v>
      </c>
      <c r="F6037" s="100">
        <v>6.2399999999999999E-3</v>
      </c>
      <c r="G6037" s="101">
        <v>16.734999999999999</v>
      </c>
      <c r="H6037" s="98">
        <v>0.12926000000000001</v>
      </c>
      <c r="I6037" s="20">
        <f t="shared" si="566"/>
        <v>1</v>
      </c>
      <c r="J6037" s="102">
        <f t="shared" si="567"/>
        <v>3.7287122796534212E-4</v>
      </c>
      <c r="K6037" s="102">
        <f t="shared" si="568"/>
        <v>2.8846605907886591E-3</v>
      </c>
      <c r="L6037" s="96">
        <f t="shared" si="569"/>
        <v>6.2399999999999999E-3</v>
      </c>
    </row>
    <row r="6038" spans="1:12" ht="13.95" customHeight="1" x14ac:dyDescent="0.3">
      <c r="A6038" s="94">
        <v>45169</v>
      </c>
      <c r="B6038" s="57" t="s">
        <v>236</v>
      </c>
      <c r="C6038" s="57" t="s">
        <v>118</v>
      </c>
      <c r="D6038" s="19" t="str">
        <f t="shared" si="564"/>
        <v>Cyclicals</v>
      </c>
      <c r="E6038" s="19" t="str">
        <f t="shared" si="565"/>
        <v>Cyclicals ex-WEG &amp; Embraer</v>
      </c>
      <c r="F6038" s="100">
        <v>6.2300000000000003E-3</v>
      </c>
      <c r="G6038" s="101">
        <v>15.712999999999999</v>
      </c>
      <c r="H6038" s="98">
        <v>0.12343</v>
      </c>
      <c r="I6038" s="20">
        <f t="shared" si="566"/>
        <v>1</v>
      </c>
      <c r="J6038" s="102">
        <f t="shared" si="567"/>
        <v>3.9648698529879723E-4</v>
      </c>
      <c r="K6038" s="102">
        <f t="shared" si="568"/>
        <v>3.212241637355564E-3</v>
      </c>
      <c r="L6038" s="96">
        <f t="shared" si="569"/>
        <v>6.2300000000000003E-3</v>
      </c>
    </row>
    <row r="6039" spans="1:12" ht="13.95" customHeight="1" x14ac:dyDescent="0.3">
      <c r="A6039" s="94">
        <v>45199</v>
      </c>
      <c r="B6039" s="57" t="s">
        <v>236</v>
      </c>
      <c r="C6039" s="57" t="s">
        <v>118</v>
      </c>
      <c r="D6039" s="19" t="str">
        <f t="shared" si="564"/>
        <v>Cyclicals</v>
      </c>
      <c r="E6039" s="19" t="str">
        <f t="shared" si="565"/>
        <v>Cyclicals ex-WEG &amp; Embraer</v>
      </c>
      <c r="F6039" s="100">
        <v>6.2899999999999996E-3</v>
      </c>
      <c r="G6039" s="101">
        <v>16.542000000000002</v>
      </c>
      <c r="H6039" s="98">
        <v>0.11557000000000001</v>
      </c>
      <c r="I6039" s="20">
        <f t="shared" si="566"/>
        <v>1</v>
      </c>
      <c r="J6039" s="102">
        <f t="shared" si="567"/>
        <v>3.8024422681658804E-4</v>
      </c>
      <c r="K6039" s="102">
        <f t="shared" si="568"/>
        <v>3.2901637692877737E-3</v>
      </c>
      <c r="L6039" s="96">
        <f t="shared" si="569"/>
        <v>6.2899999999999996E-3</v>
      </c>
    </row>
    <row r="6040" spans="1:12" ht="13.95" customHeight="1" x14ac:dyDescent="0.3">
      <c r="A6040" s="94">
        <v>45230</v>
      </c>
      <c r="B6040" s="57" t="s">
        <v>236</v>
      </c>
      <c r="C6040" s="57" t="s">
        <v>118</v>
      </c>
      <c r="D6040" s="19" t="str">
        <f t="shared" si="564"/>
        <v>Cyclicals</v>
      </c>
      <c r="E6040" s="19" t="str">
        <f t="shared" si="565"/>
        <v>Cyclicals ex-WEG &amp; Embraer</v>
      </c>
      <c r="F6040" s="100">
        <v>6.0299999999999998E-3</v>
      </c>
      <c r="G6040" s="101">
        <v>15.071999999999999</v>
      </c>
      <c r="H6040" s="98">
        <v>0.13056999999999999</v>
      </c>
      <c r="I6040" s="20">
        <f t="shared" si="566"/>
        <v>1</v>
      </c>
      <c r="J6040" s="102">
        <f t="shared" si="567"/>
        <v>4.0007961783439493E-4</v>
      </c>
      <c r="K6040" s="102">
        <f t="shared" si="568"/>
        <v>3.0641006190885727E-3</v>
      </c>
      <c r="L6040" s="96">
        <f t="shared" si="569"/>
        <v>6.0299999999999998E-3</v>
      </c>
    </row>
    <row r="6041" spans="1:12" ht="13.95" customHeight="1" x14ac:dyDescent="0.3">
      <c r="A6041" s="94">
        <v>45260</v>
      </c>
      <c r="B6041" s="57" t="s">
        <v>236</v>
      </c>
      <c r="C6041" s="57" t="s">
        <v>118</v>
      </c>
      <c r="D6041" s="19" t="str">
        <f t="shared" si="564"/>
        <v>Cyclicals</v>
      </c>
      <c r="E6041" s="19" t="str">
        <f t="shared" si="565"/>
        <v>Cyclicals ex-WEG &amp; Embraer</v>
      </c>
      <c r="F6041" s="100">
        <v>6.1199999999999996E-3</v>
      </c>
      <c r="G6041" s="101">
        <v>16.937999999999999</v>
      </c>
      <c r="H6041" s="98">
        <v>0.13399</v>
      </c>
      <c r="I6041" s="20">
        <f t="shared" si="566"/>
        <v>1</v>
      </c>
      <c r="J6041" s="102">
        <f t="shared" si="567"/>
        <v>3.6131774707757704E-4</v>
      </c>
      <c r="K6041" s="102">
        <f t="shared" si="568"/>
        <v>2.6966023365742001E-3</v>
      </c>
      <c r="L6041" s="96">
        <f t="shared" si="569"/>
        <v>6.1199999999999996E-3</v>
      </c>
    </row>
    <row r="6042" spans="1:12" ht="13.95" customHeight="1" x14ac:dyDescent="0.3">
      <c r="A6042" s="94">
        <v>45291</v>
      </c>
      <c r="B6042" s="57" t="s">
        <v>236</v>
      </c>
      <c r="C6042" s="57" t="s">
        <v>118</v>
      </c>
      <c r="D6042" s="19" t="str">
        <f t="shared" si="564"/>
        <v>Cyclicals</v>
      </c>
      <c r="E6042" s="19" t="str">
        <f t="shared" si="565"/>
        <v>Cyclicals ex-WEG &amp; Embraer</v>
      </c>
      <c r="F6042" s="100">
        <v>6.1700000000000001E-3</v>
      </c>
      <c r="G6042" s="101">
        <v>17.302</v>
      </c>
      <c r="H6042" s="98">
        <v>0.1202</v>
      </c>
      <c r="I6042" s="20">
        <f t="shared" si="566"/>
        <v>1</v>
      </c>
      <c r="J6042" s="102">
        <f t="shared" si="567"/>
        <v>3.5660617269679809E-4</v>
      </c>
      <c r="K6042" s="102">
        <f t="shared" si="568"/>
        <v>2.9667734833344265E-3</v>
      </c>
      <c r="L6042" s="96">
        <f t="shared" si="569"/>
        <v>6.1700000000000001E-3</v>
      </c>
    </row>
    <row r="6043" spans="1:12" ht="13.95" customHeight="1" x14ac:dyDescent="0.3">
      <c r="A6043" s="94">
        <v>45322</v>
      </c>
      <c r="B6043" s="57" t="s">
        <v>236</v>
      </c>
      <c r="C6043" s="57" t="s">
        <v>118</v>
      </c>
      <c r="D6043" s="19" t="str">
        <f t="shared" si="564"/>
        <v>Cyclicals</v>
      </c>
      <c r="E6043" s="19" t="str">
        <f t="shared" si="565"/>
        <v>Cyclicals ex-WEG &amp; Embraer</v>
      </c>
      <c r="F6043" s="100">
        <v>6.0000000000000001E-3</v>
      </c>
      <c r="G6043" s="101">
        <v>15.186</v>
      </c>
      <c r="H6043" s="98">
        <v>0.14788999999999999</v>
      </c>
      <c r="I6043" s="20">
        <f t="shared" si="566"/>
        <v>1</v>
      </c>
      <c r="J6043" s="102">
        <f t="shared" si="567"/>
        <v>3.9510075069142635E-4</v>
      </c>
      <c r="K6043" s="102">
        <f t="shared" si="568"/>
        <v>2.6715853045603242E-3</v>
      </c>
      <c r="L6043" s="96">
        <f t="shared" si="569"/>
        <v>6.0000000000000001E-3</v>
      </c>
    </row>
    <row r="6044" spans="1:12" ht="13.95" customHeight="1" x14ac:dyDescent="0.3">
      <c r="A6044" s="94">
        <v>45351</v>
      </c>
      <c r="B6044" s="57" t="s">
        <v>236</v>
      </c>
      <c r="C6044" s="57" t="s">
        <v>118</v>
      </c>
      <c r="D6044" s="19" t="str">
        <f t="shared" si="564"/>
        <v>Cyclicals</v>
      </c>
      <c r="E6044" s="19" t="str">
        <f t="shared" si="565"/>
        <v>Cyclicals ex-WEG &amp; Embraer</v>
      </c>
      <c r="F6044" s="100">
        <v>6.2599999999999999E-3</v>
      </c>
      <c r="G6044" s="101">
        <v>15.26</v>
      </c>
      <c r="H6044" s="98">
        <v>0.14696999999999999</v>
      </c>
      <c r="I6044" s="20">
        <f t="shared" si="566"/>
        <v>1</v>
      </c>
      <c r="J6044" s="102">
        <f t="shared" si="567"/>
        <v>4.1022280471821759E-4</v>
      </c>
      <c r="K6044" s="102">
        <f t="shared" si="568"/>
        <v>2.791200957462187E-3</v>
      </c>
      <c r="L6044" s="96">
        <f t="shared" si="569"/>
        <v>6.2599999999999999E-3</v>
      </c>
    </row>
    <row r="6045" spans="1:12" ht="13.95" customHeight="1" x14ac:dyDescent="0.3">
      <c r="A6045" s="94">
        <v>45382</v>
      </c>
      <c r="B6045" s="57" t="s">
        <v>236</v>
      </c>
      <c r="C6045" s="57" t="s">
        <v>118</v>
      </c>
      <c r="D6045" s="19" t="str">
        <f t="shared" si="564"/>
        <v>Cyclicals</v>
      </c>
      <c r="E6045" s="19" t="str">
        <f t="shared" si="565"/>
        <v>Cyclicals ex-WEG &amp; Embraer</v>
      </c>
      <c r="F6045" s="100">
        <v>6.3699999999999998E-3</v>
      </c>
      <c r="G6045" s="101">
        <v>15.271000000000001</v>
      </c>
      <c r="H6045" s="98">
        <v>0.13591</v>
      </c>
      <c r="I6045" s="20">
        <f t="shared" si="566"/>
        <v>1</v>
      </c>
      <c r="J6045" s="102">
        <f t="shared" si="567"/>
        <v>4.1713050880754366E-4</v>
      </c>
      <c r="K6045" s="102">
        <f t="shared" si="568"/>
        <v>3.069167160676504E-3</v>
      </c>
      <c r="L6045" s="96">
        <f t="shared" si="569"/>
        <v>6.3699999999999998E-3</v>
      </c>
    </row>
    <row r="6046" spans="1:12" ht="13.95" customHeight="1" x14ac:dyDescent="0.3">
      <c r="A6046" s="94">
        <v>45412</v>
      </c>
      <c r="B6046" s="57" t="s">
        <v>236</v>
      </c>
      <c r="C6046" s="57" t="s">
        <v>118</v>
      </c>
      <c r="D6046" s="19" t="str">
        <f t="shared" si="564"/>
        <v>Cyclicals</v>
      </c>
      <c r="E6046" s="19" t="str">
        <f t="shared" si="565"/>
        <v>Cyclicals ex-WEG &amp; Embraer</v>
      </c>
      <c r="F6046" s="100">
        <v>5.8199999999999997E-3</v>
      </c>
      <c r="G6046" s="101">
        <v>13.666</v>
      </c>
      <c r="H6046" s="98">
        <v>0.13600999999999999</v>
      </c>
      <c r="I6046" s="20">
        <f t="shared" si="566"/>
        <v>1</v>
      </c>
      <c r="J6046" s="102">
        <f t="shared" si="567"/>
        <v>4.2587443289916576E-4</v>
      </c>
      <c r="K6046" s="102">
        <f t="shared" si="568"/>
        <v>3.1311994184189825E-3</v>
      </c>
      <c r="L6046" s="96">
        <f t="shared" si="569"/>
        <v>5.8199999999999997E-3</v>
      </c>
    </row>
    <row r="6047" spans="1:12" ht="13.95" customHeight="1" x14ac:dyDescent="0.3">
      <c r="A6047" s="94">
        <v>45443</v>
      </c>
      <c r="B6047" s="57" t="s">
        <v>236</v>
      </c>
      <c r="C6047" s="57" t="s">
        <v>118</v>
      </c>
      <c r="D6047" s="19" t="str">
        <f t="shared" si="564"/>
        <v>Cyclicals</v>
      </c>
      <c r="E6047" s="19" t="str">
        <f t="shared" si="565"/>
        <v>Cyclicals ex-WEG &amp; Embraer</v>
      </c>
      <c r="F6047" s="100">
        <v>5.9300000000000004E-3</v>
      </c>
      <c r="G6047" s="101">
        <v>13.222</v>
      </c>
      <c r="H6047" s="98">
        <v>0.13758999999999999</v>
      </c>
      <c r="I6047" s="20">
        <f t="shared" si="566"/>
        <v>1</v>
      </c>
      <c r="J6047" s="102">
        <f t="shared" si="567"/>
        <v>4.4849493268794437E-4</v>
      </c>
      <c r="K6047" s="102">
        <f t="shared" si="568"/>
        <v>3.2596477410272869E-3</v>
      </c>
      <c r="L6047" s="96">
        <f t="shared" si="569"/>
        <v>5.9300000000000004E-3</v>
      </c>
    </row>
    <row r="6048" spans="1:12" ht="13.95" customHeight="1" x14ac:dyDescent="0.3">
      <c r="A6048" s="94">
        <v>45473</v>
      </c>
      <c r="B6048" s="57" t="s">
        <v>236</v>
      </c>
      <c r="C6048" s="57" t="s">
        <v>118</v>
      </c>
      <c r="D6048" s="19" t="str">
        <f t="shared" si="564"/>
        <v>Cyclicals</v>
      </c>
      <c r="E6048" s="19" t="str">
        <f t="shared" si="565"/>
        <v>Cyclicals ex-WEG &amp; Embraer</v>
      </c>
      <c r="F6048" s="100">
        <v>5.6899999999999997E-3</v>
      </c>
      <c r="G6048" s="101">
        <v>12.579000000000001</v>
      </c>
      <c r="H6048" s="98">
        <v>0.13891000000000001</v>
      </c>
      <c r="I6048" s="20">
        <f t="shared" si="566"/>
        <v>1</v>
      </c>
      <c r="J6048" s="102">
        <f t="shared" si="567"/>
        <v>4.5234120359329038E-4</v>
      </c>
      <c r="K6048" s="102">
        <f t="shared" si="568"/>
        <v>3.2563616988934589E-3</v>
      </c>
      <c r="L6048" s="96">
        <f t="shared" si="569"/>
        <v>5.6899999999999997E-3</v>
      </c>
    </row>
    <row r="6049" spans="1:12" ht="13.95" customHeight="1" x14ac:dyDescent="0.3">
      <c r="A6049" s="94">
        <v>45504</v>
      </c>
      <c r="B6049" s="57" t="s">
        <v>236</v>
      </c>
      <c r="C6049" s="57" t="s">
        <v>118</v>
      </c>
      <c r="D6049" s="19" t="str">
        <f t="shared" si="564"/>
        <v>Cyclicals</v>
      </c>
      <c r="E6049" s="19" t="str">
        <f t="shared" si="565"/>
        <v>Cyclicals ex-WEG &amp; Embraer</v>
      </c>
      <c r="F6049" s="100">
        <v>5.8299999999999992E-3</v>
      </c>
      <c r="G6049" s="101">
        <v>13.525</v>
      </c>
      <c r="H6049" s="98">
        <v>0.13664000000000001</v>
      </c>
      <c r="I6049" s="20">
        <f t="shared" si="566"/>
        <v>1</v>
      </c>
      <c r="J6049" s="102">
        <f t="shared" si="567"/>
        <v>4.3105360443622913E-4</v>
      </c>
      <c r="K6049" s="102">
        <f t="shared" si="568"/>
        <v>3.1546663088131521E-3</v>
      </c>
      <c r="L6049" s="96">
        <f t="shared" si="569"/>
        <v>5.8299999999999992E-3</v>
      </c>
    </row>
    <row r="6050" spans="1:12" ht="13.95" customHeight="1" x14ac:dyDescent="0.3">
      <c r="A6050" s="94">
        <v>45535</v>
      </c>
      <c r="B6050" s="57" t="s">
        <v>236</v>
      </c>
      <c r="C6050" s="57" t="s">
        <v>118</v>
      </c>
      <c r="D6050" s="19" t="str">
        <f t="shared" si="564"/>
        <v>Cyclicals</v>
      </c>
      <c r="E6050" s="19" t="str">
        <f t="shared" si="565"/>
        <v>Cyclicals ex-WEG &amp; Embraer</v>
      </c>
      <c r="F6050" s="100">
        <v>5.8499999999999993E-3</v>
      </c>
      <c r="G6050" s="101">
        <v>14.43</v>
      </c>
      <c r="H6050" s="98">
        <v>0.14097000000000001</v>
      </c>
      <c r="I6050" s="20">
        <f t="shared" si="566"/>
        <v>1</v>
      </c>
      <c r="J6050" s="102">
        <f t="shared" si="567"/>
        <v>4.0540540540540538E-4</v>
      </c>
      <c r="K6050" s="102">
        <f t="shared" si="568"/>
        <v>2.8758275193686979E-3</v>
      </c>
      <c r="L6050" s="96">
        <f t="shared" si="569"/>
        <v>5.8499999999999993E-3</v>
      </c>
    </row>
    <row r="6051" spans="1:12" ht="13.95" customHeight="1" x14ac:dyDescent="0.3">
      <c r="A6051" s="94">
        <v>45565</v>
      </c>
      <c r="B6051" s="57" t="s">
        <v>236</v>
      </c>
      <c r="C6051" s="57" t="s">
        <v>118</v>
      </c>
      <c r="D6051" s="19" t="str">
        <f t="shared" si="564"/>
        <v>Cyclicals</v>
      </c>
      <c r="E6051" s="19" t="str">
        <f t="shared" si="565"/>
        <v>Cyclicals ex-WEG &amp; Embraer</v>
      </c>
      <c r="F6051" s="100">
        <v>5.5200000000000006E-3</v>
      </c>
      <c r="G6051" s="101">
        <v>13.583</v>
      </c>
      <c r="H6051" s="98">
        <v>0.13020999999999999</v>
      </c>
      <c r="I6051" s="20">
        <f t="shared" si="566"/>
        <v>1</v>
      </c>
      <c r="J6051" s="102">
        <f t="shared" si="567"/>
        <v>4.063903408672606E-4</v>
      </c>
      <c r="K6051" s="102">
        <f t="shared" si="568"/>
        <v>3.1210378685758437E-3</v>
      </c>
      <c r="L6051" s="96">
        <f t="shared" si="569"/>
        <v>5.5200000000000006E-3</v>
      </c>
    </row>
    <row r="6052" spans="1:12" ht="13.95" customHeight="1" x14ac:dyDescent="0.3">
      <c r="A6052" s="94">
        <v>45596</v>
      </c>
      <c r="B6052" s="57" t="s">
        <v>236</v>
      </c>
      <c r="C6052" s="57" t="s">
        <v>118</v>
      </c>
      <c r="D6052" s="19" t="str">
        <f t="shared" si="564"/>
        <v>Cyclicals</v>
      </c>
      <c r="E6052" s="19" t="str">
        <f t="shared" si="565"/>
        <v>Cyclicals ex-WEG &amp; Embraer</v>
      </c>
      <c r="F6052" s="100">
        <v>5.6899999999999997E-3</v>
      </c>
      <c r="G6052" s="101">
        <v>13.654</v>
      </c>
      <c r="H6052" s="98">
        <v>0.12989000000000001</v>
      </c>
      <c r="I6052" s="20">
        <f t="shared" si="566"/>
        <v>1</v>
      </c>
      <c r="J6052" s="102">
        <f t="shared" si="567"/>
        <v>4.1672769884282994E-4</v>
      </c>
      <c r="K6052" s="102">
        <f t="shared" si="568"/>
        <v>3.2083124092911687E-3</v>
      </c>
      <c r="L6052" s="96">
        <f t="shared" si="569"/>
        <v>5.6899999999999997E-3</v>
      </c>
    </row>
    <row r="6053" spans="1:12" ht="13.95" customHeight="1" x14ac:dyDescent="0.3">
      <c r="A6053" s="94">
        <v>45626</v>
      </c>
      <c r="B6053" s="57" t="s">
        <v>236</v>
      </c>
      <c r="C6053" s="57" t="s">
        <v>118</v>
      </c>
      <c r="D6053" s="19" t="str">
        <f t="shared" si="564"/>
        <v>Cyclicals</v>
      </c>
      <c r="E6053" s="19" t="str">
        <f t="shared" si="565"/>
        <v>Cyclicals ex-WEG &amp; Embraer</v>
      </c>
      <c r="F6053" s="100">
        <v>5.3E-3</v>
      </c>
      <c r="G6053" s="101">
        <v>12.016</v>
      </c>
      <c r="H6053" s="98">
        <v>0.13220999999999999</v>
      </c>
      <c r="I6053" s="20">
        <f t="shared" si="566"/>
        <v>1</v>
      </c>
      <c r="J6053" s="102">
        <f t="shared" si="567"/>
        <v>4.4107856191744342E-4</v>
      </c>
      <c r="K6053" s="102">
        <f t="shared" si="568"/>
        <v>3.3361966713368386E-3</v>
      </c>
      <c r="L6053" s="96">
        <f t="shared" si="569"/>
        <v>5.3E-3</v>
      </c>
    </row>
    <row r="6054" spans="1:12" ht="13.95" customHeight="1" x14ac:dyDescent="0.3">
      <c r="A6054" s="94">
        <v>45657</v>
      </c>
      <c r="B6054" s="57" t="s">
        <v>236</v>
      </c>
      <c r="C6054" s="57" t="s">
        <v>118</v>
      </c>
      <c r="D6054" s="19" t="str">
        <f t="shared" si="564"/>
        <v>Cyclicals</v>
      </c>
      <c r="E6054" s="19" t="str">
        <f t="shared" si="565"/>
        <v>Cyclicals ex-WEG &amp; Embraer</v>
      </c>
      <c r="F6054" s="100">
        <v>5.1900000000000002E-3</v>
      </c>
      <c r="G6054" s="101">
        <v>11.789</v>
      </c>
      <c r="H6054" s="98">
        <v>0.12970999999999999</v>
      </c>
      <c r="I6054" s="20">
        <f t="shared" si="566"/>
        <v>1</v>
      </c>
      <c r="J6054" s="102">
        <f t="shared" si="567"/>
        <v>4.4024090253626263E-4</v>
      </c>
      <c r="K6054" s="102">
        <f t="shared" si="568"/>
        <v>3.3940398006033663E-3</v>
      </c>
      <c r="L6054" s="96">
        <f t="shared" si="569"/>
        <v>5.1900000000000002E-3</v>
      </c>
    </row>
    <row r="6055" spans="1:12" ht="13.95" customHeight="1" x14ac:dyDescent="0.3">
      <c r="A6055" s="94">
        <v>45688</v>
      </c>
      <c r="B6055" s="57" t="s">
        <v>236</v>
      </c>
      <c r="C6055" s="57" t="s">
        <v>118</v>
      </c>
      <c r="D6055" s="19" t="str">
        <f t="shared" si="564"/>
        <v>Cyclicals</v>
      </c>
      <c r="E6055" s="19" t="str">
        <f t="shared" si="565"/>
        <v>Cyclicals ex-WEG &amp; Embraer</v>
      </c>
      <c r="F6055" s="100">
        <v>5.4300000000000008E-3</v>
      </c>
      <c r="G6055" s="101">
        <v>13.792999999999999</v>
      </c>
      <c r="H6055" s="98">
        <v>0.12177</v>
      </c>
      <c r="I6055" s="20">
        <f t="shared" si="566"/>
        <v>1</v>
      </c>
      <c r="J6055" s="102">
        <f t="shared" si="567"/>
        <v>3.9367795258464446E-4</v>
      </c>
      <c r="K6055" s="102">
        <f t="shared" si="568"/>
        <v>3.2329633947987555E-3</v>
      </c>
      <c r="L6055" s="96">
        <f t="shared" si="569"/>
        <v>5.4300000000000008E-3</v>
      </c>
    </row>
    <row r="6056" spans="1:12" ht="13.95" customHeight="1" x14ac:dyDescent="0.3">
      <c r="A6056" s="94">
        <v>45716</v>
      </c>
      <c r="B6056" s="57" t="s">
        <v>236</v>
      </c>
      <c r="C6056" s="57" t="s">
        <v>118</v>
      </c>
      <c r="D6056" s="19" t="str">
        <f t="shared" si="564"/>
        <v>Cyclicals</v>
      </c>
      <c r="E6056" s="19" t="str">
        <f t="shared" si="565"/>
        <v>Cyclicals ex-WEG &amp; Embraer</v>
      </c>
      <c r="F6056" s="100">
        <v>5.8499999999999993E-3</v>
      </c>
      <c r="G6056" s="101">
        <v>13.659000000000001</v>
      </c>
      <c r="H6056" s="98">
        <v>0.12275</v>
      </c>
      <c r="I6056" s="20">
        <f t="shared" si="566"/>
        <v>1</v>
      </c>
      <c r="J6056" s="102">
        <f t="shared" si="567"/>
        <v>4.2828904019327909E-4</v>
      </c>
      <c r="K6056" s="102">
        <f t="shared" si="568"/>
        <v>3.4891164170531902E-3</v>
      </c>
      <c r="L6056" s="96">
        <f t="shared" si="569"/>
        <v>5.8499999999999993E-3</v>
      </c>
    </row>
    <row r="6057" spans="1:12" ht="13.95" customHeight="1" x14ac:dyDescent="0.3">
      <c r="A6057" s="94">
        <v>45747</v>
      </c>
      <c r="B6057" s="57" t="s">
        <v>236</v>
      </c>
      <c r="C6057" s="57" t="s">
        <v>118</v>
      </c>
      <c r="D6057" s="19" t="str">
        <f t="shared" si="564"/>
        <v>Cyclicals</v>
      </c>
      <c r="E6057" s="19" t="str">
        <f t="shared" si="565"/>
        <v>Cyclicals ex-WEG &amp; Embraer</v>
      </c>
      <c r="F6057" s="100">
        <v>5.5300000000000002E-3</v>
      </c>
      <c r="G6057" s="101">
        <v>13.162000000000001</v>
      </c>
      <c r="H6057" s="98">
        <v>0.12230000000000001</v>
      </c>
      <c r="I6057" s="20">
        <f t="shared" si="566"/>
        <v>1</v>
      </c>
      <c r="J6057" s="102">
        <f t="shared" si="567"/>
        <v>4.2014891353897582E-4</v>
      </c>
      <c r="K6057" s="102">
        <f t="shared" si="568"/>
        <v>3.4353958588632526E-3</v>
      </c>
      <c r="L6057" s="96">
        <f t="shared" si="569"/>
        <v>5.5300000000000002E-3</v>
      </c>
    </row>
    <row r="6058" spans="1:12" ht="13.95" customHeight="1" x14ac:dyDescent="0.3">
      <c r="A6058" s="94">
        <v>45777</v>
      </c>
      <c r="B6058" s="57" t="s">
        <v>236</v>
      </c>
      <c r="C6058" s="57" t="s">
        <v>118</v>
      </c>
      <c r="D6058" s="19" t="str">
        <f t="shared" si="564"/>
        <v>Cyclicals</v>
      </c>
      <c r="E6058" s="19" t="str">
        <f t="shared" si="565"/>
        <v>Cyclicals ex-WEG &amp; Embraer</v>
      </c>
      <c r="F6058" s="100">
        <v>6.2100000000000002E-3</v>
      </c>
      <c r="G6058" s="101">
        <v>14.35</v>
      </c>
      <c r="H6058" s="98">
        <v>0.12959000000000001</v>
      </c>
      <c r="I6058" s="20">
        <f t="shared" si="566"/>
        <v>1</v>
      </c>
      <c r="J6058" s="102">
        <f t="shared" si="567"/>
        <v>4.3275261324041814E-4</v>
      </c>
      <c r="K6058" s="102">
        <f t="shared" si="568"/>
        <v>3.3393982038769821E-3</v>
      </c>
      <c r="L6058" s="96">
        <f t="shared" si="569"/>
        <v>6.2100000000000002E-3</v>
      </c>
    </row>
    <row r="6059" spans="1:12" ht="13.95" customHeight="1" x14ac:dyDescent="0.3">
      <c r="A6059" s="94">
        <v>45808</v>
      </c>
      <c r="B6059" s="57" t="s">
        <v>236</v>
      </c>
      <c r="C6059" s="57" t="s">
        <v>118</v>
      </c>
      <c r="D6059" s="19" t="str">
        <f t="shared" si="564"/>
        <v>Cyclicals</v>
      </c>
      <c r="E6059" s="19" t="str">
        <f t="shared" si="565"/>
        <v>Cyclicals ex-WEG &amp; Embraer</v>
      </c>
      <c r="F6059" s="100">
        <v>6.1500000000000001E-3</v>
      </c>
      <c r="G6059" s="101">
        <v>13.798</v>
      </c>
      <c r="H6059" s="98">
        <v>0.13306999999999999</v>
      </c>
      <c r="I6059" s="20">
        <f t="shared" si="566"/>
        <v>1</v>
      </c>
      <c r="J6059" s="102">
        <f t="shared" si="567"/>
        <v>4.4571677054645599E-4</v>
      </c>
      <c r="K6059" s="102">
        <f t="shared" si="568"/>
        <v>3.3494910238705644E-3</v>
      </c>
      <c r="L6059" s="96">
        <f t="shared" si="569"/>
        <v>6.1500000000000001E-3</v>
      </c>
    </row>
    <row r="6060" spans="1:12" ht="13.95" customHeight="1" x14ac:dyDescent="0.3">
      <c r="A6060" s="94">
        <v>45838</v>
      </c>
      <c r="B6060" s="57" t="s">
        <v>236</v>
      </c>
      <c r="C6060" s="57" t="s">
        <v>118</v>
      </c>
      <c r="D6060" s="19" t="str">
        <f t="shared" si="564"/>
        <v>Cyclicals</v>
      </c>
      <c r="E6060" s="19" t="str">
        <f t="shared" si="565"/>
        <v>Cyclicals ex-WEG &amp; Embraer</v>
      </c>
      <c r="F6060" s="100">
        <v>6.3800000000000003E-3</v>
      </c>
      <c r="G6060" s="101">
        <v>13.753</v>
      </c>
      <c r="H6060" s="98">
        <v>0.13369</v>
      </c>
      <c r="I6060" s="20">
        <f t="shared" si="566"/>
        <v>1</v>
      </c>
      <c r="J6060" s="102">
        <f t="shared" si="567"/>
        <v>4.6389878571947941E-4</v>
      </c>
      <c r="K6060" s="102">
        <f t="shared" si="568"/>
        <v>3.4699587532312022E-3</v>
      </c>
      <c r="L6060" s="96">
        <f t="shared" si="569"/>
        <v>6.3800000000000003E-3</v>
      </c>
    </row>
    <row r="6061" spans="1:12" ht="13.95" customHeight="1" x14ac:dyDescent="0.3">
      <c r="A6061" s="94">
        <v>45869</v>
      </c>
      <c r="B6061" s="57" t="s">
        <v>236</v>
      </c>
      <c r="C6061" s="57" t="s">
        <v>118</v>
      </c>
      <c r="D6061" s="19" t="str">
        <f t="shared" si="564"/>
        <v>Cyclicals</v>
      </c>
      <c r="E6061" s="19" t="str">
        <f t="shared" si="565"/>
        <v>Cyclicals ex-WEG &amp; Embraer</v>
      </c>
      <c r="F6061" s="100">
        <v>5.9500000000000004E-3</v>
      </c>
      <c r="G6061" s="101">
        <v>11.798999999999999</v>
      </c>
      <c r="H6061" s="98">
        <v>0.13492999999999999</v>
      </c>
      <c r="I6061" s="20">
        <f t="shared" si="566"/>
        <v>1</v>
      </c>
      <c r="J6061" s="102">
        <f t="shared" si="567"/>
        <v>5.0428002373082467E-4</v>
      </c>
      <c r="K6061" s="102">
        <f t="shared" si="568"/>
        <v>3.7373454660255294E-3</v>
      </c>
      <c r="L6061" s="96">
        <f t="shared" si="569"/>
        <v>5.9500000000000004E-3</v>
      </c>
    </row>
    <row r="6062" spans="1:12" ht="13.95" customHeight="1" x14ac:dyDescent="0.3">
      <c r="A6062" s="94">
        <v>45900</v>
      </c>
      <c r="B6062" s="57" t="s">
        <v>236</v>
      </c>
      <c r="C6062" s="57" t="s">
        <v>118</v>
      </c>
      <c r="D6062" s="19" t="str">
        <f t="shared" si="564"/>
        <v>Cyclicals</v>
      </c>
      <c r="E6062" s="19" t="str">
        <f t="shared" si="565"/>
        <v>Cyclicals ex-WEG &amp; Embraer</v>
      </c>
      <c r="F6062" s="100">
        <v>6.6700000000000006E-3</v>
      </c>
      <c r="G6062" s="101">
        <v>13.367000000000001</v>
      </c>
      <c r="H6062" s="98">
        <v>0.14005999999999999</v>
      </c>
      <c r="I6062" s="20">
        <f t="shared" si="566"/>
        <v>1</v>
      </c>
      <c r="J6062" s="102">
        <f t="shared" si="567"/>
        <v>4.9899005012343832E-4</v>
      </c>
      <c r="K6062" s="102">
        <f t="shared" si="568"/>
        <v>3.5626877775484676E-3</v>
      </c>
      <c r="L6062" s="96">
        <f t="shared" si="569"/>
        <v>6.6700000000000006E-3</v>
      </c>
    </row>
    <row r="6063" spans="1:12" ht="13.95" customHeight="1" x14ac:dyDescent="0.3">
      <c r="A6063" s="94">
        <v>45930</v>
      </c>
      <c r="B6063" s="57" t="s">
        <v>236</v>
      </c>
      <c r="C6063" s="57" t="s">
        <v>118</v>
      </c>
      <c r="D6063" s="19" t="str">
        <f t="shared" si="564"/>
        <v>Cyclicals</v>
      </c>
      <c r="E6063" s="19" t="str">
        <f t="shared" si="565"/>
        <v>Cyclicals ex-WEG &amp; Embraer</v>
      </c>
      <c r="F6063" s="100">
        <v>6.7000000000000002E-3</v>
      </c>
      <c r="G6063" s="101">
        <v>13.143000000000001</v>
      </c>
      <c r="H6063" s="98">
        <v>0.14041000000000001</v>
      </c>
      <c r="I6063" s="20">
        <f t="shared" si="566"/>
        <v>1</v>
      </c>
      <c r="J6063" s="102">
        <f t="shared" si="567"/>
        <v>5.0977706764056914E-4</v>
      </c>
      <c r="K6063" s="102">
        <f t="shared" si="568"/>
        <v>3.6306322031234893E-3</v>
      </c>
      <c r="L6063" s="96">
        <f t="shared" si="569"/>
        <v>6.7000000000000002E-3</v>
      </c>
    </row>
    <row r="6064" spans="1:12" ht="13.95" customHeight="1" x14ac:dyDescent="0.3">
      <c r="A6064" s="94">
        <v>45961</v>
      </c>
      <c r="B6064" s="57" t="s">
        <v>236</v>
      </c>
      <c r="C6064" s="57" t="s">
        <v>118</v>
      </c>
      <c r="D6064" s="19" t="str">
        <f t="shared" si="564"/>
        <v>Cyclicals</v>
      </c>
      <c r="E6064" s="19" t="str">
        <f t="shared" si="565"/>
        <v>Cyclicals ex-WEG &amp; Embraer</v>
      </c>
      <c r="F6064" s="100">
        <v>6.9899999999999997E-3</v>
      </c>
      <c r="G6064" s="101">
        <v>13.522</v>
      </c>
      <c r="H6064" s="98">
        <v>0.14151</v>
      </c>
      <c r="I6064" s="20">
        <f t="shared" si="566"/>
        <v>1</v>
      </c>
      <c r="J6064" s="102">
        <f t="shared" si="567"/>
        <v>5.1693536459103677E-4</v>
      </c>
      <c r="K6064" s="102">
        <f t="shared" si="568"/>
        <v>3.6529952977954689E-3</v>
      </c>
      <c r="L6064" s="96">
        <f t="shared" si="569"/>
        <v>6.9899999999999997E-3</v>
      </c>
    </row>
    <row r="6065" spans="1:12" ht="13.95" customHeight="1" x14ac:dyDescent="0.3">
      <c r="A6065" s="94">
        <v>45991</v>
      </c>
      <c r="B6065" s="57" t="s">
        <v>236</v>
      </c>
      <c r="C6065" s="57" t="s">
        <v>118</v>
      </c>
      <c r="D6065" s="19" t="str">
        <f t="shared" si="564"/>
        <v>Cyclicals</v>
      </c>
      <c r="E6065" s="19" t="str">
        <f t="shared" si="565"/>
        <v>Cyclicals ex-WEG &amp; Embraer</v>
      </c>
      <c r="F6065" s="100">
        <v>6.6E-3</v>
      </c>
      <c r="G6065" s="101">
        <v>13.247999999999999</v>
      </c>
      <c r="H6065" s="98">
        <v>0.14571999999999999</v>
      </c>
      <c r="I6065" s="20">
        <f t="shared" si="566"/>
        <v>1</v>
      </c>
      <c r="J6065" s="102">
        <f t="shared" si="567"/>
        <v>4.9818840579710143E-4</v>
      </c>
      <c r="K6065" s="102">
        <f t="shared" si="568"/>
        <v>3.4188059689617173E-3</v>
      </c>
      <c r="L6065" s="96">
        <f t="shared" si="569"/>
        <v>6.6E-3</v>
      </c>
    </row>
    <row r="6066" spans="1:12" ht="13.95" customHeight="1" x14ac:dyDescent="0.3">
      <c r="A6066" s="94">
        <v>46022</v>
      </c>
      <c r="B6066" s="57" t="s">
        <v>236</v>
      </c>
      <c r="C6066" s="57" t="s">
        <v>118</v>
      </c>
      <c r="D6066" s="19" t="str">
        <f t="shared" si="564"/>
        <v>Cyclicals</v>
      </c>
      <c r="E6066" s="19" t="str">
        <f t="shared" si="565"/>
        <v>Cyclicals ex-WEG &amp; Embraer</v>
      </c>
      <c r="F6066" s="100">
        <v>6.3099999999999996E-3</v>
      </c>
      <c r="G6066" s="101">
        <v>12.39</v>
      </c>
      <c r="H6066" s="98">
        <v>0.14973</v>
      </c>
      <c r="I6066" s="20">
        <f t="shared" si="566"/>
        <v>1</v>
      </c>
      <c r="J6066" s="102">
        <f t="shared" si="567"/>
        <v>5.0928167877320419E-4</v>
      </c>
      <c r="K6066" s="102">
        <f t="shared" si="568"/>
        <v>3.4013335922874789E-3</v>
      </c>
      <c r="L6066" s="96">
        <f t="shared" si="569"/>
        <v>6.3099999999999996E-3</v>
      </c>
    </row>
    <row r="6067" spans="1:12" ht="13.95" customHeight="1" x14ac:dyDescent="0.3">
      <c r="A6067" s="94">
        <v>46053</v>
      </c>
      <c r="B6067" s="57" t="s">
        <v>236</v>
      </c>
      <c r="C6067" s="57" t="s">
        <v>118</v>
      </c>
      <c r="D6067" s="19" t="str">
        <f t="shared" si="564"/>
        <v>Cyclicals</v>
      </c>
      <c r="E6067" s="19" t="str">
        <f t="shared" si="565"/>
        <v>Cyclicals ex-WEG &amp; Embraer</v>
      </c>
      <c r="F6067" s="100">
        <v>6.3600000000000002E-3</v>
      </c>
      <c r="G6067" s="101">
        <v>13.366</v>
      </c>
      <c r="H6067" s="98">
        <v>0.15656</v>
      </c>
      <c r="I6067" s="20">
        <f t="shared" si="566"/>
        <v>1</v>
      </c>
      <c r="J6067" s="102">
        <f t="shared" si="567"/>
        <v>4.7583420619482273E-4</v>
      </c>
      <c r="K6067" s="102">
        <f t="shared" si="568"/>
        <v>3.0393089307283005E-3</v>
      </c>
      <c r="L6067" s="96">
        <f t="shared" si="569"/>
        <v>6.3600000000000002E-3</v>
      </c>
    </row>
    <row r="6068" spans="1:12" ht="13.95" customHeight="1" x14ac:dyDescent="0.3">
      <c r="A6068" s="94">
        <v>46081</v>
      </c>
      <c r="B6068" s="57" t="s">
        <v>236</v>
      </c>
      <c r="C6068" s="57" t="s">
        <v>118</v>
      </c>
      <c r="D6068" s="19" t="str">
        <f t="shared" si="564"/>
        <v>Cyclicals</v>
      </c>
      <c r="E6068" s="19" t="str">
        <f t="shared" si="565"/>
        <v>Cyclicals ex-WEG &amp; Embraer</v>
      </c>
      <c r="F6068" s="100">
        <v>6.0799999999999986E-3</v>
      </c>
      <c r="G6068" s="101">
        <v>12.834</v>
      </c>
      <c r="H6068" s="98">
        <v>0.15816</v>
      </c>
      <c r="I6068" s="20">
        <f t="shared" si="566"/>
        <v>1</v>
      </c>
      <c r="J6068" s="102">
        <f t="shared" si="567"/>
        <v>4.7374162381174994E-4</v>
      </c>
      <c r="K6068" s="102">
        <f t="shared" si="568"/>
        <v>2.9953314606205737E-3</v>
      </c>
      <c r="L6068" s="96">
        <f t="shared" si="569"/>
        <v>6.0799999999999986E-3</v>
      </c>
    </row>
    <row r="6069" spans="1:12" ht="13.95" customHeight="1" x14ac:dyDescent="0.3">
      <c r="A6069" s="94">
        <v>46112</v>
      </c>
      <c r="B6069" s="57" t="s">
        <v>236</v>
      </c>
      <c r="C6069" s="57" t="s">
        <v>118</v>
      </c>
      <c r="D6069" s="19" t="str">
        <f t="shared" si="564"/>
        <v>Cyclicals</v>
      </c>
      <c r="E6069" s="19" t="str">
        <f t="shared" si="565"/>
        <v>Cyclicals ex-WEG &amp; Embraer</v>
      </c>
      <c r="F6069" s="100">
        <v>5.8299999999999992E-3</v>
      </c>
      <c r="G6069" s="101">
        <v>11.856999999999999</v>
      </c>
      <c r="H6069" s="98">
        <v>0.15618000000000001</v>
      </c>
      <c r="I6069" s="20">
        <f t="shared" si="566"/>
        <v>1</v>
      </c>
      <c r="J6069" s="102">
        <f t="shared" si="567"/>
        <v>4.9169267099603603E-4</v>
      </c>
      <c r="K6069" s="102">
        <f t="shared" si="568"/>
        <v>3.1482435074659753E-3</v>
      </c>
      <c r="L6069" s="96">
        <f t="shared" si="569"/>
        <v>5.8299999999999992E-3</v>
      </c>
    </row>
    <row r="6070" spans="1:12" ht="13.95" customHeight="1" x14ac:dyDescent="0.3">
      <c r="A6070" s="94">
        <v>46142</v>
      </c>
      <c r="B6070" s="57" t="s">
        <v>236</v>
      </c>
      <c r="C6070" s="57" t="s">
        <v>118</v>
      </c>
      <c r="D6070" s="19" t="str">
        <f t="shared" si="564"/>
        <v>Cyclicals</v>
      </c>
      <c r="E6070" s="19" t="str">
        <f t="shared" si="565"/>
        <v>Cyclicals ex-WEG &amp; Embraer</v>
      </c>
      <c r="F6070" s="100">
        <v>6.1500000000000001E-3</v>
      </c>
      <c r="G6070" s="101">
        <v>12.029</v>
      </c>
      <c r="H6070" s="98">
        <v>0.14699999999999999</v>
      </c>
      <c r="I6070" s="20">
        <f t="shared" si="566"/>
        <v>1</v>
      </c>
      <c r="J6070" s="102">
        <f t="shared" si="567"/>
        <v>5.1126444425970573E-4</v>
      </c>
      <c r="K6070" s="102">
        <f t="shared" si="568"/>
        <v>3.4779894167326921E-3</v>
      </c>
      <c r="L6070" s="96">
        <f t="shared" si="569"/>
        <v>6.1500000000000001E-3</v>
      </c>
    </row>
    <row r="6071" spans="1:12" ht="13.95" customHeight="1" x14ac:dyDescent="0.3">
      <c r="A6071" s="94">
        <v>46173</v>
      </c>
      <c r="B6071" s="57" t="s">
        <v>236</v>
      </c>
      <c r="C6071" s="57" t="s">
        <v>118</v>
      </c>
      <c r="D6071" s="19" t="str">
        <f t="shared" si="564"/>
        <v>Cyclicals</v>
      </c>
      <c r="E6071" s="19" t="str">
        <f t="shared" si="565"/>
        <v>Cyclicals ex-WEG &amp; Embraer</v>
      </c>
      <c r="F6071" s="100">
        <v>5.8499999999999993E-3</v>
      </c>
      <c r="G6071" s="101">
        <v>10.430999999999999</v>
      </c>
      <c r="H6071" s="98">
        <v>0.14066999999999999</v>
      </c>
      <c r="I6071" s="20">
        <f t="shared" si="566"/>
        <v>1</v>
      </c>
      <c r="J6071" s="102">
        <f t="shared" si="567"/>
        <v>5.6082830025884381E-4</v>
      </c>
      <c r="K6071" s="102">
        <f t="shared" si="568"/>
        <v>3.9868365696939211E-3</v>
      </c>
      <c r="L6071" s="96">
        <f t="shared" si="569"/>
        <v>5.8499999999999993E-3</v>
      </c>
    </row>
    <row r="6072" spans="1:12" ht="13.95" customHeight="1" x14ac:dyDescent="0.3">
      <c r="A6072" s="94">
        <v>46203</v>
      </c>
      <c r="B6072" s="57" t="s">
        <v>236</v>
      </c>
      <c r="C6072" s="57" t="s">
        <v>118</v>
      </c>
      <c r="D6072" s="19" t="str">
        <f t="shared" si="564"/>
        <v>Cyclicals</v>
      </c>
      <c r="E6072" s="19" t="str">
        <f t="shared" si="565"/>
        <v>Cyclicals ex-WEG &amp; Embraer</v>
      </c>
      <c r="F6072" s="100">
        <v>6.13E-3</v>
      </c>
      <c r="G6072" s="101">
        <v>11.144</v>
      </c>
      <c r="H6072" s="98">
        <v>0.13671</v>
      </c>
      <c r="I6072" s="20">
        <f t="shared" si="566"/>
        <v>1</v>
      </c>
      <c r="J6072" s="102">
        <f t="shared" si="567"/>
        <v>5.5007178750897346E-4</v>
      </c>
      <c r="K6072" s="102">
        <f t="shared" si="568"/>
        <v>4.0236397301512215E-3</v>
      </c>
      <c r="L6072" s="96">
        <f t="shared" si="569"/>
        <v>6.13E-3</v>
      </c>
    </row>
    <row r="6073" spans="1:12" ht="13.95" customHeight="1" x14ac:dyDescent="0.3">
      <c r="A6073" s="94">
        <v>46234</v>
      </c>
      <c r="B6073" s="57" t="s">
        <v>236</v>
      </c>
      <c r="C6073" s="57" t="s">
        <v>118</v>
      </c>
      <c r="D6073" s="19" t="str">
        <f t="shared" si="564"/>
        <v>Cyclicals</v>
      </c>
      <c r="E6073" s="19" t="str">
        <f t="shared" si="565"/>
        <v>Cyclicals ex-WEG &amp; Embraer</v>
      </c>
      <c r="F6073" s="100">
        <v>5.9800000000000001E-3</v>
      </c>
      <c r="G6073" s="101">
        <v>11.224</v>
      </c>
      <c r="H6073" s="98">
        <v>0.13699</v>
      </c>
      <c r="I6073" s="20">
        <f t="shared" si="566"/>
        <v>1</v>
      </c>
      <c r="J6073" s="102">
        <f t="shared" si="567"/>
        <v>5.3278688524590158E-4</v>
      </c>
      <c r="K6073" s="102">
        <f t="shared" si="568"/>
        <v>3.889239252835255E-3</v>
      </c>
      <c r="L6073" s="96">
        <f t="shared" si="569"/>
        <v>5.9800000000000001E-3</v>
      </c>
    </row>
    <row r="6074" spans="1:12" ht="13.95" customHeight="1" x14ac:dyDescent="0.3">
      <c r="A6074" s="94">
        <v>46265</v>
      </c>
      <c r="B6074" s="57" t="s">
        <v>236</v>
      </c>
      <c r="C6074" s="57" t="s">
        <v>118</v>
      </c>
      <c r="D6074" s="19" t="str">
        <f t="shared" si="564"/>
        <v>Cyclicals</v>
      </c>
      <c r="E6074" s="19" t="str">
        <f t="shared" si="565"/>
        <v>Cyclicals ex-WEG &amp; Embraer</v>
      </c>
      <c r="F6074" s="100">
        <v>6.3299999999999997E-3</v>
      </c>
      <c r="G6074" s="101">
        <v>11.148</v>
      </c>
      <c r="H6074" s="98">
        <v>0.14154</v>
      </c>
      <c r="I6074" s="20">
        <f t="shared" si="566"/>
        <v>1</v>
      </c>
      <c r="J6074" s="102">
        <f t="shared" si="567"/>
        <v>5.6781485468245419E-4</v>
      </c>
      <c r="K6074" s="102">
        <f t="shared" si="568"/>
        <v>4.0116917809979811E-3</v>
      </c>
      <c r="L6074" s="96">
        <f t="shared" si="569"/>
        <v>6.3299999999999997E-3</v>
      </c>
    </row>
    <row r="6075" spans="1:12" ht="13.95" customHeight="1" x14ac:dyDescent="0.3">
      <c r="A6075" s="94">
        <v>46295</v>
      </c>
      <c r="B6075" s="57" t="s">
        <v>236</v>
      </c>
      <c r="C6075" s="57" t="s">
        <v>118</v>
      </c>
      <c r="D6075" s="19" t="str">
        <f t="shared" si="564"/>
        <v>Cyclicals</v>
      </c>
      <c r="E6075" s="19" t="str">
        <f t="shared" si="565"/>
        <v>Cyclicals ex-WEG &amp; Embraer</v>
      </c>
      <c r="F6075" s="100">
        <v>6.43E-3</v>
      </c>
      <c r="G6075" s="101">
        <v>11.914999999999999</v>
      </c>
      <c r="H6075" s="98">
        <v>0.14668999999999999</v>
      </c>
      <c r="I6075" s="20">
        <f t="shared" si="566"/>
        <v>1</v>
      </c>
      <c r="J6075" s="102">
        <f t="shared" si="567"/>
        <v>5.3965589592950061E-4</v>
      </c>
      <c r="K6075" s="102">
        <f t="shared" si="568"/>
        <v>3.6788867402651896E-3</v>
      </c>
      <c r="L6075" s="96">
        <f t="shared" si="569"/>
        <v>6.43E-3</v>
      </c>
    </row>
    <row r="6076" spans="1:12" ht="13.95" customHeight="1" x14ac:dyDescent="0.3">
      <c r="A6076" s="94">
        <v>42674</v>
      </c>
      <c r="B6076" s="57" t="s">
        <v>272</v>
      </c>
      <c r="C6076" s="57" t="s">
        <v>120</v>
      </c>
      <c r="D6076" s="19" t="str">
        <f t="shared" si="564"/>
        <v>Cyclicals</v>
      </c>
      <c r="E6076" s="19" t="str">
        <f t="shared" si="565"/>
        <v>Cyclicals ex-WEG &amp; Embraer</v>
      </c>
      <c r="F6076" s="100">
        <v>3.2100000000000002E-3</v>
      </c>
      <c r="G6076" s="101">
        <v>7.93</v>
      </c>
      <c r="H6076" s="98">
        <v>0.12472</v>
      </c>
      <c r="I6076" s="20">
        <f t="shared" si="566"/>
        <v>1</v>
      </c>
      <c r="J6076" s="102">
        <f t="shared" si="567"/>
        <v>4.0479192938209336E-4</v>
      </c>
      <c r="K6076" s="102">
        <f t="shared" si="568"/>
        <v>3.2456055915818902E-3</v>
      </c>
      <c r="L6076" s="96">
        <f t="shared" si="569"/>
        <v>3.2100000000000002E-3</v>
      </c>
    </row>
    <row r="6077" spans="1:12" ht="13.95" customHeight="1" x14ac:dyDescent="0.3">
      <c r="A6077" s="94">
        <v>42704</v>
      </c>
      <c r="B6077" s="57" t="s">
        <v>272</v>
      </c>
      <c r="C6077" s="57" t="s">
        <v>120</v>
      </c>
      <c r="D6077" s="19" t="str">
        <f t="shared" si="564"/>
        <v>Cyclicals</v>
      </c>
      <c r="E6077" s="19" t="str">
        <f t="shared" si="565"/>
        <v>Cyclicals ex-WEG &amp; Embraer</v>
      </c>
      <c r="F6077" s="100">
        <v>3.0799999999999998E-3</v>
      </c>
      <c r="G6077" s="101">
        <v>7.2290000000000001</v>
      </c>
      <c r="H6077" s="98">
        <v>0.12490999999999999</v>
      </c>
      <c r="I6077" s="20">
        <f t="shared" si="566"/>
        <v>1</v>
      </c>
      <c r="J6077" s="102">
        <f t="shared" si="567"/>
        <v>4.2606169594688057E-4</v>
      </c>
      <c r="K6077" s="102">
        <f t="shared" si="568"/>
        <v>3.4109494511798942E-3</v>
      </c>
      <c r="L6077" s="96">
        <f t="shared" si="569"/>
        <v>3.0799999999999998E-3</v>
      </c>
    </row>
    <row r="6078" spans="1:12" ht="13.95" customHeight="1" x14ac:dyDescent="0.3">
      <c r="A6078" s="94">
        <v>42735</v>
      </c>
      <c r="B6078" s="57" t="s">
        <v>272</v>
      </c>
      <c r="C6078" s="57" t="s">
        <v>120</v>
      </c>
      <c r="D6078" s="19" t="str">
        <f t="shared" si="564"/>
        <v>Cyclicals</v>
      </c>
      <c r="E6078" s="19" t="str">
        <f t="shared" si="565"/>
        <v>Cyclicals ex-WEG &amp; Embraer</v>
      </c>
      <c r="F6078" s="100">
        <v>3.0899999999999999E-3</v>
      </c>
      <c r="G6078" s="101">
        <v>6.7480000000000002</v>
      </c>
      <c r="H6078" s="98">
        <v>0.12559999999999999</v>
      </c>
      <c r="I6078" s="20">
        <f t="shared" si="566"/>
        <v>1</v>
      </c>
      <c r="J6078" s="102">
        <f t="shared" si="567"/>
        <v>4.5791345583876702E-4</v>
      </c>
      <c r="K6078" s="102">
        <f t="shared" si="568"/>
        <v>3.6458077694169352E-3</v>
      </c>
      <c r="L6078" s="96">
        <f t="shared" si="569"/>
        <v>3.0899999999999999E-3</v>
      </c>
    </row>
    <row r="6079" spans="1:12" ht="13.95" customHeight="1" x14ac:dyDescent="0.3">
      <c r="A6079" s="94">
        <v>42766</v>
      </c>
      <c r="B6079" s="57" t="s">
        <v>272</v>
      </c>
      <c r="C6079" s="57" t="s">
        <v>120</v>
      </c>
      <c r="D6079" s="19" t="str">
        <f t="shared" si="564"/>
        <v>Cyclicals</v>
      </c>
      <c r="E6079" s="19" t="str">
        <f t="shared" si="565"/>
        <v>Cyclicals ex-WEG &amp; Embraer</v>
      </c>
      <c r="F6079" s="100">
        <v>3.31E-3</v>
      </c>
      <c r="G6079" s="101">
        <v>7.726</v>
      </c>
      <c r="H6079" s="98">
        <v>0.13295000000000001</v>
      </c>
      <c r="I6079" s="20">
        <f t="shared" si="566"/>
        <v>1</v>
      </c>
      <c r="J6079" s="102">
        <f t="shared" si="567"/>
        <v>4.2842350504789027E-4</v>
      </c>
      <c r="K6079" s="102">
        <f t="shared" si="568"/>
        <v>3.222440805174052E-3</v>
      </c>
      <c r="L6079" s="96">
        <f t="shared" si="569"/>
        <v>3.31E-3</v>
      </c>
    </row>
    <row r="6080" spans="1:12" ht="13.95" customHeight="1" x14ac:dyDescent="0.3">
      <c r="A6080" s="94">
        <v>42794</v>
      </c>
      <c r="B6080" s="57" t="s">
        <v>272</v>
      </c>
      <c r="C6080" s="57" t="s">
        <v>120</v>
      </c>
      <c r="D6080" s="19" t="str">
        <f t="shared" si="564"/>
        <v>Cyclicals</v>
      </c>
      <c r="E6080" s="19" t="str">
        <f t="shared" si="565"/>
        <v>Cyclicals ex-WEG &amp; Embraer</v>
      </c>
      <c r="F6080" s="100">
        <v>3.5300000000000002E-3</v>
      </c>
      <c r="G6080" s="101">
        <v>8.532</v>
      </c>
      <c r="H6080" s="98">
        <v>0.13464999999999999</v>
      </c>
      <c r="I6080" s="20">
        <f t="shared" si="566"/>
        <v>1</v>
      </c>
      <c r="J6080" s="102">
        <f t="shared" si="567"/>
        <v>4.1373652133145804E-4</v>
      </c>
      <c r="K6080" s="102">
        <f t="shared" si="568"/>
        <v>3.0726811833008396E-3</v>
      </c>
      <c r="L6080" s="96">
        <f t="shared" si="569"/>
        <v>3.5300000000000002E-3</v>
      </c>
    </row>
    <row r="6081" spans="1:12" ht="13.95" customHeight="1" x14ac:dyDescent="0.3">
      <c r="A6081" s="94">
        <v>42825</v>
      </c>
      <c r="B6081" s="57" t="s">
        <v>272</v>
      </c>
      <c r="C6081" s="57" t="s">
        <v>120</v>
      </c>
      <c r="D6081" s="19" t="str">
        <f t="shared" si="564"/>
        <v>Cyclicals</v>
      </c>
      <c r="E6081" s="19" t="str">
        <f t="shared" si="565"/>
        <v>Cyclicals ex-WEG &amp; Embraer</v>
      </c>
      <c r="F6081" s="100">
        <v>3.7200000000000002E-3</v>
      </c>
      <c r="G6081" s="101">
        <v>8.5419999999999998</v>
      </c>
      <c r="H6081" s="98">
        <v>0.12859999999999999</v>
      </c>
      <c r="I6081" s="20">
        <f t="shared" si="566"/>
        <v>1</v>
      </c>
      <c r="J6081" s="102">
        <f t="shared" si="567"/>
        <v>4.3549520018730981E-4</v>
      </c>
      <c r="K6081" s="102">
        <f t="shared" si="568"/>
        <v>3.3864323498235603E-3</v>
      </c>
      <c r="L6081" s="96">
        <f t="shared" si="569"/>
        <v>3.7200000000000002E-3</v>
      </c>
    </row>
    <row r="6082" spans="1:12" ht="13.95" customHeight="1" x14ac:dyDescent="0.3">
      <c r="A6082" s="94">
        <v>42855</v>
      </c>
      <c r="B6082" s="57" t="s">
        <v>272</v>
      </c>
      <c r="C6082" s="57" t="s">
        <v>120</v>
      </c>
      <c r="D6082" s="19" t="str">
        <f t="shared" si="564"/>
        <v>Cyclicals</v>
      </c>
      <c r="E6082" s="19" t="str">
        <f t="shared" si="565"/>
        <v>Cyclicals ex-WEG &amp; Embraer</v>
      </c>
      <c r="F6082" s="100">
        <v>4.0500000000000006E-3</v>
      </c>
      <c r="G6082" s="101">
        <v>9.4209999999999994</v>
      </c>
      <c r="H6082" s="98">
        <v>0.13053000000000001</v>
      </c>
      <c r="I6082" s="20">
        <f t="shared" si="566"/>
        <v>1</v>
      </c>
      <c r="J6082" s="102">
        <f t="shared" si="567"/>
        <v>4.2989066978027822E-4</v>
      </c>
      <c r="K6082" s="102">
        <f t="shared" si="568"/>
        <v>3.2934242685993885E-3</v>
      </c>
      <c r="L6082" s="96">
        <f t="shared" si="569"/>
        <v>4.0500000000000006E-3</v>
      </c>
    </row>
    <row r="6083" spans="1:12" ht="13.95" customHeight="1" x14ac:dyDescent="0.3">
      <c r="A6083" s="94">
        <v>42886</v>
      </c>
      <c r="B6083" s="57" t="s">
        <v>272</v>
      </c>
      <c r="C6083" s="57" t="s">
        <v>120</v>
      </c>
      <c r="D6083" s="19" t="str">
        <f t="shared" si="564"/>
        <v>Cyclicals</v>
      </c>
      <c r="E6083" s="19" t="str">
        <f t="shared" si="565"/>
        <v>Cyclicals ex-WEG &amp; Embraer</v>
      </c>
      <c r="F6083" s="100">
        <v>3.5300000000000002E-3</v>
      </c>
      <c r="G6083" s="101">
        <v>7.7030000000000003</v>
      </c>
      <c r="H6083" s="98">
        <v>0.12956000000000001</v>
      </c>
      <c r="I6083" s="20">
        <f t="shared" si="566"/>
        <v>1</v>
      </c>
      <c r="J6083" s="102">
        <f t="shared" si="567"/>
        <v>4.5826301440997017E-4</v>
      </c>
      <c r="K6083" s="102">
        <f t="shared" si="568"/>
        <v>3.5370717382677535E-3</v>
      </c>
      <c r="L6083" s="96">
        <f t="shared" si="569"/>
        <v>3.5300000000000002E-3</v>
      </c>
    </row>
    <row r="6084" spans="1:12" ht="13.95" customHeight="1" x14ac:dyDescent="0.3">
      <c r="A6084" s="94">
        <v>42916</v>
      </c>
      <c r="B6084" s="57" t="s">
        <v>272</v>
      </c>
      <c r="C6084" s="57" t="s">
        <v>120</v>
      </c>
      <c r="D6084" s="19" t="str">
        <f t="shared" si="564"/>
        <v>Cyclicals</v>
      </c>
      <c r="E6084" s="19" t="str">
        <f t="shared" si="565"/>
        <v>Cyclicals ex-WEG &amp; Embraer</v>
      </c>
      <c r="F6084" s="100">
        <v>3.5799999999999998E-3</v>
      </c>
      <c r="G6084" s="101">
        <v>7.94</v>
      </c>
      <c r="H6084" s="98">
        <v>0.13148000000000001</v>
      </c>
      <c r="I6084" s="20">
        <f t="shared" si="566"/>
        <v>1</v>
      </c>
      <c r="J6084" s="102">
        <f t="shared" si="567"/>
        <v>4.5088161209068004E-4</v>
      </c>
      <c r="K6084" s="102">
        <f t="shared" si="568"/>
        <v>3.4292790697496196E-3</v>
      </c>
      <c r="L6084" s="96">
        <f t="shared" si="569"/>
        <v>3.5799999999999998E-3</v>
      </c>
    </row>
    <row r="6085" spans="1:12" ht="13.95" customHeight="1" x14ac:dyDescent="0.3">
      <c r="A6085" s="94">
        <v>42947</v>
      </c>
      <c r="B6085" s="57" t="s">
        <v>272</v>
      </c>
      <c r="C6085" s="57" t="s">
        <v>120</v>
      </c>
      <c r="D6085" s="19" t="str">
        <f t="shared" ref="D6085:D6148" si="570">VLOOKUP(C6085,GicsMap,2,FALSE)</f>
        <v>Cyclicals</v>
      </c>
      <c r="E6085" s="19" t="str">
        <f t="shared" ref="E6085:E6148" si="571">IF(D6085="Cyclicals",IF(COUNTIF(GlobalList,B6085)&gt;0,"WEG &amp; Embraer","Cyclicals ex-WEG &amp; Embraer"),D6085)</f>
        <v>Cyclicals ex-WEG &amp; Embraer</v>
      </c>
      <c r="F6085" s="100">
        <v>3.5400000000000002E-3</v>
      </c>
      <c r="G6085" s="101">
        <v>8.42</v>
      </c>
      <c r="H6085" s="98">
        <v>0.13177</v>
      </c>
      <c r="I6085" s="20">
        <f t="shared" ref="I6085:I6148" si="572">IF(AND(ISNUMBER(G6085),ISNUMBER(H6085),G6085&gt;=PEmin,G6085&lt;=PEmax,H6085&gt;=ROEmin,H6085&lt;=ROEmax),1,0)</f>
        <v>1</v>
      </c>
      <c r="J6085" s="102">
        <f t="shared" ref="J6085:J6148" si="573">IF(I6085=1,F6085/G6085,0)</f>
        <v>4.2042755344418053E-4</v>
      </c>
      <c r="K6085" s="102">
        <f t="shared" ref="K6085:K6148" si="574">IF(I6085=1,J6085/H6085,0)</f>
        <v>3.19061663082781E-3</v>
      </c>
      <c r="L6085" s="96">
        <f t="shared" ref="L6085:L6148" si="575">I6085*F6085</f>
        <v>3.5400000000000002E-3</v>
      </c>
    </row>
    <row r="6086" spans="1:12" ht="13.95" customHeight="1" x14ac:dyDescent="0.3">
      <c r="A6086" s="94">
        <v>42978</v>
      </c>
      <c r="B6086" s="57" t="s">
        <v>272</v>
      </c>
      <c r="C6086" s="57" t="s">
        <v>120</v>
      </c>
      <c r="D6086" s="19" t="str">
        <f t="shared" si="570"/>
        <v>Cyclicals</v>
      </c>
      <c r="E6086" s="19" t="str">
        <f t="shared" si="571"/>
        <v>Cyclicals ex-WEG &amp; Embraer</v>
      </c>
      <c r="F6086" s="100">
        <v>3.1800000000000001E-3</v>
      </c>
      <c r="G6086" s="101">
        <v>7.766</v>
      </c>
      <c r="H6086" s="98">
        <v>0.13222999999999999</v>
      </c>
      <c r="I6086" s="20">
        <f t="shared" si="572"/>
        <v>1</v>
      </c>
      <c r="J6086" s="102">
        <f t="shared" si="573"/>
        <v>4.0947720834406389E-4</v>
      </c>
      <c r="K6086" s="102">
        <f t="shared" si="574"/>
        <v>3.0967042905850708E-3</v>
      </c>
      <c r="L6086" s="96">
        <f t="shared" si="575"/>
        <v>3.1800000000000001E-3</v>
      </c>
    </row>
    <row r="6087" spans="1:12" ht="13.95" customHeight="1" x14ac:dyDescent="0.3">
      <c r="A6087" s="94">
        <v>43008</v>
      </c>
      <c r="B6087" s="57" t="s">
        <v>272</v>
      </c>
      <c r="C6087" s="57" t="s">
        <v>120</v>
      </c>
      <c r="D6087" s="19" t="str">
        <f t="shared" si="570"/>
        <v>Cyclicals</v>
      </c>
      <c r="E6087" s="19" t="str">
        <f t="shared" si="571"/>
        <v>Cyclicals ex-WEG &amp; Embraer</v>
      </c>
      <c r="F6087" s="100">
        <v>3.1700000000000001E-3</v>
      </c>
      <c r="G6087" s="101">
        <v>7.9669999999999996</v>
      </c>
      <c r="H6087" s="98">
        <v>0.13063</v>
      </c>
      <c r="I6087" s="20">
        <f t="shared" si="572"/>
        <v>1</v>
      </c>
      <c r="J6087" s="102">
        <f t="shared" si="573"/>
        <v>3.9789130161917917E-4</v>
      </c>
      <c r="K6087" s="102">
        <f t="shared" si="574"/>
        <v>3.0459412203871941E-3</v>
      </c>
      <c r="L6087" s="96">
        <f t="shared" si="575"/>
        <v>3.1700000000000001E-3</v>
      </c>
    </row>
    <row r="6088" spans="1:12" ht="13.95" customHeight="1" x14ac:dyDescent="0.3">
      <c r="A6088" s="94">
        <v>43039</v>
      </c>
      <c r="B6088" s="57" t="s">
        <v>272</v>
      </c>
      <c r="C6088" s="57" t="s">
        <v>120</v>
      </c>
      <c r="D6088" s="19" t="str">
        <f t="shared" si="570"/>
        <v>Cyclicals</v>
      </c>
      <c r="E6088" s="19" t="str">
        <f t="shared" si="571"/>
        <v>Cyclicals ex-WEG &amp; Embraer</v>
      </c>
      <c r="F6088" s="100">
        <v>3.0400000000000002E-3</v>
      </c>
      <c r="G6088" s="101">
        <v>7.22</v>
      </c>
      <c r="H6088" s="98">
        <v>0.13124</v>
      </c>
      <c r="I6088" s="20">
        <f t="shared" si="572"/>
        <v>1</v>
      </c>
      <c r="J6088" s="102">
        <f t="shared" si="573"/>
        <v>4.2105263157894739E-4</v>
      </c>
      <c r="K6088" s="102">
        <f t="shared" si="574"/>
        <v>3.2082644893245004E-3</v>
      </c>
      <c r="L6088" s="96">
        <f t="shared" si="575"/>
        <v>3.0400000000000002E-3</v>
      </c>
    </row>
    <row r="6089" spans="1:12" ht="13.95" customHeight="1" x14ac:dyDescent="0.3">
      <c r="A6089" s="94">
        <v>43069</v>
      </c>
      <c r="B6089" s="57" t="s">
        <v>272</v>
      </c>
      <c r="C6089" s="57" t="s">
        <v>120</v>
      </c>
      <c r="D6089" s="19" t="str">
        <f t="shared" si="570"/>
        <v>Cyclicals</v>
      </c>
      <c r="E6089" s="19" t="str">
        <f t="shared" si="571"/>
        <v>Cyclicals ex-WEG &amp; Embraer</v>
      </c>
      <c r="F6089" s="100">
        <v>3.1800000000000001E-3</v>
      </c>
      <c r="G6089" s="101">
        <v>7.5720000000000001</v>
      </c>
      <c r="H6089" s="98">
        <v>0.13349</v>
      </c>
      <c r="I6089" s="20">
        <f t="shared" si="572"/>
        <v>1</v>
      </c>
      <c r="J6089" s="102">
        <f t="shared" si="573"/>
        <v>4.1996830427892237E-4</v>
      </c>
      <c r="K6089" s="102">
        <f t="shared" si="574"/>
        <v>3.1460656549473546E-3</v>
      </c>
      <c r="L6089" s="96">
        <f t="shared" si="575"/>
        <v>3.1800000000000001E-3</v>
      </c>
    </row>
    <row r="6090" spans="1:12" ht="13.95" customHeight="1" x14ac:dyDescent="0.3">
      <c r="A6090" s="94">
        <v>43100</v>
      </c>
      <c r="B6090" s="57" t="s">
        <v>272</v>
      </c>
      <c r="C6090" s="57" t="s">
        <v>120</v>
      </c>
      <c r="D6090" s="19" t="str">
        <f t="shared" si="570"/>
        <v>Cyclicals</v>
      </c>
      <c r="E6090" s="19" t="str">
        <f t="shared" si="571"/>
        <v>Cyclicals ex-WEG &amp; Embraer</v>
      </c>
      <c r="F6090" s="100">
        <v>3.3600000000000001E-3</v>
      </c>
      <c r="G6090" s="101">
        <v>8.4890000000000008</v>
      </c>
      <c r="H6090" s="98">
        <v>0.13564000000000001</v>
      </c>
      <c r="I6090" s="20">
        <f t="shared" si="572"/>
        <v>1</v>
      </c>
      <c r="J6090" s="102">
        <f t="shared" si="573"/>
        <v>3.9580633761338198E-4</v>
      </c>
      <c r="K6090" s="102">
        <f t="shared" si="574"/>
        <v>2.9180650074711145E-3</v>
      </c>
      <c r="L6090" s="96">
        <f t="shared" si="575"/>
        <v>3.3600000000000001E-3</v>
      </c>
    </row>
    <row r="6091" spans="1:12" ht="13.95" customHeight="1" x14ac:dyDescent="0.3">
      <c r="A6091" s="94">
        <v>43131</v>
      </c>
      <c r="B6091" s="57" t="s">
        <v>272</v>
      </c>
      <c r="C6091" s="57" t="s">
        <v>120</v>
      </c>
      <c r="D6091" s="19" t="str">
        <f t="shared" si="570"/>
        <v>Cyclicals</v>
      </c>
      <c r="E6091" s="19" t="str">
        <f t="shared" si="571"/>
        <v>Cyclicals ex-WEG &amp; Embraer</v>
      </c>
      <c r="F6091" s="100">
        <v>3.0899999999999999E-3</v>
      </c>
      <c r="G6091" s="101">
        <v>8.5020000000000007</v>
      </c>
      <c r="H6091" s="98">
        <v>0.13397000000000001</v>
      </c>
      <c r="I6091" s="20">
        <f t="shared" si="572"/>
        <v>1</v>
      </c>
      <c r="J6091" s="102">
        <f t="shared" si="573"/>
        <v>3.6344389555398727E-4</v>
      </c>
      <c r="K6091" s="102">
        <f t="shared" si="574"/>
        <v>2.712875237396337E-3</v>
      </c>
      <c r="L6091" s="96">
        <f t="shared" si="575"/>
        <v>3.0899999999999999E-3</v>
      </c>
    </row>
    <row r="6092" spans="1:12" ht="13.95" customHeight="1" x14ac:dyDescent="0.3">
      <c r="A6092" s="94">
        <v>43159</v>
      </c>
      <c r="B6092" s="57" t="s">
        <v>272</v>
      </c>
      <c r="C6092" s="57" t="s">
        <v>120</v>
      </c>
      <c r="D6092" s="19" t="str">
        <f t="shared" si="570"/>
        <v>Cyclicals</v>
      </c>
      <c r="E6092" s="19" t="str">
        <f t="shared" si="571"/>
        <v>Cyclicals ex-WEG &amp; Embraer</v>
      </c>
      <c r="F6092" s="100">
        <v>3.1199999999999999E-3</v>
      </c>
      <c r="G6092" s="101">
        <v>8.3819999999999997</v>
      </c>
      <c r="H6092" s="98">
        <v>0.13482</v>
      </c>
      <c r="I6092" s="20">
        <f t="shared" si="572"/>
        <v>1</v>
      </c>
      <c r="J6092" s="102">
        <f t="shared" si="573"/>
        <v>3.7222619899785256E-4</v>
      </c>
      <c r="K6092" s="102">
        <f t="shared" si="574"/>
        <v>2.7609123201146162E-3</v>
      </c>
      <c r="L6092" s="96">
        <f t="shared" si="575"/>
        <v>3.1199999999999999E-3</v>
      </c>
    </row>
    <row r="6093" spans="1:12" ht="13.95" customHeight="1" x14ac:dyDescent="0.3">
      <c r="A6093" s="94">
        <v>43190</v>
      </c>
      <c r="B6093" s="57" t="s">
        <v>272</v>
      </c>
      <c r="C6093" s="57" t="s">
        <v>120</v>
      </c>
      <c r="D6093" s="19" t="str">
        <f t="shared" si="570"/>
        <v>Cyclicals</v>
      </c>
      <c r="E6093" s="19" t="str">
        <f t="shared" si="571"/>
        <v>Cyclicals ex-WEG &amp; Embraer</v>
      </c>
      <c r="F6093" s="100">
        <v>3.31E-3</v>
      </c>
      <c r="G6093" s="101">
        <v>8.7070000000000007</v>
      </c>
      <c r="H6093" s="98">
        <v>0.14144999999999999</v>
      </c>
      <c r="I6093" s="20">
        <f t="shared" si="572"/>
        <v>1</v>
      </c>
      <c r="J6093" s="102">
        <f t="shared" si="573"/>
        <v>3.8015389916159408E-4</v>
      </c>
      <c r="K6093" s="102">
        <f t="shared" si="574"/>
        <v>2.6875496582650696E-3</v>
      </c>
      <c r="L6093" s="96">
        <f t="shared" si="575"/>
        <v>3.31E-3</v>
      </c>
    </row>
    <row r="6094" spans="1:12" ht="13.95" customHeight="1" x14ac:dyDescent="0.3">
      <c r="A6094" s="94">
        <v>43220</v>
      </c>
      <c r="B6094" s="57" t="s">
        <v>272</v>
      </c>
      <c r="C6094" s="57" t="s">
        <v>120</v>
      </c>
      <c r="D6094" s="19" t="str">
        <f t="shared" si="570"/>
        <v>Cyclicals</v>
      </c>
      <c r="E6094" s="19" t="str">
        <f t="shared" si="571"/>
        <v>Cyclicals ex-WEG &amp; Embraer</v>
      </c>
      <c r="F6094" s="100">
        <v>3.0899999999999999E-3</v>
      </c>
      <c r="G6094" s="101">
        <v>7.883</v>
      </c>
      <c r="H6094" s="98">
        <v>0.14308000000000001</v>
      </c>
      <c r="I6094" s="20">
        <f t="shared" si="572"/>
        <v>1</v>
      </c>
      <c r="J6094" s="102">
        <f t="shared" si="573"/>
        <v>3.9198274768489151E-4</v>
      </c>
      <c r="K6094" s="102">
        <f t="shared" si="574"/>
        <v>2.7396054492933425E-3</v>
      </c>
      <c r="L6094" s="96">
        <f t="shared" si="575"/>
        <v>3.0899999999999999E-3</v>
      </c>
    </row>
    <row r="6095" spans="1:12" ht="13.95" customHeight="1" x14ac:dyDescent="0.3">
      <c r="A6095" s="94">
        <v>43251</v>
      </c>
      <c r="B6095" s="57" t="s">
        <v>272</v>
      </c>
      <c r="C6095" s="57" t="s">
        <v>120</v>
      </c>
      <c r="D6095" s="19" t="str">
        <f t="shared" si="570"/>
        <v>Cyclicals</v>
      </c>
      <c r="E6095" s="19" t="str">
        <f t="shared" si="571"/>
        <v>Cyclicals ex-WEG &amp; Embraer</v>
      </c>
      <c r="F6095" s="100">
        <v>3.0400000000000002E-3</v>
      </c>
      <c r="G6095" s="101">
        <v>6.9180000000000001</v>
      </c>
      <c r="H6095" s="98">
        <v>0.13936000000000001</v>
      </c>
      <c r="I6095" s="20">
        <f t="shared" si="572"/>
        <v>1</v>
      </c>
      <c r="J6095" s="102">
        <f t="shared" si="573"/>
        <v>4.3943336224342295E-4</v>
      </c>
      <c r="K6095" s="102">
        <f t="shared" si="574"/>
        <v>3.1532244707478682E-3</v>
      </c>
      <c r="L6095" s="96">
        <f t="shared" si="575"/>
        <v>3.0400000000000002E-3</v>
      </c>
    </row>
    <row r="6096" spans="1:12" ht="13.95" customHeight="1" x14ac:dyDescent="0.3">
      <c r="A6096" s="94">
        <v>43281</v>
      </c>
      <c r="B6096" s="57" t="s">
        <v>272</v>
      </c>
      <c r="C6096" s="57" t="s">
        <v>120</v>
      </c>
      <c r="D6096" s="19" t="str">
        <f t="shared" si="570"/>
        <v>Cyclicals</v>
      </c>
      <c r="E6096" s="19" t="str">
        <f t="shared" si="571"/>
        <v>Cyclicals ex-WEG &amp; Embraer</v>
      </c>
      <c r="F6096" s="100">
        <v>2.8500000000000001E-3</v>
      </c>
      <c r="G6096" s="101">
        <v>6.06</v>
      </c>
      <c r="H6096" s="98">
        <v>0.13983000000000001</v>
      </c>
      <c r="I6096" s="20">
        <f t="shared" si="572"/>
        <v>1</v>
      </c>
      <c r="J6096" s="102">
        <f t="shared" si="573"/>
        <v>4.7029702970297034E-4</v>
      </c>
      <c r="K6096" s="102">
        <f t="shared" si="574"/>
        <v>3.3633485639917777E-3</v>
      </c>
      <c r="L6096" s="96">
        <f t="shared" si="575"/>
        <v>2.8500000000000001E-3</v>
      </c>
    </row>
    <row r="6097" spans="1:12" ht="13.95" customHeight="1" x14ac:dyDescent="0.3">
      <c r="A6097" s="94">
        <v>43312</v>
      </c>
      <c r="B6097" s="57" t="s">
        <v>272</v>
      </c>
      <c r="C6097" s="57" t="s">
        <v>120</v>
      </c>
      <c r="D6097" s="19" t="str">
        <f t="shared" si="570"/>
        <v>Cyclicals</v>
      </c>
      <c r="E6097" s="19" t="str">
        <f t="shared" si="571"/>
        <v>Cyclicals ex-WEG &amp; Embraer</v>
      </c>
      <c r="F6097" s="100">
        <v>2.8960000000000001E-3</v>
      </c>
      <c r="G6097" s="101">
        <v>6.4720000000000004</v>
      </c>
      <c r="H6097" s="98">
        <v>0.14168</v>
      </c>
      <c r="I6097" s="20">
        <f t="shared" si="572"/>
        <v>1</v>
      </c>
      <c r="J6097" s="102">
        <f t="shared" si="573"/>
        <v>4.4746600741656366E-4</v>
      </c>
      <c r="K6097" s="102">
        <f t="shared" si="574"/>
        <v>3.1582863312857403E-3</v>
      </c>
      <c r="L6097" s="96">
        <f t="shared" si="575"/>
        <v>2.8960000000000001E-3</v>
      </c>
    </row>
    <row r="6098" spans="1:12" ht="13.95" customHeight="1" x14ac:dyDescent="0.3">
      <c r="A6098" s="94">
        <v>43343</v>
      </c>
      <c r="B6098" s="57" t="s">
        <v>272</v>
      </c>
      <c r="C6098" s="57" t="s">
        <v>120</v>
      </c>
      <c r="D6098" s="19" t="str">
        <f t="shared" si="570"/>
        <v>Cyclicals</v>
      </c>
      <c r="E6098" s="19" t="str">
        <f t="shared" si="571"/>
        <v>Cyclicals ex-WEG &amp; Embraer</v>
      </c>
      <c r="F6098" s="100">
        <v>2.9740000000000001E-3</v>
      </c>
      <c r="G6098" s="101">
        <v>6.2960000000000003</v>
      </c>
      <c r="H6098" s="98">
        <v>0.14216999999999999</v>
      </c>
      <c r="I6098" s="20">
        <f t="shared" si="572"/>
        <v>1</v>
      </c>
      <c r="J6098" s="102">
        <f t="shared" si="573"/>
        <v>4.7236340533672171E-4</v>
      </c>
      <c r="K6098" s="102">
        <f t="shared" si="574"/>
        <v>3.3225251834896373E-3</v>
      </c>
      <c r="L6098" s="96">
        <f t="shared" si="575"/>
        <v>2.9740000000000001E-3</v>
      </c>
    </row>
    <row r="6099" spans="1:12" ht="13.95" customHeight="1" x14ac:dyDescent="0.3">
      <c r="A6099" s="94">
        <v>43373</v>
      </c>
      <c r="B6099" s="57" t="s">
        <v>272</v>
      </c>
      <c r="C6099" s="57" t="s">
        <v>120</v>
      </c>
      <c r="D6099" s="19" t="str">
        <f t="shared" si="570"/>
        <v>Cyclicals</v>
      </c>
      <c r="E6099" s="19" t="str">
        <f t="shared" si="571"/>
        <v>Cyclicals ex-WEG &amp; Embraer</v>
      </c>
      <c r="F6099" s="100">
        <v>2.7209999999999999E-3</v>
      </c>
      <c r="G6099" s="101">
        <v>5.8659999999999997</v>
      </c>
      <c r="H6099" s="98">
        <v>0.14365</v>
      </c>
      <c r="I6099" s="20">
        <f t="shared" si="572"/>
        <v>1</v>
      </c>
      <c r="J6099" s="102">
        <f t="shared" si="573"/>
        <v>4.6385952949198775E-4</v>
      </c>
      <c r="K6099" s="102">
        <f t="shared" si="574"/>
        <v>3.2290952279289088E-3</v>
      </c>
      <c r="L6099" s="96">
        <f t="shared" si="575"/>
        <v>2.7209999999999999E-3</v>
      </c>
    </row>
    <row r="6100" spans="1:12" ht="13.95" customHeight="1" x14ac:dyDescent="0.3">
      <c r="A6100" s="94">
        <v>43404</v>
      </c>
      <c r="B6100" s="57" t="s">
        <v>272</v>
      </c>
      <c r="C6100" s="57" t="s">
        <v>120</v>
      </c>
      <c r="D6100" s="19" t="str">
        <f t="shared" si="570"/>
        <v>Cyclicals</v>
      </c>
      <c r="E6100" s="19" t="str">
        <f t="shared" si="571"/>
        <v>Cyclicals ex-WEG &amp; Embraer</v>
      </c>
      <c r="F6100" s="100">
        <v>2.5409999999999999E-3</v>
      </c>
      <c r="G6100" s="101">
        <v>6.1130000000000004</v>
      </c>
      <c r="H6100" s="98">
        <v>0.14102000000000001</v>
      </c>
      <c r="I6100" s="20">
        <f t="shared" si="572"/>
        <v>1</v>
      </c>
      <c r="J6100" s="102">
        <f t="shared" si="573"/>
        <v>4.1567151971208896E-4</v>
      </c>
      <c r="K6100" s="102">
        <f t="shared" si="574"/>
        <v>2.947606862232938E-3</v>
      </c>
      <c r="L6100" s="96">
        <f t="shared" si="575"/>
        <v>2.5409999999999999E-3</v>
      </c>
    </row>
    <row r="6101" spans="1:12" ht="13.95" customHeight="1" x14ac:dyDescent="0.3">
      <c r="A6101" s="94">
        <v>43434</v>
      </c>
      <c r="B6101" s="57" t="s">
        <v>272</v>
      </c>
      <c r="C6101" s="57" t="s">
        <v>120</v>
      </c>
      <c r="D6101" s="19" t="str">
        <f t="shared" si="570"/>
        <v>Cyclicals</v>
      </c>
      <c r="E6101" s="19" t="str">
        <f t="shared" si="571"/>
        <v>Cyclicals ex-WEG &amp; Embraer</v>
      </c>
      <c r="F6101" s="100">
        <v>2.3869999999999998E-3</v>
      </c>
      <c r="G6101" s="101">
        <v>5.7629999999999999</v>
      </c>
      <c r="H6101" s="98">
        <v>0.14210999999999999</v>
      </c>
      <c r="I6101" s="20">
        <f t="shared" si="572"/>
        <v>1</v>
      </c>
      <c r="J6101" s="102">
        <f t="shared" si="573"/>
        <v>4.1419399618254377E-4</v>
      </c>
      <c r="K6101" s="102">
        <f t="shared" si="574"/>
        <v>2.9146013382769956E-3</v>
      </c>
      <c r="L6101" s="96">
        <f t="shared" si="575"/>
        <v>2.3869999999999998E-3</v>
      </c>
    </row>
    <row r="6102" spans="1:12" ht="13.95" customHeight="1" x14ac:dyDescent="0.3">
      <c r="A6102" s="94">
        <v>43465</v>
      </c>
      <c r="B6102" s="57" t="s">
        <v>272</v>
      </c>
      <c r="C6102" s="57" t="s">
        <v>120</v>
      </c>
      <c r="D6102" s="19" t="str">
        <f t="shared" si="570"/>
        <v>Cyclicals</v>
      </c>
      <c r="E6102" s="19" t="str">
        <f t="shared" si="571"/>
        <v>Cyclicals ex-WEG &amp; Embraer</v>
      </c>
      <c r="F6102" s="100">
        <v>2.496E-3</v>
      </c>
      <c r="G6102" s="101">
        <v>6.6109999999999998</v>
      </c>
      <c r="H6102" s="98">
        <v>0.13739999999999999</v>
      </c>
      <c r="I6102" s="20">
        <f t="shared" si="572"/>
        <v>1</v>
      </c>
      <c r="J6102" s="102">
        <f t="shared" si="573"/>
        <v>3.7755256390863715E-4</v>
      </c>
      <c r="K6102" s="102">
        <f t="shared" si="574"/>
        <v>2.7478352540657724E-3</v>
      </c>
      <c r="L6102" s="96">
        <f t="shared" si="575"/>
        <v>2.496E-3</v>
      </c>
    </row>
    <row r="6103" spans="1:12" ht="13.95" customHeight="1" x14ac:dyDescent="0.3">
      <c r="A6103" s="94">
        <v>43496</v>
      </c>
      <c r="B6103" s="57" t="s">
        <v>272</v>
      </c>
      <c r="C6103" s="57" t="s">
        <v>120</v>
      </c>
      <c r="D6103" s="19" t="str">
        <f t="shared" si="570"/>
        <v>Cyclicals</v>
      </c>
      <c r="E6103" s="19" t="str">
        <f t="shared" si="571"/>
        <v>Cyclicals ex-WEG &amp; Embraer</v>
      </c>
      <c r="F6103" s="100">
        <v>2.7810000000000001E-3</v>
      </c>
      <c r="G6103" s="101">
        <v>8.4939999999999998</v>
      </c>
      <c r="H6103" s="98">
        <v>0.14038</v>
      </c>
      <c r="I6103" s="20">
        <f t="shared" si="572"/>
        <v>1</v>
      </c>
      <c r="J6103" s="102">
        <f t="shared" si="573"/>
        <v>3.2740758182246292E-4</v>
      </c>
      <c r="K6103" s="102">
        <f t="shared" si="574"/>
        <v>2.3322950692581772E-3</v>
      </c>
      <c r="L6103" s="96">
        <f t="shared" si="575"/>
        <v>2.7810000000000001E-3</v>
      </c>
    </row>
    <row r="6104" spans="1:12" ht="13.95" customHeight="1" x14ac:dyDescent="0.3">
      <c r="A6104" s="94">
        <v>43524</v>
      </c>
      <c r="B6104" s="57" t="s">
        <v>272</v>
      </c>
      <c r="C6104" s="57" t="s">
        <v>120</v>
      </c>
      <c r="D6104" s="19" t="str">
        <f t="shared" si="570"/>
        <v>Cyclicals</v>
      </c>
      <c r="E6104" s="19" t="str">
        <f t="shared" si="571"/>
        <v>Cyclicals ex-WEG &amp; Embraer</v>
      </c>
      <c r="F6104" s="100">
        <v>2.5850000000000001E-3</v>
      </c>
      <c r="G6104" s="101">
        <v>7.5279999999999996</v>
      </c>
      <c r="H6104" s="98">
        <v>0.15454000000000001</v>
      </c>
      <c r="I6104" s="20">
        <f t="shared" si="572"/>
        <v>1</v>
      </c>
      <c r="J6104" s="102">
        <f t="shared" si="573"/>
        <v>3.4338469713071206E-4</v>
      </c>
      <c r="K6104" s="102">
        <f t="shared" si="574"/>
        <v>2.2219794042365217E-3</v>
      </c>
      <c r="L6104" s="96">
        <f t="shared" si="575"/>
        <v>2.5850000000000001E-3</v>
      </c>
    </row>
    <row r="6105" spans="1:12" ht="13.95" customHeight="1" x14ac:dyDescent="0.3">
      <c r="A6105" s="94">
        <v>43555</v>
      </c>
      <c r="B6105" s="57" t="s">
        <v>272</v>
      </c>
      <c r="C6105" s="57" t="s">
        <v>120</v>
      </c>
      <c r="D6105" s="19" t="str">
        <f t="shared" si="570"/>
        <v>Cyclicals</v>
      </c>
      <c r="E6105" s="19" t="str">
        <f t="shared" si="571"/>
        <v>Cyclicals ex-WEG &amp; Embraer</v>
      </c>
      <c r="F6105" s="100">
        <v>2.6679999999999998E-3</v>
      </c>
      <c r="G6105" s="101">
        <v>7.36</v>
      </c>
      <c r="H6105" s="98">
        <v>0.15557000000000001</v>
      </c>
      <c r="I6105" s="20">
        <f t="shared" si="572"/>
        <v>1</v>
      </c>
      <c r="J6105" s="102">
        <f t="shared" si="573"/>
        <v>3.6249999999999998E-4</v>
      </c>
      <c r="K6105" s="102">
        <f t="shared" si="574"/>
        <v>2.3301407726425399E-3</v>
      </c>
      <c r="L6105" s="96">
        <f t="shared" si="575"/>
        <v>2.6679999999999998E-3</v>
      </c>
    </row>
    <row r="6106" spans="1:12" ht="13.95" customHeight="1" x14ac:dyDescent="0.3">
      <c r="A6106" s="94">
        <v>43585</v>
      </c>
      <c r="B6106" s="57" t="s">
        <v>272</v>
      </c>
      <c r="C6106" s="57" t="s">
        <v>120</v>
      </c>
      <c r="D6106" s="19" t="str">
        <f t="shared" si="570"/>
        <v>Cyclicals</v>
      </c>
      <c r="E6106" s="19" t="str">
        <f t="shared" si="571"/>
        <v>Cyclicals ex-WEG &amp; Embraer</v>
      </c>
      <c r="F6106" s="100">
        <v>2.748E-3</v>
      </c>
      <c r="G6106" s="101">
        <v>7.6070000000000002</v>
      </c>
      <c r="H6106" s="98">
        <v>0.16719999999999999</v>
      </c>
      <c r="I6106" s="20">
        <f t="shared" si="572"/>
        <v>1</v>
      </c>
      <c r="J6106" s="102">
        <f t="shared" si="573"/>
        <v>3.6124622058630206E-4</v>
      </c>
      <c r="K6106" s="102">
        <f t="shared" si="574"/>
        <v>2.1605635202530029E-3</v>
      </c>
      <c r="L6106" s="96">
        <f t="shared" si="575"/>
        <v>2.748E-3</v>
      </c>
    </row>
    <row r="6107" spans="1:12" ht="13.95" customHeight="1" x14ac:dyDescent="0.3">
      <c r="A6107" s="94">
        <v>43616</v>
      </c>
      <c r="B6107" s="57" t="s">
        <v>272</v>
      </c>
      <c r="C6107" s="57" t="s">
        <v>120</v>
      </c>
      <c r="D6107" s="19" t="str">
        <f t="shared" si="570"/>
        <v>Cyclicals</v>
      </c>
      <c r="E6107" s="19" t="str">
        <f t="shared" si="571"/>
        <v>Cyclicals ex-WEG &amp; Embraer</v>
      </c>
      <c r="F6107" s="100">
        <v>3.127E-3</v>
      </c>
      <c r="G6107" s="101">
        <v>8.9830000000000005</v>
      </c>
      <c r="H6107" s="98">
        <v>0.16478999999999999</v>
      </c>
      <c r="I6107" s="20">
        <f t="shared" si="572"/>
        <v>1</v>
      </c>
      <c r="J6107" s="102">
        <f t="shared" si="573"/>
        <v>3.4810197038851159E-4</v>
      </c>
      <c r="K6107" s="102">
        <f t="shared" si="574"/>
        <v>2.1123974172492965E-3</v>
      </c>
      <c r="L6107" s="96">
        <f t="shared" si="575"/>
        <v>3.127E-3</v>
      </c>
    </row>
    <row r="6108" spans="1:12" ht="13.95" customHeight="1" x14ac:dyDescent="0.3">
      <c r="A6108" s="94">
        <v>43646</v>
      </c>
      <c r="B6108" s="57" t="s">
        <v>272</v>
      </c>
      <c r="C6108" s="57" t="s">
        <v>120</v>
      </c>
      <c r="D6108" s="19" t="str">
        <f t="shared" si="570"/>
        <v>Cyclicals</v>
      </c>
      <c r="E6108" s="19" t="str">
        <f t="shared" si="571"/>
        <v>Cyclicals ex-WEG &amp; Embraer</v>
      </c>
      <c r="F6108" s="100">
        <v>3.424E-3</v>
      </c>
      <c r="G6108" s="101">
        <v>10.116</v>
      </c>
      <c r="H6108" s="98">
        <v>0.16486999999999999</v>
      </c>
      <c r="I6108" s="20">
        <f t="shared" si="572"/>
        <v>1</v>
      </c>
      <c r="J6108" s="102">
        <f t="shared" si="573"/>
        <v>3.3847370502174774E-4</v>
      </c>
      <c r="K6108" s="102">
        <f t="shared" si="574"/>
        <v>2.0529732821116501E-3</v>
      </c>
      <c r="L6108" s="96">
        <f t="shared" si="575"/>
        <v>3.424E-3</v>
      </c>
    </row>
    <row r="6109" spans="1:12" ht="13.95" customHeight="1" x14ac:dyDescent="0.3">
      <c r="A6109" s="94">
        <v>43677</v>
      </c>
      <c r="B6109" s="57" t="s">
        <v>272</v>
      </c>
      <c r="C6109" s="57" t="s">
        <v>120</v>
      </c>
      <c r="D6109" s="19" t="str">
        <f t="shared" si="570"/>
        <v>Cyclicals</v>
      </c>
      <c r="E6109" s="19" t="str">
        <f t="shared" si="571"/>
        <v>Cyclicals ex-WEG &amp; Embraer</v>
      </c>
      <c r="F6109" s="100">
        <v>3.5040000000000002E-3</v>
      </c>
      <c r="G6109" s="101">
        <v>10.417</v>
      </c>
      <c r="H6109" s="98">
        <v>0.16367000000000001</v>
      </c>
      <c r="I6109" s="20">
        <f t="shared" si="572"/>
        <v>1</v>
      </c>
      <c r="J6109" s="102">
        <f t="shared" si="573"/>
        <v>3.363732360564462E-4</v>
      </c>
      <c r="K6109" s="102">
        <f t="shared" si="574"/>
        <v>2.0551917642600732E-3</v>
      </c>
      <c r="L6109" s="96">
        <f t="shared" si="575"/>
        <v>3.5040000000000002E-3</v>
      </c>
    </row>
    <row r="6110" spans="1:12" ht="13.95" customHeight="1" x14ac:dyDescent="0.3">
      <c r="A6110" s="94">
        <v>43708</v>
      </c>
      <c r="B6110" s="57" t="s">
        <v>272</v>
      </c>
      <c r="C6110" s="57" t="s">
        <v>120</v>
      </c>
      <c r="D6110" s="19" t="str">
        <f t="shared" si="570"/>
        <v>Cyclicals</v>
      </c>
      <c r="E6110" s="19" t="str">
        <f t="shared" si="571"/>
        <v>Cyclicals ex-WEG &amp; Embraer</v>
      </c>
      <c r="F6110" s="100">
        <v>3.3E-3</v>
      </c>
      <c r="G6110" s="101">
        <v>11.047000000000001</v>
      </c>
      <c r="H6110" s="98">
        <v>0.15922</v>
      </c>
      <c r="I6110" s="20">
        <f t="shared" si="572"/>
        <v>1</v>
      </c>
      <c r="J6110" s="102">
        <f t="shared" si="573"/>
        <v>2.9872363537612019E-4</v>
      </c>
      <c r="K6110" s="102">
        <f t="shared" si="574"/>
        <v>1.8761690451960821E-3</v>
      </c>
      <c r="L6110" s="96">
        <f t="shared" si="575"/>
        <v>3.3E-3</v>
      </c>
    </row>
    <row r="6111" spans="1:12" ht="13.95" customHeight="1" x14ac:dyDescent="0.3">
      <c r="A6111" s="94">
        <v>43738</v>
      </c>
      <c r="B6111" s="57" t="s">
        <v>272</v>
      </c>
      <c r="C6111" s="57" t="s">
        <v>120</v>
      </c>
      <c r="D6111" s="19" t="str">
        <f t="shared" si="570"/>
        <v>Cyclicals</v>
      </c>
      <c r="E6111" s="19" t="str">
        <f t="shared" si="571"/>
        <v>Cyclicals ex-WEG &amp; Embraer</v>
      </c>
      <c r="F6111" s="100">
        <v>2.8549999999999999E-3</v>
      </c>
      <c r="G6111" s="101">
        <v>9.8580000000000005</v>
      </c>
      <c r="H6111" s="98">
        <v>0.15887000000000001</v>
      </c>
      <c r="I6111" s="20">
        <f t="shared" si="572"/>
        <v>1</v>
      </c>
      <c r="J6111" s="102">
        <f t="shared" si="573"/>
        <v>2.8961249746398859E-4</v>
      </c>
      <c r="K6111" s="102">
        <f t="shared" si="574"/>
        <v>1.8229527126832541E-3</v>
      </c>
      <c r="L6111" s="96">
        <f t="shared" si="575"/>
        <v>2.8549999999999999E-3</v>
      </c>
    </row>
    <row r="6112" spans="1:12" ht="13.95" customHeight="1" x14ac:dyDescent="0.3">
      <c r="A6112" s="94">
        <v>43769</v>
      </c>
      <c r="B6112" s="57" t="s">
        <v>272</v>
      </c>
      <c r="C6112" s="57" t="s">
        <v>120</v>
      </c>
      <c r="D6112" s="19" t="str">
        <f t="shared" si="570"/>
        <v>Cyclicals</v>
      </c>
      <c r="E6112" s="19" t="str">
        <f t="shared" si="571"/>
        <v>Cyclicals ex-WEG &amp; Embraer</v>
      </c>
      <c r="F6112" s="100">
        <v>2.7880000000000001E-3</v>
      </c>
      <c r="G6112" s="101">
        <v>10.31</v>
      </c>
      <c r="H6112" s="98">
        <v>0.1585</v>
      </c>
      <c r="I6112" s="20">
        <f t="shared" si="572"/>
        <v>1</v>
      </c>
      <c r="J6112" s="102">
        <f t="shared" si="573"/>
        <v>2.7041707080504364E-4</v>
      </c>
      <c r="K6112" s="102">
        <f t="shared" si="574"/>
        <v>1.7061013930917579E-3</v>
      </c>
      <c r="L6112" s="96">
        <f t="shared" si="575"/>
        <v>2.7880000000000001E-3</v>
      </c>
    </row>
    <row r="6113" spans="1:12" ht="13.95" customHeight="1" x14ac:dyDescent="0.3">
      <c r="A6113" s="94">
        <v>43799</v>
      </c>
      <c r="B6113" s="57" t="s">
        <v>272</v>
      </c>
      <c r="C6113" s="57" t="s">
        <v>120</v>
      </c>
      <c r="D6113" s="19" t="str">
        <f t="shared" si="570"/>
        <v>Cyclicals</v>
      </c>
      <c r="E6113" s="19" t="str">
        <f t="shared" si="571"/>
        <v>Cyclicals ex-WEG &amp; Embraer</v>
      </c>
      <c r="F6113" s="100">
        <v>2.7520000000000001E-3</v>
      </c>
      <c r="G6113" s="101">
        <v>10.843999999999999</v>
      </c>
      <c r="H6113" s="98">
        <v>0.1542</v>
      </c>
      <c r="I6113" s="20">
        <f t="shared" si="572"/>
        <v>1</v>
      </c>
      <c r="J6113" s="102">
        <f t="shared" si="573"/>
        <v>2.5378089265953527E-4</v>
      </c>
      <c r="K6113" s="102">
        <f t="shared" si="574"/>
        <v>1.6457904841733805E-3</v>
      </c>
      <c r="L6113" s="96">
        <f t="shared" si="575"/>
        <v>2.7520000000000001E-3</v>
      </c>
    </row>
    <row r="6114" spans="1:12" ht="13.95" customHeight="1" x14ac:dyDescent="0.3">
      <c r="A6114" s="94">
        <v>43830</v>
      </c>
      <c r="B6114" s="57" t="s">
        <v>272</v>
      </c>
      <c r="C6114" s="57" t="s">
        <v>120</v>
      </c>
      <c r="D6114" s="19" t="str">
        <f t="shared" si="570"/>
        <v>Cyclicals</v>
      </c>
      <c r="E6114" s="19" t="str">
        <f t="shared" si="571"/>
        <v>Cyclicals ex-WEG &amp; Embraer</v>
      </c>
      <c r="F6114" s="100">
        <v>3.1800000000000001E-3</v>
      </c>
      <c r="G6114" s="101">
        <v>13.468</v>
      </c>
      <c r="H6114" s="98">
        <v>0.15379999999999999</v>
      </c>
      <c r="I6114" s="20">
        <f t="shared" si="572"/>
        <v>1</v>
      </c>
      <c r="J6114" s="102">
        <f t="shared" si="573"/>
        <v>2.3611523611523613E-4</v>
      </c>
      <c r="K6114" s="102">
        <f t="shared" si="574"/>
        <v>1.5352095976283234E-3</v>
      </c>
      <c r="L6114" s="96">
        <f t="shared" si="575"/>
        <v>3.1800000000000001E-3</v>
      </c>
    </row>
    <row r="6115" spans="1:12" ht="13.95" customHeight="1" x14ac:dyDescent="0.3">
      <c r="A6115" s="94">
        <v>43861</v>
      </c>
      <c r="B6115" s="57" t="s">
        <v>272</v>
      </c>
      <c r="C6115" s="57" t="s">
        <v>120</v>
      </c>
      <c r="D6115" s="19" t="str">
        <f t="shared" si="570"/>
        <v>Cyclicals</v>
      </c>
      <c r="E6115" s="19" t="str">
        <f t="shared" si="571"/>
        <v>Cyclicals ex-WEG &amp; Embraer</v>
      </c>
      <c r="F6115" s="100">
        <v>3.0100000000000001E-3</v>
      </c>
      <c r="G6115" s="101">
        <v>12.624000000000001</v>
      </c>
      <c r="H6115" s="98">
        <v>0.15396000000000001</v>
      </c>
      <c r="I6115" s="20">
        <f t="shared" si="572"/>
        <v>1</v>
      </c>
      <c r="J6115" s="102">
        <f t="shared" si="573"/>
        <v>2.3843472750316856E-4</v>
      </c>
      <c r="K6115" s="102">
        <f t="shared" si="574"/>
        <v>1.5486797057883122E-3</v>
      </c>
      <c r="L6115" s="96">
        <f t="shared" si="575"/>
        <v>3.0100000000000001E-3</v>
      </c>
    </row>
    <row r="6116" spans="1:12" ht="13.95" customHeight="1" x14ac:dyDescent="0.3">
      <c r="A6116" s="94">
        <v>43890</v>
      </c>
      <c r="B6116" s="57" t="s">
        <v>272</v>
      </c>
      <c r="C6116" s="57" t="s">
        <v>120</v>
      </c>
      <c r="D6116" s="19" t="str">
        <f t="shared" si="570"/>
        <v>Cyclicals</v>
      </c>
      <c r="E6116" s="19" t="str">
        <f t="shared" si="571"/>
        <v>Cyclicals ex-WEG &amp; Embraer</v>
      </c>
      <c r="F6116" s="100">
        <v>3.078E-3</v>
      </c>
      <c r="G6116" s="101">
        <v>11.621</v>
      </c>
      <c r="H6116" s="98">
        <v>0.15576000000000001</v>
      </c>
      <c r="I6116" s="20">
        <f t="shared" si="572"/>
        <v>1</v>
      </c>
      <c r="J6116" s="102">
        <f t="shared" si="573"/>
        <v>2.6486533000602357E-4</v>
      </c>
      <c r="K6116" s="102">
        <f t="shared" si="574"/>
        <v>1.7004707884310706E-3</v>
      </c>
      <c r="L6116" s="96">
        <f t="shared" si="575"/>
        <v>3.078E-3</v>
      </c>
    </row>
    <row r="6117" spans="1:12" ht="13.95" customHeight="1" x14ac:dyDescent="0.3">
      <c r="A6117" s="94">
        <v>43921</v>
      </c>
      <c r="B6117" s="57" t="s">
        <v>272</v>
      </c>
      <c r="C6117" s="57" t="s">
        <v>120</v>
      </c>
      <c r="D6117" s="19" t="str">
        <f t="shared" si="570"/>
        <v>Cyclicals</v>
      </c>
      <c r="E6117" s="19" t="str">
        <f t="shared" si="571"/>
        <v>Cyclicals ex-WEG &amp; Embraer</v>
      </c>
      <c r="F6117" s="100">
        <v>2.764E-3</v>
      </c>
      <c r="G6117" s="101">
        <v>9.7270000000000003</v>
      </c>
      <c r="H6117" s="98">
        <v>9.4540000000000013E-2</v>
      </c>
      <c r="I6117" s="20">
        <f t="shared" si="572"/>
        <v>1</v>
      </c>
      <c r="J6117" s="102">
        <f t="shared" si="573"/>
        <v>2.8415749974298343E-4</v>
      </c>
      <c r="K6117" s="102">
        <f t="shared" si="574"/>
        <v>3.0056854214404842E-3</v>
      </c>
      <c r="L6117" s="96">
        <f t="shared" si="575"/>
        <v>2.764E-3</v>
      </c>
    </row>
    <row r="6118" spans="1:12" ht="13.95" customHeight="1" x14ac:dyDescent="0.3">
      <c r="A6118" s="94">
        <v>43951</v>
      </c>
      <c r="B6118" s="57" t="s">
        <v>272</v>
      </c>
      <c r="C6118" s="57" t="s">
        <v>120</v>
      </c>
      <c r="D6118" s="19" t="str">
        <f t="shared" si="570"/>
        <v>Cyclicals</v>
      </c>
      <c r="E6118" s="19" t="str">
        <f t="shared" si="571"/>
        <v>Cyclicals ex-WEG &amp; Embraer</v>
      </c>
      <c r="F6118" s="100">
        <v>3.0699999999999998E-3</v>
      </c>
      <c r="G6118" s="101">
        <v>15.476000000000001</v>
      </c>
      <c r="H6118" s="98">
        <v>8.2729999999999998E-2</v>
      </c>
      <c r="I6118" s="20">
        <f t="shared" si="572"/>
        <v>1</v>
      </c>
      <c r="J6118" s="102">
        <f t="shared" si="573"/>
        <v>1.9837167226673555E-4</v>
      </c>
      <c r="K6118" s="102">
        <f t="shared" si="574"/>
        <v>2.3978202860719879E-3</v>
      </c>
      <c r="L6118" s="96">
        <f t="shared" si="575"/>
        <v>3.0699999999999998E-3</v>
      </c>
    </row>
    <row r="6119" spans="1:12" ht="13.95" customHeight="1" x14ac:dyDescent="0.3">
      <c r="A6119" s="94">
        <v>43982</v>
      </c>
      <c r="B6119" s="57" t="s">
        <v>272</v>
      </c>
      <c r="C6119" s="57" t="s">
        <v>120</v>
      </c>
      <c r="D6119" s="19" t="str">
        <f t="shared" si="570"/>
        <v>Cyclicals</v>
      </c>
      <c r="E6119" s="19" t="str">
        <f t="shared" si="571"/>
        <v>Cyclicals ex-WEG &amp; Embraer</v>
      </c>
      <c r="F6119" s="100">
        <v>2.8310000000000002E-3</v>
      </c>
      <c r="G6119" s="101">
        <v>12.885999999999999</v>
      </c>
      <c r="H6119" s="98">
        <v>8.5109999999999991E-2</v>
      </c>
      <c r="I6119" s="20">
        <f t="shared" si="572"/>
        <v>1</v>
      </c>
      <c r="J6119" s="102">
        <f t="shared" si="573"/>
        <v>2.1969579388483629E-4</v>
      </c>
      <c r="K6119" s="102">
        <f t="shared" si="574"/>
        <v>2.5813158722222574E-3</v>
      </c>
      <c r="L6119" s="96">
        <f t="shared" si="575"/>
        <v>2.8310000000000002E-3</v>
      </c>
    </row>
    <row r="6120" spans="1:12" ht="13.95" customHeight="1" x14ac:dyDescent="0.3">
      <c r="A6120" s="94">
        <v>44012</v>
      </c>
      <c r="B6120" s="57" t="s">
        <v>272</v>
      </c>
      <c r="C6120" s="57" t="s">
        <v>120</v>
      </c>
      <c r="D6120" s="19" t="str">
        <f t="shared" si="570"/>
        <v>Cyclicals</v>
      </c>
      <c r="E6120" s="19" t="str">
        <f t="shared" si="571"/>
        <v>Cyclicals ex-WEG &amp; Embraer</v>
      </c>
      <c r="F6120" s="100">
        <v>3.0829999999999998E-3</v>
      </c>
      <c r="G6120" s="101">
        <v>14.683999999999999</v>
      </c>
      <c r="H6120" s="98">
        <v>8.9770000000000003E-2</v>
      </c>
      <c r="I6120" s="20">
        <f t="shared" si="572"/>
        <v>1</v>
      </c>
      <c r="J6120" s="102">
        <f t="shared" si="573"/>
        <v>2.0995641514573685E-4</v>
      </c>
      <c r="K6120" s="102">
        <f t="shared" si="574"/>
        <v>2.3388260570985499E-3</v>
      </c>
      <c r="L6120" s="96">
        <f t="shared" si="575"/>
        <v>3.0829999999999998E-3</v>
      </c>
    </row>
    <row r="6121" spans="1:12" ht="13.95" customHeight="1" x14ac:dyDescent="0.3">
      <c r="A6121" s="94">
        <v>44043</v>
      </c>
      <c r="B6121" s="57" t="s">
        <v>272</v>
      </c>
      <c r="C6121" s="57" t="s">
        <v>120</v>
      </c>
      <c r="D6121" s="19" t="str">
        <f t="shared" si="570"/>
        <v>Cyclicals</v>
      </c>
      <c r="E6121" s="19" t="str">
        <f t="shared" si="571"/>
        <v>Cyclicals ex-WEG &amp; Embraer</v>
      </c>
      <c r="F6121" s="100">
        <v>3.0149999999999999E-3</v>
      </c>
      <c r="G6121" s="101">
        <v>15.964</v>
      </c>
      <c r="H6121" s="98">
        <v>0.11441</v>
      </c>
      <c r="I6121" s="20">
        <f t="shared" si="572"/>
        <v>1</v>
      </c>
      <c r="J6121" s="102">
        <f t="shared" si="573"/>
        <v>1.8886244049110497E-4</v>
      </c>
      <c r="K6121" s="102">
        <f t="shared" si="574"/>
        <v>1.6507511624080497E-3</v>
      </c>
      <c r="L6121" s="96">
        <f t="shared" si="575"/>
        <v>3.0149999999999999E-3</v>
      </c>
    </row>
    <row r="6122" spans="1:12" ht="13.95" customHeight="1" x14ac:dyDescent="0.3">
      <c r="A6122" s="94">
        <v>44074</v>
      </c>
      <c r="B6122" s="57" t="s">
        <v>272</v>
      </c>
      <c r="C6122" s="57" t="s">
        <v>120</v>
      </c>
      <c r="D6122" s="19" t="str">
        <f t="shared" si="570"/>
        <v>Cyclicals</v>
      </c>
      <c r="E6122" s="19" t="str">
        <f t="shared" si="571"/>
        <v>Cyclicals ex-WEG &amp; Embraer</v>
      </c>
      <c r="F6122" s="100">
        <v>2.9359999999999998E-3</v>
      </c>
      <c r="G6122" s="101">
        <v>12.855</v>
      </c>
      <c r="H6122" s="98">
        <v>0.12994</v>
      </c>
      <c r="I6122" s="20">
        <f t="shared" si="572"/>
        <v>1</v>
      </c>
      <c r="J6122" s="102">
        <f t="shared" si="573"/>
        <v>2.2839362115908204E-4</v>
      </c>
      <c r="K6122" s="102">
        <f t="shared" si="574"/>
        <v>1.7576852482613671E-3</v>
      </c>
      <c r="L6122" s="96">
        <f t="shared" si="575"/>
        <v>2.9359999999999998E-3</v>
      </c>
    </row>
    <row r="6123" spans="1:12" ht="13.95" customHeight="1" x14ac:dyDescent="0.3">
      <c r="A6123" s="94">
        <v>44104</v>
      </c>
      <c r="B6123" s="57" t="s">
        <v>272</v>
      </c>
      <c r="C6123" s="57" t="s">
        <v>120</v>
      </c>
      <c r="D6123" s="19" t="str">
        <f t="shared" si="570"/>
        <v>Cyclicals</v>
      </c>
      <c r="E6123" s="19" t="str">
        <f t="shared" si="571"/>
        <v>Cyclicals ex-WEG &amp; Embraer</v>
      </c>
      <c r="F6123" s="100">
        <v>2.7789999999999998E-3</v>
      </c>
      <c r="G6123" s="101">
        <v>11.19</v>
      </c>
      <c r="H6123" s="98">
        <v>0.13053000000000001</v>
      </c>
      <c r="I6123" s="20">
        <f t="shared" si="572"/>
        <v>1</v>
      </c>
      <c r="J6123" s="102">
        <f t="shared" si="573"/>
        <v>2.4834673815907058E-4</v>
      </c>
      <c r="K6123" s="102">
        <f t="shared" si="574"/>
        <v>1.9026027592053212E-3</v>
      </c>
      <c r="L6123" s="96">
        <f t="shared" si="575"/>
        <v>2.7789999999999998E-3</v>
      </c>
    </row>
    <row r="6124" spans="1:12" ht="13.95" customHeight="1" x14ac:dyDescent="0.3">
      <c r="A6124" s="94">
        <v>44135</v>
      </c>
      <c r="B6124" s="57" t="s">
        <v>272</v>
      </c>
      <c r="C6124" s="57" t="s">
        <v>120</v>
      </c>
      <c r="D6124" s="19" t="str">
        <f t="shared" si="570"/>
        <v>Cyclicals</v>
      </c>
      <c r="E6124" s="19" t="str">
        <f t="shared" si="571"/>
        <v>Cyclicals ex-WEG &amp; Embraer</v>
      </c>
      <c r="F6124" s="100">
        <v>2.9220000000000001E-3</v>
      </c>
      <c r="G6124" s="101">
        <v>11.13</v>
      </c>
      <c r="H6124" s="98">
        <v>0.13450999999999999</v>
      </c>
      <c r="I6124" s="20">
        <f t="shared" si="572"/>
        <v>1</v>
      </c>
      <c r="J6124" s="102">
        <f t="shared" si="573"/>
        <v>2.6253369272237194E-4</v>
      </c>
      <c r="K6124" s="102">
        <f t="shared" si="574"/>
        <v>1.9517782523408814E-3</v>
      </c>
      <c r="L6124" s="96">
        <f t="shared" si="575"/>
        <v>2.9220000000000001E-3</v>
      </c>
    </row>
    <row r="6125" spans="1:12" ht="13.95" customHeight="1" x14ac:dyDescent="0.3">
      <c r="A6125" s="94">
        <v>44165</v>
      </c>
      <c r="B6125" s="57" t="s">
        <v>272</v>
      </c>
      <c r="C6125" s="57" t="s">
        <v>120</v>
      </c>
      <c r="D6125" s="19" t="str">
        <f t="shared" si="570"/>
        <v>Cyclicals</v>
      </c>
      <c r="E6125" s="19" t="str">
        <f t="shared" si="571"/>
        <v>Cyclicals ex-WEG &amp; Embraer</v>
      </c>
      <c r="F6125" s="100">
        <v>2.8349999999999998E-3</v>
      </c>
      <c r="G6125" s="101">
        <v>12.461</v>
      </c>
      <c r="H6125" s="98">
        <v>0.13006000000000001</v>
      </c>
      <c r="I6125" s="20">
        <f t="shared" si="572"/>
        <v>1</v>
      </c>
      <c r="J6125" s="102">
        <f t="shared" si="573"/>
        <v>2.2750983067169566E-4</v>
      </c>
      <c r="K6125" s="102">
        <f t="shared" si="574"/>
        <v>1.7492682659672125E-3</v>
      </c>
      <c r="L6125" s="96">
        <f t="shared" si="575"/>
        <v>2.8349999999999998E-3</v>
      </c>
    </row>
    <row r="6126" spans="1:12" ht="13.95" customHeight="1" x14ac:dyDescent="0.3">
      <c r="A6126" s="94">
        <v>44196</v>
      </c>
      <c r="B6126" s="57" t="s">
        <v>272</v>
      </c>
      <c r="C6126" s="57" t="s">
        <v>120</v>
      </c>
      <c r="D6126" s="19" t="str">
        <f t="shared" si="570"/>
        <v>Cyclicals</v>
      </c>
      <c r="E6126" s="19" t="str">
        <f t="shared" si="571"/>
        <v>Cyclicals ex-WEG &amp; Embraer</v>
      </c>
      <c r="F6126" s="100">
        <v>2.63E-3</v>
      </c>
      <c r="G6126" s="101">
        <v>12.869</v>
      </c>
      <c r="H6126" s="98">
        <v>0.13250000000000001</v>
      </c>
      <c r="I6126" s="20">
        <f t="shared" si="572"/>
        <v>1</v>
      </c>
      <c r="J6126" s="102">
        <f t="shared" si="573"/>
        <v>2.0436708368948636E-4</v>
      </c>
      <c r="K6126" s="102">
        <f t="shared" si="574"/>
        <v>1.5423930844489537E-3</v>
      </c>
      <c r="L6126" s="96">
        <f t="shared" si="575"/>
        <v>2.63E-3</v>
      </c>
    </row>
    <row r="6127" spans="1:12" ht="13.95" customHeight="1" x14ac:dyDescent="0.3">
      <c r="A6127" s="94">
        <v>44227</v>
      </c>
      <c r="B6127" s="57" t="s">
        <v>272</v>
      </c>
      <c r="C6127" s="57" t="s">
        <v>120</v>
      </c>
      <c r="D6127" s="19" t="str">
        <f t="shared" si="570"/>
        <v>Cyclicals</v>
      </c>
      <c r="E6127" s="19" t="str">
        <f t="shared" si="571"/>
        <v>Cyclicals ex-WEG &amp; Embraer</v>
      </c>
      <c r="F6127" s="100">
        <v>2.6800000000000001E-3</v>
      </c>
      <c r="G6127" s="101">
        <v>12.763</v>
      </c>
      <c r="H6127" s="98">
        <v>0.13564000000000001</v>
      </c>
      <c r="I6127" s="20">
        <f t="shared" si="572"/>
        <v>1</v>
      </c>
      <c r="J6127" s="102">
        <f t="shared" si="573"/>
        <v>2.0998197915850507E-4</v>
      </c>
      <c r="K6127" s="102">
        <f t="shared" si="574"/>
        <v>1.5480830076563333E-3</v>
      </c>
      <c r="L6127" s="96">
        <f t="shared" si="575"/>
        <v>2.6800000000000001E-3</v>
      </c>
    </row>
    <row r="6128" spans="1:12" ht="13.95" customHeight="1" x14ac:dyDescent="0.3">
      <c r="A6128" s="94">
        <v>44255</v>
      </c>
      <c r="B6128" s="57" t="s">
        <v>272</v>
      </c>
      <c r="C6128" s="57" t="s">
        <v>120</v>
      </c>
      <c r="D6128" s="19" t="str">
        <f t="shared" si="570"/>
        <v>Cyclicals</v>
      </c>
      <c r="E6128" s="19" t="str">
        <f t="shared" si="571"/>
        <v>Cyclicals ex-WEG &amp; Embraer</v>
      </c>
      <c r="F6128" s="100">
        <v>2.48E-3</v>
      </c>
      <c r="G6128" s="101">
        <v>10.657</v>
      </c>
      <c r="H6128" s="98">
        <v>0.12998000000000001</v>
      </c>
      <c r="I6128" s="20">
        <f t="shared" si="572"/>
        <v>1</v>
      </c>
      <c r="J6128" s="102">
        <f t="shared" si="573"/>
        <v>2.3271089424791217E-4</v>
      </c>
      <c r="K6128" s="102">
        <f t="shared" si="574"/>
        <v>1.7903592417903688E-3</v>
      </c>
      <c r="L6128" s="96">
        <f t="shared" si="575"/>
        <v>2.48E-3</v>
      </c>
    </row>
    <row r="6129" spans="1:12" ht="13.95" customHeight="1" x14ac:dyDescent="0.3">
      <c r="A6129" s="94">
        <v>44286</v>
      </c>
      <c r="B6129" s="57" t="s">
        <v>272</v>
      </c>
      <c r="C6129" s="57" t="s">
        <v>120</v>
      </c>
      <c r="D6129" s="19" t="str">
        <f t="shared" si="570"/>
        <v>Cyclicals</v>
      </c>
      <c r="E6129" s="19" t="str">
        <f t="shared" si="571"/>
        <v>Cyclicals ex-WEG &amp; Embraer</v>
      </c>
      <c r="F6129" s="100">
        <v>2.5500000000000002E-3</v>
      </c>
      <c r="G6129" s="101">
        <v>11.577</v>
      </c>
      <c r="H6129" s="98">
        <v>0.12377000000000001</v>
      </c>
      <c r="I6129" s="20">
        <f t="shared" si="572"/>
        <v>1</v>
      </c>
      <c r="J6129" s="102">
        <f t="shared" si="573"/>
        <v>2.2026431718061675E-4</v>
      </c>
      <c r="K6129" s="102">
        <f t="shared" si="574"/>
        <v>1.7796260578542195E-3</v>
      </c>
      <c r="L6129" s="96">
        <f t="shared" si="575"/>
        <v>2.5500000000000002E-3</v>
      </c>
    </row>
    <row r="6130" spans="1:12" ht="13.95" customHeight="1" x14ac:dyDescent="0.3">
      <c r="A6130" s="94">
        <v>44316</v>
      </c>
      <c r="B6130" s="57" t="s">
        <v>272</v>
      </c>
      <c r="C6130" s="57" t="s">
        <v>120</v>
      </c>
      <c r="D6130" s="19" t="str">
        <f t="shared" si="570"/>
        <v>Cyclicals</v>
      </c>
      <c r="E6130" s="19" t="str">
        <f t="shared" si="571"/>
        <v>Cyclicals ex-WEG &amp; Embraer</v>
      </c>
      <c r="F6130" s="100">
        <v>2.3700000000000001E-3</v>
      </c>
      <c r="G6130" s="101">
        <v>9.9290000000000003</v>
      </c>
      <c r="H6130" s="98">
        <v>0.14541999999999999</v>
      </c>
      <c r="I6130" s="20">
        <f t="shared" si="572"/>
        <v>1</v>
      </c>
      <c r="J6130" s="102">
        <f t="shared" si="573"/>
        <v>2.3869473260147044E-4</v>
      </c>
      <c r="K6130" s="102">
        <f t="shared" si="574"/>
        <v>1.6414161229643134E-3</v>
      </c>
      <c r="L6130" s="96">
        <f t="shared" si="575"/>
        <v>2.3700000000000001E-3</v>
      </c>
    </row>
    <row r="6131" spans="1:12" ht="13.95" customHeight="1" x14ac:dyDescent="0.3">
      <c r="A6131" s="94">
        <v>44347</v>
      </c>
      <c r="B6131" s="57" t="s">
        <v>272</v>
      </c>
      <c r="C6131" s="57" t="s">
        <v>120</v>
      </c>
      <c r="D6131" s="19" t="str">
        <f t="shared" si="570"/>
        <v>Cyclicals</v>
      </c>
      <c r="E6131" s="19" t="str">
        <f t="shared" si="571"/>
        <v>Cyclicals ex-WEG &amp; Embraer</v>
      </c>
      <c r="F6131" s="100">
        <v>2.2399999999999998E-3</v>
      </c>
      <c r="G6131" s="101">
        <v>9.923</v>
      </c>
      <c r="H6131" s="98">
        <v>0.13347999999999999</v>
      </c>
      <c r="I6131" s="20">
        <f t="shared" si="572"/>
        <v>1</v>
      </c>
      <c r="J6131" s="102">
        <f t="shared" si="573"/>
        <v>2.2573818401693034E-4</v>
      </c>
      <c r="K6131" s="102">
        <f t="shared" si="574"/>
        <v>1.6911760864319026E-3</v>
      </c>
      <c r="L6131" s="96">
        <f t="shared" si="575"/>
        <v>2.2399999999999998E-3</v>
      </c>
    </row>
    <row r="6132" spans="1:12" ht="13.95" customHeight="1" x14ac:dyDescent="0.3">
      <c r="A6132" s="94">
        <v>44377</v>
      </c>
      <c r="B6132" s="57" t="s">
        <v>272</v>
      </c>
      <c r="C6132" s="57" t="s">
        <v>120</v>
      </c>
      <c r="D6132" s="19" t="str">
        <f t="shared" si="570"/>
        <v>Cyclicals</v>
      </c>
      <c r="E6132" s="19" t="str">
        <f t="shared" si="571"/>
        <v>Cyclicals ex-WEG &amp; Embraer</v>
      </c>
      <c r="F6132" s="100">
        <v>2.0899999999999998E-3</v>
      </c>
      <c r="G6132" s="101">
        <v>9.0820000000000007</v>
      </c>
      <c r="H6132" s="98">
        <v>0.13999</v>
      </c>
      <c r="I6132" s="20">
        <f t="shared" si="572"/>
        <v>1</v>
      </c>
      <c r="J6132" s="102">
        <f t="shared" si="573"/>
        <v>2.3012552301255226E-4</v>
      </c>
      <c r="K6132" s="102">
        <f t="shared" si="574"/>
        <v>1.6438711551721712E-3</v>
      </c>
      <c r="L6132" s="96">
        <f t="shared" si="575"/>
        <v>2.0899999999999998E-3</v>
      </c>
    </row>
    <row r="6133" spans="1:12" ht="13.95" customHeight="1" x14ac:dyDescent="0.3">
      <c r="A6133" s="94">
        <v>44408</v>
      </c>
      <c r="B6133" s="57" t="s">
        <v>272</v>
      </c>
      <c r="C6133" s="57" t="s">
        <v>120</v>
      </c>
      <c r="D6133" s="19" t="str">
        <f t="shared" si="570"/>
        <v>Cyclicals</v>
      </c>
      <c r="E6133" s="19" t="str">
        <f t="shared" si="571"/>
        <v>Cyclicals ex-WEG &amp; Embraer</v>
      </c>
      <c r="F6133" s="100">
        <v>1.91E-3</v>
      </c>
      <c r="G6133" s="101">
        <v>7.9160000000000004</v>
      </c>
      <c r="H6133" s="98">
        <v>0.13902999999999999</v>
      </c>
      <c r="I6133" s="20">
        <f t="shared" si="572"/>
        <v>1</v>
      </c>
      <c r="J6133" s="102">
        <f t="shared" si="573"/>
        <v>2.4128347650328449E-4</v>
      </c>
      <c r="K6133" s="102">
        <f t="shared" si="574"/>
        <v>1.7354777853936885E-3</v>
      </c>
      <c r="L6133" s="96">
        <f t="shared" si="575"/>
        <v>1.91E-3</v>
      </c>
    </row>
    <row r="6134" spans="1:12" ht="13.95" customHeight="1" x14ac:dyDescent="0.3">
      <c r="A6134" s="94">
        <v>44439</v>
      </c>
      <c r="B6134" s="57" t="s">
        <v>272</v>
      </c>
      <c r="C6134" s="57" t="s">
        <v>120</v>
      </c>
      <c r="D6134" s="19" t="str">
        <f t="shared" si="570"/>
        <v>Cyclicals</v>
      </c>
      <c r="E6134" s="19" t="str">
        <f t="shared" si="571"/>
        <v>Cyclicals ex-WEG &amp; Embraer</v>
      </c>
      <c r="F6134" s="100">
        <v>1.8799999999999999E-3</v>
      </c>
      <c r="G6134" s="101">
        <v>8.282</v>
      </c>
      <c r="H6134" s="98">
        <v>0.10638</v>
      </c>
      <c r="I6134" s="20">
        <f t="shared" si="572"/>
        <v>1</v>
      </c>
      <c r="J6134" s="102">
        <f t="shared" si="573"/>
        <v>2.2699830958705625E-4</v>
      </c>
      <c r="K6134" s="102">
        <f t="shared" si="574"/>
        <v>2.1338438577463456E-3</v>
      </c>
      <c r="L6134" s="96">
        <f t="shared" si="575"/>
        <v>1.8799999999999999E-3</v>
      </c>
    </row>
    <row r="6135" spans="1:12" ht="13.95" customHeight="1" x14ac:dyDescent="0.3">
      <c r="A6135" s="94">
        <v>44469</v>
      </c>
      <c r="B6135" s="57" t="s">
        <v>272</v>
      </c>
      <c r="C6135" s="57" t="s">
        <v>120</v>
      </c>
      <c r="D6135" s="19" t="str">
        <f t="shared" si="570"/>
        <v>Cyclicals</v>
      </c>
      <c r="E6135" s="19" t="str">
        <f t="shared" si="571"/>
        <v>Cyclicals ex-WEG &amp; Embraer</v>
      </c>
      <c r="F6135" s="100">
        <v>1.6800000000000001E-3</v>
      </c>
      <c r="G6135" s="101">
        <v>7.5209999999999999</v>
      </c>
      <c r="H6135" s="98">
        <v>0.10442</v>
      </c>
      <c r="I6135" s="20">
        <f t="shared" si="572"/>
        <v>1</v>
      </c>
      <c r="J6135" s="102">
        <f t="shared" si="573"/>
        <v>2.2337455125648187E-4</v>
      </c>
      <c r="K6135" s="102">
        <f t="shared" si="574"/>
        <v>2.1391931742624198E-3</v>
      </c>
      <c r="L6135" s="96">
        <f t="shared" si="575"/>
        <v>1.6800000000000001E-3</v>
      </c>
    </row>
    <row r="6136" spans="1:12" ht="13.95" customHeight="1" x14ac:dyDescent="0.3">
      <c r="A6136" s="94">
        <v>44500</v>
      </c>
      <c r="B6136" s="57" t="s">
        <v>272</v>
      </c>
      <c r="C6136" s="57" t="s">
        <v>120</v>
      </c>
      <c r="D6136" s="19" t="str">
        <f t="shared" si="570"/>
        <v>Cyclicals</v>
      </c>
      <c r="E6136" s="19" t="str">
        <f t="shared" si="571"/>
        <v>Cyclicals ex-WEG &amp; Embraer</v>
      </c>
      <c r="F6136" s="100">
        <v>1.5E-3</v>
      </c>
      <c r="G6136" s="101">
        <v>6.165</v>
      </c>
      <c r="H6136" s="98">
        <v>0.10218000000000001</v>
      </c>
      <c r="I6136" s="20">
        <f t="shared" si="572"/>
        <v>1</v>
      </c>
      <c r="J6136" s="102">
        <f t="shared" si="573"/>
        <v>2.4330900243309004E-4</v>
      </c>
      <c r="K6136" s="102">
        <f t="shared" si="574"/>
        <v>2.3811802939233706E-3</v>
      </c>
      <c r="L6136" s="96">
        <f t="shared" si="575"/>
        <v>1.5E-3</v>
      </c>
    </row>
    <row r="6137" spans="1:12" ht="13.95" customHeight="1" x14ac:dyDescent="0.3">
      <c r="A6137" s="94">
        <v>44530</v>
      </c>
      <c r="B6137" s="57" t="s">
        <v>272</v>
      </c>
      <c r="C6137" s="57" t="s">
        <v>120</v>
      </c>
      <c r="D6137" s="19" t="str">
        <f t="shared" si="570"/>
        <v>Cyclicals</v>
      </c>
      <c r="E6137" s="19" t="str">
        <f t="shared" si="571"/>
        <v>Cyclicals ex-WEG &amp; Embraer</v>
      </c>
      <c r="F6137" s="100">
        <v>1.6800000000000001E-3</v>
      </c>
      <c r="G6137" s="101">
        <v>6.9249999999999998</v>
      </c>
      <c r="H6137" s="98">
        <v>0.1096</v>
      </c>
      <c r="I6137" s="20">
        <f t="shared" si="572"/>
        <v>1</v>
      </c>
      <c r="J6137" s="102">
        <f t="shared" si="573"/>
        <v>2.4259927797833938E-4</v>
      </c>
      <c r="K6137" s="102">
        <f t="shared" si="574"/>
        <v>2.2134970618461619E-3</v>
      </c>
      <c r="L6137" s="96">
        <f t="shared" si="575"/>
        <v>1.6800000000000001E-3</v>
      </c>
    </row>
    <row r="6138" spans="1:12" ht="13.95" customHeight="1" x14ac:dyDescent="0.3">
      <c r="A6138" s="94">
        <v>44561</v>
      </c>
      <c r="B6138" s="57" t="s">
        <v>272</v>
      </c>
      <c r="C6138" s="57" t="s">
        <v>120</v>
      </c>
      <c r="D6138" s="19" t="str">
        <f t="shared" si="570"/>
        <v>Cyclicals</v>
      </c>
      <c r="E6138" s="19" t="str">
        <f t="shared" si="571"/>
        <v>Cyclicals ex-WEG &amp; Embraer</v>
      </c>
      <c r="F6138" s="100">
        <v>1.7700000000000001E-3</v>
      </c>
      <c r="G6138" s="101">
        <v>7.5270000000000001</v>
      </c>
      <c r="H6138" s="98">
        <v>0.13095000000000001</v>
      </c>
      <c r="I6138" s="20">
        <f t="shared" si="572"/>
        <v>1</v>
      </c>
      <c r="J6138" s="102">
        <f t="shared" si="573"/>
        <v>2.3515344758868076E-4</v>
      </c>
      <c r="K6138" s="102">
        <f t="shared" si="574"/>
        <v>1.7957498861296735E-3</v>
      </c>
      <c r="L6138" s="96">
        <f t="shared" si="575"/>
        <v>1.7700000000000001E-3</v>
      </c>
    </row>
    <row r="6139" spans="1:12" ht="13.95" customHeight="1" x14ac:dyDescent="0.3">
      <c r="A6139" s="94">
        <v>44592</v>
      </c>
      <c r="B6139" s="57" t="s">
        <v>272</v>
      </c>
      <c r="C6139" s="57" t="s">
        <v>120</v>
      </c>
      <c r="D6139" s="19" t="str">
        <f t="shared" si="570"/>
        <v>Cyclicals</v>
      </c>
      <c r="E6139" s="19" t="str">
        <f t="shared" si="571"/>
        <v>Cyclicals ex-WEG &amp; Embraer</v>
      </c>
      <c r="F6139" s="100">
        <v>1.8500000000000001E-3</v>
      </c>
      <c r="G6139" s="101">
        <v>9.0150000000000006</v>
      </c>
      <c r="H6139" s="98">
        <v>0.11454</v>
      </c>
      <c r="I6139" s="20">
        <f t="shared" si="572"/>
        <v>1</v>
      </c>
      <c r="J6139" s="102">
        <f t="shared" si="573"/>
        <v>2.0521353300055462E-4</v>
      </c>
      <c r="K6139" s="102">
        <f t="shared" si="574"/>
        <v>1.7916320324825792E-3</v>
      </c>
      <c r="L6139" s="96">
        <f t="shared" si="575"/>
        <v>1.8500000000000001E-3</v>
      </c>
    </row>
    <row r="6140" spans="1:12" ht="13.95" customHeight="1" x14ac:dyDescent="0.3">
      <c r="A6140" s="94">
        <v>44620</v>
      </c>
      <c r="B6140" s="57" t="s">
        <v>272</v>
      </c>
      <c r="C6140" s="57" t="s">
        <v>120</v>
      </c>
      <c r="D6140" s="19" t="str">
        <f t="shared" si="570"/>
        <v>Cyclicals</v>
      </c>
      <c r="E6140" s="19" t="str">
        <f t="shared" si="571"/>
        <v>Cyclicals ex-WEG &amp; Embraer</v>
      </c>
      <c r="F6140" s="100">
        <v>1.6299999999999999E-3</v>
      </c>
      <c r="G6140" s="101">
        <v>7.952</v>
      </c>
      <c r="H6140" s="98">
        <v>0.11523</v>
      </c>
      <c r="I6140" s="20">
        <f t="shared" si="572"/>
        <v>1</v>
      </c>
      <c r="J6140" s="102">
        <f t="shared" si="573"/>
        <v>2.049798792756539E-4</v>
      </c>
      <c r="K6140" s="102">
        <f t="shared" si="574"/>
        <v>1.7788759808700331E-3</v>
      </c>
      <c r="L6140" s="96">
        <f t="shared" si="575"/>
        <v>1.6299999999999999E-3</v>
      </c>
    </row>
    <row r="6141" spans="1:12" ht="13.95" customHeight="1" x14ac:dyDescent="0.3">
      <c r="A6141" s="94">
        <v>44651</v>
      </c>
      <c r="B6141" s="57" t="s">
        <v>272</v>
      </c>
      <c r="C6141" s="57" t="s">
        <v>120</v>
      </c>
      <c r="D6141" s="19" t="str">
        <f t="shared" si="570"/>
        <v>Cyclicals</v>
      </c>
      <c r="E6141" s="19" t="str">
        <f t="shared" si="571"/>
        <v>Cyclicals ex-WEG &amp; Embraer</v>
      </c>
      <c r="F6141" s="100">
        <v>1.67E-3</v>
      </c>
      <c r="G6141" s="101">
        <v>8.0869999999999997</v>
      </c>
      <c r="H6141" s="98">
        <v>0.12952</v>
      </c>
      <c r="I6141" s="20">
        <f t="shared" si="572"/>
        <v>1</v>
      </c>
      <c r="J6141" s="102">
        <f t="shared" si="573"/>
        <v>2.0650426610609621E-4</v>
      </c>
      <c r="K6141" s="102">
        <f t="shared" si="574"/>
        <v>1.5943813010044488E-3</v>
      </c>
      <c r="L6141" s="96">
        <f t="shared" si="575"/>
        <v>1.67E-3</v>
      </c>
    </row>
    <row r="6142" spans="1:12" ht="13.95" customHeight="1" x14ac:dyDescent="0.3">
      <c r="A6142" s="94">
        <v>44681</v>
      </c>
      <c r="B6142" s="57" t="s">
        <v>272</v>
      </c>
      <c r="C6142" s="57" t="s">
        <v>120</v>
      </c>
      <c r="D6142" s="19" t="str">
        <f t="shared" si="570"/>
        <v>Cyclicals</v>
      </c>
      <c r="E6142" s="19" t="str">
        <f t="shared" si="571"/>
        <v>Cyclicals ex-WEG &amp; Embraer</v>
      </c>
      <c r="F6142" s="100">
        <v>1.5100000000000001E-3</v>
      </c>
      <c r="G6142" s="101">
        <v>7.141</v>
      </c>
      <c r="H6142" s="98">
        <v>9.6679999999999988E-2</v>
      </c>
      <c r="I6142" s="20">
        <f t="shared" si="572"/>
        <v>1</v>
      </c>
      <c r="J6142" s="102">
        <f t="shared" si="573"/>
        <v>2.1145497829435655E-4</v>
      </c>
      <c r="K6142" s="102">
        <f t="shared" si="574"/>
        <v>2.1871636149602457E-3</v>
      </c>
      <c r="L6142" s="96">
        <f t="shared" si="575"/>
        <v>1.5100000000000001E-3</v>
      </c>
    </row>
    <row r="6143" spans="1:12" ht="13.95" customHeight="1" x14ac:dyDescent="0.3">
      <c r="A6143" s="94">
        <v>44712</v>
      </c>
      <c r="B6143" s="57" t="s">
        <v>272</v>
      </c>
      <c r="C6143" s="57" t="s">
        <v>120</v>
      </c>
      <c r="D6143" s="19" t="str">
        <f t="shared" si="570"/>
        <v>Cyclicals</v>
      </c>
      <c r="E6143" s="19" t="str">
        <f t="shared" si="571"/>
        <v>Cyclicals ex-WEG &amp; Embraer</v>
      </c>
      <c r="F6143" s="100">
        <v>1.39E-3</v>
      </c>
      <c r="G6143" s="101">
        <v>7.008</v>
      </c>
      <c r="H6143" s="98">
        <v>0.10077999999999999</v>
      </c>
      <c r="I6143" s="20">
        <f t="shared" si="572"/>
        <v>1</v>
      </c>
      <c r="J6143" s="102">
        <f t="shared" si="573"/>
        <v>1.9834474885844749E-4</v>
      </c>
      <c r="K6143" s="102">
        <f t="shared" si="574"/>
        <v>1.9680963371546687E-3</v>
      </c>
      <c r="L6143" s="96">
        <f t="shared" si="575"/>
        <v>1.39E-3</v>
      </c>
    </row>
    <row r="6144" spans="1:12" ht="13.95" customHeight="1" x14ac:dyDescent="0.3">
      <c r="A6144" s="94">
        <v>44742</v>
      </c>
      <c r="B6144" s="57" t="s">
        <v>272</v>
      </c>
      <c r="C6144" s="57" t="s">
        <v>120</v>
      </c>
      <c r="D6144" s="19" t="str">
        <f t="shared" si="570"/>
        <v>Cyclicals</v>
      </c>
      <c r="E6144" s="19" t="str">
        <f t="shared" si="571"/>
        <v>Cyclicals ex-WEG &amp; Embraer</v>
      </c>
      <c r="F6144" s="100">
        <v>1.2600000000000001E-3</v>
      </c>
      <c r="G6144" s="101">
        <v>5.9320000000000004</v>
      </c>
      <c r="H6144" s="98">
        <v>0.12767000000000001</v>
      </c>
      <c r="I6144" s="20">
        <f t="shared" si="572"/>
        <v>1</v>
      </c>
      <c r="J6144" s="102">
        <f t="shared" si="573"/>
        <v>2.124072825354012E-4</v>
      </c>
      <c r="K6144" s="102">
        <f t="shared" si="574"/>
        <v>1.6637211759646057E-3</v>
      </c>
      <c r="L6144" s="96">
        <f t="shared" si="575"/>
        <v>1.2600000000000001E-3</v>
      </c>
    </row>
    <row r="6145" spans="1:12" ht="13.95" customHeight="1" x14ac:dyDescent="0.3">
      <c r="A6145" s="94">
        <v>44773</v>
      </c>
      <c r="B6145" s="57" t="s">
        <v>272</v>
      </c>
      <c r="C6145" s="57" t="s">
        <v>120</v>
      </c>
      <c r="D6145" s="19" t="str">
        <f t="shared" si="570"/>
        <v>Cyclicals</v>
      </c>
      <c r="E6145" s="19" t="str">
        <f t="shared" si="571"/>
        <v>Cyclicals ex-WEG &amp; Embraer</v>
      </c>
      <c r="F6145" s="100">
        <v>1.41E-3</v>
      </c>
      <c r="G6145" s="101">
        <v>8.1460000000000008</v>
      </c>
      <c r="H6145" s="98">
        <v>0.11422</v>
      </c>
      <c r="I6145" s="20">
        <f t="shared" si="572"/>
        <v>1</v>
      </c>
      <c r="J6145" s="102">
        <f t="shared" si="573"/>
        <v>1.7309108765038055E-4</v>
      </c>
      <c r="K6145" s="102">
        <f t="shared" si="574"/>
        <v>1.5154183825107734E-3</v>
      </c>
      <c r="L6145" s="96">
        <f t="shared" si="575"/>
        <v>1.41E-3</v>
      </c>
    </row>
    <row r="6146" spans="1:12" ht="13.95" customHeight="1" x14ac:dyDescent="0.3">
      <c r="A6146" s="94">
        <v>44804</v>
      </c>
      <c r="B6146" s="57" t="s">
        <v>272</v>
      </c>
      <c r="C6146" s="57" t="s">
        <v>120</v>
      </c>
      <c r="D6146" s="19" t="str">
        <f t="shared" si="570"/>
        <v>Cyclicals</v>
      </c>
      <c r="E6146" s="19" t="str">
        <f t="shared" si="571"/>
        <v>Cyclicals ex-WEG &amp; Embraer</v>
      </c>
      <c r="F6146" s="100">
        <v>1.5399999999999999E-3</v>
      </c>
      <c r="G6146" s="101">
        <v>9.8149999999999995</v>
      </c>
      <c r="H6146" s="98">
        <v>0.11685</v>
      </c>
      <c r="I6146" s="20">
        <f t="shared" si="572"/>
        <v>1</v>
      </c>
      <c r="J6146" s="102">
        <f t="shared" si="573"/>
        <v>1.5690269994905756E-4</v>
      </c>
      <c r="K6146" s="102">
        <f t="shared" si="574"/>
        <v>1.3427702177925336E-3</v>
      </c>
      <c r="L6146" s="96">
        <f t="shared" si="575"/>
        <v>1.5399999999999999E-3</v>
      </c>
    </row>
    <row r="6147" spans="1:12" ht="13.95" customHeight="1" x14ac:dyDescent="0.3">
      <c r="A6147" s="94">
        <v>44834</v>
      </c>
      <c r="B6147" s="57" t="s">
        <v>272</v>
      </c>
      <c r="C6147" s="57" t="s">
        <v>120</v>
      </c>
      <c r="D6147" s="19" t="str">
        <f t="shared" si="570"/>
        <v>Cyclicals</v>
      </c>
      <c r="E6147" s="19" t="str">
        <f t="shared" si="571"/>
        <v>Cyclicals ex-WEG &amp; Embraer</v>
      </c>
      <c r="F6147" s="100">
        <v>1.7899999999999999E-3</v>
      </c>
      <c r="G6147" s="101">
        <v>12.46</v>
      </c>
      <c r="H6147" s="98">
        <v>0.10569000000000001</v>
      </c>
      <c r="I6147" s="20">
        <f t="shared" si="572"/>
        <v>1</v>
      </c>
      <c r="J6147" s="102">
        <f t="shared" si="573"/>
        <v>1.436597110754414E-4</v>
      </c>
      <c r="K6147" s="102">
        <f t="shared" si="574"/>
        <v>1.3592554742685344E-3</v>
      </c>
      <c r="L6147" s="96">
        <f t="shared" si="575"/>
        <v>1.7899999999999999E-3</v>
      </c>
    </row>
    <row r="6148" spans="1:12" ht="13.95" customHeight="1" x14ac:dyDescent="0.3">
      <c r="A6148" s="94">
        <v>44865</v>
      </c>
      <c r="B6148" s="57" t="s">
        <v>272</v>
      </c>
      <c r="C6148" s="57" t="s">
        <v>120</v>
      </c>
      <c r="D6148" s="19" t="str">
        <f t="shared" si="570"/>
        <v>Cyclicals</v>
      </c>
      <c r="E6148" s="19" t="str">
        <f t="shared" si="571"/>
        <v>Cyclicals ex-WEG &amp; Embraer</v>
      </c>
      <c r="F6148" s="100">
        <v>1.39E-3</v>
      </c>
      <c r="G6148" s="101">
        <v>10.342000000000001</v>
      </c>
      <c r="H6148" s="98">
        <v>9.3960000000000002E-2</v>
      </c>
      <c r="I6148" s="20">
        <f t="shared" si="572"/>
        <v>1</v>
      </c>
      <c r="J6148" s="102">
        <f t="shared" si="573"/>
        <v>1.3440340359698315E-4</v>
      </c>
      <c r="K6148" s="102">
        <f t="shared" si="574"/>
        <v>1.4304321370475004E-3</v>
      </c>
      <c r="L6148" s="96">
        <f t="shared" si="575"/>
        <v>1.39E-3</v>
      </c>
    </row>
    <row r="6149" spans="1:12" ht="13.95" customHeight="1" x14ac:dyDescent="0.3">
      <c r="A6149" s="94">
        <v>44895</v>
      </c>
      <c r="B6149" s="57" t="s">
        <v>272</v>
      </c>
      <c r="C6149" s="57" t="s">
        <v>120</v>
      </c>
      <c r="D6149" s="19" t="str">
        <f t="shared" ref="D6149:D6212" si="576">VLOOKUP(C6149,GicsMap,2,FALSE)</f>
        <v>Cyclicals</v>
      </c>
      <c r="E6149" s="19" t="str">
        <f t="shared" ref="E6149:E6212" si="577">IF(D6149="Cyclicals",IF(COUNTIF(GlobalList,B6149)&gt;0,"WEG &amp; Embraer","Cyclicals ex-WEG &amp; Embraer"),D6149)</f>
        <v>Cyclicals ex-WEG &amp; Embraer</v>
      </c>
      <c r="F6149" s="100">
        <v>1.23E-3</v>
      </c>
      <c r="G6149" s="101">
        <v>9.0310000000000006</v>
      </c>
      <c r="H6149" s="98">
        <v>8.1540000000000001E-2</v>
      </c>
      <c r="I6149" s="20">
        <f t="shared" ref="I6149:I6212" si="578">IF(AND(ISNUMBER(G6149),ISNUMBER(H6149),G6149&gt;=PEmin,G6149&lt;=PEmax,H6149&gt;=ROEmin,H6149&lt;=ROEmax),1,0)</f>
        <v>1</v>
      </c>
      <c r="J6149" s="102">
        <f t="shared" ref="J6149:J6212" si="579">IF(I6149=1,F6149/G6149,0)</f>
        <v>1.3619754180046504E-4</v>
      </c>
      <c r="K6149" s="102">
        <f t="shared" ref="K6149:K6212" si="580">IF(I6149=1,J6149/H6149,0)</f>
        <v>1.6703156953699417E-3</v>
      </c>
      <c r="L6149" s="96">
        <f t="shared" ref="L6149:L6212" si="581">I6149*F6149</f>
        <v>1.23E-3</v>
      </c>
    </row>
    <row r="6150" spans="1:12" ht="13.95" customHeight="1" x14ac:dyDescent="0.3">
      <c r="A6150" s="94">
        <v>44926</v>
      </c>
      <c r="B6150" s="57" t="s">
        <v>272</v>
      </c>
      <c r="C6150" s="57" t="s">
        <v>120</v>
      </c>
      <c r="D6150" s="19" t="str">
        <f t="shared" si="576"/>
        <v>Cyclicals</v>
      </c>
      <c r="E6150" s="19" t="str">
        <f t="shared" si="577"/>
        <v>Cyclicals ex-WEG &amp; Embraer</v>
      </c>
      <c r="F6150" s="100">
        <v>1.1900000000000001E-3</v>
      </c>
      <c r="G6150" s="101">
        <v>7.9290000000000003</v>
      </c>
      <c r="H6150" s="98">
        <v>6.1580000000000003E-2</v>
      </c>
      <c r="I6150" s="20">
        <f t="shared" si="578"/>
        <v>1</v>
      </c>
      <c r="J6150" s="102">
        <f t="shared" si="579"/>
        <v>1.5008197755076304E-4</v>
      </c>
      <c r="K6150" s="102">
        <f t="shared" si="580"/>
        <v>2.4371870339519818E-3</v>
      </c>
      <c r="L6150" s="96">
        <f t="shared" si="581"/>
        <v>1.1900000000000001E-3</v>
      </c>
    </row>
    <row r="6151" spans="1:12" ht="13.95" customHeight="1" x14ac:dyDescent="0.3">
      <c r="A6151" s="94">
        <v>44957</v>
      </c>
      <c r="B6151" s="57" t="s">
        <v>272</v>
      </c>
      <c r="C6151" s="57" t="s">
        <v>120</v>
      </c>
      <c r="D6151" s="19" t="str">
        <f t="shared" si="576"/>
        <v>Cyclicals</v>
      </c>
      <c r="E6151" s="19" t="str">
        <f t="shared" si="577"/>
        <v>Cyclicals ex-WEG &amp; Embraer</v>
      </c>
      <c r="F6151" s="100">
        <v>1.07E-3</v>
      </c>
      <c r="G6151" s="101">
        <v>8.2620000000000005</v>
      </c>
      <c r="H6151" s="98">
        <v>6.8729999999999999E-2</v>
      </c>
      <c r="I6151" s="20">
        <f t="shared" si="578"/>
        <v>1</v>
      </c>
      <c r="J6151" s="102">
        <f t="shared" si="579"/>
        <v>1.2950859356088113E-4</v>
      </c>
      <c r="K6151" s="102">
        <f t="shared" si="580"/>
        <v>1.8843095236560619E-3</v>
      </c>
      <c r="L6151" s="96">
        <f t="shared" si="581"/>
        <v>1.07E-3</v>
      </c>
    </row>
    <row r="6152" spans="1:12" ht="13.95" customHeight="1" x14ac:dyDescent="0.3">
      <c r="A6152" s="94">
        <v>44985</v>
      </c>
      <c r="B6152" s="57" t="s">
        <v>272</v>
      </c>
      <c r="C6152" s="57" t="s">
        <v>120</v>
      </c>
      <c r="D6152" s="19" t="str">
        <f t="shared" si="576"/>
        <v>Cyclicals</v>
      </c>
      <c r="E6152" s="19" t="str">
        <f t="shared" si="577"/>
        <v>Cyclicals ex-WEG &amp; Embraer</v>
      </c>
      <c r="F6152" s="100">
        <v>9.7999999999999997E-4</v>
      </c>
      <c r="G6152" s="101">
        <v>6.3419999999999996</v>
      </c>
      <c r="H6152" s="98">
        <v>7.6350000000000001E-2</v>
      </c>
      <c r="I6152" s="20">
        <f t="shared" si="578"/>
        <v>1</v>
      </c>
      <c r="J6152" s="102">
        <f t="shared" si="579"/>
        <v>1.5452538631346578E-4</v>
      </c>
      <c r="K6152" s="102">
        <f t="shared" si="580"/>
        <v>2.0239081377009271E-3</v>
      </c>
      <c r="L6152" s="96">
        <f t="shared" si="581"/>
        <v>9.7999999999999997E-4</v>
      </c>
    </row>
    <row r="6153" spans="1:12" ht="13.95" customHeight="1" x14ac:dyDescent="0.3">
      <c r="A6153" s="94">
        <v>45016</v>
      </c>
      <c r="B6153" s="57" t="s">
        <v>272</v>
      </c>
      <c r="C6153" s="57" t="s">
        <v>120</v>
      </c>
      <c r="D6153" s="19" t="str">
        <f t="shared" si="576"/>
        <v>Cyclicals</v>
      </c>
      <c r="E6153" s="19" t="str">
        <f t="shared" si="577"/>
        <v>Cyclicals ex-WEG &amp; Embraer</v>
      </c>
      <c r="F6153" s="100">
        <v>1.09E-3</v>
      </c>
      <c r="G6153" s="101">
        <v>8.0990000000000002</v>
      </c>
      <c r="H6153" s="98">
        <v>6.966E-2</v>
      </c>
      <c r="I6153" s="20">
        <f t="shared" si="578"/>
        <v>1</v>
      </c>
      <c r="J6153" s="102">
        <f t="shared" si="579"/>
        <v>1.3458451660698851E-4</v>
      </c>
      <c r="K6153" s="102">
        <f t="shared" si="580"/>
        <v>1.9320200489088214E-3</v>
      </c>
      <c r="L6153" s="96">
        <f t="shared" si="581"/>
        <v>1.09E-3</v>
      </c>
    </row>
    <row r="6154" spans="1:12" ht="13.95" customHeight="1" x14ac:dyDescent="0.3">
      <c r="A6154" s="94">
        <v>45046</v>
      </c>
      <c r="B6154" s="57" t="s">
        <v>272</v>
      </c>
      <c r="C6154" s="57" t="s">
        <v>120</v>
      </c>
      <c r="D6154" s="19" t="str">
        <f t="shared" si="576"/>
        <v>Cyclicals</v>
      </c>
      <c r="E6154" s="19" t="str">
        <f t="shared" si="577"/>
        <v>Cyclicals ex-WEG &amp; Embraer</v>
      </c>
      <c r="F6154" s="100">
        <v>1.1999999999999999E-3</v>
      </c>
      <c r="G6154" s="101">
        <v>9.0150000000000006</v>
      </c>
      <c r="H6154" s="98">
        <v>6.3799999999999996E-2</v>
      </c>
      <c r="I6154" s="20">
        <f t="shared" si="578"/>
        <v>1</v>
      </c>
      <c r="J6154" s="102">
        <f t="shared" si="579"/>
        <v>1.3311148086522461E-4</v>
      </c>
      <c r="K6154" s="102">
        <f t="shared" si="580"/>
        <v>2.0863868474173138E-3</v>
      </c>
      <c r="L6154" s="96">
        <f t="shared" si="581"/>
        <v>1.1999999999999999E-3</v>
      </c>
    </row>
    <row r="6155" spans="1:12" ht="13.95" customHeight="1" x14ac:dyDescent="0.3">
      <c r="A6155" s="94">
        <v>45077</v>
      </c>
      <c r="B6155" s="57" t="s">
        <v>272</v>
      </c>
      <c r="C6155" s="57" t="s">
        <v>120</v>
      </c>
      <c r="D6155" s="19" t="str">
        <f t="shared" si="576"/>
        <v>Cyclicals</v>
      </c>
      <c r="E6155" s="19" t="str">
        <f t="shared" si="577"/>
        <v>Cyclicals ex-WEG &amp; Embraer</v>
      </c>
      <c r="F6155" s="100">
        <v>1.6199999999999999E-3</v>
      </c>
      <c r="G6155" s="101">
        <v>13.65</v>
      </c>
      <c r="H6155" s="98">
        <v>7.1790000000000007E-2</v>
      </c>
      <c r="I6155" s="20">
        <f t="shared" si="578"/>
        <v>1</v>
      </c>
      <c r="J6155" s="102">
        <f t="shared" si="579"/>
        <v>1.1868131868131868E-4</v>
      </c>
      <c r="K6155" s="102">
        <f t="shared" si="580"/>
        <v>1.6531734041136464E-3</v>
      </c>
      <c r="L6155" s="96">
        <f t="shared" si="581"/>
        <v>1.6199999999999999E-3</v>
      </c>
    </row>
    <row r="6156" spans="1:12" ht="13.95" customHeight="1" x14ac:dyDescent="0.3">
      <c r="A6156" s="94">
        <v>45107</v>
      </c>
      <c r="B6156" s="57" t="s">
        <v>272</v>
      </c>
      <c r="C6156" s="57" t="s">
        <v>120</v>
      </c>
      <c r="D6156" s="19" t="str">
        <f t="shared" si="576"/>
        <v>Cyclicals</v>
      </c>
      <c r="E6156" s="19" t="str">
        <f t="shared" si="577"/>
        <v>Cyclicals ex-WEG &amp; Embraer</v>
      </c>
      <c r="F6156" s="100">
        <v>1.72E-3</v>
      </c>
      <c r="G6156" s="101">
        <v>11.541</v>
      </c>
      <c r="H6156" s="98">
        <v>8.632999999999999E-2</v>
      </c>
      <c r="I6156" s="20">
        <f t="shared" si="578"/>
        <v>1</v>
      </c>
      <c r="J6156" s="102">
        <f t="shared" si="579"/>
        <v>1.4903387921323975E-4</v>
      </c>
      <c r="K6156" s="102">
        <f t="shared" si="580"/>
        <v>1.726327802771224E-3</v>
      </c>
      <c r="L6156" s="96">
        <f t="shared" si="581"/>
        <v>1.72E-3</v>
      </c>
    </row>
    <row r="6157" spans="1:12" ht="13.95" customHeight="1" x14ac:dyDescent="0.3">
      <c r="A6157" s="94">
        <v>45138</v>
      </c>
      <c r="B6157" s="57" t="s">
        <v>272</v>
      </c>
      <c r="C6157" s="57" t="s">
        <v>120</v>
      </c>
      <c r="D6157" s="19" t="str">
        <f t="shared" si="576"/>
        <v>Cyclicals</v>
      </c>
      <c r="E6157" s="19" t="str">
        <f t="shared" si="577"/>
        <v>Cyclicals ex-WEG &amp; Embraer</v>
      </c>
      <c r="F6157" s="100">
        <v>2.5100000000000001E-3</v>
      </c>
      <c r="G6157" s="101">
        <v>12.342000000000001</v>
      </c>
      <c r="H6157" s="98">
        <v>9.2059999999999989E-2</v>
      </c>
      <c r="I6157" s="20">
        <f t="shared" si="578"/>
        <v>1</v>
      </c>
      <c r="J6157" s="102">
        <f t="shared" si="579"/>
        <v>2.0337060444012314E-4</v>
      </c>
      <c r="K6157" s="102">
        <f t="shared" si="580"/>
        <v>2.2091093247895194E-3</v>
      </c>
      <c r="L6157" s="96">
        <f t="shared" si="581"/>
        <v>2.5100000000000001E-3</v>
      </c>
    </row>
    <row r="6158" spans="1:12" ht="13.95" customHeight="1" x14ac:dyDescent="0.3">
      <c r="A6158" s="94">
        <v>45169</v>
      </c>
      <c r="B6158" s="57" t="s">
        <v>272</v>
      </c>
      <c r="C6158" s="57" t="s">
        <v>120</v>
      </c>
      <c r="D6158" s="19" t="str">
        <f t="shared" si="576"/>
        <v>Cyclicals</v>
      </c>
      <c r="E6158" s="19" t="str">
        <f t="shared" si="577"/>
        <v>Cyclicals ex-WEG &amp; Embraer</v>
      </c>
      <c r="F6158" s="100">
        <v>2.1800000000000001E-3</v>
      </c>
      <c r="G6158" s="101">
        <v>10.381</v>
      </c>
      <c r="H6158" s="98">
        <v>9.4259999999999997E-2</v>
      </c>
      <c r="I6158" s="20">
        <f t="shared" si="578"/>
        <v>1</v>
      </c>
      <c r="J6158" s="102">
        <f t="shared" si="579"/>
        <v>2.0999903670166652E-4</v>
      </c>
      <c r="K6158" s="102">
        <f t="shared" si="580"/>
        <v>2.2278701114116966E-3</v>
      </c>
      <c r="L6158" s="96">
        <f t="shared" si="581"/>
        <v>2.1800000000000001E-3</v>
      </c>
    </row>
    <row r="6159" spans="1:12" ht="13.95" customHeight="1" x14ac:dyDescent="0.3">
      <c r="A6159" s="94">
        <v>45199</v>
      </c>
      <c r="B6159" s="57" t="s">
        <v>272</v>
      </c>
      <c r="C6159" s="57" t="s">
        <v>120</v>
      </c>
      <c r="D6159" s="19" t="str">
        <f t="shared" si="576"/>
        <v>Cyclicals</v>
      </c>
      <c r="E6159" s="19" t="str">
        <f t="shared" si="577"/>
        <v>Cyclicals ex-WEG &amp; Embraer</v>
      </c>
      <c r="F6159" s="100">
        <v>1.97E-3</v>
      </c>
      <c r="G6159" s="101">
        <v>10.294</v>
      </c>
      <c r="H6159" s="98">
        <v>8.4900000000000003E-2</v>
      </c>
      <c r="I6159" s="20">
        <f t="shared" si="578"/>
        <v>1</v>
      </c>
      <c r="J6159" s="102">
        <f t="shared" si="579"/>
        <v>1.9137361569846511E-4</v>
      </c>
      <c r="K6159" s="102">
        <f t="shared" si="580"/>
        <v>2.2541061919724983E-3</v>
      </c>
      <c r="L6159" s="96">
        <f t="shared" si="581"/>
        <v>1.97E-3</v>
      </c>
    </row>
    <row r="6160" spans="1:12" ht="13.95" customHeight="1" x14ac:dyDescent="0.3">
      <c r="A6160" s="94">
        <v>45230</v>
      </c>
      <c r="B6160" s="57" t="s">
        <v>272</v>
      </c>
      <c r="C6160" s="57" t="s">
        <v>120</v>
      </c>
      <c r="D6160" s="19" t="str">
        <f t="shared" si="576"/>
        <v>Cyclicals</v>
      </c>
      <c r="E6160" s="19" t="str">
        <f t="shared" si="577"/>
        <v>Cyclicals ex-WEG &amp; Embraer</v>
      </c>
      <c r="F6160" s="100">
        <v>1.57E-3</v>
      </c>
      <c r="G6160" s="101">
        <v>7.431</v>
      </c>
      <c r="H6160" s="98">
        <v>8.9139999999999997E-2</v>
      </c>
      <c r="I6160" s="20">
        <f t="shared" si="578"/>
        <v>1</v>
      </c>
      <c r="J6160" s="102">
        <f t="shared" si="579"/>
        <v>2.1127708249226216E-4</v>
      </c>
      <c r="K6160" s="102">
        <f t="shared" si="580"/>
        <v>2.3701714437094701E-3</v>
      </c>
      <c r="L6160" s="96">
        <f t="shared" si="581"/>
        <v>1.57E-3</v>
      </c>
    </row>
    <row r="6161" spans="1:12" ht="13.95" customHeight="1" x14ac:dyDescent="0.3">
      <c r="A6161" s="94">
        <v>45260</v>
      </c>
      <c r="B6161" s="57" t="s">
        <v>272</v>
      </c>
      <c r="C6161" s="57" t="s">
        <v>120</v>
      </c>
      <c r="D6161" s="19" t="str">
        <f t="shared" si="576"/>
        <v>Cyclicals</v>
      </c>
      <c r="E6161" s="19" t="str">
        <f t="shared" si="577"/>
        <v>Cyclicals ex-WEG &amp; Embraer</v>
      </c>
      <c r="F6161" s="100">
        <v>1.65E-3</v>
      </c>
      <c r="G6161" s="101">
        <v>8.9049999999999994</v>
      </c>
      <c r="H6161" s="98">
        <v>9.4140000000000001E-2</v>
      </c>
      <c r="I6161" s="20">
        <f t="shared" si="578"/>
        <v>1</v>
      </c>
      <c r="J6161" s="102">
        <f t="shared" si="579"/>
        <v>1.8528916339135318E-4</v>
      </c>
      <c r="K6161" s="102">
        <f t="shared" si="580"/>
        <v>1.9682299064303502E-3</v>
      </c>
      <c r="L6161" s="96">
        <f t="shared" si="581"/>
        <v>1.65E-3</v>
      </c>
    </row>
    <row r="6162" spans="1:12" ht="13.95" customHeight="1" x14ac:dyDescent="0.3">
      <c r="A6162" s="94">
        <v>45291</v>
      </c>
      <c r="B6162" s="57" t="s">
        <v>272</v>
      </c>
      <c r="C6162" s="57" t="s">
        <v>120</v>
      </c>
      <c r="D6162" s="19" t="str">
        <f t="shared" si="576"/>
        <v>Cyclicals</v>
      </c>
      <c r="E6162" s="19" t="str">
        <f t="shared" si="577"/>
        <v>Cyclicals ex-WEG &amp; Embraer</v>
      </c>
      <c r="F6162" s="100">
        <v>1.8500000000000001E-3</v>
      </c>
      <c r="G6162" s="101">
        <v>10.858000000000001</v>
      </c>
      <c r="H6162" s="98">
        <v>9.2349999999999988E-2</v>
      </c>
      <c r="I6162" s="20">
        <f t="shared" si="578"/>
        <v>1</v>
      </c>
      <c r="J6162" s="102">
        <f t="shared" si="579"/>
        <v>1.70381285687972E-4</v>
      </c>
      <c r="K6162" s="102">
        <f t="shared" si="580"/>
        <v>1.8449516587760912E-3</v>
      </c>
      <c r="L6162" s="96">
        <f t="shared" si="581"/>
        <v>1.8500000000000001E-3</v>
      </c>
    </row>
    <row r="6163" spans="1:12" ht="13.95" customHeight="1" x14ac:dyDescent="0.3">
      <c r="A6163" s="94">
        <v>45322</v>
      </c>
      <c r="B6163" s="57" t="s">
        <v>272</v>
      </c>
      <c r="C6163" s="57" t="s">
        <v>120</v>
      </c>
      <c r="D6163" s="19" t="str">
        <f t="shared" si="576"/>
        <v>Cyclicals</v>
      </c>
      <c r="E6163" s="19" t="str">
        <f t="shared" si="577"/>
        <v>Cyclicals ex-WEG &amp; Embraer</v>
      </c>
      <c r="F6163" s="100">
        <v>1.3600000000000001E-3</v>
      </c>
      <c r="G6163" s="101">
        <v>8.2590000000000003</v>
      </c>
      <c r="H6163" s="98">
        <v>8.4890000000000007E-2</v>
      </c>
      <c r="I6163" s="20">
        <f t="shared" si="578"/>
        <v>1</v>
      </c>
      <c r="J6163" s="102">
        <f t="shared" si="579"/>
        <v>1.6466884610727691E-4</v>
      </c>
      <c r="K6163" s="102">
        <f t="shared" si="580"/>
        <v>1.9397908600221098E-3</v>
      </c>
      <c r="L6163" s="96">
        <f t="shared" si="581"/>
        <v>1.3600000000000001E-3</v>
      </c>
    </row>
    <row r="6164" spans="1:12" ht="13.95" customHeight="1" x14ac:dyDescent="0.3">
      <c r="A6164" s="94">
        <v>45351</v>
      </c>
      <c r="B6164" s="57" t="s">
        <v>272</v>
      </c>
      <c r="C6164" s="57" t="s">
        <v>120</v>
      </c>
      <c r="D6164" s="19" t="str">
        <f t="shared" si="576"/>
        <v>Cyclicals</v>
      </c>
      <c r="E6164" s="19" t="str">
        <f t="shared" si="577"/>
        <v>Cyclicals ex-WEG &amp; Embraer</v>
      </c>
      <c r="F6164" s="100">
        <v>1.31E-3</v>
      </c>
      <c r="G6164" s="101">
        <v>9.6639999999999997</v>
      </c>
      <c r="H6164" s="98">
        <v>7.2169999999999998E-2</v>
      </c>
      <c r="I6164" s="20">
        <f t="shared" si="578"/>
        <v>1</v>
      </c>
      <c r="J6164" s="102">
        <f t="shared" si="579"/>
        <v>1.3555463576158939E-4</v>
      </c>
      <c r="K6164" s="102">
        <f t="shared" si="580"/>
        <v>1.878268473903137E-3</v>
      </c>
      <c r="L6164" s="96">
        <f t="shared" si="581"/>
        <v>1.31E-3</v>
      </c>
    </row>
    <row r="6165" spans="1:12" ht="13.95" customHeight="1" x14ac:dyDescent="0.3">
      <c r="A6165" s="94">
        <v>45382</v>
      </c>
      <c r="B6165" s="57" t="s">
        <v>272</v>
      </c>
      <c r="C6165" s="57" t="s">
        <v>120</v>
      </c>
      <c r="D6165" s="19" t="str">
        <f t="shared" si="576"/>
        <v>Cyclicals</v>
      </c>
      <c r="E6165" s="19" t="str">
        <f t="shared" si="577"/>
        <v>Cyclicals ex-WEG &amp; Embraer</v>
      </c>
      <c r="F6165" s="100">
        <v>1.3600000000000001E-3</v>
      </c>
      <c r="G6165" s="101">
        <v>9.4039999999999999</v>
      </c>
      <c r="H6165" s="98">
        <v>7.2149999999999992E-2</v>
      </c>
      <c r="I6165" s="20">
        <f t="shared" si="578"/>
        <v>1</v>
      </c>
      <c r="J6165" s="102">
        <f t="shared" si="579"/>
        <v>1.4461931093151851E-4</v>
      </c>
      <c r="K6165" s="102">
        <f t="shared" si="580"/>
        <v>2.0044256539365007E-3</v>
      </c>
      <c r="L6165" s="96">
        <f t="shared" si="581"/>
        <v>1.3600000000000001E-3</v>
      </c>
    </row>
    <row r="6166" spans="1:12" ht="13.95" customHeight="1" x14ac:dyDescent="0.3">
      <c r="A6166" s="94">
        <v>45412</v>
      </c>
      <c r="B6166" s="57" t="s">
        <v>272</v>
      </c>
      <c r="C6166" s="57" t="s">
        <v>120</v>
      </c>
      <c r="D6166" s="19" t="str">
        <f t="shared" si="576"/>
        <v>Cyclicals</v>
      </c>
      <c r="E6166" s="19" t="str">
        <f t="shared" si="577"/>
        <v>Cyclicals ex-WEG &amp; Embraer</v>
      </c>
      <c r="F6166" s="100">
        <v>1.1900000000000001E-3</v>
      </c>
      <c r="G6166" s="101">
        <v>7.907</v>
      </c>
      <c r="H6166" s="98">
        <v>6.7489999999999994E-2</v>
      </c>
      <c r="I6166" s="20">
        <f t="shared" si="578"/>
        <v>1</v>
      </c>
      <c r="J6166" s="102">
        <f t="shared" si="579"/>
        <v>1.5049955735424309E-4</v>
      </c>
      <c r="K6166" s="102">
        <f t="shared" si="580"/>
        <v>2.229953435386622E-3</v>
      </c>
      <c r="L6166" s="96">
        <f t="shared" si="581"/>
        <v>1.1900000000000001E-3</v>
      </c>
    </row>
    <row r="6167" spans="1:12" ht="13.95" customHeight="1" x14ac:dyDescent="0.3">
      <c r="A6167" s="94">
        <v>45443</v>
      </c>
      <c r="B6167" s="57" t="s">
        <v>272</v>
      </c>
      <c r="C6167" s="57" t="s">
        <v>120</v>
      </c>
      <c r="D6167" s="19" t="str">
        <f t="shared" si="576"/>
        <v>Cyclicals</v>
      </c>
      <c r="E6167" s="19" t="str">
        <f t="shared" si="577"/>
        <v>Cyclicals ex-WEG &amp; Embraer</v>
      </c>
      <c r="F6167" s="100">
        <v>1.2800000000000001E-3</v>
      </c>
      <c r="G6167" s="101">
        <v>7.9329999999999998</v>
      </c>
      <c r="H6167" s="98">
        <v>7.3539999999999994E-2</v>
      </c>
      <c r="I6167" s="20">
        <f t="shared" si="578"/>
        <v>1</v>
      </c>
      <c r="J6167" s="102">
        <f t="shared" si="579"/>
        <v>1.6135131728223877E-4</v>
      </c>
      <c r="K6167" s="102">
        <f t="shared" si="580"/>
        <v>2.1940619701147509E-3</v>
      </c>
      <c r="L6167" s="96">
        <f t="shared" si="581"/>
        <v>1.2800000000000001E-3</v>
      </c>
    </row>
    <row r="6168" spans="1:12" ht="13.95" customHeight="1" x14ac:dyDescent="0.3">
      <c r="A6168" s="94">
        <v>45473</v>
      </c>
      <c r="B6168" s="57" t="s">
        <v>272</v>
      </c>
      <c r="C6168" s="57" t="s">
        <v>120</v>
      </c>
      <c r="D6168" s="19" t="str">
        <f t="shared" si="576"/>
        <v>Cyclicals</v>
      </c>
      <c r="E6168" s="19" t="str">
        <f t="shared" si="577"/>
        <v>Cyclicals ex-WEG &amp; Embraer</v>
      </c>
      <c r="F6168" s="100">
        <v>1.23E-3</v>
      </c>
      <c r="G6168" s="101">
        <v>6.9269999999999996</v>
      </c>
      <c r="H6168" s="98">
        <v>7.6260000000000008E-2</v>
      </c>
      <c r="I6168" s="20">
        <f t="shared" si="578"/>
        <v>1</v>
      </c>
      <c r="J6168" s="102">
        <f t="shared" si="579"/>
        <v>1.7756604590731919E-4</v>
      </c>
      <c r="K6168" s="102">
        <f t="shared" si="580"/>
        <v>2.3284296604683869E-3</v>
      </c>
      <c r="L6168" s="96">
        <f t="shared" si="581"/>
        <v>1.23E-3</v>
      </c>
    </row>
    <row r="6169" spans="1:12" ht="13.95" customHeight="1" x14ac:dyDescent="0.3">
      <c r="A6169" s="94">
        <v>45504</v>
      </c>
      <c r="B6169" s="57" t="s">
        <v>272</v>
      </c>
      <c r="C6169" s="57" t="s">
        <v>120</v>
      </c>
      <c r="D6169" s="19" t="str">
        <f t="shared" si="576"/>
        <v>Cyclicals</v>
      </c>
      <c r="E6169" s="19" t="str">
        <f t="shared" si="577"/>
        <v>Cyclicals ex-WEG &amp; Embraer</v>
      </c>
      <c r="F6169" s="100">
        <v>1.1900000000000001E-3</v>
      </c>
      <c r="G6169" s="101">
        <v>7.41</v>
      </c>
      <c r="H6169" s="98">
        <v>6.6400000000000001E-2</v>
      </c>
      <c r="I6169" s="20">
        <f t="shared" si="578"/>
        <v>1</v>
      </c>
      <c r="J6169" s="102">
        <f t="shared" si="579"/>
        <v>1.6059379217273954E-4</v>
      </c>
      <c r="K6169" s="102">
        <f t="shared" si="580"/>
        <v>2.4185812074207762E-3</v>
      </c>
      <c r="L6169" s="96">
        <f t="shared" si="581"/>
        <v>1.1900000000000001E-3</v>
      </c>
    </row>
    <row r="6170" spans="1:12" ht="13.95" customHeight="1" x14ac:dyDescent="0.3">
      <c r="A6170" s="94">
        <v>45535</v>
      </c>
      <c r="B6170" s="57" t="s">
        <v>272</v>
      </c>
      <c r="C6170" s="57" t="s">
        <v>120</v>
      </c>
      <c r="D6170" s="19" t="str">
        <f t="shared" si="576"/>
        <v>Cyclicals</v>
      </c>
      <c r="E6170" s="19" t="str">
        <f t="shared" si="577"/>
        <v>Cyclicals ex-WEG &amp; Embraer</v>
      </c>
      <c r="F6170" s="100">
        <v>1.25E-3</v>
      </c>
      <c r="G6170" s="101">
        <v>6.5919999999999996</v>
      </c>
      <c r="H6170" s="98">
        <v>7.7089999999999992E-2</v>
      </c>
      <c r="I6170" s="20">
        <f t="shared" si="578"/>
        <v>1</v>
      </c>
      <c r="J6170" s="102">
        <f t="shared" si="579"/>
        <v>1.8962378640776701E-4</v>
      </c>
      <c r="K6170" s="102">
        <f t="shared" si="580"/>
        <v>2.4597715191045145E-3</v>
      </c>
      <c r="L6170" s="96">
        <f t="shared" si="581"/>
        <v>1.25E-3</v>
      </c>
    </row>
    <row r="6171" spans="1:12" ht="13.95" customHeight="1" x14ac:dyDescent="0.3">
      <c r="A6171" s="94">
        <v>45565</v>
      </c>
      <c r="B6171" s="57" t="s">
        <v>272</v>
      </c>
      <c r="C6171" s="57" t="s">
        <v>120</v>
      </c>
      <c r="D6171" s="19" t="str">
        <f t="shared" si="576"/>
        <v>Cyclicals</v>
      </c>
      <c r="E6171" s="19" t="str">
        <f t="shared" si="577"/>
        <v>Cyclicals ex-WEG &amp; Embraer</v>
      </c>
      <c r="F6171" s="100">
        <v>1.25E-3</v>
      </c>
      <c r="G6171" s="101">
        <v>7.0709999999999997</v>
      </c>
      <c r="H6171" s="98">
        <v>8.3589999999999998E-2</v>
      </c>
      <c r="I6171" s="20">
        <f t="shared" si="578"/>
        <v>1</v>
      </c>
      <c r="J6171" s="102">
        <f t="shared" si="579"/>
        <v>1.7677839060953191E-4</v>
      </c>
      <c r="K6171" s="102">
        <f t="shared" si="580"/>
        <v>2.1148270200924981E-3</v>
      </c>
      <c r="L6171" s="96">
        <f t="shared" si="581"/>
        <v>1.25E-3</v>
      </c>
    </row>
    <row r="6172" spans="1:12" ht="13.95" customHeight="1" x14ac:dyDescent="0.3">
      <c r="A6172" s="94">
        <v>45596</v>
      </c>
      <c r="B6172" s="57" t="s">
        <v>272</v>
      </c>
      <c r="C6172" s="57" t="s">
        <v>120</v>
      </c>
      <c r="D6172" s="19" t="str">
        <f t="shared" si="576"/>
        <v>Cyclicals</v>
      </c>
      <c r="E6172" s="19" t="str">
        <f t="shared" si="577"/>
        <v>Cyclicals ex-WEG &amp; Embraer</v>
      </c>
      <c r="F6172" s="100">
        <v>1.2199999999999999E-3</v>
      </c>
      <c r="G6172" s="101">
        <v>5.3550000000000004</v>
      </c>
      <c r="H6172" s="98">
        <v>9.638999999999999E-2</v>
      </c>
      <c r="I6172" s="20">
        <f t="shared" si="578"/>
        <v>1</v>
      </c>
      <c r="J6172" s="102">
        <f t="shared" si="579"/>
        <v>2.2782446311858074E-4</v>
      </c>
      <c r="K6172" s="102">
        <f t="shared" si="580"/>
        <v>2.3635694897663736E-3</v>
      </c>
      <c r="L6172" s="96">
        <f t="shared" si="581"/>
        <v>1.2199999999999999E-3</v>
      </c>
    </row>
    <row r="6173" spans="1:12" ht="13.95" customHeight="1" x14ac:dyDescent="0.3">
      <c r="A6173" s="94">
        <v>45626</v>
      </c>
      <c r="B6173" s="57" t="s">
        <v>272</v>
      </c>
      <c r="C6173" s="57" t="s">
        <v>120</v>
      </c>
      <c r="D6173" s="19" t="str">
        <f t="shared" si="576"/>
        <v>Cyclicals</v>
      </c>
      <c r="E6173" s="19" t="str">
        <f t="shared" si="577"/>
        <v>Cyclicals ex-WEG &amp; Embraer</v>
      </c>
      <c r="F6173" s="100">
        <v>9.6000000000000002E-4</v>
      </c>
      <c r="G6173" s="101">
        <v>3.8460000000000001</v>
      </c>
      <c r="H6173" s="98">
        <v>0.10196</v>
      </c>
      <c r="I6173" s="20">
        <f t="shared" si="578"/>
        <v>1</v>
      </c>
      <c r="J6173" s="102">
        <f t="shared" si="579"/>
        <v>2.4960998439937595E-4</v>
      </c>
      <c r="K6173" s="102">
        <f t="shared" si="580"/>
        <v>2.4481167555843071E-3</v>
      </c>
      <c r="L6173" s="96">
        <f t="shared" si="581"/>
        <v>9.6000000000000002E-4</v>
      </c>
    </row>
    <row r="6174" spans="1:12" ht="13.95" customHeight="1" x14ac:dyDescent="0.3">
      <c r="A6174" s="94">
        <v>45657</v>
      </c>
      <c r="B6174" s="57" t="s">
        <v>272</v>
      </c>
      <c r="C6174" s="57" t="s">
        <v>120</v>
      </c>
      <c r="D6174" s="19" t="str">
        <f t="shared" si="576"/>
        <v>Cyclicals</v>
      </c>
      <c r="E6174" s="19" t="str">
        <f t="shared" si="577"/>
        <v>Cyclicals ex-WEG &amp; Embraer</v>
      </c>
      <c r="F6174" s="100">
        <v>1.0300000000000001E-3</v>
      </c>
      <c r="G6174" s="101">
        <v>3.9260000000000002</v>
      </c>
      <c r="H6174" s="98">
        <v>8.632999999999999E-2</v>
      </c>
      <c r="I6174" s="20">
        <f t="shared" si="578"/>
        <v>1</v>
      </c>
      <c r="J6174" s="102">
        <f t="shared" si="579"/>
        <v>2.6235354049923586E-4</v>
      </c>
      <c r="K6174" s="102">
        <f t="shared" si="580"/>
        <v>3.0389614328650053E-3</v>
      </c>
      <c r="L6174" s="96">
        <f t="shared" si="581"/>
        <v>1.0300000000000001E-3</v>
      </c>
    </row>
    <row r="6175" spans="1:12" ht="13.95" customHeight="1" x14ac:dyDescent="0.3">
      <c r="A6175" s="94">
        <v>45688</v>
      </c>
      <c r="B6175" s="57" t="s">
        <v>272</v>
      </c>
      <c r="C6175" s="57" t="s">
        <v>120</v>
      </c>
      <c r="D6175" s="19" t="str">
        <f t="shared" si="576"/>
        <v>Cyclicals</v>
      </c>
      <c r="E6175" s="19" t="str">
        <f t="shared" si="577"/>
        <v>Cyclicals ex-WEG &amp; Embraer</v>
      </c>
      <c r="F6175" s="100">
        <v>1.0300000000000001E-3</v>
      </c>
      <c r="G6175" s="101">
        <v>4.7009999999999996</v>
      </c>
      <c r="H6175" s="98">
        <v>0.10158</v>
      </c>
      <c r="I6175" s="20">
        <f t="shared" si="578"/>
        <v>1</v>
      </c>
      <c r="J6175" s="102">
        <f t="shared" si="579"/>
        <v>2.1910231865560523E-4</v>
      </c>
      <c r="K6175" s="102">
        <f t="shared" si="580"/>
        <v>2.1569434795787085E-3</v>
      </c>
      <c r="L6175" s="96">
        <f t="shared" si="581"/>
        <v>1.0300000000000001E-3</v>
      </c>
    </row>
    <row r="6176" spans="1:12" ht="13.95" customHeight="1" x14ac:dyDescent="0.3">
      <c r="A6176" s="94">
        <v>45716</v>
      </c>
      <c r="B6176" s="57" t="s">
        <v>272</v>
      </c>
      <c r="C6176" s="57" t="s">
        <v>120</v>
      </c>
      <c r="D6176" s="19" t="str">
        <f t="shared" si="576"/>
        <v>Cyclicals</v>
      </c>
      <c r="E6176" s="19" t="str">
        <f t="shared" si="577"/>
        <v>Cyclicals ex-WEG &amp; Embraer</v>
      </c>
      <c r="F6176" s="100">
        <v>8.5999999999999998E-4</v>
      </c>
      <c r="G6176" s="101">
        <v>4.1139999999999999</v>
      </c>
      <c r="H6176" s="98">
        <v>9.0730000000000005E-2</v>
      </c>
      <c r="I6176" s="20">
        <f t="shared" si="578"/>
        <v>1</v>
      </c>
      <c r="J6176" s="102">
        <f t="shared" si="579"/>
        <v>2.0904229460379193E-4</v>
      </c>
      <c r="K6176" s="102">
        <f t="shared" si="580"/>
        <v>2.3040041287753985E-3</v>
      </c>
      <c r="L6176" s="96">
        <f t="shared" si="581"/>
        <v>8.5999999999999998E-4</v>
      </c>
    </row>
    <row r="6177" spans="1:12" ht="13.95" customHeight="1" x14ac:dyDescent="0.3">
      <c r="A6177" s="94">
        <v>45747</v>
      </c>
      <c r="B6177" s="57" t="s">
        <v>272</v>
      </c>
      <c r="C6177" s="57" t="s">
        <v>120</v>
      </c>
      <c r="D6177" s="19" t="str">
        <f t="shared" si="576"/>
        <v>Cyclicals</v>
      </c>
      <c r="E6177" s="19" t="str">
        <f t="shared" si="577"/>
        <v>Cyclicals ex-WEG &amp; Embraer</v>
      </c>
      <c r="F6177" s="100">
        <v>9.2000000000000003E-4</v>
      </c>
      <c r="G6177" s="101">
        <v>4.6040000000000001</v>
      </c>
      <c r="H6177" s="98">
        <v>9.1440000000000007E-2</v>
      </c>
      <c r="I6177" s="20">
        <f t="shared" si="578"/>
        <v>1</v>
      </c>
      <c r="J6177" s="102">
        <f t="shared" si="579"/>
        <v>1.998262380538662E-4</v>
      </c>
      <c r="K6177" s="102">
        <f t="shared" si="580"/>
        <v>2.1853263129250457E-3</v>
      </c>
      <c r="L6177" s="96">
        <f t="shared" si="581"/>
        <v>9.2000000000000003E-4</v>
      </c>
    </row>
    <row r="6178" spans="1:12" ht="13.95" customHeight="1" x14ac:dyDescent="0.3">
      <c r="A6178" s="94">
        <v>45777</v>
      </c>
      <c r="B6178" s="57" t="s">
        <v>272</v>
      </c>
      <c r="C6178" s="57" t="s">
        <v>120</v>
      </c>
      <c r="D6178" s="19" t="str">
        <f t="shared" si="576"/>
        <v>Cyclicals</v>
      </c>
      <c r="E6178" s="19" t="str">
        <f t="shared" si="577"/>
        <v>Cyclicals ex-WEG &amp; Embraer</v>
      </c>
      <c r="F6178" s="100">
        <v>1.0399999999999999E-3</v>
      </c>
      <c r="G6178" s="101">
        <v>5.28</v>
      </c>
      <c r="H6178" s="98">
        <v>9.2340000000000005E-2</v>
      </c>
      <c r="I6178" s="20">
        <f t="shared" si="578"/>
        <v>1</v>
      </c>
      <c r="J6178" s="102">
        <f t="shared" si="579"/>
        <v>1.9696969696969695E-4</v>
      </c>
      <c r="K6178" s="102">
        <f t="shared" si="580"/>
        <v>2.1330918017077858E-3</v>
      </c>
      <c r="L6178" s="96">
        <f t="shared" si="581"/>
        <v>1.0399999999999999E-3</v>
      </c>
    </row>
    <row r="6179" spans="1:12" ht="13.95" customHeight="1" x14ac:dyDescent="0.3">
      <c r="A6179" s="94">
        <v>45808</v>
      </c>
      <c r="B6179" s="57" t="s">
        <v>272</v>
      </c>
      <c r="C6179" s="57" t="s">
        <v>120</v>
      </c>
      <c r="D6179" s="19" t="str">
        <f t="shared" si="576"/>
        <v>Cyclicals</v>
      </c>
      <c r="E6179" s="19" t="str">
        <f t="shared" si="577"/>
        <v>Cyclicals ex-WEG &amp; Embraer</v>
      </c>
      <c r="F6179" s="100">
        <v>9.1E-4</v>
      </c>
      <c r="G6179" s="101">
        <v>7.7629999999999999</v>
      </c>
      <c r="H6179" s="98">
        <v>8.2979999999999998E-2</v>
      </c>
      <c r="I6179" s="20">
        <f t="shared" si="578"/>
        <v>1</v>
      </c>
      <c r="J6179" s="102">
        <f t="shared" si="579"/>
        <v>1.1722272317403067E-4</v>
      </c>
      <c r="K6179" s="102">
        <f t="shared" si="580"/>
        <v>1.4126623665224232E-3</v>
      </c>
      <c r="L6179" s="96">
        <f t="shared" si="581"/>
        <v>9.1E-4</v>
      </c>
    </row>
    <row r="6180" spans="1:12" ht="13.95" customHeight="1" x14ac:dyDescent="0.3">
      <c r="A6180" s="94">
        <v>45838</v>
      </c>
      <c r="B6180" s="57" t="s">
        <v>272</v>
      </c>
      <c r="C6180" s="57" t="s">
        <v>120</v>
      </c>
      <c r="D6180" s="19" t="str">
        <f t="shared" si="576"/>
        <v>Cyclicals</v>
      </c>
      <c r="E6180" s="19" t="str">
        <f t="shared" si="577"/>
        <v>Cyclicals ex-WEG &amp; Embraer</v>
      </c>
      <c r="F6180" s="100">
        <v>1.1199999999999999E-3</v>
      </c>
      <c r="G6180" s="101">
        <v>14.058</v>
      </c>
      <c r="H6180" s="98">
        <v>5.6460000000000003E-2</v>
      </c>
      <c r="I6180" s="20">
        <f t="shared" si="578"/>
        <v>1</v>
      </c>
      <c r="J6180" s="102">
        <f t="shared" si="579"/>
        <v>7.966993882486839E-5</v>
      </c>
      <c r="K6180" s="102">
        <f t="shared" si="580"/>
        <v>1.4110864120593055E-3</v>
      </c>
      <c r="L6180" s="96">
        <f t="shared" si="581"/>
        <v>1.1199999999999999E-3</v>
      </c>
    </row>
    <row r="6181" spans="1:12" ht="13.95" customHeight="1" x14ac:dyDescent="0.3">
      <c r="A6181" s="94">
        <v>45869</v>
      </c>
      <c r="B6181" s="57" t="s">
        <v>272</v>
      </c>
      <c r="C6181" s="57" t="s">
        <v>120</v>
      </c>
      <c r="D6181" s="19" t="str">
        <f t="shared" si="576"/>
        <v>Cyclicals</v>
      </c>
      <c r="E6181" s="19" t="str">
        <f t="shared" si="577"/>
        <v>Cyclicals ex-WEG &amp; Embraer</v>
      </c>
      <c r="F6181" s="100">
        <v>1.09E-3</v>
      </c>
      <c r="G6181" s="101">
        <v>17.215</v>
      </c>
      <c r="H6181" s="98">
        <v>4.9140000000000003E-2</v>
      </c>
      <c r="I6181" s="20">
        <f t="shared" si="578"/>
        <v>1</v>
      </c>
      <c r="J6181" s="102">
        <f t="shared" si="579"/>
        <v>6.3316874818472262E-5</v>
      </c>
      <c r="K6181" s="102">
        <f t="shared" si="580"/>
        <v>1.2884996910556014E-3</v>
      </c>
      <c r="L6181" s="96">
        <f t="shared" si="581"/>
        <v>1.09E-3</v>
      </c>
    </row>
    <row r="6182" spans="1:12" ht="13.95" customHeight="1" x14ac:dyDescent="0.3">
      <c r="A6182" s="94">
        <v>45900</v>
      </c>
      <c r="B6182" s="57" t="s">
        <v>272</v>
      </c>
      <c r="C6182" s="57" t="s">
        <v>120</v>
      </c>
      <c r="D6182" s="19" t="str">
        <f t="shared" si="576"/>
        <v>Cyclicals</v>
      </c>
      <c r="E6182" s="19" t="str">
        <f t="shared" si="577"/>
        <v>Cyclicals ex-WEG &amp; Embraer</v>
      </c>
      <c r="F6182" s="100">
        <v>1.33E-3</v>
      </c>
      <c r="G6182" s="101">
        <v>16.5</v>
      </c>
      <c r="H6182" s="98">
        <v>7.2279999999999997E-2</v>
      </c>
      <c r="I6182" s="20">
        <f t="shared" si="578"/>
        <v>1</v>
      </c>
      <c r="J6182" s="102">
        <f t="shared" si="579"/>
        <v>8.060606060606061E-5</v>
      </c>
      <c r="K6182" s="102">
        <f t="shared" si="580"/>
        <v>1.1151917626737772E-3</v>
      </c>
      <c r="L6182" s="96">
        <f t="shared" si="581"/>
        <v>1.33E-3</v>
      </c>
    </row>
    <row r="6183" spans="1:12" ht="13.95" customHeight="1" x14ac:dyDescent="0.3">
      <c r="A6183" s="94">
        <v>45930</v>
      </c>
      <c r="B6183" s="57" t="s">
        <v>272</v>
      </c>
      <c r="C6183" s="57" t="s">
        <v>120</v>
      </c>
      <c r="D6183" s="19" t="str">
        <f t="shared" si="576"/>
        <v>Cyclicals</v>
      </c>
      <c r="E6183" s="19" t="str">
        <f t="shared" si="577"/>
        <v>Cyclicals ex-WEG &amp; Embraer</v>
      </c>
      <c r="F6183" s="100">
        <v>1.2700000000000001E-3</v>
      </c>
      <c r="G6183" s="101">
        <v>12.818</v>
      </c>
      <c r="H6183" s="98">
        <v>8.252000000000001E-2</v>
      </c>
      <c r="I6183" s="20">
        <f t="shared" si="578"/>
        <v>1</v>
      </c>
      <c r="J6183" s="102">
        <f t="shared" si="579"/>
        <v>9.907941956623499E-5</v>
      </c>
      <c r="K6183" s="102">
        <f t="shared" si="580"/>
        <v>1.2006715895084218E-3</v>
      </c>
      <c r="L6183" s="96">
        <f t="shared" si="581"/>
        <v>1.2700000000000001E-3</v>
      </c>
    </row>
    <row r="6184" spans="1:12" ht="13.95" customHeight="1" x14ac:dyDescent="0.3">
      <c r="A6184" s="94">
        <v>45961</v>
      </c>
      <c r="B6184" s="57" t="s">
        <v>272</v>
      </c>
      <c r="C6184" s="57" t="s">
        <v>120</v>
      </c>
      <c r="D6184" s="19" t="str">
        <f t="shared" si="576"/>
        <v>Cyclicals</v>
      </c>
      <c r="E6184" s="19" t="str">
        <f t="shared" si="577"/>
        <v>Cyclicals ex-WEG &amp; Embraer</v>
      </c>
      <c r="F6184" s="100">
        <v>1.2600000000000001E-3</v>
      </c>
      <c r="G6184" s="101">
        <v>8.5370000000000008</v>
      </c>
      <c r="H6184" s="98">
        <v>9.7439999999999999E-2</v>
      </c>
      <c r="I6184" s="20">
        <f t="shared" si="578"/>
        <v>1</v>
      </c>
      <c r="J6184" s="102">
        <f t="shared" si="579"/>
        <v>1.4759283120534145E-4</v>
      </c>
      <c r="K6184" s="102">
        <f t="shared" si="580"/>
        <v>1.514704753749399E-3</v>
      </c>
      <c r="L6184" s="96">
        <f t="shared" si="581"/>
        <v>1.2600000000000001E-3</v>
      </c>
    </row>
    <row r="6185" spans="1:12" ht="13.95" customHeight="1" x14ac:dyDescent="0.3">
      <c r="A6185" s="94">
        <v>45991</v>
      </c>
      <c r="B6185" s="57" t="s">
        <v>272</v>
      </c>
      <c r="C6185" s="57" t="s">
        <v>120</v>
      </c>
      <c r="D6185" s="19" t="str">
        <f t="shared" si="576"/>
        <v>Cyclicals</v>
      </c>
      <c r="E6185" s="19" t="str">
        <f t="shared" si="577"/>
        <v>Cyclicals ex-WEG &amp; Embraer</v>
      </c>
      <c r="F6185" s="100">
        <v>1.4599999999999999E-3</v>
      </c>
      <c r="G6185" s="101">
        <v>8.31</v>
      </c>
      <c r="H6185" s="98">
        <v>0.10596</v>
      </c>
      <c r="I6185" s="20">
        <f t="shared" si="578"/>
        <v>1</v>
      </c>
      <c r="J6185" s="102">
        <f t="shared" si="579"/>
        <v>1.7569193742478939E-4</v>
      </c>
      <c r="K6185" s="102">
        <f t="shared" si="580"/>
        <v>1.6580968046884617E-3</v>
      </c>
      <c r="L6185" s="96">
        <f t="shared" si="581"/>
        <v>1.4599999999999999E-3</v>
      </c>
    </row>
    <row r="6186" spans="1:12" ht="13.95" customHeight="1" x14ac:dyDescent="0.3">
      <c r="A6186" s="94">
        <v>46022</v>
      </c>
      <c r="B6186" s="57" t="s">
        <v>272</v>
      </c>
      <c r="C6186" s="57" t="s">
        <v>120</v>
      </c>
      <c r="D6186" s="19" t="str">
        <f t="shared" si="576"/>
        <v>Cyclicals</v>
      </c>
      <c r="E6186" s="19" t="str">
        <f t="shared" si="577"/>
        <v>Cyclicals ex-WEG &amp; Embraer</v>
      </c>
      <c r="F6186" s="100">
        <v>1.24E-3</v>
      </c>
      <c r="G6186" s="101">
        <v>7.6740000000000004</v>
      </c>
      <c r="H6186" s="98">
        <v>0.13075999999999999</v>
      </c>
      <c r="I6186" s="20">
        <f t="shared" si="578"/>
        <v>1</v>
      </c>
      <c r="J6186" s="102">
        <f t="shared" si="579"/>
        <v>1.6158457127964554E-4</v>
      </c>
      <c r="K6186" s="102">
        <f t="shared" si="580"/>
        <v>1.2357339498290422E-3</v>
      </c>
      <c r="L6186" s="96">
        <f t="shared" si="581"/>
        <v>1.24E-3</v>
      </c>
    </row>
    <row r="6187" spans="1:12" ht="13.95" customHeight="1" x14ac:dyDescent="0.3">
      <c r="A6187" s="94">
        <v>46053</v>
      </c>
      <c r="B6187" s="57" t="s">
        <v>272</v>
      </c>
      <c r="C6187" s="57" t="s">
        <v>120</v>
      </c>
      <c r="D6187" s="19" t="str">
        <f t="shared" si="576"/>
        <v>Cyclicals</v>
      </c>
      <c r="E6187" s="19" t="str">
        <f t="shared" si="577"/>
        <v>Cyclicals ex-WEG &amp; Embraer</v>
      </c>
      <c r="F6187" s="100">
        <v>1.15E-3</v>
      </c>
      <c r="G6187" s="101">
        <v>8.3089999999999993</v>
      </c>
      <c r="H6187" s="98">
        <v>0.13657</v>
      </c>
      <c r="I6187" s="20">
        <f t="shared" si="578"/>
        <v>1</v>
      </c>
      <c r="J6187" s="102">
        <f t="shared" si="579"/>
        <v>1.3840414008906007E-4</v>
      </c>
      <c r="K6187" s="102">
        <f t="shared" si="580"/>
        <v>1.0134300365311568E-3</v>
      </c>
      <c r="L6187" s="96">
        <f t="shared" si="581"/>
        <v>1.15E-3</v>
      </c>
    </row>
    <row r="6188" spans="1:12" ht="13.95" customHeight="1" x14ac:dyDescent="0.3">
      <c r="A6188" s="94">
        <v>46081</v>
      </c>
      <c r="B6188" s="57" t="s">
        <v>272</v>
      </c>
      <c r="C6188" s="57" t="s">
        <v>120</v>
      </c>
      <c r="D6188" s="19" t="str">
        <f t="shared" si="576"/>
        <v>Cyclicals</v>
      </c>
      <c r="E6188" s="19" t="str">
        <f t="shared" si="577"/>
        <v>Cyclicals ex-WEG &amp; Embraer</v>
      </c>
      <c r="F6188" s="100">
        <v>1.4E-3</v>
      </c>
      <c r="G6188" s="101">
        <v>9.7200000000000006</v>
      </c>
      <c r="H6188" s="98">
        <v>0.13872000000000001</v>
      </c>
      <c r="I6188" s="20">
        <f t="shared" si="578"/>
        <v>1</v>
      </c>
      <c r="J6188" s="102">
        <f t="shared" si="579"/>
        <v>1.4403292181069957E-4</v>
      </c>
      <c r="K6188" s="102">
        <f t="shared" si="580"/>
        <v>1.038299609362021E-3</v>
      </c>
      <c r="L6188" s="96">
        <f t="shared" si="581"/>
        <v>1.4E-3</v>
      </c>
    </row>
    <row r="6189" spans="1:12" ht="13.95" customHeight="1" x14ac:dyDescent="0.3">
      <c r="A6189" s="94">
        <v>46112</v>
      </c>
      <c r="B6189" s="57" t="s">
        <v>272</v>
      </c>
      <c r="C6189" s="57" t="s">
        <v>120</v>
      </c>
      <c r="D6189" s="19" t="str">
        <f t="shared" si="576"/>
        <v>Cyclicals</v>
      </c>
      <c r="E6189" s="19" t="str">
        <f t="shared" si="577"/>
        <v>Cyclicals ex-WEG &amp; Embraer</v>
      </c>
      <c r="F6189" s="100">
        <v>1.08E-3</v>
      </c>
      <c r="G6189" s="101">
        <v>7.0149999999999997</v>
      </c>
      <c r="H6189" s="98">
        <v>0.13972000000000001</v>
      </c>
      <c r="I6189" s="20">
        <f t="shared" si="578"/>
        <v>1</v>
      </c>
      <c r="J6189" s="102">
        <f t="shared" si="579"/>
        <v>1.5395580898075554E-4</v>
      </c>
      <c r="K6189" s="102">
        <f t="shared" si="580"/>
        <v>1.1018881261147691E-3</v>
      </c>
      <c r="L6189" s="96">
        <f t="shared" si="581"/>
        <v>1.08E-3</v>
      </c>
    </row>
    <row r="6190" spans="1:12" ht="13.95" customHeight="1" x14ac:dyDescent="0.3">
      <c r="A6190" s="94">
        <v>46142</v>
      </c>
      <c r="B6190" s="57" t="s">
        <v>272</v>
      </c>
      <c r="C6190" s="57" t="s">
        <v>120</v>
      </c>
      <c r="D6190" s="19" t="str">
        <f t="shared" si="576"/>
        <v>Cyclicals</v>
      </c>
      <c r="E6190" s="19" t="str">
        <f t="shared" si="577"/>
        <v>Cyclicals ex-WEG &amp; Embraer</v>
      </c>
      <c r="F6190" s="100">
        <v>9.8999999999999999E-4</v>
      </c>
      <c r="G6190" s="101">
        <v>6.0289999999999999</v>
      </c>
      <c r="H6190" s="98">
        <v>0.14213000000000001</v>
      </c>
      <c r="I6190" s="20">
        <f t="shared" si="578"/>
        <v>1</v>
      </c>
      <c r="J6190" s="102">
        <f t="shared" si="579"/>
        <v>1.6420633604246143E-4</v>
      </c>
      <c r="K6190" s="102">
        <f t="shared" si="580"/>
        <v>1.1553249563249239E-3</v>
      </c>
      <c r="L6190" s="96">
        <f t="shared" si="581"/>
        <v>9.8999999999999999E-4</v>
      </c>
    </row>
    <row r="6191" spans="1:12" ht="13.95" customHeight="1" x14ac:dyDescent="0.3">
      <c r="A6191" s="94">
        <v>46173</v>
      </c>
      <c r="B6191" s="57" t="s">
        <v>272</v>
      </c>
      <c r="C6191" s="57" t="s">
        <v>120</v>
      </c>
      <c r="D6191" s="19" t="str">
        <f t="shared" si="576"/>
        <v>Cyclicals</v>
      </c>
      <c r="E6191" s="19" t="str">
        <f t="shared" si="577"/>
        <v>Cyclicals ex-WEG &amp; Embraer</v>
      </c>
      <c r="F6191" s="100">
        <v>9.1E-4</v>
      </c>
      <c r="G6191" s="101">
        <v>5.6420000000000003</v>
      </c>
      <c r="H6191" s="98">
        <v>0.12741</v>
      </c>
      <c r="I6191" s="20">
        <f t="shared" si="578"/>
        <v>1</v>
      </c>
      <c r="J6191" s="102">
        <f t="shared" si="579"/>
        <v>1.6129032258064516E-4</v>
      </c>
      <c r="K6191" s="102">
        <f t="shared" si="580"/>
        <v>1.2659157254583248E-3</v>
      </c>
      <c r="L6191" s="96">
        <f t="shared" si="581"/>
        <v>9.1E-4</v>
      </c>
    </row>
    <row r="6192" spans="1:12" ht="13.95" customHeight="1" x14ac:dyDescent="0.3">
      <c r="A6192" s="94">
        <v>46203</v>
      </c>
      <c r="B6192" s="57" t="s">
        <v>272</v>
      </c>
      <c r="C6192" s="57" t="s">
        <v>120</v>
      </c>
      <c r="D6192" s="19" t="str">
        <f t="shared" si="576"/>
        <v>Cyclicals</v>
      </c>
      <c r="E6192" s="19" t="str">
        <f t="shared" si="577"/>
        <v>Cyclicals ex-WEG &amp; Embraer</v>
      </c>
      <c r="F6192" s="100">
        <v>8.3000000000000001E-4</v>
      </c>
      <c r="G6192" s="101">
        <v>4.7679999999999998</v>
      </c>
      <c r="H6192" s="98">
        <v>0.10036</v>
      </c>
      <c r="I6192" s="20">
        <f t="shared" si="578"/>
        <v>1</v>
      </c>
      <c r="J6192" s="102">
        <f t="shared" si="579"/>
        <v>1.7407718120805371E-4</v>
      </c>
      <c r="K6192" s="102">
        <f t="shared" si="580"/>
        <v>1.7345275130336161E-3</v>
      </c>
      <c r="L6192" s="96">
        <f t="shared" si="581"/>
        <v>8.3000000000000001E-4</v>
      </c>
    </row>
    <row r="6193" spans="1:12" ht="13.95" customHeight="1" x14ac:dyDescent="0.3">
      <c r="A6193" s="94">
        <v>46234</v>
      </c>
      <c r="B6193" s="57" t="s">
        <v>272</v>
      </c>
      <c r="C6193" s="57" t="s">
        <v>120</v>
      </c>
      <c r="D6193" s="19" t="str">
        <f t="shared" si="576"/>
        <v>Cyclicals</v>
      </c>
      <c r="E6193" s="19" t="str">
        <f t="shared" si="577"/>
        <v>Cyclicals ex-WEG &amp; Embraer</v>
      </c>
      <c r="F6193" s="100">
        <v>7.1999999999999994E-4</v>
      </c>
      <c r="G6193" s="101">
        <v>4.4720000000000004</v>
      </c>
      <c r="H6193" s="98">
        <v>0.11371000000000001</v>
      </c>
      <c r="I6193" s="20">
        <f t="shared" si="578"/>
        <v>1</v>
      </c>
      <c r="J6193" s="102">
        <f t="shared" si="579"/>
        <v>1.6100178890876562E-4</v>
      </c>
      <c r="K6193" s="102">
        <f t="shared" si="580"/>
        <v>1.4158982403373987E-3</v>
      </c>
      <c r="L6193" s="96">
        <f t="shared" si="581"/>
        <v>7.1999999999999994E-4</v>
      </c>
    </row>
    <row r="6194" spans="1:12" ht="13.95" customHeight="1" x14ac:dyDescent="0.3">
      <c r="A6194" s="94">
        <v>46265</v>
      </c>
      <c r="B6194" s="57" t="s">
        <v>272</v>
      </c>
      <c r="C6194" s="57" t="s">
        <v>120</v>
      </c>
      <c r="D6194" s="19" t="str">
        <f t="shared" si="576"/>
        <v>Cyclicals</v>
      </c>
      <c r="E6194" s="19" t="str">
        <f t="shared" si="577"/>
        <v>Cyclicals ex-WEG &amp; Embraer</v>
      </c>
      <c r="F6194" s="100">
        <v>8.4000000000000003E-4</v>
      </c>
      <c r="G6194" s="101">
        <v>5.5720000000000001</v>
      </c>
      <c r="H6194" s="98">
        <v>0.10728</v>
      </c>
      <c r="I6194" s="20">
        <f t="shared" si="578"/>
        <v>1</v>
      </c>
      <c r="J6194" s="102">
        <f t="shared" si="579"/>
        <v>1.5075376884422112E-4</v>
      </c>
      <c r="K6194" s="102">
        <f t="shared" si="580"/>
        <v>1.4052364731937091E-3</v>
      </c>
      <c r="L6194" s="96">
        <f t="shared" si="581"/>
        <v>8.4000000000000003E-4</v>
      </c>
    </row>
    <row r="6195" spans="1:12" ht="13.95" customHeight="1" x14ac:dyDescent="0.3">
      <c r="A6195" s="94">
        <v>46295</v>
      </c>
      <c r="B6195" s="57" t="s">
        <v>272</v>
      </c>
      <c r="C6195" s="57" t="s">
        <v>120</v>
      </c>
      <c r="D6195" s="19" t="str">
        <f t="shared" si="576"/>
        <v>Cyclicals</v>
      </c>
      <c r="E6195" s="19" t="str">
        <f t="shared" si="577"/>
        <v>Cyclicals ex-WEG &amp; Embraer</v>
      </c>
      <c r="F6195" s="100">
        <v>7.7999999999999999E-4</v>
      </c>
      <c r="G6195" s="101">
        <v>7.5739999999999998</v>
      </c>
      <c r="H6195" s="98">
        <v>8.2659999999999997E-2</v>
      </c>
      <c r="I6195" s="20">
        <f t="shared" si="578"/>
        <v>1</v>
      </c>
      <c r="J6195" s="102">
        <f t="shared" si="579"/>
        <v>1.0298389226300502E-4</v>
      </c>
      <c r="K6195" s="102">
        <f t="shared" si="580"/>
        <v>1.2458733639366686E-3</v>
      </c>
      <c r="L6195" s="96">
        <f t="shared" si="581"/>
        <v>7.7999999999999999E-4</v>
      </c>
    </row>
    <row r="6196" spans="1:12" ht="13.95" customHeight="1" x14ac:dyDescent="0.3">
      <c r="A6196" s="94">
        <v>42674</v>
      </c>
      <c r="B6196" s="57" t="s">
        <v>242</v>
      </c>
      <c r="C6196" s="57" t="s">
        <v>120</v>
      </c>
      <c r="D6196" s="19" t="str">
        <f t="shared" si="576"/>
        <v>Cyclicals</v>
      </c>
      <c r="E6196" s="19" t="str">
        <f t="shared" si="577"/>
        <v>Cyclicals ex-WEG &amp; Embraer</v>
      </c>
      <c r="F6196" s="100">
        <v>4.64E-3</v>
      </c>
      <c r="G6196" s="101">
        <v>28.79</v>
      </c>
      <c r="H6196" s="98">
        <v>9.3109999999999998E-2</v>
      </c>
      <c r="I6196" s="20">
        <f t="shared" si="578"/>
        <v>1</v>
      </c>
      <c r="J6196" s="102">
        <f t="shared" si="579"/>
        <v>1.6116707189996527E-4</v>
      </c>
      <c r="K6196" s="102">
        <f t="shared" si="580"/>
        <v>1.7309319289009265E-3</v>
      </c>
      <c r="L6196" s="96">
        <f t="shared" si="581"/>
        <v>4.64E-3</v>
      </c>
    </row>
    <row r="6197" spans="1:12" ht="13.95" customHeight="1" x14ac:dyDescent="0.3">
      <c r="A6197" s="94">
        <v>42704</v>
      </c>
      <c r="B6197" s="57" t="s">
        <v>242</v>
      </c>
      <c r="C6197" s="57" t="s">
        <v>120</v>
      </c>
      <c r="D6197" s="19" t="str">
        <f t="shared" si="576"/>
        <v>Cyclicals</v>
      </c>
      <c r="E6197" s="19" t="str">
        <f t="shared" si="577"/>
        <v>Cyclicals ex-WEG &amp; Embraer</v>
      </c>
      <c r="F6197" s="100">
        <v>4.47E-3</v>
      </c>
      <c r="G6197" s="101">
        <v>26.029</v>
      </c>
      <c r="H6197" s="98">
        <v>9.1819999999999999E-2</v>
      </c>
      <c r="I6197" s="20">
        <f t="shared" si="578"/>
        <v>1</v>
      </c>
      <c r="J6197" s="102">
        <f t="shared" si="579"/>
        <v>1.7173153021629722E-4</v>
      </c>
      <c r="K6197" s="102">
        <f t="shared" si="580"/>
        <v>1.8703063626257592E-3</v>
      </c>
      <c r="L6197" s="96">
        <f t="shared" si="581"/>
        <v>4.47E-3</v>
      </c>
    </row>
    <row r="6198" spans="1:12" ht="13.95" customHeight="1" x14ac:dyDescent="0.3">
      <c r="A6198" s="94">
        <v>42735</v>
      </c>
      <c r="B6198" s="57" t="s">
        <v>242</v>
      </c>
      <c r="C6198" s="57" t="s">
        <v>120</v>
      </c>
      <c r="D6198" s="19" t="str">
        <f t="shared" si="576"/>
        <v>Cyclicals</v>
      </c>
      <c r="E6198" s="19" t="str">
        <f t="shared" si="577"/>
        <v>Cyclicals ex-WEG &amp; Embraer</v>
      </c>
      <c r="F6198" s="100">
        <v>4.6899999999999997E-3</v>
      </c>
      <c r="G6198" s="101">
        <v>26.312999999999999</v>
      </c>
      <c r="H6198" s="98">
        <v>9.2280000000000001E-2</v>
      </c>
      <c r="I6198" s="20">
        <f t="shared" si="578"/>
        <v>1</v>
      </c>
      <c r="J6198" s="102">
        <f t="shared" si="579"/>
        <v>1.7823889332269221E-4</v>
      </c>
      <c r="K6198" s="102">
        <f t="shared" si="580"/>
        <v>1.931500794567536E-3</v>
      </c>
      <c r="L6198" s="96">
        <f t="shared" si="581"/>
        <v>4.6899999999999997E-3</v>
      </c>
    </row>
    <row r="6199" spans="1:12" ht="13.95" customHeight="1" x14ac:dyDescent="0.3">
      <c r="A6199" s="94">
        <v>42766</v>
      </c>
      <c r="B6199" s="57" t="s">
        <v>242</v>
      </c>
      <c r="C6199" s="57" t="s">
        <v>120</v>
      </c>
      <c r="D6199" s="19" t="str">
        <f t="shared" si="576"/>
        <v>Cyclicals</v>
      </c>
      <c r="E6199" s="19" t="str">
        <f t="shared" si="577"/>
        <v>Cyclicals ex-WEG &amp; Embraer</v>
      </c>
      <c r="F6199" s="100">
        <v>4.81E-3</v>
      </c>
      <c r="G6199" s="101">
        <v>27.213000000000001</v>
      </c>
      <c r="H6199" s="98">
        <v>9.4079999999999997E-2</v>
      </c>
      <c r="I6199" s="20">
        <f t="shared" si="578"/>
        <v>1</v>
      </c>
      <c r="J6199" s="102">
        <f t="shared" si="579"/>
        <v>1.767537573953625E-4</v>
      </c>
      <c r="K6199" s="102">
        <f t="shared" si="580"/>
        <v>1.8787601763962851E-3</v>
      </c>
      <c r="L6199" s="96">
        <f t="shared" si="581"/>
        <v>4.81E-3</v>
      </c>
    </row>
    <row r="6200" spans="1:12" ht="13.95" customHeight="1" x14ac:dyDescent="0.3">
      <c r="A6200" s="94">
        <v>42794</v>
      </c>
      <c r="B6200" s="57" t="s">
        <v>242</v>
      </c>
      <c r="C6200" s="57" t="s">
        <v>120</v>
      </c>
      <c r="D6200" s="19" t="str">
        <f t="shared" si="576"/>
        <v>Cyclicals</v>
      </c>
      <c r="E6200" s="19" t="str">
        <f t="shared" si="577"/>
        <v>Cyclicals ex-WEG &amp; Embraer</v>
      </c>
      <c r="F6200" s="100">
        <v>4.7800000000000004E-3</v>
      </c>
      <c r="G6200" s="101">
        <v>28.251999999999999</v>
      </c>
      <c r="H6200" s="98">
        <v>9.4380000000000006E-2</v>
      </c>
      <c r="I6200" s="20">
        <f t="shared" si="578"/>
        <v>1</v>
      </c>
      <c r="J6200" s="102">
        <f t="shared" si="579"/>
        <v>1.6919156165935158E-4</v>
      </c>
      <c r="K6200" s="102">
        <f t="shared" si="580"/>
        <v>1.7926632936994234E-3</v>
      </c>
      <c r="L6200" s="96">
        <f t="shared" si="581"/>
        <v>4.7800000000000004E-3</v>
      </c>
    </row>
    <row r="6201" spans="1:12" ht="13.95" customHeight="1" x14ac:dyDescent="0.3">
      <c r="A6201" s="94">
        <v>42825</v>
      </c>
      <c r="B6201" s="57" t="s">
        <v>242</v>
      </c>
      <c r="C6201" s="57" t="s">
        <v>120</v>
      </c>
      <c r="D6201" s="19" t="str">
        <f t="shared" si="576"/>
        <v>Cyclicals</v>
      </c>
      <c r="E6201" s="19" t="str">
        <f t="shared" si="577"/>
        <v>Cyclicals ex-WEG &amp; Embraer</v>
      </c>
      <c r="F6201" s="100">
        <v>5.1500000000000001E-3</v>
      </c>
      <c r="G6201" s="101">
        <v>29.117000000000001</v>
      </c>
      <c r="H6201" s="98">
        <v>9.5680000000000001E-2</v>
      </c>
      <c r="I6201" s="20">
        <f t="shared" si="578"/>
        <v>1</v>
      </c>
      <c r="J6201" s="102">
        <f t="shared" si="579"/>
        <v>1.7687261737129513E-4</v>
      </c>
      <c r="K6201" s="102">
        <f t="shared" si="580"/>
        <v>1.848585047776914E-3</v>
      </c>
      <c r="L6201" s="96">
        <f t="shared" si="581"/>
        <v>5.1500000000000001E-3</v>
      </c>
    </row>
    <row r="6202" spans="1:12" ht="13.95" customHeight="1" x14ac:dyDescent="0.3">
      <c r="A6202" s="94">
        <v>42855</v>
      </c>
      <c r="B6202" s="57" t="s">
        <v>242</v>
      </c>
      <c r="C6202" s="57" t="s">
        <v>120</v>
      </c>
      <c r="D6202" s="19" t="str">
        <f t="shared" si="576"/>
        <v>Cyclicals</v>
      </c>
      <c r="E6202" s="19" t="str">
        <f t="shared" si="577"/>
        <v>Cyclicals ex-WEG &amp; Embraer</v>
      </c>
      <c r="F6202" s="100">
        <v>4.9199999999999999E-3</v>
      </c>
      <c r="G6202" s="101">
        <v>29.254999999999999</v>
      </c>
      <c r="H6202" s="98">
        <v>9.176999999999999E-2</v>
      </c>
      <c r="I6202" s="20">
        <f t="shared" si="578"/>
        <v>1</v>
      </c>
      <c r="J6202" s="102">
        <f t="shared" si="579"/>
        <v>1.6817638010596479E-4</v>
      </c>
      <c r="K6202" s="102">
        <f t="shared" si="580"/>
        <v>1.8325855955755128E-3</v>
      </c>
      <c r="L6202" s="96">
        <f t="shared" si="581"/>
        <v>4.9199999999999999E-3</v>
      </c>
    </row>
    <row r="6203" spans="1:12" ht="13.95" customHeight="1" x14ac:dyDescent="0.3">
      <c r="A6203" s="94">
        <v>42886</v>
      </c>
      <c r="B6203" s="57" t="s">
        <v>242</v>
      </c>
      <c r="C6203" s="57" t="s">
        <v>120</v>
      </c>
      <c r="D6203" s="19" t="str">
        <f t="shared" si="576"/>
        <v>Cyclicals</v>
      </c>
      <c r="E6203" s="19" t="str">
        <f t="shared" si="577"/>
        <v>Cyclicals ex-WEG &amp; Embraer</v>
      </c>
      <c r="F6203" s="100">
        <v>4.9399999999999999E-3</v>
      </c>
      <c r="G6203" s="101">
        <v>27.228999999999999</v>
      </c>
      <c r="H6203" s="98">
        <v>9.0959999999999999E-2</v>
      </c>
      <c r="I6203" s="20">
        <f t="shared" si="578"/>
        <v>1</v>
      </c>
      <c r="J6203" s="102">
        <f t="shared" si="579"/>
        <v>1.81424216827647E-4</v>
      </c>
      <c r="K6203" s="102">
        <f t="shared" si="580"/>
        <v>1.9945494374191625E-3</v>
      </c>
      <c r="L6203" s="96">
        <f t="shared" si="581"/>
        <v>4.9399999999999999E-3</v>
      </c>
    </row>
    <row r="6204" spans="1:12" ht="13.95" customHeight="1" x14ac:dyDescent="0.3">
      <c r="A6204" s="94">
        <v>42916</v>
      </c>
      <c r="B6204" s="57" t="s">
        <v>242</v>
      </c>
      <c r="C6204" s="57" t="s">
        <v>120</v>
      </c>
      <c r="D6204" s="19" t="str">
        <f t="shared" si="576"/>
        <v>Cyclicals</v>
      </c>
      <c r="E6204" s="19" t="str">
        <f t="shared" si="577"/>
        <v>Cyclicals ex-WEG &amp; Embraer</v>
      </c>
      <c r="F6204" s="100">
        <v>5.0000000000000001E-3</v>
      </c>
      <c r="G6204" s="101">
        <v>27.302</v>
      </c>
      <c r="H6204" s="98">
        <v>8.967E-2</v>
      </c>
      <c r="I6204" s="20">
        <f t="shared" si="578"/>
        <v>1</v>
      </c>
      <c r="J6204" s="102">
        <f t="shared" si="579"/>
        <v>1.8313676653725002E-4</v>
      </c>
      <c r="K6204" s="102">
        <f t="shared" si="580"/>
        <v>2.0423415471980599E-3</v>
      </c>
      <c r="L6204" s="96">
        <f t="shared" si="581"/>
        <v>5.0000000000000001E-3</v>
      </c>
    </row>
    <row r="6205" spans="1:12" ht="13.95" customHeight="1" x14ac:dyDescent="0.3">
      <c r="A6205" s="94">
        <v>42947</v>
      </c>
      <c r="B6205" s="57" t="s">
        <v>242</v>
      </c>
      <c r="C6205" s="57" t="s">
        <v>120</v>
      </c>
      <c r="D6205" s="19" t="str">
        <f t="shared" si="576"/>
        <v>Cyclicals</v>
      </c>
      <c r="E6205" s="19" t="str">
        <f t="shared" si="577"/>
        <v>Cyclicals ex-WEG &amp; Embraer</v>
      </c>
      <c r="F6205" s="100">
        <v>5.2300000000000003E-3</v>
      </c>
      <c r="G6205" s="101">
        <v>29.234999999999999</v>
      </c>
      <c r="H6205" s="98">
        <v>9.2300000000000007E-2</v>
      </c>
      <c r="I6205" s="20">
        <f t="shared" si="578"/>
        <v>1</v>
      </c>
      <c r="J6205" s="102">
        <f t="shared" si="579"/>
        <v>1.7889515991106552E-4</v>
      </c>
      <c r="K6205" s="102">
        <f t="shared" si="580"/>
        <v>1.9381924150711322E-3</v>
      </c>
      <c r="L6205" s="96">
        <f t="shared" si="581"/>
        <v>5.2300000000000003E-3</v>
      </c>
    </row>
    <row r="6206" spans="1:12" ht="13.95" customHeight="1" x14ac:dyDescent="0.3">
      <c r="A6206" s="94">
        <v>42978</v>
      </c>
      <c r="B6206" s="57" t="s">
        <v>242</v>
      </c>
      <c r="C6206" s="57" t="s">
        <v>120</v>
      </c>
      <c r="D6206" s="19" t="str">
        <f t="shared" si="576"/>
        <v>Cyclicals</v>
      </c>
      <c r="E6206" s="19" t="str">
        <f t="shared" si="577"/>
        <v>Cyclicals ex-WEG &amp; Embraer</v>
      </c>
      <c r="F6206" s="100">
        <v>4.8599999999999997E-3</v>
      </c>
      <c r="G6206" s="101">
        <v>28.603999999999999</v>
      </c>
      <c r="H6206" s="98">
        <v>9.4600000000000004E-2</v>
      </c>
      <c r="I6206" s="20">
        <f t="shared" si="578"/>
        <v>1</v>
      </c>
      <c r="J6206" s="102">
        <f t="shared" si="579"/>
        <v>1.6990630681023634E-4</v>
      </c>
      <c r="K6206" s="102">
        <f t="shared" si="580"/>
        <v>1.7960497548650774E-3</v>
      </c>
      <c r="L6206" s="96">
        <f t="shared" si="581"/>
        <v>4.8599999999999997E-3</v>
      </c>
    </row>
    <row r="6207" spans="1:12" ht="13.95" customHeight="1" x14ac:dyDescent="0.3">
      <c r="A6207" s="94">
        <v>43008</v>
      </c>
      <c r="B6207" s="57" t="s">
        <v>242</v>
      </c>
      <c r="C6207" s="57" t="s">
        <v>120</v>
      </c>
      <c r="D6207" s="19" t="str">
        <f t="shared" si="576"/>
        <v>Cyclicals</v>
      </c>
      <c r="E6207" s="19" t="str">
        <f t="shared" si="577"/>
        <v>Cyclicals ex-WEG &amp; Embraer</v>
      </c>
      <c r="F6207" s="100">
        <v>5.3400000000000001E-3</v>
      </c>
      <c r="G6207" s="101">
        <v>28.489000000000001</v>
      </c>
      <c r="H6207" s="98">
        <v>9.8130000000000009E-2</v>
      </c>
      <c r="I6207" s="20">
        <f t="shared" si="578"/>
        <v>1</v>
      </c>
      <c r="J6207" s="102">
        <f t="shared" si="579"/>
        <v>1.8744076661167467E-4</v>
      </c>
      <c r="K6207" s="102">
        <f t="shared" si="580"/>
        <v>1.9101270417983761E-3</v>
      </c>
      <c r="L6207" s="96">
        <f t="shared" si="581"/>
        <v>5.3400000000000001E-3</v>
      </c>
    </row>
    <row r="6208" spans="1:12" ht="13.95" customHeight="1" x14ac:dyDescent="0.3">
      <c r="A6208" s="94">
        <v>43039</v>
      </c>
      <c r="B6208" s="57" t="s">
        <v>242</v>
      </c>
      <c r="C6208" s="57" t="s">
        <v>120</v>
      </c>
      <c r="D6208" s="19" t="str">
        <f t="shared" si="576"/>
        <v>Cyclicals</v>
      </c>
      <c r="E6208" s="19" t="str">
        <f t="shared" si="577"/>
        <v>Cyclicals ex-WEG &amp; Embraer</v>
      </c>
      <c r="F6208" s="100">
        <v>5.2599999999999999E-3</v>
      </c>
      <c r="G6208" s="101">
        <v>28.439</v>
      </c>
      <c r="H6208" s="98">
        <v>9.9940000000000001E-2</v>
      </c>
      <c r="I6208" s="20">
        <f t="shared" si="578"/>
        <v>1</v>
      </c>
      <c r="J6208" s="102">
        <f t="shared" si="579"/>
        <v>1.8495727697879672E-4</v>
      </c>
      <c r="K6208" s="102">
        <f t="shared" si="580"/>
        <v>1.8506831796957846E-3</v>
      </c>
      <c r="L6208" s="96">
        <f t="shared" si="581"/>
        <v>5.2599999999999999E-3</v>
      </c>
    </row>
    <row r="6209" spans="1:12" ht="13.95" customHeight="1" x14ac:dyDescent="0.3">
      <c r="A6209" s="94">
        <v>43069</v>
      </c>
      <c r="B6209" s="57" t="s">
        <v>242</v>
      </c>
      <c r="C6209" s="57" t="s">
        <v>120</v>
      </c>
      <c r="D6209" s="19" t="str">
        <f t="shared" si="576"/>
        <v>Cyclicals</v>
      </c>
      <c r="E6209" s="19" t="str">
        <f t="shared" si="577"/>
        <v>Cyclicals ex-WEG &amp; Embraer</v>
      </c>
      <c r="F6209" s="100">
        <v>5.2500000000000003E-3</v>
      </c>
      <c r="G6209" s="101">
        <v>27.265999999999998</v>
      </c>
      <c r="H6209" s="98">
        <v>0.10199</v>
      </c>
      <c r="I6209" s="20">
        <f t="shared" si="578"/>
        <v>1</v>
      </c>
      <c r="J6209" s="102">
        <f t="shared" si="579"/>
        <v>1.9254749504877872E-4</v>
      </c>
      <c r="K6209" s="102">
        <f t="shared" si="580"/>
        <v>1.8879056284810151E-3</v>
      </c>
      <c r="L6209" s="96">
        <f t="shared" si="581"/>
        <v>5.2500000000000003E-3</v>
      </c>
    </row>
    <row r="6210" spans="1:12" ht="13.95" customHeight="1" x14ac:dyDescent="0.3">
      <c r="A6210" s="94">
        <v>43100</v>
      </c>
      <c r="B6210" s="57" t="s">
        <v>242</v>
      </c>
      <c r="C6210" s="57" t="s">
        <v>120</v>
      </c>
      <c r="D6210" s="19" t="str">
        <f t="shared" si="576"/>
        <v>Cyclicals</v>
      </c>
      <c r="E6210" s="19" t="str">
        <f t="shared" si="577"/>
        <v>Cyclicals ex-WEG &amp; Embraer</v>
      </c>
      <c r="F6210" s="100">
        <v>4.9899999999999996E-3</v>
      </c>
      <c r="G6210" s="101">
        <v>27.38</v>
      </c>
      <c r="H6210" s="98">
        <v>0.10373</v>
      </c>
      <c r="I6210" s="20">
        <f t="shared" si="578"/>
        <v>1</v>
      </c>
      <c r="J6210" s="102">
        <f t="shared" si="579"/>
        <v>1.8224981738495252E-4</v>
      </c>
      <c r="K6210" s="102">
        <f t="shared" si="580"/>
        <v>1.7569634376260726E-3</v>
      </c>
      <c r="L6210" s="96">
        <f t="shared" si="581"/>
        <v>4.9899999999999996E-3</v>
      </c>
    </row>
    <row r="6211" spans="1:12" ht="13.95" customHeight="1" x14ac:dyDescent="0.3">
      <c r="A6211" s="94">
        <v>43131</v>
      </c>
      <c r="B6211" s="57" t="s">
        <v>242</v>
      </c>
      <c r="C6211" s="57" t="s">
        <v>120</v>
      </c>
      <c r="D6211" s="19" t="str">
        <f t="shared" si="576"/>
        <v>Cyclicals</v>
      </c>
      <c r="E6211" s="19" t="str">
        <f t="shared" si="577"/>
        <v>Cyclicals ex-WEG &amp; Embraer</v>
      </c>
      <c r="F6211" s="100">
        <v>4.6600000000000001E-3</v>
      </c>
      <c r="G6211" s="101">
        <v>26.423999999999999</v>
      </c>
      <c r="H6211" s="98">
        <v>0.10466</v>
      </c>
      <c r="I6211" s="20">
        <f t="shared" si="578"/>
        <v>1</v>
      </c>
      <c r="J6211" s="102">
        <f t="shared" si="579"/>
        <v>1.7635482894338481E-4</v>
      </c>
      <c r="K6211" s="102">
        <f t="shared" si="580"/>
        <v>1.6850260743682859E-3</v>
      </c>
      <c r="L6211" s="96">
        <f t="shared" si="581"/>
        <v>4.6600000000000001E-3</v>
      </c>
    </row>
    <row r="6212" spans="1:12" ht="13.95" customHeight="1" x14ac:dyDescent="0.3">
      <c r="A6212" s="94">
        <v>43159</v>
      </c>
      <c r="B6212" s="57" t="s">
        <v>242</v>
      </c>
      <c r="C6212" s="57" t="s">
        <v>120</v>
      </c>
      <c r="D6212" s="19" t="str">
        <f t="shared" si="576"/>
        <v>Cyclicals</v>
      </c>
      <c r="E6212" s="19" t="str">
        <f t="shared" si="577"/>
        <v>Cyclicals ex-WEG &amp; Embraer</v>
      </c>
      <c r="F6212" s="100">
        <v>4.4000000000000003E-3</v>
      </c>
      <c r="G6212" s="101">
        <v>25.102</v>
      </c>
      <c r="H6212" s="98">
        <v>0.10503</v>
      </c>
      <c r="I6212" s="20">
        <f t="shared" si="578"/>
        <v>1</v>
      </c>
      <c r="J6212" s="102">
        <f t="shared" si="579"/>
        <v>1.7528483786152498E-4</v>
      </c>
      <c r="K6212" s="102">
        <f t="shared" si="580"/>
        <v>1.6689025788967436E-3</v>
      </c>
      <c r="L6212" s="96">
        <f t="shared" si="581"/>
        <v>4.4000000000000003E-3</v>
      </c>
    </row>
    <row r="6213" spans="1:12" ht="13.95" customHeight="1" x14ac:dyDescent="0.3">
      <c r="A6213" s="94">
        <v>43190</v>
      </c>
      <c r="B6213" s="57" t="s">
        <v>242</v>
      </c>
      <c r="C6213" s="57" t="s">
        <v>120</v>
      </c>
      <c r="D6213" s="19" t="str">
        <f t="shared" ref="D6213:D6276" si="582">VLOOKUP(C6213,GicsMap,2,FALSE)</f>
        <v>Cyclicals</v>
      </c>
      <c r="E6213" s="19" t="str">
        <f t="shared" ref="E6213:E6276" si="583">IF(D6213="Cyclicals",IF(COUNTIF(GlobalList,B6213)&gt;0,"WEG &amp; Embraer","Cyclicals ex-WEG &amp; Embraer"),D6213)</f>
        <v>Cyclicals ex-WEG &amp; Embraer</v>
      </c>
      <c r="F6213" s="100">
        <v>4.3800000000000002E-3</v>
      </c>
      <c r="G6213" s="101">
        <v>24.603999999999999</v>
      </c>
      <c r="H6213" s="98">
        <v>0.10074</v>
      </c>
      <c r="I6213" s="20">
        <f t="shared" ref="I6213:I6276" si="584">IF(AND(ISNUMBER(G6213),ISNUMBER(H6213),G6213&gt;=PEmin,G6213&lt;=PEmax,H6213&gt;=ROEmin,H6213&lt;=ROEmax),1,0)</f>
        <v>1</v>
      </c>
      <c r="J6213" s="102">
        <f t="shared" ref="J6213:J6276" si="585">IF(I6213=1,F6213/G6213,0)</f>
        <v>1.7801983417330516E-4</v>
      </c>
      <c r="K6213" s="102">
        <f t="shared" ref="K6213:K6276" si="586">IF(I6213=1,J6213/H6213,0)</f>
        <v>1.7671216415853202E-3</v>
      </c>
      <c r="L6213" s="96">
        <f t="shared" ref="L6213:L6276" si="587">I6213*F6213</f>
        <v>4.3800000000000002E-3</v>
      </c>
    </row>
    <row r="6214" spans="1:12" ht="13.95" customHeight="1" x14ac:dyDescent="0.3">
      <c r="A6214" s="94">
        <v>43220</v>
      </c>
      <c r="B6214" s="57" t="s">
        <v>242</v>
      </c>
      <c r="C6214" s="57" t="s">
        <v>120</v>
      </c>
      <c r="D6214" s="19" t="str">
        <f t="shared" si="582"/>
        <v>Cyclicals</v>
      </c>
      <c r="E6214" s="19" t="str">
        <f t="shared" si="583"/>
        <v>Cyclicals ex-WEG &amp; Embraer</v>
      </c>
      <c r="F6214" s="100">
        <v>4.1399999999999996E-3</v>
      </c>
      <c r="G6214" s="101">
        <v>24.212</v>
      </c>
      <c r="H6214" s="98">
        <v>9.9690000000000001E-2</v>
      </c>
      <c r="I6214" s="20">
        <f t="shared" si="584"/>
        <v>1</v>
      </c>
      <c r="J6214" s="102">
        <f t="shared" si="585"/>
        <v>1.7098959193788204E-4</v>
      </c>
      <c r="K6214" s="102">
        <f t="shared" si="586"/>
        <v>1.7152130799265928E-3</v>
      </c>
      <c r="L6214" s="96">
        <f t="shared" si="587"/>
        <v>4.1399999999999996E-3</v>
      </c>
    </row>
    <row r="6215" spans="1:12" ht="13.95" customHeight="1" x14ac:dyDescent="0.3">
      <c r="A6215" s="94">
        <v>43251</v>
      </c>
      <c r="B6215" s="57" t="s">
        <v>242</v>
      </c>
      <c r="C6215" s="57" t="s">
        <v>120</v>
      </c>
      <c r="D6215" s="19" t="str">
        <f t="shared" si="582"/>
        <v>Cyclicals</v>
      </c>
      <c r="E6215" s="19" t="str">
        <f t="shared" si="583"/>
        <v>Cyclicals ex-WEG &amp; Embraer</v>
      </c>
      <c r="F6215" s="100">
        <v>4.1399999999999996E-3</v>
      </c>
      <c r="G6215" s="101">
        <v>20.625</v>
      </c>
      <c r="H6215" s="98">
        <v>9.9940000000000001E-2</v>
      </c>
      <c r="I6215" s="20">
        <f t="shared" si="584"/>
        <v>1</v>
      </c>
      <c r="J6215" s="102">
        <f t="shared" si="585"/>
        <v>2.007272727272727E-4</v>
      </c>
      <c r="K6215" s="102">
        <f t="shared" si="586"/>
        <v>2.0084778139611036E-3</v>
      </c>
      <c r="L6215" s="96">
        <f t="shared" si="587"/>
        <v>4.1399999999999996E-3</v>
      </c>
    </row>
    <row r="6216" spans="1:12" ht="13.95" customHeight="1" x14ac:dyDescent="0.3">
      <c r="A6216" s="94">
        <v>43281</v>
      </c>
      <c r="B6216" s="57" t="s">
        <v>242</v>
      </c>
      <c r="C6216" s="57" t="s">
        <v>120</v>
      </c>
      <c r="D6216" s="19" t="str">
        <f t="shared" si="582"/>
        <v>Cyclicals</v>
      </c>
      <c r="E6216" s="19" t="str">
        <f t="shared" si="583"/>
        <v>Cyclicals ex-WEG &amp; Embraer</v>
      </c>
      <c r="F6216" s="100">
        <v>4.1099999999999999E-3</v>
      </c>
      <c r="G6216" s="101">
        <v>21.120999999999999</v>
      </c>
      <c r="H6216" s="98">
        <v>9.7780000000000006E-2</v>
      </c>
      <c r="I6216" s="20">
        <f t="shared" si="584"/>
        <v>1</v>
      </c>
      <c r="J6216" s="102">
        <f t="shared" si="585"/>
        <v>1.9459305904076513E-4</v>
      </c>
      <c r="K6216" s="102">
        <f t="shared" si="586"/>
        <v>1.9901110558474648E-3</v>
      </c>
      <c r="L6216" s="96">
        <f t="shared" si="587"/>
        <v>4.1099999999999999E-3</v>
      </c>
    </row>
    <row r="6217" spans="1:12" ht="13.95" customHeight="1" x14ac:dyDescent="0.3">
      <c r="A6217" s="94">
        <v>43312</v>
      </c>
      <c r="B6217" s="57" t="s">
        <v>242</v>
      </c>
      <c r="C6217" s="57" t="s">
        <v>120</v>
      </c>
      <c r="D6217" s="19" t="str">
        <f t="shared" si="582"/>
        <v>Cyclicals</v>
      </c>
      <c r="E6217" s="19" t="str">
        <f t="shared" si="583"/>
        <v>Cyclicals ex-WEG &amp; Embraer</v>
      </c>
      <c r="F6217" s="100">
        <v>4.1190000000000003E-3</v>
      </c>
      <c r="G6217" s="101">
        <v>23.379000000000001</v>
      </c>
      <c r="H6217" s="98">
        <v>9.2980000000000007E-2</v>
      </c>
      <c r="I6217" s="20">
        <f t="shared" si="584"/>
        <v>1</v>
      </c>
      <c r="J6217" s="102">
        <f t="shared" si="585"/>
        <v>1.7618375465161041E-4</v>
      </c>
      <c r="K6217" s="102">
        <f t="shared" si="586"/>
        <v>1.894856470763717E-3</v>
      </c>
      <c r="L6217" s="96">
        <f t="shared" si="587"/>
        <v>4.1190000000000003E-3</v>
      </c>
    </row>
    <row r="6218" spans="1:12" ht="13.95" customHeight="1" x14ac:dyDescent="0.3">
      <c r="A6218" s="94">
        <v>43343</v>
      </c>
      <c r="B6218" s="57" t="s">
        <v>242</v>
      </c>
      <c r="C6218" s="57" t="s">
        <v>120</v>
      </c>
      <c r="D6218" s="19" t="str">
        <f t="shared" si="582"/>
        <v>Cyclicals</v>
      </c>
      <c r="E6218" s="19" t="str">
        <f t="shared" si="583"/>
        <v>Cyclicals ex-WEG &amp; Embraer</v>
      </c>
      <c r="F6218" s="100">
        <v>3.9039999999999999E-3</v>
      </c>
      <c r="G6218" s="101">
        <v>21.382999999999999</v>
      </c>
      <c r="H6218" s="98">
        <v>9.4540000000000013E-2</v>
      </c>
      <c r="I6218" s="20">
        <f t="shared" si="584"/>
        <v>1</v>
      </c>
      <c r="J6218" s="102">
        <f t="shared" si="585"/>
        <v>1.8257494271149978E-4</v>
      </c>
      <c r="K6218" s="102">
        <f t="shared" si="586"/>
        <v>1.931192539787389E-3</v>
      </c>
      <c r="L6218" s="96">
        <f t="shared" si="587"/>
        <v>3.9039999999999999E-3</v>
      </c>
    </row>
    <row r="6219" spans="1:12" ht="13.95" customHeight="1" x14ac:dyDescent="0.3">
      <c r="A6219" s="94">
        <v>43373</v>
      </c>
      <c r="B6219" s="57" t="s">
        <v>242</v>
      </c>
      <c r="C6219" s="57" t="s">
        <v>120</v>
      </c>
      <c r="D6219" s="19" t="str">
        <f t="shared" si="582"/>
        <v>Cyclicals</v>
      </c>
      <c r="E6219" s="19" t="str">
        <f t="shared" si="583"/>
        <v>Cyclicals ex-WEG &amp; Embraer</v>
      </c>
      <c r="F6219" s="100">
        <v>3.7950000000000002E-3</v>
      </c>
      <c r="G6219" s="101">
        <v>21.73</v>
      </c>
      <c r="H6219" s="98">
        <v>9.4979999999999995E-2</v>
      </c>
      <c r="I6219" s="20">
        <f t="shared" si="584"/>
        <v>1</v>
      </c>
      <c r="J6219" s="102">
        <f t="shared" si="585"/>
        <v>1.7464335020708698E-4</v>
      </c>
      <c r="K6219" s="102">
        <f t="shared" si="586"/>
        <v>1.8387381575814591E-3</v>
      </c>
      <c r="L6219" s="96">
        <f t="shared" si="587"/>
        <v>3.7950000000000002E-3</v>
      </c>
    </row>
    <row r="6220" spans="1:12" ht="13.95" customHeight="1" x14ac:dyDescent="0.3">
      <c r="A6220" s="94">
        <v>43404</v>
      </c>
      <c r="B6220" s="57" t="s">
        <v>242</v>
      </c>
      <c r="C6220" s="57" t="s">
        <v>120</v>
      </c>
      <c r="D6220" s="19" t="str">
        <f t="shared" si="582"/>
        <v>Cyclicals</v>
      </c>
      <c r="E6220" s="19" t="str">
        <f t="shared" si="583"/>
        <v>Cyclicals ex-WEG &amp; Embraer</v>
      </c>
      <c r="F6220" s="100">
        <v>4.2360000000000002E-3</v>
      </c>
      <c r="G6220" s="101">
        <v>25.715</v>
      </c>
      <c r="H6220" s="98">
        <v>9.9090000000000011E-2</v>
      </c>
      <c r="I6220" s="20">
        <f t="shared" si="584"/>
        <v>1</v>
      </c>
      <c r="J6220" s="102">
        <f t="shared" si="585"/>
        <v>1.6472875753451293E-4</v>
      </c>
      <c r="K6220" s="102">
        <f t="shared" si="586"/>
        <v>1.6624155569130378E-3</v>
      </c>
      <c r="L6220" s="96">
        <f t="shared" si="587"/>
        <v>4.2360000000000002E-3</v>
      </c>
    </row>
    <row r="6221" spans="1:12" ht="13.95" customHeight="1" x14ac:dyDescent="0.3">
      <c r="A6221" s="94">
        <v>43434</v>
      </c>
      <c r="B6221" s="57" t="s">
        <v>242</v>
      </c>
      <c r="C6221" s="57" t="s">
        <v>120</v>
      </c>
      <c r="D6221" s="19" t="str">
        <f t="shared" si="582"/>
        <v>Cyclicals</v>
      </c>
      <c r="E6221" s="19" t="str">
        <f t="shared" si="583"/>
        <v>Cyclicals ex-WEG &amp; Embraer</v>
      </c>
      <c r="F6221" s="100">
        <v>4.1830000000000001E-3</v>
      </c>
      <c r="G6221" s="101">
        <v>25.795999999999999</v>
      </c>
      <c r="H6221" s="98">
        <v>9.9479999999999999E-2</v>
      </c>
      <c r="I6221" s="20">
        <f t="shared" si="584"/>
        <v>1</v>
      </c>
      <c r="J6221" s="102">
        <f t="shared" si="585"/>
        <v>1.6215692355403939E-4</v>
      </c>
      <c r="K6221" s="102">
        <f t="shared" si="586"/>
        <v>1.6300454719947667E-3</v>
      </c>
      <c r="L6221" s="96">
        <f t="shared" si="587"/>
        <v>4.1830000000000001E-3</v>
      </c>
    </row>
    <row r="6222" spans="1:12" ht="13.95" customHeight="1" x14ac:dyDescent="0.3">
      <c r="A6222" s="94">
        <v>43465</v>
      </c>
      <c r="B6222" s="57" t="s">
        <v>242</v>
      </c>
      <c r="C6222" s="57" t="s">
        <v>120</v>
      </c>
      <c r="D6222" s="19" t="str">
        <f t="shared" si="582"/>
        <v>Cyclicals</v>
      </c>
      <c r="E6222" s="19" t="str">
        <f t="shared" si="583"/>
        <v>Cyclicals ex-WEG &amp; Embraer</v>
      </c>
      <c r="F6222" s="100">
        <v>4.4779999999999993E-3</v>
      </c>
      <c r="G6222" s="101">
        <v>27.164999999999999</v>
      </c>
      <c r="H6222" s="98">
        <v>9.817999999999999E-2</v>
      </c>
      <c r="I6222" s="20">
        <f t="shared" si="584"/>
        <v>1</v>
      </c>
      <c r="J6222" s="102">
        <f t="shared" si="585"/>
        <v>1.6484446898582734E-4</v>
      </c>
      <c r="K6222" s="102">
        <f t="shared" si="586"/>
        <v>1.6790025360137234E-3</v>
      </c>
      <c r="L6222" s="96">
        <f t="shared" si="587"/>
        <v>4.4779999999999993E-3</v>
      </c>
    </row>
    <row r="6223" spans="1:12" ht="13.95" customHeight="1" x14ac:dyDescent="0.3">
      <c r="A6223" s="94">
        <v>43496</v>
      </c>
      <c r="B6223" s="57" t="s">
        <v>242</v>
      </c>
      <c r="C6223" s="57" t="s">
        <v>120</v>
      </c>
      <c r="D6223" s="19" t="str">
        <f t="shared" si="582"/>
        <v>Cyclicals</v>
      </c>
      <c r="E6223" s="19" t="str">
        <f t="shared" si="583"/>
        <v>Cyclicals ex-WEG &amp; Embraer</v>
      </c>
      <c r="F6223" s="100">
        <v>4.4200000000000003E-3</v>
      </c>
      <c r="G6223" s="101">
        <v>28.744</v>
      </c>
      <c r="H6223" s="98">
        <v>0.10038999999999999</v>
      </c>
      <c r="I6223" s="20">
        <f t="shared" si="584"/>
        <v>1</v>
      </c>
      <c r="J6223" s="102">
        <f t="shared" si="585"/>
        <v>1.5377122182020598E-4</v>
      </c>
      <c r="K6223" s="102">
        <f t="shared" si="586"/>
        <v>1.5317384382927182E-3</v>
      </c>
      <c r="L6223" s="96">
        <f t="shared" si="587"/>
        <v>4.4200000000000003E-3</v>
      </c>
    </row>
    <row r="6224" spans="1:12" ht="13.95" customHeight="1" x14ac:dyDescent="0.3">
      <c r="A6224" s="94">
        <v>43524</v>
      </c>
      <c r="B6224" s="57" t="s">
        <v>242</v>
      </c>
      <c r="C6224" s="57" t="s">
        <v>120</v>
      </c>
      <c r="D6224" s="19" t="str">
        <f t="shared" si="582"/>
        <v>Cyclicals</v>
      </c>
      <c r="E6224" s="19" t="str">
        <f t="shared" si="583"/>
        <v>Cyclicals ex-WEG &amp; Embraer</v>
      </c>
      <c r="F6224" s="100">
        <v>4.3860000000000001E-3</v>
      </c>
      <c r="G6224" s="101">
        <v>28.492000000000001</v>
      </c>
      <c r="H6224" s="98">
        <v>0.10008</v>
      </c>
      <c r="I6224" s="20">
        <f t="shared" si="584"/>
        <v>1</v>
      </c>
      <c r="J6224" s="102">
        <f t="shared" si="585"/>
        <v>1.5393794749403341E-4</v>
      </c>
      <c r="K6224" s="102">
        <f t="shared" si="586"/>
        <v>1.5381489557757136E-3</v>
      </c>
      <c r="L6224" s="96">
        <f t="shared" si="587"/>
        <v>4.3860000000000001E-3</v>
      </c>
    </row>
    <row r="6225" spans="1:12" ht="13.95" customHeight="1" x14ac:dyDescent="0.3">
      <c r="A6225" s="94">
        <v>43555</v>
      </c>
      <c r="B6225" s="57" t="s">
        <v>242</v>
      </c>
      <c r="C6225" s="57" t="s">
        <v>120</v>
      </c>
      <c r="D6225" s="19" t="str">
        <f t="shared" si="582"/>
        <v>Cyclicals</v>
      </c>
      <c r="E6225" s="19" t="str">
        <f t="shared" si="583"/>
        <v>Cyclicals ex-WEG &amp; Embraer</v>
      </c>
      <c r="F6225" s="100">
        <v>4.0860000000000002E-3</v>
      </c>
      <c r="G6225" s="101">
        <v>26.353000000000002</v>
      </c>
      <c r="H6225" s="98">
        <v>0.10052</v>
      </c>
      <c r="I6225" s="20">
        <f t="shared" si="584"/>
        <v>1</v>
      </c>
      <c r="J6225" s="102">
        <f t="shared" si="585"/>
        <v>1.5504876105187264E-4</v>
      </c>
      <c r="K6225" s="102">
        <f t="shared" si="586"/>
        <v>1.5424667832458481E-3</v>
      </c>
      <c r="L6225" s="96">
        <f t="shared" si="587"/>
        <v>4.0860000000000002E-3</v>
      </c>
    </row>
    <row r="6226" spans="1:12" ht="13.95" customHeight="1" x14ac:dyDescent="0.3">
      <c r="A6226" s="94">
        <v>43585</v>
      </c>
      <c r="B6226" s="57" t="s">
        <v>242</v>
      </c>
      <c r="C6226" s="57" t="s">
        <v>120</v>
      </c>
      <c r="D6226" s="19" t="str">
        <f t="shared" si="582"/>
        <v>Cyclicals</v>
      </c>
      <c r="E6226" s="19" t="str">
        <f t="shared" si="583"/>
        <v>Cyclicals ex-WEG &amp; Embraer</v>
      </c>
      <c r="F6226" s="100">
        <v>4.1570000000000001E-3</v>
      </c>
      <c r="G6226" s="101">
        <v>25.712</v>
      </c>
      <c r="H6226" s="98">
        <v>9.6669999999999992E-2</v>
      </c>
      <c r="I6226" s="20">
        <f t="shared" si="584"/>
        <v>1</v>
      </c>
      <c r="J6226" s="102">
        <f t="shared" si="585"/>
        <v>1.6167548226509023E-4</v>
      </c>
      <c r="K6226" s="102">
        <f t="shared" si="586"/>
        <v>1.6724473183520249E-3</v>
      </c>
      <c r="L6226" s="96">
        <f t="shared" si="587"/>
        <v>4.1570000000000001E-3</v>
      </c>
    </row>
    <row r="6227" spans="1:12" ht="13.95" customHeight="1" x14ac:dyDescent="0.3">
      <c r="A6227" s="94">
        <v>43616</v>
      </c>
      <c r="B6227" s="57" t="s">
        <v>242</v>
      </c>
      <c r="C6227" s="57" t="s">
        <v>120</v>
      </c>
      <c r="D6227" s="19" t="str">
        <f t="shared" si="582"/>
        <v>Cyclicals</v>
      </c>
      <c r="E6227" s="19" t="str">
        <f t="shared" si="583"/>
        <v>Cyclicals ex-WEG &amp; Embraer</v>
      </c>
      <c r="F6227" s="100">
        <v>4.1359999999999999E-3</v>
      </c>
      <c r="G6227" s="101">
        <v>26.535</v>
      </c>
      <c r="H6227" s="98">
        <v>9.5930000000000001E-2</v>
      </c>
      <c r="I6227" s="20">
        <f t="shared" si="584"/>
        <v>1</v>
      </c>
      <c r="J6227" s="102">
        <f t="shared" si="585"/>
        <v>1.5586960618051629E-4</v>
      </c>
      <c r="K6227" s="102">
        <f t="shared" si="586"/>
        <v>1.6248265003702311E-3</v>
      </c>
      <c r="L6227" s="96">
        <f t="shared" si="587"/>
        <v>4.1359999999999999E-3</v>
      </c>
    </row>
    <row r="6228" spans="1:12" ht="13.95" customHeight="1" x14ac:dyDescent="0.3">
      <c r="A6228" s="94">
        <v>43646</v>
      </c>
      <c r="B6228" s="57" t="s">
        <v>242</v>
      </c>
      <c r="C6228" s="57" t="s">
        <v>120</v>
      </c>
      <c r="D6228" s="19" t="str">
        <f t="shared" si="582"/>
        <v>Cyclicals</v>
      </c>
      <c r="E6228" s="19" t="str">
        <f t="shared" si="583"/>
        <v>Cyclicals ex-WEG &amp; Embraer</v>
      </c>
      <c r="F6228" s="100">
        <v>4.4479999999999997E-3</v>
      </c>
      <c r="G6228" s="101">
        <v>30.893000000000001</v>
      </c>
      <c r="H6228" s="98">
        <v>9.6359999999999987E-2</v>
      </c>
      <c r="I6228" s="20">
        <f t="shared" si="584"/>
        <v>1</v>
      </c>
      <c r="J6228" s="102">
        <f t="shared" si="585"/>
        <v>1.439808370828343E-4</v>
      </c>
      <c r="K6228" s="102">
        <f t="shared" si="586"/>
        <v>1.4941971469783553E-3</v>
      </c>
      <c r="L6228" s="96">
        <f t="shared" si="587"/>
        <v>4.4479999999999997E-3</v>
      </c>
    </row>
    <row r="6229" spans="1:12" ht="13.95" customHeight="1" x14ac:dyDescent="0.3">
      <c r="A6229" s="94">
        <v>43677</v>
      </c>
      <c r="B6229" s="57" t="s">
        <v>242</v>
      </c>
      <c r="C6229" s="57" t="s">
        <v>120</v>
      </c>
      <c r="D6229" s="19" t="str">
        <f t="shared" si="582"/>
        <v>Cyclicals</v>
      </c>
      <c r="E6229" s="19" t="str">
        <f t="shared" si="583"/>
        <v>Cyclicals ex-WEG &amp; Embraer</v>
      </c>
      <c r="F6229" s="100">
        <v>4.4929999999999996E-3</v>
      </c>
      <c r="G6229" s="101">
        <v>32.042999999999999</v>
      </c>
      <c r="H6229" s="98">
        <v>9.1850000000000001E-2</v>
      </c>
      <c r="I6229" s="20">
        <f t="shared" si="584"/>
        <v>1</v>
      </c>
      <c r="J6229" s="102">
        <f t="shared" si="585"/>
        <v>1.4021783228786318E-4</v>
      </c>
      <c r="K6229" s="102">
        <f t="shared" si="586"/>
        <v>1.526595887728505E-3</v>
      </c>
      <c r="L6229" s="96">
        <f t="shared" si="587"/>
        <v>4.4929999999999996E-3</v>
      </c>
    </row>
    <row r="6230" spans="1:12" ht="13.95" customHeight="1" x14ac:dyDescent="0.3">
      <c r="A6230" s="94">
        <v>43708</v>
      </c>
      <c r="B6230" s="57" t="s">
        <v>242</v>
      </c>
      <c r="C6230" s="57" t="s">
        <v>120</v>
      </c>
      <c r="D6230" s="19" t="str">
        <f t="shared" si="582"/>
        <v>Cyclicals</v>
      </c>
      <c r="E6230" s="19" t="str">
        <f t="shared" si="583"/>
        <v>Cyclicals ex-WEG &amp; Embraer</v>
      </c>
      <c r="F6230" s="100">
        <v>4.0169999999999997E-3</v>
      </c>
      <c r="G6230" s="101">
        <v>28.67</v>
      </c>
      <c r="H6230" s="98">
        <v>9.3870000000000009E-2</v>
      </c>
      <c r="I6230" s="20">
        <f t="shared" si="584"/>
        <v>1</v>
      </c>
      <c r="J6230" s="102">
        <f t="shared" si="585"/>
        <v>1.4011161492849666E-4</v>
      </c>
      <c r="K6230" s="102">
        <f t="shared" si="586"/>
        <v>1.492613347485849E-3</v>
      </c>
      <c r="L6230" s="96">
        <f t="shared" si="587"/>
        <v>4.0169999999999997E-3</v>
      </c>
    </row>
    <row r="6231" spans="1:12" ht="13.95" customHeight="1" x14ac:dyDescent="0.3">
      <c r="A6231" s="94">
        <v>43738</v>
      </c>
      <c r="B6231" s="57" t="s">
        <v>242</v>
      </c>
      <c r="C6231" s="57" t="s">
        <v>120</v>
      </c>
      <c r="D6231" s="19" t="str">
        <f t="shared" si="582"/>
        <v>Cyclicals</v>
      </c>
      <c r="E6231" s="19" t="str">
        <f t="shared" si="583"/>
        <v>Cyclicals ex-WEG &amp; Embraer</v>
      </c>
      <c r="F6231" s="100">
        <v>4.2920000000000007E-3</v>
      </c>
      <c r="G6231" s="101">
        <v>31.469000000000001</v>
      </c>
      <c r="H6231" s="98">
        <v>9.4369999999999996E-2</v>
      </c>
      <c r="I6231" s="20">
        <f t="shared" si="584"/>
        <v>1</v>
      </c>
      <c r="J6231" s="102">
        <f t="shared" si="585"/>
        <v>1.3638819155359244E-4</v>
      </c>
      <c r="K6231" s="102">
        <f t="shared" si="586"/>
        <v>1.4452494601419142E-3</v>
      </c>
      <c r="L6231" s="96">
        <f t="shared" si="587"/>
        <v>4.2920000000000007E-3</v>
      </c>
    </row>
    <row r="6232" spans="1:12" ht="13.95" customHeight="1" x14ac:dyDescent="0.3">
      <c r="A6232" s="94">
        <v>43769</v>
      </c>
      <c r="B6232" s="57" t="s">
        <v>242</v>
      </c>
      <c r="C6232" s="57" t="s">
        <v>120</v>
      </c>
      <c r="D6232" s="19" t="str">
        <f t="shared" si="582"/>
        <v>Cyclicals</v>
      </c>
      <c r="E6232" s="19" t="str">
        <f t="shared" si="583"/>
        <v>Cyclicals ex-WEG &amp; Embraer</v>
      </c>
      <c r="F6232" s="100">
        <v>4.2720000000000006E-3</v>
      </c>
      <c r="G6232" s="101">
        <v>29.527999999999999</v>
      </c>
      <c r="H6232" s="98">
        <v>9.7599999999999992E-2</v>
      </c>
      <c r="I6232" s="20">
        <f t="shared" si="584"/>
        <v>1</v>
      </c>
      <c r="J6232" s="102">
        <f t="shared" si="585"/>
        <v>1.4467623950149014E-4</v>
      </c>
      <c r="K6232" s="102">
        <f t="shared" si="586"/>
        <v>1.482338519482481E-3</v>
      </c>
      <c r="L6232" s="96">
        <f t="shared" si="587"/>
        <v>4.2720000000000006E-3</v>
      </c>
    </row>
    <row r="6233" spans="1:12" ht="13.95" customHeight="1" x14ac:dyDescent="0.3">
      <c r="A6233" s="94">
        <v>43799</v>
      </c>
      <c r="B6233" s="57" t="s">
        <v>242</v>
      </c>
      <c r="C6233" s="57" t="s">
        <v>120</v>
      </c>
      <c r="D6233" s="19" t="str">
        <f t="shared" si="582"/>
        <v>Cyclicals</v>
      </c>
      <c r="E6233" s="19" t="str">
        <f t="shared" si="583"/>
        <v>Cyclicals ex-WEG &amp; Embraer</v>
      </c>
      <c r="F6233" s="100">
        <v>4.1799999999999997E-3</v>
      </c>
      <c r="G6233" s="101">
        <v>28.298999999999999</v>
      </c>
      <c r="H6233" s="98">
        <v>9.8909999999999998E-2</v>
      </c>
      <c r="I6233" s="20">
        <f t="shared" si="584"/>
        <v>1</v>
      </c>
      <c r="J6233" s="102">
        <f t="shared" si="585"/>
        <v>1.4770839959009151E-4</v>
      </c>
      <c r="K6233" s="102">
        <f t="shared" si="586"/>
        <v>1.4933616377524165E-3</v>
      </c>
      <c r="L6233" s="96">
        <f t="shared" si="587"/>
        <v>4.1799999999999997E-3</v>
      </c>
    </row>
    <row r="6234" spans="1:12" ht="13.95" customHeight="1" x14ac:dyDescent="0.3">
      <c r="A6234" s="94">
        <v>43830</v>
      </c>
      <c r="B6234" s="57" t="s">
        <v>242</v>
      </c>
      <c r="C6234" s="57" t="s">
        <v>120</v>
      </c>
      <c r="D6234" s="19" t="str">
        <f t="shared" si="582"/>
        <v>Cyclicals</v>
      </c>
      <c r="E6234" s="19" t="str">
        <f t="shared" si="583"/>
        <v>Cyclicals ex-WEG &amp; Embraer</v>
      </c>
      <c r="F6234" s="100">
        <v>4.4889999999999999E-3</v>
      </c>
      <c r="G6234" s="101">
        <v>32.161000000000001</v>
      </c>
      <c r="H6234" s="98">
        <v>9.9600000000000008E-2</v>
      </c>
      <c r="I6234" s="20">
        <f t="shared" si="584"/>
        <v>1</v>
      </c>
      <c r="J6234" s="102">
        <f t="shared" si="585"/>
        <v>1.3957899319051023E-4</v>
      </c>
      <c r="K6234" s="102">
        <f t="shared" si="586"/>
        <v>1.401395513960946E-3</v>
      </c>
      <c r="L6234" s="96">
        <f t="shared" si="587"/>
        <v>4.4889999999999999E-3</v>
      </c>
    </row>
    <row r="6235" spans="1:12" ht="13.95" customHeight="1" x14ac:dyDescent="0.3">
      <c r="A6235" s="94">
        <v>43861</v>
      </c>
      <c r="B6235" s="57" t="s">
        <v>242</v>
      </c>
      <c r="C6235" s="57" t="s">
        <v>120</v>
      </c>
      <c r="D6235" s="19" t="str">
        <f t="shared" si="582"/>
        <v>Cyclicals</v>
      </c>
      <c r="E6235" s="19" t="str">
        <f t="shared" si="583"/>
        <v>Cyclicals ex-WEG &amp; Embraer</v>
      </c>
      <c r="F6235" s="100">
        <v>4.6649999999999999E-3</v>
      </c>
      <c r="G6235" s="101">
        <v>33.253</v>
      </c>
      <c r="H6235" s="98">
        <v>0.10186000000000001</v>
      </c>
      <c r="I6235" s="20">
        <f t="shared" si="584"/>
        <v>1</v>
      </c>
      <c r="J6235" s="102">
        <f t="shared" si="585"/>
        <v>1.4028809430728054E-4</v>
      </c>
      <c r="K6235" s="102">
        <f t="shared" si="586"/>
        <v>1.3772638357282597E-3</v>
      </c>
      <c r="L6235" s="96">
        <f t="shared" si="587"/>
        <v>4.6649999999999999E-3</v>
      </c>
    </row>
    <row r="6236" spans="1:12" ht="13.95" customHeight="1" x14ac:dyDescent="0.3">
      <c r="A6236" s="94">
        <v>43890</v>
      </c>
      <c r="B6236" s="57" t="s">
        <v>242</v>
      </c>
      <c r="C6236" s="57" t="s">
        <v>120</v>
      </c>
      <c r="D6236" s="19" t="str">
        <f t="shared" si="582"/>
        <v>Cyclicals</v>
      </c>
      <c r="E6236" s="19" t="str">
        <f t="shared" si="583"/>
        <v>Cyclicals ex-WEG &amp; Embraer</v>
      </c>
      <c r="F6236" s="100">
        <v>4.4949999999999999E-3</v>
      </c>
      <c r="G6236" s="101">
        <v>27.291</v>
      </c>
      <c r="H6236" s="98">
        <v>0.10584</v>
      </c>
      <c r="I6236" s="20">
        <f t="shared" si="584"/>
        <v>1</v>
      </c>
      <c r="J6236" s="102">
        <f t="shared" si="585"/>
        <v>1.6470631343666411E-4</v>
      </c>
      <c r="K6236" s="102">
        <f t="shared" si="586"/>
        <v>1.5561820997417243E-3</v>
      </c>
      <c r="L6236" s="96">
        <f t="shared" si="587"/>
        <v>4.4949999999999999E-3</v>
      </c>
    </row>
    <row r="6237" spans="1:12" ht="13.95" customHeight="1" x14ac:dyDescent="0.3">
      <c r="A6237" s="94">
        <v>43921</v>
      </c>
      <c r="B6237" s="57" t="s">
        <v>242</v>
      </c>
      <c r="C6237" s="57" t="s">
        <v>120</v>
      </c>
      <c r="D6237" s="19" t="str">
        <f t="shared" si="582"/>
        <v>Cyclicals</v>
      </c>
      <c r="E6237" s="19" t="str">
        <f t="shared" si="583"/>
        <v>Cyclicals ex-WEG &amp; Embraer</v>
      </c>
      <c r="F6237" s="100">
        <v>4.0179999999999999E-3</v>
      </c>
      <c r="G6237" s="101">
        <v>24.988</v>
      </c>
      <c r="H6237" s="98">
        <v>7.3650000000000007E-2</v>
      </c>
      <c r="I6237" s="20">
        <f t="shared" si="584"/>
        <v>1</v>
      </c>
      <c r="J6237" s="102">
        <f t="shared" si="585"/>
        <v>1.6079718264767087E-4</v>
      </c>
      <c r="K6237" s="102">
        <f t="shared" si="586"/>
        <v>2.1832611357457008E-3</v>
      </c>
      <c r="L6237" s="96">
        <f t="shared" si="587"/>
        <v>4.0179999999999999E-3</v>
      </c>
    </row>
    <row r="6238" spans="1:12" ht="13.95" customHeight="1" x14ac:dyDescent="0.3">
      <c r="A6238" s="94">
        <v>43951</v>
      </c>
      <c r="B6238" s="57" t="s">
        <v>242</v>
      </c>
      <c r="C6238" s="57" t="s">
        <v>120</v>
      </c>
      <c r="D6238" s="19" t="str">
        <f t="shared" si="582"/>
        <v>Cyclicals</v>
      </c>
      <c r="E6238" s="19" t="str">
        <f t="shared" si="583"/>
        <v>Cyclicals ex-WEG &amp; Embraer</v>
      </c>
      <c r="F6238" s="100">
        <v>3.882E-3</v>
      </c>
      <c r="G6238" s="101">
        <v>31.094000000000001</v>
      </c>
      <c r="H6238" s="98">
        <v>7.0419999999999996E-2</v>
      </c>
      <c r="I6238" s="20">
        <f t="shared" si="584"/>
        <v>1</v>
      </c>
      <c r="J6238" s="102">
        <f t="shared" si="585"/>
        <v>1.2484723740914647E-4</v>
      </c>
      <c r="K6238" s="102">
        <f t="shared" si="586"/>
        <v>1.7728945954153148E-3</v>
      </c>
      <c r="L6238" s="96">
        <f t="shared" si="587"/>
        <v>3.882E-3</v>
      </c>
    </row>
    <row r="6239" spans="1:12" ht="13.95" customHeight="1" x14ac:dyDescent="0.3">
      <c r="A6239" s="94">
        <v>43982</v>
      </c>
      <c r="B6239" s="57" t="s">
        <v>242</v>
      </c>
      <c r="C6239" s="57" t="s">
        <v>120</v>
      </c>
      <c r="D6239" s="19" t="str">
        <f t="shared" si="582"/>
        <v>Cyclicals</v>
      </c>
      <c r="E6239" s="19" t="str">
        <f t="shared" si="583"/>
        <v>Cyclicals ex-WEG &amp; Embraer</v>
      </c>
      <c r="F6239" s="100">
        <v>3.542E-3</v>
      </c>
      <c r="G6239" s="101">
        <v>29.626000000000001</v>
      </c>
      <c r="H6239" s="98">
        <v>7.2739999999999999E-2</v>
      </c>
      <c r="I6239" s="20">
        <f t="shared" si="584"/>
        <v>1</v>
      </c>
      <c r="J6239" s="102">
        <f t="shared" si="585"/>
        <v>1.1955714575035442E-4</v>
      </c>
      <c r="K6239" s="102">
        <f t="shared" si="586"/>
        <v>1.6436231200213695E-3</v>
      </c>
      <c r="L6239" s="96">
        <f t="shared" si="587"/>
        <v>3.542E-3</v>
      </c>
    </row>
    <row r="6240" spans="1:12" ht="13.95" customHeight="1" x14ac:dyDescent="0.3">
      <c r="A6240" s="94">
        <v>44012</v>
      </c>
      <c r="B6240" s="57" t="s">
        <v>242</v>
      </c>
      <c r="C6240" s="57" t="s">
        <v>120</v>
      </c>
      <c r="D6240" s="19" t="str">
        <f t="shared" si="582"/>
        <v>Cyclicals</v>
      </c>
      <c r="E6240" s="19" t="str">
        <f t="shared" si="583"/>
        <v>Cyclicals ex-WEG &amp; Embraer</v>
      </c>
      <c r="F6240" s="100">
        <v>3.2209999999999999E-3</v>
      </c>
      <c r="G6240" s="101">
        <v>32.109000000000002</v>
      </c>
      <c r="H6240" s="98">
        <v>7.1139999999999995E-2</v>
      </c>
      <c r="I6240" s="20">
        <f t="shared" si="584"/>
        <v>1</v>
      </c>
      <c r="J6240" s="102">
        <f t="shared" si="585"/>
        <v>1.0031455355196361E-4</v>
      </c>
      <c r="K6240" s="102">
        <f t="shared" si="586"/>
        <v>1.4101005559736242E-3</v>
      </c>
      <c r="L6240" s="96">
        <f t="shared" si="587"/>
        <v>3.2209999999999999E-3</v>
      </c>
    </row>
    <row r="6241" spans="1:12" ht="13.95" customHeight="1" x14ac:dyDescent="0.3">
      <c r="A6241" s="94">
        <v>44043</v>
      </c>
      <c r="B6241" s="57" t="s">
        <v>242</v>
      </c>
      <c r="C6241" s="57" t="s">
        <v>120</v>
      </c>
      <c r="D6241" s="19" t="str">
        <f t="shared" si="582"/>
        <v>Cyclicals</v>
      </c>
      <c r="E6241" s="19" t="str">
        <f t="shared" si="583"/>
        <v>Cyclicals ex-WEG &amp; Embraer</v>
      </c>
      <c r="F6241" s="100">
        <v>3.0539999999999999E-3</v>
      </c>
      <c r="G6241" s="101">
        <v>30.88</v>
      </c>
      <c r="H6241" s="98">
        <v>7.2750000000000009E-2</v>
      </c>
      <c r="I6241" s="20">
        <f t="shared" si="584"/>
        <v>1</v>
      </c>
      <c r="J6241" s="102">
        <f t="shared" si="585"/>
        <v>9.8898963730569944E-5</v>
      </c>
      <c r="K6241" s="102">
        <f t="shared" si="586"/>
        <v>1.3594359275679716E-3</v>
      </c>
      <c r="L6241" s="96">
        <f t="shared" si="587"/>
        <v>3.0539999999999999E-3</v>
      </c>
    </row>
    <row r="6242" spans="1:12" ht="13.95" customHeight="1" x14ac:dyDescent="0.3">
      <c r="A6242" s="94">
        <v>44074</v>
      </c>
      <c r="B6242" s="57" t="s">
        <v>242</v>
      </c>
      <c r="C6242" s="57" t="s">
        <v>120</v>
      </c>
      <c r="D6242" s="19" t="str">
        <f t="shared" si="582"/>
        <v>Cyclicals</v>
      </c>
      <c r="E6242" s="19" t="str">
        <f t="shared" si="583"/>
        <v>Cyclicals ex-WEG &amp; Embraer</v>
      </c>
      <c r="F6242" s="100">
        <v>3.1189999999999998E-3</v>
      </c>
      <c r="G6242" s="101">
        <v>28.811</v>
      </c>
      <c r="H6242" s="98">
        <v>6.5430000000000002E-2</v>
      </c>
      <c r="I6242" s="20">
        <f t="shared" si="584"/>
        <v>1</v>
      </c>
      <c r="J6242" s="102">
        <f t="shared" si="585"/>
        <v>1.0825726285099441E-4</v>
      </c>
      <c r="K6242" s="102">
        <f t="shared" si="586"/>
        <v>1.6545508612409354E-3</v>
      </c>
      <c r="L6242" s="96">
        <f t="shared" si="587"/>
        <v>3.1189999999999998E-3</v>
      </c>
    </row>
    <row r="6243" spans="1:12" ht="13.95" customHeight="1" x14ac:dyDescent="0.3">
      <c r="A6243" s="94">
        <v>44104</v>
      </c>
      <c r="B6243" s="57" t="s">
        <v>242</v>
      </c>
      <c r="C6243" s="57" t="s">
        <v>120</v>
      </c>
      <c r="D6243" s="19" t="str">
        <f t="shared" si="582"/>
        <v>Cyclicals</v>
      </c>
      <c r="E6243" s="19" t="str">
        <f t="shared" si="583"/>
        <v>Cyclicals ex-WEG &amp; Embraer</v>
      </c>
      <c r="F6243" s="100">
        <v>3.1089999999999998E-3</v>
      </c>
      <c r="G6243" s="101">
        <v>27.733000000000001</v>
      </c>
      <c r="H6243" s="98">
        <v>6.6839999999999997E-2</v>
      </c>
      <c r="I6243" s="20">
        <f t="shared" si="584"/>
        <v>1</v>
      </c>
      <c r="J6243" s="102">
        <f t="shared" si="585"/>
        <v>1.1210471279702879E-4</v>
      </c>
      <c r="K6243" s="102">
        <f t="shared" si="586"/>
        <v>1.6772099460955834E-3</v>
      </c>
      <c r="L6243" s="96">
        <f t="shared" si="587"/>
        <v>3.1089999999999998E-3</v>
      </c>
    </row>
    <row r="6244" spans="1:12" ht="13.95" customHeight="1" x14ac:dyDescent="0.3">
      <c r="A6244" s="94">
        <v>44135</v>
      </c>
      <c r="B6244" s="57" t="s">
        <v>242</v>
      </c>
      <c r="C6244" s="57" t="s">
        <v>120</v>
      </c>
      <c r="D6244" s="19" t="str">
        <f t="shared" si="582"/>
        <v>Cyclicals</v>
      </c>
      <c r="E6244" s="19" t="str">
        <f t="shared" si="583"/>
        <v>Cyclicals ex-WEG &amp; Embraer</v>
      </c>
      <c r="F6244" s="100">
        <v>3.0479999999999999E-3</v>
      </c>
      <c r="G6244" s="101">
        <v>21.972000000000001</v>
      </c>
      <c r="H6244" s="98">
        <v>8.5709999999999995E-2</v>
      </c>
      <c r="I6244" s="20">
        <f t="shared" si="584"/>
        <v>1</v>
      </c>
      <c r="J6244" s="102">
        <f t="shared" si="585"/>
        <v>1.3872200983069361E-4</v>
      </c>
      <c r="K6244" s="102">
        <f t="shared" si="586"/>
        <v>1.618504373243421E-3</v>
      </c>
      <c r="L6244" s="96">
        <f t="shared" si="587"/>
        <v>3.0479999999999999E-3</v>
      </c>
    </row>
    <row r="6245" spans="1:12" ht="13.95" customHeight="1" x14ac:dyDescent="0.3">
      <c r="A6245" s="94">
        <v>44165</v>
      </c>
      <c r="B6245" s="57" t="s">
        <v>242</v>
      </c>
      <c r="C6245" s="57" t="s">
        <v>120</v>
      </c>
      <c r="D6245" s="19" t="str">
        <f t="shared" si="582"/>
        <v>Cyclicals</v>
      </c>
      <c r="E6245" s="19" t="str">
        <f t="shared" si="583"/>
        <v>Cyclicals ex-WEG &amp; Embraer</v>
      </c>
      <c r="F6245" s="100">
        <v>3.1449999999999998E-3</v>
      </c>
      <c r="G6245" s="101">
        <v>25.963000000000001</v>
      </c>
      <c r="H6245" s="98">
        <v>7.1010000000000004E-2</v>
      </c>
      <c r="I6245" s="20">
        <f t="shared" si="584"/>
        <v>1</v>
      </c>
      <c r="J6245" s="102">
        <f t="shared" si="585"/>
        <v>1.211339213496129E-4</v>
      </c>
      <c r="K6245" s="102">
        <f t="shared" si="586"/>
        <v>1.7058713047403591E-3</v>
      </c>
      <c r="L6245" s="96">
        <f t="shared" si="587"/>
        <v>3.1449999999999998E-3</v>
      </c>
    </row>
    <row r="6246" spans="1:12" ht="13.95" customHeight="1" x14ac:dyDescent="0.3">
      <c r="A6246" s="94">
        <v>44196</v>
      </c>
      <c r="B6246" s="57" t="s">
        <v>242</v>
      </c>
      <c r="C6246" s="57" t="s">
        <v>120</v>
      </c>
      <c r="D6246" s="19" t="str">
        <f t="shared" si="582"/>
        <v>Cyclicals</v>
      </c>
      <c r="E6246" s="19" t="str">
        <f t="shared" si="583"/>
        <v>Cyclicals ex-WEG &amp; Embraer</v>
      </c>
      <c r="F6246" s="100">
        <v>2.9650000000000002E-3</v>
      </c>
      <c r="G6246" s="101">
        <v>26.446000000000002</v>
      </c>
      <c r="H6246" s="98">
        <v>7.1399999999999991E-2</v>
      </c>
      <c r="I6246" s="20">
        <f t="shared" si="584"/>
        <v>1</v>
      </c>
      <c r="J6246" s="102">
        <f t="shared" si="585"/>
        <v>1.1211525372457082E-4</v>
      </c>
      <c r="K6246" s="102">
        <f t="shared" si="586"/>
        <v>1.5702416488035131E-3</v>
      </c>
      <c r="L6246" s="96">
        <f t="shared" si="587"/>
        <v>2.9650000000000002E-3</v>
      </c>
    </row>
    <row r="6247" spans="1:12" ht="13.95" customHeight="1" x14ac:dyDescent="0.3">
      <c r="A6247" s="94">
        <v>44227</v>
      </c>
      <c r="B6247" s="57" t="s">
        <v>242</v>
      </c>
      <c r="C6247" s="57" t="s">
        <v>120</v>
      </c>
      <c r="D6247" s="19" t="str">
        <f t="shared" si="582"/>
        <v>Cyclicals</v>
      </c>
      <c r="E6247" s="19" t="str">
        <f t="shared" si="583"/>
        <v>Cyclicals ex-WEG &amp; Embraer</v>
      </c>
      <c r="F6247" s="100">
        <v>2.7699999999999999E-3</v>
      </c>
      <c r="G6247" s="101">
        <v>23.597999999999999</v>
      </c>
      <c r="H6247" s="98">
        <v>6.7080000000000001E-2</v>
      </c>
      <c r="I6247" s="20">
        <f t="shared" si="584"/>
        <v>1</v>
      </c>
      <c r="J6247" s="102">
        <f t="shared" si="585"/>
        <v>1.173828290533096E-4</v>
      </c>
      <c r="K6247" s="102">
        <f t="shared" si="586"/>
        <v>1.7498930985883959E-3</v>
      </c>
      <c r="L6247" s="96">
        <f t="shared" si="587"/>
        <v>2.7699999999999999E-3</v>
      </c>
    </row>
    <row r="6248" spans="1:12" ht="13.95" customHeight="1" x14ac:dyDescent="0.3">
      <c r="A6248" s="94">
        <v>44255</v>
      </c>
      <c r="B6248" s="57" t="s">
        <v>242</v>
      </c>
      <c r="C6248" s="57" t="s">
        <v>120</v>
      </c>
      <c r="D6248" s="19" t="str">
        <f t="shared" si="582"/>
        <v>Cyclicals</v>
      </c>
      <c r="E6248" s="19" t="str">
        <f t="shared" si="583"/>
        <v>Cyclicals ex-WEG &amp; Embraer</v>
      </c>
      <c r="F6248" s="100">
        <v>2.6900000000000001E-3</v>
      </c>
      <c r="G6248" s="101">
        <v>21.942</v>
      </c>
      <c r="H6248" s="98">
        <v>7.1010000000000004E-2</v>
      </c>
      <c r="I6248" s="20">
        <f t="shared" si="584"/>
        <v>1</v>
      </c>
      <c r="J6248" s="102">
        <f t="shared" si="585"/>
        <v>1.2259593473703401E-4</v>
      </c>
      <c r="K6248" s="102">
        <f t="shared" si="586"/>
        <v>1.7264601427550205E-3</v>
      </c>
      <c r="L6248" s="96">
        <f t="shared" si="587"/>
        <v>2.6900000000000001E-3</v>
      </c>
    </row>
    <row r="6249" spans="1:12" ht="13.95" customHeight="1" x14ac:dyDescent="0.3">
      <c r="A6249" s="94">
        <v>44286</v>
      </c>
      <c r="B6249" s="57" t="s">
        <v>242</v>
      </c>
      <c r="C6249" s="57" t="s">
        <v>120</v>
      </c>
      <c r="D6249" s="19" t="str">
        <f t="shared" si="582"/>
        <v>Cyclicals</v>
      </c>
      <c r="E6249" s="19" t="str">
        <f t="shared" si="583"/>
        <v>Cyclicals ex-WEG &amp; Embraer</v>
      </c>
      <c r="F6249" s="100">
        <v>3.1800000000000001E-3</v>
      </c>
      <c r="G6249" s="101">
        <v>31.468</v>
      </c>
      <c r="H6249" s="98">
        <v>7.1849999999999997E-2</v>
      </c>
      <c r="I6249" s="20">
        <f t="shared" si="584"/>
        <v>1</v>
      </c>
      <c r="J6249" s="102">
        <f t="shared" si="585"/>
        <v>1.0105504004067625E-4</v>
      </c>
      <c r="K6249" s="102">
        <f t="shared" si="586"/>
        <v>1.4064723735654314E-3</v>
      </c>
      <c r="L6249" s="96">
        <f t="shared" si="587"/>
        <v>3.1800000000000001E-3</v>
      </c>
    </row>
    <row r="6250" spans="1:12" ht="13.95" customHeight="1" x14ac:dyDescent="0.3">
      <c r="A6250" s="94">
        <v>44316</v>
      </c>
      <c r="B6250" s="57" t="s">
        <v>242</v>
      </c>
      <c r="C6250" s="57" t="s">
        <v>120</v>
      </c>
      <c r="D6250" s="19" t="str">
        <f t="shared" si="582"/>
        <v>Cyclicals</v>
      </c>
      <c r="E6250" s="19" t="str">
        <f t="shared" si="583"/>
        <v>Cyclicals ex-WEG &amp; Embraer</v>
      </c>
      <c r="F6250" s="100">
        <v>2.63E-3</v>
      </c>
      <c r="G6250" s="101">
        <v>31.222000000000001</v>
      </c>
      <c r="H6250" s="98">
        <v>6.1550000000000001E-2</v>
      </c>
      <c r="I6250" s="20">
        <f t="shared" si="584"/>
        <v>1</v>
      </c>
      <c r="J6250" s="102">
        <f t="shared" si="585"/>
        <v>8.4235474985587086E-5</v>
      </c>
      <c r="K6250" s="102">
        <f t="shared" si="586"/>
        <v>1.3685698616667276E-3</v>
      </c>
      <c r="L6250" s="96">
        <f t="shared" si="587"/>
        <v>2.63E-3</v>
      </c>
    </row>
    <row r="6251" spans="1:12" ht="13.95" customHeight="1" x14ac:dyDescent="0.3">
      <c r="A6251" s="94">
        <v>44347</v>
      </c>
      <c r="B6251" s="57" t="s">
        <v>242</v>
      </c>
      <c r="C6251" s="57" t="s">
        <v>120</v>
      </c>
      <c r="D6251" s="19" t="str">
        <f t="shared" si="582"/>
        <v>Cyclicals</v>
      </c>
      <c r="E6251" s="19" t="str">
        <f t="shared" si="583"/>
        <v>Cyclicals ex-WEG &amp; Embraer</v>
      </c>
      <c r="F6251" s="100">
        <v>2.7599999999999999E-3</v>
      </c>
      <c r="G6251" s="101">
        <v>33.768999999999998</v>
      </c>
      <c r="H6251" s="98">
        <v>6.3329999999999997E-2</v>
      </c>
      <c r="I6251" s="20">
        <f t="shared" si="584"/>
        <v>1</v>
      </c>
      <c r="J6251" s="102">
        <f t="shared" si="585"/>
        <v>8.1731765820723155E-5</v>
      </c>
      <c r="K6251" s="102">
        <f t="shared" si="586"/>
        <v>1.2905694903003815E-3</v>
      </c>
      <c r="L6251" s="96">
        <f t="shared" si="587"/>
        <v>2.7599999999999999E-3</v>
      </c>
    </row>
    <row r="6252" spans="1:12" ht="13.95" customHeight="1" x14ac:dyDescent="0.3">
      <c r="A6252" s="94">
        <v>44377</v>
      </c>
      <c r="B6252" s="57" t="s">
        <v>242</v>
      </c>
      <c r="C6252" s="57" t="s">
        <v>120</v>
      </c>
      <c r="D6252" s="19" t="str">
        <f t="shared" si="582"/>
        <v>Cyclicals</v>
      </c>
      <c r="E6252" s="19" t="str">
        <f t="shared" si="583"/>
        <v>Cyclicals ex-WEG &amp; Embraer</v>
      </c>
      <c r="F6252" s="100">
        <v>2.5200000000000001E-3</v>
      </c>
      <c r="G6252" s="101">
        <v>27.986999999999998</v>
      </c>
      <c r="H6252" s="98">
        <v>7.3569999999999997E-2</v>
      </c>
      <c r="I6252" s="20">
        <f t="shared" si="584"/>
        <v>1</v>
      </c>
      <c r="J6252" s="102">
        <f t="shared" si="585"/>
        <v>9.0041805123807495E-5</v>
      </c>
      <c r="K6252" s="102">
        <f t="shared" si="586"/>
        <v>1.2238929607694372E-3</v>
      </c>
      <c r="L6252" s="96">
        <f t="shared" si="587"/>
        <v>2.5200000000000001E-3</v>
      </c>
    </row>
    <row r="6253" spans="1:12" ht="13.95" customHeight="1" x14ac:dyDescent="0.3">
      <c r="A6253" s="94">
        <v>44408</v>
      </c>
      <c r="B6253" s="57" t="s">
        <v>242</v>
      </c>
      <c r="C6253" s="57" t="s">
        <v>120</v>
      </c>
      <c r="D6253" s="19" t="str">
        <f t="shared" si="582"/>
        <v>Cyclicals</v>
      </c>
      <c r="E6253" s="19" t="str">
        <f t="shared" si="583"/>
        <v>Cyclicals ex-WEG &amp; Embraer</v>
      </c>
      <c r="F6253" s="100">
        <v>2.5999999999999999E-3</v>
      </c>
      <c r="G6253" s="101">
        <v>27.838000000000001</v>
      </c>
      <c r="H6253" s="98">
        <v>7.6850000000000002E-2</v>
      </c>
      <c r="I6253" s="20">
        <f t="shared" si="584"/>
        <v>1</v>
      </c>
      <c r="J6253" s="102">
        <f t="shared" si="585"/>
        <v>9.3397514189237724E-5</v>
      </c>
      <c r="K6253" s="102">
        <f t="shared" si="586"/>
        <v>1.2153222405886497E-3</v>
      </c>
      <c r="L6253" s="96">
        <f t="shared" si="587"/>
        <v>2.5999999999999999E-3</v>
      </c>
    </row>
    <row r="6254" spans="1:12" ht="13.95" customHeight="1" x14ac:dyDescent="0.3">
      <c r="A6254" s="94">
        <v>44439</v>
      </c>
      <c r="B6254" s="57" t="s">
        <v>242</v>
      </c>
      <c r="C6254" s="57" t="s">
        <v>120</v>
      </c>
      <c r="D6254" s="19" t="str">
        <f t="shared" si="582"/>
        <v>Cyclicals</v>
      </c>
      <c r="E6254" s="19" t="str">
        <f t="shared" si="583"/>
        <v>Cyclicals ex-WEG &amp; Embraer</v>
      </c>
      <c r="F6254" s="100">
        <v>2.4299999999999999E-3</v>
      </c>
      <c r="G6254" s="101">
        <v>25.49</v>
      </c>
      <c r="H6254" s="98">
        <v>7.979E-2</v>
      </c>
      <c r="I6254" s="20">
        <f t="shared" si="584"/>
        <v>1</v>
      </c>
      <c r="J6254" s="102">
        <f t="shared" si="585"/>
        <v>9.533150255001961E-5</v>
      </c>
      <c r="K6254" s="102">
        <f t="shared" si="586"/>
        <v>1.1947800795841536E-3</v>
      </c>
      <c r="L6254" s="96">
        <f t="shared" si="587"/>
        <v>2.4299999999999999E-3</v>
      </c>
    </row>
    <row r="6255" spans="1:12" ht="13.95" customHeight="1" x14ac:dyDescent="0.3">
      <c r="A6255" s="94">
        <v>44469</v>
      </c>
      <c r="B6255" s="57" t="s">
        <v>242</v>
      </c>
      <c r="C6255" s="57" t="s">
        <v>120</v>
      </c>
      <c r="D6255" s="19" t="str">
        <f t="shared" si="582"/>
        <v>Cyclicals</v>
      </c>
      <c r="E6255" s="19" t="str">
        <f t="shared" si="583"/>
        <v>Cyclicals ex-WEG &amp; Embraer</v>
      </c>
      <c r="F6255" s="100">
        <v>2.4099999999999998E-3</v>
      </c>
      <c r="G6255" s="101">
        <v>20.231999999999999</v>
      </c>
      <c r="H6255" s="98">
        <v>7.979E-2</v>
      </c>
      <c r="I6255" s="20">
        <f t="shared" si="584"/>
        <v>1</v>
      </c>
      <c r="J6255" s="102">
        <f t="shared" si="585"/>
        <v>1.1911822854883353E-4</v>
      </c>
      <c r="K6255" s="102">
        <f t="shared" si="586"/>
        <v>1.4928967107260751E-3</v>
      </c>
      <c r="L6255" s="96">
        <f t="shared" si="587"/>
        <v>2.4099999999999998E-3</v>
      </c>
    </row>
    <row r="6256" spans="1:12" ht="13.95" customHeight="1" x14ac:dyDescent="0.3">
      <c r="A6256" s="94">
        <v>44500</v>
      </c>
      <c r="B6256" s="57" t="s">
        <v>242</v>
      </c>
      <c r="C6256" s="57" t="s">
        <v>120</v>
      </c>
      <c r="D6256" s="19" t="str">
        <f t="shared" si="582"/>
        <v>Cyclicals</v>
      </c>
      <c r="E6256" s="19" t="str">
        <f t="shared" si="583"/>
        <v>Cyclicals ex-WEG &amp; Embraer</v>
      </c>
      <c r="F6256" s="100">
        <v>2.5500000000000002E-3</v>
      </c>
      <c r="G6256" s="101">
        <v>17.472999999999999</v>
      </c>
      <c r="H6256" s="98">
        <v>7.979E-2</v>
      </c>
      <c r="I6256" s="20">
        <f t="shared" si="584"/>
        <v>1</v>
      </c>
      <c r="J6256" s="102">
        <f t="shared" si="585"/>
        <v>1.4593944943627312E-4</v>
      </c>
      <c r="K6256" s="102">
        <f t="shared" si="586"/>
        <v>1.8290443593968308E-3</v>
      </c>
      <c r="L6256" s="96">
        <f t="shared" si="587"/>
        <v>2.5500000000000002E-3</v>
      </c>
    </row>
    <row r="6257" spans="1:12" ht="13.95" customHeight="1" x14ac:dyDescent="0.3">
      <c r="A6257" s="94">
        <v>44530</v>
      </c>
      <c r="B6257" s="57" t="s">
        <v>242</v>
      </c>
      <c r="C6257" s="57" t="s">
        <v>120</v>
      </c>
      <c r="D6257" s="19" t="str">
        <f t="shared" si="582"/>
        <v>Cyclicals</v>
      </c>
      <c r="E6257" s="19" t="str">
        <f t="shared" si="583"/>
        <v>Cyclicals ex-WEG &amp; Embraer</v>
      </c>
      <c r="F6257" s="100">
        <v>2.7499999999999998E-3</v>
      </c>
      <c r="G6257" s="101">
        <v>16.687000000000001</v>
      </c>
      <c r="H6257" s="98">
        <v>8.3589999999999998E-2</v>
      </c>
      <c r="I6257" s="20">
        <f t="shared" si="584"/>
        <v>1</v>
      </c>
      <c r="J6257" s="102">
        <f t="shared" si="585"/>
        <v>1.6479894528675015E-4</v>
      </c>
      <c r="K6257" s="102">
        <f t="shared" si="586"/>
        <v>1.97151507700383E-3</v>
      </c>
      <c r="L6257" s="96">
        <f t="shared" si="587"/>
        <v>2.7499999999999998E-3</v>
      </c>
    </row>
    <row r="6258" spans="1:12" ht="13.95" customHeight="1" x14ac:dyDescent="0.3">
      <c r="A6258" s="94">
        <v>44561</v>
      </c>
      <c r="B6258" s="57" t="s">
        <v>242</v>
      </c>
      <c r="C6258" s="57" t="s">
        <v>120</v>
      </c>
      <c r="D6258" s="19" t="str">
        <f t="shared" si="582"/>
        <v>Cyclicals</v>
      </c>
      <c r="E6258" s="19" t="str">
        <f t="shared" si="583"/>
        <v>Cyclicals ex-WEG &amp; Embraer</v>
      </c>
      <c r="F6258" s="100">
        <v>2.5600000000000002E-3</v>
      </c>
      <c r="G6258" s="101">
        <v>17.652000000000001</v>
      </c>
      <c r="H6258" s="98">
        <v>7.7979999999999994E-2</v>
      </c>
      <c r="I6258" s="20">
        <f t="shared" si="584"/>
        <v>1</v>
      </c>
      <c r="J6258" s="102">
        <f t="shared" si="585"/>
        <v>1.4502605937004307E-4</v>
      </c>
      <c r="K6258" s="102">
        <f t="shared" si="586"/>
        <v>1.8597853214932429E-3</v>
      </c>
      <c r="L6258" s="96">
        <f t="shared" si="587"/>
        <v>2.5600000000000002E-3</v>
      </c>
    </row>
    <row r="6259" spans="1:12" ht="13.95" customHeight="1" x14ac:dyDescent="0.3">
      <c r="A6259" s="94">
        <v>44592</v>
      </c>
      <c r="B6259" s="57" t="s">
        <v>242</v>
      </c>
      <c r="C6259" s="57" t="s">
        <v>120</v>
      </c>
      <c r="D6259" s="19" t="str">
        <f t="shared" si="582"/>
        <v>Cyclicals</v>
      </c>
      <c r="E6259" s="19" t="str">
        <f t="shared" si="583"/>
        <v>Cyclicals ex-WEG &amp; Embraer</v>
      </c>
      <c r="F6259" s="100">
        <v>2.7499999999999998E-3</v>
      </c>
      <c r="G6259" s="101">
        <v>20.652999999999999</v>
      </c>
      <c r="H6259" s="98">
        <v>8.8789999999999994E-2</v>
      </c>
      <c r="I6259" s="20">
        <f t="shared" si="584"/>
        <v>1</v>
      </c>
      <c r="J6259" s="102">
        <f t="shared" si="585"/>
        <v>1.3315256863409675E-4</v>
      </c>
      <c r="K6259" s="102">
        <f t="shared" si="586"/>
        <v>1.4996347407827092E-3</v>
      </c>
      <c r="L6259" s="96">
        <f t="shared" si="587"/>
        <v>2.7499999999999998E-3</v>
      </c>
    </row>
    <row r="6260" spans="1:12" ht="13.95" customHeight="1" x14ac:dyDescent="0.3">
      <c r="A6260" s="94">
        <v>44620</v>
      </c>
      <c r="B6260" s="57" t="s">
        <v>242</v>
      </c>
      <c r="C6260" s="57" t="s">
        <v>120</v>
      </c>
      <c r="D6260" s="19" t="str">
        <f t="shared" si="582"/>
        <v>Cyclicals</v>
      </c>
      <c r="E6260" s="19" t="str">
        <f t="shared" si="583"/>
        <v>Cyclicals ex-WEG &amp; Embraer</v>
      </c>
      <c r="F6260" s="100">
        <v>2.8E-3</v>
      </c>
      <c r="G6260" s="101">
        <v>20.914000000000001</v>
      </c>
      <c r="H6260" s="98">
        <v>8.2129999999999995E-2</v>
      </c>
      <c r="I6260" s="20">
        <f t="shared" si="584"/>
        <v>1</v>
      </c>
      <c r="J6260" s="102">
        <f t="shared" si="585"/>
        <v>1.3388161040451372E-4</v>
      </c>
      <c r="K6260" s="102">
        <f t="shared" si="586"/>
        <v>1.6301182321260652E-3</v>
      </c>
      <c r="L6260" s="96">
        <f t="shared" si="587"/>
        <v>2.8E-3</v>
      </c>
    </row>
    <row r="6261" spans="1:12" ht="13.95" customHeight="1" x14ac:dyDescent="0.3">
      <c r="A6261" s="94">
        <v>44651</v>
      </c>
      <c r="B6261" s="57" t="s">
        <v>242</v>
      </c>
      <c r="C6261" s="57" t="s">
        <v>120</v>
      </c>
      <c r="D6261" s="19" t="str">
        <f t="shared" si="582"/>
        <v>Cyclicals</v>
      </c>
      <c r="E6261" s="19" t="str">
        <f t="shared" si="583"/>
        <v>Cyclicals ex-WEG &amp; Embraer</v>
      </c>
      <c r="F6261" s="100">
        <v>2.9499999999999999E-3</v>
      </c>
      <c r="G6261" s="101">
        <v>22.734999999999999</v>
      </c>
      <c r="H6261" s="98">
        <v>8.4139999999999993E-2</v>
      </c>
      <c r="I6261" s="20">
        <f t="shared" si="584"/>
        <v>1</v>
      </c>
      <c r="J6261" s="102">
        <f t="shared" si="585"/>
        <v>1.2975588299978007E-4</v>
      </c>
      <c r="K6261" s="102">
        <f t="shared" si="586"/>
        <v>1.5421426550960315E-3</v>
      </c>
      <c r="L6261" s="96">
        <f t="shared" si="587"/>
        <v>2.9499999999999999E-3</v>
      </c>
    </row>
    <row r="6262" spans="1:12" ht="13.95" customHeight="1" x14ac:dyDescent="0.3">
      <c r="A6262" s="94">
        <v>44681</v>
      </c>
      <c r="B6262" s="57" t="s">
        <v>242</v>
      </c>
      <c r="C6262" s="57" t="s">
        <v>120</v>
      </c>
      <c r="D6262" s="19" t="str">
        <f t="shared" si="582"/>
        <v>Cyclicals</v>
      </c>
      <c r="E6262" s="19" t="str">
        <f t="shared" si="583"/>
        <v>Cyclicals ex-WEG &amp; Embraer</v>
      </c>
      <c r="F6262" s="100">
        <v>3.3400000000000001E-3</v>
      </c>
      <c r="G6262" s="101">
        <v>21.204000000000001</v>
      </c>
      <c r="H6262" s="98">
        <v>9.5399999999999985E-2</v>
      </c>
      <c r="I6262" s="20">
        <f t="shared" si="584"/>
        <v>1</v>
      </c>
      <c r="J6262" s="102">
        <f t="shared" si="585"/>
        <v>1.5751744953782304E-4</v>
      </c>
      <c r="K6262" s="102">
        <f t="shared" si="586"/>
        <v>1.6511263054279147E-3</v>
      </c>
      <c r="L6262" s="96">
        <f t="shared" si="587"/>
        <v>3.3400000000000001E-3</v>
      </c>
    </row>
    <row r="6263" spans="1:12" ht="13.95" customHeight="1" x14ac:dyDescent="0.3">
      <c r="A6263" s="94">
        <v>44712</v>
      </c>
      <c r="B6263" s="57" t="s">
        <v>242</v>
      </c>
      <c r="C6263" s="57" t="s">
        <v>120</v>
      </c>
      <c r="D6263" s="19" t="str">
        <f t="shared" si="582"/>
        <v>Cyclicals</v>
      </c>
      <c r="E6263" s="19" t="str">
        <f t="shared" si="583"/>
        <v>Cyclicals ex-WEG &amp; Embraer</v>
      </c>
      <c r="F6263" s="100">
        <v>3.2100000000000002E-3</v>
      </c>
      <c r="G6263" s="101">
        <v>19.443999999999999</v>
      </c>
      <c r="H6263" s="98">
        <v>0.10099</v>
      </c>
      <c r="I6263" s="20">
        <f t="shared" si="584"/>
        <v>1</v>
      </c>
      <c r="J6263" s="102">
        <f t="shared" si="585"/>
        <v>1.6508948775972025E-4</v>
      </c>
      <c r="K6263" s="102">
        <f t="shared" si="586"/>
        <v>1.6347112363572656E-3</v>
      </c>
      <c r="L6263" s="96">
        <f t="shared" si="587"/>
        <v>3.2100000000000002E-3</v>
      </c>
    </row>
    <row r="6264" spans="1:12" ht="13.95" customHeight="1" x14ac:dyDescent="0.3">
      <c r="A6264" s="94">
        <v>44742</v>
      </c>
      <c r="B6264" s="57" t="s">
        <v>242</v>
      </c>
      <c r="C6264" s="57" t="s">
        <v>120</v>
      </c>
      <c r="D6264" s="19" t="str">
        <f t="shared" si="582"/>
        <v>Cyclicals</v>
      </c>
      <c r="E6264" s="19" t="str">
        <f t="shared" si="583"/>
        <v>Cyclicals ex-WEG &amp; Embraer</v>
      </c>
      <c r="F6264" s="100">
        <v>3.2699999999999999E-3</v>
      </c>
      <c r="G6264" s="101">
        <v>17.135000000000002</v>
      </c>
      <c r="H6264" s="98">
        <v>0.10290000000000001</v>
      </c>
      <c r="I6264" s="20">
        <f t="shared" si="584"/>
        <v>1</v>
      </c>
      <c r="J6264" s="102">
        <f t="shared" si="585"/>
        <v>1.9083746717245403E-4</v>
      </c>
      <c r="K6264" s="102">
        <f t="shared" si="586"/>
        <v>1.8545915177109234E-3</v>
      </c>
      <c r="L6264" s="96">
        <f t="shared" si="587"/>
        <v>3.2699999999999999E-3</v>
      </c>
    </row>
    <row r="6265" spans="1:12" ht="13.95" customHeight="1" x14ac:dyDescent="0.3">
      <c r="A6265" s="94">
        <v>44773</v>
      </c>
      <c r="B6265" s="57" t="s">
        <v>242</v>
      </c>
      <c r="C6265" s="57" t="s">
        <v>120</v>
      </c>
      <c r="D6265" s="19" t="str">
        <f t="shared" si="582"/>
        <v>Cyclicals</v>
      </c>
      <c r="E6265" s="19" t="str">
        <f t="shared" si="583"/>
        <v>Cyclicals ex-WEG &amp; Embraer</v>
      </c>
      <c r="F6265" s="100">
        <v>3.3800000000000002E-3</v>
      </c>
      <c r="G6265" s="101">
        <v>18.905999999999999</v>
      </c>
      <c r="H6265" s="98">
        <v>0.10591</v>
      </c>
      <c r="I6265" s="20">
        <f t="shared" si="584"/>
        <v>1</v>
      </c>
      <c r="J6265" s="102">
        <f t="shared" si="585"/>
        <v>1.787792235269227E-4</v>
      </c>
      <c r="K6265" s="102">
        <f t="shared" si="586"/>
        <v>1.6880296811153119E-3</v>
      </c>
      <c r="L6265" s="96">
        <f t="shared" si="587"/>
        <v>3.3800000000000002E-3</v>
      </c>
    </row>
    <row r="6266" spans="1:12" ht="13.95" customHeight="1" x14ac:dyDescent="0.3">
      <c r="A6266" s="94">
        <v>44804</v>
      </c>
      <c r="B6266" s="57" t="s">
        <v>242</v>
      </c>
      <c r="C6266" s="57" t="s">
        <v>120</v>
      </c>
      <c r="D6266" s="19" t="str">
        <f t="shared" si="582"/>
        <v>Cyclicals</v>
      </c>
      <c r="E6266" s="19" t="str">
        <f t="shared" si="583"/>
        <v>Cyclicals ex-WEG &amp; Embraer</v>
      </c>
      <c r="F6266" s="100">
        <v>3.3300000000000001E-3</v>
      </c>
      <c r="G6266" s="101">
        <v>17.317</v>
      </c>
      <c r="H6266" s="98">
        <v>0.1101</v>
      </c>
      <c r="I6266" s="20">
        <f t="shared" si="584"/>
        <v>1</v>
      </c>
      <c r="J6266" s="102">
        <f t="shared" si="585"/>
        <v>1.9229658716867818E-4</v>
      </c>
      <c r="K6266" s="102">
        <f t="shared" si="586"/>
        <v>1.7465630078899016E-3</v>
      </c>
      <c r="L6266" s="96">
        <f t="shared" si="587"/>
        <v>3.3300000000000001E-3</v>
      </c>
    </row>
    <row r="6267" spans="1:12" ht="13.95" customHeight="1" x14ac:dyDescent="0.3">
      <c r="A6267" s="94">
        <v>44834</v>
      </c>
      <c r="B6267" s="57" t="s">
        <v>242</v>
      </c>
      <c r="C6267" s="57" t="s">
        <v>120</v>
      </c>
      <c r="D6267" s="19" t="str">
        <f t="shared" si="582"/>
        <v>Cyclicals</v>
      </c>
      <c r="E6267" s="19" t="str">
        <f t="shared" si="583"/>
        <v>Cyclicals ex-WEG &amp; Embraer</v>
      </c>
      <c r="F6267" s="100">
        <v>3.13E-3</v>
      </c>
      <c r="G6267" s="101">
        <v>17.47</v>
      </c>
      <c r="H6267" s="98">
        <v>0.11294999999999999</v>
      </c>
      <c r="I6267" s="20">
        <f t="shared" si="584"/>
        <v>1</v>
      </c>
      <c r="J6267" s="102">
        <f t="shared" si="585"/>
        <v>1.7916428162564397E-4</v>
      </c>
      <c r="K6267" s="102">
        <f t="shared" si="586"/>
        <v>1.5862264862828153E-3</v>
      </c>
      <c r="L6267" s="96">
        <f t="shared" si="587"/>
        <v>3.13E-3</v>
      </c>
    </row>
    <row r="6268" spans="1:12" ht="13.95" customHeight="1" x14ac:dyDescent="0.3">
      <c r="A6268" s="94">
        <v>44865</v>
      </c>
      <c r="B6268" s="57" t="s">
        <v>242</v>
      </c>
      <c r="C6268" s="57" t="s">
        <v>120</v>
      </c>
      <c r="D6268" s="19" t="str">
        <f t="shared" si="582"/>
        <v>Cyclicals</v>
      </c>
      <c r="E6268" s="19" t="str">
        <f t="shared" si="583"/>
        <v>Cyclicals ex-WEG &amp; Embraer</v>
      </c>
      <c r="F6268" s="100">
        <v>3.2299999999999998E-3</v>
      </c>
      <c r="G6268" s="101">
        <v>18.366</v>
      </c>
      <c r="H6268" s="98">
        <v>0.11516999999999999</v>
      </c>
      <c r="I6268" s="20">
        <f t="shared" si="584"/>
        <v>1</v>
      </c>
      <c r="J6268" s="102">
        <f t="shared" si="585"/>
        <v>1.7586845257541107E-4</v>
      </c>
      <c r="K6268" s="102">
        <f t="shared" si="586"/>
        <v>1.5270335380343065E-3</v>
      </c>
      <c r="L6268" s="96">
        <f t="shared" si="587"/>
        <v>3.2299999999999998E-3</v>
      </c>
    </row>
    <row r="6269" spans="1:12" ht="13.95" customHeight="1" x14ac:dyDescent="0.3">
      <c r="A6269" s="94">
        <v>44895</v>
      </c>
      <c r="B6269" s="57" t="s">
        <v>242</v>
      </c>
      <c r="C6269" s="57" t="s">
        <v>120</v>
      </c>
      <c r="D6269" s="19" t="str">
        <f t="shared" si="582"/>
        <v>Cyclicals</v>
      </c>
      <c r="E6269" s="19" t="str">
        <f t="shared" si="583"/>
        <v>Cyclicals ex-WEG &amp; Embraer</v>
      </c>
      <c r="F6269" s="100">
        <v>2.9399999999999999E-3</v>
      </c>
      <c r="G6269" s="101">
        <v>16.068000000000001</v>
      </c>
      <c r="H6269" s="98">
        <v>0.11673</v>
      </c>
      <c r="I6269" s="20">
        <f t="shared" si="584"/>
        <v>1</v>
      </c>
      <c r="J6269" s="102">
        <f t="shared" si="585"/>
        <v>1.8297236743838684E-4</v>
      </c>
      <c r="K6269" s="102">
        <f t="shared" si="586"/>
        <v>1.5674836583430725E-3</v>
      </c>
      <c r="L6269" s="96">
        <f t="shared" si="587"/>
        <v>2.9399999999999999E-3</v>
      </c>
    </row>
    <row r="6270" spans="1:12" ht="13.95" customHeight="1" x14ac:dyDescent="0.3">
      <c r="A6270" s="94">
        <v>44926</v>
      </c>
      <c r="B6270" s="57" t="s">
        <v>242</v>
      </c>
      <c r="C6270" s="57" t="s">
        <v>120</v>
      </c>
      <c r="D6270" s="19" t="str">
        <f t="shared" si="582"/>
        <v>Cyclicals</v>
      </c>
      <c r="E6270" s="19" t="str">
        <f t="shared" si="583"/>
        <v>Cyclicals ex-WEG &amp; Embraer</v>
      </c>
      <c r="F6270" s="100">
        <v>3.0200000000000001E-3</v>
      </c>
      <c r="G6270" s="101">
        <v>14.826000000000001</v>
      </c>
      <c r="H6270" s="98">
        <v>0.11864</v>
      </c>
      <c r="I6270" s="20">
        <f t="shared" si="584"/>
        <v>1</v>
      </c>
      <c r="J6270" s="102">
        <f t="shared" si="585"/>
        <v>2.0369620936193174E-4</v>
      </c>
      <c r="K6270" s="102">
        <f t="shared" si="586"/>
        <v>1.7169269164019872E-3</v>
      </c>
      <c r="L6270" s="96">
        <f t="shared" si="587"/>
        <v>3.0200000000000001E-3</v>
      </c>
    </row>
    <row r="6271" spans="1:12" ht="13.95" customHeight="1" x14ac:dyDescent="0.3">
      <c r="A6271" s="94">
        <v>44957</v>
      </c>
      <c r="B6271" s="57" t="s">
        <v>242</v>
      </c>
      <c r="C6271" s="57" t="s">
        <v>120</v>
      </c>
      <c r="D6271" s="19" t="str">
        <f t="shared" si="582"/>
        <v>Cyclicals</v>
      </c>
      <c r="E6271" s="19" t="str">
        <f t="shared" si="583"/>
        <v>Cyclicals ex-WEG &amp; Embraer</v>
      </c>
      <c r="F6271" s="100">
        <v>3.1900000000000001E-3</v>
      </c>
      <c r="G6271" s="101">
        <v>16.369</v>
      </c>
      <c r="H6271" s="98">
        <v>0.12239999999999999</v>
      </c>
      <c r="I6271" s="20">
        <f t="shared" si="584"/>
        <v>1</v>
      </c>
      <c r="J6271" s="102">
        <f t="shared" si="585"/>
        <v>1.9488056692528561E-4</v>
      </c>
      <c r="K6271" s="102">
        <f t="shared" si="586"/>
        <v>1.5921614944876276E-3</v>
      </c>
      <c r="L6271" s="96">
        <f t="shared" si="587"/>
        <v>3.1900000000000001E-3</v>
      </c>
    </row>
    <row r="6272" spans="1:12" ht="13.95" customHeight="1" x14ac:dyDescent="0.3">
      <c r="A6272" s="94">
        <v>44985</v>
      </c>
      <c r="B6272" s="57" t="s">
        <v>242</v>
      </c>
      <c r="C6272" s="57" t="s">
        <v>120</v>
      </c>
      <c r="D6272" s="19" t="str">
        <f t="shared" si="582"/>
        <v>Cyclicals</v>
      </c>
      <c r="E6272" s="19" t="str">
        <f t="shared" si="583"/>
        <v>Cyclicals ex-WEG &amp; Embraer</v>
      </c>
      <c r="F6272" s="100">
        <v>3.65E-3</v>
      </c>
      <c r="G6272" s="101">
        <v>17.081</v>
      </c>
      <c r="H6272" s="98">
        <v>0.12404999999999999</v>
      </c>
      <c r="I6272" s="20">
        <f t="shared" si="584"/>
        <v>1</v>
      </c>
      <c r="J6272" s="102">
        <f t="shared" si="585"/>
        <v>2.1368772320121775E-4</v>
      </c>
      <c r="K6272" s="102">
        <f t="shared" si="586"/>
        <v>1.7225934961807156E-3</v>
      </c>
      <c r="L6272" s="96">
        <f t="shared" si="587"/>
        <v>3.65E-3</v>
      </c>
    </row>
    <row r="6273" spans="1:12" ht="13.95" customHeight="1" x14ac:dyDescent="0.3">
      <c r="A6273" s="94">
        <v>45016</v>
      </c>
      <c r="B6273" s="57" t="s">
        <v>242</v>
      </c>
      <c r="C6273" s="57" t="s">
        <v>120</v>
      </c>
      <c r="D6273" s="19" t="str">
        <f t="shared" si="582"/>
        <v>Cyclicals</v>
      </c>
      <c r="E6273" s="19" t="str">
        <f t="shared" si="583"/>
        <v>Cyclicals ex-WEG &amp; Embraer</v>
      </c>
      <c r="F6273" s="100">
        <v>3.6900000000000001E-3</v>
      </c>
      <c r="G6273" s="101">
        <v>16.378</v>
      </c>
      <c r="H6273" s="98">
        <v>0.12411</v>
      </c>
      <c r="I6273" s="20">
        <f t="shared" si="584"/>
        <v>1</v>
      </c>
      <c r="J6273" s="102">
        <f t="shared" si="585"/>
        <v>2.253022347050922E-4</v>
      </c>
      <c r="K6273" s="102">
        <f t="shared" si="586"/>
        <v>1.8153431206598357E-3</v>
      </c>
      <c r="L6273" s="96">
        <f t="shared" si="587"/>
        <v>3.6900000000000001E-3</v>
      </c>
    </row>
    <row r="6274" spans="1:12" ht="13.95" customHeight="1" x14ac:dyDescent="0.3">
      <c r="A6274" s="94">
        <v>45046</v>
      </c>
      <c r="B6274" s="57" t="s">
        <v>242</v>
      </c>
      <c r="C6274" s="57" t="s">
        <v>120</v>
      </c>
      <c r="D6274" s="19" t="str">
        <f t="shared" si="582"/>
        <v>Cyclicals</v>
      </c>
      <c r="E6274" s="19" t="str">
        <f t="shared" si="583"/>
        <v>Cyclicals ex-WEG &amp; Embraer</v>
      </c>
      <c r="F6274" s="100">
        <v>3.7599999999999999E-3</v>
      </c>
      <c r="G6274" s="101">
        <v>17.501000000000001</v>
      </c>
      <c r="H6274" s="98">
        <v>0.12617</v>
      </c>
      <c r="I6274" s="20">
        <f t="shared" si="584"/>
        <v>1</v>
      </c>
      <c r="J6274" s="102">
        <f t="shared" si="585"/>
        <v>2.1484486600765668E-4</v>
      </c>
      <c r="K6274" s="102">
        <f t="shared" si="586"/>
        <v>1.7028205279199229E-3</v>
      </c>
      <c r="L6274" s="96">
        <f t="shared" si="587"/>
        <v>3.7599999999999999E-3</v>
      </c>
    </row>
    <row r="6275" spans="1:12" ht="13.95" customHeight="1" x14ac:dyDescent="0.3">
      <c r="A6275" s="94">
        <v>45077</v>
      </c>
      <c r="B6275" s="57" t="s">
        <v>242</v>
      </c>
      <c r="C6275" s="57" t="s">
        <v>120</v>
      </c>
      <c r="D6275" s="19" t="str">
        <f t="shared" si="582"/>
        <v>Cyclicals</v>
      </c>
      <c r="E6275" s="19" t="str">
        <f t="shared" si="583"/>
        <v>Cyclicals ex-WEG &amp; Embraer</v>
      </c>
      <c r="F6275" s="100">
        <v>3.7200000000000002E-3</v>
      </c>
      <c r="G6275" s="101">
        <v>17.498999999999999</v>
      </c>
      <c r="H6275" s="98">
        <v>0.12773999999999999</v>
      </c>
      <c r="I6275" s="20">
        <f t="shared" si="584"/>
        <v>1</v>
      </c>
      <c r="J6275" s="102">
        <f t="shared" si="585"/>
        <v>2.1258357620435457E-4</v>
      </c>
      <c r="K6275" s="102">
        <f t="shared" si="586"/>
        <v>1.664189574169051E-3</v>
      </c>
      <c r="L6275" s="96">
        <f t="shared" si="587"/>
        <v>3.7200000000000002E-3</v>
      </c>
    </row>
    <row r="6276" spans="1:12" ht="13.95" customHeight="1" x14ac:dyDescent="0.3">
      <c r="A6276" s="94">
        <v>45107</v>
      </c>
      <c r="B6276" s="57" t="s">
        <v>242</v>
      </c>
      <c r="C6276" s="57" t="s">
        <v>120</v>
      </c>
      <c r="D6276" s="19" t="str">
        <f t="shared" si="582"/>
        <v>Cyclicals</v>
      </c>
      <c r="E6276" s="19" t="str">
        <f t="shared" si="583"/>
        <v>Cyclicals ex-WEG &amp; Embraer</v>
      </c>
      <c r="F6276" s="100">
        <v>3.5899999999999999E-3</v>
      </c>
      <c r="G6276" s="101">
        <v>17.771000000000001</v>
      </c>
      <c r="H6276" s="98">
        <v>0.13361000000000001</v>
      </c>
      <c r="I6276" s="20">
        <f t="shared" si="584"/>
        <v>1</v>
      </c>
      <c r="J6276" s="102">
        <f t="shared" si="585"/>
        <v>2.0201451803500084E-4</v>
      </c>
      <c r="K6276" s="102">
        <f t="shared" si="586"/>
        <v>1.5119715443080669E-3</v>
      </c>
      <c r="L6276" s="96">
        <f t="shared" si="587"/>
        <v>3.5899999999999999E-3</v>
      </c>
    </row>
    <row r="6277" spans="1:12" ht="13.95" customHeight="1" x14ac:dyDescent="0.3">
      <c r="A6277" s="94">
        <v>45138</v>
      </c>
      <c r="B6277" s="57" t="s">
        <v>242</v>
      </c>
      <c r="C6277" s="57" t="s">
        <v>120</v>
      </c>
      <c r="D6277" s="19" t="str">
        <f t="shared" ref="D6277:D6340" si="588">VLOOKUP(C6277,GicsMap,2,FALSE)</f>
        <v>Cyclicals</v>
      </c>
      <c r="E6277" s="19" t="str">
        <f t="shared" ref="E6277:E6340" si="589">IF(D6277="Cyclicals",IF(COUNTIF(GlobalList,B6277)&gt;0,"WEG &amp; Embraer","Cyclicals ex-WEG &amp; Embraer"),D6277)</f>
        <v>Cyclicals ex-WEG &amp; Embraer</v>
      </c>
      <c r="F6277" s="100">
        <v>3.32E-3</v>
      </c>
      <c r="G6277" s="101">
        <v>16.581</v>
      </c>
      <c r="H6277" s="98">
        <v>0.13496</v>
      </c>
      <c r="I6277" s="20">
        <f t="shared" ref="I6277:I6340" si="590">IF(AND(ISNUMBER(G6277),ISNUMBER(H6277),G6277&gt;=PEmin,G6277&lt;=PEmax,H6277&gt;=ROEmin,H6277&lt;=ROEmax),1,0)</f>
        <v>1</v>
      </c>
      <c r="J6277" s="102">
        <f t="shared" ref="J6277:J6340" si="591">IF(I6277=1,F6277/G6277,0)</f>
        <v>2.0022917797479043E-4</v>
      </c>
      <c r="K6277" s="102">
        <f t="shared" ref="K6277:K6340" si="592">IF(I6277=1,J6277/H6277,0)</f>
        <v>1.4836186868315831E-3</v>
      </c>
      <c r="L6277" s="96">
        <f t="shared" ref="L6277:L6340" si="593">I6277*F6277</f>
        <v>3.32E-3</v>
      </c>
    </row>
    <row r="6278" spans="1:12" ht="13.95" customHeight="1" x14ac:dyDescent="0.3">
      <c r="A6278" s="94">
        <v>45169</v>
      </c>
      <c r="B6278" s="57" t="s">
        <v>242</v>
      </c>
      <c r="C6278" s="57" t="s">
        <v>120</v>
      </c>
      <c r="D6278" s="19" t="str">
        <f t="shared" si="588"/>
        <v>Cyclicals</v>
      </c>
      <c r="E6278" s="19" t="str">
        <f t="shared" si="589"/>
        <v>Cyclicals ex-WEG &amp; Embraer</v>
      </c>
      <c r="F6278" s="100">
        <v>3.31E-3</v>
      </c>
      <c r="G6278" s="101">
        <v>14.852</v>
      </c>
      <c r="H6278" s="98">
        <v>0.13099</v>
      </c>
      <c r="I6278" s="20">
        <f t="shared" si="590"/>
        <v>1</v>
      </c>
      <c r="J6278" s="102">
        <f t="shared" si="591"/>
        <v>2.2286560732561272E-4</v>
      </c>
      <c r="K6278" s="102">
        <f t="shared" si="592"/>
        <v>1.7013940554669268E-3</v>
      </c>
      <c r="L6278" s="96">
        <f t="shared" si="593"/>
        <v>3.31E-3</v>
      </c>
    </row>
    <row r="6279" spans="1:12" ht="13.95" customHeight="1" x14ac:dyDescent="0.3">
      <c r="A6279" s="94">
        <v>45199</v>
      </c>
      <c r="B6279" s="57" t="s">
        <v>242</v>
      </c>
      <c r="C6279" s="57" t="s">
        <v>120</v>
      </c>
      <c r="D6279" s="19" t="str">
        <f t="shared" si="588"/>
        <v>Cyclicals</v>
      </c>
      <c r="E6279" s="19" t="str">
        <f t="shared" si="589"/>
        <v>Cyclicals ex-WEG &amp; Embraer</v>
      </c>
      <c r="F6279" s="100">
        <v>3.2200000000000002E-3</v>
      </c>
      <c r="G6279" s="101">
        <v>14.768000000000001</v>
      </c>
      <c r="H6279" s="98">
        <v>0.12916</v>
      </c>
      <c r="I6279" s="20">
        <f t="shared" si="590"/>
        <v>1</v>
      </c>
      <c r="J6279" s="102">
        <f t="shared" si="591"/>
        <v>2.1803900325027085E-4</v>
      </c>
      <c r="K6279" s="102">
        <f t="shared" si="592"/>
        <v>1.6881310254743796E-3</v>
      </c>
      <c r="L6279" s="96">
        <f t="shared" si="593"/>
        <v>3.2200000000000002E-3</v>
      </c>
    </row>
    <row r="6280" spans="1:12" ht="13.95" customHeight="1" x14ac:dyDescent="0.3">
      <c r="A6280" s="94">
        <v>45230</v>
      </c>
      <c r="B6280" s="57" t="s">
        <v>242</v>
      </c>
      <c r="C6280" s="57" t="s">
        <v>120</v>
      </c>
      <c r="D6280" s="19" t="str">
        <f t="shared" si="588"/>
        <v>Cyclicals</v>
      </c>
      <c r="E6280" s="19" t="str">
        <f t="shared" si="589"/>
        <v>Cyclicals ex-WEG &amp; Embraer</v>
      </c>
      <c r="F6280" s="100">
        <v>3.3400000000000001E-3</v>
      </c>
      <c r="G6280" s="101">
        <v>14.692</v>
      </c>
      <c r="H6280" s="98">
        <v>0.13324</v>
      </c>
      <c r="I6280" s="20">
        <f t="shared" si="590"/>
        <v>1</v>
      </c>
      <c r="J6280" s="102">
        <f t="shared" si="591"/>
        <v>2.2733460386604955E-4</v>
      </c>
      <c r="K6280" s="102">
        <f t="shared" si="592"/>
        <v>1.7062038717055655E-3</v>
      </c>
      <c r="L6280" s="96">
        <f t="shared" si="593"/>
        <v>3.3400000000000001E-3</v>
      </c>
    </row>
    <row r="6281" spans="1:12" ht="13.95" customHeight="1" x14ac:dyDescent="0.3">
      <c r="A6281" s="94">
        <v>45260</v>
      </c>
      <c r="B6281" s="57" t="s">
        <v>242</v>
      </c>
      <c r="C6281" s="57" t="s">
        <v>120</v>
      </c>
      <c r="D6281" s="19" t="str">
        <f t="shared" si="588"/>
        <v>Cyclicals</v>
      </c>
      <c r="E6281" s="19" t="str">
        <f t="shared" si="589"/>
        <v>Cyclicals ex-WEG &amp; Embraer</v>
      </c>
      <c r="F6281" s="100">
        <v>3.3E-3</v>
      </c>
      <c r="G6281" s="101">
        <v>15.853999999999999</v>
      </c>
      <c r="H6281" s="98">
        <v>0.13444999999999999</v>
      </c>
      <c r="I6281" s="20">
        <f t="shared" si="590"/>
        <v>1</v>
      </c>
      <c r="J6281" s="102">
        <f t="shared" si="591"/>
        <v>2.0814936293679829E-4</v>
      </c>
      <c r="K6281" s="102">
        <f t="shared" si="592"/>
        <v>1.5481544286857442E-3</v>
      </c>
      <c r="L6281" s="96">
        <f t="shared" si="593"/>
        <v>3.3E-3</v>
      </c>
    </row>
    <row r="6282" spans="1:12" ht="13.95" customHeight="1" x14ac:dyDescent="0.3">
      <c r="A6282" s="94">
        <v>45291</v>
      </c>
      <c r="B6282" s="57" t="s">
        <v>242</v>
      </c>
      <c r="C6282" s="57" t="s">
        <v>120</v>
      </c>
      <c r="D6282" s="19" t="str">
        <f t="shared" si="588"/>
        <v>Cyclicals</v>
      </c>
      <c r="E6282" s="19" t="str">
        <f t="shared" si="589"/>
        <v>Cyclicals ex-WEG &amp; Embraer</v>
      </c>
      <c r="F6282" s="100">
        <v>3.3400000000000001E-3</v>
      </c>
      <c r="G6282" s="101">
        <v>16.132000000000001</v>
      </c>
      <c r="H6282" s="98">
        <v>0.14196</v>
      </c>
      <c r="I6282" s="20">
        <f t="shared" si="590"/>
        <v>1</v>
      </c>
      <c r="J6282" s="102">
        <f t="shared" si="591"/>
        <v>2.0704190428961071E-4</v>
      </c>
      <c r="K6282" s="102">
        <f t="shared" si="592"/>
        <v>1.4584524111694189E-3</v>
      </c>
      <c r="L6282" s="96">
        <f t="shared" si="593"/>
        <v>3.3400000000000001E-3</v>
      </c>
    </row>
    <row r="6283" spans="1:12" ht="13.95" customHeight="1" x14ac:dyDescent="0.3">
      <c r="A6283" s="94">
        <v>45322</v>
      </c>
      <c r="B6283" s="57" t="s">
        <v>242</v>
      </c>
      <c r="C6283" s="57" t="s">
        <v>120</v>
      </c>
      <c r="D6283" s="19" t="str">
        <f t="shared" si="588"/>
        <v>Cyclicals</v>
      </c>
      <c r="E6283" s="19" t="str">
        <f t="shared" si="589"/>
        <v>Cyclicals ex-WEG &amp; Embraer</v>
      </c>
      <c r="F6283" s="100">
        <v>3.4299999999999999E-3</v>
      </c>
      <c r="G6283" s="101">
        <v>15.084</v>
      </c>
      <c r="H6283" s="98">
        <v>0.14851</v>
      </c>
      <c r="I6283" s="20">
        <f t="shared" si="590"/>
        <v>1</v>
      </c>
      <c r="J6283" s="102">
        <f t="shared" si="591"/>
        <v>2.2739326438610448E-4</v>
      </c>
      <c r="K6283" s="102">
        <f t="shared" si="592"/>
        <v>1.5311646649121572E-3</v>
      </c>
      <c r="L6283" s="96">
        <f t="shared" si="593"/>
        <v>3.4299999999999999E-3</v>
      </c>
    </row>
    <row r="6284" spans="1:12" ht="13.95" customHeight="1" x14ac:dyDescent="0.3">
      <c r="A6284" s="94">
        <v>45351</v>
      </c>
      <c r="B6284" s="57" t="s">
        <v>242</v>
      </c>
      <c r="C6284" s="57" t="s">
        <v>120</v>
      </c>
      <c r="D6284" s="19" t="str">
        <f t="shared" si="588"/>
        <v>Cyclicals</v>
      </c>
      <c r="E6284" s="19" t="str">
        <f t="shared" si="589"/>
        <v>Cyclicals ex-WEG &amp; Embraer</v>
      </c>
      <c r="F6284" s="100">
        <v>3.2399999999999998E-3</v>
      </c>
      <c r="G6284" s="101">
        <v>13.98</v>
      </c>
      <c r="H6284" s="98">
        <v>0.1502</v>
      </c>
      <c r="I6284" s="20">
        <f t="shared" si="590"/>
        <v>1</v>
      </c>
      <c r="J6284" s="102">
        <f t="shared" si="591"/>
        <v>2.317596566523605E-4</v>
      </c>
      <c r="K6284" s="102">
        <f t="shared" si="592"/>
        <v>1.5430070349691113E-3</v>
      </c>
      <c r="L6284" s="96">
        <f t="shared" si="593"/>
        <v>3.2399999999999998E-3</v>
      </c>
    </row>
    <row r="6285" spans="1:12" ht="13.95" customHeight="1" x14ac:dyDescent="0.3">
      <c r="A6285" s="94">
        <v>45382</v>
      </c>
      <c r="B6285" s="57" t="s">
        <v>242</v>
      </c>
      <c r="C6285" s="57" t="s">
        <v>120</v>
      </c>
      <c r="D6285" s="19" t="str">
        <f t="shared" si="588"/>
        <v>Cyclicals</v>
      </c>
      <c r="E6285" s="19" t="str">
        <f t="shared" si="589"/>
        <v>Cyclicals ex-WEG &amp; Embraer</v>
      </c>
      <c r="F6285" s="100">
        <v>3.1800000000000001E-3</v>
      </c>
      <c r="G6285" s="101">
        <v>13.472</v>
      </c>
      <c r="H6285" s="98">
        <v>0.15134</v>
      </c>
      <c r="I6285" s="20">
        <f t="shared" si="590"/>
        <v>1</v>
      </c>
      <c r="J6285" s="102">
        <f t="shared" si="591"/>
        <v>2.3604513064133019E-4</v>
      </c>
      <c r="K6285" s="102">
        <f t="shared" si="592"/>
        <v>1.5597008764459508E-3</v>
      </c>
      <c r="L6285" s="96">
        <f t="shared" si="593"/>
        <v>3.1800000000000001E-3</v>
      </c>
    </row>
    <row r="6286" spans="1:12" ht="13.95" customHeight="1" x14ac:dyDescent="0.3">
      <c r="A6286" s="94">
        <v>45412</v>
      </c>
      <c r="B6286" s="57" t="s">
        <v>242</v>
      </c>
      <c r="C6286" s="57" t="s">
        <v>120</v>
      </c>
      <c r="D6286" s="19" t="str">
        <f t="shared" si="588"/>
        <v>Cyclicals</v>
      </c>
      <c r="E6286" s="19" t="str">
        <f t="shared" si="589"/>
        <v>Cyclicals ex-WEG &amp; Embraer</v>
      </c>
      <c r="F6286" s="100">
        <v>2.9199999999999999E-3</v>
      </c>
      <c r="G6286" s="101">
        <v>12.042</v>
      </c>
      <c r="H6286" s="98">
        <v>0.15140000000000001</v>
      </c>
      <c r="I6286" s="20">
        <f t="shared" si="590"/>
        <v>1</v>
      </c>
      <c r="J6286" s="102">
        <f t="shared" si="591"/>
        <v>2.4248463710347117E-4</v>
      </c>
      <c r="K6286" s="102">
        <f t="shared" si="592"/>
        <v>1.6016158329159257E-3</v>
      </c>
      <c r="L6286" s="96">
        <f t="shared" si="593"/>
        <v>2.9199999999999999E-3</v>
      </c>
    </row>
    <row r="6287" spans="1:12" ht="13.95" customHeight="1" x14ac:dyDescent="0.3">
      <c r="A6287" s="94">
        <v>45443</v>
      </c>
      <c r="B6287" s="57" t="s">
        <v>242</v>
      </c>
      <c r="C6287" s="57" t="s">
        <v>120</v>
      </c>
      <c r="D6287" s="19" t="str">
        <f t="shared" si="588"/>
        <v>Cyclicals</v>
      </c>
      <c r="E6287" s="19" t="str">
        <f t="shared" si="589"/>
        <v>Cyclicals ex-WEG &amp; Embraer</v>
      </c>
      <c r="F6287" s="100">
        <v>3.0200000000000001E-3</v>
      </c>
      <c r="G6287" s="101">
        <v>11.597</v>
      </c>
      <c r="H6287" s="98">
        <v>0.1517</v>
      </c>
      <c r="I6287" s="20">
        <f t="shared" si="590"/>
        <v>1</v>
      </c>
      <c r="J6287" s="102">
        <f t="shared" si="591"/>
        <v>2.6041217556264554E-4</v>
      </c>
      <c r="K6287" s="102">
        <f t="shared" si="592"/>
        <v>1.7166260749020799E-3</v>
      </c>
      <c r="L6287" s="96">
        <f t="shared" si="593"/>
        <v>3.0200000000000001E-3</v>
      </c>
    </row>
    <row r="6288" spans="1:12" ht="13.95" customHeight="1" x14ac:dyDescent="0.3">
      <c r="A6288" s="94">
        <v>45473</v>
      </c>
      <c r="B6288" s="57" t="s">
        <v>242</v>
      </c>
      <c r="C6288" s="57" t="s">
        <v>120</v>
      </c>
      <c r="D6288" s="19" t="str">
        <f t="shared" si="588"/>
        <v>Cyclicals</v>
      </c>
      <c r="E6288" s="19" t="str">
        <f t="shared" si="589"/>
        <v>Cyclicals ex-WEG &amp; Embraer</v>
      </c>
      <c r="F6288" s="100">
        <v>2.97E-3</v>
      </c>
      <c r="G6288" s="101">
        <v>11.599</v>
      </c>
      <c r="H6288" s="98">
        <v>0.15554000000000001</v>
      </c>
      <c r="I6288" s="20">
        <f t="shared" si="590"/>
        <v>1</v>
      </c>
      <c r="J6288" s="102">
        <f t="shared" si="591"/>
        <v>2.5605655659970687E-4</v>
      </c>
      <c r="K6288" s="102">
        <f t="shared" si="592"/>
        <v>1.6462424881040687E-3</v>
      </c>
      <c r="L6288" s="96">
        <f t="shared" si="593"/>
        <v>2.97E-3</v>
      </c>
    </row>
    <row r="6289" spans="1:12" ht="13.95" customHeight="1" x14ac:dyDescent="0.3">
      <c r="A6289" s="94">
        <v>45504</v>
      </c>
      <c r="B6289" s="57" t="s">
        <v>242</v>
      </c>
      <c r="C6289" s="57" t="s">
        <v>120</v>
      </c>
      <c r="D6289" s="19" t="str">
        <f t="shared" si="588"/>
        <v>Cyclicals</v>
      </c>
      <c r="E6289" s="19" t="str">
        <f t="shared" si="589"/>
        <v>Cyclicals ex-WEG &amp; Embraer</v>
      </c>
      <c r="F6289" s="100">
        <v>3.0400000000000002E-3</v>
      </c>
      <c r="G6289" s="101">
        <v>12.118</v>
      </c>
      <c r="H6289" s="98">
        <v>0.1552</v>
      </c>
      <c r="I6289" s="20">
        <f t="shared" si="590"/>
        <v>1</v>
      </c>
      <c r="J6289" s="102">
        <f t="shared" si="591"/>
        <v>2.5086647961709851E-4</v>
      </c>
      <c r="K6289" s="102">
        <f t="shared" si="592"/>
        <v>1.6164077294916141E-3</v>
      </c>
      <c r="L6289" s="96">
        <f t="shared" si="593"/>
        <v>3.0400000000000002E-3</v>
      </c>
    </row>
    <row r="6290" spans="1:12" ht="13.95" customHeight="1" x14ac:dyDescent="0.3">
      <c r="A6290" s="94">
        <v>45535</v>
      </c>
      <c r="B6290" s="57" t="s">
        <v>242</v>
      </c>
      <c r="C6290" s="57" t="s">
        <v>120</v>
      </c>
      <c r="D6290" s="19" t="str">
        <f t="shared" si="588"/>
        <v>Cyclicals</v>
      </c>
      <c r="E6290" s="19" t="str">
        <f t="shared" si="589"/>
        <v>Cyclicals ex-WEG &amp; Embraer</v>
      </c>
      <c r="F6290" s="100">
        <v>3.63E-3</v>
      </c>
      <c r="G6290" s="101">
        <v>12.73</v>
      </c>
      <c r="H6290" s="98">
        <v>0.15853</v>
      </c>
      <c r="I6290" s="20">
        <f t="shared" si="590"/>
        <v>1</v>
      </c>
      <c r="J6290" s="102">
        <f t="shared" si="591"/>
        <v>2.8515318146111546E-4</v>
      </c>
      <c r="K6290" s="102">
        <f t="shared" si="592"/>
        <v>1.7987332458280164E-3</v>
      </c>
      <c r="L6290" s="96">
        <f t="shared" si="593"/>
        <v>3.63E-3</v>
      </c>
    </row>
    <row r="6291" spans="1:12" ht="13.95" customHeight="1" x14ac:dyDescent="0.3">
      <c r="A6291" s="94">
        <v>45565</v>
      </c>
      <c r="B6291" s="57" t="s">
        <v>242</v>
      </c>
      <c r="C6291" s="57" t="s">
        <v>120</v>
      </c>
      <c r="D6291" s="19" t="str">
        <f t="shared" si="588"/>
        <v>Cyclicals</v>
      </c>
      <c r="E6291" s="19" t="str">
        <f t="shared" si="589"/>
        <v>Cyclicals ex-WEG &amp; Embraer</v>
      </c>
      <c r="F6291" s="100">
        <v>3.7599999999999999E-3</v>
      </c>
      <c r="G6291" s="101">
        <v>12.749000000000001</v>
      </c>
      <c r="H6291" s="98">
        <v>0.15809000000000001</v>
      </c>
      <c r="I6291" s="20">
        <f t="shared" si="590"/>
        <v>1</v>
      </c>
      <c r="J6291" s="102">
        <f t="shared" si="591"/>
        <v>2.9492509216409127E-4</v>
      </c>
      <c r="K6291" s="102">
        <f t="shared" si="592"/>
        <v>1.8655518512498655E-3</v>
      </c>
      <c r="L6291" s="96">
        <f t="shared" si="593"/>
        <v>3.7599999999999999E-3</v>
      </c>
    </row>
    <row r="6292" spans="1:12" ht="13.95" customHeight="1" x14ac:dyDescent="0.3">
      <c r="A6292" s="94">
        <v>45596</v>
      </c>
      <c r="B6292" s="57" t="s">
        <v>242</v>
      </c>
      <c r="C6292" s="57" t="s">
        <v>120</v>
      </c>
      <c r="D6292" s="19" t="str">
        <f t="shared" si="588"/>
        <v>Cyclicals</v>
      </c>
      <c r="E6292" s="19" t="str">
        <f t="shared" si="589"/>
        <v>Cyclicals ex-WEG &amp; Embraer</v>
      </c>
      <c r="F6292" s="100">
        <v>3.81E-3</v>
      </c>
      <c r="G6292" s="101">
        <v>12.731999999999999</v>
      </c>
      <c r="H6292" s="98">
        <v>0.15576999999999999</v>
      </c>
      <c r="I6292" s="20">
        <f t="shared" si="590"/>
        <v>1</v>
      </c>
      <c r="J6292" s="102">
        <f t="shared" si="591"/>
        <v>2.9924599434495762E-4</v>
      </c>
      <c r="K6292" s="102">
        <f t="shared" si="592"/>
        <v>1.9210759090001774E-3</v>
      </c>
      <c r="L6292" s="96">
        <f t="shared" si="593"/>
        <v>3.81E-3</v>
      </c>
    </row>
    <row r="6293" spans="1:12" ht="13.95" customHeight="1" x14ac:dyDescent="0.3">
      <c r="A6293" s="94">
        <v>45626</v>
      </c>
      <c r="B6293" s="57" t="s">
        <v>242</v>
      </c>
      <c r="C6293" s="57" t="s">
        <v>120</v>
      </c>
      <c r="D6293" s="19" t="str">
        <f t="shared" si="588"/>
        <v>Cyclicals</v>
      </c>
      <c r="E6293" s="19" t="str">
        <f t="shared" si="589"/>
        <v>Cyclicals ex-WEG &amp; Embraer</v>
      </c>
      <c r="F6293" s="100">
        <v>3.6600000000000001E-3</v>
      </c>
      <c r="G6293" s="101">
        <v>12.016999999999999</v>
      </c>
      <c r="H6293" s="98">
        <v>0.15492</v>
      </c>
      <c r="I6293" s="20">
        <f t="shared" si="590"/>
        <v>1</v>
      </c>
      <c r="J6293" s="102">
        <f t="shared" si="591"/>
        <v>3.0456852791878173E-4</v>
      </c>
      <c r="K6293" s="102">
        <f t="shared" si="592"/>
        <v>1.9659729403484491E-3</v>
      </c>
      <c r="L6293" s="96">
        <f t="shared" si="593"/>
        <v>3.6600000000000001E-3</v>
      </c>
    </row>
    <row r="6294" spans="1:12" ht="13.95" customHeight="1" x14ac:dyDescent="0.3">
      <c r="A6294" s="94">
        <v>45657</v>
      </c>
      <c r="B6294" s="57" t="s">
        <v>242</v>
      </c>
      <c r="C6294" s="57" t="s">
        <v>120</v>
      </c>
      <c r="D6294" s="19" t="str">
        <f t="shared" si="588"/>
        <v>Cyclicals</v>
      </c>
      <c r="E6294" s="19" t="str">
        <f t="shared" si="589"/>
        <v>Cyclicals ex-WEG &amp; Embraer</v>
      </c>
      <c r="F6294" s="100">
        <v>3.3899999999999998E-3</v>
      </c>
      <c r="G6294" s="101">
        <v>10.933</v>
      </c>
      <c r="H6294" s="98">
        <v>0.15156</v>
      </c>
      <c r="I6294" s="20">
        <f t="shared" si="590"/>
        <v>1</v>
      </c>
      <c r="J6294" s="102">
        <f t="shared" si="591"/>
        <v>3.1007042897649318E-4</v>
      </c>
      <c r="K6294" s="102">
        <f t="shared" si="592"/>
        <v>2.0458592569048114E-3</v>
      </c>
      <c r="L6294" s="96">
        <f t="shared" si="593"/>
        <v>3.3899999999999998E-3</v>
      </c>
    </row>
    <row r="6295" spans="1:12" ht="13.95" customHeight="1" x14ac:dyDescent="0.3">
      <c r="A6295" s="94">
        <v>45688</v>
      </c>
      <c r="B6295" s="57" t="s">
        <v>242</v>
      </c>
      <c r="C6295" s="57" t="s">
        <v>120</v>
      </c>
      <c r="D6295" s="19" t="str">
        <f t="shared" si="588"/>
        <v>Cyclicals</v>
      </c>
      <c r="E6295" s="19" t="str">
        <f t="shared" si="589"/>
        <v>Cyclicals ex-WEG &amp; Embraer</v>
      </c>
      <c r="F6295" s="100">
        <v>3.4299999999999999E-3</v>
      </c>
      <c r="G6295" s="101">
        <v>11.473000000000001</v>
      </c>
      <c r="H6295" s="98">
        <v>0.15389</v>
      </c>
      <c r="I6295" s="20">
        <f t="shared" si="590"/>
        <v>1</v>
      </c>
      <c r="J6295" s="102">
        <f t="shared" si="591"/>
        <v>2.9896278218425866E-4</v>
      </c>
      <c r="K6295" s="102">
        <f t="shared" si="592"/>
        <v>1.9427044134398509E-3</v>
      </c>
      <c r="L6295" s="96">
        <f t="shared" si="593"/>
        <v>3.4299999999999999E-3</v>
      </c>
    </row>
    <row r="6296" spans="1:12" ht="13.95" customHeight="1" x14ac:dyDescent="0.3">
      <c r="A6296" s="94">
        <v>45716</v>
      </c>
      <c r="B6296" s="57" t="s">
        <v>242</v>
      </c>
      <c r="C6296" s="57" t="s">
        <v>120</v>
      </c>
      <c r="D6296" s="19" t="str">
        <f t="shared" si="588"/>
        <v>Cyclicals</v>
      </c>
      <c r="E6296" s="19" t="str">
        <f t="shared" si="589"/>
        <v>Cyclicals ex-WEG &amp; Embraer</v>
      </c>
      <c r="F6296" s="100">
        <v>3.32E-3</v>
      </c>
      <c r="G6296" s="101">
        <v>10.943</v>
      </c>
      <c r="H6296" s="98">
        <v>0.155</v>
      </c>
      <c r="I6296" s="20">
        <f t="shared" si="590"/>
        <v>1</v>
      </c>
      <c r="J6296" s="102">
        <f t="shared" si="591"/>
        <v>3.0339029516585948E-4</v>
      </c>
      <c r="K6296" s="102">
        <f t="shared" si="592"/>
        <v>1.9573567430055451E-3</v>
      </c>
      <c r="L6296" s="96">
        <f t="shared" si="593"/>
        <v>3.32E-3</v>
      </c>
    </row>
    <row r="6297" spans="1:12" ht="13.95" customHeight="1" x14ac:dyDescent="0.3">
      <c r="A6297" s="94">
        <v>45747</v>
      </c>
      <c r="B6297" s="57" t="s">
        <v>242</v>
      </c>
      <c r="C6297" s="57" t="s">
        <v>120</v>
      </c>
      <c r="D6297" s="19" t="str">
        <f t="shared" si="588"/>
        <v>Cyclicals</v>
      </c>
      <c r="E6297" s="19" t="str">
        <f t="shared" si="589"/>
        <v>Cyclicals ex-WEG &amp; Embraer</v>
      </c>
      <c r="F6297" s="100">
        <v>3.3700000000000002E-3</v>
      </c>
      <c r="G6297" s="101">
        <v>11.66</v>
      </c>
      <c r="H6297" s="98">
        <v>0.16175999999999999</v>
      </c>
      <c r="I6297" s="20">
        <f t="shared" si="590"/>
        <v>1</v>
      </c>
      <c r="J6297" s="102">
        <f t="shared" si="591"/>
        <v>2.8902229845626073E-4</v>
      </c>
      <c r="K6297" s="102">
        <f t="shared" si="592"/>
        <v>1.7867352773013152E-3</v>
      </c>
      <c r="L6297" s="96">
        <f t="shared" si="593"/>
        <v>3.3700000000000002E-3</v>
      </c>
    </row>
    <row r="6298" spans="1:12" ht="13.95" customHeight="1" x14ac:dyDescent="0.3">
      <c r="A6298" s="94">
        <v>45777</v>
      </c>
      <c r="B6298" s="57" t="s">
        <v>242</v>
      </c>
      <c r="C6298" s="57" t="s">
        <v>120</v>
      </c>
      <c r="D6298" s="19" t="str">
        <f t="shared" si="588"/>
        <v>Cyclicals</v>
      </c>
      <c r="E6298" s="19" t="str">
        <f t="shared" si="589"/>
        <v>Cyclicals ex-WEG &amp; Embraer</v>
      </c>
      <c r="F6298" s="100">
        <v>3.7599999999999999E-3</v>
      </c>
      <c r="G6298" s="101">
        <v>12.993</v>
      </c>
      <c r="H6298" s="98">
        <v>0.16456000000000001</v>
      </c>
      <c r="I6298" s="20">
        <f t="shared" si="590"/>
        <v>1</v>
      </c>
      <c r="J6298" s="102">
        <f t="shared" si="591"/>
        <v>2.8938659278072808E-4</v>
      </c>
      <c r="K6298" s="102">
        <f t="shared" si="592"/>
        <v>1.7585475983272244E-3</v>
      </c>
      <c r="L6298" s="96">
        <f t="shared" si="593"/>
        <v>3.7599999999999999E-3</v>
      </c>
    </row>
    <row r="6299" spans="1:12" ht="13.95" customHeight="1" x14ac:dyDescent="0.3">
      <c r="A6299" s="94">
        <v>45808</v>
      </c>
      <c r="B6299" s="57" t="s">
        <v>242</v>
      </c>
      <c r="C6299" s="57" t="s">
        <v>120</v>
      </c>
      <c r="D6299" s="19" t="str">
        <f t="shared" si="588"/>
        <v>Cyclicals</v>
      </c>
      <c r="E6299" s="19" t="str">
        <f t="shared" si="589"/>
        <v>Cyclicals ex-WEG &amp; Embraer</v>
      </c>
      <c r="F6299" s="100">
        <v>3.8899999999999998E-3</v>
      </c>
      <c r="G6299" s="101">
        <v>13.131</v>
      </c>
      <c r="H6299" s="98">
        <v>0.16664000000000001</v>
      </c>
      <c r="I6299" s="20">
        <f t="shared" si="590"/>
        <v>1</v>
      </c>
      <c r="J6299" s="102">
        <f t="shared" si="591"/>
        <v>2.9624552585484729E-4</v>
      </c>
      <c r="K6299" s="102">
        <f t="shared" si="592"/>
        <v>1.7777575963444988E-3</v>
      </c>
      <c r="L6299" s="96">
        <f t="shared" si="593"/>
        <v>3.8899999999999998E-3</v>
      </c>
    </row>
    <row r="6300" spans="1:12" ht="13.95" customHeight="1" x14ac:dyDescent="0.3">
      <c r="A6300" s="94">
        <v>45838</v>
      </c>
      <c r="B6300" s="57" t="s">
        <v>242</v>
      </c>
      <c r="C6300" s="57" t="s">
        <v>120</v>
      </c>
      <c r="D6300" s="19" t="str">
        <f t="shared" si="588"/>
        <v>Cyclicals</v>
      </c>
      <c r="E6300" s="19" t="str">
        <f t="shared" si="589"/>
        <v>Cyclicals ex-WEG &amp; Embraer</v>
      </c>
      <c r="F6300" s="100">
        <v>3.9899999999999996E-3</v>
      </c>
      <c r="G6300" s="101">
        <v>12.54</v>
      </c>
      <c r="H6300" s="98">
        <v>0.16821</v>
      </c>
      <c r="I6300" s="20">
        <f t="shared" si="590"/>
        <v>1</v>
      </c>
      <c r="J6300" s="102">
        <f t="shared" si="591"/>
        <v>3.1818181818181815E-4</v>
      </c>
      <c r="K6300" s="102">
        <f t="shared" si="592"/>
        <v>1.8915749252827903E-3</v>
      </c>
      <c r="L6300" s="96">
        <f t="shared" si="593"/>
        <v>3.9899999999999996E-3</v>
      </c>
    </row>
    <row r="6301" spans="1:12" ht="13.95" customHeight="1" x14ac:dyDescent="0.3">
      <c r="A6301" s="94">
        <v>45869</v>
      </c>
      <c r="B6301" s="57" t="s">
        <v>242</v>
      </c>
      <c r="C6301" s="57" t="s">
        <v>120</v>
      </c>
      <c r="D6301" s="19" t="str">
        <f t="shared" si="588"/>
        <v>Cyclicals</v>
      </c>
      <c r="E6301" s="19" t="str">
        <f t="shared" si="589"/>
        <v>Cyclicals ex-WEG &amp; Embraer</v>
      </c>
      <c r="F6301" s="100">
        <v>3.8700000000000002E-3</v>
      </c>
      <c r="G6301" s="101">
        <v>11.929</v>
      </c>
      <c r="H6301" s="98">
        <v>0.16946</v>
      </c>
      <c r="I6301" s="20">
        <f t="shared" si="590"/>
        <v>1</v>
      </c>
      <c r="J6301" s="102">
        <f t="shared" si="591"/>
        <v>3.2441948193478082E-4</v>
      </c>
      <c r="K6301" s="102">
        <f t="shared" si="592"/>
        <v>1.9144310275863378E-3</v>
      </c>
      <c r="L6301" s="96">
        <f t="shared" si="593"/>
        <v>3.8700000000000002E-3</v>
      </c>
    </row>
    <row r="6302" spans="1:12" ht="13.95" customHeight="1" x14ac:dyDescent="0.3">
      <c r="A6302" s="94">
        <v>45900</v>
      </c>
      <c r="B6302" s="57" t="s">
        <v>242</v>
      </c>
      <c r="C6302" s="57" t="s">
        <v>120</v>
      </c>
      <c r="D6302" s="19" t="str">
        <f t="shared" si="588"/>
        <v>Cyclicals</v>
      </c>
      <c r="E6302" s="19" t="str">
        <f t="shared" si="589"/>
        <v>Cyclicals ex-WEG &amp; Embraer</v>
      </c>
      <c r="F6302" s="100">
        <v>4.0899999999999999E-3</v>
      </c>
      <c r="G6302" s="101">
        <v>12.85</v>
      </c>
      <c r="H6302" s="98">
        <v>0.17016999999999999</v>
      </c>
      <c r="I6302" s="20">
        <f t="shared" si="590"/>
        <v>1</v>
      </c>
      <c r="J6302" s="102">
        <f t="shared" si="591"/>
        <v>3.1828793774319066E-4</v>
      </c>
      <c r="K6302" s="102">
        <f t="shared" si="592"/>
        <v>1.8704115751495016E-3</v>
      </c>
      <c r="L6302" s="96">
        <f t="shared" si="593"/>
        <v>4.0899999999999999E-3</v>
      </c>
    </row>
    <row r="6303" spans="1:12" ht="13.95" customHeight="1" x14ac:dyDescent="0.3">
      <c r="A6303" s="94">
        <v>45930</v>
      </c>
      <c r="B6303" s="57" t="s">
        <v>242</v>
      </c>
      <c r="C6303" s="57" t="s">
        <v>120</v>
      </c>
      <c r="D6303" s="19" t="str">
        <f t="shared" si="588"/>
        <v>Cyclicals</v>
      </c>
      <c r="E6303" s="19" t="str">
        <f t="shared" si="589"/>
        <v>Cyclicals ex-WEG &amp; Embraer</v>
      </c>
      <c r="F6303" s="100">
        <v>4.1599999999999996E-3</v>
      </c>
      <c r="G6303" s="101">
        <v>13.326000000000001</v>
      </c>
      <c r="H6303" s="98">
        <v>0.17016000000000001</v>
      </c>
      <c r="I6303" s="20">
        <f t="shared" si="590"/>
        <v>1</v>
      </c>
      <c r="J6303" s="102">
        <f t="shared" si="591"/>
        <v>3.1217169443193755E-4</v>
      </c>
      <c r="K6303" s="102">
        <f t="shared" si="592"/>
        <v>1.8345774237890076E-3</v>
      </c>
      <c r="L6303" s="96">
        <f t="shared" si="593"/>
        <v>4.1599999999999996E-3</v>
      </c>
    </row>
    <row r="6304" spans="1:12" ht="13.95" customHeight="1" x14ac:dyDescent="0.3">
      <c r="A6304" s="94">
        <v>45961</v>
      </c>
      <c r="B6304" s="57" t="s">
        <v>242</v>
      </c>
      <c r="C6304" s="57" t="s">
        <v>120</v>
      </c>
      <c r="D6304" s="19" t="str">
        <f t="shared" si="588"/>
        <v>Cyclicals</v>
      </c>
      <c r="E6304" s="19" t="str">
        <f t="shared" si="589"/>
        <v>Cyclicals ex-WEG &amp; Embraer</v>
      </c>
      <c r="F6304" s="100">
        <v>3.8400000000000001E-3</v>
      </c>
      <c r="G6304" s="101">
        <v>12.579000000000001</v>
      </c>
      <c r="H6304" s="98">
        <v>0.16718</v>
      </c>
      <c r="I6304" s="20">
        <f t="shared" si="590"/>
        <v>1</v>
      </c>
      <c r="J6304" s="102">
        <f t="shared" si="591"/>
        <v>3.0527068924397804E-4</v>
      </c>
      <c r="K6304" s="102">
        <f t="shared" si="592"/>
        <v>1.8260000552935641E-3</v>
      </c>
      <c r="L6304" s="96">
        <f t="shared" si="593"/>
        <v>3.8400000000000001E-3</v>
      </c>
    </row>
    <row r="6305" spans="1:12" ht="13.95" customHeight="1" x14ac:dyDescent="0.3">
      <c r="A6305" s="94">
        <v>45991</v>
      </c>
      <c r="B6305" s="57" t="s">
        <v>242</v>
      </c>
      <c r="C6305" s="57" t="s">
        <v>120</v>
      </c>
      <c r="D6305" s="19" t="str">
        <f t="shared" si="588"/>
        <v>Cyclicals</v>
      </c>
      <c r="E6305" s="19" t="str">
        <f t="shared" si="589"/>
        <v>Cyclicals ex-WEG &amp; Embraer</v>
      </c>
      <c r="F6305" s="100">
        <v>3.96E-3</v>
      </c>
      <c r="G6305" s="101">
        <v>13.676</v>
      </c>
      <c r="H6305" s="98">
        <v>0.16724</v>
      </c>
      <c r="I6305" s="20">
        <f t="shared" si="590"/>
        <v>1</v>
      </c>
      <c r="J6305" s="102">
        <f t="shared" si="591"/>
        <v>2.8955835039485227E-4</v>
      </c>
      <c r="K6305" s="102">
        <f t="shared" si="592"/>
        <v>1.7313941066422643E-3</v>
      </c>
      <c r="L6305" s="96">
        <f t="shared" si="593"/>
        <v>3.96E-3</v>
      </c>
    </row>
    <row r="6306" spans="1:12" ht="13.95" customHeight="1" x14ac:dyDescent="0.3">
      <c r="A6306" s="94">
        <v>46022</v>
      </c>
      <c r="B6306" s="57" t="s">
        <v>242</v>
      </c>
      <c r="C6306" s="57" t="s">
        <v>120</v>
      </c>
      <c r="D6306" s="19" t="str">
        <f t="shared" si="588"/>
        <v>Cyclicals</v>
      </c>
      <c r="E6306" s="19" t="str">
        <f t="shared" si="589"/>
        <v>Cyclicals ex-WEG &amp; Embraer</v>
      </c>
      <c r="F6306" s="100">
        <v>3.63E-3</v>
      </c>
      <c r="G6306" s="101">
        <v>12.356</v>
      </c>
      <c r="H6306" s="98">
        <v>0.16558999999999999</v>
      </c>
      <c r="I6306" s="20">
        <f t="shared" si="590"/>
        <v>1</v>
      </c>
      <c r="J6306" s="102">
        <f t="shared" si="591"/>
        <v>2.9378439624473939E-4</v>
      </c>
      <c r="K6306" s="102">
        <f t="shared" si="592"/>
        <v>1.7741674995153053E-3</v>
      </c>
      <c r="L6306" s="96">
        <f t="shared" si="593"/>
        <v>3.63E-3</v>
      </c>
    </row>
    <row r="6307" spans="1:12" ht="13.95" customHeight="1" x14ac:dyDescent="0.3">
      <c r="A6307" s="94">
        <v>46053</v>
      </c>
      <c r="B6307" s="57" t="s">
        <v>242</v>
      </c>
      <c r="C6307" s="57" t="s">
        <v>120</v>
      </c>
      <c r="D6307" s="19" t="str">
        <f t="shared" si="588"/>
        <v>Cyclicals</v>
      </c>
      <c r="E6307" s="19" t="str">
        <f t="shared" si="589"/>
        <v>Cyclicals ex-WEG &amp; Embraer</v>
      </c>
      <c r="F6307" s="100">
        <v>3.9899999999999996E-3</v>
      </c>
      <c r="G6307" s="101">
        <v>14.497</v>
      </c>
      <c r="H6307" s="98">
        <v>0.16574</v>
      </c>
      <c r="I6307" s="20">
        <f t="shared" si="590"/>
        <v>1</v>
      </c>
      <c r="J6307" s="102">
        <f t="shared" si="591"/>
        <v>2.7522935779816511E-4</v>
      </c>
      <c r="K6307" s="102">
        <f t="shared" si="592"/>
        <v>1.6606091335716491E-3</v>
      </c>
      <c r="L6307" s="96">
        <f t="shared" si="593"/>
        <v>3.9899999999999996E-3</v>
      </c>
    </row>
    <row r="6308" spans="1:12" ht="13.95" customHeight="1" x14ac:dyDescent="0.3">
      <c r="A6308" s="94">
        <v>46081</v>
      </c>
      <c r="B6308" s="57" t="s">
        <v>242</v>
      </c>
      <c r="C6308" s="57" t="s">
        <v>120</v>
      </c>
      <c r="D6308" s="19" t="str">
        <f t="shared" si="588"/>
        <v>Cyclicals</v>
      </c>
      <c r="E6308" s="19" t="str">
        <f t="shared" si="589"/>
        <v>Cyclicals ex-WEG &amp; Embraer</v>
      </c>
      <c r="F6308" s="100">
        <v>4.0999999999999986E-3</v>
      </c>
      <c r="G6308" s="101">
        <v>14.965</v>
      </c>
      <c r="H6308" s="98">
        <v>0.16592000000000001</v>
      </c>
      <c r="I6308" s="20">
        <f t="shared" si="590"/>
        <v>1</v>
      </c>
      <c r="J6308" s="102">
        <f t="shared" si="591"/>
        <v>2.7397260273972595E-4</v>
      </c>
      <c r="K6308" s="102">
        <f t="shared" si="592"/>
        <v>1.6512331409096307E-3</v>
      </c>
      <c r="L6308" s="96">
        <f t="shared" si="593"/>
        <v>4.0999999999999986E-3</v>
      </c>
    </row>
    <row r="6309" spans="1:12" ht="13.95" customHeight="1" x14ac:dyDescent="0.3">
      <c r="A6309" s="94">
        <v>46112</v>
      </c>
      <c r="B6309" s="57" t="s">
        <v>242</v>
      </c>
      <c r="C6309" s="57" t="s">
        <v>120</v>
      </c>
      <c r="D6309" s="19" t="str">
        <f t="shared" si="588"/>
        <v>Cyclicals</v>
      </c>
      <c r="E6309" s="19" t="str">
        <f t="shared" si="589"/>
        <v>Cyclicals ex-WEG &amp; Embraer</v>
      </c>
      <c r="F6309" s="100">
        <v>3.7399999999999998E-3</v>
      </c>
      <c r="G6309" s="101">
        <v>13.316000000000001</v>
      </c>
      <c r="H6309" s="98">
        <v>0.16747999999999999</v>
      </c>
      <c r="I6309" s="20">
        <f t="shared" si="590"/>
        <v>1</v>
      </c>
      <c r="J6309" s="102">
        <f t="shared" si="591"/>
        <v>2.8086512466206066E-4</v>
      </c>
      <c r="K6309" s="102">
        <f t="shared" si="592"/>
        <v>1.6770069540366652E-3</v>
      </c>
      <c r="L6309" s="96">
        <f t="shared" si="593"/>
        <v>3.7399999999999998E-3</v>
      </c>
    </row>
    <row r="6310" spans="1:12" ht="13.95" customHeight="1" x14ac:dyDescent="0.3">
      <c r="A6310" s="94">
        <v>46142</v>
      </c>
      <c r="B6310" s="57" t="s">
        <v>242</v>
      </c>
      <c r="C6310" s="57" t="s">
        <v>120</v>
      </c>
      <c r="D6310" s="19" t="str">
        <f t="shared" si="588"/>
        <v>Cyclicals</v>
      </c>
      <c r="E6310" s="19" t="str">
        <f t="shared" si="589"/>
        <v>Cyclicals ex-WEG &amp; Embraer</v>
      </c>
      <c r="F6310" s="100">
        <v>3.8999999999999998E-3</v>
      </c>
      <c r="G6310" s="101">
        <v>13.132999999999999</v>
      </c>
      <c r="H6310" s="98">
        <v>0.17088</v>
      </c>
      <c r="I6310" s="20">
        <f t="shared" si="590"/>
        <v>1</v>
      </c>
      <c r="J6310" s="102">
        <f t="shared" si="591"/>
        <v>2.9696185182365034E-4</v>
      </c>
      <c r="K6310" s="102">
        <f t="shared" si="592"/>
        <v>1.7378385523387778E-3</v>
      </c>
      <c r="L6310" s="96">
        <f t="shared" si="593"/>
        <v>3.8999999999999998E-3</v>
      </c>
    </row>
    <row r="6311" spans="1:12" ht="13.95" customHeight="1" x14ac:dyDescent="0.3">
      <c r="A6311" s="94">
        <v>46173</v>
      </c>
      <c r="B6311" s="57" t="s">
        <v>242</v>
      </c>
      <c r="C6311" s="57" t="s">
        <v>120</v>
      </c>
      <c r="D6311" s="19" t="str">
        <f t="shared" si="588"/>
        <v>Cyclicals</v>
      </c>
      <c r="E6311" s="19" t="str">
        <f t="shared" si="589"/>
        <v>Cyclicals ex-WEG &amp; Embraer</v>
      </c>
      <c r="F6311" s="100">
        <v>3.9500000000000004E-3</v>
      </c>
      <c r="G6311" s="101">
        <v>11.411</v>
      </c>
      <c r="H6311" s="98">
        <v>0.17474000000000001</v>
      </c>
      <c r="I6311" s="20">
        <f t="shared" si="590"/>
        <v>1</v>
      </c>
      <c r="J6311" s="102">
        <f t="shared" si="591"/>
        <v>3.4615721672070815E-4</v>
      </c>
      <c r="K6311" s="102">
        <f t="shared" si="592"/>
        <v>1.9809844152495603E-3</v>
      </c>
      <c r="L6311" s="96">
        <f t="shared" si="593"/>
        <v>3.9500000000000004E-3</v>
      </c>
    </row>
    <row r="6312" spans="1:12" ht="13.95" customHeight="1" x14ac:dyDescent="0.3">
      <c r="A6312" s="94">
        <v>46203</v>
      </c>
      <c r="B6312" s="57" t="s">
        <v>242</v>
      </c>
      <c r="C6312" s="57" t="s">
        <v>120</v>
      </c>
      <c r="D6312" s="19" t="str">
        <f t="shared" si="588"/>
        <v>Cyclicals</v>
      </c>
      <c r="E6312" s="19" t="str">
        <f t="shared" si="589"/>
        <v>Cyclicals ex-WEG &amp; Embraer</v>
      </c>
      <c r="F6312" s="100">
        <v>3.8800000000000002E-3</v>
      </c>
      <c r="G6312" s="101">
        <v>11.121</v>
      </c>
      <c r="H6312" s="98">
        <v>0.17577999999999999</v>
      </c>
      <c r="I6312" s="20">
        <f t="shared" si="590"/>
        <v>1</v>
      </c>
      <c r="J6312" s="102">
        <f t="shared" si="591"/>
        <v>3.4888948835536376E-4</v>
      </c>
      <c r="K6312" s="102">
        <f t="shared" si="592"/>
        <v>1.9848076479426773E-3</v>
      </c>
      <c r="L6312" s="96">
        <f t="shared" si="593"/>
        <v>3.8800000000000002E-3</v>
      </c>
    </row>
    <row r="6313" spans="1:12" ht="13.95" customHeight="1" x14ac:dyDescent="0.3">
      <c r="A6313" s="94">
        <v>46234</v>
      </c>
      <c r="B6313" s="57" t="s">
        <v>242</v>
      </c>
      <c r="C6313" s="57" t="s">
        <v>120</v>
      </c>
      <c r="D6313" s="19" t="str">
        <f t="shared" si="588"/>
        <v>Cyclicals</v>
      </c>
      <c r="E6313" s="19" t="str">
        <f t="shared" si="589"/>
        <v>Cyclicals ex-WEG &amp; Embraer</v>
      </c>
      <c r="F6313" s="100">
        <v>3.64E-3</v>
      </c>
      <c r="G6313" s="101">
        <v>10.968</v>
      </c>
      <c r="H6313" s="98">
        <v>0.17358999999999999</v>
      </c>
      <c r="I6313" s="20">
        <f t="shared" si="590"/>
        <v>1</v>
      </c>
      <c r="J6313" s="102">
        <f t="shared" si="591"/>
        <v>3.3187454412837345E-4</v>
      </c>
      <c r="K6313" s="102">
        <f t="shared" si="592"/>
        <v>1.9118298526895183E-3</v>
      </c>
      <c r="L6313" s="96">
        <f t="shared" si="593"/>
        <v>3.64E-3</v>
      </c>
    </row>
    <row r="6314" spans="1:12" ht="13.95" customHeight="1" x14ac:dyDescent="0.3">
      <c r="A6314" s="94">
        <v>46265</v>
      </c>
      <c r="B6314" s="57" t="s">
        <v>242</v>
      </c>
      <c r="C6314" s="57" t="s">
        <v>120</v>
      </c>
      <c r="D6314" s="19" t="str">
        <f t="shared" si="588"/>
        <v>Cyclicals</v>
      </c>
      <c r="E6314" s="19" t="str">
        <f t="shared" si="589"/>
        <v>Cyclicals ex-WEG &amp; Embraer</v>
      </c>
      <c r="F6314" s="100">
        <v>3.65E-3</v>
      </c>
      <c r="G6314" s="101">
        <v>10.996</v>
      </c>
      <c r="H6314" s="98">
        <v>0.16814000000000001</v>
      </c>
      <c r="I6314" s="20">
        <f t="shared" si="590"/>
        <v>1</v>
      </c>
      <c r="J6314" s="102">
        <f t="shared" si="591"/>
        <v>3.3193888686795195E-4</v>
      </c>
      <c r="K6314" s="102">
        <f t="shared" si="592"/>
        <v>1.9741815562504574E-3</v>
      </c>
      <c r="L6314" s="96">
        <f t="shared" si="593"/>
        <v>3.65E-3</v>
      </c>
    </row>
    <row r="6315" spans="1:12" ht="13.95" customHeight="1" x14ac:dyDescent="0.3">
      <c r="A6315" s="94">
        <v>46295</v>
      </c>
      <c r="B6315" s="57" t="s">
        <v>242</v>
      </c>
      <c r="C6315" s="57" t="s">
        <v>120</v>
      </c>
      <c r="D6315" s="19" t="str">
        <f t="shared" si="588"/>
        <v>Cyclicals</v>
      </c>
      <c r="E6315" s="19" t="str">
        <f t="shared" si="589"/>
        <v>Cyclicals ex-WEG &amp; Embraer</v>
      </c>
      <c r="F6315" s="100">
        <v>3.8800000000000002E-3</v>
      </c>
      <c r="G6315" s="101">
        <v>12.21</v>
      </c>
      <c r="H6315" s="98">
        <v>0.17100000000000001</v>
      </c>
      <c r="I6315" s="20">
        <f t="shared" si="590"/>
        <v>1</v>
      </c>
      <c r="J6315" s="102">
        <f t="shared" si="591"/>
        <v>3.1777231777231776E-4</v>
      </c>
      <c r="K6315" s="102">
        <f t="shared" si="592"/>
        <v>1.8583176477913318E-3</v>
      </c>
      <c r="L6315" s="96">
        <f t="shared" si="593"/>
        <v>3.8800000000000002E-3</v>
      </c>
    </row>
    <row r="6316" spans="1:12" ht="13.95" customHeight="1" x14ac:dyDescent="0.3">
      <c r="A6316" s="94">
        <v>42674</v>
      </c>
      <c r="B6316" s="57" t="s">
        <v>222</v>
      </c>
      <c r="C6316" s="57" t="s">
        <v>113</v>
      </c>
      <c r="D6316" s="19" t="str">
        <f t="shared" si="588"/>
        <v>Defensives</v>
      </c>
      <c r="E6316" s="19" t="str">
        <f t="shared" si="589"/>
        <v>Defensives</v>
      </c>
      <c r="F6316" s="100">
        <v>4.8300000000000001E-3</v>
      </c>
      <c r="I6316" s="20">
        <f t="shared" si="590"/>
        <v>0</v>
      </c>
      <c r="J6316" s="102">
        <f t="shared" si="591"/>
        <v>0</v>
      </c>
      <c r="K6316" s="102">
        <f t="shared" si="592"/>
        <v>0</v>
      </c>
      <c r="L6316" s="96">
        <f t="shared" si="593"/>
        <v>0</v>
      </c>
    </row>
    <row r="6317" spans="1:12" ht="13.95" customHeight="1" x14ac:dyDescent="0.3">
      <c r="A6317" s="94">
        <v>42704</v>
      </c>
      <c r="B6317" s="57" t="s">
        <v>222</v>
      </c>
      <c r="C6317" s="57" t="s">
        <v>113</v>
      </c>
      <c r="D6317" s="19" t="str">
        <f t="shared" si="588"/>
        <v>Defensives</v>
      </c>
      <c r="E6317" s="19" t="str">
        <f t="shared" si="589"/>
        <v>Defensives</v>
      </c>
      <c r="F6317" s="100">
        <v>4.0400000000000002E-3</v>
      </c>
      <c r="I6317" s="20">
        <f t="shared" si="590"/>
        <v>0</v>
      </c>
      <c r="J6317" s="102">
        <f t="shared" si="591"/>
        <v>0</v>
      </c>
      <c r="K6317" s="102">
        <f t="shared" si="592"/>
        <v>0</v>
      </c>
      <c r="L6317" s="96">
        <f t="shared" si="593"/>
        <v>0</v>
      </c>
    </row>
    <row r="6318" spans="1:12" ht="13.95" customHeight="1" x14ac:dyDescent="0.3">
      <c r="A6318" s="94">
        <v>42735</v>
      </c>
      <c r="B6318" s="57" t="s">
        <v>222</v>
      </c>
      <c r="C6318" s="57" t="s">
        <v>113</v>
      </c>
      <c r="D6318" s="19" t="str">
        <f t="shared" si="588"/>
        <v>Defensives</v>
      </c>
      <c r="E6318" s="19" t="str">
        <f t="shared" si="589"/>
        <v>Defensives</v>
      </c>
      <c r="F6318" s="100">
        <v>3.9100000000000003E-3</v>
      </c>
      <c r="I6318" s="20">
        <f t="shared" si="590"/>
        <v>0</v>
      </c>
      <c r="J6318" s="102">
        <f t="shared" si="591"/>
        <v>0</v>
      </c>
      <c r="K6318" s="102">
        <f t="shared" si="592"/>
        <v>0</v>
      </c>
      <c r="L6318" s="96">
        <f t="shared" si="593"/>
        <v>0</v>
      </c>
    </row>
    <row r="6319" spans="1:12" ht="13.95" customHeight="1" x14ac:dyDescent="0.3">
      <c r="A6319" s="94">
        <v>42766</v>
      </c>
      <c r="B6319" s="57" t="s">
        <v>222</v>
      </c>
      <c r="C6319" s="57" t="s">
        <v>113</v>
      </c>
      <c r="D6319" s="19" t="str">
        <f t="shared" si="588"/>
        <v>Defensives</v>
      </c>
      <c r="E6319" s="19" t="str">
        <f t="shared" si="589"/>
        <v>Defensives</v>
      </c>
      <c r="F6319" s="100">
        <v>4.15E-3</v>
      </c>
      <c r="I6319" s="20">
        <f t="shared" si="590"/>
        <v>0</v>
      </c>
      <c r="J6319" s="102">
        <f t="shared" si="591"/>
        <v>0</v>
      </c>
      <c r="K6319" s="102">
        <f t="shared" si="592"/>
        <v>0</v>
      </c>
      <c r="L6319" s="96">
        <f t="shared" si="593"/>
        <v>0</v>
      </c>
    </row>
    <row r="6320" spans="1:12" ht="13.95" customHeight="1" x14ac:dyDescent="0.3">
      <c r="A6320" s="94">
        <v>42794</v>
      </c>
      <c r="B6320" s="57" t="s">
        <v>222</v>
      </c>
      <c r="C6320" s="57" t="s">
        <v>113</v>
      </c>
      <c r="D6320" s="19" t="str">
        <f t="shared" si="588"/>
        <v>Defensives</v>
      </c>
      <c r="E6320" s="19" t="str">
        <f t="shared" si="589"/>
        <v>Defensives</v>
      </c>
      <c r="F6320" s="100">
        <v>4.0000000000000001E-3</v>
      </c>
      <c r="I6320" s="20">
        <f t="shared" si="590"/>
        <v>0</v>
      </c>
      <c r="J6320" s="102">
        <f t="shared" si="591"/>
        <v>0</v>
      </c>
      <c r="K6320" s="102">
        <f t="shared" si="592"/>
        <v>0</v>
      </c>
      <c r="L6320" s="96">
        <f t="shared" si="593"/>
        <v>0</v>
      </c>
    </row>
    <row r="6321" spans="1:12" ht="13.95" customHeight="1" x14ac:dyDescent="0.3">
      <c r="A6321" s="94">
        <v>42825</v>
      </c>
      <c r="B6321" s="57" t="s">
        <v>222</v>
      </c>
      <c r="C6321" s="57" t="s">
        <v>113</v>
      </c>
      <c r="D6321" s="19" t="str">
        <f t="shared" si="588"/>
        <v>Defensives</v>
      </c>
      <c r="E6321" s="19" t="str">
        <f t="shared" si="589"/>
        <v>Defensives</v>
      </c>
      <c r="F6321" s="100">
        <v>4.5999999999999999E-3</v>
      </c>
      <c r="I6321" s="20">
        <f t="shared" si="590"/>
        <v>0</v>
      </c>
      <c r="J6321" s="102">
        <f t="shared" si="591"/>
        <v>0</v>
      </c>
      <c r="K6321" s="102">
        <f t="shared" si="592"/>
        <v>0</v>
      </c>
      <c r="L6321" s="96">
        <f t="shared" si="593"/>
        <v>0</v>
      </c>
    </row>
    <row r="6322" spans="1:12" ht="13.95" customHeight="1" x14ac:dyDescent="0.3">
      <c r="A6322" s="94">
        <v>42855</v>
      </c>
      <c r="B6322" s="57" t="s">
        <v>222</v>
      </c>
      <c r="C6322" s="57" t="s">
        <v>113</v>
      </c>
      <c r="D6322" s="19" t="str">
        <f t="shared" si="588"/>
        <v>Defensives</v>
      </c>
      <c r="E6322" s="19" t="str">
        <f t="shared" si="589"/>
        <v>Defensives</v>
      </c>
      <c r="F6322" s="100">
        <v>4.8900000000000002E-3</v>
      </c>
      <c r="I6322" s="20">
        <f t="shared" si="590"/>
        <v>0</v>
      </c>
      <c r="J6322" s="102">
        <f t="shared" si="591"/>
        <v>0</v>
      </c>
      <c r="K6322" s="102">
        <f t="shared" si="592"/>
        <v>0</v>
      </c>
      <c r="L6322" s="96">
        <f t="shared" si="593"/>
        <v>0</v>
      </c>
    </row>
    <row r="6323" spans="1:12" ht="13.95" customHeight="1" x14ac:dyDescent="0.3">
      <c r="A6323" s="94">
        <v>42886</v>
      </c>
      <c r="B6323" s="57" t="s">
        <v>222</v>
      </c>
      <c r="C6323" s="57" t="s">
        <v>113</v>
      </c>
      <c r="D6323" s="19" t="str">
        <f t="shared" si="588"/>
        <v>Defensives</v>
      </c>
      <c r="E6323" s="19" t="str">
        <f t="shared" si="589"/>
        <v>Defensives</v>
      </c>
      <c r="F6323" s="100">
        <v>5.5000000000000014E-3</v>
      </c>
      <c r="I6323" s="20">
        <f t="shared" si="590"/>
        <v>0</v>
      </c>
      <c r="J6323" s="102">
        <f t="shared" si="591"/>
        <v>0</v>
      </c>
      <c r="K6323" s="102">
        <f t="shared" si="592"/>
        <v>0</v>
      </c>
      <c r="L6323" s="96">
        <f t="shared" si="593"/>
        <v>0</v>
      </c>
    </row>
    <row r="6324" spans="1:12" ht="13.95" customHeight="1" x14ac:dyDescent="0.3">
      <c r="A6324" s="94">
        <v>42916</v>
      </c>
      <c r="B6324" s="57" t="s">
        <v>222</v>
      </c>
      <c r="C6324" s="57" t="s">
        <v>113</v>
      </c>
      <c r="D6324" s="19" t="str">
        <f t="shared" si="588"/>
        <v>Defensives</v>
      </c>
      <c r="E6324" s="19" t="str">
        <f t="shared" si="589"/>
        <v>Defensives</v>
      </c>
      <c r="F6324" s="100">
        <v>4.15E-3</v>
      </c>
      <c r="I6324" s="20">
        <f t="shared" si="590"/>
        <v>0</v>
      </c>
      <c r="J6324" s="102">
        <f t="shared" si="591"/>
        <v>0</v>
      </c>
      <c r="K6324" s="102">
        <f t="shared" si="592"/>
        <v>0</v>
      </c>
      <c r="L6324" s="96">
        <f t="shared" si="593"/>
        <v>0</v>
      </c>
    </row>
    <row r="6325" spans="1:12" ht="13.95" customHeight="1" x14ac:dyDescent="0.3">
      <c r="A6325" s="94">
        <v>42947</v>
      </c>
      <c r="B6325" s="57" t="s">
        <v>222</v>
      </c>
      <c r="C6325" s="57" t="s">
        <v>113</v>
      </c>
      <c r="D6325" s="19" t="str">
        <f t="shared" si="588"/>
        <v>Defensives</v>
      </c>
      <c r="E6325" s="19" t="str">
        <f t="shared" si="589"/>
        <v>Defensives</v>
      </c>
      <c r="F6325" s="100">
        <v>3.8600000000000001E-3</v>
      </c>
      <c r="I6325" s="20">
        <f t="shared" si="590"/>
        <v>0</v>
      </c>
      <c r="J6325" s="102">
        <f t="shared" si="591"/>
        <v>0</v>
      </c>
      <c r="K6325" s="102">
        <f t="shared" si="592"/>
        <v>0</v>
      </c>
      <c r="L6325" s="96">
        <f t="shared" si="593"/>
        <v>0</v>
      </c>
    </row>
    <row r="6326" spans="1:12" ht="13.95" customHeight="1" x14ac:dyDescent="0.3">
      <c r="A6326" s="94">
        <v>42978</v>
      </c>
      <c r="B6326" s="57" t="s">
        <v>222</v>
      </c>
      <c r="C6326" s="57" t="s">
        <v>113</v>
      </c>
      <c r="D6326" s="19" t="str">
        <f t="shared" si="588"/>
        <v>Defensives</v>
      </c>
      <c r="E6326" s="19" t="str">
        <f t="shared" si="589"/>
        <v>Defensives</v>
      </c>
      <c r="F6326" s="100">
        <v>4.3200000000000001E-3</v>
      </c>
      <c r="I6326" s="20">
        <f t="shared" si="590"/>
        <v>0</v>
      </c>
      <c r="J6326" s="102">
        <f t="shared" si="591"/>
        <v>0</v>
      </c>
      <c r="K6326" s="102">
        <f t="shared" si="592"/>
        <v>0</v>
      </c>
      <c r="L6326" s="96">
        <f t="shared" si="593"/>
        <v>0</v>
      </c>
    </row>
    <row r="6327" spans="1:12" ht="13.95" customHeight="1" x14ac:dyDescent="0.3">
      <c r="A6327" s="94">
        <v>43008</v>
      </c>
      <c r="B6327" s="57" t="s">
        <v>222</v>
      </c>
      <c r="C6327" s="57" t="s">
        <v>113</v>
      </c>
      <c r="D6327" s="19" t="str">
        <f t="shared" si="588"/>
        <v>Defensives</v>
      </c>
      <c r="E6327" s="19" t="str">
        <f t="shared" si="589"/>
        <v>Defensives</v>
      </c>
      <c r="F6327" s="100">
        <v>4.3099999999999996E-3</v>
      </c>
      <c r="I6327" s="20">
        <f t="shared" si="590"/>
        <v>0</v>
      </c>
      <c r="J6327" s="102">
        <f t="shared" si="591"/>
        <v>0</v>
      </c>
      <c r="K6327" s="102">
        <f t="shared" si="592"/>
        <v>0</v>
      </c>
      <c r="L6327" s="96">
        <f t="shared" si="593"/>
        <v>0</v>
      </c>
    </row>
    <row r="6328" spans="1:12" ht="13.95" customHeight="1" x14ac:dyDescent="0.3">
      <c r="A6328" s="94">
        <v>43039</v>
      </c>
      <c r="B6328" s="57" t="s">
        <v>222</v>
      </c>
      <c r="C6328" s="57" t="s">
        <v>113</v>
      </c>
      <c r="D6328" s="19" t="str">
        <f t="shared" si="588"/>
        <v>Defensives</v>
      </c>
      <c r="E6328" s="19" t="str">
        <f t="shared" si="589"/>
        <v>Defensives</v>
      </c>
      <c r="F6328" s="100">
        <v>4.3099999999999996E-3</v>
      </c>
      <c r="I6328" s="20">
        <f t="shared" si="590"/>
        <v>0</v>
      </c>
      <c r="J6328" s="102">
        <f t="shared" si="591"/>
        <v>0</v>
      </c>
      <c r="K6328" s="102">
        <f t="shared" si="592"/>
        <v>0</v>
      </c>
      <c r="L6328" s="96">
        <f t="shared" si="593"/>
        <v>0</v>
      </c>
    </row>
    <row r="6329" spans="1:12" ht="13.95" customHeight="1" x14ac:dyDescent="0.3">
      <c r="A6329" s="94">
        <v>43069</v>
      </c>
      <c r="B6329" s="57" t="s">
        <v>222</v>
      </c>
      <c r="C6329" s="57" t="s">
        <v>113</v>
      </c>
      <c r="D6329" s="19" t="str">
        <f t="shared" si="588"/>
        <v>Defensives</v>
      </c>
      <c r="E6329" s="19" t="str">
        <f t="shared" si="589"/>
        <v>Defensives</v>
      </c>
      <c r="F6329" s="100">
        <v>4.3E-3</v>
      </c>
      <c r="I6329" s="20">
        <f t="shared" si="590"/>
        <v>0</v>
      </c>
      <c r="J6329" s="102">
        <f t="shared" si="591"/>
        <v>0</v>
      </c>
      <c r="K6329" s="102">
        <f t="shared" si="592"/>
        <v>0</v>
      </c>
      <c r="L6329" s="96">
        <f t="shared" si="593"/>
        <v>0</v>
      </c>
    </row>
    <row r="6330" spans="1:12" ht="13.95" customHeight="1" x14ac:dyDescent="0.3">
      <c r="A6330" s="94">
        <v>43100</v>
      </c>
      <c r="B6330" s="57" t="s">
        <v>222</v>
      </c>
      <c r="C6330" s="57" t="s">
        <v>113</v>
      </c>
      <c r="D6330" s="19" t="str">
        <f t="shared" si="588"/>
        <v>Defensives</v>
      </c>
      <c r="E6330" s="19" t="str">
        <f t="shared" si="589"/>
        <v>Defensives</v>
      </c>
      <c r="F6330" s="100">
        <v>4.3E-3</v>
      </c>
      <c r="I6330" s="20">
        <f t="shared" si="590"/>
        <v>0</v>
      </c>
      <c r="J6330" s="102">
        <f t="shared" si="591"/>
        <v>0</v>
      </c>
      <c r="K6330" s="102">
        <f t="shared" si="592"/>
        <v>0</v>
      </c>
      <c r="L6330" s="96">
        <f t="shared" si="593"/>
        <v>0</v>
      </c>
    </row>
    <row r="6331" spans="1:12" ht="13.95" customHeight="1" x14ac:dyDescent="0.3">
      <c r="A6331" s="94">
        <v>43131</v>
      </c>
      <c r="B6331" s="57" t="s">
        <v>222</v>
      </c>
      <c r="C6331" s="57" t="s">
        <v>113</v>
      </c>
      <c r="D6331" s="19" t="str">
        <f t="shared" si="588"/>
        <v>Defensives</v>
      </c>
      <c r="E6331" s="19" t="str">
        <f t="shared" si="589"/>
        <v>Defensives</v>
      </c>
      <c r="F6331" s="100">
        <v>4.2500000000000003E-3</v>
      </c>
      <c r="I6331" s="20">
        <f t="shared" si="590"/>
        <v>0</v>
      </c>
      <c r="J6331" s="102">
        <f t="shared" si="591"/>
        <v>0</v>
      </c>
      <c r="K6331" s="102">
        <f t="shared" si="592"/>
        <v>0</v>
      </c>
      <c r="L6331" s="96">
        <f t="shared" si="593"/>
        <v>0</v>
      </c>
    </row>
    <row r="6332" spans="1:12" ht="13.95" customHeight="1" x14ac:dyDescent="0.3">
      <c r="A6332" s="94">
        <v>43159</v>
      </c>
      <c r="B6332" s="57" t="s">
        <v>222</v>
      </c>
      <c r="C6332" s="57" t="s">
        <v>113</v>
      </c>
      <c r="D6332" s="19" t="str">
        <f t="shared" si="588"/>
        <v>Defensives</v>
      </c>
      <c r="E6332" s="19" t="str">
        <f t="shared" si="589"/>
        <v>Defensives</v>
      </c>
      <c r="F6332" s="100">
        <v>4.2699999999999986E-3</v>
      </c>
      <c r="I6332" s="20">
        <f t="shared" si="590"/>
        <v>0</v>
      </c>
      <c r="J6332" s="102">
        <f t="shared" si="591"/>
        <v>0</v>
      </c>
      <c r="K6332" s="102">
        <f t="shared" si="592"/>
        <v>0</v>
      </c>
      <c r="L6332" s="96">
        <f t="shared" si="593"/>
        <v>0</v>
      </c>
    </row>
    <row r="6333" spans="1:12" ht="13.95" customHeight="1" x14ac:dyDescent="0.3">
      <c r="A6333" s="94">
        <v>43190</v>
      </c>
      <c r="B6333" s="57" t="s">
        <v>222</v>
      </c>
      <c r="C6333" s="57" t="s">
        <v>113</v>
      </c>
      <c r="D6333" s="19" t="str">
        <f t="shared" si="588"/>
        <v>Defensives</v>
      </c>
      <c r="E6333" s="19" t="str">
        <f t="shared" si="589"/>
        <v>Defensives</v>
      </c>
      <c r="F6333" s="100">
        <v>3.9100000000000003E-3</v>
      </c>
      <c r="I6333" s="20">
        <f t="shared" si="590"/>
        <v>0</v>
      </c>
      <c r="J6333" s="102">
        <f t="shared" si="591"/>
        <v>0</v>
      </c>
      <c r="K6333" s="102">
        <f t="shared" si="592"/>
        <v>0</v>
      </c>
      <c r="L6333" s="96">
        <f t="shared" si="593"/>
        <v>0</v>
      </c>
    </row>
    <row r="6334" spans="1:12" ht="13.95" customHeight="1" x14ac:dyDescent="0.3">
      <c r="A6334" s="94">
        <v>43220</v>
      </c>
      <c r="B6334" s="57" t="s">
        <v>222</v>
      </c>
      <c r="C6334" s="57" t="s">
        <v>113</v>
      </c>
      <c r="D6334" s="19" t="str">
        <f t="shared" si="588"/>
        <v>Defensives</v>
      </c>
      <c r="E6334" s="19" t="str">
        <f t="shared" si="589"/>
        <v>Defensives</v>
      </c>
      <c r="F6334" s="100">
        <v>4.1099999999999999E-3</v>
      </c>
      <c r="I6334" s="20">
        <f t="shared" si="590"/>
        <v>0</v>
      </c>
      <c r="J6334" s="102">
        <f t="shared" si="591"/>
        <v>0</v>
      </c>
      <c r="K6334" s="102">
        <f t="shared" si="592"/>
        <v>0</v>
      </c>
      <c r="L6334" s="96">
        <f t="shared" si="593"/>
        <v>0</v>
      </c>
    </row>
    <row r="6335" spans="1:12" ht="13.95" customHeight="1" x14ac:dyDescent="0.3">
      <c r="A6335" s="94">
        <v>43251</v>
      </c>
      <c r="B6335" s="57" t="s">
        <v>222</v>
      </c>
      <c r="C6335" s="57" t="s">
        <v>113</v>
      </c>
      <c r="D6335" s="19" t="str">
        <f t="shared" si="588"/>
        <v>Defensives</v>
      </c>
      <c r="E6335" s="19" t="str">
        <f t="shared" si="589"/>
        <v>Defensives</v>
      </c>
      <c r="F6335" s="100">
        <v>4.6899999999999997E-3</v>
      </c>
      <c r="I6335" s="20">
        <f t="shared" si="590"/>
        <v>0</v>
      </c>
      <c r="J6335" s="102">
        <f t="shared" si="591"/>
        <v>0</v>
      </c>
      <c r="K6335" s="102">
        <f t="shared" si="592"/>
        <v>0</v>
      </c>
      <c r="L6335" s="96">
        <f t="shared" si="593"/>
        <v>0</v>
      </c>
    </row>
    <row r="6336" spans="1:12" ht="13.95" customHeight="1" x14ac:dyDescent="0.3">
      <c r="A6336" s="94">
        <v>43281</v>
      </c>
      <c r="B6336" s="57" t="s">
        <v>222</v>
      </c>
      <c r="C6336" s="57" t="s">
        <v>113</v>
      </c>
      <c r="D6336" s="19" t="str">
        <f t="shared" si="588"/>
        <v>Defensives</v>
      </c>
      <c r="E6336" s="19" t="str">
        <f t="shared" si="589"/>
        <v>Defensives</v>
      </c>
      <c r="F6336" s="100">
        <v>4.3699999999999998E-3</v>
      </c>
      <c r="I6336" s="20">
        <f t="shared" si="590"/>
        <v>0</v>
      </c>
      <c r="J6336" s="102">
        <f t="shared" si="591"/>
        <v>0</v>
      </c>
      <c r="K6336" s="102">
        <f t="shared" si="592"/>
        <v>0</v>
      </c>
      <c r="L6336" s="96">
        <f t="shared" si="593"/>
        <v>0</v>
      </c>
    </row>
    <row r="6337" spans="1:12" ht="13.95" customHeight="1" x14ac:dyDescent="0.3">
      <c r="A6337" s="94">
        <v>43312</v>
      </c>
      <c r="B6337" s="57" t="s">
        <v>222</v>
      </c>
      <c r="C6337" s="57" t="s">
        <v>113</v>
      </c>
      <c r="D6337" s="19" t="str">
        <f t="shared" si="588"/>
        <v>Defensives</v>
      </c>
      <c r="E6337" s="19" t="str">
        <f t="shared" si="589"/>
        <v>Defensives</v>
      </c>
      <c r="F6337" s="100">
        <v>3.8219999999999999E-3</v>
      </c>
      <c r="I6337" s="20">
        <f t="shared" si="590"/>
        <v>0</v>
      </c>
      <c r="J6337" s="102">
        <f t="shared" si="591"/>
        <v>0</v>
      </c>
      <c r="K6337" s="102">
        <f t="shared" si="592"/>
        <v>0</v>
      </c>
      <c r="L6337" s="96">
        <f t="shared" si="593"/>
        <v>0</v>
      </c>
    </row>
    <row r="6338" spans="1:12" ht="13.95" customHeight="1" x14ac:dyDescent="0.3">
      <c r="A6338" s="94">
        <v>43343</v>
      </c>
      <c r="B6338" s="57" t="s">
        <v>222</v>
      </c>
      <c r="C6338" s="57" t="s">
        <v>113</v>
      </c>
      <c r="D6338" s="19" t="str">
        <f t="shared" si="588"/>
        <v>Defensives</v>
      </c>
      <c r="E6338" s="19" t="str">
        <f t="shared" si="589"/>
        <v>Defensives</v>
      </c>
      <c r="F6338" s="100">
        <v>3.9160000000000002E-3</v>
      </c>
      <c r="I6338" s="20">
        <f t="shared" si="590"/>
        <v>0</v>
      </c>
      <c r="J6338" s="102">
        <f t="shared" si="591"/>
        <v>0</v>
      </c>
      <c r="K6338" s="102">
        <f t="shared" si="592"/>
        <v>0</v>
      </c>
      <c r="L6338" s="96">
        <f t="shared" si="593"/>
        <v>0</v>
      </c>
    </row>
    <row r="6339" spans="1:12" ht="13.95" customHeight="1" x14ac:dyDescent="0.3">
      <c r="A6339" s="94">
        <v>43373</v>
      </c>
      <c r="B6339" s="57" t="s">
        <v>222</v>
      </c>
      <c r="C6339" s="57" t="s">
        <v>113</v>
      </c>
      <c r="D6339" s="19" t="str">
        <f t="shared" si="588"/>
        <v>Defensives</v>
      </c>
      <c r="E6339" s="19" t="str">
        <f t="shared" si="589"/>
        <v>Defensives</v>
      </c>
      <c r="F6339" s="100">
        <v>3.7090000000000001E-3</v>
      </c>
      <c r="I6339" s="20">
        <f t="shared" si="590"/>
        <v>0</v>
      </c>
      <c r="J6339" s="102">
        <f t="shared" si="591"/>
        <v>0</v>
      </c>
      <c r="K6339" s="102">
        <f t="shared" si="592"/>
        <v>0</v>
      </c>
      <c r="L6339" s="96">
        <f t="shared" si="593"/>
        <v>0</v>
      </c>
    </row>
    <row r="6340" spans="1:12" ht="13.95" customHeight="1" x14ac:dyDescent="0.3">
      <c r="A6340" s="94">
        <v>43404</v>
      </c>
      <c r="B6340" s="57" t="s">
        <v>222</v>
      </c>
      <c r="C6340" s="57" t="s">
        <v>113</v>
      </c>
      <c r="D6340" s="19" t="str">
        <f t="shared" si="588"/>
        <v>Defensives</v>
      </c>
      <c r="E6340" s="19" t="str">
        <f t="shared" si="589"/>
        <v>Defensives</v>
      </c>
      <c r="F6340" s="100">
        <v>3.8679999999999999E-3</v>
      </c>
      <c r="I6340" s="20">
        <f t="shared" si="590"/>
        <v>0</v>
      </c>
      <c r="J6340" s="102">
        <f t="shared" si="591"/>
        <v>0</v>
      </c>
      <c r="K6340" s="102">
        <f t="shared" si="592"/>
        <v>0</v>
      </c>
      <c r="L6340" s="96">
        <f t="shared" si="593"/>
        <v>0</v>
      </c>
    </row>
    <row r="6341" spans="1:12" ht="13.95" customHeight="1" x14ac:dyDescent="0.3">
      <c r="A6341" s="94">
        <v>43434</v>
      </c>
      <c r="B6341" s="57" t="s">
        <v>222</v>
      </c>
      <c r="C6341" s="57" t="s">
        <v>113</v>
      </c>
      <c r="D6341" s="19" t="str">
        <f t="shared" ref="D6341:D6404" si="594">VLOOKUP(C6341,GicsMap,2,FALSE)</f>
        <v>Defensives</v>
      </c>
      <c r="E6341" s="19" t="str">
        <f t="shared" ref="E6341:E6404" si="595">IF(D6341="Cyclicals",IF(COUNTIF(GlobalList,B6341)&gt;0,"WEG &amp; Embraer","Cyclicals ex-WEG &amp; Embraer"),D6341)</f>
        <v>Defensives</v>
      </c>
      <c r="F6341" s="100">
        <v>4.751E-3</v>
      </c>
      <c r="I6341" s="20">
        <f t="shared" ref="I6341:I6404" si="596">IF(AND(ISNUMBER(G6341),ISNUMBER(H6341),G6341&gt;=PEmin,G6341&lt;=PEmax,H6341&gt;=ROEmin,H6341&lt;=ROEmax),1,0)</f>
        <v>0</v>
      </c>
      <c r="J6341" s="102">
        <f t="shared" ref="J6341:J6404" si="597">IF(I6341=1,F6341/G6341,0)</f>
        <v>0</v>
      </c>
      <c r="K6341" s="102">
        <f t="shared" ref="K6341:K6404" si="598">IF(I6341=1,J6341/H6341,0)</f>
        <v>0</v>
      </c>
      <c r="L6341" s="96">
        <f t="shared" ref="L6341:L6404" si="599">I6341*F6341</f>
        <v>0</v>
      </c>
    </row>
    <row r="6342" spans="1:12" ht="13.95" customHeight="1" x14ac:dyDescent="0.3">
      <c r="A6342" s="94">
        <v>43465</v>
      </c>
      <c r="B6342" s="57" t="s">
        <v>222</v>
      </c>
      <c r="C6342" s="57" t="s">
        <v>113</v>
      </c>
      <c r="D6342" s="19" t="str">
        <f t="shared" si="594"/>
        <v>Defensives</v>
      </c>
      <c r="E6342" s="19" t="str">
        <f t="shared" si="595"/>
        <v>Defensives</v>
      </c>
      <c r="F6342" s="100">
        <v>5.3639999999999998E-3</v>
      </c>
      <c r="I6342" s="20">
        <f t="shared" si="596"/>
        <v>0</v>
      </c>
      <c r="J6342" s="102">
        <f t="shared" si="597"/>
        <v>0</v>
      </c>
      <c r="K6342" s="102">
        <f t="shared" si="598"/>
        <v>0</v>
      </c>
      <c r="L6342" s="96">
        <f t="shared" si="599"/>
        <v>0</v>
      </c>
    </row>
    <row r="6343" spans="1:12" ht="13.95" customHeight="1" x14ac:dyDescent="0.3">
      <c r="A6343" s="94">
        <v>43496</v>
      </c>
      <c r="B6343" s="57" t="s">
        <v>222</v>
      </c>
      <c r="C6343" s="57" t="s">
        <v>113</v>
      </c>
      <c r="D6343" s="19" t="str">
        <f t="shared" si="594"/>
        <v>Defensives</v>
      </c>
      <c r="E6343" s="19" t="str">
        <f t="shared" si="595"/>
        <v>Defensives</v>
      </c>
      <c r="F6343" s="100">
        <v>5.1929999999999997E-3</v>
      </c>
      <c r="I6343" s="20">
        <f t="shared" si="596"/>
        <v>0</v>
      </c>
      <c r="J6343" s="102">
        <f t="shared" si="597"/>
        <v>0</v>
      </c>
      <c r="K6343" s="102">
        <f t="shared" si="598"/>
        <v>0</v>
      </c>
      <c r="L6343" s="96">
        <f t="shared" si="599"/>
        <v>0</v>
      </c>
    </row>
    <row r="6344" spans="1:12" ht="13.95" customHeight="1" x14ac:dyDescent="0.3">
      <c r="A6344" s="94">
        <v>43524</v>
      </c>
      <c r="B6344" s="57" t="s">
        <v>222</v>
      </c>
      <c r="C6344" s="57" t="s">
        <v>113</v>
      </c>
      <c r="D6344" s="19" t="str">
        <f t="shared" si="594"/>
        <v>Defensives</v>
      </c>
      <c r="E6344" s="19" t="str">
        <f t="shared" si="595"/>
        <v>Defensives</v>
      </c>
      <c r="F6344" s="100">
        <v>5.4349999999999997E-3</v>
      </c>
      <c r="I6344" s="20">
        <f t="shared" si="596"/>
        <v>0</v>
      </c>
      <c r="J6344" s="102">
        <f t="shared" si="597"/>
        <v>0</v>
      </c>
      <c r="K6344" s="102">
        <f t="shared" si="598"/>
        <v>0</v>
      </c>
      <c r="L6344" s="96">
        <f t="shared" si="599"/>
        <v>0</v>
      </c>
    </row>
    <row r="6345" spans="1:12" ht="13.95" customHeight="1" x14ac:dyDescent="0.3">
      <c r="A6345" s="94">
        <v>43555</v>
      </c>
      <c r="B6345" s="57" t="s">
        <v>222</v>
      </c>
      <c r="C6345" s="57" t="s">
        <v>113</v>
      </c>
      <c r="D6345" s="19" t="str">
        <f t="shared" si="594"/>
        <v>Defensives</v>
      </c>
      <c r="E6345" s="19" t="str">
        <f t="shared" si="595"/>
        <v>Defensives</v>
      </c>
      <c r="F6345" s="100">
        <v>5.1129999999999986E-3</v>
      </c>
      <c r="I6345" s="20">
        <f t="shared" si="596"/>
        <v>0</v>
      </c>
      <c r="J6345" s="102">
        <f t="shared" si="597"/>
        <v>0</v>
      </c>
      <c r="K6345" s="102">
        <f t="shared" si="598"/>
        <v>0</v>
      </c>
      <c r="L6345" s="96">
        <f t="shared" si="599"/>
        <v>0</v>
      </c>
    </row>
    <row r="6346" spans="1:12" ht="13.95" customHeight="1" x14ac:dyDescent="0.3">
      <c r="A6346" s="94">
        <v>43585</v>
      </c>
      <c r="B6346" s="57" t="s">
        <v>222</v>
      </c>
      <c r="C6346" s="57" t="s">
        <v>113</v>
      </c>
      <c r="D6346" s="19" t="str">
        <f t="shared" si="594"/>
        <v>Defensives</v>
      </c>
      <c r="E6346" s="19" t="str">
        <f t="shared" si="595"/>
        <v>Defensives</v>
      </c>
      <c r="F6346" s="100">
        <v>5.8430000000000001E-3</v>
      </c>
      <c r="I6346" s="20">
        <f t="shared" si="596"/>
        <v>0</v>
      </c>
      <c r="J6346" s="102">
        <f t="shared" si="597"/>
        <v>0</v>
      </c>
      <c r="K6346" s="102">
        <f t="shared" si="598"/>
        <v>0</v>
      </c>
      <c r="L6346" s="96">
        <f t="shared" si="599"/>
        <v>0</v>
      </c>
    </row>
    <row r="6347" spans="1:12" ht="13.95" customHeight="1" x14ac:dyDescent="0.3">
      <c r="A6347" s="94">
        <v>43616</v>
      </c>
      <c r="B6347" s="57" t="s">
        <v>222</v>
      </c>
      <c r="C6347" s="57" t="s">
        <v>113</v>
      </c>
      <c r="D6347" s="19" t="str">
        <f t="shared" si="594"/>
        <v>Defensives</v>
      </c>
      <c r="E6347" s="19" t="str">
        <f t="shared" si="595"/>
        <v>Defensives</v>
      </c>
      <c r="F6347" s="100">
        <v>6.4409999999999997E-3</v>
      </c>
      <c r="I6347" s="20">
        <f t="shared" si="596"/>
        <v>0</v>
      </c>
      <c r="J6347" s="102">
        <f t="shared" si="597"/>
        <v>0</v>
      </c>
      <c r="K6347" s="102">
        <f t="shared" si="598"/>
        <v>0</v>
      </c>
      <c r="L6347" s="96">
        <f t="shared" si="599"/>
        <v>0</v>
      </c>
    </row>
    <row r="6348" spans="1:12" ht="13.95" customHeight="1" x14ac:dyDescent="0.3">
      <c r="A6348" s="94">
        <v>43646</v>
      </c>
      <c r="B6348" s="57" t="s">
        <v>222</v>
      </c>
      <c r="C6348" s="57" t="s">
        <v>113</v>
      </c>
      <c r="D6348" s="19" t="str">
        <f t="shared" si="594"/>
        <v>Defensives</v>
      </c>
      <c r="E6348" s="19" t="str">
        <f t="shared" si="595"/>
        <v>Defensives</v>
      </c>
      <c r="F6348" s="100">
        <v>5.8370000000000002E-3</v>
      </c>
      <c r="I6348" s="20">
        <f t="shared" si="596"/>
        <v>0</v>
      </c>
      <c r="J6348" s="102">
        <f t="shared" si="597"/>
        <v>0</v>
      </c>
      <c r="K6348" s="102">
        <f t="shared" si="598"/>
        <v>0</v>
      </c>
      <c r="L6348" s="96">
        <f t="shared" si="599"/>
        <v>0</v>
      </c>
    </row>
    <row r="6349" spans="1:12" ht="13.95" customHeight="1" x14ac:dyDescent="0.3">
      <c r="A6349" s="94">
        <v>43677</v>
      </c>
      <c r="B6349" s="57" t="s">
        <v>222</v>
      </c>
      <c r="C6349" s="57" t="s">
        <v>113</v>
      </c>
      <c r="D6349" s="19" t="str">
        <f t="shared" si="594"/>
        <v>Defensives</v>
      </c>
      <c r="E6349" s="19" t="str">
        <f t="shared" si="595"/>
        <v>Defensives</v>
      </c>
      <c r="F6349" s="100">
        <v>6.2420000000000002E-3</v>
      </c>
      <c r="I6349" s="20">
        <f t="shared" si="596"/>
        <v>0</v>
      </c>
      <c r="J6349" s="102">
        <f t="shared" si="597"/>
        <v>0</v>
      </c>
      <c r="K6349" s="102">
        <f t="shared" si="598"/>
        <v>0</v>
      </c>
      <c r="L6349" s="96">
        <f t="shared" si="599"/>
        <v>0</v>
      </c>
    </row>
    <row r="6350" spans="1:12" ht="13.95" customHeight="1" x14ac:dyDescent="0.3">
      <c r="A6350" s="94">
        <v>43708</v>
      </c>
      <c r="B6350" s="57" t="s">
        <v>222</v>
      </c>
      <c r="C6350" s="57" t="s">
        <v>113</v>
      </c>
      <c r="D6350" s="19" t="str">
        <f t="shared" si="594"/>
        <v>Defensives</v>
      </c>
      <c r="E6350" s="19" t="str">
        <f t="shared" si="595"/>
        <v>Defensives</v>
      </c>
      <c r="F6350" s="100">
        <v>6.6049999999999998E-3</v>
      </c>
      <c r="I6350" s="20">
        <f t="shared" si="596"/>
        <v>0</v>
      </c>
      <c r="J6350" s="102">
        <f t="shared" si="597"/>
        <v>0</v>
      </c>
      <c r="K6350" s="102">
        <f t="shared" si="598"/>
        <v>0</v>
      </c>
      <c r="L6350" s="96">
        <f t="shared" si="599"/>
        <v>0</v>
      </c>
    </row>
    <row r="6351" spans="1:12" ht="13.95" customHeight="1" x14ac:dyDescent="0.3">
      <c r="A6351" s="94">
        <v>43738</v>
      </c>
      <c r="B6351" s="57" t="s">
        <v>222</v>
      </c>
      <c r="C6351" s="57" t="s">
        <v>113</v>
      </c>
      <c r="D6351" s="19" t="str">
        <f t="shared" si="594"/>
        <v>Defensives</v>
      </c>
      <c r="E6351" s="19" t="str">
        <f t="shared" si="595"/>
        <v>Defensives</v>
      </c>
      <c r="F6351" s="100">
        <v>6.5510000000000004E-3</v>
      </c>
      <c r="I6351" s="20">
        <f t="shared" si="596"/>
        <v>0</v>
      </c>
      <c r="J6351" s="102">
        <f t="shared" si="597"/>
        <v>0</v>
      </c>
      <c r="K6351" s="102">
        <f t="shared" si="598"/>
        <v>0</v>
      </c>
      <c r="L6351" s="96">
        <f t="shared" si="599"/>
        <v>0</v>
      </c>
    </row>
    <row r="6352" spans="1:12" ht="13.95" customHeight="1" x14ac:dyDescent="0.3">
      <c r="A6352" s="94">
        <v>43769</v>
      </c>
      <c r="B6352" s="57" t="s">
        <v>222</v>
      </c>
      <c r="C6352" s="57" t="s">
        <v>113</v>
      </c>
      <c r="D6352" s="19" t="str">
        <f t="shared" si="594"/>
        <v>Defensives</v>
      </c>
      <c r="E6352" s="19" t="str">
        <f t="shared" si="595"/>
        <v>Defensives</v>
      </c>
      <c r="F6352" s="100">
        <v>5.9030000000000003E-3</v>
      </c>
      <c r="I6352" s="20">
        <f t="shared" si="596"/>
        <v>0</v>
      </c>
      <c r="J6352" s="102">
        <f t="shared" si="597"/>
        <v>0</v>
      </c>
      <c r="K6352" s="102">
        <f t="shared" si="598"/>
        <v>0</v>
      </c>
      <c r="L6352" s="96">
        <f t="shared" si="599"/>
        <v>0</v>
      </c>
    </row>
    <row r="6353" spans="1:12" ht="13.95" customHeight="1" x14ac:dyDescent="0.3">
      <c r="A6353" s="94">
        <v>43799</v>
      </c>
      <c r="B6353" s="57" t="s">
        <v>222</v>
      </c>
      <c r="C6353" s="57" t="s">
        <v>113</v>
      </c>
      <c r="D6353" s="19" t="str">
        <f t="shared" si="594"/>
        <v>Defensives</v>
      </c>
      <c r="E6353" s="19" t="str">
        <f t="shared" si="595"/>
        <v>Defensives</v>
      </c>
      <c r="F6353" s="100">
        <v>6.2009999999999999E-3</v>
      </c>
      <c r="I6353" s="20">
        <f t="shared" si="596"/>
        <v>0</v>
      </c>
      <c r="J6353" s="102">
        <f t="shared" si="597"/>
        <v>0</v>
      </c>
      <c r="K6353" s="102">
        <f t="shared" si="598"/>
        <v>0</v>
      </c>
      <c r="L6353" s="96">
        <f t="shared" si="599"/>
        <v>0</v>
      </c>
    </row>
    <row r="6354" spans="1:12" ht="13.95" customHeight="1" x14ac:dyDescent="0.3">
      <c r="A6354" s="94">
        <v>43830</v>
      </c>
      <c r="B6354" s="57" t="s">
        <v>222</v>
      </c>
      <c r="C6354" s="57" t="s">
        <v>113</v>
      </c>
      <c r="D6354" s="19" t="str">
        <f t="shared" si="594"/>
        <v>Defensives</v>
      </c>
      <c r="E6354" s="19" t="str">
        <f t="shared" si="595"/>
        <v>Defensives</v>
      </c>
      <c r="F6354" s="100">
        <v>6.8200000000000014E-3</v>
      </c>
      <c r="I6354" s="20">
        <f t="shared" si="596"/>
        <v>0</v>
      </c>
      <c r="J6354" s="102">
        <f t="shared" si="597"/>
        <v>0</v>
      </c>
      <c r="K6354" s="102">
        <f t="shared" si="598"/>
        <v>0</v>
      </c>
      <c r="L6354" s="96">
        <f t="shared" si="599"/>
        <v>0</v>
      </c>
    </row>
    <row r="6355" spans="1:12" ht="13.95" customHeight="1" x14ac:dyDescent="0.3">
      <c r="A6355" s="94">
        <v>43861</v>
      </c>
      <c r="B6355" s="57" t="s">
        <v>222</v>
      </c>
      <c r="C6355" s="57" t="s">
        <v>113</v>
      </c>
      <c r="D6355" s="19" t="str">
        <f t="shared" si="594"/>
        <v>Defensives</v>
      </c>
      <c r="E6355" s="19" t="str">
        <f t="shared" si="595"/>
        <v>Defensives</v>
      </c>
      <c r="F6355" s="100">
        <v>8.2640000000000005E-3</v>
      </c>
      <c r="I6355" s="20">
        <f t="shared" si="596"/>
        <v>0</v>
      </c>
      <c r="J6355" s="102">
        <f t="shared" si="597"/>
        <v>0</v>
      </c>
      <c r="K6355" s="102">
        <f t="shared" si="598"/>
        <v>0</v>
      </c>
      <c r="L6355" s="96">
        <f t="shared" si="599"/>
        <v>0</v>
      </c>
    </row>
    <row r="6356" spans="1:12" ht="13.95" customHeight="1" x14ac:dyDescent="0.3">
      <c r="A6356" s="94">
        <v>43890</v>
      </c>
      <c r="B6356" s="57" t="s">
        <v>222</v>
      </c>
      <c r="C6356" s="57" t="s">
        <v>113</v>
      </c>
      <c r="D6356" s="19" t="str">
        <f t="shared" si="594"/>
        <v>Defensives</v>
      </c>
      <c r="E6356" s="19" t="str">
        <f t="shared" si="595"/>
        <v>Defensives</v>
      </c>
      <c r="F6356" s="100">
        <v>8.6529999999999992E-3</v>
      </c>
      <c r="I6356" s="20">
        <f t="shared" si="596"/>
        <v>0</v>
      </c>
      <c r="J6356" s="102">
        <f t="shared" si="597"/>
        <v>0</v>
      </c>
      <c r="K6356" s="102">
        <f t="shared" si="598"/>
        <v>0</v>
      </c>
      <c r="L6356" s="96">
        <f t="shared" si="599"/>
        <v>0</v>
      </c>
    </row>
    <row r="6357" spans="1:12" ht="13.95" customHeight="1" x14ac:dyDescent="0.3">
      <c r="A6357" s="94">
        <v>43921</v>
      </c>
      <c r="B6357" s="57" t="s">
        <v>222</v>
      </c>
      <c r="C6357" s="57" t="s">
        <v>113</v>
      </c>
      <c r="D6357" s="19" t="str">
        <f t="shared" si="594"/>
        <v>Defensives</v>
      </c>
      <c r="E6357" s="19" t="str">
        <f t="shared" si="595"/>
        <v>Defensives</v>
      </c>
      <c r="F6357" s="100">
        <v>6.999E-3</v>
      </c>
      <c r="I6357" s="20">
        <f t="shared" si="596"/>
        <v>0</v>
      </c>
      <c r="J6357" s="102">
        <f t="shared" si="597"/>
        <v>0</v>
      </c>
      <c r="K6357" s="102">
        <f t="shared" si="598"/>
        <v>0</v>
      </c>
      <c r="L6357" s="96">
        <f t="shared" si="599"/>
        <v>0</v>
      </c>
    </row>
    <row r="6358" spans="1:12" ht="13.95" customHeight="1" x14ac:dyDescent="0.3">
      <c r="A6358" s="94">
        <v>43951</v>
      </c>
      <c r="B6358" s="57" t="s">
        <v>222</v>
      </c>
      <c r="C6358" s="57" t="s">
        <v>113</v>
      </c>
      <c r="D6358" s="19" t="str">
        <f t="shared" si="594"/>
        <v>Defensives</v>
      </c>
      <c r="E6358" s="19" t="str">
        <f t="shared" si="595"/>
        <v>Defensives</v>
      </c>
      <c r="F6358" s="100">
        <v>1.6393999999999999E-2</v>
      </c>
      <c r="I6358" s="20">
        <f t="shared" si="596"/>
        <v>0</v>
      </c>
      <c r="J6358" s="102">
        <f t="shared" si="597"/>
        <v>0</v>
      </c>
      <c r="K6358" s="102">
        <f t="shared" si="598"/>
        <v>0</v>
      </c>
      <c r="L6358" s="96">
        <f t="shared" si="599"/>
        <v>0</v>
      </c>
    </row>
    <row r="6359" spans="1:12" ht="13.95" customHeight="1" x14ac:dyDescent="0.3">
      <c r="A6359" s="94">
        <v>43982</v>
      </c>
      <c r="B6359" s="57" t="s">
        <v>222</v>
      </c>
      <c r="C6359" s="57" t="s">
        <v>113</v>
      </c>
      <c r="D6359" s="19" t="str">
        <f t="shared" si="594"/>
        <v>Defensives</v>
      </c>
      <c r="E6359" s="19" t="str">
        <f t="shared" si="595"/>
        <v>Defensives</v>
      </c>
      <c r="F6359" s="100">
        <v>1.6635E-2</v>
      </c>
      <c r="I6359" s="20">
        <f t="shared" si="596"/>
        <v>0</v>
      </c>
      <c r="J6359" s="102">
        <f t="shared" si="597"/>
        <v>0</v>
      </c>
      <c r="K6359" s="102">
        <f t="shared" si="598"/>
        <v>0</v>
      </c>
      <c r="L6359" s="96">
        <f t="shared" si="599"/>
        <v>0</v>
      </c>
    </row>
    <row r="6360" spans="1:12" ht="13.95" customHeight="1" x14ac:dyDescent="0.3">
      <c r="A6360" s="94">
        <v>44012</v>
      </c>
      <c r="B6360" s="57" t="s">
        <v>222</v>
      </c>
      <c r="C6360" s="57" t="s">
        <v>113</v>
      </c>
      <c r="D6360" s="19" t="str">
        <f t="shared" si="594"/>
        <v>Defensives</v>
      </c>
      <c r="E6360" s="19" t="str">
        <f t="shared" si="595"/>
        <v>Defensives</v>
      </c>
      <c r="F6360" s="100">
        <v>1.6385E-2</v>
      </c>
      <c r="I6360" s="20">
        <f t="shared" si="596"/>
        <v>0</v>
      </c>
      <c r="J6360" s="102">
        <f t="shared" si="597"/>
        <v>0</v>
      </c>
      <c r="K6360" s="102">
        <f t="shared" si="598"/>
        <v>0</v>
      </c>
      <c r="L6360" s="96">
        <f t="shared" si="599"/>
        <v>0</v>
      </c>
    </row>
    <row r="6361" spans="1:12" ht="13.95" customHeight="1" x14ac:dyDescent="0.3">
      <c r="A6361" s="94">
        <v>44043</v>
      </c>
      <c r="B6361" s="57" t="s">
        <v>222</v>
      </c>
      <c r="C6361" s="57" t="s">
        <v>113</v>
      </c>
      <c r="D6361" s="19" t="str">
        <f t="shared" si="594"/>
        <v>Defensives</v>
      </c>
      <c r="E6361" s="19" t="str">
        <f t="shared" si="595"/>
        <v>Defensives</v>
      </c>
      <c r="F6361" s="100">
        <v>1.7763999999999999E-2</v>
      </c>
      <c r="I6361" s="20">
        <f t="shared" si="596"/>
        <v>0</v>
      </c>
      <c r="J6361" s="102">
        <f t="shared" si="597"/>
        <v>0</v>
      </c>
      <c r="K6361" s="102">
        <f t="shared" si="598"/>
        <v>0</v>
      </c>
      <c r="L6361" s="96">
        <f t="shared" si="599"/>
        <v>0</v>
      </c>
    </row>
    <row r="6362" spans="1:12" ht="13.95" customHeight="1" x14ac:dyDescent="0.3">
      <c r="A6362" s="94">
        <v>44074</v>
      </c>
      <c r="B6362" s="57" t="s">
        <v>222</v>
      </c>
      <c r="C6362" s="57" t="s">
        <v>113</v>
      </c>
      <c r="D6362" s="19" t="str">
        <f t="shared" si="594"/>
        <v>Defensives</v>
      </c>
      <c r="E6362" s="19" t="str">
        <f t="shared" si="595"/>
        <v>Defensives</v>
      </c>
      <c r="F6362" s="100">
        <v>1.9323E-2</v>
      </c>
      <c r="I6362" s="20">
        <f t="shared" si="596"/>
        <v>0</v>
      </c>
      <c r="J6362" s="102">
        <f t="shared" si="597"/>
        <v>0</v>
      </c>
      <c r="K6362" s="102">
        <f t="shared" si="598"/>
        <v>0</v>
      </c>
      <c r="L6362" s="96">
        <f t="shared" si="599"/>
        <v>0</v>
      </c>
    </row>
    <row r="6363" spans="1:12" ht="13.95" customHeight="1" x14ac:dyDescent="0.3">
      <c r="A6363" s="94">
        <v>44104</v>
      </c>
      <c r="B6363" s="57" t="s">
        <v>222</v>
      </c>
      <c r="C6363" s="57" t="s">
        <v>113</v>
      </c>
      <c r="D6363" s="19" t="str">
        <f t="shared" si="594"/>
        <v>Defensives</v>
      </c>
      <c r="E6363" s="19" t="str">
        <f t="shared" si="595"/>
        <v>Defensives</v>
      </c>
      <c r="F6363" s="100">
        <v>2.1269E-2</v>
      </c>
      <c r="I6363" s="20">
        <f t="shared" si="596"/>
        <v>0</v>
      </c>
      <c r="J6363" s="102">
        <f t="shared" si="597"/>
        <v>0</v>
      </c>
      <c r="K6363" s="102">
        <f t="shared" si="598"/>
        <v>0</v>
      </c>
      <c r="L6363" s="96">
        <f t="shared" si="599"/>
        <v>0</v>
      </c>
    </row>
    <row r="6364" spans="1:12" ht="13.95" customHeight="1" x14ac:dyDescent="0.3">
      <c r="A6364" s="94">
        <v>44135</v>
      </c>
      <c r="B6364" s="57" t="s">
        <v>222</v>
      </c>
      <c r="C6364" s="57" t="s">
        <v>113</v>
      </c>
      <c r="D6364" s="19" t="str">
        <f t="shared" si="594"/>
        <v>Defensives</v>
      </c>
      <c r="E6364" s="19" t="str">
        <f t="shared" si="595"/>
        <v>Defensives</v>
      </c>
      <c r="F6364" s="100">
        <v>2.2504E-2</v>
      </c>
      <c r="I6364" s="20">
        <f t="shared" si="596"/>
        <v>0</v>
      </c>
      <c r="J6364" s="102">
        <f t="shared" si="597"/>
        <v>0</v>
      </c>
      <c r="K6364" s="102">
        <f t="shared" si="598"/>
        <v>0</v>
      </c>
      <c r="L6364" s="96">
        <f t="shared" si="599"/>
        <v>0</v>
      </c>
    </row>
    <row r="6365" spans="1:12" ht="13.95" customHeight="1" x14ac:dyDescent="0.3">
      <c r="A6365" s="94">
        <v>44165</v>
      </c>
      <c r="B6365" s="57" t="s">
        <v>222</v>
      </c>
      <c r="C6365" s="57" t="s">
        <v>113</v>
      </c>
      <c r="D6365" s="19" t="str">
        <f t="shared" si="594"/>
        <v>Defensives</v>
      </c>
      <c r="E6365" s="19" t="str">
        <f t="shared" si="595"/>
        <v>Defensives</v>
      </c>
      <c r="F6365" s="100">
        <v>2.1252E-2</v>
      </c>
      <c r="I6365" s="20">
        <f t="shared" si="596"/>
        <v>0</v>
      </c>
      <c r="J6365" s="102">
        <f t="shared" si="597"/>
        <v>0</v>
      </c>
      <c r="K6365" s="102">
        <f t="shared" si="598"/>
        <v>0</v>
      </c>
      <c r="L6365" s="96">
        <f t="shared" si="599"/>
        <v>0</v>
      </c>
    </row>
    <row r="6366" spans="1:12" ht="13.95" customHeight="1" x14ac:dyDescent="0.3">
      <c r="A6366" s="94">
        <v>44196</v>
      </c>
      <c r="B6366" s="57" t="s">
        <v>222</v>
      </c>
      <c r="C6366" s="57" t="s">
        <v>113</v>
      </c>
      <c r="D6366" s="19" t="str">
        <f t="shared" si="594"/>
        <v>Defensives</v>
      </c>
      <c r="E6366" s="19" t="str">
        <f t="shared" si="595"/>
        <v>Defensives</v>
      </c>
      <c r="F6366" s="100">
        <v>2.0029999999999999E-2</v>
      </c>
      <c r="I6366" s="20">
        <f t="shared" si="596"/>
        <v>0</v>
      </c>
      <c r="J6366" s="102">
        <f t="shared" si="597"/>
        <v>0</v>
      </c>
      <c r="K6366" s="102">
        <f t="shared" si="598"/>
        <v>0</v>
      </c>
      <c r="L6366" s="96">
        <f t="shared" si="599"/>
        <v>0</v>
      </c>
    </row>
    <row r="6367" spans="1:12" ht="13.95" customHeight="1" x14ac:dyDescent="0.3">
      <c r="A6367" s="94">
        <v>44227</v>
      </c>
      <c r="B6367" s="57" t="s">
        <v>222</v>
      </c>
      <c r="C6367" s="57" t="s">
        <v>113</v>
      </c>
      <c r="D6367" s="19" t="str">
        <f t="shared" si="594"/>
        <v>Defensives</v>
      </c>
      <c r="E6367" s="19" t="str">
        <f t="shared" si="595"/>
        <v>Defensives</v>
      </c>
      <c r="F6367" s="100">
        <v>1.95E-2</v>
      </c>
      <c r="G6367" s="101">
        <v>24.844999999999999</v>
      </c>
      <c r="H6367" s="98">
        <v>0.21837999999999999</v>
      </c>
      <c r="I6367" s="20">
        <f t="shared" si="596"/>
        <v>1</v>
      </c>
      <c r="J6367" s="102">
        <f t="shared" si="597"/>
        <v>7.8486617025558464E-4</v>
      </c>
      <c r="K6367" s="102">
        <f t="shared" si="598"/>
        <v>3.5940386951899654E-3</v>
      </c>
      <c r="L6367" s="96">
        <f t="shared" si="599"/>
        <v>1.95E-2</v>
      </c>
    </row>
    <row r="6368" spans="1:12" ht="13.95" customHeight="1" x14ac:dyDescent="0.3">
      <c r="A6368" s="94">
        <v>44255</v>
      </c>
      <c r="B6368" s="57" t="s">
        <v>222</v>
      </c>
      <c r="C6368" s="57" t="s">
        <v>113</v>
      </c>
      <c r="D6368" s="19" t="str">
        <f t="shared" si="594"/>
        <v>Defensives</v>
      </c>
      <c r="E6368" s="19" t="str">
        <f t="shared" si="595"/>
        <v>Defensives</v>
      </c>
      <c r="F6368" s="100">
        <v>1.917E-2</v>
      </c>
      <c r="G6368" s="101">
        <v>22.922000000000001</v>
      </c>
      <c r="H6368" s="98">
        <v>0.21560000000000001</v>
      </c>
      <c r="I6368" s="20">
        <f t="shared" si="596"/>
        <v>1</v>
      </c>
      <c r="J6368" s="102">
        <f t="shared" si="597"/>
        <v>8.3631445772620189E-4</v>
      </c>
      <c r="K6368" s="102">
        <f t="shared" si="598"/>
        <v>3.8790095441846098E-3</v>
      </c>
      <c r="L6368" s="96">
        <f t="shared" si="599"/>
        <v>1.917E-2</v>
      </c>
    </row>
    <row r="6369" spans="1:12" ht="13.95" customHeight="1" x14ac:dyDescent="0.3">
      <c r="A6369" s="94">
        <v>44286</v>
      </c>
      <c r="B6369" s="57" t="s">
        <v>222</v>
      </c>
      <c r="C6369" s="57" t="s">
        <v>113</v>
      </c>
      <c r="D6369" s="19" t="str">
        <f t="shared" si="594"/>
        <v>Defensives</v>
      </c>
      <c r="E6369" s="19" t="str">
        <f t="shared" si="595"/>
        <v>Defensives</v>
      </c>
      <c r="F6369" s="100">
        <v>1.899E-2</v>
      </c>
      <c r="G6369" s="101">
        <v>23.353999999999999</v>
      </c>
      <c r="H6369" s="98">
        <v>0.21240000000000001</v>
      </c>
      <c r="I6369" s="20">
        <f t="shared" si="596"/>
        <v>1</v>
      </c>
      <c r="J6369" s="102">
        <f t="shared" si="597"/>
        <v>8.1313693585681251E-4</v>
      </c>
      <c r="K6369" s="102">
        <f t="shared" si="598"/>
        <v>3.8283283232429968E-3</v>
      </c>
      <c r="L6369" s="96">
        <f t="shared" si="599"/>
        <v>1.899E-2</v>
      </c>
    </row>
    <row r="6370" spans="1:12" ht="13.95" customHeight="1" x14ac:dyDescent="0.3">
      <c r="A6370" s="94">
        <v>44316</v>
      </c>
      <c r="B6370" s="57" t="s">
        <v>222</v>
      </c>
      <c r="C6370" s="57" t="s">
        <v>113</v>
      </c>
      <c r="D6370" s="19" t="str">
        <f t="shared" si="594"/>
        <v>Defensives</v>
      </c>
      <c r="E6370" s="19" t="str">
        <f t="shared" si="595"/>
        <v>Defensives</v>
      </c>
      <c r="F6370" s="100">
        <v>1.9050000000000001E-2</v>
      </c>
      <c r="G6370" s="101">
        <v>23.172000000000001</v>
      </c>
      <c r="H6370" s="98">
        <v>0.20943000000000001</v>
      </c>
      <c r="I6370" s="20">
        <f t="shared" si="596"/>
        <v>1</v>
      </c>
      <c r="J6370" s="102">
        <f t="shared" si="597"/>
        <v>8.2211289487312271E-4</v>
      </c>
      <c r="K6370" s="102">
        <f t="shared" si="598"/>
        <v>3.9254781782606246E-3</v>
      </c>
      <c r="L6370" s="96">
        <f t="shared" si="599"/>
        <v>1.9050000000000001E-2</v>
      </c>
    </row>
    <row r="6371" spans="1:12" ht="13.95" customHeight="1" x14ac:dyDescent="0.3">
      <c r="A6371" s="94">
        <v>44347</v>
      </c>
      <c r="B6371" s="57" t="s">
        <v>222</v>
      </c>
      <c r="C6371" s="57" t="s">
        <v>113</v>
      </c>
      <c r="D6371" s="19" t="str">
        <f t="shared" si="594"/>
        <v>Defensives</v>
      </c>
      <c r="E6371" s="19" t="str">
        <f t="shared" si="595"/>
        <v>Defensives</v>
      </c>
      <c r="F6371" s="100">
        <v>1.8970000000000001E-2</v>
      </c>
      <c r="G6371" s="101">
        <v>24.02</v>
      </c>
      <c r="H6371" s="98">
        <v>0.20641999999999999</v>
      </c>
      <c r="I6371" s="20">
        <f t="shared" si="596"/>
        <v>1</v>
      </c>
      <c r="J6371" s="102">
        <f t="shared" si="597"/>
        <v>7.8975853455453789E-4</v>
      </c>
      <c r="K6371" s="102">
        <f t="shared" si="598"/>
        <v>3.8259787547453633E-3</v>
      </c>
      <c r="L6371" s="96">
        <f t="shared" si="599"/>
        <v>1.8970000000000001E-2</v>
      </c>
    </row>
    <row r="6372" spans="1:12" ht="13.95" customHeight="1" x14ac:dyDescent="0.3">
      <c r="A6372" s="94">
        <v>44377</v>
      </c>
      <c r="B6372" s="57" t="s">
        <v>222</v>
      </c>
      <c r="C6372" s="57" t="s">
        <v>113</v>
      </c>
      <c r="D6372" s="19" t="str">
        <f t="shared" si="594"/>
        <v>Defensives</v>
      </c>
      <c r="E6372" s="19" t="str">
        <f t="shared" si="595"/>
        <v>Defensives</v>
      </c>
      <c r="F6372" s="100">
        <v>2.0820000000000002E-2</v>
      </c>
      <c r="G6372" s="101">
        <v>25.914000000000001</v>
      </c>
      <c r="H6372" s="98">
        <v>0.20336000000000001</v>
      </c>
      <c r="I6372" s="20">
        <f t="shared" si="596"/>
        <v>1</v>
      </c>
      <c r="J6372" s="102">
        <f t="shared" si="597"/>
        <v>8.0342671914795092E-4</v>
      </c>
      <c r="K6372" s="102">
        <f t="shared" si="598"/>
        <v>3.9507608140634878E-3</v>
      </c>
      <c r="L6372" s="96">
        <f t="shared" si="599"/>
        <v>2.0820000000000002E-2</v>
      </c>
    </row>
    <row r="6373" spans="1:12" ht="13.95" customHeight="1" x14ac:dyDescent="0.3">
      <c r="A6373" s="94">
        <v>44408</v>
      </c>
      <c r="B6373" s="57" t="s">
        <v>222</v>
      </c>
      <c r="C6373" s="57" t="s">
        <v>113</v>
      </c>
      <c r="D6373" s="19" t="str">
        <f t="shared" si="594"/>
        <v>Defensives</v>
      </c>
      <c r="E6373" s="19" t="str">
        <f t="shared" si="595"/>
        <v>Defensives</v>
      </c>
      <c r="F6373" s="100">
        <v>2.0490000000000001E-2</v>
      </c>
      <c r="G6373" s="101">
        <v>24.08</v>
      </c>
      <c r="H6373" s="98">
        <v>0.20036000000000001</v>
      </c>
      <c r="I6373" s="20">
        <f t="shared" si="596"/>
        <v>1</v>
      </c>
      <c r="J6373" s="102">
        <f t="shared" si="597"/>
        <v>8.509136212624586E-4</v>
      </c>
      <c r="K6373" s="102">
        <f t="shared" si="598"/>
        <v>4.2469236437535363E-3</v>
      </c>
      <c r="L6373" s="96">
        <f t="shared" si="599"/>
        <v>2.0490000000000001E-2</v>
      </c>
    </row>
    <row r="6374" spans="1:12" ht="13.95" customHeight="1" x14ac:dyDescent="0.3">
      <c r="A6374" s="94">
        <v>44439</v>
      </c>
      <c r="B6374" s="57" t="s">
        <v>222</v>
      </c>
      <c r="C6374" s="57" t="s">
        <v>113</v>
      </c>
      <c r="D6374" s="19" t="str">
        <f t="shared" si="594"/>
        <v>Defensives</v>
      </c>
      <c r="E6374" s="19" t="str">
        <f t="shared" si="595"/>
        <v>Defensives</v>
      </c>
      <c r="F6374" s="100">
        <v>2.0330000000000001E-2</v>
      </c>
      <c r="G6374" s="101">
        <v>22.677</v>
      </c>
      <c r="H6374" s="98">
        <v>0.19724</v>
      </c>
      <c r="I6374" s="20">
        <f t="shared" si="596"/>
        <v>1</v>
      </c>
      <c r="J6374" s="102">
        <f t="shared" si="597"/>
        <v>8.9650306477929184E-4</v>
      </c>
      <c r="K6374" s="102">
        <f t="shared" si="598"/>
        <v>4.5452396308015199E-3</v>
      </c>
      <c r="L6374" s="96">
        <f t="shared" si="599"/>
        <v>2.0330000000000001E-2</v>
      </c>
    </row>
    <row r="6375" spans="1:12" ht="13.95" customHeight="1" x14ac:dyDescent="0.3">
      <c r="A6375" s="94">
        <v>44469</v>
      </c>
      <c r="B6375" s="57" t="s">
        <v>222</v>
      </c>
      <c r="C6375" s="57" t="s">
        <v>113</v>
      </c>
      <c r="D6375" s="19" t="str">
        <f t="shared" si="594"/>
        <v>Defensives</v>
      </c>
      <c r="E6375" s="19" t="str">
        <f t="shared" si="595"/>
        <v>Defensives</v>
      </c>
      <c r="F6375" s="100">
        <v>1.7840000000000002E-2</v>
      </c>
      <c r="G6375" s="101">
        <v>19.643999999999998</v>
      </c>
      <c r="H6375" s="98">
        <v>0.19417999999999999</v>
      </c>
      <c r="I6375" s="20">
        <f t="shared" si="596"/>
        <v>1</v>
      </c>
      <c r="J6375" s="102">
        <f t="shared" si="597"/>
        <v>9.0816534310731031E-4</v>
      </c>
      <c r="K6375" s="102">
        <f t="shared" si="598"/>
        <v>4.6769252400211681E-3</v>
      </c>
      <c r="L6375" s="96">
        <f t="shared" si="599"/>
        <v>1.7840000000000002E-2</v>
      </c>
    </row>
    <row r="6376" spans="1:12" ht="13.95" customHeight="1" x14ac:dyDescent="0.3">
      <c r="A6376" s="94">
        <v>44500</v>
      </c>
      <c r="B6376" s="57" t="s">
        <v>222</v>
      </c>
      <c r="C6376" s="57" t="s">
        <v>113</v>
      </c>
      <c r="D6376" s="19" t="str">
        <f t="shared" si="594"/>
        <v>Defensives</v>
      </c>
      <c r="E6376" s="19" t="str">
        <f t="shared" si="595"/>
        <v>Defensives</v>
      </c>
      <c r="F6376" s="100">
        <v>1.651E-2</v>
      </c>
      <c r="G6376" s="101">
        <v>16.477</v>
      </c>
      <c r="H6376" s="98">
        <v>0.19126000000000001</v>
      </c>
      <c r="I6376" s="20">
        <f t="shared" si="596"/>
        <v>1</v>
      </c>
      <c r="J6376" s="102">
        <f t="shared" si="597"/>
        <v>1.0020027917703467E-3</v>
      </c>
      <c r="K6376" s="102">
        <f t="shared" si="598"/>
        <v>5.2389563514082743E-3</v>
      </c>
      <c r="L6376" s="96">
        <f t="shared" si="599"/>
        <v>1.651E-2</v>
      </c>
    </row>
    <row r="6377" spans="1:12" ht="13.95" customHeight="1" x14ac:dyDescent="0.3">
      <c r="A6377" s="94">
        <v>44530</v>
      </c>
      <c r="B6377" s="57" t="s">
        <v>222</v>
      </c>
      <c r="C6377" s="57" t="s">
        <v>113</v>
      </c>
      <c r="D6377" s="19" t="str">
        <f t="shared" si="594"/>
        <v>Defensives</v>
      </c>
      <c r="E6377" s="19" t="str">
        <f t="shared" si="595"/>
        <v>Defensives</v>
      </c>
      <c r="F6377" s="100">
        <v>1.155E-2</v>
      </c>
      <c r="G6377" s="101">
        <v>11.099</v>
      </c>
      <c r="H6377" s="98">
        <v>0.18820000000000001</v>
      </c>
      <c r="I6377" s="20">
        <f t="shared" si="596"/>
        <v>1</v>
      </c>
      <c r="J6377" s="102">
        <f t="shared" si="597"/>
        <v>1.0406342913776014E-3</v>
      </c>
      <c r="K6377" s="102">
        <f t="shared" si="598"/>
        <v>5.5294064366503796E-3</v>
      </c>
      <c r="L6377" s="96">
        <f t="shared" si="599"/>
        <v>1.155E-2</v>
      </c>
    </row>
    <row r="6378" spans="1:12" ht="13.95" customHeight="1" x14ac:dyDescent="0.3">
      <c r="A6378" s="94">
        <v>44561</v>
      </c>
      <c r="B6378" s="57" t="s">
        <v>222</v>
      </c>
      <c r="C6378" s="57" t="s">
        <v>113</v>
      </c>
      <c r="D6378" s="19" t="str">
        <f t="shared" si="594"/>
        <v>Defensives</v>
      </c>
      <c r="E6378" s="19" t="str">
        <f t="shared" si="595"/>
        <v>Defensives</v>
      </c>
      <c r="F6378" s="100">
        <v>1.076E-2</v>
      </c>
      <c r="G6378" s="101">
        <v>10.388</v>
      </c>
      <c r="H6378" s="98">
        <v>0.185</v>
      </c>
      <c r="I6378" s="20">
        <f t="shared" si="596"/>
        <v>1</v>
      </c>
      <c r="J6378" s="102">
        <f t="shared" si="597"/>
        <v>1.0358105506353486E-3</v>
      </c>
      <c r="K6378" s="102">
        <f t="shared" si="598"/>
        <v>5.5989759493802627E-3</v>
      </c>
      <c r="L6378" s="96">
        <f t="shared" si="599"/>
        <v>1.076E-2</v>
      </c>
    </row>
    <row r="6379" spans="1:12" ht="13.95" customHeight="1" x14ac:dyDescent="0.3">
      <c r="A6379" s="94">
        <v>44592</v>
      </c>
      <c r="B6379" s="57" t="s">
        <v>222</v>
      </c>
      <c r="C6379" s="57" t="s">
        <v>113</v>
      </c>
      <c r="D6379" s="19" t="str">
        <f t="shared" si="594"/>
        <v>Defensives</v>
      </c>
      <c r="E6379" s="19" t="str">
        <f t="shared" si="595"/>
        <v>Defensives</v>
      </c>
      <c r="F6379" s="100">
        <v>8.9800000000000001E-3</v>
      </c>
      <c r="G6379" s="101">
        <v>10.388</v>
      </c>
      <c r="H6379" s="98">
        <v>0.185</v>
      </c>
      <c r="I6379" s="20">
        <f t="shared" si="596"/>
        <v>1</v>
      </c>
      <c r="J6379" s="102">
        <f t="shared" si="597"/>
        <v>8.6445899114362726E-4</v>
      </c>
      <c r="K6379" s="102">
        <f t="shared" si="598"/>
        <v>4.6727513034790667E-3</v>
      </c>
      <c r="L6379" s="96">
        <f t="shared" si="599"/>
        <v>8.9800000000000001E-3</v>
      </c>
    </row>
    <row r="6380" spans="1:12" ht="13.95" customHeight="1" x14ac:dyDescent="0.3">
      <c r="A6380" s="94">
        <v>44620</v>
      </c>
      <c r="B6380" s="57" t="s">
        <v>222</v>
      </c>
      <c r="C6380" s="57" t="s">
        <v>113</v>
      </c>
      <c r="D6380" s="19" t="str">
        <f t="shared" si="594"/>
        <v>Defensives</v>
      </c>
      <c r="E6380" s="19" t="str">
        <f t="shared" si="595"/>
        <v>Defensives</v>
      </c>
      <c r="F6380" s="100">
        <v>9.0699999999999999E-3</v>
      </c>
      <c r="G6380" s="101">
        <v>10.388</v>
      </c>
      <c r="H6380" s="98">
        <v>0.185</v>
      </c>
      <c r="I6380" s="20">
        <f t="shared" si="596"/>
        <v>1</v>
      </c>
      <c r="J6380" s="102">
        <f t="shared" si="597"/>
        <v>8.7312283403927606E-4</v>
      </c>
      <c r="K6380" s="102">
        <f t="shared" si="598"/>
        <v>4.7195828866987899E-3</v>
      </c>
      <c r="L6380" s="96">
        <f t="shared" si="599"/>
        <v>9.0699999999999999E-3</v>
      </c>
    </row>
    <row r="6381" spans="1:12" ht="13.95" customHeight="1" x14ac:dyDescent="0.3">
      <c r="A6381" s="94">
        <v>44651</v>
      </c>
      <c r="B6381" s="57" t="s">
        <v>222</v>
      </c>
      <c r="C6381" s="57" t="s">
        <v>113</v>
      </c>
      <c r="D6381" s="19" t="str">
        <f t="shared" si="594"/>
        <v>Defensives</v>
      </c>
      <c r="E6381" s="19" t="str">
        <f t="shared" si="595"/>
        <v>Defensives</v>
      </c>
      <c r="F6381" s="100">
        <v>9.7000000000000003E-3</v>
      </c>
      <c r="G6381" s="101">
        <v>10.388</v>
      </c>
      <c r="H6381" s="98">
        <v>0.185</v>
      </c>
      <c r="I6381" s="20">
        <f t="shared" si="596"/>
        <v>1</v>
      </c>
      <c r="J6381" s="102">
        <f t="shared" si="597"/>
        <v>9.3376973430881794E-4</v>
      </c>
      <c r="K6381" s="102">
        <f t="shared" si="598"/>
        <v>5.0474039692368538E-3</v>
      </c>
      <c r="L6381" s="96">
        <f t="shared" si="599"/>
        <v>9.7000000000000003E-3</v>
      </c>
    </row>
    <row r="6382" spans="1:12" ht="13.95" customHeight="1" x14ac:dyDescent="0.3">
      <c r="A6382" s="94">
        <v>44681</v>
      </c>
      <c r="B6382" s="57" t="s">
        <v>222</v>
      </c>
      <c r="C6382" s="57" t="s">
        <v>113</v>
      </c>
      <c r="D6382" s="19" t="str">
        <f t="shared" si="594"/>
        <v>Defensives</v>
      </c>
      <c r="E6382" s="19" t="str">
        <f t="shared" si="595"/>
        <v>Defensives</v>
      </c>
      <c r="F6382" s="100">
        <v>7.7000000000000002E-3</v>
      </c>
      <c r="G6382" s="101">
        <v>10.388</v>
      </c>
      <c r="H6382" s="98">
        <v>0.185</v>
      </c>
      <c r="I6382" s="20">
        <f t="shared" si="596"/>
        <v>1</v>
      </c>
      <c r="J6382" s="102">
        <f t="shared" si="597"/>
        <v>7.4123989218328849E-4</v>
      </c>
      <c r="K6382" s="102">
        <f t="shared" si="598"/>
        <v>4.0067021199096673E-3</v>
      </c>
      <c r="L6382" s="96">
        <f t="shared" si="599"/>
        <v>7.7000000000000002E-3</v>
      </c>
    </row>
    <row r="6383" spans="1:12" ht="13.95" customHeight="1" x14ac:dyDescent="0.3">
      <c r="A6383" s="94">
        <v>44712</v>
      </c>
      <c r="B6383" s="57" t="s">
        <v>222</v>
      </c>
      <c r="C6383" s="57" t="s">
        <v>113</v>
      </c>
      <c r="D6383" s="19" t="str">
        <f t="shared" si="594"/>
        <v>Defensives</v>
      </c>
      <c r="E6383" s="19" t="str">
        <f t="shared" si="595"/>
        <v>Defensives</v>
      </c>
      <c r="F6383" s="100">
        <v>6.7200000000000003E-3</v>
      </c>
      <c r="G6383" s="101">
        <v>10.388</v>
      </c>
      <c r="H6383" s="98">
        <v>0.185</v>
      </c>
      <c r="I6383" s="20">
        <f t="shared" si="596"/>
        <v>1</v>
      </c>
      <c r="J6383" s="102">
        <f t="shared" si="597"/>
        <v>6.4690026954177904E-4</v>
      </c>
      <c r="K6383" s="102">
        <f t="shared" si="598"/>
        <v>3.4967582137393461E-3</v>
      </c>
      <c r="L6383" s="96">
        <f t="shared" si="599"/>
        <v>6.7200000000000003E-3</v>
      </c>
    </row>
    <row r="6384" spans="1:12" ht="13.95" customHeight="1" x14ac:dyDescent="0.3">
      <c r="A6384" s="94">
        <v>44742</v>
      </c>
      <c r="B6384" s="57" t="s">
        <v>222</v>
      </c>
      <c r="C6384" s="57" t="s">
        <v>113</v>
      </c>
      <c r="D6384" s="19" t="str">
        <f t="shared" si="594"/>
        <v>Defensives</v>
      </c>
      <c r="E6384" s="19" t="str">
        <f t="shared" si="595"/>
        <v>Defensives</v>
      </c>
      <c r="F6384" s="100">
        <v>6.1199999999999996E-3</v>
      </c>
      <c r="G6384" s="101">
        <v>10.388</v>
      </c>
      <c r="H6384" s="98">
        <v>0.185</v>
      </c>
      <c r="I6384" s="20">
        <f t="shared" si="596"/>
        <v>1</v>
      </c>
      <c r="J6384" s="102">
        <f t="shared" si="597"/>
        <v>5.8914131690412008E-4</v>
      </c>
      <c r="K6384" s="102">
        <f t="shared" si="598"/>
        <v>3.1845476589411896E-3</v>
      </c>
      <c r="L6384" s="96">
        <f t="shared" si="599"/>
        <v>6.1199999999999996E-3</v>
      </c>
    </row>
    <row r="6385" spans="1:12" ht="13.95" customHeight="1" x14ac:dyDescent="0.3">
      <c r="A6385" s="94">
        <v>44773</v>
      </c>
      <c r="B6385" s="57" t="s">
        <v>222</v>
      </c>
      <c r="C6385" s="57" t="s">
        <v>113</v>
      </c>
      <c r="D6385" s="19" t="str">
        <f t="shared" si="594"/>
        <v>Defensives</v>
      </c>
      <c r="E6385" s="19" t="str">
        <f t="shared" si="595"/>
        <v>Defensives</v>
      </c>
      <c r="F6385" s="100">
        <v>6.7799999999999996E-3</v>
      </c>
      <c r="G6385" s="101">
        <v>10.388</v>
      </c>
      <c r="H6385" s="98">
        <v>0.185</v>
      </c>
      <c r="I6385" s="20">
        <f t="shared" si="596"/>
        <v>1</v>
      </c>
      <c r="J6385" s="102">
        <f t="shared" si="597"/>
        <v>6.5267616480554479E-4</v>
      </c>
      <c r="K6385" s="102">
        <f t="shared" si="598"/>
        <v>3.527979269219161E-3</v>
      </c>
      <c r="L6385" s="96">
        <f t="shared" si="599"/>
        <v>6.7799999999999996E-3</v>
      </c>
    </row>
    <row r="6386" spans="1:12" ht="13.95" customHeight="1" x14ac:dyDescent="0.3">
      <c r="A6386" s="94">
        <v>44804</v>
      </c>
      <c r="B6386" s="57" t="s">
        <v>222</v>
      </c>
      <c r="C6386" s="57" t="s">
        <v>113</v>
      </c>
      <c r="D6386" s="19" t="str">
        <f t="shared" si="594"/>
        <v>Defensives</v>
      </c>
      <c r="E6386" s="19" t="str">
        <f t="shared" si="595"/>
        <v>Defensives</v>
      </c>
      <c r="F6386" s="100">
        <v>6.11E-3</v>
      </c>
      <c r="G6386" s="101">
        <v>10.388</v>
      </c>
      <c r="H6386" s="98">
        <v>0.185</v>
      </c>
      <c r="I6386" s="20">
        <f t="shared" si="596"/>
        <v>1</v>
      </c>
      <c r="J6386" s="102">
        <f t="shared" si="597"/>
        <v>5.8817866769349247E-4</v>
      </c>
      <c r="K6386" s="102">
        <f t="shared" si="598"/>
        <v>3.1793441496945538E-3</v>
      </c>
      <c r="L6386" s="96">
        <f t="shared" si="599"/>
        <v>6.11E-3</v>
      </c>
    </row>
    <row r="6387" spans="1:12" ht="13.95" customHeight="1" x14ac:dyDescent="0.3">
      <c r="A6387" s="94">
        <v>44834</v>
      </c>
      <c r="B6387" s="57" t="s">
        <v>222</v>
      </c>
      <c r="C6387" s="57" t="s">
        <v>113</v>
      </c>
      <c r="D6387" s="19" t="str">
        <f t="shared" si="594"/>
        <v>Defensives</v>
      </c>
      <c r="E6387" s="19" t="str">
        <f t="shared" si="595"/>
        <v>Defensives</v>
      </c>
      <c r="F6387" s="100">
        <v>5.94E-3</v>
      </c>
      <c r="G6387" s="101">
        <v>10.388</v>
      </c>
      <c r="H6387" s="98">
        <v>0.185</v>
      </c>
      <c r="I6387" s="20">
        <f t="shared" si="596"/>
        <v>1</v>
      </c>
      <c r="J6387" s="102">
        <f t="shared" si="597"/>
        <v>5.7181363111282249E-4</v>
      </c>
      <c r="K6387" s="102">
        <f t="shared" si="598"/>
        <v>3.0908844925017433E-3</v>
      </c>
      <c r="L6387" s="96">
        <f t="shared" si="599"/>
        <v>5.94E-3</v>
      </c>
    </row>
    <row r="6388" spans="1:12" ht="13.95" customHeight="1" x14ac:dyDescent="0.3">
      <c r="A6388" s="94">
        <v>44865</v>
      </c>
      <c r="B6388" s="57" t="s">
        <v>222</v>
      </c>
      <c r="C6388" s="57" t="s">
        <v>113</v>
      </c>
      <c r="D6388" s="19" t="str">
        <f t="shared" si="594"/>
        <v>Defensives</v>
      </c>
      <c r="E6388" s="19" t="str">
        <f t="shared" si="595"/>
        <v>Defensives</v>
      </c>
      <c r="F6388" s="100">
        <v>5.7199999999999994E-3</v>
      </c>
      <c r="G6388" s="101">
        <v>10.388</v>
      </c>
      <c r="H6388" s="98">
        <v>0.185</v>
      </c>
      <c r="I6388" s="20">
        <f t="shared" si="596"/>
        <v>1</v>
      </c>
      <c r="J6388" s="102">
        <f t="shared" si="597"/>
        <v>5.5063534847901415E-4</v>
      </c>
      <c r="K6388" s="102">
        <f t="shared" si="598"/>
        <v>2.976407289075752E-3</v>
      </c>
      <c r="L6388" s="96">
        <f t="shared" si="599"/>
        <v>5.7199999999999994E-3</v>
      </c>
    </row>
    <row r="6389" spans="1:12" ht="13.95" customHeight="1" x14ac:dyDescent="0.3">
      <c r="A6389" s="94">
        <v>44895</v>
      </c>
      <c r="B6389" s="57" t="s">
        <v>222</v>
      </c>
      <c r="C6389" s="57" t="s">
        <v>113</v>
      </c>
      <c r="D6389" s="19" t="str">
        <f t="shared" si="594"/>
        <v>Defensives</v>
      </c>
      <c r="E6389" s="19" t="str">
        <f t="shared" si="595"/>
        <v>Defensives</v>
      </c>
      <c r="F6389" s="100">
        <v>4.6899999999999997E-3</v>
      </c>
      <c r="G6389" s="101">
        <v>10.388</v>
      </c>
      <c r="H6389" s="98">
        <v>0.185</v>
      </c>
      <c r="I6389" s="20">
        <f t="shared" si="596"/>
        <v>1</v>
      </c>
      <c r="J6389" s="102">
        <f t="shared" si="597"/>
        <v>4.5148247978436654E-4</v>
      </c>
      <c r="K6389" s="102">
        <f t="shared" si="598"/>
        <v>2.4404458366722517E-3</v>
      </c>
      <c r="L6389" s="96">
        <f t="shared" si="599"/>
        <v>4.6899999999999997E-3</v>
      </c>
    </row>
    <row r="6390" spans="1:12" ht="13.95" customHeight="1" x14ac:dyDescent="0.3">
      <c r="A6390" s="94">
        <v>44926</v>
      </c>
      <c r="B6390" s="57" t="s">
        <v>222</v>
      </c>
      <c r="C6390" s="57" t="s">
        <v>113</v>
      </c>
      <c r="D6390" s="19" t="str">
        <f t="shared" si="594"/>
        <v>Defensives</v>
      </c>
      <c r="E6390" s="19" t="str">
        <f t="shared" si="595"/>
        <v>Defensives</v>
      </c>
      <c r="F6390" s="100">
        <v>4.9899999999999996E-3</v>
      </c>
      <c r="G6390" s="101">
        <v>10.388</v>
      </c>
      <c r="H6390" s="98">
        <v>0.185</v>
      </c>
      <c r="I6390" s="20">
        <f t="shared" si="596"/>
        <v>1</v>
      </c>
      <c r="J6390" s="102">
        <f t="shared" si="597"/>
        <v>4.8036195610319597E-4</v>
      </c>
      <c r="K6390" s="102">
        <f t="shared" si="598"/>
        <v>2.5965511140713295E-3</v>
      </c>
      <c r="L6390" s="96">
        <f t="shared" si="599"/>
        <v>4.9899999999999996E-3</v>
      </c>
    </row>
    <row r="6391" spans="1:12" ht="13.95" customHeight="1" x14ac:dyDescent="0.3">
      <c r="A6391" s="94">
        <v>44957</v>
      </c>
      <c r="B6391" s="57" t="s">
        <v>222</v>
      </c>
      <c r="C6391" s="57" t="s">
        <v>113</v>
      </c>
      <c r="D6391" s="19" t="str">
        <f t="shared" si="594"/>
        <v>Defensives</v>
      </c>
      <c r="E6391" s="19" t="str">
        <f t="shared" si="595"/>
        <v>Defensives</v>
      </c>
      <c r="F6391" s="100">
        <v>6.0699999999999999E-3</v>
      </c>
      <c r="G6391" s="101">
        <v>10.388</v>
      </c>
      <c r="H6391" s="98">
        <v>0.185</v>
      </c>
      <c r="I6391" s="20">
        <f t="shared" si="596"/>
        <v>1</v>
      </c>
      <c r="J6391" s="102">
        <f t="shared" si="597"/>
        <v>5.8432807085098193E-4</v>
      </c>
      <c r="K6391" s="102">
        <f t="shared" si="598"/>
        <v>3.1585301127080106E-3</v>
      </c>
      <c r="L6391" s="96">
        <f t="shared" si="599"/>
        <v>6.0699999999999999E-3</v>
      </c>
    </row>
    <row r="6392" spans="1:12" ht="13.95" customHeight="1" x14ac:dyDescent="0.3">
      <c r="A6392" s="94">
        <v>44985</v>
      </c>
      <c r="B6392" s="57" t="s">
        <v>222</v>
      </c>
      <c r="C6392" s="57" t="s">
        <v>113</v>
      </c>
      <c r="D6392" s="19" t="str">
        <f t="shared" si="594"/>
        <v>Defensives</v>
      </c>
      <c r="E6392" s="19" t="str">
        <f t="shared" si="595"/>
        <v>Defensives</v>
      </c>
      <c r="F6392" s="100">
        <v>6.9199999999999991E-3</v>
      </c>
      <c r="G6392" s="101">
        <v>10.388</v>
      </c>
      <c r="H6392" s="98">
        <v>0.185</v>
      </c>
      <c r="I6392" s="20">
        <f t="shared" si="596"/>
        <v>1</v>
      </c>
      <c r="J6392" s="102">
        <f t="shared" si="597"/>
        <v>6.6615325375433184E-4</v>
      </c>
      <c r="K6392" s="102">
        <f t="shared" si="598"/>
        <v>3.600828398672064E-3</v>
      </c>
      <c r="L6392" s="96">
        <f t="shared" si="599"/>
        <v>6.9199999999999991E-3</v>
      </c>
    </row>
    <row r="6393" spans="1:12" ht="13.95" customHeight="1" x14ac:dyDescent="0.3">
      <c r="A6393" s="94">
        <v>45016</v>
      </c>
      <c r="B6393" s="57" t="s">
        <v>222</v>
      </c>
      <c r="C6393" s="57" t="s">
        <v>113</v>
      </c>
      <c r="D6393" s="19" t="str">
        <f t="shared" si="594"/>
        <v>Defensives</v>
      </c>
      <c r="E6393" s="19" t="str">
        <f t="shared" si="595"/>
        <v>Defensives</v>
      </c>
      <c r="F6393" s="100">
        <v>6.1599999999999997E-3</v>
      </c>
      <c r="G6393" s="101">
        <v>10.388</v>
      </c>
      <c r="H6393" s="98">
        <v>0.185</v>
      </c>
      <c r="I6393" s="20">
        <f t="shared" si="596"/>
        <v>1</v>
      </c>
      <c r="J6393" s="102">
        <f t="shared" si="597"/>
        <v>5.9299191374663073E-4</v>
      </c>
      <c r="K6393" s="102">
        <f t="shared" si="598"/>
        <v>3.2053616959277337E-3</v>
      </c>
      <c r="L6393" s="96">
        <f t="shared" si="599"/>
        <v>6.1599999999999997E-3</v>
      </c>
    </row>
    <row r="6394" spans="1:12" ht="13.95" customHeight="1" x14ac:dyDescent="0.3">
      <c r="A6394" s="94">
        <v>45046</v>
      </c>
      <c r="B6394" s="57" t="s">
        <v>222</v>
      </c>
      <c r="C6394" s="57" t="s">
        <v>113</v>
      </c>
      <c r="D6394" s="19" t="str">
        <f t="shared" si="594"/>
        <v>Defensives</v>
      </c>
      <c r="E6394" s="19" t="str">
        <f t="shared" si="595"/>
        <v>Defensives</v>
      </c>
      <c r="F6394" s="100">
        <v>5.0499999999999998E-3</v>
      </c>
      <c r="G6394" s="101">
        <v>10.388</v>
      </c>
      <c r="H6394" s="98">
        <v>0.185</v>
      </c>
      <c r="I6394" s="20">
        <f t="shared" si="596"/>
        <v>1</v>
      </c>
      <c r="J6394" s="102">
        <f t="shared" si="597"/>
        <v>4.8613785136696189E-4</v>
      </c>
      <c r="K6394" s="102">
        <f t="shared" si="598"/>
        <v>2.6277721695511453E-3</v>
      </c>
      <c r="L6394" s="96">
        <f t="shared" si="599"/>
        <v>5.0499999999999998E-3</v>
      </c>
    </row>
    <row r="6395" spans="1:12" ht="13.95" customHeight="1" x14ac:dyDescent="0.3">
      <c r="A6395" s="94">
        <v>45077</v>
      </c>
      <c r="B6395" s="57" t="s">
        <v>222</v>
      </c>
      <c r="C6395" s="57" t="s">
        <v>113</v>
      </c>
      <c r="D6395" s="19" t="str">
        <f t="shared" si="594"/>
        <v>Defensives</v>
      </c>
      <c r="E6395" s="19" t="str">
        <f t="shared" si="595"/>
        <v>Defensives</v>
      </c>
      <c r="F6395" s="100">
        <v>6.1199999999999996E-3</v>
      </c>
      <c r="G6395" s="101">
        <v>10.388</v>
      </c>
      <c r="H6395" s="98">
        <v>0.185</v>
      </c>
      <c r="I6395" s="20">
        <f t="shared" si="596"/>
        <v>1</v>
      </c>
      <c r="J6395" s="102">
        <f t="shared" si="597"/>
        <v>5.8914131690412008E-4</v>
      </c>
      <c r="K6395" s="102">
        <f t="shared" si="598"/>
        <v>3.1845476589411896E-3</v>
      </c>
      <c r="L6395" s="96">
        <f t="shared" si="599"/>
        <v>6.1199999999999996E-3</v>
      </c>
    </row>
    <row r="6396" spans="1:12" ht="13.95" customHeight="1" x14ac:dyDescent="0.3">
      <c r="A6396" s="94">
        <v>45107</v>
      </c>
      <c r="B6396" s="57" t="s">
        <v>222</v>
      </c>
      <c r="C6396" s="57" t="s">
        <v>113</v>
      </c>
      <c r="D6396" s="19" t="str">
        <f t="shared" si="594"/>
        <v>Defensives</v>
      </c>
      <c r="E6396" s="19" t="str">
        <f t="shared" si="595"/>
        <v>Defensives</v>
      </c>
      <c r="F6396" s="100">
        <v>6.8400000000000006E-3</v>
      </c>
      <c r="G6396" s="101">
        <v>10.388</v>
      </c>
      <c r="H6396" s="98">
        <v>0.185</v>
      </c>
      <c r="I6396" s="20">
        <f t="shared" si="596"/>
        <v>1</v>
      </c>
      <c r="J6396" s="102">
        <f t="shared" si="597"/>
        <v>6.5845206006931076E-4</v>
      </c>
      <c r="K6396" s="102">
        <f t="shared" si="598"/>
        <v>3.5592003246989771E-3</v>
      </c>
      <c r="L6396" s="96">
        <f t="shared" si="599"/>
        <v>6.8400000000000006E-3</v>
      </c>
    </row>
    <row r="6397" spans="1:12" ht="13.95" customHeight="1" x14ac:dyDescent="0.3">
      <c r="A6397" s="94">
        <v>45138</v>
      </c>
      <c r="B6397" s="57" t="s">
        <v>222</v>
      </c>
      <c r="C6397" s="57" t="s">
        <v>113</v>
      </c>
      <c r="D6397" s="19" t="str">
        <f t="shared" si="594"/>
        <v>Defensives</v>
      </c>
      <c r="E6397" s="19" t="str">
        <f t="shared" si="595"/>
        <v>Defensives</v>
      </c>
      <c r="F6397" s="100">
        <v>7.2099999999999994E-3</v>
      </c>
      <c r="G6397" s="101">
        <v>10.388</v>
      </c>
      <c r="H6397" s="98">
        <v>0.185</v>
      </c>
      <c r="I6397" s="20">
        <f t="shared" si="596"/>
        <v>1</v>
      </c>
      <c r="J6397" s="102">
        <f t="shared" si="597"/>
        <v>6.9407008086253366E-4</v>
      </c>
      <c r="K6397" s="102">
        <f t="shared" si="598"/>
        <v>3.7517301668245065E-3</v>
      </c>
      <c r="L6397" s="96">
        <f t="shared" si="599"/>
        <v>7.2099999999999994E-3</v>
      </c>
    </row>
    <row r="6398" spans="1:12" ht="13.95" customHeight="1" x14ac:dyDescent="0.3">
      <c r="A6398" s="94">
        <v>45169</v>
      </c>
      <c r="B6398" s="57" t="s">
        <v>222</v>
      </c>
      <c r="C6398" s="57" t="s">
        <v>113</v>
      </c>
      <c r="D6398" s="19" t="str">
        <f t="shared" si="594"/>
        <v>Defensives</v>
      </c>
      <c r="E6398" s="19" t="str">
        <f t="shared" si="595"/>
        <v>Defensives</v>
      </c>
      <c r="F6398" s="100">
        <v>6.3800000000000003E-3</v>
      </c>
      <c r="G6398" s="101">
        <v>10.388</v>
      </c>
      <c r="H6398" s="98">
        <v>0.185</v>
      </c>
      <c r="I6398" s="20">
        <f t="shared" si="596"/>
        <v>1</v>
      </c>
      <c r="J6398" s="102">
        <f t="shared" si="597"/>
        <v>6.1417019638043897E-4</v>
      </c>
      <c r="K6398" s="102">
        <f t="shared" si="598"/>
        <v>3.3198388993537242E-3</v>
      </c>
      <c r="L6398" s="96">
        <f t="shared" si="599"/>
        <v>6.3800000000000003E-3</v>
      </c>
    </row>
    <row r="6399" spans="1:12" ht="13.95" customHeight="1" x14ac:dyDescent="0.3">
      <c r="A6399" s="94">
        <v>45199</v>
      </c>
      <c r="B6399" s="57" t="s">
        <v>222</v>
      </c>
      <c r="C6399" s="57" t="s">
        <v>113</v>
      </c>
      <c r="D6399" s="19" t="str">
        <f t="shared" si="594"/>
        <v>Defensives</v>
      </c>
      <c r="E6399" s="19" t="str">
        <f t="shared" si="595"/>
        <v>Defensives</v>
      </c>
      <c r="F6399" s="100">
        <v>6.0000000000000001E-3</v>
      </c>
      <c r="G6399" s="101">
        <v>10.388</v>
      </c>
      <c r="H6399" s="98">
        <v>0.185</v>
      </c>
      <c r="I6399" s="20">
        <f t="shared" si="596"/>
        <v>1</v>
      </c>
      <c r="J6399" s="102">
        <f t="shared" si="597"/>
        <v>5.7758952637658836E-4</v>
      </c>
      <c r="K6399" s="102">
        <f t="shared" si="598"/>
        <v>3.1221055479815586E-3</v>
      </c>
      <c r="L6399" s="96">
        <f t="shared" si="599"/>
        <v>6.0000000000000001E-3</v>
      </c>
    </row>
    <row r="6400" spans="1:12" ht="13.95" customHeight="1" x14ac:dyDescent="0.3">
      <c r="A6400" s="94">
        <v>45230</v>
      </c>
      <c r="B6400" s="57" t="s">
        <v>222</v>
      </c>
      <c r="C6400" s="57" t="s">
        <v>113</v>
      </c>
      <c r="D6400" s="19" t="str">
        <f t="shared" si="594"/>
        <v>Defensives</v>
      </c>
      <c r="E6400" s="19" t="str">
        <f t="shared" si="595"/>
        <v>Defensives</v>
      </c>
      <c r="F6400" s="100">
        <v>5.4100000000000007E-3</v>
      </c>
      <c r="G6400" s="101">
        <v>10.388</v>
      </c>
      <c r="H6400" s="98">
        <v>0.185</v>
      </c>
      <c r="I6400" s="20">
        <f t="shared" si="596"/>
        <v>1</v>
      </c>
      <c r="J6400" s="102">
        <f t="shared" si="597"/>
        <v>5.2079322294955723E-4</v>
      </c>
      <c r="K6400" s="102">
        <f t="shared" si="598"/>
        <v>2.8150985024300392E-3</v>
      </c>
      <c r="L6400" s="96">
        <f t="shared" si="599"/>
        <v>5.4100000000000007E-3</v>
      </c>
    </row>
    <row r="6401" spans="1:12" ht="13.95" customHeight="1" x14ac:dyDescent="0.3">
      <c r="A6401" s="94">
        <v>45260</v>
      </c>
      <c r="B6401" s="57" t="s">
        <v>222</v>
      </c>
      <c r="C6401" s="57" t="s">
        <v>113</v>
      </c>
      <c r="D6401" s="19" t="str">
        <f t="shared" si="594"/>
        <v>Defensives</v>
      </c>
      <c r="E6401" s="19" t="str">
        <f t="shared" si="595"/>
        <v>Defensives</v>
      </c>
      <c r="F6401" s="100">
        <v>6.2899999999999996E-3</v>
      </c>
      <c r="G6401" s="101">
        <v>10.388</v>
      </c>
      <c r="H6401" s="98">
        <v>0.185</v>
      </c>
      <c r="I6401" s="20">
        <f t="shared" si="596"/>
        <v>1</v>
      </c>
      <c r="J6401" s="102">
        <f t="shared" si="597"/>
        <v>6.0550635348479006E-4</v>
      </c>
      <c r="K6401" s="102">
        <f t="shared" si="598"/>
        <v>3.2730073161340006E-3</v>
      </c>
      <c r="L6401" s="96">
        <f t="shared" si="599"/>
        <v>6.2899999999999996E-3</v>
      </c>
    </row>
    <row r="6402" spans="1:12" ht="13.95" customHeight="1" x14ac:dyDescent="0.3">
      <c r="A6402" s="94">
        <v>45291</v>
      </c>
      <c r="B6402" s="57" t="s">
        <v>222</v>
      </c>
      <c r="C6402" s="57" t="s">
        <v>113</v>
      </c>
      <c r="D6402" s="19" t="str">
        <f t="shared" si="594"/>
        <v>Defensives</v>
      </c>
      <c r="E6402" s="19" t="str">
        <f t="shared" si="595"/>
        <v>Defensives</v>
      </c>
      <c r="F6402" s="100">
        <v>6.2500000000000003E-3</v>
      </c>
      <c r="G6402" s="101">
        <v>10.388</v>
      </c>
      <c r="H6402" s="98">
        <v>0.185</v>
      </c>
      <c r="I6402" s="20">
        <f t="shared" si="596"/>
        <v>1</v>
      </c>
      <c r="J6402" s="102">
        <f t="shared" si="597"/>
        <v>6.0165575664227963E-4</v>
      </c>
      <c r="K6402" s="102">
        <f t="shared" si="598"/>
        <v>3.2521932791474573E-3</v>
      </c>
      <c r="L6402" s="96">
        <f t="shared" si="599"/>
        <v>6.2500000000000003E-3</v>
      </c>
    </row>
    <row r="6403" spans="1:12" ht="13.95" customHeight="1" x14ac:dyDescent="0.3">
      <c r="A6403" s="94">
        <v>45322</v>
      </c>
      <c r="B6403" s="57" t="s">
        <v>222</v>
      </c>
      <c r="C6403" s="57" t="s">
        <v>113</v>
      </c>
      <c r="D6403" s="19" t="str">
        <f t="shared" si="594"/>
        <v>Defensives</v>
      </c>
      <c r="E6403" s="19" t="str">
        <f t="shared" si="595"/>
        <v>Defensives</v>
      </c>
      <c r="F6403" s="100">
        <v>6.2199999999999998E-3</v>
      </c>
      <c r="G6403" s="101">
        <v>10.388</v>
      </c>
      <c r="H6403" s="98">
        <v>0.185</v>
      </c>
      <c r="I6403" s="20">
        <f t="shared" si="596"/>
        <v>1</v>
      </c>
      <c r="J6403" s="102">
        <f t="shared" si="597"/>
        <v>5.9876780901039659E-4</v>
      </c>
      <c r="K6403" s="102">
        <f t="shared" si="598"/>
        <v>3.236582751407549E-3</v>
      </c>
      <c r="L6403" s="96">
        <f t="shared" si="599"/>
        <v>6.2199999999999998E-3</v>
      </c>
    </row>
    <row r="6404" spans="1:12" ht="13.95" customHeight="1" x14ac:dyDescent="0.3">
      <c r="A6404" s="94">
        <v>45351</v>
      </c>
      <c r="B6404" s="57" t="s">
        <v>222</v>
      </c>
      <c r="C6404" s="57" t="s">
        <v>113</v>
      </c>
      <c r="D6404" s="19" t="str">
        <f t="shared" si="594"/>
        <v>Defensives</v>
      </c>
      <c r="E6404" s="19" t="str">
        <f t="shared" si="595"/>
        <v>Defensives</v>
      </c>
      <c r="F6404" s="100">
        <v>6.3E-3</v>
      </c>
      <c r="G6404" s="101">
        <v>10.388</v>
      </c>
      <c r="H6404" s="98">
        <v>0.185</v>
      </c>
      <c r="I6404" s="20">
        <f t="shared" si="596"/>
        <v>1</v>
      </c>
      <c r="J6404" s="102">
        <f t="shared" si="597"/>
        <v>6.0646900269541778E-4</v>
      </c>
      <c r="K6404" s="102">
        <f t="shared" si="598"/>
        <v>3.2782108253806368E-3</v>
      </c>
      <c r="L6404" s="96">
        <f t="shared" si="599"/>
        <v>6.3E-3</v>
      </c>
    </row>
    <row r="6405" spans="1:12" ht="13.95" customHeight="1" x14ac:dyDescent="0.3">
      <c r="A6405" s="94">
        <v>45382</v>
      </c>
      <c r="B6405" s="57" t="s">
        <v>222</v>
      </c>
      <c r="C6405" s="57" t="s">
        <v>113</v>
      </c>
      <c r="D6405" s="19" t="str">
        <f t="shared" ref="D6405:D6468" si="600">VLOOKUP(C6405,GicsMap,2,FALSE)</f>
        <v>Defensives</v>
      </c>
      <c r="E6405" s="19" t="str">
        <f t="shared" ref="E6405:E6468" si="601">IF(D6405="Cyclicals",IF(COUNTIF(GlobalList,B6405)&gt;0,"WEG &amp; Embraer","Cyclicals ex-WEG &amp; Embraer"),D6405)</f>
        <v>Defensives</v>
      </c>
      <c r="F6405" s="100">
        <v>6.9999999999999993E-3</v>
      </c>
      <c r="G6405" s="101">
        <v>10.388</v>
      </c>
      <c r="H6405" s="98">
        <v>0.185</v>
      </c>
      <c r="I6405" s="20">
        <f t="shared" ref="I6405:I6468" si="602">IF(AND(ISNUMBER(G6405),ISNUMBER(H6405),G6405&gt;=PEmin,G6405&lt;=PEmax,H6405&gt;=ROEmin,H6405&lt;=ROEmax),1,0)</f>
        <v>1</v>
      </c>
      <c r="J6405" s="102">
        <f t="shared" ref="J6405:J6468" si="603">IF(I6405=1,F6405/G6405,0)</f>
        <v>6.7385444743935303E-4</v>
      </c>
      <c r="K6405" s="102">
        <f t="shared" ref="K6405:K6468" si="604">IF(I6405=1,J6405/H6405,0)</f>
        <v>3.6424564726451514E-3</v>
      </c>
      <c r="L6405" s="96">
        <f t="shared" ref="L6405:L6468" si="605">I6405*F6405</f>
        <v>6.9999999999999993E-3</v>
      </c>
    </row>
    <row r="6406" spans="1:12" ht="13.95" customHeight="1" x14ac:dyDescent="0.3">
      <c r="A6406" s="94">
        <v>45412</v>
      </c>
      <c r="B6406" s="57" t="s">
        <v>222</v>
      </c>
      <c r="C6406" s="57" t="s">
        <v>113</v>
      </c>
      <c r="D6406" s="19" t="str">
        <f t="shared" si="600"/>
        <v>Defensives</v>
      </c>
      <c r="E6406" s="19" t="str">
        <f t="shared" si="601"/>
        <v>Defensives</v>
      </c>
      <c r="F6406" s="100">
        <v>6.6600000000000001E-3</v>
      </c>
      <c r="G6406" s="101">
        <v>10.388</v>
      </c>
      <c r="H6406" s="98">
        <v>0.185</v>
      </c>
      <c r="I6406" s="20">
        <f t="shared" si="602"/>
        <v>1</v>
      </c>
      <c r="J6406" s="102">
        <f t="shared" si="603"/>
        <v>6.4112437427801307E-4</v>
      </c>
      <c r="K6406" s="102">
        <f t="shared" si="604"/>
        <v>3.4655371582595299E-3</v>
      </c>
      <c r="L6406" s="96">
        <f t="shared" si="605"/>
        <v>6.6600000000000001E-3</v>
      </c>
    </row>
    <row r="6407" spans="1:12" ht="13.95" customHeight="1" x14ac:dyDescent="0.3">
      <c r="A6407" s="94">
        <v>45443</v>
      </c>
      <c r="B6407" s="57" t="s">
        <v>222</v>
      </c>
      <c r="C6407" s="57" t="s">
        <v>113</v>
      </c>
      <c r="D6407" s="19" t="str">
        <f t="shared" si="600"/>
        <v>Defensives</v>
      </c>
      <c r="E6407" s="19" t="str">
        <f t="shared" si="601"/>
        <v>Defensives</v>
      </c>
      <c r="F6407" s="100">
        <v>6.2399999999999999E-3</v>
      </c>
      <c r="G6407" s="101">
        <v>10.388</v>
      </c>
      <c r="H6407" s="98">
        <v>0.185</v>
      </c>
      <c r="I6407" s="20">
        <f t="shared" si="602"/>
        <v>1</v>
      </c>
      <c r="J6407" s="102">
        <f t="shared" si="603"/>
        <v>6.0069310743165192E-4</v>
      </c>
      <c r="K6407" s="102">
        <f t="shared" si="604"/>
        <v>3.2469897699008211E-3</v>
      </c>
      <c r="L6407" s="96">
        <f t="shared" si="605"/>
        <v>6.2399999999999999E-3</v>
      </c>
    </row>
    <row r="6408" spans="1:12" ht="13.95" customHeight="1" x14ac:dyDescent="0.3">
      <c r="A6408" s="94">
        <v>45473</v>
      </c>
      <c r="B6408" s="57" t="s">
        <v>222</v>
      </c>
      <c r="C6408" s="57" t="s">
        <v>113</v>
      </c>
      <c r="D6408" s="19" t="str">
        <f t="shared" si="600"/>
        <v>Defensives</v>
      </c>
      <c r="E6408" s="19" t="str">
        <f t="shared" si="601"/>
        <v>Defensives</v>
      </c>
      <c r="F6408" s="100">
        <v>6.4800000000000014E-3</v>
      </c>
      <c r="G6408" s="101">
        <v>10.388</v>
      </c>
      <c r="H6408" s="98">
        <v>0.185</v>
      </c>
      <c r="I6408" s="20">
        <f t="shared" si="602"/>
        <v>1</v>
      </c>
      <c r="J6408" s="102">
        <f t="shared" si="603"/>
        <v>6.2379668848671558E-4</v>
      </c>
      <c r="K6408" s="102">
        <f t="shared" si="604"/>
        <v>3.3718739918200845E-3</v>
      </c>
      <c r="L6408" s="96">
        <f t="shared" si="605"/>
        <v>6.4800000000000014E-3</v>
      </c>
    </row>
    <row r="6409" spans="1:12" ht="13.95" customHeight="1" x14ac:dyDescent="0.3">
      <c r="A6409" s="94">
        <v>45504</v>
      </c>
      <c r="B6409" s="57" t="s">
        <v>222</v>
      </c>
      <c r="C6409" s="57" t="s">
        <v>113</v>
      </c>
      <c r="D6409" s="19" t="str">
        <f t="shared" si="600"/>
        <v>Defensives</v>
      </c>
      <c r="E6409" s="19" t="str">
        <f t="shared" si="601"/>
        <v>Defensives</v>
      </c>
      <c r="F6409" s="100">
        <v>6.0000000000000001E-3</v>
      </c>
      <c r="G6409" s="101">
        <v>10.388</v>
      </c>
      <c r="H6409" s="98">
        <v>0.185</v>
      </c>
      <c r="I6409" s="20">
        <f t="shared" si="602"/>
        <v>1</v>
      </c>
      <c r="J6409" s="102">
        <f t="shared" si="603"/>
        <v>5.7758952637658836E-4</v>
      </c>
      <c r="K6409" s="102">
        <f t="shared" si="604"/>
        <v>3.1221055479815586E-3</v>
      </c>
      <c r="L6409" s="96">
        <f t="shared" si="605"/>
        <v>6.0000000000000001E-3</v>
      </c>
    </row>
    <row r="6410" spans="1:12" ht="13.95" customHeight="1" x14ac:dyDescent="0.3">
      <c r="A6410" s="94">
        <v>45535</v>
      </c>
      <c r="B6410" s="57" t="s">
        <v>222</v>
      </c>
      <c r="C6410" s="57" t="s">
        <v>113</v>
      </c>
      <c r="D6410" s="19" t="str">
        <f t="shared" si="600"/>
        <v>Defensives</v>
      </c>
      <c r="E6410" s="19" t="str">
        <f t="shared" si="601"/>
        <v>Defensives</v>
      </c>
      <c r="F6410" s="100">
        <v>5.13E-3</v>
      </c>
      <c r="G6410" s="101">
        <v>10.388</v>
      </c>
      <c r="H6410" s="98">
        <v>0.185</v>
      </c>
      <c r="I6410" s="20">
        <f t="shared" si="602"/>
        <v>1</v>
      </c>
      <c r="J6410" s="102">
        <f t="shared" si="603"/>
        <v>4.9383904505198302E-4</v>
      </c>
      <c r="K6410" s="102">
        <f t="shared" si="604"/>
        <v>2.6694002435242326E-3</v>
      </c>
      <c r="L6410" s="96">
        <f t="shared" si="605"/>
        <v>5.13E-3</v>
      </c>
    </row>
    <row r="6411" spans="1:12" ht="13.95" customHeight="1" x14ac:dyDescent="0.3">
      <c r="A6411" s="94">
        <v>45565</v>
      </c>
      <c r="B6411" s="57" t="s">
        <v>222</v>
      </c>
      <c r="C6411" s="57" t="s">
        <v>113</v>
      </c>
      <c r="D6411" s="19" t="str">
        <f t="shared" si="600"/>
        <v>Defensives</v>
      </c>
      <c r="E6411" s="19" t="str">
        <f t="shared" si="601"/>
        <v>Defensives</v>
      </c>
      <c r="F6411" s="100">
        <v>5.5000000000000014E-3</v>
      </c>
      <c r="G6411" s="101">
        <v>10.388</v>
      </c>
      <c r="H6411" s="98">
        <v>0.185</v>
      </c>
      <c r="I6411" s="20">
        <f t="shared" si="602"/>
        <v>1</v>
      </c>
      <c r="J6411" s="102">
        <f t="shared" si="603"/>
        <v>5.2945706584520613E-4</v>
      </c>
      <c r="K6411" s="102">
        <f t="shared" si="604"/>
        <v>2.8619300856497628E-3</v>
      </c>
      <c r="L6411" s="96">
        <f t="shared" si="605"/>
        <v>5.5000000000000014E-3</v>
      </c>
    </row>
    <row r="6412" spans="1:12" ht="13.95" customHeight="1" x14ac:dyDescent="0.3">
      <c r="A6412" s="94">
        <v>45596</v>
      </c>
      <c r="B6412" s="57" t="s">
        <v>222</v>
      </c>
      <c r="C6412" s="57" t="s">
        <v>113</v>
      </c>
      <c r="D6412" s="19" t="str">
        <f t="shared" si="600"/>
        <v>Defensives</v>
      </c>
      <c r="E6412" s="19" t="str">
        <f t="shared" si="601"/>
        <v>Defensives</v>
      </c>
      <c r="F6412" s="100">
        <v>5.45E-3</v>
      </c>
      <c r="G6412" s="101">
        <v>10.388</v>
      </c>
      <c r="H6412" s="98">
        <v>0.185</v>
      </c>
      <c r="I6412" s="20">
        <f t="shared" si="602"/>
        <v>1</v>
      </c>
      <c r="J6412" s="102">
        <f t="shared" si="603"/>
        <v>5.2464381979206776E-4</v>
      </c>
      <c r="K6412" s="102">
        <f t="shared" si="604"/>
        <v>2.8359125394165825E-3</v>
      </c>
      <c r="L6412" s="96">
        <f t="shared" si="605"/>
        <v>5.45E-3</v>
      </c>
    </row>
    <row r="6413" spans="1:12" ht="13.95" customHeight="1" x14ac:dyDescent="0.3">
      <c r="A6413" s="94">
        <v>45626</v>
      </c>
      <c r="B6413" s="57" t="s">
        <v>222</v>
      </c>
      <c r="C6413" s="57" t="s">
        <v>113</v>
      </c>
      <c r="D6413" s="19" t="str">
        <f t="shared" si="600"/>
        <v>Defensives</v>
      </c>
      <c r="E6413" s="19" t="str">
        <f t="shared" si="601"/>
        <v>Defensives</v>
      </c>
      <c r="F6413" s="100">
        <v>5.7099999999999998E-3</v>
      </c>
      <c r="G6413" s="101">
        <v>10.388</v>
      </c>
      <c r="H6413" s="98">
        <v>0.185</v>
      </c>
      <c r="I6413" s="20">
        <f t="shared" si="602"/>
        <v>1</v>
      </c>
      <c r="J6413" s="102">
        <f t="shared" si="603"/>
        <v>5.4967269926838654E-4</v>
      </c>
      <c r="K6413" s="102">
        <f t="shared" si="604"/>
        <v>2.9712037798291166E-3</v>
      </c>
      <c r="L6413" s="96">
        <f t="shared" si="605"/>
        <v>5.7099999999999998E-3</v>
      </c>
    </row>
    <row r="6414" spans="1:12" ht="13.95" customHeight="1" x14ac:dyDescent="0.3">
      <c r="A6414" s="94">
        <v>45657</v>
      </c>
      <c r="B6414" s="57" t="s">
        <v>222</v>
      </c>
      <c r="C6414" s="57" t="s">
        <v>113</v>
      </c>
      <c r="D6414" s="19" t="str">
        <f t="shared" si="600"/>
        <v>Defensives</v>
      </c>
      <c r="E6414" s="19" t="str">
        <f t="shared" si="601"/>
        <v>Defensives</v>
      </c>
      <c r="F6414" s="100">
        <v>5.5800000000000008E-3</v>
      </c>
      <c r="G6414" s="101">
        <v>10.388</v>
      </c>
      <c r="H6414" s="98">
        <v>0.185</v>
      </c>
      <c r="I6414" s="20">
        <f t="shared" si="602"/>
        <v>1</v>
      </c>
      <c r="J6414" s="102">
        <f t="shared" si="603"/>
        <v>5.3715825953022732E-4</v>
      </c>
      <c r="K6414" s="102">
        <f t="shared" si="604"/>
        <v>2.9035581596228502E-3</v>
      </c>
      <c r="L6414" s="96">
        <f t="shared" si="605"/>
        <v>5.5800000000000008E-3</v>
      </c>
    </row>
    <row r="6415" spans="1:12" ht="13.95" customHeight="1" x14ac:dyDescent="0.3">
      <c r="A6415" s="94">
        <v>45688</v>
      </c>
      <c r="B6415" s="57" t="s">
        <v>222</v>
      </c>
      <c r="C6415" s="57" t="s">
        <v>113</v>
      </c>
      <c r="D6415" s="19" t="str">
        <f t="shared" si="600"/>
        <v>Defensives</v>
      </c>
      <c r="E6415" s="19" t="str">
        <f t="shared" si="601"/>
        <v>Defensives</v>
      </c>
      <c r="F6415" s="100">
        <v>5.2300000000000003E-3</v>
      </c>
      <c r="G6415" s="101">
        <v>10.388</v>
      </c>
      <c r="H6415" s="98">
        <v>4.3959999999999999E-2</v>
      </c>
      <c r="I6415" s="20">
        <f t="shared" si="602"/>
        <v>1</v>
      </c>
      <c r="J6415" s="102">
        <f t="shared" si="603"/>
        <v>5.0346553715825953E-4</v>
      </c>
      <c r="K6415" s="102">
        <f t="shared" si="604"/>
        <v>1.1452810217430836E-2</v>
      </c>
      <c r="L6415" s="96">
        <f t="shared" si="605"/>
        <v>5.2300000000000003E-3</v>
      </c>
    </row>
    <row r="6416" spans="1:12" ht="13.95" customHeight="1" x14ac:dyDescent="0.3">
      <c r="A6416" s="94">
        <v>45716</v>
      </c>
      <c r="B6416" s="57" t="s">
        <v>222</v>
      </c>
      <c r="C6416" s="57" t="s">
        <v>113</v>
      </c>
      <c r="D6416" s="19" t="str">
        <f t="shared" si="600"/>
        <v>Defensives</v>
      </c>
      <c r="E6416" s="19" t="str">
        <f t="shared" si="601"/>
        <v>Defensives</v>
      </c>
      <c r="F6416" s="100">
        <v>5.5400000000000007E-3</v>
      </c>
      <c r="G6416" s="101">
        <v>10.388</v>
      </c>
      <c r="H6416" s="98">
        <v>4.5560000000000003E-2</v>
      </c>
      <c r="I6416" s="20">
        <f t="shared" si="602"/>
        <v>1</v>
      </c>
      <c r="J6416" s="102">
        <f t="shared" si="603"/>
        <v>5.3330766268771667E-4</v>
      </c>
      <c r="K6416" s="102">
        <f t="shared" si="604"/>
        <v>1.1705611560309847E-2</v>
      </c>
      <c r="L6416" s="96">
        <f t="shared" si="605"/>
        <v>5.5400000000000007E-3</v>
      </c>
    </row>
    <row r="6417" spans="1:12" ht="13.95" customHeight="1" x14ac:dyDescent="0.3">
      <c r="A6417" s="94">
        <v>45747</v>
      </c>
      <c r="B6417" s="57" t="s">
        <v>222</v>
      </c>
      <c r="C6417" s="57" t="s">
        <v>113</v>
      </c>
      <c r="D6417" s="19" t="str">
        <f t="shared" si="600"/>
        <v>Defensives</v>
      </c>
      <c r="E6417" s="19" t="str">
        <f t="shared" si="601"/>
        <v>Defensives</v>
      </c>
      <c r="F6417" s="100">
        <v>4.0699999999999998E-3</v>
      </c>
      <c r="G6417" s="101">
        <v>10.388</v>
      </c>
      <c r="H6417" s="98">
        <v>4.7300000000000002E-2</v>
      </c>
      <c r="I6417" s="20">
        <f t="shared" si="602"/>
        <v>1</v>
      </c>
      <c r="J6417" s="102">
        <f t="shared" si="603"/>
        <v>3.9179822872545243E-4</v>
      </c>
      <c r="K6417" s="102">
        <f t="shared" si="604"/>
        <v>8.2832606495867322E-3</v>
      </c>
      <c r="L6417" s="96">
        <f t="shared" si="605"/>
        <v>4.0699999999999998E-3</v>
      </c>
    </row>
    <row r="6418" spans="1:12" ht="13.95" customHeight="1" x14ac:dyDescent="0.3">
      <c r="A6418" s="94">
        <v>45777</v>
      </c>
      <c r="B6418" s="57" t="s">
        <v>222</v>
      </c>
      <c r="C6418" s="57" t="s">
        <v>113</v>
      </c>
      <c r="D6418" s="19" t="str">
        <f t="shared" si="600"/>
        <v>Defensives</v>
      </c>
      <c r="E6418" s="19" t="str">
        <f t="shared" si="601"/>
        <v>Defensives</v>
      </c>
      <c r="F6418" s="100">
        <v>3.7699999999999999E-3</v>
      </c>
      <c r="G6418" s="101">
        <v>10.388</v>
      </c>
      <c r="H6418" s="98">
        <v>4.9050000000000003E-2</v>
      </c>
      <c r="I6418" s="20">
        <f t="shared" si="602"/>
        <v>1</v>
      </c>
      <c r="J6418" s="102">
        <f t="shared" si="603"/>
        <v>3.6291875240662301E-4</v>
      </c>
      <c r="K6418" s="102">
        <f t="shared" si="604"/>
        <v>7.3989551968730478E-3</v>
      </c>
      <c r="L6418" s="96">
        <f t="shared" si="605"/>
        <v>3.7699999999999999E-3</v>
      </c>
    </row>
    <row r="6419" spans="1:12" ht="13.95" customHeight="1" x14ac:dyDescent="0.3">
      <c r="A6419" s="94">
        <v>45808</v>
      </c>
      <c r="B6419" s="57" t="s">
        <v>222</v>
      </c>
      <c r="C6419" s="57" t="s">
        <v>113</v>
      </c>
      <c r="D6419" s="19" t="str">
        <f t="shared" si="600"/>
        <v>Defensives</v>
      </c>
      <c r="E6419" s="19" t="str">
        <f t="shared" si="601"/>
        <v>Defensives</v>
      </c>
      <c r="F6419" s="100">
        <v>4.0699999999999998E-3</v>
      </c>
      <c r="G6419" s="101">
        <v>10.388</v>
      </c>
      <c r="H6419" s="98">
        <v>5.076E-2</v>
      </c>
      <c r="I6419" s="20">
        <f t="shared" si="602"/>
        <v>1</v>
      </c>
      <c r="J6419" s="102">
        <f t="shared" si="603"/>
        <v>3.9179822872545243E-4</v>
      </c>
      <c r="K6419" s="102">
        <f t="shared" si="604"/>
        <v>7.7186412278457926E-3</v>
      </c>
      <c r="L6419" s="96">
        <f t="shared" si="605"/>
        <v>4.0699999999999998E-3</v>
      </c>
    </row>
    <row r="6420" spans="1:12" ht="13.95" customHeight="1" x14ac:dyDescent="0.3">
      <c r="A6420" s="94">
        <v>45838</v>
      </c>
      <c r="B6420" s="57" t="s">
        <v>222</v>
      </c>
      <c r="C6420" s="57" t="s">
        <v>113</v>
      </c>
      <c r="D6420" s="19" t="str">
        <f t="shared" si="600"/>
        <v>Defensives</v>
      </c>
      <c r="E6420" s="19" t="str">
        <f t="shared" si="601"/>
        <v>Defensives</v>
      </c>
      <c r="F6420" s="100">
        <v>4.3600000000000002E-3</v>
      </c>
      <c r="G6420" s="101">
        <v>10.388</v>
      </c>
      <c r="H6420" s="98">
        <v>5.2479999999999999E-2</v>
      </c>
      <c r="I6420" s="20">
        <f t="shared" si="602"/>
        <v>1</v>
      </c>
      <c r="J6420" s="102">
        <f t="shared" si="603"/>
        <v>4.1971505583365424E-4</v>
      </c>
      <c r="K6420" s="102">
        <f t="shared" si="604"/>
        <v>7.9976192041473753E-3</v>
      </c>
      <c r="L6420" s="96">
        <f t="shared" si="605"/>
        <v>4.3600000000000002E-3</v>
      </c>
    </row>
    <row r="6421" spans="1:12" ht="13.95" customHeight="1" x14ac:dyDescent="0.3">
      <c r="A6421" s="94">
        <v>45869</v>
      </c>
      <c r="B6421" s="57" t="s">
        <v>222</v>
      </c>
      <c r="C6421" s="57" t="s">
        <v>113</v>
      </c>
      <c r="D6421" s="19" t="str">
        <f t="shared" si="600"/>
        <v>Defensives</v>
      </c>
      <c r="E6421" s="19" t="str">
        <f t="shared" si="601"/>
        <v>Defensives</v>
      </c>
      <c r="F6421" s="100">
        <v>3.7200000000000002E-3</v>
      </c>
      <c r="G6421" s="101">
        <v>10.388</v>
      </c>
      <c r="H6421" s="98">
        <v>7.261999999999999E-2</v>
      </c>
      <c r="I6421" s="20">
        <f t="shared" si="602"/>
        <v>1</v>
      </c>
      <c r="J6421" s="102">
        <f t="shared" si="603"/>
        <v>3.581055063534848E-4</v>
      </c>
      <c r="K6421" s="102">
        <f t="shared" si="604"/>
        <v>4.9312242681559468E-3</v>
      </c>
      <c r="L6421" s="96">
        <f t="shared" si="605"/>
        <v>3.7200000000000002E-3</v>
      </c>
    </row>
    <row r="6422" spans="1:12" ht="13.95" customHeight="1" x14ac:dyDescent="0.3">
      <c r="A6422" s="94">
        <v>45900</v>
      </c>
      <c r="B6422" s="57" t="s">
        <v>222</v>
      </c>
      <c r="C6422" s="57" t="s">
        <v>113</v>
      </c>
      <c r="D6422" s="19" t="str">
        <f t="shared" si="600"/>
        <v>Defensives</v>
      </c>
      <c r="E6422" s="19" t="str">
        <f t="shared" si="601"/>
        <v>Defensives</v>
      </c>
      <c r="F6422" s="100">
        <v>3.5500000000000002E-3</v>
      </c>
      <c r="G6422" s="101">
        <v>12.359</v>
      </c>
      <c r="H6422" s="98">
        <v>7.400000000000001E-2</v>
      </c>
      <c r="I6422" s="20">
        <f t="shared" si="602"/>
        <v>1</v>
      </c>
      <c r="J6422" s="102">
        <f t="shared" si="603"/>
        <v>2.87240067966664E-4</v>
      </c>
      <c r="K6422" s="102">
        <f t="shared" si="604"/>
        <v>3.8816225400900533E-3</v>
      </c>
      <c r="L6422" s="96">
        <f t="shared" si="605"/>
        <v>3.5500000000000002E-3</v>
      </c>
    </row>
    <row r="6423" spans="1:12" ht="13.95" customHeight="1" x14ac:dyDescent="0.3">
      <c r="A6423" s="94">
        <v>45930</v>
      </c>
      <c r="B6423" s="57" t="s">
        <v>222</v>
      </c>
      <c r="C6423" s="57" t="s">
        <v>113</v>
      </c>
      <c r="D6423" s="19" t="str">
        <f t="shared" si="600"/>
        <v>Defensives</v>
      </c>
      <c r="E6423" s="19" t="str">
        <f t="shared" si="601"/>
        <v>Defensives</v>
      </c>
      <c r="F6423" s="100">
        <v>3.5699999999999998E-3</v>
      </c>
      <c r="G6423" s="101">
        <v>12.041</v>
      </c>
      <c r="H6423" s="98">
        <v>7.9430000000000001E-2</v>
      </c>
      <c r="I6423" s="20">
        <f t="shared" si="602"/>
        <v>1</v>
      </c>
      <c r="J6423" s="102">
        <f t="shared" si="603"/>
        <v>2.9648700274063612E-4</v>
      </c>
      <c r="K6423" s="102">
        <f t="shared" si="604"/>
        <v>3.7326828999198806E-3</v>
      </c>
      <c r="L6423" s="96">
        <f t="shared" si="605"/>
        <v>3.5699999999999998E-3</v>
      </c>
    </row>
    <row r="6424" spans="1:12" ht="13.95" customHeight="1" x14ac:dyDescent="0.3">
      <c r="A6424" s="94">
        <v>45961</v>
      </c>
      <c r="B6424" s="57" t="s">
        <v>222</v>
      </c>
      <c r="C6424" s="57" t="s">
        <v>113</v>
      </c>
      <c r="D6424" s="19" t="str">
        <f t="shared" si="600"/>
        <v>Defensives</v>
      </c>
      <c r="E6424" s="19" t="str">
        <f t="shared" si="601"/>
        <v>Defensives</v>
      </c>
      <c r="F6424" s="100">
        <v>3.3700000000000002E-3</v>
      </c>
      <c r="G6424" s="101">
        <v>11.112</v>
      </c>
      <c r="H6424" s="98">
        <v>8.5589999999999999E-2</v>
      </c>
      <c r="I6424" s="20">
        <f t="shared" si="602"/>
        <v>1</v>
      </c>
      <c r="J6424" s="102">
        <f t="shared" si="603"/>
        <v>3.0327573794096472E-4</v>
      </c>
      <c r="K6424" s="102">
        <f t="shared" si="604"/>
        <v>3.5433548071149052E-3</v>
      </c>
      <c r="L6424" s="96">
        <f t="shared" si="605"/>
        <v>3.3700000000000002E-3</v>
      </c>
    </row>
    <row r="6425" spans="1:12" ht="13.95" customHeight="1" x14ac:dyDescent="0.3">
      <c r="A6425" s="94">
        <v>45991</v>
      </c>
      <c r="B6425" s="57" t="s">
        <v>222</v>
      </c>
      <c r="C6425" s="57" t="s">
        <v>113</v>
      </c>
      <c r="D6425" s="19" t="str">
        <f t="shared" si="600"/>
        <v>Defensives</v>
      </c>
      <c r="E6425" s="19" t="str">
        <f t="shared" si="601"/>
        <v>Defensives</v>
      </c>
      <c r="F6425" s="100">
        <v>2.9099999999999998E-3</v>
      </c>
      <c r="G6425" s="101">
        <v>10.122</v>
      </c>
      <c r="H6425" s="98">
        <v>8.863E-2</v>
      </c>
      <c r="I6425" s="20">
        <f t="shared" si="602"/>
        <v>1</v>
      </c>
      <c r="J6425" s="102">
        <f t="shared" si="603"/>
        <v>2.874925903971547E-4</v>
      </c>
      <c r="K6425" s="102">
        <f t="shared" si="604"/>
        <v>3.2437390318983943E-3</v>
      </c>
      <c r="L6425" s="96">
        <f t="shared" si="605"/>
        <v>2.9099999999999998E-3</v>
      </c>
    </row>
    <row r="6426" spans="1:12" ht="13.95" customHeight="1" x14ac:dyDescent="0.3">
      <c r="A6426" s="94">
        <v>46022</v>
      </c>
      <c r="B6426" s="57" t="s">
        <v>222</v>
      </c>
      <c r="C6426" s="57" t="s">
        <v>113</v>
      </c>
      <c r="D6426" s="19" t="str">
        <f t="shared" si="600"/>
        <v>Defensives</v>
      </c>
      <c r="E6426" s="19" t="str">
        <f t="shared" si="601"/>
        <v>Defensives</v>
      </c>
      <c r="F6426" s="100">
        <v>2.65E-3</v>
      </c>
      <c r="G6426" s="101">
        <v>8.2940000000000005</v>
      </c>
      <c r="H6426" s="98">
        <v>9.196E-2</v>
      </c>
      <c r="I6426" s="20">
        <f t="shared" si="602"/>
        <v>1</v>
      </c>
      <c r="J6426" s="102">
        <f t="shared" si="603"/>
        <v>3.1950807812876776E-4</v>
      </c>
      <c r="K6426" s="102">
        <f t="shared" si="604"/>
        <v>3.4744245120570654E-3</v>
      </c>
      <c r="L6426" s="96">
        <f t="shared" si="605"/>
        <v>2.65E-3</v>
      </c>
    </row>
    <row r="6427" spans="1:12" ht="13.95" customHeight="1" x14ac:dyDescent="0.3">
      <c r="A6427" s="94">
        <v>46053</v>
      </c>
      <c r="B6427" s="57" t="s">
        <v>222</v>
      </c>
      <c r="C6427" s="57" t="s">
        <v>113</v>
      </c>
      <c r="D6427" s="19" t="str">
        <f t="shared" si="600"/>
        <v>Defensives</v>
      </c>
      <c r="E6427" s="19" t="str">
        <f t="shared" si="601"/>
        <v>Defensives</v>
      </c>
      <c r="F6427" s="100">
        <v>2.7899999999999999E-3</v>
      </c>
      <c r="G6427" s="101">
        <v>9.8740000000000006</v>
      </c>
      <c r="H6427" s="98">
        <v>9.2929999999999999E-2</v>
      </c>
      <c r="I6427" s="20">
        <f t="shared" si="602"/>
        <v>1</v>
      </c>
      <c r="J6427" s="102">
        <f t="shared" si="603"/>
        <v>2.8256025926676117E-4</v>
      </c>
      <c r="K6427" s="102">
        <f t="shared" si="604"/>
        <v>3.0405709595045858E-3</v>
      </c>
      <c r="L6427" s="96">
        <f t="shared" si="605"/>
        <v>2.7899999999999999E-3</v>
      </c>
    </row>
    <row r="6428" spans="1:12" ht="13.95" customHeight="1" x14ac:dyDescent="0.3">
      <c r="A6428" s="94">
        <v>46081</v>
      </c>
      <c r="B6428" s="57" t="s">
        <v>222</v>
      </c>
      <c r="C6428" s="57" t="s">
        <v>113</v>
      </c>
      <c r="D6428" s="19" t="str">
        <f t="shared" si="600"/>
        <v>Defensives</v>
      </c>
      <c r="E6428" s="19" t="str">
        <f t="shared" si="601"/>
        <v>Defensives</v>
      </c>
      <c r="F6428" s="100">
        <v>2.7799999999999999E-3</v>
      </c>
      <c r="G6428" s="101">
        <v>10.071</v>
      </c>
      <c r="H6428" s="98">
        <v>9.3969999999999998E-2</v>
      </c>
      <c r="I6428" s="20">
        <f t="shared" si="602"/>
        <v>1</v>
      </c>
      <c r="J6428" s="102">
        <f t="shared" si="603"/>
        <v>2.7604011518220635E-4</v>
      </c>
      <c r="K6428" s="102">
        <f t="shared" si="604"/>
        <v>2.9375344810280554E-3</v>
      </c>
      <c r="L6428" s="96">
        <f t="shared" si="605"/>
        <v>2.7799999999999999E-3</v>
      </c>
    </row>
    <row r="6429" spans="1:12" ht="13.95" customHeight="1" x14ac:dyDescent="0.3">
      <c r="A6429" s="94">
        <v>46112</v>
      </c>
      <c r="B6429" s="57" t="s">
        <v>222</v>
      </c>
      <c r="C6429" s="57" t="s">
        <v>113</v>
      </c>
      <c r="D6429" s="19" t="str">
        <f t="shared" si="600"/>
        <v>Defensives</v>
      </c>
      <c r="E6429" s="19" t="str">
        <f t="shared" si="601"/>
        <v>Defensives</v>
      </c>
      <c r="F6429" s="100">
        <v>3.2200000000000002E-3</v>
      </c>
      <c r="G6429" s="101">
        <v>11.429</v>
      </c>
      <c r="H6429" s="98">
        <v>9.4369999999999996E-2</v>
      </c>
      <c r="I6429" s="20">
        <f t="shared" si="602"/>
        <v>1</v>
      </c>
      <c r="J6429" s="102">
        <f t="shared" si="603"/>
        <v>2.8173943477119608E-4</v>
      </c>
      <c r="K6429" s="102">
        <f t="shared" si="604"/>
        <v>2.9854766850820821E-3</v>
      </c>
      <c r="L6429" s="96">
        <f t="shared" si="605"/>
        <v>3.2200000000000002E-3</v>
      </c>
    </row>
    <row r="6430" spans="1:12" ht="13.95" customHeight="1" x14ac:dyDescent="0.3">
      <c r="A6430" s="94">
        <v>46142</v>
      </c>
      <c r="B6430" s="57" t="s">
        <v>222</v>
      </c>
      <c r="C6430" s="57" t="s">
        <v>113</v>
      </c>
      <c r="D6430" s="19" t="str">
        <f t="shared" si="600"/>
        <v>Defensives</v>
      </c>
      <c r="E6430" s="19" t="str">
        <f t="shared" si="601"/>
        <v>Defensives</v>
      </c>
      <c r="F6430" s="100">
        <v>3.2799999999999999E-3</v>
      </c>
      <c r="G6430" s="101">
        <v>10.641999999999999</v>
      </c>
      <c r="H6430" s="98">
        <v>0.10217</v>
      </c>
      <c r="I6430" s="20">
        <f t="shared" si="602"/>
        <v>1</v>
      </c>
      <c r="J6430" s="102">
        <f t="shared" si="603"/>
        <v>3.0821274196579591E-4</v>
      </c>
      <c r="K6430" s="102">
        <f t="shared" si="604"/>
        <v>3.0166657723969454E-3</v>
      </c>
      <c r="L6430" s="96">
        <f t="shared" si="605"/>
        <v>3.2799999999999999E-3</v>
      </c>
    </row>
    <row r="6431" spans="1:12" ht="13.95" customHeight="1" x14ac:dyDescent="0.3">
      <c r="A6431" s="94">
        <v>46173</v>
      </c>
      <c r="B6431" s="57" t="s">
        <v>222</v>
      </c>
      <c r="C6431" s="57" t="s">
        <v>113</v>
      </c>
      <c r="D6431" s="19" t="str">
        <f t="shared" si="600"/>
        <v>Defensives</v>
      </c>
      <c r="E6431" s="19" t="str">
        <f t="shared" si="601"/>
        <v>Defensives</v>
      </c>
      <c r="F6431" s="100">
        <v>3.4499999999999999E-3</v>
      </c>
      <c r="G6431" s="101">
        <v>10.71</v>
      </c>
      <c r="H6431" s="98">
        <v>0.10024</v>
      </c>
      <c r="I6431" s="20">
        <f t="shared" si="602"/>
        <v>1</v>
      </c>
      <c r="J6431" s="102">
        <f t="shared" si="603"/>
        <v>3.2212885154061621E-4</v>
      </c>
      <c r="K6431" s="102">
        <f t="shared" si="604"/>
        <v>3.2135759331665625E-3</v>
      </c>
      <c r="L6431" s="96">
        <f t="shared" si="605"/>
        <v>3.4499999999999999E-3</v>
      </c>
    </row>
    <row r="6432" spans="1:12" ht="13.95" customHeight="1" x14ac:dyDescent="0.3">
      <c r="A6432" s="94">
        <v>46203</v>
      </c>
      <c r="B6432" s="57" t="s">
        <v>222</v>
      </c>
      <c r="C6432" s="57" t="s">
        <v>113</v>
      </c>
      <c r="D6432" s="19" t="str">
        <f t="shared" si="600"/>
        <v>Defensives</v>
      </c>
      <c r="E6432" s="19" t="str">
        <f t="shared" si="601"/>
        <v>Defensives</v>
      </c>
      <c r="F6432" s="100">
        <v>3.0599999999999998E-3</v>
      </c>
      <c r="G6432" s="101">
        <v>9.8970000000000002</v>
      </c>
      <c r="H6432" s="98">
        <v>9.2899999999999996E-2</v>
      </c>
      <c r="I6432" s="20">
        <f t="shared" si="602"/>
        <v>1</v>
      </c>
      <c r="J6432" s="102">
        <f t="shared" si="603"/>
        <v>3.0918460139436188E-4</v>
      </c>
      <c r="K6432" s="102">
        <f t="shared" si="604"/>
        <v>3.3281442561287609E-3</v>
      </c>
      <c r="L6432" s="96">
        <f t="shared" si="605"/>
        <v>3.0599999999999998E-3</v>
      </c>
    </row>
    <row r="6433" spans="1:12" ht="13.95" customHeight="1" x14ac:dyDescent="0.3">
      <c r="A6433" s="94">
        <v>46234</v>
      </c>
      <c r="B6433" s="57" t="s">
        <v>222</v>
      </c>
      <c r="C6433" s="57" t="s">
        <v>113</v>
      </c>
      <c r="D6433" s="19" t="str">
        <f t="shared" si="600"/>
        <v>Defensives</v>
      </c>
      <c r="E6433" s="19" t="str">
        <f t="shared" si="601"/>
        <v>Defensives</v>
      </c>
      <c r="F6433" s="100">
        <v>2.8400000000000001E-3</v>
      </c>
      <c r="G6433" s="101">
        <v>10.651</v>
      </c>
      <c r="H6433" s="98">
        <v>7.6179999999999998E-2</v>
      </c>
      <c r="I6433" s="20">
        <f t="shared" si="602"/>
        <v>1</v>
      </c>
      <c r="J6433" s="102">
        <f t="shared" si="603"/>
        <v>2.666416298939067E-4</v>
      </c>
      <c r="K6433" s="102">
        <f t="shared" si="604"/>
        <v>3.500152663348736E-3</v>
      </c>
      <c r="L6433" s="96">
        <f t="shared" si="605"/>
        <v>2.8400000000000001E-3</v>
      </c>
    </row>
    <row r="6434" spans="1:12" ht="13.95" customHeight="1" x14ac:dyDescent="0.3">
      <c r="A6434" s="94">
        <v>46265</v>
      </c>
      <c r="B6434" s="57" t="s">
        <v>222</v>
      </c>
      <c r="C6434" s="57" t="s">
        <v>113</v>
      </c>
      <c r="D6434" s="19" t="str">
        <f t="shared" si="600"/>
        <v>Defensives</v>
      </c>
      <c r="E6434" s="19" t="str">
        <f t="shared" si="601"/>
        <v>Defensives</v>
      </c>
      <c r="F6434" s="100">
        <v>2.99E-3</v>
      </c>
      <c r="G6434" s="101">
        <v>11.4</v>
      </c>
      <c r="H6434" s="98">
        <v>8.2200000000000009E-2</v>
      </c>
      <c r="I6434" s="20">
        <f t="shared" si="602"/>
        <v>1</v>
      </c>
      <c r="J6434" s="102">
        <f t="shared" si="603"/>
        <v>2.6228070175438598E-4</v>
      </c>
      <c r="K6434" s="102">
        <f t="shared" si="604"/>
        <v>3.1907627950655227E-3</v>
      </c>
      <c r="L6434" s="96">
        <f t="shared" si="605"/>
        <v>2.99E-3</v>
      </c>
    </row>
    <row r="6435" spans="1:12" ht="13.95" customHeight="1" x14ac:dyDescent="0.3">
      <c r="A6435" s="94">
        <v>46295</v>
      </c>
      <c r="B6435" s="57" t="s">
        <v>222</v>
      </c>
      <c r="C6435" s="57" t="s">
        <v>113</v>
      </c>
      <c r="D6435" s="19" t="str">
        <f t="shared" si="600"/>
        <v>Defensives</v>
      </c>
      <c r="E6435" s="19" t="str">
        <f t="shared" si="601"/>
        <v>Defensives</v>
      </c>
      <c r="F6435" s="100">
        <v>2.16E-3</v>
      </c>
      <c r="G6435" s="101">
        <v>8.7249999999999996</v>
      </c>
      <c r="H6435" s="98">
        <v>7.9240000000000005E-2</v>
      </c>
      <c r="I6435" s="20">
        <f t="shared" si="602"/>
        <v>1</v>
      </c>
      <c r="J6435" s="102">
        <f t="shared" si="603"/>
        <v>2.4756446991404011E-4</v>
      </c>
      <c r="K6435" s="102">
        <f t="shared" si="604"/>
        <v>3.1242361170373562E-3</v>
      </c>
      <c r="L6435" s="96">
        <f t="shared" si="605"/>
        <v>2.16E-3</v>
      </c>
    </row>
    <row r="6436" spans="1:12" ht="13.95" customHeight="1" x14ac:dyDescent="0.3">
      <c r="A6436" s="94">
        <v>43890</v>
      </c>
      <c r="B6436" s="57" t="s">
        <v>391</v>
      </c>
      <c r="C6436" s="57" t="s">
        <v>113</v>
      </c>
      <c r="D6436" s="19" t="str">
        <f t="shared" si="600"/>
        <v>Defensives</v>
      </c>
      <c r="E6436" s="19" t="str">
        <f t="shared" si="601"/>
        <v>Defensives</v>
      </c>
      <c r="F6436" s="100">
        <v>6.9930000000000001E-3</v>
      </c>
      <c r="G6436" s="101">
        <v>0.94499999999999995</v>
      </c>
      <c r="H6436" s="98">
        <v>9.35E-2</v>
      </c>
      <c r="I6436" s="20">
        <f t="shared" si="602"/>
        <v>0</v>
      </c>
      <c r="J6436" s="102">
        <f t="shared" si="603"/>
        <v>0</v>
      </c>
      <c r="K6436" s="102">
        <f t="shared" si="604"/>
        <v>0</v>
      </c>
      <c r="L6436" s="96">
        <f t="shared" si="605"/>
        <v>0</v>
      </c>
    </row>
    <row r="6437" spans="1:12" ht="13.95" customHeight="1" x14ac:dyDescent="0.3">
      <c r="A6437" s="94">
        <v>43921</v>
      </c>
      <c r="B6437" s="57" t="s">
        <v>391</v>
      </c>
      <c r="C6437" s="57" t="s">
        <v>113</v>
      </c>
      <c r="D6437" s="19" t="str">
        <f t="shared" si="600"/>
        <v>Defensives</v>
      </c>
      <c r="E6437" s="19" t="str">
        <f t="shared" si="601"/>
        <v>Defensives</v>
      </c>
      <c r="F6437" s="100">
        <v>8.09E-3</v>
      </c>
      <c r="G6437" s="101">
        <v>0.76</v>
      </c>
      <c r="H6437" s="98">
        <v>0.10031</v>
      </c>
      <c r="I6437" s="20">
        <f t="shared" si="602"/>
        <v>0</v>
      </c>
      <c r="J6437" s="102">
        <f t="shared" si="603"/>
        <v>0</v>
      </c>
      <c r="K6437" s="102">
        <f t="shared" si="604"/>
        <v>0</v>
      </c>
      <c r="L6437" s="96">
        <f t="shared" si="605"/>
        <v>0</v>
      </c>
    </row>
    <row r="6438" spans="1:12" ht="13.95" customHeight="1" x14ac:dyDescent="0.3">
      <c r="A6438" s="94">
        <v>43951</v>
      </c>
      <c r="B6438" s="57" t="s">
        <v>391</v>
      </c>
      <c r="C6438" s="57" t="s">
        <v>113</v>
      </c>
      <c r="D6438" s="19" t="str">
        <f t="shared" si="600"/>
        <v>Defensives</v>
      </c>
      <c r="E6438" s="19" t="str">
        <f t="shared" si="601"/>
        <v>Defensives</v>
      </c>
      <c r="F6438" s="100">
        <v>7.0670000000000004E-3</v>
      </c>
      <c r="G6438" s="101">
        <v>0.77500000000000002</v>
      </c>
      <c r="H6438" s="98">
        <v>0.10045</v>
      </c>
      <c r="I6438" s="20">
        <f t="shared" si="602"/>
        <v>0</v>
      </c>
      <c r="J6438" s="102">
        <f t="shared" si="603"/>
        <v>0</v>
      </c>
      <c r="K6438" s="102">
        <f t="shared" si="604"/>
        <v>0</v>
      </c>
      <c r="L6438" s="96">
        <f t="shared" si="605"/>
        <v>0</v>
      </c>
    </row>
    <row r="6439" spans="1:12" ht="13.95" customHeight="1" x14ac:dyDescent="0.3">
      <c r="A6439" s="94">
        <v>43982</v>
      </c>
      <c r="B6439" s="57" t="s">
        <v>391</v>
      </c>
      <c r="C6439" s="57" t="s">
        <v>113</v>
      </c>
      <c r="D6439" s="19" t="str">
        <f t="shared" si="600"/>
        <v>Defensives</v>
      </c>
      <c r="E6439" s="19" t="str">
        <f t="shared" si="601"/>
        <v>Defensives</v>
      </c>
      <c r="F6439" s="100">
        <v>6.2450000000000014E-3</v>
      </c>
      <c r="G6439" s="101">
        <v>0.79100000000000004</v>
      </c>
      <c r="H6439" s="98">
        <v>8.4629999999999997E-2</v>
      </c>
      <c r="I6439" s="20">
        <f t="shared" si="602"/>
        <v>0</v>
      </c>
      <c r="J6439" s="102">
        <f t="shared" si="603"/>
        <v>0</v>
      </c>
      <c r="K6439" s="102">
        <f t="shared" si="604"/>
        <v>0</v>
      </c>
      <c r="L6439" s="96">
        <f t="shared" si="605"/>
        <v>0</v>
      </c>
    </row>
    <row r="6440" spans="1:12" ht="13.95" customHeight="1" x14ac:dyDescent="0.3">
      <c r="A6440" s="94">
        <v>44012</v>
      </c>
      <c r="B6440" s="57" t="s">
        <v>391</v>
      </c>
      <c r="C6440" s="57" t="s">
        <v>113</v>
      </c>
      <c r="D6440" s="19" t="str">
        <f t="shared" si="600"/>
        <v>Defensives</v>
      </c>
      <c r="E6440" s="19" t="str">
        <f t="shared" si="601"/>
        <v>Defensives</v>
      </c>
      <c r="F6440" s="100">
        <v>6.4599999999999996E-3</v>
      </c>
      <c r="G6440" s="101">
        <v>0.96499999999999997</v>
      </c>
      <c r="H6440" s="98">
        <v>8.5370000000000001E-2</v>
      </c>
      <c r="I6440" s="20">
        <f t="shared" si="602"/>
        <v>0</v>
      </c>
      <c r="J6440" s="102">
        <f t="shared" si="603"/>
        <v>0</v>
      </c>
      <c r="K6440" s="102">
        <f t="shared" si="604"/>
        <v>0</v>
      </c>
      <c r="L6440" s="96">
        <f t="shared" si="605"/>
        <v>0</v>
      </c>
    </row>
    <row r="6441" spans="1:12" ht="13.95" customHeight="1" x14ac:dyDescent="0.3">
      <c r="A6441" s="94">
        <v>44043</v>
      </c>
      <c r="B6441" s="57" t="s">
        <v>391</v>
      </c>
      <c r="C6441" s="57" t="s">
        <v>113</v>
      </c>
      <c r="D6441" s="19" t="str">
        <f t="shared" si="600"/>
        <v>Defensives</v>
      </c>
      <c r="E6441" s="19" t="str">
        <f t="shared" si="601"/>
        <v>Defensives</v>
      </c>
      <c r="F6441" s="100">
        <v>5.9419999999999994E-3</v>
      </c>
      <c r="G6441" s="101">
        <v>1.0049999999999999</v>
      </c>
      <c r="H6441" s="98">
        <v>9.0480000000000005E-2</v>
      </c>
      <c r="I6441" s="20">
        <f t="shared" si="602"/>
        <v>1</v>
      </c>
      <c r="J6441" s="102">
        <f t="shared" si="603"/>
        <v>5.912437810945274E-3</v>
      </c>
      <c r="K6441" s="102">
        <f t="shared" si="604"/>
        <v>6.5345245479059164E-2</v>
      </c>
      <c r="L6441" s="96">
        <f t="shared" si="605"/>
        <v>5.9419999999999994E-3</v>
      </c>
    </row>
    <row r="6442" spans="1:12" ht="13.95" customHeight="1" x14ac:dyDescent="0.3">
      <c r="A6442" s="94">
        <v>44074</v>
      </c>
      <c r="B6442" s="57" t="s">
        <v>391</v>
      </c>
      <c r="C6442" s="57" t="s">
        <v>113</v>
      </c>
      <c r="D6442" s="19" t="str">
        <f t="shared" si="600"/>
        <v>Defensives</v>
      </c>
      <c r="E6442" s="19" t="str">
        <f t="shared" si="601"/>
        <v>Defensives</v>
      </c>
      <c r="F6442" s="100">
        <v>5.5120000000000004E-3</v>
      </c>
      <c r="G6442" s="101">
        <v>0.83599999999999997</v>
      </c>
      <c r="H6442" s="98">
        <v>8.9770000000000003E-2</v>
      </c>
      <c r="I6442" s="20">
        <f t="shared" si="602"/>
        <v>0</v>
      </c>
      <c r="J6442" s="102">
        <f t="shared" si="603"/>
        <v>0</v>
      </c>
      <c r="K6442" s="102">
        <f t="shared" si="604"/>
        <v>0</v>
      </c>
      <c r="L6442" s="96">
        <f t="shared" si="605"/>
        <v>0</v>
      </c>
    </row>
    <row r="6443" spans="1:12" ht="13.95" customHeight="1" x14ac:dyDescent="0.3">
      <c r="A6443" s="94">
        <v>44104</v>
      </c>
      <c r="B6443" s="57" t="s">
        <v>391</v>
      </c>
      <c r="C6443" s="57" t="s">
        <v>113</v>
      </c>
      <c r="D6443" s="19" t="str">
        <f t="shared" si="600"/>
        <v>Defensives</v>
      </c>
      <c r="E6443" s="19" t="str">
        <f t="shared" si="601"/>
        <v>Defensives</v>
      </c>
      <c r="F6443" s="100">
        <v>6.3210000000000002E-3</v>
      </c>
      <c r="G6443" s="101">
        <v>0.9</v>
      </c>
      <c r="H6443" s="98">
        <v>8.9209999999999998E-2</v>
      </c>
      <c r="I6443" s="20">
        <f t="shared" si="602"/>
        <v>0</v>
      </c>
      <c r="J6443" s="102">
        <f t="shared" si="603"/>
        <v>0</v>
      </c>
      <c r="K6443" s="102">
        <f t="shared" si="604"/>
        <v>0</v>
      </c>
      <c r="L6443" s="96">
        <f t="shared" si="605"/>
        <v>0</v>
      </c>
    </row>
    <row r="6444" spans="1:12" ht="13.95" customHeight="1" x14ac:dyDescent="0.3">
      <c r="A6444" s="94">
        <v>44135</v>
      </c>
      <c r="B6444" s="57" t="s">
        <v>391</v>
      </c>
      <c r="C6444" s="57" t="s">
        <v>113</v>
      </c>
      <c r="D6444" s="19" t="str">
        <f t="shared" si="600"/>
        <v>Defensives</v>
      </c>
      <c r="E6444" s="19" t="str">
        <f t="shared" si="601"/>
        <v>Defensives</v>
      </c>
      <c r="F6444" s="100">
        <v>5.6379999999999998E-3</v>
      </c>
      <c r="G6444" s="101">
        <v>0.753</v>
      </c>
      <c r="H6444" s="98">
        <v>8.9230000000000004E-2</v>
      </c>
      <c r="I6444" s="20">
        <f t="shared" si="602"/>
        <v>0</v>
      </c>
      <c r="J6444" s="102">
        <f t="shared" si="603"/>
        <v>0</v>
      </c>
      <c r="K6444" s="102">
        <f t="shared" si="604"/>
        <v>0</v>
      </c>
      <c r="L6444" s="96">
        <f t="shared" si="605"/>
        <v>0</v>
      </c>
    </row>
    <row r="6445" spans="1:12" ht="13.95" customHeight="1" x14ac:dyDescent="0.3">
      <c r="A6445" s="94">
        <v>44165</v>
      </c>
      <c r="B6445" s="57" t="s">
        <v>391</v>
      </c>
      <c r="C6445" s="57" t="s">
        <v>113</v>
      </c>
      <c r="D6445" s="19" t="str">
        <f t="shared" si="600"/>
        <v>Defensives</v>
      </c>
      <c r="E6445" s="19" t="str">
        <f t="shared" si="601"/>
        <v>Defensives</v>
      </c>
      <c r="F6445" s="100">
        <v>5.4429999999999999E-3</v>
      </c>
      <c r="G6445" s="101">
        <v>0.83099999999999996</v>
      </c>
      <c r="H6445" s="98">
        <v>9.2040000000000011E-2</v>
      </c>
      <c r="I6445" s="20">
        <f t="shared" si="602"/>
        <v>0</v>
      </c>
      <c r="J6445" s="102">
        <f t="shared" si="603"/>
        <v>0</v>
      </c>
      <c r="K6445" s="102">
        <f t="shared" si="604"/>
        <v>0</v>
      </c>
      <c r="L6445" s="96">
        <f t="shared" si="605"/>
        <v>0</v>
      </c>
    </row>
    <row r="6446" spans="1:12" ht="13.95" customHeight="1" x14ac:dyDescent="0.3">
      <c r="A6446" s="94">
        <v>44196</v>
      </c>
      <c r="B6446" s="57" t="s">
        <v>391</v>
      </c>
      <c r="C6446" s="57" t="s">
        <v>113</v>
      </c>
      <c r="D6446" s="19" t="str">
        <f t="shared" si="600"/>
        <v>Defensives</v>
      </c>
      <c r="E6446" s="19" t="str">
        <f t="shared" si="601"/>
        <v>Defensives</v>
      </c>
      <c r="F6446" s="100">
        <v>5.4190000000000002E-3</v>
      </c>
      <c r="G6446" s="101">
        <v>0.84799999999999998</v>
      </c>
      <c r="H6446" s="98">
        <v>9.3439999999999995E-2</v>
      </c>
      <c r="I6446" s="20">
        <f t="shared" si="602"/>
        <v>0</v>
      </c>
      <c r="J6446" s="102">
        <f t="shared" si="603"/>
        <v>0</v>
      </c>
      <c r="K6446" s="102">
        <f t="shared" si="604"/>
        <v>0</v>
      </c>
      <c r="L6446" s="96">
        <f t="shared" si="605"/>
        <v>0</v>
      </c>
    </row>
    <row r="6447" spans="1:12" ht="13.95" customHeight="1" x14ac:dyDescent="0.3">
      <c r="A6447" s="94">
        <v>44227</v>
      </c>
      <c r="B6447" s="57" t="s">
        <v>391</v>
      </c>
      <c r="C6447" s="57" t="s">
        <v>113</v>
      </c>
      <c r="D6447" s="19" t="str">
        <f t="shared" si="600"/>
        <v>Defensives</v>
      </c>
      <c r="E6447" s="19" t="str">
        <f t="shared" si="601"/>
        <v>Defensives</v>
      </c>
      <c r="F6447" s="100">
        <v>5.6299999999999996E-3</v>
      </c>
      <c r="G6447" s="101">
        <v>0.83499999999999996</v>
      </c>
      <c r="H6447" s="98">
        <v>8.5419999999999996E-2</v>
      </c>
      <c r="I6447" s="20">
        <f t="shared" si="602"/>
        <v>0</v>
      </c>
      <c r="J6447" s="102">
        <f t="shared" si="603"/>
        <v>0</v>
      </c>
      <c r="K6447" s="102">
        <f t="shared" si="604"/>
        <v>0</v>
      </c>
      <c r="L6447" s="96">
        <f t="shared" si="605"/>
        <v>0</v>
      </c>
    </row>
    <row r="6448" spans="1:12" ht="13.95" customHeight="1" x14ac:dyDescent="0.3">
      <c r="A6448" s="94">
        <v>44255</v>
      </c>
      <c r="B6448" s="57" t="s">
        <v>391</v>
      </c>
      <c r="C6448" s="57" t="s">
        <v>113</v>
      </c>
      <c r="D6448" s="19" t="str">
        <f t="shared" si="600"/>
        <v>Defensives</v>
      </c>
      <c r="E6448" s="19" t="str">
        <f t="shared" si="601"/>
        <v>Defensives</v>
      </c>
      <c r="F6448" s="100">
        <v>5.3200000000000001E-3</v>
      </c>
      <c r="G6448" s="101">
        <v>0.94399999999999995</v>
      </c>
      <c r="H6448" s="98">
        <v>8.6519999999999986E-2</v>
      </c>
      <c r="I6448" s="20">
        <f t="shared" si="602"/>
        <v>0</v>
      </c>
      <c r="J6448" s="102">
        <f t="shared" si="603"/>
        <v>0</v>
      </c>
      <c r="K6448" s="102">
        <f t="shared" si="604"/>
        <v>0</v>
      </c>
      <c r="L6448" s="96">
        <f t="shared" si="605"/>
        <v>0</v>
      </c>
    </row>
    <row r="6449" spans="1:12" ht="13.95" customHeight="1" x14ac:dyDescent="0.3">
      <c r="A6449" s="94">
        <v>44286</v>
      </c>
      <c r="B6449" s="57" t="s">
        <v>391</v>
      </c>
      <c r="C6449" s="57" t="s">
        <v>113</v>
      </c>
      <c r="D6449" s="19" t="str">
        <f t="shared" si="600"/>
        <v>Defensives</v>
      </c>
      <c r="E6449" s="19" t="str">
        <f t="shared" si="601"/>
        <v>Defensives</v>
      </c>
      <c r="F6449" s="100">
        <v>2.4599999999999999E-3</v>
      </c>
      <c r="G6449" s="101">
        <v>3.698</v>
      </c>
      <c r="H6449" s="98">
        <v>4.7829999999999998E-2</v>
      </c>
      <c r="I6449" s="20">
        <f t="shared" si="602"/>
        <v>1</v>
      </c>
      <c r="J6449" s="102">
        <f t="shared" si="603"/>
        <v>6.6522444564629532E-4</v>
      </c>
      <c r="K6449" s="102">
        <f t="shared" si="604"/>
        <v>1.3908100473474709E-2</v>
      </c>
      <c r="L6449" s="96">
        <f t="shared" si="605"/>
        <v>2.4599999999999999E-3</v>
      </c>
    </row>
    <row r="6450" spans="1:12" ht="13.95" customHeight="1" x14ac:dyDescent="0.3">
      <c r="A6450" s="94">
        <v>44316</v>
      </c>
      <c r="B6450" s="57" t="s">
        <v>391</v>
      </c>
      <c r="C6450" s="57" t="s">
        <v>113</v>
      </c>
      <c r="D6450" s="19" t="str">
        <f t="shared" si="600"/>
        <v>Defensives</v>
      </c>
      <c r="E6450" s="19" t="str">
        <f t="shared" si="601"/>
        <v>Defensives</v>
      </c>
      <c r="F6450" s="100">
        <v>2.97E-3</v>
      </c>
      <c r="G6450" s="101">
        <v>8.2409999999999997</v>
      </c>
      <c r="H6450" s="98">
        <v>4.8140000000000002E-2</v>
      </c>
      <c r="I6450" s="20">
        <f t="shared" si="602"/>
        <v>1</v>
      </c>
      <c r="J6450" s="102">
        <f t="shared" si="603"/>
        <v>3.6039315617036768E-4</v>
      </c>
      <c r="K6450" s="102">
        <f t="shared" si="604"/>
        <v>7.4863555498622279E-3</v>
      </c>
      <c r="L6450" s="96">
        <f t="shared" si="605"/>
        <v>2.97E-3</v>
      </c>
    </row>
    <row r="6451" spans="1:12" ht="13.95" customHeight="1" x14ac:dyDescent="0.3">
      <c r="A6451" s="94">
        <v>44347</v>
      </c>
      <c r="B6451" s="57" t="s">
        <v>391</v>
      </c>
      <c r="C6451" s="57" t="s">
        <v>113</v>
      </c>
      <c r="D6451" s="19" t="str">
        <f t="shared" si="600"/>
        <v>Defensives</v>
      </c>
      <c r="E6451" s="19" t="str">
        <f t="shared" si="601"/>
        <v>Defensives</v>
      </c>
      <c r="F6451" s="100">
        <v>2.7100000000000002E-3</v>
      </c>
      <c r="G6451" s="101">
        <v>7.1609999999999996</v>
      </c>
      <c r="H6451" s="98">
        <v>5.3319999999999999E-2</v>
      </c>
      <c r="I6451" s="20">
        <f t="shared" si="602"/>
        <v>1</v>
      </c>
      <c r="J6451" s="102">
        <f t="shared" si="603"/>
        <v>3.7843876553553978E-4</v>
      </c>
      <c r="K6451" s="102">
        <f t="shared" si="604"/>
        <v>7.0975012290986454E-3</v>
      </c>
      <c r="L6451" s="96">
        <f t="shared" si="605"/>
        <v>2.7100000000000002E-3</v>
      </c>
    </row>
    <row r="6452" spans="1:12" ht="13.95" customHeight="1" x14ac:dyDescent="0.3">
      <c r="A6452" s="94">
        <v>44377</v>
      </c>
      <c r="B6452" s="57" t="s">
        <v>391</v>
      </c>
      <c r="C6452" s="57" t="s">
        <v>113</v>
      </c>
      <c r="D6452" s="19" t="str">
        <f t="shared" si="600"/>
        <v>Defensives</v>
      </c>
      <c r="E6452" s="19" t="str">
        <f t="shared" si="601"/>
        <v>Defensives</v>
      </c>
      <c r="F6452" s="100">
        <v>2.64E-3</v>
      </c>
      <c r="G6452" s="101">
        <v>7.0039999999999996</v>
      </c>
      <c r="H6452" s="98">
        <v>5.3289999999999997E-2</v>
      </c>
      <c r="I6452" s="20">
        <f t="shared" si="602"/>
        <v>1</v>
      </c>
      <c r="J6452" s="102">
        <f t="shared" si="603"/>
        <v>3.7692747001713312E-4</v>
      </c>
      <c r="K6452" s="102">
        <f t="shared" si="604"/>
        <v>7.073136986622877E-3</v>
      </c>
      <c r="L6452" s="96">
        <f t="shared" si="605"/>
        <v>2.64E-3</v>
      </c>
    </row>
    <row r="6453" spans="1:12" ht="13.95" customHeight="1" x14ac:dyDescent="0.3">
      <c r="A6453" s="94">
        <v>44408</v>
      </c>
      <c r="B6453" s="57" t="s">
        <v>391</v>
      </c>
      <c r="C6453" s="57" t="s">
        <v>113</v>
      </c>
      <c r="D6453" s="19" t="str">
        <f t="shared" si="600"/>
        <v>Defensives</v>
      </c>
      <c r="E6453" s="19" t="str">
        <f t="shared" si="601"/>
        <v>Defensives</v>
      </c>
      <c r="F6453" s="100">
        <v>2.2100000000000002E-3</v>
      </c>
      <c r="G6453" s="101">
        <v>5.7859999999999996</v>
      </c>
      <c r="H6453" s="98">
        <v>4.181E-2</v>
      </c>
      <c r="I6453" s="20">
        <f t="shared" si="602"/>
        <v>1</v>
      </c>
      <c r="J6453" s="102">
        <f t="shared" si="603"/>
        <v>3.819564465952299E-4</v>
      </c>
      <c r="K6453" s="102">
        <f t="shared" si="604"/>
        <v>9.1355285002446759E-3</v>
      </c>
      <c r="L6453" s="96">
        <f t="shared" si="605"/>
        <v>2.2100000000000002E-3</v>
      </c>
    </row>
    <row r="6454" spans="1:12" ht="13.95" customHeight="1" x14ac:dyDescent="0.3">
      <c r="A6454" s="94">
        <v>44439</v>
      </c>
      <c r="B6454" s="57" t="s">
        <v>391</v>
      </c>
      <c r="C6454" s="57" t="s">
        <v>113</v>
      </c>
      <c r="D6454" s="19" t="str">
        <f t="shared" si="600"/>
        <v>Defensives</v>
      </c>
      <c r="E6454" s="19" t="str">
        <f t="shared" si="601"/>
        <v>Defensives</v>
      </c>
      <c r="F6454" s="100">
        <v>2.0799999999999998E-3</v>
      </c>
      <c r="G6454" s="101">
        <v>5.4450000000000003</v>
      </c>
      <c r="H6454" s="98">
        <v>4.1250000000000002E-2</v>
      </c>
      <c r="I6454" s="20">
        <f t="shared" si="602"/>
        <v>1</v>
      </c>
      <c r="J6454" s="102">
        <f t="shared" si="603"/>
        <v>3.8200183654729105E-4</v>
      </c>
      <c r="K6454" s="102">
        <f t="shared" si="604"/>
        <v>9.2606505829646319E-3</v>
      </c>
      <c r="L6454" s="96">
        <f t="shared" si="605"/>
        <v>2.0799999999999998E-3</v>
      </c>
    </row>
    <row r="6455" spans="1:12" ht="13.95" customHeight="1" x14ac:dyDescent="0.3">
      <c r="A6455" s="94">
        <v>44469</v>
      </c>
      <c r="B6455" s="57" t="s">
        <v>391</v>
      </c>
      <c r="C6455" s="57" t="s">
        <v>113</v>
      </c>
      <c r="D6455" s="19" t="str">
        <f t="shared" si="600"/>
        <v>Defensives</v>
      </c>
      <c r="E6455" s="19" t="str">
        <f t="shared" si="601"/>
        <v>Defensives</v>
      </c>
      <c r="F6455" s="100">
        <v>1.8699999999999999E-3</v>
      </c>
      <c r="G6455" s="101">
        <v>5.07</v>
      </c>
      <c r="H6455" s="98">
        <v>4.2819999999999997E-2</v>
      </c>
      <c r="I6455" s="20">
        <f t="shared" si="602"/>
        <v>1</v>
      </c>
      <c r="J6455" s="102">
        <f t="shared" si="603"/>
        <v>3.6883629191321494E-4</v>
      </c>
      <c r="K6455" s="102">
        <f t="shared" si="604"/>
        <v>8.6136453039050674E-3</v>
      </c>
      <c r="L6455" s="96">
        <f t="shared" si="605"/>
        <v>1.8699999999999999E-3</v>
      </c>
    </row>
    <row r="6456" spans="1:12" ht="13.95" customHeight="1" x14ac:dyDescent="0.3">
      <c r="A6456" s="94">
        <v>44500</v>
      </c>
      <c r="B6456" s="57" t="s">
        <v>391</v>
      </c>
      <c r="C6456" s="57" t="s">
        <v>113</v>
      </c>
      <c r="D6456" s="19" t="str">
        <f t="shared" si="600"/>
        <v>Defensives</v>
      </c>
      <c r="E6456" s="19" t="str">
        <f t="shared" si="601"/>
        <v>Defensives</v>
      </c>
      <c r="F6456" s="100">
        <v>2.0200000000000001E-3</v>
      </c>
      <c r="G6456" s="101">
        <v>4.7869999999999999</v>
      </c>
      <c r="H6456" s="98">
        <v>5.5410000000000001E-2</v>
      </c>
      <c r="I6456" s="20">
        <f t="shared" si="602"/>
        <v>1</v>
      </c>
      <c r="J6456" s="102">
        <f t="shared" si="603"/>
        <v>4.2197618550240235E-4</v>
      </c>
      <c r="K6456" s="102">
        <f t="shared" si="604"/>
        <v>7.6155240119545635E-3</v>
      </c>
      <c r="L6456" s="96">
        <f t="shared" si="605"/>
        <v>2.0200000000000001E-3</v>
      </c>
    </row>
    <row r="6457" spans="1:12" ht="13.95" customHeight="1" x14ac:dyDescent="0.3">
      <c r="A6457" s="94">
        <v>44530</v>
      </c>
      <c r="B6457" s="57" t="s">
        <v>391</v>
      </c>
      <c r="C6457" s="57" t="s">
        <v>113</v>
      </c>
      <c r="D6457" s="19" t="str">
        <f t="shared" si="600"/>
        <v>Defensives</v>
      </c>
      <c r="E6457" s="19" t="str">
        <f t="shared" si="601"/>
        <v>Defensives</v>
      </c>
      <c r="F6457" s="100">
        <v>1.8E-3</v>
      </c>
      <c r="G6457" s="101">
        <v>4.5679999999999996</v>
      </c>
      <c r="H6457" s="98">
        <v>3.0110000000000001E-2</v>
      </c>
      <c r="I6457" s="20">
        <f t="shared" si="602"/>
        <v>1</v>
      </c>
      <c r="J6457" s="102">
        <f t="shared" si="603"/>
        <v>3.9404553415061299E-4</v>
      </c>
      <c r="K6457" s="102">
        <f t="shared" si="604"/>
        <v>1.3086865963155529E-2</v>
      </c>
      <c r="L6457" s="96">
        <f t="shared" si="605"/>
        <v>1.8E-3</v>
      </c>
    </row>
    <row r="6458" spans="1:12" ht="13.95" customHeight="1" x14ac:dyDescent="0.3">
      <c r="A6458" s="94">
        <v>44561</v>
      </c>
      <c r="B6458" s="57" t="s">
        <v>391</v>
      </c>
      <c r="C6458" s="57" t="s">
        <v>113</v>
      </c>
      <c r="D6458" s="19" t="str">
        <f t="shared" si="600"/>
        <v>Defensives</v>
      </c>
      <c r="E6458" s="19" t="str">
        <f t="shared" si="601"/>
        <v>Defensives</v>
      </c>
      <c r="F6458" s="100">
        <v>1.7099999999999999E-3</v>
      </c>
      <c r="G6458" s="101">
        <v>4.4980000000000002</v>
      </c>
      <c r="H6458" s="98">
        <v>2.5749999999999999E-2</v>
      </c>
      <c r="I6458" s="20">
        <f t="shared" si="602"/>
        <v>1</v>
      </c>
      <c r="J6458" s="102">
        <f t="shared" si="603"/>
        <v>3.8016896398399285E-4</v>
      </c>
      <c r="K6458" s="102">
        <f t="shared" si="604"/>
        <v>1.4763843261514286E-2</v>
      </c>
      <c r="L6458" s="96">
        <f t="shared" si="605"/>
        <v>1.7099999999999999E-3</v>
      </c>
    </row>
    <row r="6459" spans="1:12" ht="13.95" customHeight="1" x14ac:dyDescent="0.3">
      <c r="A6459" s="94">
        <v>44592</v>
      </c>
      <c r="B6459" s="57" t="s">
        <v>391</v>
      </c>
      <c r="C6459" s="57" t="s">
        <v>113</v>
      </c>
      <c r="D6459" s="19" t="str">
        <f t="shared" si="600"/>
        <v>Defensives</v>
      </c>
      <c r="E6459" s="19" t="str">
        <f t="shared" si="601"/>
        <v>Defensives</v>
      </c>
      <c r="F6459" s="100">
        <v>1.66E-3</v>
      </c>
      <c r="G6459" s="101">
        <v>4.0179999999999998</v>
      </c>
      <c r="H6459" s="98">
        <v>2.2020000000000001E-2</v>
      </c>
      <c r="I6459" s="20">
        <f t="shared" si="602"/>
        <v>1</v>
      </c>
      <c r="J6459" s="102">
        <f t="shared" si="603"/>
        <v>4.1314086610253858E-4</v>
      </c>
      <c r="K6459" s="102">
        <f t="shared" si="604"/>
        <v>1.8762073846618463E-2</v>
      </c>
      <c r="L6459" s="96">
        <f t="shared" si="605"/>
        <v>1.66E-3</v>
      </c>
    </row>
    <row r="6460" spans="1:12" ht="13.95" customHeight="1" x14ac:dyDescent="0.3">
      <c r="A6460" s="94">
        <v>44620</v>
      </c>
      <c r="B6460" s="57" t="s">
        <v>391</v>
      </c>
      <c r="C6460" s="57" t="s">
        <v>113</v>
      </c>
      <c r="D6460" s="19" t="str">
        <f t="shared" si="600"/>
        <v>Defensives</v>
      </c>
      <c r="E6460" s="19" t="str">
        <f t="shared" si="601"/>
        <v>Defensives</v>
      </c>
      <c r="F6460" s="100">
        <v>1.6999999999999999E-3</v>
      </c>
      <c r="G6460" s="101">
        <v>3.4119999999999999</v>
      </c>
      <c r="H6460" s="98">
        <v>1.933E-2</v>
      </c>
      <c r="I6460" s="20">
        <f t="shared" si="602"/>
        <v>1</v>
      </c>
      <c r="J6460" s="102">
        <f t="shared" si="603"/>
        <v>4.9824150058616645E-4</v>
      </c>
      <c r="K6460" s="102">
        <f t="shared" si="604"/>
        <v>2.5775556160691486E-2</v>
      </c>
      <c r="L6460" s="96">
        <f t="shared" si="605"/>
        <v>1.6999999999999999E-3</v>
      </c>
    </row>
    <row r="6461" spans="1:12" ht="13.95" customHeight="1" x14ac:dyDescent="0.3">
      <c r="A6461" s="94">
        <v>44651</v>
      </c>
      <c r="B6461" s="57" t="s">
        <v>391</v>
      </c>
      <c r="C6461" s="57" t="s">
        <v>113</v>
      </c>
      <c r="D6461" s="19" t="str">
        <f t="shared" si="600"/>
        <v>Defensives</v>
      </c>
      <c r="E6461" s="19" t="str">
        <f t="shared" si="601"/>
        <v>Defensives</v>
      </c>
      <c r="F6461" s="100">
        <v>1.67E-3</v>
      </c>
      <c r="G6461" s="101">
        <v>3.2650000000000001</v>
      </c>
      <c r="H6461" s="98">
        <v>2.5690000000000001E-2</v>
      </c>
      <c r="I6461" s="20">
        <f t="shared" si="602"/>
        <v>1</v>
      </c>
      <c r="J6461" s="102">
        <f t="shared" si="603"/>
        <v>5.1148545176110259E-4</v>
      </c>
      <c r="K6461" s="102">
        <f t="shared" si="604"/>
        <v>1.9909904700704653E-2</v>
      </c>
      <c r="L6461" s="96">
        <f t="shared" si="605"/>
        <v>1.67E-3</v>
      </c>
    </row>
    <row r="6462" spans="1:12" ht="13.95" customHeight="1" x14ac:dyDescent="0.3">
      <c r="A6462" s="94">
        <v>44681</v>
      </c>
      <c r="B6462" s="57" t="s">
        <v>391</v>
      </c>
      <c r="C6462" s="57" t="s">
        <v>113</v>
      </c>
      <c r="D6462" s="19" t="str">
        <f t="shared" si="600"/>
        <v>Defensives</v>
      </c>
      <c r="E6462" s="19" t="str">
        <f t="shared" si="601"/>
        <v>Defensives</v>
      </c>
      <c r="F6462" s="100">
        <v>1.58E-3</v>
      </c>
      <c r="G6462" s="101">
        <v>2.194</v>
      </c>
      <c r="H6462" s="98">
        <v>5.9650000000000002E-2</v>
      </c>
      <c r="I6462" s="20">
        <f t="shared" si="602"/>
        <v>1</v>
      </c>
      <c r="J6462" s="102">
        <f t="shared" si="603"/>
        <v>7.2014585232452145E-4</v>
      </c>
      <c r="K6462" s="102">
        <f t="shared" si="604"/>
        <v>1.2072855864618967E-2</v>
      </c>
      <c r="L6462" s="96">
        <f t="shared" si="605"/>
        <v>1.58E-3</v>
      </c>
    </row>
    <row r="6463" spans="1:12" ht="13.95" customHeight="1" x14ac:dyDescent="0.3">
      <c r="A6463" s="94">
        <v>44712</v>
      </c>
      <c r="B6463" s="57" t="s">
        <v>391</v>
      </c>
      <c r="C6463" s="57" t="s">
        <v>113</v>
      </c>
      <c r="D6463" s="19" t="str">
        <f t="shared" si="600"/>
        <v>Defensives</v>
      </c>
      <c r="E6463" s="19" t="str">
        <f t="shared" si="601"/>
        <v>Defensives</v>
      </c>
      <c r="F6463" s="100">
        <v>1.5499999999999999E-3</v>
      </c>
      <c r="G6463" s="101">
        <v>2.286</v>
      </c>
      <c r="H6463" s="98">
        <v>6.1150000000000003E-2</v>
      </c>
      <c r="I6463" s="20">
        <f t="shared" si="602"/>
        <v>1</v>
      </c>
      <c r="J6463" s="102">
        <f t="shared" si="603"/>
        <v>6.7804024496937875E-4</v>
      </c>
      <c r="K6463" s="102">
        <f t="shared" si="604"/>
        <v>1.1088147914462448E-2</v>
      </c>
      <c r="L6463" s="96">
        <f t="shared" si="605"/>
        <v>1.5499999999999999E-3</v>
      </c>
    </row>
    <row r="6464" spans="1:12" ht="13.95" customHeight="1" x14ac:dyDescent="0.3">
      <c r="A6464" s="94">
        <v>44742</v>
      </c>
      <c r="B6464" s="57" t="s">
        <v>391</v>
      </c>
      <c r="C6464" s="57" t="s">
        <v>113</v>
      </c>
      <c r="D6464" s="19" t="str">
        <f t="shared" si="600"/>
        <v>Defensives</v>
      </c>
      <c r="E6464" s="19" t="str">
        <f t="shared" si="601"/>
        <v>Defensives</v>
      </c>
      <c r="F6464" s="100">
        <v>1.4E-3</v>
      </c>
      <c r="G6464" s="101">
        <v>3.0009999999999999</v>
      </c>
      <c r="H6464" s="98">
        <v>4.2410000000000003E-2</v>
      </c>
      <c r="I6464" s="20">
        <f t="shared" si="602"/>
        <v>1</v>
      </c>
      <c r="J6464" s="102">
        <f t="shared" si="603"/>
        <v>4.665111629456848E-4</v>
      </c>
      <c r="K6464" s="102">
        <f t="shared" si="604"/>
        <v>1.1000027421496928E-2</v>
      </c>
      <c r="L6464" s="96">
        <f t="shared" si="605"/>
        <v>1.4E-3</v>
      </c>
    </row>
    <row r="6465" spans="1:12" ht="13.95" customHeight="1" x14ac:dyDescent="0.3">
      <c r="A6465" s="94">
        <v>44773</v>
      </c>
      <c r="B6465" s="57" t="s">
        <v>391</v>
      </c>
      <c r="C6465" s="57" t="s">
        <v>113</v>
      </c>
      <c r="D6465" s="19" t="str">
        <f t="shared" si="600"/>
        <v>Defensives</v>
      </c>
      <c r="E6465" s="19" t="str">
        <f t="shared" si="601"/>
        <v>Defensives</v>
      </c>
      <c r="F6465" s="100">
        <v>1.33E-3</v>
      </c>
      <c r="G6465" s="101">
        <v>3.407</v>
      </c>
      <c r="H6465" s="98">
        <v>3.6409999999999998E-2</v>
      </c>
      <c r="I6465" s="20">
        <f t="shared" si="602"/>
        <v>1</v>
      </c>
      <c r="J6465" s="102">
        <f t="shared" si="603"/>
        <v>3.903727619606692E-4</v>
      </c>
      <c r="K6465" s="102">
        <f t="shared" si="604"/>
        <v>1.072158093822217E-2</v>
      </c>
      <c r="L6465" s="96">
        <f t="shared" si="605"/>
        <v>1.33E-3</v>
      </c>
    </row>
    <row r="6466" spans="1:12" ht="13.95" customHeight="1" x14ac:dyDescent="0.3">
      <c r="A6466" s="94">
        <v>44804</v>
      </c>
      <c r="B6466" s="57" t="s">
        <v>391</v>
      </c>
      <c r="C6466" s="57" t="s">
        <v>113</v>
      </c>
      <c r="D6466" s="19" t="str">
        <f t="shared" si="600"/>
        <v>Defensives</v>
      </c>
      <c r="E6466" s="19" t="str">
        <f t="shared" si="601"/>
        <v>Defensives</v>
      </c>
      <c r="F6466" s="100">
        <v>1.73E-3</v>
      </c>
      <c r="G6466" s="101">
        <v>4.4690000000000003</v>
      </c>
      <c r="H6466" s="98">
        <v>2.1870000000000001E-2</v>
      </c>
      <c r="I6466" s="20">
        <f t="shared" si="602"/>
        <v>1</v>
      </c>
      <c r="J6466" s="102">
        <f t="shared" si="603"/>
        <v>3.8711121056164688E-4</v>
      </c>
      <c r="K6466" s="102">
        <f t="shared" si="604"/>
        <v>1.7700558324720936E-2</v>
      </c>
      <c r="L6466" s="96">
        <f t="shared" si="605"/>
        <v>1.73E-3</v>
      </c>
    </row>
    <row r="6467" spans="1:12" ht="13.95" customHeight="1" x14ac:dyDescent="0.3">
      <c r="A6467" s="94">
        <v>44834</v>
      </c>
      <c r="B6467" s="57" t="s">
        <v>391</v>
      </c>
      <c r="C6467" s="57" t="s">
        <v>113</v>
      </c>
      <c r="D6467" s="19" t="str">
        <f t="shared" si="600"/>
        <v>Defensives</v>
      </c>
      <c r="E6467" s="19" t="str">
        <f t="shared" si="601"/>
        <v>Defensives</v>
      </c>
      <c r="F6467" s="100">
        <v>1.47E-3</v>
      </c>
      <c r="G6467" s="101">
        <v>4.58</v>
      </c>
      <c r="H6467" s="98">
        <v>2.265E-2</v>
      </c>
      <c r="I6467" s="20">
        <f t="shared" si="602"/>
        <v>1</v>
      </c>
      <c r="J6467" s="102">
        <f t="shared" si="603"/>
        <v>3.2096069868995633E-4</v>
      </c>
      <c r="K6467" s="102">
        <f t="shared" si="604"/>
        <v>1.4170450273287255E-2</v>
      </c>
      <c r="L6467" s="96">
        <f t="shared" si="605"/>
        <v>1.47E-3</v>
      </c>
    </row>
    <row r="6468" spans="1:12" ht="13.95" customHeight="1" x14ac:dyDescent="0.3">
      <c r="A6468" s="94">
        <v>44865</v>
      </c>
      <c r="B6468" s="57" t="s">
        <v>391</v>
      </c>
      <c r="C6468" s="57" t="s">
        <v>113</v>
      </c>
      <c r="D6468" s="19" t="str">
        <f t="shared" si="600"/>
        <v>Defensives</v>
      </c>
      <c r="E6468" s="19" t="str">
        <f t="shared" si="601"/>
        <v>Defensives</v>
      </c>
      <c r="F6468" s="100">
        <v>1.5900000000000001E-3</v>
      </c>
      <c r="G6468" s="101">
        <v>5.3780000000000001</v>
      </c>
      <c r="H6468" s="98">
        <v>1.976E-2</v>
      </c>
      <c r="I6468" s="20">
        <f t="shared" si="602"/>
        <v>1</v>
      </c>
      <c r="J6468" s="102">
        <f t="shared" si="603"/>
        <v>2.9564894012644108E-4</v>
      </c>
      <c r="K6468" s="102">
        <f t="shared" si="604"/>
        <v>1.4961990897087099E-2</v>
      </c>
      <c r="L6468" s="96">
        <f t="shared" si="605"/>
        <v>1.5900000000000001E-3</v>
      </c>
    </row>
    <row r="6469" spans="1:12" ht="13.95" customHeight="1" x14ac:dyDescent="0.3">
      <c r="A6469" s="94">
        <v>44895</v>
      </c>
      <c r="B6469" s="57" t="s">
        <v>391</v>
      </c>
      <c r="C6469" s="57" t="s">
        <v>113</v>
      </c>
      <c r="D6469" s="19" t="str">
        <f t="shared" ref="D6469:D6532" si="606">VLOOKUP(C6469,GicsMap,2,FALSE)</f>
        <v>Defensives</v>
      </c>
      <c r="E6469" s="19" t="str">
        <f t="shared" ref="E6469:E6532" si="607">IF(D6469="Cyclicals",IF(COUNTIF(GlobalList,B6469)&gt;0,"WEG &amp; Embraer","Cyclicals ex-WEG &amp; Embraer"),D6469)</f>
        <v>Defensives</v>
      </c>
      <c r="F6469" s="100">
        <v>1.57E-3</v>
      </c>
      <c r="G6469" s="101">
        <v>4.3600000000000003</v>
      </c>
      <c r="H6469" s="98">
        <v>2.214E-2</v>
      </c>
      <c r="I6469" s="20">
        <f t="shared" ref="I6469:I6532" si="608">IF(AND(ISNUMBER(G6469),ISNUMBER(H6469),G6469&gt;=PEmin,G6469&lt;=PEmax,H6469&gt;=ROEmin,H6469&lt;=ROEmax),1,0)</f>
        <v>1</v>
      </c>
      <c r="J6469" s="102">
        <f t="shared" ref="J6469:J6532" si="609">IF(I6469=1,F6469/G6469,0)</f>
        <v>3.6009174311926604E-4</v>
      </c>
      <c r="K6469" s="102">
        <f t="shared" ref="K6469:K6532" si="610">IF(I6469=1,J6469/H6469,0)</f>
        <v>1.6264306373950588E-2</v>
      </c>
      <c r="L6469" s="96">
        <f t="shared" ref="L6469:L6532" si="611">I6469*F6469</f>
        <v>1.57E-3</v>
      </c>
    </row>
    <row r="6470" spans="1:12" ht="13.95" customHeight="1" x14ac:dyDescent="0.3">
      <c r="A6470" s="94">
        <v>44926</v>
      </c>
      <c r="B6470" s="57" t="s">
        <v>391</v>
      </c>
      <c r="C6470" s="57" t="s">
        <v>113</v>
      </c>
      <c r="D6470" s="19" t="str">
        <f t="shared" si="606"/>
        <v>Defensives</v>
      </c>
      <c r="E6470" s="19" t="str">
        <f t="shared" si="607"/>
        <v>Defensives</v>
      </c>
      <c r="F6470" s="100">
        <v>1.34E-3</v>
      </c>
      <c r="G6470" s="101">
        <v>3.6379999999999999</v>
      </c>
      <c r="H6470" s="98">
        <v>1.95E-2</v>
      </c>
      <c r="I6470" s="20">
        <f t="shared" si="608"/>
        <v>1</v>
      </c>
      <c r="J6470" s="102">
        <f t="shared" si="609"/>
        <v>3.6833424958768559E-4</v>
      </c>
      <c r="K6470" s="102">
        <f t="shared" si="610"/>
        <v>1.888893587629157E-2</v>
      </c>
      <c r="L6470" s="96">
        <f t="shared" si="611"/>
        <v>1.34E-3</v>
      </c>
    </row>
    <row r="6471" spans="1:12" ht="13.95" customHeight="1" x14ac:dyDescent="0.3">
      <c r="A6471" s="94">
        <v>44957</v>
      </c>
      <c r="B6471" s="57" t="s">
        <v>391</v>
      </c>
      <c r="C6471" s="57" t="s">
        <v>113</v>
      </c>
      <c r="D6471" s="19" t="str">
        <f t="shared" si="606"/>
        <v>Defensives</v>
      </c>
      <c r="E6471" s="19" t="str">
        <f t="shared" si="607"/>
        <v>Defensives</v>
      </c>
      <c r="F6471" s="100">
        <v>1.6299999999999999E-3</v>
      </c>
      <c r="G6471" s="101">
        <v>3.9020000000000001</v>
      </c>
      <c r="H6471" s="98">
        <v>2.436E-2</v>
      </c>
      <c r="I6471" s="20">
        <f t="shared" si="608"/>
        <v>1</v>
      </c>
      <c r="J6471" s="102">
        <f t="shared" si="609"/>
        <v>4.1773449513070218E-4</v>
      </c>
      <c r="K6471" s="102">
        <f t="shared" si="610"/>
        <v>1.7148378289437691E-2</v>
      </c>
      <c r="L6471" s="96">
        <f t="shared" si="611"/>
        <v>1.6299999999999999E-3</v>
      </c>
    </row>
    <row r="6472" spans="1:12" ht="13.95" customHeight="1" x14ac:dyDescent="0.3">
      <c r="A6472" s="94">
        <v>44985</v>
      </c>
      <c r="B6472" s="57" t="s">
        <v>391</v>
      </c>
      <c r="C6472" s="57" t="s">
        <v>113</v>
      </c>
      <c r="D6472" s="19" t="str">
        <f t="shared" si="606"/>
        <v>Defensives</v>
      </c>
      <c r="E6472" s="19" t="str">
        <f t="shared" si="607"/>
        <v>Defensives</v>
      </c>
      <c r="F6472" s="100">
        <v>1.33E-3</v>
      </c>
      <c r="G6472" s="101">
        <v>3.1120000000000001</v>
      </c>
      <c r="H6472" s="98">
        <v>1.5959999999999998E-2</v>
      </c>
      <c r="I6472" s="20">
        <f t="shared" si="608"/>
        <v>1</v>
      </c>
      <c r="J6472" s="102">
        <f t="shared" si="609"/>
        <v>4.2737789203084833E-4</v>
      </c>
      <c r="K6472" s="102">
        <f t="shared" si="610"/>
        <v>2.6778063410454158E-2</v>
      </c>
      <c r="L6472" s="96">
        <f t="shared" si="611"/>
        <v>1.33E-3</v>
      </c>
    </row>
    <row r="6473" spans="1:12" ht="13.95" customHeight="1" x14ac:dyDescent="0.3">
      <c r="A6473" s="94">
        <v>45016</v>
      </c>
      <c r="B6473" s="57" t="s">
        <v>391</v>
      </c>
      <c r="C6473" s="57" t="s">
        <v>113</v>
      </c>
      <c r="D6473" s="19" t="str">
        <f t="shared" si="606"/>
        <v>Defensives</v>
      </c>
      <c r="E6473" s="19" t="str">
        <f t="shared" si="607"/>
        <v>Defensives</v>
      </c>
      <c r="F6473" s="100">
        <v>1.2999999999999999E-3</v>
      </c>
      <c r="G6473" s="101">
        <v>3.5139999999999998</v>
      </c>
      <c r="H6473" s="98">
        <v>4.6100000000000004E-3</v>
      </c>
      <c r="I6473" s="20">
        <f t="shared" si="608"/>
        <v>0</v>
      </c>
      <c r="J6473" s="102">
        <f t="shared" si="609"/>
        <v>0</v>
      </c>
      <c r="K6473" s="102">
        <f t="shared" si="610"/>
        <v>0</v>
      </c>
      <c r="L6473" s="96">
        <f t="shared" si="611"/>
        <v>0</v>
      </c>
    </row>
    <row r="6474" spans="1:12" ht="13.95" customHeight="1" x14ac:dyDescent="0.3">
      <c r="A6474" s="94">
        <v>45046</v>
      </c>
      <c r="B6474" s="57" t="s">
        <v>391</v>
      </c>
      <c r="C6474" s="57" t="s">
        <v>113</v>
      </c>
      <c r="D6474" s="19" t="str">
        <f t="shared" si="606"/>
        <v>Defensives</v>
      </c>
      <c r="E6474" s="19" t="str">
        <f t="shared" si="607"/>
        <v>Defensives</v>
      </c>
      <c r="F6474" s="100">
        <v>1.2899999999999999E-3</v>
      </c>
      <c r="G6474" s="101">
        <v>9.5129999999999999</v>
      </c>
      <c r="H6474" s="98">
        <v>-1.085E-2</v>
      </c>
      <c r="I6474" s="20">
        <f t="shared" si="608"/>
        <v>0</v>
      </c>
      <c r="J6474" s="102">
        <f t="shared" si="609"/>
        <v>0</v>
      </c>
      <c r="K6474" s="102">
        <f t="shared" si="610"/>
        <v>0</v>
      </c>
      <c r="L6474" s="96">
        <f t="shared" si="611"/>
        <v>0</v>
      </c>
    </row>
    <row r="6475" spans="1:12" ht="13.95" customHeight="1" x14ac:dyDescent="0.3">
      <c r="A6475" s="94">
        <v>45077</v>
      </c>
      <c r="B6475" s="57" t="s">
        <v>391</v>
      </c>
      <c r="C6475" s="57" t="s">
        <v>113</v>
      </c>
      <c r="D6475" s="19" t="str">
        <f t="shared" si="606"/>
        <v>Defensives</v>
      </c>
      <c r="E6475" s="19" t="str">
        <f t="shared" si="607"/>
        <v>Defensives</v>
      </c>
      <c r="F6475" s="100">
        <v>1.3500000000000001E-3</v>
      </c>
      <c r="G6475" s="101">
        <v>10.651999999999999</v>
      </c>
      <c r="H6475" s="98">
        <v>-7.9500000000000005E-3</v>
      </c>
      <c r="I6475" s="20">
        <f t="shared" si="608"/>
        <v>0</v>
      </c>
      <c r="J6475" s="102">
        <f t="shared" si="609"/>
        <v>0</v>
      </c>
      <c r="K6475" s="102">
        <f t="shared" si="610"/>
        <v>0</v>
      </c>
      <c r="L6475" s="96">
        <f t="shared" si="611"/>
        <v>0</v>
      </c>
    </row>
    <row r="6476" spans="1:12" ht="13.95" customHeight="1" x14ac:dyDescent="0.3">
      <c r="A6476" s="94">
        <v>45107</v>
      </c>
      <c r="B6476" s="57" t="s">
        <v>391</v>
      </c>
      <c r="C6476" s="57" t="s">
        <v>113</v>
      </c>
      <c r="D6476" s="19" t="str">
        <f t="shared" si="606"/>
        <v>Defensives</v>
      </c>
      <c r="E6476" s="19" t="str">
        <f t="shared" si="607"/>
        <v>Defensives</v>
      </c>
      <c r="F6476" s="100">
        <v>1.4400000000000001E-3</v>
      </c>
      <c r="G6476" s="101">
        <v>37.426000000000002</v>
      </c>
      <c r="H6476" s="98">
        <v>-2.232E-2</v>
      </c>
      <c r="I6476" s="20">
        <f t="shared" si="608"/>
        <v>0</v>
      </c>
      <c r="J6476" s="102">
        <f t="shared" si="609"/>
        <v>0</v>
      </c>
      <c r="K6476" s="102">
        <f t="shared" si="610"/>
        <v>0</v>
      </c>
      <c r="L6476" s="96">
        <f t="shared" si="611"/>
        <v>0</v>
      </c>
    </row>
    <row r="6477" spans="1:12" ht="13.95" customHeight="1" x14ac:dyDescent="0.3">
      <c r="A6477" s="94">
        <v>45138</v>
      </c>
      <c r="B6477" s="57" t="s">
        <v>391</v>
      </c>
      <c r="C6477" s="57" t="s">
        <v>113</v>
      </c>
      <c r="D6477" s="19" t="str">
        <f t="shared" si="606"/>
        <v>Defensives</v>
      </c>
      <c r="E6477" s="19" t="str">
        <f t="shared" si="607"/>
        <v>Defensives</v>
      </c>
      <c r="F6477" s="100">
        <v>1.5399999999999999E-3</v>
      </c>
      <c r="G6477" s="101">
        <v>34.936999999999998</v>
      </c>
      <c r="H6477" s="98">
        <v>-2.7969999999999998E-2</v>
      </c>
      <c r="I6477" s="20">
        <f t="shared" si="608"/>
        <v>0</v>
      </c>
      <c r="J6477" s="102">
        <f t="shared" si="609"/>
        <v>0</v>
      </c>
      <c r="K6477" s="102">
        <f t="shared" si="610"/>
        <v>0</v>
      </c>
      <c r="L6477" s="96">
        <f t="shared" si="611"/>
        <v>0</v>
      </c>
    </row>
    <row r="6478" spans="1:12" ht="13.95" customHeight="1" x14ac:dyDescent="0.3">
      <c r="A6478" s="94">
        <v>45169</v>
      </c>
      <c r="B6478" s="57" t="s">
        <v>391</v>
      </c>
      <c r="C6478" s="57" t="s">
        <v>113</v>
      </c>
      <c r="D6478" s="19" t="str">
        <f t="shared" si="606"/>
        <v>Defensives</v>
      </c>
      <c r="E6478" s="19" t="str">
        <f t="shared" si="607"/>
        <v>Defensives</v>
      </c>
      <c r="F6478" s="100">
        <v>3.8999999999999999E-4</v>
      </c>
      <c r="G6478" s="101">
        <v>34.936999999999998</v>
      </c>
      <c r="H6478" s="98">
        <v>-5.4880000000000012E-2</v>
      </c>
      <c r="I6478" s="20">
        <f t="shared" si="608"/>
        <v>0</v>
      </c>
      <c r="J6478" s="102">
        <f t="shared" si="609"/>
        <v>0</v>
      </c>
      <c r="K6478" s="102">
        <f t="shared" si="610"/>
        <v>0</v>
      </c>
      <c r="L6478" s="96">
        <f t="shared" si="611"/>
        <v>0</v>
      </c>
    </row>
    <row r="6479" spans="1:12" ht="13.95" customHeight="1" x14ac:dyDescent="0.3">
      <c r="A6479" s="94">
        <v>45199</v>
      </c>
      <c r="B6479" s="57" t="s">
        <v>391</v>
      </c>
      <c r="C6479" s="57" t="s">
        <v>113</v>
      </c>
      <c r="D6479" s="19" t="str">
        <f t="shared" si="606"/>
        <v>Defensives</v>
      </c>
      <c r="E6479" s="19" t="str">
        <f t="shared" si="607"/>
        <v>Defensives</v>
      </c>
      <c r="F6479" s="100">
        <v>2.7E-4</v>
      </c>
      <c r="G6479" s="101">
        <v>34.936999999999998</v>
      </c>
      <c r="H6479" s="98">
        <v>-7.8100000000000003E-2</v>
      </c>
      <c r="I6479" s="20">
        <f t="shared" si="608"/>
        <v>0</v>
      </c>
      <c r="J6479" s="102">
        <f t="shared" si="609"/>
        <v>0</v>
      </c>
      <c r="K6479" s="102">
        <f t="shared" si="610"/>
        <v>0</v>
      </c>
      <c r="L6479" s="96">
        <f t="shared" si="611"/>
        <v>0</v>
      </c>
    </row>
    <row r="6480" spans="1:12" ht="13.95" customHeight="1" x14ac:dyDescent="0.3">
      <c r="A6480" s="94">
        <v>45230</v>
      </c>
      <c r="B6480" s="57" t="s">
        <v>391</v>
      </c>
      <c r="C6480" s="57" t="s">
        <v>113</v>
      </c>
      <c r="D6480" s="19" t="str">
        <f t="shared" si="606"/>
        <v>Defensives</v>
      </c>
      <c r="E6480" s="19" t="str">
        <f t="shared" si="607"/>
        <v>Defensives</v>
      </c>
      <c r="F6480" s="100">
        <v>2.9E-4</v>
      </c>
      <c r="G6480" s="101">
        <v>34.936999999999998</v>
      </c>
      <c r="H6480" s="98">
        <v>-7.8170000000000003E-2</v>
      </c>
      <c r="I6480" s="20">
        <f t="shared" si="608"/>
        <v>0</v>
      </c>
      <c r="J6480" s="102">
        <f t="shared" si="609"/>
        <v>0</v>
      </c>
      <c r="K6480" s="102">
        <f t="shared" si="610"/>
        <v>0</v>
      </c>
      <c r="L6480" s="96">
        <f t="shared" si="611"/>
        <v>0</v>
      </c>
    </row>
    <row r="6481" spans="1:12" ht="13.95" customHeight="1" x14ac:dyDescent="0.3">
      <c r="A6481" s="94">
        <v>45260</v>
      </c>
      <c r="B6481" s="57" t="s">
        <v>391</v>
      </c>
      <c r="C6481" s="57" t="s">
        <v>113</v>
      </c>
      <c r="D6481" s="19" t="str">
        <f t="shared" si="606"/>
        <v>Defensives</v>
      </c>
      <c r="E6481" s="19" t="str">
        <f t="shared" si="607"/>
        <v>Defensives</v>
      </c>
      <c r="F6481" s="100">
        <v>2.4000000000000001E-4</v>
      </c>
      <c r="G6481" s="101">
        <v>34.936999999999998</v>
      </c>
      <c r="H6481" s="98">
        <v>-7.1859999999999993E-2</v>
      </c>
      <c r="I6481" s="20">
        <f t="shared" si="608"/>
        <v>0</v>
      </c>
      <c r="J6481" s="102">
        <f t="shared" si="609"/>
        <v>0</v>
      </c>
      <c r="K6481" s="102">
        <f t="shared" si="610"/>
        <v>0</v>
      </c>
      <c r="L6481" s="96">
        <f t="shared" si="611"/>
        <v>0</v>
      </c>
    </row>
    <row r="6482" spans="1:12" ht="13.95" customHeight="1" x14ac:dyDescent="0.3">
      <c r="A6482" s="94">
        <v>45291</v>
      </c>
      <c r="B6482" s="57" t="s">
        <v>391</v>
      </c>
      <c r="C6482" s="57" t="s">
        <v>113</v>
      </c>
      <c r="D6482" s="19" t="str">
        <f t="shared" si="606"/>
        <v>Defensives</v>
      </c>
      <c r="E6482" s="19" t="str">
        <f t="shared" si="607"/>
        <v>Defensives</v>
      </c>
      <c r="F6482" s="100">
        <v>2.7999999999999998E-4</v>
      </c>
      <c r="G6482" s="101">
        <v>34.936999999999998</v>
      </c>
      <c r="H6482" s="98">
        <v>-8.5679999999999992E-2</v>
      </c>
      <c r="I6482" s="20">
        <f t="shared" si="608"/>
        <v>0</v>
      </c>
      <c r="J6482" s="102">
        <f t="shared" si="609"/>
        <v>0</v>
      </c>
      <c r="K6482" s="102">
        <f t="shared" si="610"/>
        <v>0</v>
      </c>
      <c r="L6482" s="96">
        <f t="shared" si="611"/>
        <v>0</v>
      </c>
    </row>
    <row r="6483" spans="1:12" ht="13.95" customHeight="1" x14ac:dyDescent="0.3">
      <c r="A6483" s="94">
        <v>45322</v>
      </c>
      <c r="B6483" s="57" t="s">
        <v>391</v>
      </c>
      <c r="C6483" s="57" t="s">
        <v>113</v>
      </c>
      <c r="D6483" s="19" t="str">
        <f t="shared" si="606"/>
        <v>Defensives</v>
      </c>
      <c r="E6483" s="19" t="str">
        <f t="shared" si="607"/>
        <v>Defensives</v>
      </c>
      <c r="F6483" s="100">
        <v>2.9E-4</v>
      </c>
      <c r="G6483" s="101">
        <v>34.936999999999998</v>
      </c>
      <c r="H6483" s="98">
        <v>-7.9890000000000003E-2</v>
      </c>
      <c r="I6483" s="20">
        <f t="shared" si="608"/>
        <v>0</v>
      </c>
      <c r="J6483" s="102">
        <f t="shared" si="609"/>
        <v>0</v>
      </c>
      <c r="K6483" s="102">
        <f t="shared" si="610"/>
        <v>0</v>
      </c>
      <c r="L6483" s="96">
        <f t="shared" si="611"/>
        <v>0</v>
      </c>
    </row>
    <row r="6484" spans="1:12" ht="13.95" customHeight="1" x14ac:dyDescent="0.3">
      <c r="A6484" s="94">
        <v>45351</v>
      </c>
      <c r="B6484" s="57" t="s">
        <v>391</v>
      </c>
      <c r="C6484" s="57" t="s">
        <v>113</v>
      </c>
      <c r="D6484" s="19" t="str">
        <f t="shared" si="606"/>
        <v>Defensives</v>
      </c>
      <c r="E6484" s="19" t="str">
        <f t="shared" si="607"/>
        <v>Defensives</v>
      </c>
      <c r="F6484" s="100">
        <v>2.9E-4</v>
      </c>
      <c r="G6484" s="101">
        <v>34.936999999999998</v>
      </c>
      <c r="H6484" s="98">
        <v>-6.7369999999999999E-2</v>
      </c>
      <c r="I6484" s="20">
        <f t="shared" si="608"/>
        <v>0</v>
      </c>
      <c r="J6484" s="102">
        <f t="shared" si="609"/>
        <v>0</v>
      </c>
      <c r="K6484" s="102">
        <f t="shared" si="610"/>
        <v>0</v>
      </c>
      <c r="L6484" s="96">
        <f t="shared" si="611"/>
        <v>0</v>
      </c>
    </row>
    <row r="6485" spans="1:12" ht="13.95" customHeight="1" x14ac:dyDescent="0.3">
      <c r="A6485" s="94">
        <v>45382</v>
      </c>
      <c r="B6485" s="57" t="s">
        <v>391</v>
      </c>
      <c r="C6485" s="57" t="s">
        <v>113</v>
      </c>
      <c r="D6485" s="19" t="str">
        <f t="shared" si="606"/>
        <v>Defensives</v>
      </c>
      <c r="E6485" s="19" t="str">
        <f t="shared" si="607"/>
        <v>Defensives</v>
      </c>
      <c r="F6485" s="100">
        <v>5.1999999999999995E-4</v>
      </c>
      <c r="G6485" s="101">
        <v>34.936999999999998</v>
      </c>
      <c r="H6485" s="98">
        <v>-6.7430000000000004E-2</v>
      </c>
      <c r="I6485" s="20">
        <f t="shared" si="608"/>
        <v>0</v>
      </c>
      <c r="J6485" s="102">
        <f t="shared" si="609"/>
        <v>0</v>
      </c>
      <c r="K6485" s="102">
        <f t="shared" si="610"/>
        <v>0</v>
      </c>
      <c r="L6485" s="96">
        <f t="shared" si="611"/>
        <v>0</v>
      </c>
    </row>
    <row r="6486" spans="1:12" ht="13.95" customHeight="1" x14ac:dyDescent="0.3">
      <c r="A6486" s="94">
        <v>45412</v>
      </c>
      <c r="B6486" s="57" t="s">
        <v>391</v>
      </c>
      <c r="C6486" s="57" t="s">
        <v>113</v>
      </c>
      <c r="D6486" s="19" t="str">
        <f t="shared" si="606"/>
        <v>Defensives</v>
      </c>
      <c r="E6486" s="19" t="str">
        <f t="shared" si="607"/>
        <v>Defensives</v>
      </c>
      <c r="F6486" s="100">
        <v>5.2999999999999998E-4</v>
      </c>
      <c r="G6486" s="101">
        <v>34.936999999999998</v>
      </c>
      <c r="H6486" s="98">
        <v>-6.6059999999999994E-2</v>
      </c>
      <c r="I6486" s="20">
        <f t="shared" si="608"/>
        <v>0</v>
      </c>
      <c r="J6486" s="102">
        <f t="shared" si="609"/>
        <v>0</v>
      </c>
      <c r="K6486" s="102">
        <f t="shared" si="610"/>
        <v>0</v>
      </c>
      <c r="L6486" s="96">
        <f t="shared" si="611"/>
        <v>0</v>
      </c>
    </row>
    <row r="6487" spans="1:12" ht="13.95" customHeight="1" x14ac:dyDescent="0.3">
      <c r="A6487" s="94">
        <v>45443</v>
      </c>
      <c r="B6487" s="57" t="s">
        <v>391</v>
      </c>
      <c r="C6487" s="57" t="s">
        <v>113</v>
      </c>
      <c r="D6487" s="19" t="str">
        <f t="shared" si="606"/>
        <v>Defensives</v>
      </c>
      <c r="E6487" s="19" t="str">
        <f t="shared" si="607"/>
        <v>Defensives</v>
      </c>
      <c r="F6487" s="100">
        <v>5.4000000000000001E-4</v>
      </c>
      <c r="G6487" s="101">
        <v>34.936999999999998</v>
      </c>
      <c r="H6487" s="98">
        <v>-5.101E-2</v>
      </c>
      <c r="I6487" s="20">
        <f t="shared" si="608"/>
        <v>0</v>
      </c>
      <c r="J6487" s="102">
        <f t="shared" si="609"/>
        <v>0</v>
      </c>
      <c r="K6487" s="102">
        <f t="shared" si="610"/>
        <v>0</v>
      </c>
      <c r="L6487" s="96">
        <f t="shared" si="611"/>
        <v>0</v>
      </c>
    </row>
    <row r="6488" spans="1:12" ht="13.95" customHeight="1" x14ac:dyDescent="0.3">
      <c r="A6488" s="94">
        <v>45473</v>
      </c>
      <c r="B6488" s="57" t="s">
        <v>391</v>
      </c>
      <c r="C6488" s="57" t="s">
        <v>113</v>
      </c>
      <c r="D6488" s="19" t="str">
        <f t="shared" si="606"/>
        <v>Defensives</v>
      </c>
      <c r="E6488" s="19" t="str">
        <f t="shared" si="607"/>
        <v>Defensives</v>
      </c>
      <c r="F6488" s="100">
        <v>5.0999999999999993E-4</v>
      </c>
      <c r="G6488" s="101">
        <v>34.936999999999998</v>
      </c>
      <c r="H6488" s="98">
        <v>-5.6320000000000002E-2</v>
      </c>
      <c r="I6488" s="20">
        <f t="shared" si="608"/>
        <v>0</v>
      </c>
      <c r="J6488" s="102">
        <f t="shared" si="609"/>
        <v>0</v>
      </c>
      <c r="K6488" s="102">
        <f t="shared" si="610"/>
        <v>0</v>
      </c>
      <c r="L6488" s="96">
        <f t="shared" si="611"/>
        <v>0</v>
      </c>
    </row>
    <row r="6489" spans="1:12" ht="13.95" customHeight="1" x14ac:dyDescent="0.3">
      <c r="A6489" s="94">
        <v>45504</v>
      </c>
      <c r="B6489" s="57" t="s">
        <v>391</v>
      </c>
      <c r="C6489" s="57" t="s">
        <v>113</v>
      </c>
      <c r="D6489" s="19" t="str">
        <f t="shared" si="606"/>
        <v>Defensives</v>
      </c>
      <c r="E6489" s="19" t="str">
        <f t="shared" si="607"/>
        <v>Defensives</v>
      </c>
      <c r="F6489" s="100">
        <v>4.8000000000000001E-4</v>
      </c>
      <c r="G6489" s="101">
        <v>34.936999999999998</v>
      </c>
      <c r="H6489" s="98">
        <v>-8.3780000000000007E-2</v>
      </c>
      <c r="I6489" s="20">
        <f t="shared" si="608"/>
        <v>0</v>
      </c>
      <c r="J6489" s="102">
        <f t="shared" si="609"/>
        <v>0</v>
      </c>
      <c r="K6489" s="102">
        <f t="shared" si="610"/>
        <v>0</v>
      </c>
      <c r="L6489" s="96">
        <f t="shared" si="611"/>
        <v>0</v>
      </c>
    </row>
    <row r="6490" spans="1:12" ht="13.95" customHeight="1" x14ac:dyDescent="0.3">
      <c r="A6490" s="94">
        <v>45535</v>
      </c>
      <c r="B6490" s="57" t="s">
        <v>391</v>
      </c>
      <c r="C6490" s="57" t="s">
        <v>113</v>
      </c>
      <c r="D6490" s="19" t="str">
        <f t="shared" si="606"/>
        <v>Defensives</v>
      </c>
      <c r="E6490" s="19" t="str">
        <f t="shared" si="607"/>
        <v>Defensives</v>
      </c>
      <c r="F6490" s="100">
        <v>5.2999999999999998E-4</v>
      </c>
      <c r="G6490" s="101">
        <v>34.936999999999998</v>
      </c>
      <c r="H6490" s="98">
        <v>-7.9390000000000002E-2</v>
      </c>
      <c r="I6490" s="20">
        <f t="shared" si="608"/>
        <v>0</v>
      </c>
      <c r="J6490" s="102">
        <f t="shared" si="609"/>
        <v>0</v>
      </c>
      <c r="K6490" s="102">
        <f t="shared" si="610"/>
        <v>0</v>
      </c>
      <c r="L6490" s="96">
        <f t="shared" si="611"/>
        <v>0</v>
      </c>
    </row>
    <row r="6491" spans="1:12" ht="13.95" customHeight="1" x14ac:dyDescent="0.3">
      <c r="A6491" s="94">
        <v>45565</v>
      </c>
      <c r="B6491" s="57" t="s">
        <v>391</v>
      </c>
      <c r="C6491" s="57" t="s">
        <v>113</v>
      </c>
      <c r="D6491" s="19" t="str">
        <f t="shared" si="606"/>
        <v>Defensives</v>
      </c>
      <c r="E6491" s="19" t="str">
        <f t="shared" si="607"/>
        <v>Defensives</v>
      </c>
      <c r="F6491" s="100">
        <v>4.8999999999999998E-4</v>
      </c>
      <c r="G6491" s="101">
        <v>34.936999999999998</v>
      </c>
      <c r="H6491" s="98">
        <v>-7.6149999999999995E-2</v>
      </c>
      <c r="I6491" s="20">
        <f t="shared" si="608"/>
        <v>0</v>
      </c>
      <c r="J6491" s="102">
        <f t="shared" si="609"/>
        <v>0</v>
      </c>
      <c r="K6491" s="102">
        <f t="shared" si="610"/>
        <v>0</v>
      </c>
      <c r="L6491" s="96">
        <f t="shared" si="611"/>
        <v>0</v>
      </c>
    </row>
    <row r="6492" spans="1:12" ht="13.95" customHeight="1" x14ac:dyDescent="0.3">
      <c r="A6492" s="94">
        <v>45596</v>
      </c>
      <c r="B6492" s="57" t="s">
        <v>391</v>
      </c>
      <c r="C6492" s="57" t="s">
        <v>113</v>
      </c>
      <c r="D6492" s="19" t="str">
        <f t="shared" si="606"/>
        <v>Defensives</v>
      </c>
      <c r="E6492" s="19" t="str">
        <f t="shared" si="607"/>
        <v>Defensives</v>
      </c>
      <c r="F6492" s="100">
        <v>5.2999999999999998E-4</v>
      </c>
      <c r="G6492" s="101">
        <v>34.936999999999998</v>
      </c>
      <c r="H6492" s="98">
        <v>-8.4139999999999993E-2</v>
      </c>
      <c r="I6492" s="20">
        <f t="shared" si="608"/>
        <v>0</v>
      </c>
      <c r="J6492" s="102">
        <f t="shared" si="609"/>
        <v>0</v>
      </c>
      <c r="K6492" s="102">
        <f t="shared" si="610"/>
        <v>0</v>
      </c>
      <c r="L6492" s="96">
        <f t="shared" si="611"/>
        <v>0</v>
      </c>
    </row>
    <row r="6493" spans="1:12" ht="13.95" customHeight="1" x14ac:dyDescent="0.3">
      <c r="A6493" s="94">
        <v>45626</v>
      </c>
      <c r="B6493" s="57" t="s">
        <v>391</v>
      </c>
      <c r="C6493" s="57" t="s">
        <v>113</v>
      </c>
      <c r="D6493" s="19" t="str">
        <f t="shared" si="606"/>
        <v>Defensives</v>
      </c>
      <c r="E6493" s="19" t="str">
        <f t="shared" si="607"/>
        <v>Defensives</v>
      </c>
      <c r="F6493" s="100">
        <v>4.8000000000000001E-4</v>
      </c>
      <c r="G6493" s="101">
        <v>34.936999999999998</v>
      </c>
      <c r="H6493" s="98">
        <v>-8.6989999999999998E-2</v>
      </c>
      <c r="I6493" s="20">
        <f t="shared" si="608"/>
        <v>0</v>
      </c>
      <c r="J6493" s="102">
        <f t="shared" si="609"/>
        <v>0</v>
      </c>
      <c r="K6493" s="102">
        <f t="shared" si="610"/>
        <v>0</v>
      </c>
      <c r="L6493" s="96">
        <f t="shared" si="611"/>
        <v>0</v>
      </c>
    </row>
    <row r="6494" spans="1:12" ht="13.95" customHeight="1" x14ac:dyDescent="0.3">
      <c r="A6494" s="94">
        <v>45657</v>
      </c>
      <c r="B6494" s="57" t="s">
        <v>391</v>
      </c>
      <c r="C6494" s="57" t="s">
        <v>113</v>
      </c>
      <c r="D6494" s="19" t="str">
        <f t="shared" si="606"/>
        <v>Defensives</v>
      </c>
      <c r="E6494" s="19" t="str">
        <f t="shared" si="607"/>
        <v>Defensives</v>
      </c>
      <c r="F6494" s="100">
        <v>5.0000000000000001E-4</v>
      </c>
      <c r="G6494" s="101">
        <v>34.936999999999998</v>
      </c>
      <c r="H6494" s="98">
        <v>-7.8909999999999994E-2</v>
      </c>
      <c r="I6494" s="20">
        <f t="shared" si="608"/>
        <v>0</v>
      </c>
      <c r="J6494" s="102">
        <f t="shared" si="609"/>
        <v>0</v>
      </c>
      <c r="K6494" s="102">
        <f t="shared" si="610"/>
        <v>0</v>
      </c>
      <c r="L6494" s="96">
        <f t="shared" si="611"/>
        <v>0</v>
      </c>
    </row>
    <row r="6495" spans="1:12" ht="13.95" customHeight="1" x14ac:dyDescent="0.3">
      <c r="A6495" s="94">
        <v>45688</v>
      </c>
      <c r="B6495" s="57" t="s">
        <v>391</v>
      </c>
      <c r="C6495" s="57" t="s">
        <v>113</v>
      </c>
      <c r="D6495" s="19" t="str">
        <f t="shared" si="606"/>
        <v>Defensives</v>
      </c>
      <c r="E6495" s="19" t="str">
        <f t="shared" si="607"/>
        <v>Defensives</v>
      </c>
      <c r="F6495" s="100">
        <v>6.0999999999999997E-4</v>
      </c>
      <c r="G6495" s="101">
        <v>34.936999999999998</v>
      </c>
      <c r="H6495" s="98">
        <v>-8.8960000000000011E-2</v>
      </c>
      <c r="I6495" s="20">
        <f t="shared" si="608"/>
        <v>0</v>
      </c>
      <c r="J6495" s="102">
        <f t="shared" si="609"/>
        <v>0</v>
      </c>
      <c r="K6495" s="102">
        <f t="shared" si="610"/>
        <v>0</v>
      </c>
      <c r="L6495" s="96">
        <f t="shared" si="611"/>
        <v>0</v>
      </c>
    </row>
    <row r="6496" spans="1:12" ht="13.95" customHeight="1" x14ac:dyDescent="0.3">
      <c r="A6496" s="94">
        <v>45716</v>
      </c>
      <c r="B6496" s="57" t="s">
        <v>391</v>
      </c>
      <c r="C6496" s="57" t="s">
        <v>113</v>
      </c>
      <c r="D6496" s="19" t="str">
        <f t="shared" si="606"/>
        <v>Defensives</v>
      </c>
      <c r="E6496" s="19" t="str">
        <f t="shared" si="607"/>
        <v>Defensives</v>
      </c>
      <c r="F6496" s="100">
        <v>5.8999999999999992E-4</v>
      </c>
      <c r="G6496" s="101">
        <v>34.936999999999998</v>
      </c>
      <c r="H6496" s="98">
        <v>-0.12472999999999999</v>
      </c>
      <c r="I6496" s="20">
        <f t="shared" si="608"/>
        <v>0</v>
      </c>
      <c r="J6496" s="102">
        <f t="shared" si="609"/>
        <v>0</v>
      </c>
      <c r="K6496" s="102">
        <f t="shared" si="610"/>
        <v>0</v>
      </c>
      <c r="L6496" s="96">
        <f t="shared" si="611"/>
        <v>0</v>
      </c>
    </row>
    <row r="6497" spans="1:12" ht="13.95" customHeight="1" x14ac:dyDescent="0.3">
      <c r="A6497" s="94">
        <v>45747</v>
      </c>
      <c r="B6497" s="57" t="s">
        <v>391</v>
      </c>
      <c r="C6497" s="57" t="s">
        <v>113</v>
      </c>
      <c r="D6497" s="19" t="str">
        <f t="shared" si="606"/>
        <v>Defensives</v>
      </c>
      <c r="E6497" s="19" t="str">
        <f t="shared" si="607"/>
        <v>Defensives</v>
      </c>
      <c r="F6497" s="100">
        <v>6.8000000000000005E-4</v>
      </c>
      <c r="G6497" s="101">
        <v>34.936999999999998</v>
      </c>
      <c r="H6497" s="98">
        <v>-0.12826000000000001</v>
      </c>
      <c r="I6497" s="20">
        <f t="shared" si="608"/>
        <v>0</v>
      </c>
      <c r="J6497" s="102">
        <f t="shared" si="609"/>
        <v>0</v>
      </c>
      <c r="K6497" s="102">
        <f t="shared" si="610"/>
        <v>0</v>
      </c>
      <c r="L6497" s="96">
        <f t="shared" si="611"/>
        <v>0</v>
      </c>
    </row>
    <row r="6498" spans="1:12" ht="13.95" customHeight="1" x14ac:dyDescent="0.3">
      <c r="A6498" s="94">
        <v>45777</v>
      </c>
      <c r="B6498" s="57" t="s">
        <v>391</v>
      </c>
      <c r="C6498" s="57" t="s">
        <v>113</v>
      </c>
      <c r="D6498" s="19" t="str">
        <f t="shared" si="606"/>
        <v>Defensives</v>
      </c>
      <c r="E6498" s="19" t="str">
        <f t="shared" si="607"/>
        <v>Defensives</v>
      </c>
      <c r="F6498" s="100">
        <v>9.1E-4</v>
      </c>
      <c r="G6498" s="101">
        <v>34.936999999999998</v>
      </c>
      <c r="H6498" s="98">
        <v>-0.16195000000000001</v>
      </c>
      <c r="I6498" s="20">
        <f t="shared" si="608"/>
        <v>0</v>
      </c>
      <c r="J6498" s="102">
        <f t="shared" si="609"/>
        <v>0</v>
      </c>
      <c r="K6498" s="102">
        <f t="shared" si="610"/>
        <v>0</v>
      </c>
      <c r="L6498" s="96">
        <f t="shared" si="611"/>
        <v>0</v>
      </c>
    </row>
    <row r="6499" spans="1:12" ht="13.95" customHeight="1" x14ac:dyDescent="0.3">
      <c r="A6499" s="94">
        <v>45808</v>
      </c>
      <c r="B6499" s="57" t="s">
        <v>391</v>
      </c>
      <c r="C6499" s="57" t="s">
        <v>113</v>
      </c>
      <c r="D6499" s="19" t="str">
        <f t="shared" si="606"/>
        <v>Defensives</v>
      </c>
      <c r="E6499" s="19" t="str">
        <f t="shared" si="607"/>
        <v>Defensives</v>
      </c>
      <c r="F6499" s="100">
        <v>6.4000000000000005E-4</v>
      </c>
      <c r="G6499" s="101">
        <v>34.936999999999998</v>
      </c>
      <c r="H6499" s="98">
        <v>-0.18210999999999999</v>
      </c>
      <c r="I6499" s="20">
        <f t="shared" si="608"/>
        <v>0</v>
      </c>
      <c r="J6499" s="102">
        <f t="shared" si="609"/>
        <v>0</v>
      </c>
      <c r="K6499" s="102">
        <f t="shared" si="610"/>
        <v>0</v>
      </c>
      <c r="L6499" s="96">
        <f t="shared" si="611"/>
        <v>0</v>
      </c>
    </row>
    <row r="6500" spans="1:12" ht="13.95" customHeight="1" x14ac:dyDescent="0.3">
      <c r="A6500" s="94">
        <v>45838</v>
      </c>
      <c r="B6500" s="57" t="s">
        <v>391</v>
      </c>
      <c r="C6500" s="57" t="s">
        <v>113</v>
      </c>
      <c r="D6500" s="19" t="str">
        <f t="shared" si="606"/>
        <v>Defensives</v>
      </c>
      <c r="E6500" s="19" t="str">
        <f t="shared" si="607"/>
        <v>Defensives</v>
      </c>
      <c r="F6500" s="100">
        <v>6.6E-4</v>
      </c>
      <c r="G6500" s="101">
        <v>34.936999999999998</v>
      </c>
      <c r="H6500" s="98">
        <v>-0.18356</v>
      </c>
      <c r="I6500" s="20">
        <f t="shared" si="608"/>
        <v>0</v>
      </c>
      <c r="J6500" s="102">
        <f t="shared" si="609"/>
        <v>0</v>
      </c>
      <c r="K6500" s="102">
        <f t="shared" si="610"/>
        <v>0</v>
      </c>
      <c r="L6500" s="96">
        <f t="shared" si="611"/>
        <v>0</v>
      </c>
    </row>
    <row r="6501" spans="1:12" ht="13.95" customHeight="1" x14ac:dyDescent="0.3">
      <c r="A6501" s="94">
        <v>45869</v>
      </c>
      <c r="B6501" s="57" t="s">
        <v>391</v>
      </c>
      <c r="C6501" s="57" t="s">
        <v>113</v>
      </c>
      <c r="D6501" s="19" t="str">
        <f t="shared" si="606"/>
        <v>Defensives</v>
      </c>
      <c r="E6501" s="19" t="str">
        <f t="shared" si="607"/>
        <v>Defensives</v>
      </c>
      <c r="F6501" s="100">
        <v>7.9000000000000001E-4</v>
      </c>
      <c r="G6501" s="101">
        <v>34.936999999999998</v>
      </c>
      <c r="H6501" s="98">
        <v>-0.21912999999999999</v>
      </c>
      <c r="I6501" s="20">
        <f t="shared" si="608"/>
        <v>0</v>
      </c>
      <c r="J6501" s="102">
        <f t="shared" si="609"/>
        <v>0</v>
      </c>
      <c r="K6501" s="102">
        <f t="shared" si="610"/>
        <v>0</v>
      </c>
      <c r="L6501" s="96">
        <f t="shared" si="611"/>
        <v>0</v>
      </c>
    </row>
    <row r="6502" spans="1:12" ht="13.95" customHeight="1" x14ac:dyDescent="0.3">
      <c r="A6502" s="94">
        <v>45900</v>
      </c>
      <c r="B6502" s="57" t="s">
        <v>391</v>
      </c>
      <c r="C6502" s="57" t="s">
        <v>113</v>
      </c>
      <c r="D6502" s="19" t="str">
        <f t="shared" si="606"/>
        <v>Defensives</v>
      </c>
      <c r="E6502" s="19" t="str">
        <f t="shared" si="607"/>
        <v>Defensives</v>
      </c>
      <c r="F6502" s="100">
        <v>7.2999999999999996E-4</v>
      </c>
      <c r="G6502" s="101">
        <v>34.936999999999998</v>
      </c>
      <c r="H6502" s="98">
        <v>-0.21210000000000001</v>
      </c>
      <c r="I6502" s="20">
        <f t="shared" si="608"/>
        <v>0</v>
      </c>
      <c r="J6502" s="102">
        <f t="shared" si="609"/>
        <v>0</v>
      </c>
      <c r="K6502" s="102">
        <f t="shared" si="610"/>
        <v>0</v>
      </c>
      <c r="L6502" s="96">
        <f t="shared" si="611"/>
        <v>0</v>
      </c>
    </row>
    <row r="6503" spans="1:12" ht="13.95" customHeight="1" x14ac:dyDescent="0.3">
      <c r="A6503" s="94">
        <v>45930</v>
      </c>
      <c r="B6503" s="57" t="s">
        <v>391</v>
      </c>
      <c r="C6503" s="57" t="s">
        <v>113</v>
      </c>
      <c r="D6503" s="19" t="str">
        <f t="shared" si="606"/>
        <v>Defensives</v>
      </c>
      <c r="E6503" s="19" t="str">
        <f t="shared" si="607"/>
        <v>Defensives</v>
      </c>
      <c r="F6503" s="100">
        <v>7.9000000000000001E-4</v>
      </c>
      <c r="G6503" s="101">
        <v>34.936999999999998</v>
      </c>
      <c r="H6503" s="98">
        <v>-0.22327</v>
      </c>
      <c r="I6503" s="20">
        <f t="shared" si="608"/>
        <v>0</v>
      </c>
      <c r="J6503" s="102">
        <f t="shared" si="609"/>
        <v>0</v>
      </c>
      <c r="K6503" s="102">
        <f t="shared" si="610"/>
        <v>0</v>
      </c>
      <c r="L6503" s="96">
        <f t="shared" si="611"/>
        <v>0</v>
      </c>
    </row>
    <row r="6504" spans="1:12" ht="13.95" customHeight="1" x14ac:dyDescent="0.3">
      <c r="A6504" s="94">
        <v>45961</v>
      </c>
      <c r="B6504" s="57" t="s">
        <v>391</v>
      </c>
      <c r="C6504" s="57" t="s">
        <v>113</v>
      </c>
      <c r="D6504" s="19" t="str">
        <f t="shared" si="606"/>
        <v>Defensives</v>
      </c>
      <c r="E6504" s="19" t="str">
        <f t="shared" si="607"/>
        <v>Defensives</v>
      </c>
      <c r="F6504" s="100">
        <v>7.2999999999999996E-4</v>
      </c>
      <c r="G6504" s="101">
        <v>34.936999999999998</v>
      </c>
      <c r="H6504" s="98">
        <v>-0.19217999999999999</v>
      </c>
      <c r="I6504" s="20">
        <f t="shared" si="608"/>
        <v>0</v>
      </c>
      <c r="J6504" s="102">
        <f t="shared" si="609"/>
        <v>0</v>
      </c>
      <c r="K6504" s="102">
        <f t="shared" si="610"/>
        <v>0</v>
      </c>
      <c r="L6504" s="96">
        <f t="shared" si="611"/>
        <v>0</v>
      </c>
    </row>
    <row r="6505" spans="1:12" ht="13.95" customHeight="1" x14ac:dyDescent="0.3">
      <c r="A6505" s="94">
        <v>45991</v>
      </c>
      <c r="B6505" s="57" t="s">
        <v>391</v>
      </c>
      <c r="C6505" s="57" t="s">
        <v>113</v>
      </c>
      <c r="D6505" s="19" t="str">
        <f t="shared" si="606"/>
        <v>Defensives</v>
      </c>
      <c r="E6505" s="19" t="str">
        <f t="shared" si="607"/>
        <v>Defensives</v>
      </c>
      <c r="F6505" s="100">
        <v>7.3999999999999999E-4</v>
      </c>
      <c r="G6505" s="101">
        <v>34.936999999999998</v>
      </c>
      <c r="H6505" s="98">
        <v>-0.19008</v>
      </c>
      <c r="I6505" s="20">
        <f t="shared" si="608"/>
        <v>0</v>
      </c>
      <c r="J6505" s="102">
        <f t="shared" si="609"/>
        <v>0</v>
      </c>
      <c r="K6505" s="102">
        <f t="shared" si="610"/>
        <v>0</v>
      </c>
      <c r="L6505" s="96">
        <f t="shared" si="611"/>
        <v>0</v>
      </c>
    </row>
    <row r="6506" spans="1:12" ht="13.95" customHeight="1" x14ac:dyDescent="0.3">
      <c r="A6506" s="94">
        <v>46022</v>
      </c>
      <c r="B6506" s="57" t="s">
        <v>391</v>
      </c>
      <c r="C6506" s="57" t="s">
        <v>113</v>
      </c>
      <c r="D6506" s="19" t="str">
        <f t="shared" si="606"/>
        <v>Defensives</v>
      </c>
      <c r="E6506" s="19" t="str">
        <f t="shared" si="607"/>
        <v>Defensives</v>
      </c>
      <c r="F6506" s="100">
        <v>7.000000000000001E-4</v>
      </c>
      <c r="G6506" s="101">
        <v>34.936999999999998</v>
      </c>
      <c r="H6506" s="98">
        <v>-0.22806999999999999</v>
      </c>
      <c r="I6506" s="20">
        <f t="shared" si="608"/>
        <v>0</v>
      </c>
      <c r="J6506" s="102">
        <f t="shared" si="609"/>
        <v>0</v>
      </c>
      <c r="K6506" s="102">
        <f t="shared" si="610"/>
        <v>0</v>
      </c>
      <c r="L6506" s="96">
        <f t="shared" si="611"/>
        <v>0</v>
      </c>
    </row>
    <row r="6507" spans="1:12" ht="13.95" customHeight="1" x14ac:dyDescent="0.3">
      <c r="A6507" s="94">
        <v>46053</v>
      </c>
      <c r="B6507" s="57" t="s">
        <v>391</v>
      </c>
      <c r="C6507" s="57" t="s">
        <v>113</v>
      </c>
      <c r="D6507" s="19" t="str">
        <f t="shared" si="606"/>
        <v>Defensives</v>
      </c>
      <c r="E6507" s="19" t="str">
        <f t="shared" si="607"/>
        <v>Defensives</v>
      </c>
      <c r="F6507" s="100">
        <v>6.3000000000000003E-4</v>
      </c>
      <c r="G6507" s="101">
        <v>34.936999999999998</v>
      </c>
      <c r="H6507" s="98">
        <v>-0.23411999999999999</v>
      </c>
      <c r="I6507" s="20">
        <f t="shared" si="608"/>
        <v>0</v>
      </c>
      <c r="J6507" s="102">
        <f t="shared" si="609"/>
        <v>0</v>
      </c>
      <c r="K6507" s="102">
        <f t="shared" si="610"/>
        <v>0</v>
      </c>
      <c r="L6507" s="96">
        <f t="shared" si="611"/>
        <v>0</v>
      </c>
    </row>
    <row r="6508" spans="1:12" ht="13.95" customHeight="1" x14ac:dyDescent="0.3">
      <c r="A6508" s="94">
        <v>46081</v>
      </c>
      <c r="B6508" s="57" t="s">
        <v>391</v>
      </c>
      <c r="C6508" s="57" t="s">
        <v>113</v>
      </c>
      <c r="D6508" s="19" t="str">
        <f t="shared" si="606"/>
        <v>Defensives</v>
      </c>
      <c r="E6508" s="19" t="str">
        <f t="shared" si="607"/>
        <v>Defensives</v>
      </c>
      <c r="F6508" s="100">
        <v>4.8999999999999998E-4</v>
      </c>
      <c r="G6508" s="101">
        <v>34.936999999999998</v>
      </c>
      <c r="H6508" s="98">
        <v>-0.23513000000000001</v>
      </c>
      <c r="I6508" s="20">
        <f t="shared" si="608"/>
        <v>0</v>
      </c>
      <c r="J6508" s="102">
        <f t="shared" si="609"/>
        <v>0</v>
      </c>
      <c r="K6508" s="102">
        <f t="shared" si="610"/>
        <v>0</v>
      </c>
      <c r="L6508" s="96">
        <f t="shared" si="611"/>
        <v>0</v>
      </c>
    </row>
    <row r="6509" spans="1:12" ht="13.95" customHeight="1" x14ac:dyDescent="0.3">
      <c r="A6509" s="94">
        <v>42674</v>
      </c>
      <c r="B6509" s="57" t="s">
        <v>392</v>
      </c>
      <c r="C6509" s="57" t="s">
        <v>113</v>
      </c>
      <c r="D6509" s="19" t="str">
        <f t="shared" si="606"/>
        <v>Defensives</v>
      </c>
      <c r="E6509" s="19" t="str">
        <f t="shared" si="607"/>
        <v>Defensives</v>
      </c>
      <c r="F6509" s="100">
        <v>8.6899999999999998E-3</v>
      </c>
      <c r="G6509" s="101">
        <v>37.720999999999997</v>
      </c>
      <c r="H6509" s="98">
        <v>4.3579999999999987E-2</v>
      </c>
      <c r="I6509" s="20">
        <f t="shared" si="608"/>
        <v>1</v>
      </c>
      <c r="J6509" s="102">
        <f t="shared" si="609"/>
        <v>2.3037565281938444E-4</v>
      </c>
      <c r="K6509" s="102">
        <f t="shared" si="610"/>
        <v>5.2862701427118979E-3</v>
      </c>
      <c r="L6509" s="96">
        <f t="shared" si="611"/>
        <v>8.6899999999999998E-3</v>
      </c>
    </row>
    <row r="6510" spans="1:12" ht="13.95" customHeight="1" x14ac:dyDescent="0.3">
      <c r="A6510" s="94">
        <v>42704</v>
      </c>
      <c r="B6510" s="57" t="s">
        <v>392</v>
      </c>
      <c r="C6510" s="57" t="s">
        <v>113</v>
      </c>
      <c r="D6510" s="19" t="str">
        <f t="shared" si="606"/>
        <v>Defensives</v>
      </c>
      <c r="E6510" s="19" t="str">
        <f t="shared" si="607"/>
        <v>Defensives</v>
      </c>
      <c r="F6510" s="100">
        <v>7.9699999999999997E-3</v>
      </c>
      <c r="G6510" s="101">
        <v>30.975999999999999</v>
      </c>
      <c r="H6510" s="98">
        <v>4.2139999999999997E-2</v>
      </c>
      <c r="I6510" s="20">
        <f t="shared" si="608"/>
        <v>1</v>
      </c>
      <c r="J6510" s="102">
        <f t="shared" si="609"/>
        <v>2.5729597107438014E-4</v>
      </c>
      <c r="K6510" s="102">
        <f t="shared" si="610"/>
        <v>6.1057420758039906E-3</v>
      </c>
      <c r="L6510" s="96">
        <f t="shared" si="611"/>
        <v>7.9699999999999997E-3</v>
      </c>
    </row>
    <row r="6511" spans="1:12" ht="13.95" customHeight="1" x14ac:dyDescent="0.3">
      <c r="A6511" s="94">
        <v>42735</v>
      </c>
      <c r="B6511" s="57" t="s">
        <v>392</v>
      </c>
      <c r="C6511" s="57" t="s">
        <v>113</v>
      </c>
      <c r="D6511" s="19" t="str">
        <f t="shared" si="606"/>
        <v>Defensives</v>
      </c>
      <c r="E6511" s="19" t="str">
        <f t="shared" si="607"/>
        <v>Defensives</v>
      </c>
      <c r="F6511" s="100">
        <v>8.5599999999999999E-3</v>
      </c>
      <c r="G6511" s="101">
        <v>32.347999999999999</v>
      </c>
      <c r="H6511" s="98">
        <v>4.7399999999999998E-2</v>
      </c>
      <c r="I6511" s="20">
        <f t="shared" si="608"/>
        <v>1</v>
      </c>
      <c r="J6511" s="102">
        <f t="shared" si="609"/>
        <v>2.6462223321379994E-4</v>
      </c>
      <c r="K6511" s="102">
        <f t="shared" si="610"/>
        <v>5.5827475361561177E-3</v>
      </c>
      <c r="L6511" s="96">
        <f t="shared" si="611"/>
        <v>8.5599999999999999E-3</v>
      </c>
    </row>
    <row r="6512" spans="1:12" ht="13.95" customHeight="1" x14ac:dyDescent="0.3">
      <c r="A6512" s="94">
        <v>42766</v>
      </c>
      <c r="B6512" s="57" t="s">
        <v>392</v>
      </c>
      <c r="C6512" s="57" t="s">
        <v>113</v>
      </c>
      <c r="D6512" s="19" t="str">
        <f t="shared" si="606"/>
        <v>Defensives</v>
      </c>
      <c r="E6512" s="19" t="str">
        <f t="shared" si="607"/>
        <v>Defensives</v>
      </c>
      <c r="F6512" s="100">
        <v>8.26E-3</v>
      </c>
      <c r="G6512" s="101">
        <v>34.274999999999999</v>
      </c>
      <c r="H6512" s="98">
        <v>4.6829999999999997E-2</v>
      </c>
      <c r="I6512" s="20">
        <f t="shared" si="608"/>
        <v>1</v>
      </c>
      <c r="J6512" s="102">
        <f t="shared" si="609"/>
        <v>2.4099197665937273E-4</v>
      </c>
      <c r="K6512" s="102">
        <f t="shared" si="610"/>
        <v>5.1461024270632663E-3</v>
      </c>
      <c r="L6512" s="96">
        <f t="shared" si="611"/>
        <v>8.26E-3</v>
      </c>
    </row>
    <row r="6513" spans="1:12" ht="13.95" customHeight="1" x14ac:dyDescent="0.3">
      <c r="A6513" s="94">
        <v>42794</v>
      </c>
      <c r="B6513" s="57" t="s">
        <v>392</v>
      </c>
      <c r="C6513" s="57" t="s">
        <v>113</v>
      </c>
      <c r="D6513" s="19" t="str">
        <f t="shared" si="606"/>
        <v>Defensives</v>
      </c>
      <c r="E6513" s="19" t="str">
        <f t="shared" si="607"/>
        <v>Defensives</v>
      </c>
      <c r="F6513" s="100">
        <v>8.0499999999999999E-3</v>
      </c>
      <c r="G6513" s="101">
        <v>29.631</v>
      </c>
      <c r="H6513" s="98">
        <v>4.3540000000000002E-2</v>
      </c>
      <c r="I6513" s="20">
        <f t="shared" si="608"/>
        <v>1</v>
      </c>
      <c r="J6513" s="102">
        <f t="shared" si="609"/>
        <v>2.7167493503425468E-4</v>
      </c>
      <c r="K6513" s="102">
        <f t="shared" si="610"/>
        <v>6.2396631840664829E-3</v>
      </c>
      <c r="L6513" s="96">
        <f t="shared" si="611"/>
        <v>8.0499999999999999E-3</v>
      </c>
    </row>
    <row r="6514" spans="1:12" ht="13.95" customHeight="1" x14ac:dyDescent="0.3">
      <c r="A6514" s="94">
        <v>42825</v>
      </c>
      <c r="B6514" s="57" t="s">
        <v>392</v>
      </c>
      <c r="C6514" s="57" t="s">
        <v>113</v>
      </c>
      <c r="D6514" s="19" t="str">
        <f t="shared" si="606"/>
        <v>Defensives</v>
      </c>
      <c r="E6514" s="19" t="str">
        <f t="shared" si="607"/>
        <v>Defensives</v>
      </c>
      <c r="F6514" s="100">
        <v>8.7399999999999995E-3</v>
      </c>
      <c r="G6514" s="101">
        <v>31.123999999999999</v>
      </c>
      <c r="H6514" s="98">
        <v>4.5090000000000012E-2</v>
      </c>
      <c r="I6514" s="20">
        <f t="shared" si="608"/>
        <v>1</v>
      </c>
      <c r="J6514" s="102">
        <f t="shared" si="609"/>
        <v>2.8081223493124278E-4</v>
      </c>
      <c r="K6514" s="102">
        <f t="shared" si="610"/>
        <v>6.2278162548512466E-3</v>
      </c>
      <c r="L6514" s="96">
        <f t="shared" si="611"/>
        <v>8.7399999999999995E-3</v>
      </c>
    </row>
    <row r="6515" spans="1:12" ht="13.95" customHeight="1" x14ac:dyDescent="0.3">
      <c r="A6515" s="94">
        <v>42855</v>
      </c>
      <c r="B6515" s="57" t="s">
        <v>392</v>
      </c>
      <c r="C6515" s="57" t="s">
        <v>113</v>
      </c>
      <c r="D6515" s="19" t="str">
        <f t="shared" si="606"/>
        <v>Defensives</v>
      </c>
      <c r="E6515" s="19" t="str">
        <f t="shared" si="607"/>
        <v>Defensives</v>
      </c>
      <c r="F6515" s="100">
        <v>1.027E-2</v>
      </c>
      <c r="G6515" s="101">
        <v>33.14</v>
      </c>
      <c r="H6515" s="98">
        <v>4.7560000000000012E-2</v>
      </c>
      <c r="I6515" s="20">
        <f t="shared" si="608"/>
        <v>1</v>
      </c>
      <c r="J6515" s="102">
        <f t="shared" si="609"/>
        <v>3.0989740494870245E-4</v>
      </c>
      <c r="K6515" s="102">
        <f t="shared" si="610"/>
        <v>6.5159252512342804E-3</v>
      </c>
      <c r="L6515" s="96">
        <f t="shared" si="611"/>
        <v>1.027E-2</v>
      </c>
    </row>
    <row r="6516" spans="1:12" ht="13.95" customHeight="1" x14ac:dyDescent="0.3">
      <c r="A6516" s="94">
        <v>42886</v>
      </c>
      <c r="B6516" s="57" t="s">
        <v>392</v>
      </c>
      <c r="C6516" s="57" t="s">
        <v>113</v>
      </c>
      <c r="D6516" s="19" t="str">
        <f t="shared" si="606"/>
        <v>Defensives</v>
      </c>
      <c r="E6516" s="19" t="str">
        <f t="shared" si="607"/>
        <v>Defensives</v>
      </c>
      <c r="F6516" s="100">
        <v>1.035E-2</v>
      </c>
      <c r="G6516" s="101">
        <v>30.146000000000001</v>
      </c>
      <c r="H6516" s="98">
        <v>4.9089999999999988E-2</v>
      </c>
      <c r="I6516" s="20">
        <f t="shared" si="608"/>
        <v>1</v>
      </c>
      <c r="J6516" s="102">
        <f t="shared" si="609"/>
        <v>3.4332913155974256E-4</v>
      </c>
      <c r="K6516" s="102">
        <f t="shared" si="610"/>
        <v>6.9938710849407754E-3</v>
      </c>
      <c r="L6516" s="96">
        <f t="shared" si="611"/>
        <v>1.035E-2</v>
      </c>
    </row>
    <row r="6517" spans="1:12" ht="13.95" customHeight="1" x14ac:dyDescent="0.3">
      <c r="A6517" s="94">
        <v>42916</v>
      </c>
      <c r="B6517" s="57" t="s">
        <v>392</v>
      </c>
      <c r="C6517" s="57" t="s">
        <v>113</v>
      </c>
      <c r="D6517" s="19" t="str">
        <f t="shared" si="606"/>
        <v>Defensives</v>
      </c>
      <c r="E6517" s="19" t="str">
        <f t="shared" si="607"/>
        <v>Defensives</v>
      </c>
      <c r="F6517" s="100">
        <v>9.4699999999999993E-3</v>
      </c>
      <c r="G6517" s="101">
        <v>26.186</v>
      </c>
      <c r="H6517" s="98">
        <v>5.0180000000000002E-2</v>
      </c>
      <c r="I6517" s="20">
        <f t="shared" si="608"/>
        <v>1</v>
      </c>
      <c r="J6517" s="102">
        <f t="shared" si="609"/>
        <v>3.6164362636523331E-4</v>
      </c>
      <c r="K6517" s="102">
        <f t="shared" si="610"/>
        <v>7.2069275879879094E-3</v>
      </c>
      <c r="L6517" s="96">
        <f t="shared" si="611"/>
        <v>9.4699999999999993E-3</v>
      </c>
    </row>
    <row r="6518" spans="1:12" ht="13.95" customHeight="1" x14ac:dyDescent="0.3">
      <c r="A6518" s="94">
        <v>42947</v>
      </c>
      <c r="B6518" s="57" t="s">
        <v>392</v>
      </c>
      <c r="C6518" s="57" t="s">
        <v>113</v>
      </c>
      <c r="D6518" s="19" t="str">
        <f t="shared" si="606"/>
        <v>Defensives</v>
      </c>
      <c r="E6518" s="19" t="str">
        <f t="shared" si="607"/>
        <v>Defensives</v>
      </c>
      <c r="F6518" s="100">
        <v>1.038E-2</v>
      </c>
      <c r="G6518" s="101">
        <v>27.489000000000001</v>
      </c>
      <c r="H6518" s="98">
        <v>5.3230000000000013E-2</v>
      </c>
      <c r="I6518" s="20">
        <f t="shared" si="608"/>
        <v>1</v>
      </c>
      <c r="J6518" s="102">
        <f t="shared" si="609"/>
        <v>3.7760558768962129E-4</v>
      </c>
      <c r="K6518" s="102">
        <f t="shared" si="610"/>
        <v>7.0938491018151641E-3</v>
      </c>
      <c r="L6518" s="96">
        <f t="shared" si="611"/>
        <v>1.038E-2</v>
      </c>
    </row>
    <row r="6519" spans="1:12" ht="13.95" customHeight="1" x14ac:dyDescent="0.3">
      <c r="A6519" s="94">
        <v>42978</v>
      </c>
      <c r="B6519" s="57" t="s">
        <v>392</v>
      </c>
      <c r="C6519" s="57" t="s">
        <v>113</v>
      </c>
      <c r="D6519" s="19" t="str">
        <f t="shared" si="606"/>
        <v>Defensives</v>
      </c>
      <c r="E6519" s="19" t="str">
        <f t="shared" si="607"/>
        <v>Defensives</v>
      </c>
      <c r="F6519" s="100">
        <v>9.4599999999999997E-3</v>
      </c>
      <c r="G6519" s="101">
        <v>25.577999999999999</v>
      </c>
      <c r="H6519" s="98">
        <v>6.3810000000000006E-2</v>
      </c>
      <c r="I6519" s="20">
        <f t="shared" si="608"/>
        <v>1</v>
      </c>
      <c r="J6519" s="102">
        <f t="shared" si="609"/>
        <v>3.698490890609117E-4</v>
      </c>
      <c r="K6519" s="102">
        <f t="shared" si="610"/>
        <v>5.7960991860352869E-3</v>
      </c>
      <c r="L6519" s="96">
        <f t="shared" si="611"/>
        <v>9.4599999999999997E-3</v>
      </c>
    </row>
    <row r="6520" spans="1:12" ht="13.95" customHeight="1" x14ac:dyDescent="0.3">
      <c r="A6520" s="94">
        <v>43008</v>
      </c>
      <c r="B6520" s="57" t="s">
        <v>392</v>
      </c>
      <c r="C6520" s="57" t="s">
        <v>113</v>
      </c>
      <c r="D6520" s="19" t="str">
        <f t="shared" si="606"/>
        <v>Defensives</v>
      </c>
      <c r="E6520" s="19" t="str">
        <f t="shared" si="607"/>
        <v>Defensives</v>
      </c>
      <c r="F6520" s="100">
        <v>9.5300000000000003E-3</v>
      </c>
      <c r="G6520" s="101">
        <v>25.850999999999999</v>
      </c>
      <c r="H6520" s="98">
        <v>6.6600000000000006E-2</v>
      </c>
      <c r="I6520" s="20">
        <f t="shared" si="608"/>
        <v>1</v>
      </c>
      <c r="J6520" s="102">
        <f t="shared" si="609"/>
        <v>3.6865111601098603E-4</v>
      </c>
      <c r="K6520" s="102">
        <f t="shared" si="610"/>
        <v>5.5353020422069972E-3</v>
      </c>
      <c r="L6520" s="96">
        <f t="shared" si="611"/>
        <v>9.5300000000000003E-3</v>
      </c>
    </row>
    <row r="6521" spans="1:12" ht="13.95" customHeight="1" x14ac:dyDescent="0.3">
      <c r="A6521" s="94">
        <v>43039</v>
      </c>
      <c r="B6521" s="57" t="s">
        <v>392</v>
      </c>
      <c r="C6521" s="57" t="s">
        <v>113</v>
      </c>
      <c r="D6521" s="19" t="str">
        <f t="shared" si="606"/>
        <v>Defensives</v>
      </c>
      <c r="E6521" s="19" t="str">
        <f t="shared" si="607"/>
        <v>Defensives</v>
      </c>
      <c r="F6521" s="100">
        <v>9.58E-3</v>
      </c>
      <c r="G6521" s="101">
        <v>24.091999999999999</v>
      </c>
      <c r="H6521" s="98">
        <v>7.9909999999999995E-2</v>
      </c>
      <c r="I6521" s="20">
        <f t="shared" si="608"/>
        <v>1</v>
      </c>
      <c r="J6521" s="102">
        <f t="shared" si="609"/>
        <v>3.9764237091150591E-4</v>
      </c>
      <c r="K6521" s="102">
        <f t="shared" si="610"/>
        <v>4.9761277801464885E-3</v>
      </c>
      <c r="L6521" s="96">
        <f t="shared" si="611"/>
        <v>9.58E-3</v>
      </c>
    </row>
    <row r="6522" spans="1:12" ht="13.95" customHeight="1" x14ac:dyDescent="0.3">
      <c r="A6522" s="94">
        <v>43069</v>
      </c>
      <c r="B6522" s="57" t="s">
        <v>392</v>
      </c>
      <c r="C6522" s="57" t="s">
        <v>113</v>
      </c>
      <c r="D6522" s="19" t="str">
        <f t="shared" si="606"/>
        <v>Defensives</v>
      </c>
      <c r="E6522" s="19" t="str">
        <f t="shared" si="607"/>
        <v>Defensives</v>
      </c>
      <c r="F6522" s="100">
        <v>9.3400000000000011E-3</v>
      </c>
      <c r="G6522" s="101">
        <v>22.599</v>
      </c>
      <c r="H6522" s="98">
        <v>9.4350000000000003E-2</v>
      </c>
      <c r="I6522" s="20">
        <f t="shared" si="608"/>
        <v>1</v>
      </c>
      <c r="J6522" s="102">
        <f t="shared" si="609"/>
        <v>4.1329262356741455E-4</v>
      </c>
      <c r="K6522" s="102">
        <f t="shared" si="610"/>
        <v>4.3804199636185964E-3</v>
      </c>
      <c r="L6522" s="96">
        <f t="shared" si="611"/>
        <v>9.3400000000000011E-3</v>
      </c>
    </row>
    <row r="6523" spans="1:12" ht="13.95" customHeight="1" x14ac:dyDescent="0.3">
      <c r="A6523" s="94">
        <v>43100</v>
      </c>
      <c r="B6523" s="57" t="s">
        <v>392</v>
      </c>
      <c r="C6523" s="57" t="s">
        <v>113</v>
      </c>
      <c r="D6523" s="19" t="str">
        <f t="shared" si="606"/>
        <v>Defensives</v>
      </c>
      <c r="E6523" s="19" t="str">
        <f t="shared" si="607"/>
        <v>Defensives</v>
      </c>
      <c r="F6523" s="100">
        <v>9.3600000000000003E-3</v>
      </c>
      <c r="G6523" s="101">
        <v>24.332000000000001</v>
      </c>
      <c r="H6523" s="98">
        <v>8.4779999999999994E-2</v>
      </c>
      <c r="I6523" s="20">
        <f t="shared" si="608"/>
        <v>1</v>
      </c>
      <c r="J6523" s="102">
        <f t="shared" si="609"/>
        <v>3.8467861252671382E-4</v>
      </c>
      <c r="K6523" s="102">
        <f t="shared" si="610"/>
        <v>4.5373745285057073E-3</v>
      </c>
      <c r="L6523" s="96">
        <f t="shared" si="611"/>
        <v>9.3600000000000003E-3</v>
      </c>
    </row>
    <row r="6524" spans="1:12" ht="13.95" customHeight="1" x14ac:dyDescent="0.3">
      <c r="A6524" s="94">
        <v>43131</v>
      </c>
      <c r="B6524" s="57" t="s">
        <v>392</v>
      </c>
      <c r="C6524" s="57" t="s">
        <v>113</v>
      </c>
      <c r="D6524" s="19" t="str">
        <f t="shared" si="606"/>
        <v>Defensives</v>
      </c>
      <c r="E6524" s="19" t="str">
        <f t="shared" si="607"/>
        <v>Defensives</v>
      </c>
      <c r="F6524" s="100">
        <v>8.1799999999999998E-3</v>
      </c>
      <c r="G6524" s="101">
        <v>22.954999999999998</v>
      </c>
      <c r="H6524" s="98">
        <v>8.2919999999999994E-2</v>
      </c>
      <c r="I6524" s="20">
        <f t="shared" si="608"/>
        <v>1</v>
      </c>
      <c r="J6524" s="102">
        <f t="shared" si="609"/>
        <v>3.563493792202135E-4</v>
      </c>
      <c r="K6524" s="102">
        <f t="shared" si="610"/>
        <v>4.2975081912712682E-3</v>
      </c>
      <c r="L6524" s="96">
        <f t="shared" si="611"/>
        <v>8.1799999999999998E-3</v>
      </c>
    </row>
    <row r="6525" spans="1:12" ht="13.95" customHeight="1" x14ac:dyDescent="0.3">
      <c r="A6525" s="94">
        <v>43159</v>
      </c>
      <c r="B6525" s="57" t="s">
        <v>392</v>
      </c>
      <c r="C6525" s="57" t="s">
        <v>113</v>
      </c>
      <c r="D6525" s="19" t="str">
        <f t="shared" si="606"/>
        <v>Defensives</v>
      </c>
      <c r="E6525" s="19" t="str">
        <f t="shared" si="607"/>
        <v>Defensives</v>
      </c>
      <c r="F6525" s="100">
        <v>7.5700000000000003E-3</v>
      </c>
      <c r="G6525" s="101">
        <v>20.556000000000001</v>
      </c>
      <c r="H6525" s="98">
        <v>7.9480000000000009E-2</v>
      </c>
      <c r="I6525" s="20">
        <f t="shared" si="608"/>
        <v>1</v>
      </c>
      <c r="J6525" s="102">
        <f t="shared" si="609"/>
        <v>3.6826230784199263E-4</v>
      </c>
      <c r="K6525" s="102">
        <f t="shared" si="610"/>
        <v>4.6333959215147536E-3</v>
      </c>
      <c r="L6525" s="96">
        <f t="shared" si="611"/>
        <v>7.5700000000000003E-3</v>
      </c>
    </row>
    <row r="6526" spans="1:12" ht="13.95" customHeight="1" x14ac:dyDescent="0.3">
      <c r="A6526" s="94">
        <v>43190</v>
      </c>
      <c r="B6526" s="57" t="s">
        <v>392</v>
      </c>
      <c r="C6526" s="57" t="s">
        <v>113</v>
      </c>
      <c r="D6526" s="19" t="str">
        <f t="shared" si="606"/>
        <v>Defensives</v>
      </c>
      <c r="E6526" s="19" t="str">
        <f t="shared" si="607"/>
        <v>Defensives</v>
      </c>
      <c r="F6526" s="100">
        <v>7.4999999999999997E-3</v>
      </c>
      <c r="G6526" s="101">
        <v>19.498000000000001</v>
      </c>
      <c r="H6526" s="98">
        <v>8.0680000000000002E-2</v>
      </c>
      <c r="I6526" s="20">
        <f t="shared" si="608"/>
        <v>1</v>
      </c>
      <c r="J6526" s="102">
        <f t="shared" si="609"/>
        <v>3.8465483639347624E-4</v>
      </c>
      <c r="K6526" s="102">
        <f t="shared" si="610"/>
        <v>4.7676603420113567E-3</v>
      </c>
      <c r="L6526" s="96">
        <f t="shared" si="611"/>
        <v>7.4999999999999997E-3</v>
      </c>
    </row>
    <row r="6527" spans="1:12" ht="13.95" customHeight="1" x14ac:dyDescent="0.3">
      <c r="A6527" s="94">
        <v>43220</v>
      </c>
      <c r="B6527" s="57" t="s">
        <v>392</v>
      </c>
      <c r="C6527" s="57" t="s">
        <v>113</v>
      </c>
      <c r="D6527" s="19" t="str">
        <f t="shared" si="606"/>
        <v>Defensives</v>
      </c>
      <c r="E6527" s="19" t="str">
        <f t="shared" si="607"/>
        <v>Defensives</v>
      </c>
      <c r="F6527" s="100">
        <v>8.7399999999999995E-3</v>
      </c>
      <c r="G6527" s="101">
        <v>22.927</v>
      </c>
      <c r="H6527" s="98">
        <v>8.2720000000000002E-2</v>
      </c>
      <c r="I6527" s="20">
        <f t="shared" si="608"/>
        <v>1</v>
      </c>
      <c r="J6527" s="102">
        <f t="shared" si="609"/>
        <v>3.8120992716011689E-4</v>
      </c>
      <c r="K6527" s="102">
        <f t="shared" si="610"/>
        <v>4.6084372238892274E-3</v>
      </c>
      <c r="L6527" s="96">
        <f t="shared" si="611"/>
        <v>8.7399999999999995E-3</v>
      </c>
    </row>
    <row r="6528" spans="1:12" ht="13.95" customHeight="1" x14ac:dyDescent="0.3">
      <c r="A6528" s="94">
        <v>43251</v>
      </c>
      <c r="B6528" s="57" t="s">
        <v>392</v>
      </c>
      <c r="C6528" s="57" t="s">
        <v>113</v>
      </c>
      <c r="D6528" s="19" t="str">
        <f t="shared" si="606"/>
        <v>Defensives</v>
      </c>
      <c r="E6528" s="19" t="str">
        <f t="shared" si="607"/>
        <v>Defensives</v>
      </c>
      <c r="F6528" s="100">
        <v>9.7299999999999991E-3</v>
      </c>
      <c r="G6528" s="101">
        <v>23.263999999999999</v>
      </c>
      <c r="H6528" s="98">
        <v>8.6150000000000004E-2</v>
      </c>
      <c r="I6528" s="20">
        <f t="shared" si="608"/>
        <v>1</v>
      </c>
      <c r="J6528" s="102">
        <f t="shared" si="609"/>
        <v>4.1824277854195322E-4</v>
      </c>
      <c r="K6528" s="102">
        <f t="shared" si="610"/>
        <v>4.8548204125589463E-3</v>
      </c>
      <c r="L6528" s="96">
        <f t="shared" si="611"/>
        <v>9.7299999999999991E-3</v>
      </c>
    </row>
    <row r="6529" spans="1:12" ht="13.95" customHeight="1" x14ac:dyDescent="0.3">
      <c r="A6529" s="94">
        <v>43281</v>
      </c>
      <c r="B6529" s="57" t="s">
        <v>392</v>
      </c>
      <c r="C6529" s="57" t="s">
        <v>113</v>
      </c>
      <c r="D6529" s="19" t="str">
        <f t="shared" si="606"/>
        <v>Defensives</v>
      </c>
      <c r="E6529" s="19" t="str">
        <f t="shared" si="607"/>
        <v>Defensives</v>
      </c>
      <c r="F6529" s="100">
        <v>1.0019999999999999E-2</v>
      </c>
      <c r="G6529" s="101">
        <v>22.628</v>
      </c>
      <c r="H6529" s="98">
        <v>9.1839999999999991E-2</v>
      </c>
      <c r="I6529" s="20">
        <f t="shared" si="608"/>
        <v>1</v>
      </c>
      <c r="J6529" s="102">
        <f t="shared" si="609"/>
        <v>4.4281421248011313E-4</v>
      </c>
      <c r="K6529" s="102">
        <f t="shared" si="610"/>
        <v>4.8215833240430441E-3</v>
      </c>
      <c r="L6529" s="96">
        <f t="shared" si="611"/>
        <v>1.0019999999999999E-2</v>
      </c>
    </row>
    <row r="6530" spans="1:12" ht="13.95" customHeight="1" x14ac:dyDescent="0.3">
      <c r="A6530" s="94">
        <v>43312</v>
      </c>
      <c r="B6530" s="57" t="s">
        <v>392</v>
      </c>
      <c r="C6530" s="57" t="s">
        <v>113</v>
      </c>
      <c r="D6530" s="19" t="str">
        <f t="shared" si="606"/>
        <v>Defensives</v>
      </c>
      <c r="E6530" s="19" t="str">
        <f t="shared" si="607"/>
        <v>Defensives</v>
      </c>
      <c r="F6530" s="100">
        <v>9.8519999999999996E-3</v>
      </c>
      <c r="G6530" s="101">
        <v>21.742000000000001</v>
      </c>
      <c r="H6530" s="98">
        <v>9.6729999999999997E-2</v>
      </c>
      <c r="I6530" s="20">
        <f t="shared" si="608"/>
        <v>1</v>
      </c>
      <c r="J6530" s="102">
        <f t="shared" si="609"/>
        <v>4.5313218655137518E-4</v>
      </c>
      <c r="K6530" s="102">
        <f t="shared" si="610"/>
        <v>4.6845051850653904E-3</v>
      </c>
      <c r="L6530" s="96">
        <f t="shared" si="611"/>
        <v>9.8519999999999996E-3</v>
      </c>
    </row>
    <row r="6531" spans="1:12" ht="13.95" customHeight="1" x14ac:dyDescent="0.3">
      <c r="A6531" s="94">
        <v>43343</v>
      </c>
      <c r="B6531" s="57" t="s">
        <v>392</v>
      </c>
      <c r="C6531" s="57" t="s">
        <v>113</v>
      </c>
      <c r="D6531" s="19" t="str">
        <f t="shared" si="606"/>
        <v>Defensives</v>
      </c>
      <c r="E6531" s="19" t="str">
        <f t="shared" si="607"/>
        <v>Defensives</v>
      </c>
      <c r="F6531" s="100">
        <v>9.9430000000000004E-3</v>
      </c>
      <c r="G6531" s="101">
        <v>21.077000000000002</v>
      </c>
      <c r="H6531" s="98">
        <v>9.8919999999999994E-2</v>
      </c>
      <c r="I6531" s="20">
        <f t="shared" si="608"/>
        <v>1</v>
      </c>
      <c r="J6531" s="102">
        <f t="shared" si="609"/>
        <v>4.7174645348009678E-4</v>
      </c>
      <c r="K6531" s="102">
        <f t="shared" si="610"/>
        <v>4.7689694043681436E-3</v>
      </c>
      <c r="L6531" s="96">
        <f t="shared" si="611"/>
        <v>9.9430000000000004E-3</v>
      </c>
    </row>
    <row r="6532" spans="1:12" ht="13.95" customHeight="1" x14ac:dyDescent="0.3">
      <c r="A6532" s="94">
        <v>43373</v>
      </c>
      <c r="B6532" s="57" t="s">
        <v>392</v>
      </c>
      <c r="C6532" s="57" t="s">
        <v>113</v>
      </c>
      <c r="D6532" s="19" t="str">
        <f t="shared" si="606"/>
        <v>Defensives</v>
      </c>
      <c r="E6532" s="19" t="str">
        <f t="shared" si="607"/>
        <v>Defensives</v>
      </c>
      <c r="F6532" s="100">
        <v>1.0312E-2</v>
      </c>
      <c r="G6532" s="101">
        <v>21.292999999999999</v>
      </c>
      <c r="H6532" s="98">
        <v>0.10813</v>
      </c>
      <c r="I6532" s="20">
        <f t="shared" si="608"/>
        <v>1</v>
      </c>
      <c r="J6532" s="102">
        <f t="shared" si="609"/>
        <v>4.8429061193819566E-4</v>
      </c>
      <c r="K6532" s="102">
        <f t="shared" si="610"/>
        <v>4.4787812072338449E-3</v>
      </c>
      <c r="L6532" s="96">
        <f t="shared" si="611"/>
        <v>1.0312E-2</v>
      </c>
    </row>
    <row r="6533" spans="1:12" ht="13.95" customHeight="1" x14ac:dyDescent="0.3">
      <c r="A6533" s="94">
        <v>43404</v>
      </c>
      <c r="B6533" s="57" t="s">
        <v>392</v>
      </c>
      <c r="C6533" s="57" t="s">
        <v>113</v>
      </c>
      <c r="D6533" s="19" t="str">
        <f t="shared" ref="D6533:D6596" si="612">VLOOKUP(C6533,GicsMap,2,FALSE)</f>
        <v>Defensives</v>
      </c>
      <c r="E6533" s="19" t="str">
        <f t="shared" ref="E6533:E6596" si="613">IF(D6533="Cyclicals",IF(COUNTIF(GlobalList,B6533)&gt;0,"WEG &amp; Embraer","Cyclicals ex-WEG &amp; Embraer"),D6533)</f>
        <v>Defensives</v>
      </c>
      <c r="F6533" s="100">
        <v>8.3689999999999997E-3</v>
      </c>
      <c r="G6533" s="101">
        <v>19.222999999999999</v>
      </c>
      <c r="H6533" s="98">
        <v>0.11162</v>
      </c>
      <c r="I6533" s="20">
        <f t="shared" ref="I6533:I6596" si="614">IF(AND(ISNUMBER(G6533),ISNUMBER(H6533),G6533&gt;=PEmin,G6533&lt;=PEmax,H6533&gt;=ROEmin,H6533&lt;=ROEmax),1,0)</f>
        <v>1</v>
      </c>
      <c r="J6533" s="102">
        <f t="shared" ref="J6533:J6596" si="615">IF(I6533=1,F6533/G6533,0)</f>
        <v>4.3536388701035218E-4</v>
      </c>
      <c r="K6533" s="102">
        <f t="shared" ref="K6533:K6596" si="616">IF(I6533=1,J6533/H6533,0)</f>
        <v>3.9004111002540064E-3</v>
      </c>
      <c r="L6533" s="96">
        <f t="shared" ref="L6533:L6596" si="617">I6533*F6533</f>
        <v>8.3689999999999997E-3</v>
      </c>
    </row>
    <row r="6534" spans="1:12" ht="13.95" customHeight="1" x14ac:dyDescent="0.3">
      <c r="A6534" s="94">
        <v>43434</v>
      </c>
      <c r="B6534" s="57" t="s">
        <v>392</v>
      </c>
      <c r="C6534" s="57" t="s">
        <v>113</v>
      </c>
      <c r="D6534" s="19" t="str">
        <f t="shared" si="612"/>
        <v>Defensives</v>
      </c>
      <c r="E6534" s="19" t="str">
        <f t="shared" si="613"/>
        <v>Defensives</v>
      </c>
      <c r="F6534" s="100">
        <v>8.7329999999999994E-3</v>
      </c>
      <c r="G6534" s="101">
        <v>20.484999999999999</v>
      </c>
      <c r="H6534" s="98">
        <v>0.11287999999999999</v>
      </c>
      <c r="I6534" s="20">
        <f t="shared" si="614"/>
        <v>1</v>
      </c>
      <c r="J6534" s="102">
        <f t="shared" si="615"/>
        <v>4.2631193556260679E-4</v>
      </c>
      <c r="K6534" s="102">
        <f t="shared" si="616"/>
        <v>3.7766826325532142E-3</v>
      </c>
      <c r="L6534" s="96">
        <f t="shared" si="617"/>
        <v>8.7329999999999994E-3</v>
      </c>
    </row>
    <row r="6535" spans="1:12" ht="13.95" customHeight="1" x14ac:dyDescent="0.3">
      <c r="A6535" s="94">
        <v>43465</v>
      </c>
      <c r="B6535" s="57" t="s">
        <v>392</v>
      </c>
      <c r="C6535" s="57" t="s">
        <v>113</v>
      </c>
      <c r="D6535" s="19" t="str">
        <f t="shared" si="612"/>
        <v>Defensives</v>
      </c>
      <c r="E6535" s="19" t="str">
        <f t="shared" si="613"/>
        <v>Defensives</v>
      </c>
      <c r="F6535" s="100">
        <v>8.7029999999999989E-3</v>
      </c>
      <c r="G6535" s="101">
        <v>20.09</v>
      </c>
      <c r="H6535" s="98">
        <v>0.1138</v>
      </c>
      <c r="I6535" s="20">
        <f t="shared" si="614"/>
        <v>1</v>
      </c>
      <c r="J6535" s="102">
        <f t="shared" si="615"/>
        <v>4.3320059731209552E-4</v>
      </c>
      <c r="K6535" s="102">
        <f t="shared" si="616"/>
        <v>3.8066836319164809E-3</v>
      </c>
      <c r="L6535" s="96">
        <f t="shared" si="617"/>
        <v>8.7029999999999989E-3</v>
      </c>
    </row>
    <row r="6536" spans="1:12" ht="13.95" customHeight="1" x14ac:dyDescent="0.3">
      <c r="A6536" s="94">
        <v>43496</v>
      </c>
      <c r="B6536" s="57" t="s">
        <v>392</v>
      </c>
      <c r="C6536" s="57" t="s">
        <v>113</v>
      </c>
      <c r="D6536" s="19" t="str">
        <f t="shared" si="612"/>
        <v>Defensives</v>
      </c>
      <c r="E6536" s="19" t="str">
        <f t="shared" si="613"/>
        <v>Defensives</v>
      </c>
      <c r="F6536" s="100">
        <v>9.5969999999999996E-3</v>
      </c>
      <c r="G6536" s="101">
        <v>21.943000000000001</v>
      </c>
      <c r="H6536" s="98">
        <v>0.11643000000000001</v>
      </c>
      <c r="I6536" s="20">
        <f t="shared" si="614"/>
        <v>1</v>
      </c>
      <c r="J6536" s="102">
        <f t="shared" si="615"/>
        <v>4.3736043385134209E-4</v>
      </c>
      <c r="K6536" s="102">
        <f t="shared" si="616"/>
        <v>3.7564238929085466E-3</v>
      </c>
      <c r="L6536" s="96">
        <f t="shared" si="617"/>
        <v>9.5969999999999996E-3</v>
      </c>
    </row>
    <row r="6537" spans="1:12" ht="13.95" customHeight="1" x14ac:dyDescent="0.3">
      <c r="A6537" s="94">
        <v>43524</v>
      </c>
      <c r="B6537" s="57" t="s">
        <v>392</v>
      </c>
      <c r="C6537" s="57" t="s">
        <v>113</v>
      </c>
      <c r="D6537" s="19" t="str">
        <f t="shared" si="612"/>
        <v>Defensives</v>
      </c>
      <c r="E6537" s="19" t="str">
        <f t="shared" si="613"/>
        <v>Defensives</v>
      </c>
      <c r="F6537" s="100">
        <v>9.4260000000000004E-3</v>
      </c>
      <c r="G6537" s="101">
        <v>20.768000000000001</v>
      </c>
      <c r="H6537" s="98">
        <v>0.11565</v>
      </c>
      <c r="I6537" s="20">
        <f t="shared" si="614"/>
        <v>1</v>
      </c>
      <c r="J6537" s="102">
        <f t="shared" si="615"/>
        <v>4.5387134052388291E-4</v>
      </c>
      <c r="K6537" s="102">
        <f t="shared" si="616"/>
        <v>3.9245252098909032E-3</v>
      </c>
      <c r="L6537" s="96">
        <f t="shared" si="617"/>
        <v>9.4260000000000004E-3</v>
      </c>
    </row>
    <row r="6538" spans="1:12" ht="13.95" customHeight="1" x14ac:dyDescent="0.3">
      <c r="A6538" s="94">
        <v>43555</v>
      </c>
      <c r="B6538" s="57" t="s">
        <v>392</v>
      </c>
      <c r="C6538" s="57" t="s">
        <v>113</v>
      </c>
      <c r="D6538" s="19" t="str">
        <f t="shared" si="612"/>
        <v>Defensives</v>
      </c>
      <c r="E6538" s="19" t="str">
        <f t="shared" si="613"/>
        <v>Defensives</v>
      </c>
      <c r="F6538" s="100">
        <v>9.2829999999999996E-3</v>
      </c>
      <c r="G6538" s="101">
        <v>20.202000000000002</v>
      </c>
      <c r="H6538" s="98">
        <v>0.11265</v>
      </c>
      <c r="I6538" s="20">
        <f t="shared" si="614"/>
        <v>1</v>
      </c>
      <c r="J6538" s="102">
        <f t="shared" si="615"/>
        <v>4.5950895950895945E-4</v>
      </c>
      <c r="K6538" s="102">
        <f t="shared" si="616"/>
        <v>4.0790853041185928E-3</v>
      </c>
      <c r="L6538" s="96">
        <f t="shared" si="617"/>
        <v>9.2829999999999996E-3</v>
      </c>
    </row>
    <row r="6539" spans="1:12" ht="13.95" customHeight="1" x14ac:dyDescent="0.3">
      <c r="A6539" s="94">
        <v>43585</v>
      </c>
      <c r="B6539" s="57" t="s">
        <v>392</v>
      </c>
      <c r="C6539" s="57" t="s">
        <v>113</v>
      </c>
      <c r="D6539" s="19" t="str">
        <f t="shared" si="612"/>
        <v>Defensives</v>
      </c>
      <c r="E6539" s="19" t="str">
        <f t="shared" si="613"/>
        <v>Defensives</v>
      </c>
      <c r="F6539" s="100">
        <v>9.7260000000000003E-3</v>
      </c>
      <c r="G6539" s="101">
        <v>20.422000000000001</v>
      </c>
      <c r="H6539" s="98">
        <v>0.11498</v>
      </c>
      <c r="I6539" s="20">
        <f t="shared" si="614"/>
        <v>1</v>
      </c>
      <c r="J6539" s="102">
        <f t="shared" si="615"/>
        <v>4.7625110175301147E-4</v>
      </c>
      <c r="K6539" s="102">
        <f t="shared" si="616"/>
        <v>4.1420342820752435E-3</v>
      </c>
      <c r="L6539" s="96">
        <f t="shared" si="617"/>
        <v>9.7260000000000003E-3</v>
      </c>
    </row>
    <row r="6540" spans="1:12" ht="13.95" customHeight="1" x14ac:dyDescent="0.3">
      <c r="A6540" s="94">
        <v>43616</v>
      </c>
      <c r="B6540" s="57" t="s">
        <v>392</v>
      </c>
      <c r="C6540" s="57" t="s">
        <v>113</v>
      </c>
      <c r="D6540" s="19" t="str">
        <f t="shared" si="612"/>
        <v>Defensives</v>
      </c>
      <c r="E6540" s="19" t="str">
        <f t="shared" si="613"/>
        <v>Defensives</v>
      </c>
      <c r="F6540" s="100">
        <v>8.4370000000000001E-3</v>
      </c>
      <c r="G6540" s="101">
        <v>17.713999999999999</v>
      </c>
      <c r="H6540" s="98">
        <v>0.11511</v>
      </c>
      <c r="I6540" s="20">
        <f t="shared" si="614"/>
        <v>1</v>
      </c>
      <c r="J6540" s="102">
        <f t="shared" si="615"/>
        <v>4.7628994016032521E-4</v>
      </c>
      <c r="K6540" s="102">
        <f t="shared" si="616"/>
        <v>4.1376938594416225E-3</v>
      </c>
      <c r="L6540" s="96">
        <f t="shared" si="617"/>
        <v>8.4370000000000001E-3</v>
      </c>
    </row>
    <row r="6541" spans="1:12" ht="13.95" customHeight="1" x14ac:dyDescent="0.3">
      <c r="A6541" s="94">
        <v>43646</v>
      </c>
      <c r="B6541" s="57" t="s">
        <v>392</v>
      </c>
      <c r="C6541" s="57" t="s">
        <v>113</v>
      </c>
      <c r="D6541" s="19" t="str">
        <f t="shared" si="612"/>
        <v>Defensives</v>
      </c>
      <c r="E6541" s="19" t="str">
        <f t="shared" si="613"/>
        <v>Defensives</v>
      </c>
      <c r="F6541" s="100">
        <v>8.8139999999999989E-3</v>
      </c>
      <c r="G6541" s="101">
        <v>19.254000000000001</v>
      </c>
      <c r="H6541" s="98">
        <v>0.12485</v>
      </c>
      <c r="I6541" s="20">
        <f t="shared" si="614"/>
        <v>1</v>
      </c>
      <c r="J6541" s="102">
        <f t="shared" si="615"/>
        <v>4.5777500779058887E-4</v>
      </c>
      <c r="K6541" s="102">
        <f t="shared" si="616"/>
        <v>3.6665999823034751E-3</v>
      </c>
      <c r="L6541" s="96">
        <f t="shared" si="617"/>
        <v>8.8139999999999989E-3</v>
      </c>
    </row>
    <row r="6542" spans="1:12" ht="13.95" customHeight="1" x14ac:dyDescent="0.3">
      <c r="A6542" s="94">
        <v>43677</v>
      </c>
      <c r="B6542" s="57" t="s">
        <v>392</v>
      </c>
      <c r="C6542" s="57" t="s">
        <v>113</v>
      </c>
      <c r="D6542" s="19" t="str">
        <f t="shared" si="612"/>
        <v>Defensives</v>
      </c>
      <c r="E6542" s="19" t="str">
        <f t="shared" si="613"/>
        <v>Defensives</v>
      </c>
      <c r="F6542" s="100">
        <v>8.6009999999999993E-3</v>
      </c>
      <c r="G6542" s="101">
        <v>19.137</v>
      </c>
      <c r="H6542" s="98">
        <v>0.12464</v>
      </c>
      <c r="I6542" s="20">
        <f t="shared" si="614"/>
        <v>1</v>
      </c>
      <c r="J6542" s="102">
        <f t="shared" si="615"/>
        <v>4.4944348643988083E-4</v>
      </c>
      <c r="K6542" s="102">
        <f t="shared" si="616"/>
        <v>3.6059329784971185E-3</v>
      </c>
      <c r="L6542" s="96">
        <f t="shared" si="617"/>
        <v>8.6009999999999993E-3</v>
      </c>
    </row>
    <row r="6543" spans="1:12" ht="13.95" customHeight="1" x14ac:dyDescent="0.3">
      <c r="A6543" s="94">
        <v>43708</v>
      </c>
      <c r="B6543" s="57" t="s">
        <v>392</v>
      </c>
      <c r="C6543" s="57" t="s">
        <v>113</v>
      </c>
      <c r="D6543" s="19" t="str">
        <f t="shared" si="612"/>
        <v>Defensives</v>
      </c>
      <c r="E6543" s="19" t="str">
        <f t="shared" si="613"/>
        <v>Defensives</v>
      </c>
      <c r="F6543" s="100">
        <v>7.8320000000000004E-3</v>
      </c>
      <c r="G6543" s="101">
        <v>18.09</v>
      </c>
      <c r="H6543" s="98">
        <v>0.12581999999999999</v>
      </c>
      <c r="I6543" s="20">
        <f t="shared" si="614"/>
        <v>1</v>
      </c>
      <c r="J6543" s="102">
        <f t="shared" si="615"/>
        <v>4.3294637921503597E-4</v>
      </c>
      <c r="K6543" s="102">
        <f t="shared" si="616"/>
        <v>3.4409980862743286E-3</v>
      </c>
      <c r="L6543" s="96">
        <f t="shared" si="617"/>
        <v>7.8320000000000004E-3</v>
      </c>
    </row>
    <row r="6544" spans="1:12" ht="13.95" customHeight="1" x14ac:dyDescent="0.3">
      <c r="A6544" s="94">
        <v>43738</v>
      </c>
      <c r="B6544" s="57" t="s">
        <v>392</v>
      </c>
      <c r="C6544" s="57" t="s">
        <v>113</v>
      </c>
      <c r="D6544" s="19" t="str">
        <f t="shared" si="612"/>
        <v>Defensives</v>
      </c>
      <c r="E6544" s="19" t="str">
        <f t="shared" si="613"/>
        <v>Defensives</v>
      </c>
      <c r="F6544" s="100">
        <v>6.8969999999999986E-3</v>
      </c>
      <c r="G6544" s="101">
        <v>16.061</v>
      </c>
      <c r="H6544" s="98">
        <v>0.10349999999999999</v>
      </c>
      <c r="I6544" s="20">
        <f t="shared" si="614"/>
        <v>1</v>
      </c>
      <c r="J6544" s="102">
        <f t="shared" si="615"/>
        <v>4.2942531598281542E-4</v>
      </c>
      <c r="K6544" s="102">
        <f t="shared" si="616"/>
        <v>4.1490368693991829E-3</v>
      </c>
      <c r="L6544" s="96">
        <f t="shared" si="617"/>
        <v>6.8969999999999986E-3</v>
      </c>
    </row>
    <row r="6545" spans="1:12" ht="13.95" customHeight="1" x14ac:dyDescent="0.3">
      <c r="A6545" s="94">
        <v>43769</v>
      </c>
      <c r="B6545" s="57" t="s">
        <v>392</v>
      </c>
      <c r="C6545" s="57" t="s">
        <v>113</v>
      </c>
      <c r="D6545" s="19" t="str">
        <f t="shared" si="612"/>
        <v>Defensives</v>
      </c>
      <c r="E6545" s="19" t="str">
        <f t="shared" si="613"/>
        <v>Defensives</v>
      </c>
      <c r="F6545" s="100">
        <v>7.0230000000000006E-3</v>
      </c>
      <c r="G6545" s="101">
        <v>16.361999999999998</v>
      </c>
      <c r="H6545" s="98">
        <v>8.7809999999999999E-2</v>
      </c>
      <c r="I6545" s="20">
        <f t="shared" si="614"/>
        <v>1</v>
      </c>
      <c r="J6545" s="102">
        <f t="shared" si="615"/>
        <v>4.2922625595892929E-4</v>
      </c>
      <c r="K6545" s="102">
        <f t="shared" si="616"/>
        <v>4.8881249966852211E-3</v>
      </c>
      <c r="L6545" s="96">
        <f t="shared" si="617"/>
        <v>7.0230000000000006E-3</v>
      </c>
    </row>
    <row r="6546" spans="1:12" ht="13.95" customHeight="1" x14ac:dyDescent="0.3">
      <c r="A6546" s="94">
        <v>43799</v>
      </c>
      <c r="B6546" s="57" t="s">
        <v>392</v>
      </c>
      <c r="C6546" s="57" t="s">
        <v>113</v>
      </c>
      <c r="D6546" s="19" t="str">
        <f t="shared" si="612"/>
        <v>Defensives</v>
      </c>
      <c r="E6546" s="19" t="str">
        <f t="shared" si="613"/>
        <v>Defensives</v>
      </c>
      <c r="F6546" s="100">
        <v>6.7039999999999999E-3</v>
      </c>
      <c r="G6546" s="101">
        <v>15.526999999999999</v>
      </c>
      <c r="H6546" s="98">
        <v>8.7050000000000002E-2</v>
      </c>
      <c r="I6546" s="20">
        <f t="shared" si="614"/>
        <v>1</v>
      </c>
      <c r="J6546" s="102">
        <f t="shared" si="615"/>
        <v>4.3176402395826626E-4</v>
      </c>
      <c r="K6546" s="102">
        <f t="shared" si="616"/>
        <v>4.9599543246210938E-3</v>
      </c>
      <c r="L6546" s="96">
        <f t="shared" si="617"/>
        <v>6.7039999999999999E-3</v>
      </c>
    </row>
    <row r="6547" spans="1:12" ht="13.95" customHeight="1" x14ac:dyDescent="0.3">
      <c r="A6547" s="94">
        <v>43830</v>
      </c>
      <c r="B6547" s="57" t="s">
        <v>392</v>
      </c>
      <c r="C6547" s="57" t="s">
        <v>113</v>
      </c>
      <c r="D6547" s="19" t="str">
        <f t="shared" si="612"/>
        <v>Defensives</v>
      </c>
      <c r="E6547" s="19" t="str">
        <f t="shared" si="613"/>
        <v>Defensives</v>
      </c>
      <c r="F6547" s="100">
        <v>6.9059999999999998E-3</v>
      </c>
      <c r="G6547" s="101">
        <v>16.420999999999999</v>
      </c>
      <c r="H6547" s="98">
        <v>7.5999999999999998E-2</v>
      </c>
      <c r="I6547" s="20">
        <f t="shared" si="614"/>
        <v>1</v>
      </c>
      <c r="J6547" s="102">
        <f t="shared" si="615"/>
        <v>4.2055904025333412E-4</v>
      </c>
      <c r="K6547" s="102">
        <f t="shared" si="616"/>
        <v>5.5336715822807119E-3</v>
      </c>
      <c r="L6547" s="96">
        <f t="shared" si="617"/>
        <v>6.9059999999999998E-3</v>
      </c>
    </row>
    <row r="6548" spans="1:12" ht="13.95" customHeight="1" x14ac:dyDescent="0.3">
      <c r="A6548" s="94">
        <v>43861</v>
      </c>
      <c r="B6548" s="57" t="s">
        <v>392</v>
      </c>
      <c r="C6548" s="57" t="s">
        <v>113</v>
      </c>
      <c r="D6548" s="19" t="str">
        <f t="shared" si="612"/>
        <v>Defensives</v>
      </c>
      <c r="E6548" s="19" t="str">
        <f t="shared" si="613"/>
        <v>Defensives</v>
      </c>
      <c r="F6548" s="100">
        <v>6.6269999999999992E-3</v>
      </c>
      <c r="G6548" s="101">
        <v>15.756</v>
      </c>
      <c r="H6548" s="98">
        <v>9.1179999999999997E-2</v>
      </c>
      <c r="I6548" s="20">
        <f t="shared" si="614"/>
        <v>1</v>
      </c>
      <c r="J6548" s="102">
        <f t="shared" si="615"/>
        <v>4.2060167555217057E-4</v>
      </c>
      <c r="K6548" s="102">
        <f t="shared" si="616"/>
        <v>4.6128720722984273E-3</v>
      </c>
      <c r="L6548" s="96">
        <f t="shared" si="617"/>
        <v>6.6269999999999992E-3</v>
      </c>
    </row>
    <row r="6549" spans="1:12" ht="13.95" customHeight="1" x14ac:dyDescent="0.3">
      <c r="A6549" s="94">
        <v>42674</v>
      </c>
      <c r="B6549" s="57" t="s">
        <v>280</v>
      </c>
      <c r="C6549" s="57" t="s">
        <v>121</v>
      </c>
      <c r="D6549" s="19" t="str">
        <f t="shared" si="612"/>
        <v>Commodities</v>
      </c>
      <c r="E6549" s="19" t="str">
        <f t="shared" si="613"/>
        <v>Commodities</v>
      </c>
      <c r="F6549" s="100">
        <v>4.6249999999999999E-2</v>
      </c>
      <c r="G6549" s="101">
        <v>17.835000000000001</v>
      </c>
      <c r="H6549" s="98">
        <v>3.5540000000000002E-2</v>
      </c>
      <c r="I6549" s="20">
        <f t="shared" si="614"/>
        <v>1</v>
      </c>
      <c r="J6549" s="102">
        <f t="shared" si="615"/>
        <v>2.593215587328287E-3</v>
      </c>
      <c r="K6549" s="102">
        <f t="shared" si="616"/>
        <v>7.2966111067199968E-2</v>
      </c>
      <c r="L6549" s="96">
        <f t="shared" si="617"/>
        <v>4.6249999999999999E-2</v>
      </c>
    </row>
    <row r="6550" spans="1:12" ht="13.95" customHeight="1" x14ac:dyDescent="0.3">
      <c r="A6550" s="94">
        <v>42704</v>
      </c>
      <c r="B6550" s="57" t="s">
        <v>280</v>
      </c>
      <c r="C6550" s="57" t="s">
        <v>121</v>
      </c>
      <c r="D6550" s="19" t="str">
        <f t="shared" si="612"/>
        <v>Commodities</v>
      </c>
      <c r="E6550" s="19" t="str">
        <f t="shared" si="613"/>
        <v>Commodities</v>
      </c>
      <c r="F6550" s="100">
        <v>5.0070000000000003E-2</v>
      </c>
      <c r="G6550" s="101">
        <v>20.559000000000001</v>
      </c>
      <c r="H6550" s="98">
        <v>3.27E-2</v>
      </c>
      <c r="I6550" s="20">
        <f t="shared" si="614"/>
        <v>1</v>
      </c>
      <c r="J6550" s="102">
        <f t="shared" si="615"/>
        <v>2.4354297388005253E-3</v>
      </c>
      <c r="K6550" s="102">
        <f t="shared" si="616"/>
        <v>7.447797366362463E-2</v>
      </c>
      <c r="L6550" s="96">
        <f t="shared" si="617"/>
        <v>5.0070000000000003E-2</v>
      </c>
    </row>
    <row r="6551" spans="1:12" ht="13.95" customHeight="1" x14ac:dyDescent="0.3">
      <c r="A6551" s="94">
        <v>42735</v>
      </c>
      <c r="B6551" s="57" t="s">
        <v>280</v>
      </c>
      <c r="C6551" s="57" t="s">
        <v>121</v>
      </c>
      <c r="D6551" s="19" t="str">
        <f t="shared" si="612"/>
        <v>Commodities</v>
      </c>
      <c r="E6551" s="19" t="str">
        <f t="shared" si="613"/>
        <v>Commodities</v>
      </c>
      <c r="F6551" s="100">
        <v>4.5289999999999997E-2</v>
      </c>
      <c r="G6551" s="101">
        <v>18.876999999999999</v>
      </c>
      <c r="H6551" s="98">
        <v>3.8859999999999999E-2</v>
      </c>
      <c r="I6551" s="20">
        <f t="shared" si="614"/>
        <v>1</v>
      </c>
      <c r="J6551" s="102">
        <f t="shared" si="615"/>
        <v>2.3992159771150075E-3</v>
      </c>
      <c r="K6551" s="102">
        <f t="shared" si="616"/>
        <v>6.1739989117730508E-2</v>
      </c>
      <c r="L6551" s="96">
        <f t="shared" si="617"/>
        <v>4.5289999999999997E-2</v>
      </c>
    </row>
    <row r="6552" spans="1:12" ht="13.95" customHeight="1" x14ac:dyDescent="0.3">
      <c r="A6552" s="94">
        <v>42766</v>
      </c>
      <c r="B6552" s="57" t="s">
        <v>280</v>
      </c>
      <c r="C6552" s="57" t="s">
        <v>121</v>
      </c>
      <c r="D6552" s="19" t="str">
        <f t="shared" si="612"/>
        <v>Commodities</v>
      </c>
      <c r="E6552" s="19" t="str">
        <f t="shared" si="613"/>
        <v>Commodities</v>
      </c>
      <c r="F6552" s="100">
        <v>4.0620000000000003E-2</v>
      </c>
      <c r="G6552" s="101">
        <v>15.518000000000001</v>
      </c>
      <c r="H6552" s="98">
        <v>5.5380000000000013E-2</v>
      </c>
      <c r="I6552" s="20">
        <f t="shared" si="614"/>
        <v>1</v>
      </c>
      <c r="J6552" s="102">
        <f t="shared" si="615"/>
        <v>2.6176053615156593E-3</v>
      </c>
      <c r="K6552" s="102">
        <f t="shared" si="616"/>
        <v>4.7266257882189577E-2</v>
      </c>
      <c r="L6552" s="96">
        <f t="shared" si="617"/>
        <v>4.0620000000000003E-2</v>
      </c>
    </row>
    <row r="6553" spans="1:12" ht="13.95" customHeight="1" x14ac:dyDescent="0.3">
      <c r="A6553" s="94">
        <v>42794</v>
      </c>
      <c r="B6553" s="57" t="s">
        <v>280</v>
      </c>
      <c r="C6553" s="57" t="s">
        <v>121</v>
      </c>
      <c r="D6553" s="19" t="str">
        <f t="shared" si="612"/>
        <v>Commodities</v>
      </c>
      <c r="E6553" s="19" t="str">
        <f t="shared" si="613"/>
        <v>Commodities</v>
      </c>
      <c r="F6553" s="100">
        <v>4.0030000000000003E-2</v>
      </c>
      <c r="G6553" s="101">
        <v>14.026</v>
      </c>
      <c r="H6553" s="98">
        <v>5.3280000000000001E-2</v>
      </c>
      <c r="I6553" s="20">
        <f t="shared" si="614"/>
        <v>1</v>
      </c>
      <c r="J6553" s="102">
        <f t="shared" si="615"/>
        <v>2.85398545558249E-3</v>
      </c>
      <c r="K6553" s="102">
        <f t="shared" si="616"/>
        <v>5.3565793085256941E-2</v>
      </c>
      <c r="L6553" s="96">
        <f t="shared" si="617"/>
        <v>4.0030000000000003E-2</v>
      </c>
    </row>
    <row r="6554" spans="1:12" ht="13.95" customHeight="1" x14ac:dyDescent="0.3">
      <c r="A6554" s="94">
        <v>42825</v>
      </c>
      <c r="B6554" s="57" t="s">
        <v>280</v>
      </c>
      <c r="C6554" s="57" t="s">
        <v>121</v>
      </c>
      <c r="D6554" s="19" t="str">
        <f t="shared" si="612"/>
        <v>Commodities</v>
      </c>
      <c r="E6554" s="19" t="str">
        <f t="shared" si="613"/>
        <v>Commodities</v>
      </c>
      <c r="F6554" s="100">
        <v>3.8600000000000002E-2</v>
      </c>
      <c r="G6554" s="101">
        <v>13.458</v>
      </c>
      <c r="H6554" s="98">
        <v>5.135E-2</v>
      </c>
      <c r="I6554" s="20">
        <f t="shared" si="614"/>
        <v>1</v>
      </c>
      <c r="J6554" s="102">
        <f t="shared" si="615"/>
        <v>2.8681824936840541E-3</v>
      </c>
      <c r="K6554" s="102">
        <f t="shared" si="616"/>
        <v>5.5855550023058503E-2</v>
      </c>
      <c r="L6554" s="96">
        <f t="shared" si="617"/>
        <v>3.8600000000000002E-2</v>
      </c>
    </row>
    <row r="6555" spans="1:12" ht="13.95" customHeight="1" x14ac:dyDescent="0.3">
      <c r="A6555" s="94">
        <v>42855</v>
      </c>
      <c r="B6555" s="57" t="s">
        <v>280</v>
      </c>
      <c r="C6555" s="57" t="s">
        <v>121</v>
      </c>
      <c r="D6555" s="19" t="str">
        <f t="shared" si="612"/>
        <v>Commodities</v>
      </c>
      <c r="E6555" s="19" t="str">
        <f t="shared" si="613"/>
        <v>Commodities</v>
      </c>
      <c r="F6555" s="100">
        <v>3.5270000000000003E-2</v>
      </c>
      <c r="G6555" s="101">
        <v>12.773</v>
      </c>
      <c r="H6555" s="98">
        <v>4.8239999999999998E-2</v>
      </c>
      <c r="I6555" s="20">
        <f t="shared" si="614"/>
        <v>1</v>
      </c>
      <c r="J6555" s="102">
        <f t="shared" si="615"/>
        <v>2.7612933531668367E-3</v>
      </c>
      <c r="K6555" s="102">
        <f t="shared" si="616"/>
        <v>5.7240741151883018E-2</v>
      </c>
      <c r="L6555" s="96">
        <f t="shared" si="617"/>
        <v>3.5270000000000003E-2</v>
      </c>
    </row>
    <row r="6556" spans="1:12" ht="13.95" customHeight="1" x14ac:dyDescent="0.3">
      <c r="A6556" s="94">
        <v>42886</v>
      </c>
      <c r="B6556" s="57" t="s">
        <v>280</v>
      </c>
      <c r="C6556" s="57" t="s">
        <v>121</v>
      </c>
      <c r="D6556" s="19" t="str">
        <f t="shared" si="612"/>
        <v>Commodities</v>
      </c>
      <c r="E6556" s="19" t="str">
        <f t="shared" si="613"/>
        <v>Commodities</v>
      </c>
      <c r="F6556" s="100">
        <v>3.5619999999999999E-2</v>
      </c>
      <c r="G6556" s="101">
        <v>9.1370000000000005</v>
      </c>
      <c r="H6556" s="98">
        <v>6.2440000000000002E-2</v>
      </c>
      <c r="I6556" s="20">
        <f t="shared" si="614"/>
        <v>1</v>
      </c>
      <c r="J6556" s="102">
        <f t="shared" si="615"/>
        <v>3.8984349348801573E-3</v>
      </c>
      <c r="K6556" s="102">
        <f t="shared" si="616"/>
        <v>6.2434896458682852E-2</v>
      </c>
      <c r="L6556" s="96">
        <f t="shared" si="617"/>
        <v>3.5619999999999999E-2</v>
      </c>
    </row>
    <row r="6557" spans="1:12" ht="13.95" customHeight="1" x14ac:dyDescent="0.3">
      <c r="A6557" s="94">
        <v>42916</v>
      </c>
      <c r="B6557" s="57" t="s">
        <v>280</v>
      </c>
      <c r="C6557" s="57" t="s">
        <v>121</v>
      </c>
      <c r="D6557" s="19" t="str">
        <f t="shared" si="612"/>
        <v>Commodities</v>
      </c>
      <c r="E6557" s="19" t="str">
        <f t="shared" si="613"/>
        <v>Commodities</v>
      </c>
      <c r="F6557" s="100">
        <v>3.4459999999999998E-2</v>
      </c>
      <c r="G6557" s="101">
        <v>8.8379999999999992</v>
      </c>
      <c r="H6557" s="98">
        <v>5.7450000000000001E-2</v>
      </c>
      <c r="I6557" s="20">
        <f t="shared" si="614"/>
        <v>1</v>
      </c>
      <c r="J6557" s="102">
        <f t="shared" si="615"/>
        <v>3.8990721882778911E-3</v>
      </c>
      <c r="K6557" s="102">
        <f t="shared" si="616"/>
        <v>6.7868967594045093E-2</v>
      </c>
      <c r="L6557" s="96">
        <f t="shared" si="617"/>
        <v>3.4459999999999998E-2</v>
      </c>
    </row>
    <row r="6558" spans="1:12" ht="13.95" customHeight="1" x14ac:dyDescent="0.3">
      <c r="A6558" s="94">
        <v>42947</v>
      </c>
      <c r="B6558" s="57" t="s">
        <v>280</v>
      </c>
      <c r="C6558" s="57" t="s">
        <v>121</v>
      </c>
      <c r="D6558" s="19" t="str">
        <f t="shared" si="612"/>
        <v>Commodities</v>
      </c>
      <c r="E6558" s="19" t="str">
        <f t="shared" si="613"/>
        <v>Commodities</v>
      </c>
      <c r="F6558" s="100">
        <v>3.3779999999999998E-2</v>
      </c>
      <c r="G6558" s="101">
        <v>9.3889999999999993</v>
      </c>
      <c r="H6558" s="98">
        <v>6.3159999999999994E-2</v>
      </c>
      <c r="I6558" s="20">
        <f t="shared" si="614"/>
        <v>1</v>
      </c>
      <c r="J6558" s="102">
        <f t="shared" si="615"/>
        <v>3.5978272446479925E-3</v>
      </c>
      <c r="K6558" s="102">
        <f t="shared" si="616"/>
        <v>5.6963699250284876E-2</v>
      </c>
      <c r="L6558" s="96">
        <f t="shared" si="617"/>
        <v>3.3779999999999998E-2</v>
      </c>
    </row>
    <row r="6559" spans="1:12" ht="13.95" customHeight="1" x14ac:dyDescent="0.3">
      <c r="A6559" s="94">
        <v>42978</v>
      </c>
      <c r="B6559" s="57" t="s">
        <v>280</v>
      </c>
      <c r="C6559" s="57" t="s">
        <v>121</v>
      </c>
      <c r="D6559" s="19" t="str">
        <f t="shared" si="612"/>
        <v>Commodities</v>
      </c>
      <c r="E6559" s="19" t="str">
        <f t="shared" si="613"/>
        <v>Commodities</v>
      </c>
      <c r="F6559" s="100">
        <v>3.3439999999999998E-2</v>
      </c>
      <c r="G6559" s="101">
        <v>9.9049999999999994</v>
      </c>
      <c r="H6559" s="98">
        <v>5.8409999999999997E-2</v>
      </c>
      <c r="I6559" s="20">
        <f t="shared" si="614"/>
        <v>1</v>
      </c>
      <c r="J6559" s="102">
        <f t="shared" si="615"/>
        <v>3.3760726905603228E-3</v>
      </c>
      <c r="K6559" s="102">
        <f t="shared" si="616"/>
        <v>5.7799566693379954E-2</v>
      </c>
      <c r="L6559" s="96">
        <f t="shared" si="617"/>
        <v>3.3439999999999998E-2</v>
      </c>
    </row>
    <row r="6560" spans="1:12" ht="13.95" customHeight="1" x14ac:dyDescent="0.3">
      <c r="A6560" s="94">
        <v>43008</v>
      </c>
      <c r="B6560" s="57" t="s">
        <v>280</v>
      </c>
      <c r="C6560" s="57" t="s">
        <v>121</v>
      </c>
      <c r="D6560" s="19" t="str">
        <f t="shared" si="612"/>
        <v>Commodities</v>
      </c>
      <c r="E6560" s="19" t="str">
        <f t="shared" si="613"/>
        <v>Commodities</v>
      </c>
      <c r="F6560" s="100">
        <v>3.5200000000000002E-2</v>
      </c>
      <c r="G6560" s="101">
        <v>10.928000000000001</v>
      </c>
      <c r="H6560" s="98">
        <v>5.8889999999999998E-2</v>
      </c>
      <c r="I6560" s="20">
        <f t="shared" si="614"/>
        <v>1</v>
      </c>
      <c r="J6560" s="102">
        <f t="shared" si="615"/>
        <v>3.2210834553440702E-3</v>
      </c>
      <c r="K6560" s="102">
        <f t="shared" si="616"/>
        <v>5.4696611569775351E-2</v>
      </c>
      <c r="L6560" s="96">
        <f t="shared" si="617"/>
        <v>3.5200000000000002E-2</v>
      </c>
    </row>
    <row r="6561" spans="1:12" ht="13.95" customHeight="1" x14ac:dyDescent="0.3">
      <c r="A6561" s="94">
        <v>43039</v>
      </c>
      <c r="B6561" s="57" t="s">
        <v>280</v>
      </c>
      <c r="C6561" s="57" t="s">
        <v>121</v>
      </c>
      <c r="D6561" s="19" t="str">
        <f t="shared" si="612"/>
        <v>Commodities</v>
      </c>
      <c r="E6561" s="19" t="str">
        <f t="shared" si="613"/>
        <v>Commodities</v>
      </c>
      <c r="F6561" s="100">
        <v>3.9E-2</v>
      </c>
      <c r="G6561" s="101">
        <v>12.478</v>
      </c>
      <c r="H6561" s="98">
        <v>5.2929999999999998E-2</v>
      </c>
      <c r="I6561" s="20">
        <f t="shared" si="614"/>
        <v>1</v>
      </c>
      <c r="J6561" s="102">
        <f t="shared" si="615"/>
        <v>3.1255008815515308E-3</v>
      </c>
      <c r="K6561" s="102">
        <f t="shared" si="616"/>
        <v>5.9049704922568128E-2</v>
      </c>
      <c r="L6561" s="96">
        <f t="shared" si="617"/>
        <v>3.9E-2</v>
      </c>
    </row>
    <row r="6562" spans="1:12" ht="13.95" customHeight="1" x14ac:dyDescent="0.3">
      <c r="A6562" s="94">
        <v>43069</v>
      </c>
      <c r="B6562" s="57" t="s">
        <v>280</v>
      </c>
      <c r="C6562" s="57" t="s">
        <v>121</v>
      </c>
      <c r="D6562" s="19" t="str">
        <f t="shared" si="612"/>
        <v>Commodities</v>
      </c>
      <c r="E6562" s="19" t="str">
        <f t="shared" si="613"/>
        <v>Commodities</v>
      </c>
      <c r="F6562" s="100">
        <v>3.6990000000000002E-2</v>
      </c>
      <c r="G6562" s="101">
        <v>10.977</v>
      </c>
      <c r="H6562" s="98">
        <v>5.4320000000000007E-2</v>
      </c>
      <c r="I6562" s="20">
        <f t="shared" si="614"/>
        <v>1</v>
      </c>
      <c r="J6562" s="102">
        <f t="shared" si="615"/>
        <v>3.3697731620661382E-3</v>
      </c>
      <c r="K6562" s="102">
        <f t="shared" si="616"/>
        <v>6.2035588403279412E-2</v>
      </c>
      <c r="L6562" s="96">
        <f t="shared" si="617"/>
        <v>3.6990000000000002E-2</v>
      </c>
    </row>
    <row r="6563" spans="1:12" ht="13.95" customHeight="1" x14ac:dyDescent="0.3">
      <c r="A6563" s="94">
        <v>43100</v>
      </c>
      <c r="B6563" s="57" t="s">
        <v>280</v>
      </c>
      <c r="C6563" s="57" t="s">
        <v>121</v>
      </c>
      <c r="D6563" s="19" t="str">
        <f t="shared" si="612"/>
        <v>Commodities</v>
      </c>
      <c r="E6563" s="19" t="str">
        <f t="shared" si="613"/>
        <v>Commodities</v>
      </c>
      <c r="F6563" s="100">
        <v>3.6299999999999999E-2</v>
      </c>
      <c r="G6563" s="101">
        <v>11.432</v>
      </c>
      <c r="H6563" s="98">
        <v>6.6869999999999999E-2</v>
      </c>
      <c r="I6563" s="20">
        <f t="shared" si="614"/>
        <v>1</v>
      </c>
      <c r="J6563" s="102">
        <f t="shared" si="615"/>
        <v>3.1752974107767669E-3</v>
      </c>
      <c r="K6563" s="102">
        <f t="shared" si="616"/>
        <v>4.7484633030907233E-2</v>
      </c>
      <c r="L6563" s="96">
        <f t="shared" si="617"/>
        <v>3.6299999999999999E-2</v>
      </c>
    </row>
    <row r="6564" spans="1:12" ht="13.95" customHeight="1" x14ac:dyDescent="0.3">
      <c r="A6564" s="94">
        <v>43131</v>
      </c>
      <c r="B6564" s="57" t="s">
        <v>280</v>
      </c>
      <c r="C6564" s="57" t="s">
        <v>121</v>
      </c>
      <c r="D6564" s="19" t="str">
        <f t="shared" si="612"/>
        <v>Commodities</v>
      </c>
      <c r="E6564" s="19" t="str">
        <f t="shared" si="613"/>
        <v>Commodities</v>
      </c>
      <c r="F6564" s="100">
        <v>4.2259999999999999E-2</v>
      </c>
      <c r="G6564" s="101">
        <v>13.182</v>
      </c>
      <c r="H6564" s="98">
        <v>6.9889999999999994E-2</v>
      </c>
      <c r="I6564" s="20">
        <f t="shared" si="614"/>
        <v>1</v>
      </c>
      <c r="J6564" s="102">
        <f t="shared" si="615"/>
        <v>3.2058868153542709E-3</v>
      </c>
      <c r="K6564" s="102">
        <f t="shared" si="616"/>
        <v>4.5870465236146386E-2</v>
      </c>
      <c r="L6564" s="96">
        <f t="shared" si="617"/>
        <v>4.2259999999999999E-2</v>
      </c>
    </row>
    <row r="6565" spans="1:12" ht="13.95" customHeight="1" x14ac:dyDescent="0.3">
      <c r="A6565" s="94">
        <v>43159</v>
      </c>
      <c r="B6565" s="57" t="s">
        <v>280</v>
      </c>
      <c r="C6565" s="57" t="s">
        <v>121</v>
      </c>
      <c r="D6565" s="19" t="str">
        <f t="shared" si="612"/>
        <v>Commodities</v>
      </c>
      <c r="E6565" s="19" t="str">
        <f t="shared" si="613"/>
        <v>Commodities</v>
      </c>
      <c r="F6565" s="100">
        <v>4.3819999999999998E-2</v>
      </c>
      <c r="G6565" s="101">
        <v>11.952</v>
      </c>
      <c r="H6565" s="98">
        <v>8.653000000000001E-2</v>
      </c>
      <c r="I6565" s="20">
        <f t="shared" si="614"/>
        <v>1</v>
      </c>
      <c r="J6565" s="102">
        <f t="shared" si="615"/>
        <v>3.6663319946452473E-3</v>
      </c>
      <c r="K6565" s="102">
        <f t="shared" si="616"/>
        <v>4.2370645956838635E-2</v>
      </c>
      <c r="L6565" s="96">
        <f t="shared" si="617"/>
        <v>4.3819999999999998E-2</v>
      </c>
    </row>
    <row r="6566" spans="1:12" ht="13.95" customHeight="1" x14ac:dyDescent="0.3">
      <c r="A6566" s="94">
        <v>43190</v>
      </c>
      <c r="B6566" s="57" t="s">
        <v>280</v>
      </c>
      <c r="C6566" s="57" t="s">
        <v>121</v>
      </c>
      <c r="D6566" s="19" t="str">
        <f t="shared" si="612"/>
        <v>Commodities</v>
      </c>
      <c r="E6566" s="19" t="str">
        <f t="shared" si="613"/>
        <v>Commodities</v>
      </c>
      <c r="F6566" s="100">
        <v>4.4229999999999998E-2</v>
      </c>
      <c r="G6566" s="101">
        <v>10.616</v>
      </c>
      <c r="H6566" s="98">
        <v>8.158E-2</v>
      </c>
      <c r="I6566" s="20">
        <f t="shared" si="614"/>
        <v>1</v>
      </c>
      <c r="J6566" s="102">
        <f t="shared" si="615"/>
        <v>4.1663526752072346E-3</v>
      </c>
      <c r="K6566" s="102">
        <f t="shared" si="616"/>
        <v>5.1070760912076914E-2</v>
      </c>
      <c r="L6566" s="96">
        <f t="shared" si="617"/>
        <v>4.4229999999999998E-2</v>
      </c>
    </row>
    <row r="6567" spans="1:12" ht="13.95" customHeight="1" x14ac:dyDescent="0.3">
      <c r="A6567" s="94">
        <v>43220</v>
      </c>
      <c r="B6567" s="57" t="s">
        <v>280</v>
      </c>
      <c r="C6567" s="57" t="s">
        <v>121</v>
      </c>
      <c r="D6567" s="19" t="str">
        <f t="shared" si="612"/>
        <v>Commodities</v>
      </c>
      <c r="E6567" s="19" t="str">
        <f t="shared" si="613"/>
        <v>Commodities</v>
      </c>
      <c r="F6567" s="100">
        <v>4.8000000000000001E-2</v>
      </c>
      <c r="G6567" s="101">
        <v>11.983000000000001</v>
      </c>
      <c r="H6567" s="98">
        <v>8.702E-2</v>
      </c>
      <c r="I6567" s="20">
        <f t="shared" si="614"/>
        <v>1</v>
      </c>
      <c r="J6567" s="102">
        <f t="shared" si="615"/>
        <v>4.0056747058332641E-3</v>
      </c>
      <c r="K6567" s="102">
        <f t="shared" si="616"/>
        <v>4.6031656008196552E-2</v>
      </c>
      <c r="L6567" s="96">
        <f t="shared" si="617"/>
        <v>4.8000000000000001E-2</v>
      </c>
    </row>
    <row r="6568" spans="1:12" ht="13.95" customHeight="1" x14ac:dyDescent="0.3">
      <c r="A6568" s="94">
        <v>43251</v>
      </c>
      <c r="B6568" s="57" t="s">
        <v>280</v>
      </c>
      <c r="C6568" s="57" t="s">
        <v>121</v>
      </c>
      <c r="D6568" s="19" t="str">
        <f t="shared" si="612"/>
        <v>Commodities</v>
      </c>
      <c r="E6568" s="19" t="str">
        <f t="shared" si="613"/>
        <v>Commodities</v>
      </c>
      <c r="F6568" s="100">
        <v>3.397E-2</v>
      </c>
      <c r="G6568" s="101">
        <v>9.7159999999999993</v>
      </c>
      <c r="H6568" s="98">
        <v>9.5350000000000004E-2</v>
      </c>
      <c r="I6568" s="20">
        <f t="shared" si="614"/>
        <v>1</v>
      </c>
      <c r="J6568" s="102">
        <f t="shared" si="615"/>
        <v>3.4962947715109099E-3</v>
      </c>
      <c r="K6568" s="102">
        <f t="shared" si="616"/>
        <v>3.6668010188892604E-2</v>
      </c>
      <c r="L6568" s="96">
        <f t="shared" si="617"/>
        <v>3.397E-2</v>
      </c>
    </row>
    <row r="6569" spans="1:12" ht="13.95" customHeight="1" x14ac:dyDescent="0.3">
      <c r="A6569" s="94">
        <v>43281</v>
      </c>
      <c r="B6569" s="57" t="s">
        <v>280</v>
      </c>
      <c r="C6569" s="57" t="s">
        <v>121</v>
      </c>
      <c r="D6569" s="19" t="str">
        <f t="shared" si="612"/>
        <v>Commodities</v>
      </c>
      <c r="E6569" s="19" t="str">
        <f t="shared" si="613"/>
        <v>Commodities</v>
      </c>
      <c r="F6569" s="100">
        <v>3.7629999999999997E-2</v>
      </c>
      <c r="G6569" s="101">
        <v>8.1039999999999992</v>
      </c>
      <c r="H6569" s="98">
        <v>9.7520000000000009E-2</v>
      </c>
      <c r="I6569" s="20">
        <f t="shared" si="614"/>
        <v>1</v>
      </c>
      <c r="J6569" s="102">
        <f t="shared" si="615"/>
        <v>4.6433859822309969E-3</v>
      </c>
      <c r="K6569" s="102">
        <f t="shared" si="616"/>
        <v>4.7614704493755093E-2</v>
      </c>
      <c r="L6569" s="96">
        <f t="shared" si="617"/>
        <v>3.7629999999999997E-2</v>
      </c>
    </row>
    <row r="6570" spans="1:12" ht="13.95" customHeight="1" x14ac:dyDescent="0.3">
      <c r="A6570" s="94">
        <v>43312</v>
      </c>
      <c r="B6570" s="57" t="s">
        <v>280</v>
      </c>
      <c r="C6570" s="57" t="s">
        <v>121</v>
      </c>
      <c r="D6570" s="19" t="str">
        <f t="shared" si="612"/>
        <v>Commodities</v>
      </c>
      <c r="E6570" s="19" t="str">
        <f t="shared" si="613"/>
        <v>Commodities</v>
      </c>
      <c r="F6570" s="100">
        <v>3.8585000000000001E-2</v>
      </c>
      <c r="G6570" s="101">
        <v>8.6999999999999993</v>
      </c>
      <c r="H6570" s="98">
        <v>0.10138999999999999</v>
      </c>
      <c r="I6570" s="20">
        <f t="shared" si="614"/>
        <v>1</v>
      </c>
      <c r="J6570" s="102">
        <f t="shared" si="615"/>
        <v>4.4350574712643687E-3</v>
      </c>
      <c r="K6570" s="102">
        <f t="shared" si="616"/>
        <v>4.3742553222846127E-2</v>
      </c>
      <c r="L6570" s="96">
        <f t="shared" si="617"/>
        <v>3.8585000000000001E-2</v>
      </c>
    </row>
    <row r="6571" spans="1:12" ht="13.95" customHeight="1" x14ac:dyDescent="0.3">
      <c r="A6571" s="94">
        <v>43343</v>
      </c>
      <c r="B6571" s="57" t="s">
        <v>280</v>
      </c>
      <c r="C6571" s="57" t="s">
        <v>121</v>
      </c>
      <c r="D6571" s="19" t="str">
        <f t="shared" si="612"/>
        <v>Commodities</v>
      </c>
      <c r="E6571" s="19" t="str">
        <f t="shared" si="613"/>
        <v>Commodities</v>
      </c>
      <c r="F6571" s="100">
        <v>4.6862000000000001E-2</v>
      </c>
      <c r="G6571" s="101">
        <v>8.2409999999999997</v>
      </c>
      <c r="H6571" s="98">
        <v>0.11271</v>
      </c>
      <c r="I6571" s="20">
        <f t="shared" si="614"/>
        <v>1</v>
      </c>
      <c r="J6571" s="102">
        <f t="shared" si="615"/>
        <v>5.6864458196820775E-3</v>
      </c>
      <c r="K6571" s="102">
        <f t="shared" si="616"/>
        <v>5.0452007982273776E-2</v>
      </c>
      <c r="L6571" s="96">
        <f t="shared" si="617"/>
        <v>4.6862000000000001E-2</v>
      </c>
    </row>
    <row r="6572" spans="1:12" ht="13.95" customHeight="1" x14ac:dyDescent="0.3">
      <c r="A6572" s="94">
        <v>43373</v>
      </c>
      <c r="B6572" s="57" t="s">
        <v>280</v>
      </c>
      <c r="C6572" s="57" t="s">
        <v>121</v>
      </c>
      <c r="D6572" s="19" t="str">
        <f t="shared" si="612"/>
        <v>Commodities</v>
      </c>
      <c r="E6572" s="19" t="str">
        <f t="shared" si="613"/>
        <v>Commodities</v>
      </c>
      <c r="F6572" s="100">
        <v>4.9772999999999998E-2</v>
      </c>
      <c r="G6572" s="101">
        <v>8.8290000000000006</v>
      </c>
      <c r="H6572" s="98">
        <v>0.1234</v>
      </c>
      <c r="I6572" s="20">
        <f t="shared" si="614"/>
        <v>1</v>
      </c>
      <c r="J6572" s="102">
        <f t="shared" si="615"/>
        <v>5.6374447842337744E-3</v>
      </c>
      <c r="K6572" s="102">
        <f t="shared" si="616"/>
        <v>4.5684317538361219E-2</v>
      </c>
      <c r="L6572" s="96">
        <f t="shared" si="617"/>
        <v>4.9772999999999998E-2</v>
      </c>
    </row>
    <row r="6573" spans="1:12" ht="13.95" customHeight="1" x14ac:dyDescent="0.3">
      <c r="A6573" s="94">
        <v>43404</v>
      </c>
      <c r="B6573" s="57" t="s">
        <v>280</v>
      </c>
      <c r="C6573" s="57" t="s">
        <v>121</v>
      </c>
      <c r="D6573" s="19" t="str">
        <f t="shared" si="612"/>
        <v>Commodities</v>
      </c>
      <c r="E6573" s="19" t="str">
        <f t="shared" si="613"/>
        <v>Commodities</v>
      </c>
      <c r="F6573" s="100">
        <v>5.6555000000000001E-2</v>
      </c>
      <c r="G6573" s="101">
        <v>9.4809999999999999</v>
      </c>
      <c r="H6573" s="98">
        <v>0.14801</v>
      </c>
      <c r="I6573" s="20">
        <f t="shared" si="614"/>
        <v>1</v>
      </c>
      <c r="J6573" s="102">
        <f t="shared" si="615"/>
        <v>5.9650880708785993E-3</v>
      </c>
      <c r="K6573" s="102">
        <f t="shared" si="616"/>
        <v>4.0301926024448341E-2</v>
      </c>
      <c r="L6573" s="96">
        <f t="shared" si="617"/>
        <v>5.6555000000000001E-2</v>
      </c>
    </row>
    <row r="6574" spans="1:12" ht="13.95" customHeight="1" x14ac:dyDescent="0.3">
      <c r="A6574" s="94">
        <v>43434</v>
      </c>
      <c r="B6574" s="57" t="s">
        <v>280</v>
      </c>
      <c r="C6574" s="57" t="s">
        <v>121</v>
      </c>
      <c r="D6574" s="19" t="str">
        <f t="shared" si="612"/>
        <v>Commodities</v>
      </c>
      <c r="E6574" s="19" t="str">
        <f t="shared" si="613"/>
        <v>Commodities</v>
      </c>
      <c r="F6574" s="100">
        <v>5.1345000000000002E-2</v>
      </c>
      <c r="G6574" s="101">
        <v>8.9459999999999997</v>
      </c>
      <c r="H6574" s="98">
        <v>0.13991000000000001</v>
      </c>
      <c r="I6574" s="20">
        <f t="shared" si="614"/>
        <v>1</v>
      </c>
      <c r="J6574" s="102">
        <f t="shared" si="615"/>
        <v>5.7394366197183102E-3</v>
      </c>
      <c r="K6574" s="102">
        <f t="shared" si="616"/>
        <v>4.1022347364150599E-2</v>
      </c>
      <c r="L6574" s="96">
        <f t="shared" si="617"/>
        <v>5.1345000000000002E-2</v>
      </c>
    </row>
    <row r="6575" spans="1:12" ht="13.95" customHeight="1" x14ac:dyDescent="0.3">
      <c r="A6575" s="94">
        <v>43465</v>
      </c>
      <c r="B6575" s="57" t="s">
        <v>280</v>
      </c>
      <c r="C6575" s="57" t="s">
        <v>121</v>
      </c>
      <c r="D6575" s="19" t="str">
        <f t="shared" si="612"/>
        <v>Commodities</v>
      </c>
      <c r="E6575" s="19" t="str">
        <f t="shared" si="613"/>
        <v>Commodities</v>
      </c>
      <c r="F6575" s="100">
        <v>4.7586000000000003E-2</v>
      </c>
      <c r="G6575" s="101">
        <v>9.1289999999999996</v>
      </c>
      <c r="H6575" s="98">
        <v>0.12089999999999999</v>
      </c>
      <c r="I6575" s="20">
        <f t="shared" si="614"/>
        <v>1</v>
      </c>
      <c r="J6575" s="102">
        <f t="shared" si="615"/>
        <v>5.2126191258626362E-3</v>
      </c>
      <c r="K6575" s="102">
        <f t="shared" si="616"/>
        <v>4.3115129246175651E-2</v>
      </c>
      <c r="L6575" s="96">
        <f t="shared" si="617"/>
        <v>4.7586000000000003E-2</v>
      </c>
    </row>
    <row r="6576" spans="1:12" ht="13.95" customHeight="1" x14ac:dyDescent="0.3">
      <c r="A6576" s="94">
        <v>43496</v>
      </c>
      <c r="B6576" s="57" t="s">
        <v>280</v>
      </c>
      <c r="C6576" s="57" t="s">
        <v>121</v>
      </c>
      <c r="D6576" s="19" t="str">
        <f t="shared" si="612"/>
        <v>Commodities</v>
      </c>
      <c r="E6576" s="19" t="str">
        <f t="shared" si="613"/>
        <v>Commodities</v>
      </c>
      <c r="F6576" s="100">
        <v>5.0822000000000013E-2</v>
      </c>
      <c r="G6576" s="101">
        <v>11.013</v>
      </c>
      <c r="H6576" s="98">
        <v>0.11203</v>
      </c>
      <c r="I6576" s="20">
        <f t="shared" si="614"/>
        <v>1</v>
      </c>
      <c r="J6576" s="102">
        <f t="shared" si="615"/>
        <v>4.6147280486697551E-3</v>
      </c>
      <c r="K6576" s="102">
        <f t="shared" si="616"/>
        <v>4.1191895462552482E-2</v>
      </c>
      <c r="L6576" s="96">
        <f t="shared" si="617"/>
        <v>5.0822000000000013E-2</v>
      </c>
    </row>
    <row r="6577" spans="1:12" ht="13.95" customHeight="1" x14ac:dyDescent="0.3">
      <c r="A6577" s="94">
        <v>43524</v>
      </c>
      <c r="B6577" s="57" t="s">
        <v>280</v>
      </c>
      <c r="C6577" s="57" t="s">
        <v>121</v>
      </c>
      <c r="D6577" s="19" t="str">
        <f t="shared" si="612"/>
        <v>Commodities</v>
      </c>
      <c r="E6577" s="19" t="str">
        <f t="shared" si="613"/>
        <v>Commodities</v>
      </c>
      <c r="F6577" s="100">
        <v>5.2694999999999999E-2</v>
      </c>
      <c r="G6577" s="101">
        <v>10.044</v>
      </c>
      <c r="H6577" s="98">
        <v>0.12235</v>
      </c>
      <c r="I6577" s="20">
        <f t="shared" si="614"/>
        <v>1</v>
      </c>
      <c r="J6577" s="102">
        <f t="shared" si="615"/>
        <v>5.2464157706093185E-3</v>
      </c>
      <c r="K6577" s="102">
        <f t="shared" si="616"/>
        <v>4.2880390442250255E-2</v>
      </c>
      <c r="L6577" s="96">
        <f t="shared" si="617"/>
        <v>5.2694999999999999E-2</v>
      </c>
    </row>
    <row r="6578" spans="1:12" ht="13.95" customHeight="1" x14ac:dyDescent="0.3">
      <c r="A6578" s="94">
        <v>43555</v>
      </c>
      <c r="B6578" s="57" t="s">
        <v>280</v>
      </c>
      <c r="C6578" s="57" t="s">
        <v>121</v>
      </c>
      <c r="D6578" s="19" t="str">
        <f t="shared" si="612"/>
        <v>Commodities</v>
      </c>
      <c r="E6578" s="19" t="str">
        <f t="shared" si="613"/>
        <v>Commodities</v>
      </c>
      <c r="F6578" s="100">
        <v>5.5119000000000001E-2</v>
      </c>
      <c r="G6578" s="101">
        <v>10.586</v>
      </c>
      <c r="H6578" s="98">
        <v>0.11981</v>
      </c>
      <c r="I6578" s="20">
        <f t="shared" si="614"/>
        <v>1</v>
      </c>
      <c r="J6578" s="102">
        <f t="shared" si="615"/>
        <v>5.2067825429812963E-3</v>
      </c>
      <c r="K6578" s="102">
        <f t="shared" si="616"/>
        <v>4.3458664076298274E-2</v>
      </c>
      <c r="L6578" s="96">
        <f t="shared" si="617"/>
        <v>5.5119000000000001E-2</v>
      </c>
    </row>
    <row r="6579" spans="1:12" ht="13.95" customHeight="1" x14ac:dyDescent="0.3">
      <c r="A6579" s="94">
        <v>43585</v>
      </c>
      <c r="B6579" s="57" t="s">
        <v>280</v>
      </c>
      <c r="C6579" s="57" t="s">
        <v>121</v>
      </c>
      <c r="D6579" s="19" t="str">
        <f t="shared" si="612"/>
        <v>Commodities</v>
      </c>
      <c r="E6579" s="19" t="str">
        <f t="shared" si="613"/>
        <v>Commodities</v>
      </c>
      <c r="F6579" s="100">
        <v>5.2641E-2</v>
      </c>
      <c r="G6579" s="101">
        <v>10.173</v>
      </c>
      <c r="H6579" s="98">
        <v>0.12906999999999999</v>
      </c>
      <c r="I6579" s="20">
        <f t="shared" si="614"/>
        <v>1</v>
      </c>
      <c r="J6579" s="102">
        <f t="shared" si="615"/>
        <v>5.1745797699793575E-3</v>
      </c>
      <c r="K6579" s="102">
        <f t="shared" si="616"/>
        <v>4.0091266521882371E-2</v>
      </c>
      <c r="L6579" s="96">
        <f t="shared" si="617"/>
        <v>5.2641E-2</v>
      </c>
    </row>
    <row r="6580" spans="1:12" ht="13.95" customHeight="1" x14ac:dyDescent="0.3">
      <c r="A6580" s="94">
        <v>43616</v>
      </c>
      <c r="B6580" s="57" t="s">
        <v>280</v>
      </c>
      <c r="C6580" s="57" t="s">
        <v>121</v>
      </c>
      <c r="D6580" s="19" t="str">
        <f t="shared" si="612"/>
        <v>Commodities</v>
      </c>
      <c r="E6580" s="19" t="str">
        <f t="shared" si="613"/>
        <v>Commodities</v>
      </c>
      <c r="F6580" s="100">
        <v>4.7611000000000001E-2</v>
      </c>
      <c r="G6580" s="101">
        <v>9.3539999999999992</v>
      </c>
      <c r="H6580" s="98">
        <v>0.12942000000000001</v>
      </c>
      <c r="I6580" s="20">
        <f t="shared" si="614"/>
        <v>1</v>
      </c>
      <c r="J6580" s="102">
        <f t="shared" si="615"/>
        <v>5.0899080607226862E-3</v>
      </c>
      <c r="K6580" s="102">
        <f t="shared" si="616"/>
        <v>3.932860501253814E-2</v>
      </c>
      <c r="L6580" s="96">
        <f t="shared" si="617"/>
        <v>4.7611000000000001E-2</v>
      </c>
    </row>
    <row r="6581" spans="1:12" ht="13.95" customHeight="1" x14ac:dyDescent="0.3">
      <c r="A6581" s="94">
        <v>43646</v>
      </c>
      <c r="B6581" s="57" t="s">
        <v>280</v>
      </c>
      <c r="C6581" s="57" t="s">
        <v>121</v>
      </c>
      <c r="D6581" s="19" t="str">
        <f t="shared" si="612"/>
        <v>Commodities</v>
      </c>
      <c r="E6581" s="19" t="str">
        <f t="shared" si="613"/>
        <v>Commodities</v>
      </c>
      <c r="F6581" s="100">
        <v>4.8717000000000003E-2</v>
      </c>
      <c r="G6581" s="101">
        <v>10.481</v>
      </c>
      <c r="H6581" s="98">
        <v>0.12769</v>
      </c>
      <c r="I6581" s="20">
        <f t="shared" si="614"/>
        <v>1</v>
      </c>
      <c r="J6581" s="102">
        <f t="shared" si="615"/>
        <v>4.6481251788951438E-3</v>
      </c>
      <c r="K6581" s="102">
        <f t="shared" si="616"/>
        <v>3.6401638177579639E-2</v>
      </c>
      <c r="L6581" s="96">
        <f t="shared" si="617"/>
        <v>4.8717000000000003E-2</v>
      </c>
    </row>
    <row r="6582" spans="1:12" ht="13.95" customHeight="1" x14ac:dyDescent="0.3">
      <c r="A6582" s="94">
        <v>43677</v>
      </c>
      <c r="B6582" s="57" t="s">
        <v>280</v>
      </c>
      <c r="C6582" s="57" t="s">
        <v>121</v>
      </c>
      <c r="D6582" s="19" t="str">
        <f t="shared" si="612"/>
        <v>Commodities</v>
      </c>
      <c r="E6582" s="19" t="str">
        <f t="shared" si="613"/>
        <v>Commodities</v>
      </c>
      <c r="F6582" s="100">
        <v>4.6142000000000002E-2</v>
      </c>
      <c r="G6582" s="101">
        <v>9.9220000000000006</v>
      </c>
      <c r="H6582" s="98">
        <v>0.12895000000000001</v>
      </c>
      <c r="I6582" s="20">
        <f t="shared" si="614"/>
        <v>1</v>
      </c>
      <c r="J6582" s="102">
        <f t="shared" si="615"/>
        <v>4.6504736948195929E-3</v>
      </c>
      <c r="K6582" s="102">
        <f t="shared" si="616"/>
        <v>3.6064162038151167E-2</v>
      </c>
      <c r="L6582" s="96">
        <f t="shared" si="617"/>
        <v>4.6142000000000002E-2</v>
      </c>
    </row>
    <row r="6583" spans="1:12" ht="13.95" customHeight="1" x14ac:dyDescent="0.3">
      <c r="A6583" s="94">
        <v>43708</v>
      </c>
      <c r="B6583" s="57" t="s">
        <v>280</v>
      </c>
      <c r="C6583" s="57" t="s">
        <v>121</v>
      </c>
      <c r="D6583" s="19" t="str">
        <f t="shared" si="612"/>
        <v>Commodities</v>
      </c>
      <c r="E6583" s="19" t="str">
        <f t="shared" si="613"/>
        <v>Commodities</v>
      </c>
      <c r="F6583" s="100">
        <v>4.7697000000000003E-2</v>
      </c>
      <c r="G6583" s="101">
        <v>10.026999999999999</v>
      </c>
      <c r="H6583" s="98">
        <v>0.11452</v>
      </c>
      <c r="I6583" s="20">
        <f t="shared" si="614"/>
        <v>1</v>
      </c>
      <c r="J6583" s="102">
        <f t="shared" si="615"/>
        <v>4.7568564874837941E-3</v>
      </c>
      <c r="K6583" s="102">
        <f t="shared" si="616"/>
        <v>4.1537342712921713E-2</v>
      </c>
      <c r="L6583" s="96">
        <f t="shared" si="617"/>
        <v>4.7697000000000003E-2</v>
      </c>
    </row>
    <row r="6584" spans="1:12" ht="13.95" customHeight="1" x14ac:dyDescent="0.3">
      <c r="A6584" s="94">
        <v>43738</v>
      </c>
      <c r="B6584" s="57" t="s">
        <v>280</v>
      </c>
      <c r="C6584" s="57" t="s">
        <v>121</v>
      </c>
      <c r="D6584" s="19" t="str">
        <f t="shared" si="612"/>
        <v>Commodities</v>
      </c>
      <c r="E6584" s="19" t="str">
        <f t="shared" si="613"/>
        <v>Commodities</v>
      </c>
      <c r="F6584" s="100">
        <v>4.9154000000000003E-2</v>
      </c>
      <c r="G6584" s="101">
        <v>10.68</v>
      </c>
      <c r="H6584" s="98">
        <v>0.11104</v>
      </c>
      <c r="I6584" s="20">
        <f t="shared" si="614"/>
        <v>1</v>
      </c>
      <c r="J6584" s="102">
        <f t="shared" si="615"/>
        <v>4.6024344569288392E-3</v>
      </c>
      <c r="K6584" s="102">
        <f t="shared" si="616"/>
        <v>4.1448437112111304E-2</v>
      </c>
      <c r="L6584" s="96">
        <f t="shared" si="617"/>
        <v>4.9154000000000003E-2</v>
      </c>
    </row>
    <row r="6585" spans="1:12" ht="13.95" customHeight="1" x14ac:dyDescent="0.3">
      <c r="A6585" s="94">
        <v>43769</v>
      </c>
      <c r="B6585" s="57" t="s">
        <v>280</v>
      </c>
      <c r="C6585" s="57" t="s">
        <v>121</v>
      </c>
      <c r="D6585" s="19" t="str">
        <f t="shared" si="612"/>
        <v>Commodities</v>
      </c>
      <c r="E6585" s="19" t="str">
        <f t="shared" si="613"/>
        <v>Commodities</v>
      </c>
      <c r="F6585" s="100">
        <v>5.2198000000000001E-2</v>
      </c>
      <c r="G6585" s="101">
        <v>12.388</v>
      </c>
      <c r="H6585" s="98">
        <v>0.1042</v>
      </c>
      <c r="I6585" s="20">
        <f t="shared" si="614"/>
        <v>1</v>
      </c>
      <c r="J6585" s="102">
        <f t="shared" si="615"/>
        <v>4.2135938004520508E-3</v>
      </c>
      <c r="K6585" s="102">
        <f t="shared" si="616"/>
        <v>4.043756046499089E-2</v>
      </c>
      <c r="L6585" s="96">
        <f t="shared" si="617"/>
        <v>5.2198000000000001E-2</v>
      </c>
    </row>
    <row r="6586" spans="1:12" ht="13.95" customHeight="1" x14ac:dyDescent="0.3">
      <c r="A6586" s="94">
        <v>43799</v>
      </c>
      <c r="B6586" s="57" t="s">
        <v>280</v>
      </c>
      <c r="C6586" s="57" t="s">
        <v>121</v>
      </c>
      <c r="D6586" s="19" t="str">
        <f t="shared" si="612"/>
        <v>Commodities</v>
      </c>
      <c r="E6586" s="19" t="str">
        <f t="shared" si="613"/>
        <v>Commodities</v>
      </c>
      <c r="F6586" s="100">
        <v>4.922E-2</v>
      </c>
      <c r="G6586" s="101">
        <v>11.382999999999999</v>
      </c>
      <c r="H6586" s="98">
        <v>0.1077</v>
      </c>
      <c r="I6586" s="20">
        <f t="shared" si="614"/>
        <v>1</v>
      </c>
      <c r="J6586" s="102">
        <f t="shared" si="615"/>
        <v>4.3239919177721162E-3</v>
      </c>
      <c r="K6586" s="102">
        <f t="shared" si="616"/>
        <v>4.0148485773185853E-2</v>
      </c>
      <c r="L6586" s="96">
        <f t="shared" si="617"/>
        <v>4.922E-2</v>
      </c>
    </row>
    <row r="6587" spans="1:12" ht="13.95" customHeight="1" x14ac:dyDescent="0.3">
      <c r="A6587" s="94">
        <v>43830</v>
      </c>
      <c r="B6587" s="57" t="s">
        <v>280</v>
      </c>
      <c r="C6587" s="57" t="s">
        <v>121</v>
      </c>
      <c r="D6587" s="19" t="str">
        <f t="shared" si="612"/>
        <v>Commodities</v>
      </c>
      <c r="E6587" s="19" t="str">
        <f t="shared" si="613"/>
        <v>Commodities</v>
      </c>
      <c r="F6587" s="100">
        <v>4.7558000000000003E-2</v>
      </c>
      <c r="G6587" s="101">
        <v>11.534000000000001</v>
      </c>
      <c r="H6587" s="98">
        <v>0.10534</v>
      </c>
      <c r="I6587" s="20">
        <f t="shared" si="614"/>
        <v>1</v>
      </c>
      <c r="J6587" s="102">
        <f t="shared" si="615"/>
        <v>4.1232876712328764E-3</v>
      </c>
      <c r="K6587" s="102">
        <f t="shared" si="616"/>
        <v>3.9142658735835167E-2</v>
      </c>
      <c r="L6587" s="96">
        <f t="shared" si="617"/>
        <v>4.7558000000000003E-2</v>
      </c>
    </row>
    <row r="6588" spans="1:12" ht="13.95" customHeight="1" x14ac:dyDescent="0.3">
      <c r="A6588" s="94">
        <v>43861</v>
      </c>
      <c r="B6588" s="57" t="s">
        <v>280</v>
      </c>
      <c r="C6588" s="57" t="s">
        <v>121</v>
      </c>
      <c r="D6588" s="19" t="str">
        <f t="shared" si="612"/>
        <v>Commodities</v>
      </c>
      <c r="E6588" s="19" t="str">
        <f t="shared" si="613"/>
        <v>Commodities</v>
      </c>
      <c r="F6588" s="100">
        <v>4.1264000000000002E-2</v>
      </c>
      <c r="G6588" s="101">
        <v>11.222</v>
      </c>
      <c r="H6588" s="98">
        <v>0.11037</v>
      </c>
      <c r="I6588" s="20">
        <f t="shared" si="614"/>
        <v>1</v>
      </c>
      <c r="J6588" s="102">
        <f t="shared" si="615"/>
        <v>3.6770629121368743E-3</v>
      </c>
      <c r="K6588" s="102">
        <f t="shared" si="616"/>
        <v>3.3315782478362546E-2</v>
      </c>
      <c r="L6588" s="96">
        <f t="shared" si="617"/>
        <v>4.1264000000000002E-2</v>
      </c>
    </row>
    <row r="6589" spans="1:12" ht="13.95" customHeight="1" x14ac:dyDescent="0.3">
      <c r="A6589" s="94">
        <v>43890</v>
      </c>
      <c r="B6589" s="57" t="s">
        <v>280</v>
      </c>
      <c r="C6589" s="57" t="s">
        <v>121</v>
      </c>
      <c r="D6589" s="19" t="str">
        <f t="shared" si="612"/>
        <v>Commodities</v>
      </c>
      <c r="E6589" s="19" t="str">
        <f t="shared" si="613"/>
        <v>Commodities</v>
      </c>
      <c r="F6589" s="100">
        <v>4.0412999999999998E-2</v>
      </c>
      <c r="G6589" s="101">
        <v>10.093</v>
      </c>
      <c r="H6589" s="98">
        <v>0.10643</v>
      </c>
      <c r="I6589" s="20">
        <f t="shared" si="614"/>
        <v>1</v>
      </c>
      <c r="J6589" s="102">
        <f t="shared" si="615"/>
        <v>4.0040622213415233E-3</v>
      </c>
      <c r="K6589" s="102">
        <f t="shared" si="616"/>
        <v>3.7621556152790787E-2</v>
      </c>
      <c r="L6589" s="96">
        <f t="shared" si="617"/>
        <v>4.0412999999999998E-2</v>
      </c>
    </row>
    <row r="6590" spans="1:12" ht="13.95" customHeight="1" x14ac:dyDescent="0.3">
      <c r="A6590" s="94">
        <v>43921</v>
      </c>
      <c r="B6590" s="57" t="s">
        <v>280</v>
      </c>
      <c r="C6590" s="57" t="s">
        <v>121</v>
      </c>
      <c r="D6590" s="19" t="str">
        <f t="shared" si="612"/>
        <v>Commodities</v>
      </c>
      <c r="E6590" s="19" t="str">
        <f t="shared" si="613"/>
        <v>Commodities</v>
      </c>
      <c r="F6590" s="100">
        <v>3.0098E-2</v>
      </c>
      <c r="G6590" s="101">
        <v>14.976000000000001</v>
      </c>
      <c r="H6590" s="98">
        <v>3.9399999999999998E-2</v>
      </c>
      <c r="I6590" s="20">
        <f t="shared" si="614"/>
        <v>1</v>
      </c>
      <c r="J6590" s="102">
        <f t="shared" si="615"/>
        <v>2.0097489316239316E-3</v>
      </c>
      <c r="K6590" s="102">
        <f t="shared" si="616"/>
        <v>5.1008856132587099E-2</v>
      </c>
      <c r="L6590" s="96">
        <f t="shared" si="617"/>
        <v>3.0098E-2</v>
      </c>
    </row>
    <row r="6591" spans="1:12" ht="13.95" customHeight="1" x14ac:dyDescent="0.3">
      <c r="A6591" s="94">
        <v>43951</v>
      </c>
      <c r="B6591" s="57" t="s">
        <v>280</v>
      </c>
      <c r="C6591" s="57" t="s">
        <v>121</v>
      </c>
      <c r="D6591" s="19" t="str">
        <f t="shared" si="612"/>
        <v>Commodities</v>
      </c>
      <c r="E6591" s="19" t="str">
        <f t="shared" si="613"/>
        <v>Commodities</v>
      </c>
      <c r="F6591" s="100">
        <v>3.7830000000000003E-2</v>
      </c>
      <c r="G6591" s="101">
        <v>29.007000000000001</v>
      </c>
      <c r="H6591" s="98">
        <v>1.619E-2</v>
      </c>
      <c r="I6591" s="20">
        <f t="shared" si="614"/>
        <v>1</v>
      </c>
      <c r="J6591" s="102">
        <f t="shared" si="615"/>
        <v>1.3041679594580618E-3</v>
      </c>
      <c r="K6591" s="102">
        <f t="shared" si="616"/>
        <v>8.0553919670047061E-2</v>
      </c>
      <c r="L6591" s="96">
        <f t="shared" si="617"/>
        <v>3.7830000000000003E-2</v>
      </c>
    </row>
    <row r="6592" spans="1:12" ht="13.95" customHeight="1" x14ac:dyDescent="0.3">
      <c r="A6592" s="94">
        <v>43982</v>
      </c>
      <c r="B6592" s="57" t="s">
        <v>280</v>
      </c>
      <c r="C6592" s="57" t="s">
        <v>121</v>
      </c>
      <c r="D6592" s="19" t="str">
        <f t="shared" si="612"/>
        <v>Commodities</v>
      </c>
      <c r="E6592" s="19" t="str">
        <f t="shared" si="613"/>
        <v>Commodities</v>
      </c>
      <c r="F6592" s="100">
        <v>3.8933000000000002E-2</v>
      </c>
      <c r="G6592" s="101">
        <v>71.406000000000006</v>
      </c>
      <c r="H6592" s="98">
        <v>3.65E-3</v>
      </c>
      <c r="I6592" s="20">
        <f t="shared" si="614"/>
        <v>0</v>
      </c>
      <c r="J6592" s="102">
        <f t="shared" si="615"/>
        <v>0</v>
      </c>
      <c r="K6592" s="102">
        <f t="shared" si="616"/>
        <v>0</v>
      </c>
      <c r="L6592" s="96">
        <f t="shared" si="617"/>
        <v>0</v>
      </c>
    </row>
    <row r="6593" spans="1:12" ht="13.95" customHeight="1" x14ac:dyDescent="0.3">
      <c r="A6593" s="94">
        <v>44012</v>
      </c>
      <c r="B6593" s="57" t="s">
        <v>280</v>
      </c>
      <c r="C6593" s="57" t="s">
        <v>121</v>
      </c>
      <c r="D6593" s="19" t="str">
        <f t="shared" si="612"/>
        <v>Commodities</v>
      </c>
      <c r="E6593" s="19" t="str">
        <f t="shared" si="613"/>
        <v>Commodities</v>
      </c>
      <c r="F6593" s="100">
        <v>3.8303999999999998E-2</v>
      </c>
      <c r="G6593" s="101">
        <v>54.567</v>
      </c>
      <c r="H6593" s="98">
        <v>-3.0000000000000001E-5</v>
      </c>
      <c r="I6593" s="20">
        <f t="shared" si="614"/>
        <v>0</v>
      </c>
      <c r="J6593" s="102">
        <f t="shared" si="615"/>
        <v>0</v>
      </c>
      <c r="K6593" s="102">
        <f t="shared" si="616"/>
        <v>0</v>
      </c>
      <c r="L6593" s="96">
        <f t="shared" si="617"/>
        <v>0</v>
      </c>
    </row>
    <row r="6594" spans="1:12" ht="13.95" customHeight="1" x14ac:dyDescent="0.3">
      <c r="A6594" s="94">
        <v>44043</v>
      </c>
      <c r="B6594" s="57" t="s">
        <v>280</v>
      </c>
      <c r="C6594" s="57" t="s">
        <v>121</v>
      </c>
      <c r="D6594" s="19" t="str">
        <f t="shared" si="612"/>
        <v>Commodities</v>
      </c>
      <c r="E6594" s="19" t="str">
        <f t="shared" si="613"/>
        <v>Commodities</v>
      </c>
      <c r="F6594" s="100">
        <v>3.5792999999999998E-2</v>
      </c>
      <c r="G6594" s="101">
        <v>6760.5959999999995</v>
      </c>
      <c r="H6594" s="98">
        <v>1.289E-2</v>
      </c>
      <c r="I6594" s="20">
        <f t="shared" si="614"/>
        <v>0</v>
      </c>
      <c r="J6594" s="102">
        <f t="shared" si="615"/>
        <v>0</v>
      </c>
      <c r="K6594" s="102">
        <f t="shared" si="616"/>
        <v>0</v>
      </c>
      <c r="L6594" s="96">
        <f t="shared" si="617"/>
        <v>0</v>
      </c>
    </row>
    <row r="6595" spans="1:12" ht="13.95" customHeight="1" x14ac:dyDescent="0.3">
      <c r="A6595" s="94">
        <v>44074</v>
      </c>
      <c r="B6595" s="57" t="s">
        <v>280</v>
      </c>
      <c r="C6595" s="57" t="s">
        <v>121</v>
      </c>
      <c r="D6595" s="19" t="str">
        <f t="shared" si="612"/>
        <v>Commodities</v>
      </c>
      <c r="E6595" s="19" t="str">
        <f t="shared" si="613"/>
        <v>Commodities</v>
      </c>
      <c r="F6595" s="100">
        <v>3.6497000000000002E-2</v>
      </c>
      <c r="G6595" s="101">
        <v>77.555999999999997</v>
      </c>
      <c r="H6595" s="98">
        <v>2.776E-2</v>
      </c>
      <c r="I6595" s="20">
        <f t="shared" si="614"/>
        <v>1</v>
      </c>
      <c r="J6595" s="102">
        <f t="shared" si="615"/>
        <v>4.7058899375934811E-4</v>
      </c>
      <c r="K6595" s="102">
        <f t="shared" si="616"/>
        <v>1.6952053089313694E-2</v>
      </c>
      <c r="L6595" s="96">
        <f t="shared" si="617"/>
        <v>3.6497000000000002E-2</v>
      </c>
    </row>
    <row r="6596" spans="1:12" ht="13.95" customHeight="1" x14ac:dyDescent="0.3">
      <c r="A6596" s="94">
        <v>44104</v>
      </c>
      <c r="B6596" s="57" t="s">
        <v>280</v>
      </c>
      <c r="C6596" s="57" t="s">
        <v>121</v>
      </c>
      <c r="D6596" s="19" t="str">
        <f t="shared" si="612"/>
        <v>Commodities</v>
      </c>
      <c r="E6596" s="19" t="str">
        <f t="shared" si="613"/>
        <v>Commodities</v>
      </c>
      <c r="F6596" s="100">
        <v>4.0096999999999987E-2</v>
      </c>
      <c r="G6596" s="101">
        <v>23.084</v>
      </c>
      <c r="H6596" s="98">
        <v>6.0929999999999998E-2</v>
      </c>
      <c r="I6596" s="20">
        <f t="shared" si="614"/>
        <v>1</v>
      </c>
      <c r="J6596" s="102">
        <f t="shared" si="615"/>
        <v>1.7370039854444632E-3</v>
      </c>
      <c r="K6596" s="102">
        <f t="shared" si="616"/>
        <v>2.8508189487025493E-2</v>
      </c>
      <c r="L6596" s="96">
        <f t="shared" si="617"/>
        <v>4.0096999999999987E-2</v>
      </c>
    </row>
    <row r="6597" spans="1:12" ht="13.95" customHeight="1" x14ac:dyDescent="0.3">
      <c r="A6597" s="94">
        <v>44135</v>
      </c>
      <c r="B6597" s="57" t="s">
        <v>280</v>
      </c>
      <c r="C6597" s="57" t="s">
        <v>121</v>
      </c>
      <c r="D6597" s="19" t="str">
        <f t="shared" ref="D6597:D6660" si="618">VLOOKUP(C6597,GicsMap,2,FALSE)</f>
        <v>Commodities</v>
      </c>
      <c r="E6597" s="19" t="str">
        <f t="shared" ref="E6597:E6660" si="619">IF(D6597="Cyclicals",IF(COUNTIF(GlobalList,B6597)&gt;0,"WEG &amp; Embraer","Cyclicals ex-WEG &amp; Embraer"),D6597)</f>
        <v>Commodities</v>
      </c>
      <c r="F6597" s="100">
        <v>3.8693999999999999E-2</v>
      </c>
      <c r="G6597" s="101">
        <v>12.577999999999999</v>
      </c>
      <c r="H6597" s="98">
        <v>8.4710000000000008E-2</v>
      </c>
      <c r="I6597" s="20">
        <f t="shared" ref="I6597:I6660" si="620">IF(AND(ISNUMBER(G6597),ISNUMBER(H6597),G6597&gt;=PEmin,G6597&lt;=PEmax,H6597&gt;=ROEmin,H6597&lt;=ROEmax),1,0)</f>
        <v>1</v>
      </c>
      <c r="J6597" s="102">
        <f t="shared" ref="J6597:J6660" si="621">IF(I6597=1,F6597/G6597,0)</f>
        <v>3.0763237398632533E-3</v>
      </c>
      <c r="K6597" s="102">
        <f t="shared" ref="K6597:K6660" si="622">IF(I6597=1,J6597/H6597,0)</f>
        <v>3.6315945459370239E-2</v>
      </c>
      <c r="L6597" s="96">
        <f t="shared" ref="L6597:L6660" si="623">I6597*F6597</f>
        <v>3.8693999999999999E-2</v>
      </c>
    </row>
    <row r="6598" spans="1:12" ht="13.95" customHeight="1" x14ac:dyDescent="0.3">
      <c r="A6598" s="94">
        <v>44165</v>
      </c>
      <c r="B6598" s="57" t="s">
        <v>280</v>
      </c>
      <c r="C6598" s="57" t="s">
        <v>121</v>
      </c>
      <c r="D6598" s="19" t="str">
        <f t="shared" si="618"/>
        <v>Commodities</v>
      </c>
      <c r="E6598" s="19" t="str">
        <f t="shared" si="619"/>
        <v>Commodities</v>
      </c>
      <c r="F6598" s="100">
        <v>4.4936999999999998E-2</v>
      </c>
      <c r="G6598" s="101">
        <v>12.837</v>
      </c>
      <c r="H6598" s="98">
        <v>8.1910000000000011E-2</v>
      </c>
      <c r="I6598" s="20">
        <f t="shared" si="620"/>
        <v>1</v>
      </c>
      <c r="J6598" s="102">
        <f t="shared" si="621"/>
        <v>3.5005842486562281E-3</v>
      </c>
      <c r="K6598" s="102">
        <f t="shared" si="622"/>
        <v>4.2736958230450831E-2</v>
      </c>
      <c r="L6598" s="96">
        <f t="shared" si="623"/>
        <v>4.4936999999999998E-2</v>
      </c>
    </row>
    <row r="6599" spans="1:12" ht="13.95" customHeight="1" x14ac:dyDescent="0.3">
      <c r="A6599" s="94">
        <v>44196</v>
      </c>
      <c r="B6599" s="57" t="s">
        <v>280</v>
      </c>
      <c r="C6599" s="57" t="s">
        <v>121</v>
      </c>
      <c r="D6599" s="19" t="str">
        <f t="shared" si="618"/>
        <v>Commodities</v>
      </c>
      <c r="E6599" s="19" t="str">
        <f t="shared" si="619"/>
        <v>Commodities</v>
      </c>
      <c r="F6599" s="100">
        <v>4.6125999999999993E-2</v>
      </c>
      <c r="G6599" s="101">
        <v>10.964</v>
      </c>
      <c r="H6599" s="98">
        <v>0.11208</v>
      </c>
      <c r="I6599" s="20">
        <f t="shared" si="620"/>
        <v>1</v>
      </c>
      <c r="J6599" s="102">
        <f t="shared" si="621"/>
        <v>4.2070412258299883E-3</v>
      </c>
      <c r="K6599" s="102">
        <f t="shared" si="622"/>
        <v>3.7536056618754358E-2</v>
      </c>
      <c r="L6599" s="96">
        <f t="shared" si="623"/>
        <v>4.6125999999999993E-2</v>
      </c>
    </row>
    <row r="6600" spans="1:12" ht="13.95" customHeight="1" x14ac:dyDescent="0.3">
      <c r="A6600" s="94">
        <v>44227</v>
      </c>
      <c r="B6600" s="57" t="s">
        <v>280</v>
      </c>
      <c r="C6600" s="57" t="s">
        <v>121</v>
      </c>
      <c r="D6600" s="19" t="str">
        <f t="shared" si="618"/>
        <v>Commodities</v>
      </c>
      <c r="E6600" s="19" t="str">
        <f t="shared" si="619"/>
        <v>Commodities</v>
      </c>
      <c r="F6600" s="100">
        <v>4.2720000000000001E-2</v>
      </c>
      <c r="G6600" s="101">
        <v>9.8369999999999997</v>
      </c>
      <c r="H6600" s="98">
        <v>0.12066</v>
      </c>
      <c r="I6600" s="20">
        <f t="shared" si="620"/>
        <v>1</v>
      </c>
      <c r="J6600" s="102">
        <f t="shared" si="621"/>
        <v>4.342787435193657E-3</v>
      </c>
      <c r="K6600" s="102">
        <f t="shared" si="622"/>
        <v>3.5991939625341099E-2</v>
      </c>
      <c r="L6600" s="96">
        <f t="shared" si="623"/>
        <v>4.2720000000000001E-2</v>
      </c>
    </row>
    <row r="6601" spans="1:12" ht="13.95" customHeight="1" x14ac:dyDescent="0.3">
      <c r="A6601" s="94">
        <v>44255</v>
      </c>
      <c r="B6601" s="57" t="s">
        <v>280</v>
      </c>
      <c r="C6601" s="57" t="s">
        <v>121</v>
      </c>
      <c r="D6601" s="19" t="str">
        <f t="shared" si="618"/>
        <v>Commodities</v>
      </c>
      <c r="E6601" s="19" t="str">
        <f t="shared" si="619"/>
        <v>Commodities</v>
      </c>
      <c r="F6601" s="100">
        <v>3.6170000000000001E-2</v>
      </c>
      <c r="G6601" s="101">
        <v>7.2329999999999997</v>
      </c>
      <c r="H6601" s="98">
        <v>0.13608000000000001</v>
      </c>
      <c r="I6601" s="20">
        <f t="shared" si="620"/>
        <v>1</v>
      </c>
      <c r="J6601" s="102">
        <f t="shared" si="621"/>
        <v>5.0006912760956731E-3</v>
      </c>
      <c r="K6601" s="102">
        <f t="shared" si="622"/>
        <v>3.6748172222925285E-2</v>
      </c>
      <c r="L6601" s="96">
        <f t="shared" si="623"/>
        <v>3.6170000000000001E-2</v>
      </c>
    </row>
    <row r="6602" spans="1:12" ht="13.95" customHeight="1" x14ac:dyDescent="0.3">
      <c r="A6602" s="94">
        <v>44286</v>
      </c>
      <c r="B6602" s="57" t="s">
        <v>280</v>
      </c>
      <c r="C6602" s="57" t="s">
        <v>121</v>
      </c>
      <c r="D6602" s="19" t="str">
        <f t="shared" si="618"/>
        <v>Commodities</v>
      </c>
      <c r="E6602" s="19" t="str">
        <f t="shared" si="619"/>
        <v>Commodities</v>
      </c>
      <c r="F6602" s="100">
        <v>3.7139999999999999E-2</v>
      </c>
      <c r="G6602" s="101">
        <v>6.8730000000000002</v>
      </c>
      <c r="H6602" s="98">
        <v>0.14949999999999999</v>
      </c>
      <c r="I6602" s="20">
        <f t="shared" si="620"/>
        <v>1</v>
      </c>
      <c r="J6602" s="102">
        <f t="shared" si="621"/>
        <v>5.4037538192928851E-3</v>
      </c>
      <c r="K6602" s="102">
        <f t="shared" si="622"/>
        <v>3.6145510496942375E-2</v>
      </c>
      <c r="L6602" s="96">
        <f t="shared" si="623"/>
        <v>3.7139999999999999E-2</v>
      </c>
    </row>
    <row r="6603" spans="1:12" ht="13.95" customHeight="1" x14ac:dyDescent="0.3">
      <c r="A6603" s="94">
        <v>44316</v>
      </c>
      <c r="B6603" s="57" t="s">
        <v>280</v>
      </c>
      <c r="C6603" s="57" t="s">
        <v>121</v>
      </c>
      <c r="D6603" s="19" t="str">
        <f t="shared" si="618"/>
        <v>Commodities</v>
      </c>
      <c r="E6603" s="19" t="str">
        <f t="shared" si="619"/>
        <v>Commodities</v>
      </c>
      <c r="F6603" s="100">
        <v>3.884E-2</v>
      </c>
      <c r="G6603" s="101">
        <v>5.3639999999999999</v>
      </c>
      <c r="H6603" s="98">
        <v>0.1651</v>
      </c>
      <c r="I6603" s="20">
        <f t="shared" si="620"/>
        <v>1</v>
      </c>
      <c r="J6603" s="102">
        <f t="shared" si="621"/>
        <v>7.2408650260999251E-3</v>
      </c>
      <c r="K6603" s="102">
        <f t="shared" si="622"/>
        <v>4.3857450188370235E-2</v>
      </c>
      <c r="L6603" s="96">
        <f t="shared" si="623"/>
        <v>3.884E-2</v>
      </c>
    </row>
    <row r="6604" spans="1:12" ht="13.95" customHeight="1" x14ac:dyDescent="0.3">
      <c r="A6604" s="94">
        <v>44347</v>
      </c>
      <c r="B6604" s="57" t="s">
        <v>280</v>
      </c>
      <c r="C6604" s="57" t="s">
        <v>121</v>
      </c>
      <c r="D6604" s="19" t="str">
        <f t="shared" si="618"/>
        <v>Commodities</v>
      </c>
      <c r="E6604" s="19" t="str">
        <f t="shared" si="619"/>
        <v>Commodities</v>
      </c>
      <c r="F6604" s="100">
        <v>4.2199999999999988E-2</v>
      </c>
      <c r="G6604" s="101">
        <v>6.2910000000000004</v>
      </c>
      <c r="H6604" s="98">
        <v>0.16239000000000001</v>
      </c>
      <c r="I6604" s="20">
        <f t="shared" si="620"/>
        <v>1</v>
      </c>
      <c r="J6604" s="102">
        <f t="shared" si="621"/>
        <v>6.7079955491972636E-3</v>
      </c>
      <c r="K6604" s="102">
        <f t="shared" si="622"/>
        <v>4.1307934904841824E-2</v>
      </c>
      <c r="L6604" s="96">
        <f t="shared" si="623"/>
        <v>4.2199999999999988E-2</v>
      </c>
    </row>
    <row r="6605" spans="1:12" ht="13.95" customHeight="1" x14ac:dyDescent="0.3">
      <c r="A6605" s="94">
        <v>44377</v>
      </c>
      <c r="B6605" s="57" t="s">
        <v>280</v>
      </c>
      <c r="C6605" s="57" t="s">
        <v>121</v>
      </c>
      <c r="D6605" s="19" t="str">
        <f t="shared" si="618"/>
        <v>Commodities</v>
      </c>
      <c r="E6605" s="19" t="str">
        <f t="shared" si="619"/>
        <v>Commodities</v>
      </c>
      <c r="F6605" s="100">
        <v>4.7809999999999998E-2</v>
      </c>
      <c r="G6605" s="101">
        <v>6.2149999999999999</v>
      </c>
      <c r="H6605" s="98">
        <v>0.16938</v>
      </c>
      <c r="I6605" s="20">
        <f t="shared" si="620"/>
        <v>1</v>
      </c>
      <c r="J6605" s="102">
        <f t="shared" si="621"/>
        <v>7.6926790024135156E-3</v>
      </c>
      <c r="K6605" s="102">
        <f t="shared" si="622"/>
        <v>4.5416690296454808E-2</v>
      </c>
      <c r="L6605" s="96">
        <f t="shared" si="623"/>
        <v>4.7809999999999998E-2</v>
      </c>
    </row>
    <row r="6606" spans="1:12" ht="13.95" customHeight="1" x14ac:dyDescent="0.3">
      <c r="A6606" s="94">
        <v>44408</v>
      </c>
      <c r="B6606" s="57" t="s">
        <v>280</v>
      </c>
      <c r="C6606" s="57" t="s">
        <v>121</v>
      </c>
      <c r="D6606" s="19" t="str">
        <f t="shared" si="618"/>
        <v>Commodities</v>
      </c>
      <c r="E6606" s="19" t="str">
        <f t="shared" si="619"/>
        <v>Commodities</v>
      </c>
      <c r="F6606" s="100">
        <v>4.5119999999999993E-2</v>
      </c>
      <c r="G6606" s="101">
        <v>5.5389999999999997</v>
      </c>
      <c r="H6606" s="98">
        <v>0.17237</v>
      </c>
      <c r="I6606" s="20">
        <f t="shared" si="620"/>
        <v>1</v>
      </c>
      <c r="J6606" s="102">
        <f t="shared" si="621"/>
        <v>8.1458747066257432E-3</v>
      </c>
      <c r="K6606" s="102">
        <f t="shared" si="622"/>
        <v>4.7258076849949197E-2</v>
      </c>
      <c r="L6606" s="96">
        <f t="shared" si="623"/>
        <v>4.5119999999999993E-2</v>
      </c>
    </row>
    <row r="6607" spans="1:12" ht="13.95" customHeight="1" x14ac:dyDescent="0.3">
      <c r="A6607" s="94">
        <v>44439</v>
      </c>
      <c r="B6607" s="57" t="s">
        <v>280</v>
      </c>
      <c r="C6607" s="57" t="s">
        <v>121</v>
      </c>
      <c r="D6607" s="19" t="str">
        <f t="shared" si="618"/>
        <v>Commodities</v>
      </c>
      <c r="E6607" s="19" t="str">
        <f t="shared" si="619"/>
        <v>Commodities</v>
      </c>
      <c r="F6607" s="100">
        <v>4.7309999999999998E-2</v>
      </c>
      <c r="G6607" s="101">
        <v>5.0190000000000001</v>
      </c>
      <c r="H6607" s="98">
        <v>0.18970000000000001</v>
      </c>
      <c r="I6607" s="20">
        <f t="shared" si="620"/>
        <v>1</v>
      </c>
      <c r="J6607" s="102">
        <f t="shared" si="621"/>
        <v>9.4261805140466223E-3</v>
      </c>
      <c r="K6607" s="102">
        <f t="shared" si="622"/>
        <v>4.9689934180530429E-2</v>
      </c>
      <c r="L6607" s="96">
        <f t="shared" si="623"/>
        <v>4.7309999999999998E-2</v>
      </c>
    </row>
    <row r="6608" spans="1:12" ht="13.95" customHeight="1" x14ac:dyDescent="0.3">
      <c r="A6608" s="94">
        <v>44469</v>
      </c>
      <c r="B6608" s="57" t="s">
        <v>280</v>
      </c>
      <c r="C6608" s="57" t="s">
        <v>121</v>
      </c>
      <c r="D6608" s="19" t="str">
        <f t="shared" si="618"/>
        <v>Commodities</v>
      </c>
      <c r="E6608" s="19" t="str">
        <f t="shared" si="619"/>
        <v>Commodities</v>
      </c>
      <c r="F6608" s="100">
        <v>4.4740000000000002E-2</v>
      </c>
      <c r="G6608" s="101">
        <v>4.8849999999999998</v>
      </c>
      <c r="H6608" s="98">
        <v>0.19270000000000001</v>
      </c>
      <c r="I6608" s="20">
        <f t="shared" si="620"/>
        <v>1</v>
      </c>
      <c r="J6608" s="102">
        <f t="shared" si="621"/>
        <v>9.1586489252814748E-3</v>
      </c>
      <c r="K6608" s="102">
        <f t="shared" si="622"/>
        <v>4.7528017256260893E-2</v>
      </c>
      <c r="L6608" s="96">
        <f t="shared" si="623"/>
        <v>4.4740000000000002E-2</v>
      </c>
    </row>
    <row r="6609" spans="1:12" ht="13.95" customHeight="1" x14ac:dyDescent="0.3">
      <c r="A6609" s="94">
        <v>44500</v>
      </c>
      <c r="B6609" s="57" t="s">
        <v>280</v>
      </c>
      <c r="C6609" s="57" t="s">
        <v>121</v>
      </c>
      <c r="D6609" s="19" t="str">
        <f t="shared" si="618"/>
        <v>Commodities</v>
      </c>
      <c r="E6609" s="19" t="str">
        <f t="shared" si="619"/>
        <v>Commodities</v>
      </c>
      <c r="F6609" s="100">
        <v>4.768E-2</v>
      </c>
      <c r="G6609" s="101">
        <v>4.21</v>
      </c>
      <c r="H6609" s="98">
        <v>0.21054</v>
      </c>
      <c r="I6609" s="20">
        <f t="shared" si="620"/>
        <v>1</v>
      </c>
      <c r="J6609" s="102">
        <f t="shared" si="621"/>
        <v>1.132541567695962E-2</v>
      </c>
      <c r="K6609" s="102">
        <f t="shared" si="622"/>
        <v>5.3792227970740097E-2</v>
      </c>
      <c r="L6609" s="96">
        <f t="shared" si="623"/>
        <v>4.768E-2</v>
      </c>
    </row>
    <row r="6610" spans="1:12" ht="13.95" customHeight="1" x14ac:dyDescent="0.3">
      <c r="A6610" s="94">
        <v>44530</v>
      </c>
      <c r="B6610" s="57" t="s">
        <v>280</v>
      </c>
      <c r="C6610" s="57" t="s">
        <v>121</v>
      </c>
      <c r="D6610" s="19" t="str">
        <f t="shared" si="618"/>
        <v>Commodities</v>
      </c>
      <c r="E6610" s="19" t="str">
        <f t="shared" si="619"/>
        <v>Commodities</v>
      </c>
      <c r="F6610" s="100">
        <v>5.2939999999999987E-2</v>
      </c>
      <c r="G6610" s="101">
        <v>3.9790000000000001</v>
      </c>
      <c r="H6610" s="98">
        <v>0.24789</v>
      </c>
      <c r="I6610" s="20">
        <f t="shared" si="620"/>
        <v>1</v>
      </c>
      <c r="J6610" s="102">
        <f t="shared" si="621"/>
        <v>1.3304850464940936E-2</v>
      </c>
      <c r="K6610" s="102">
        <f t="shared" si="622"/>
        <v>5.3672396889511219E-2</v>
      </c>
      <c r="L6610" s="96">
        <f t="shared" si="623"/>
        <v>5.2939999999999987E-2</v>
      </c>
    </row>
    <row r="6611" spans="1:12" ht="13.95" customHeight="1" x14ac:dyDescent="0.3">
      <c r="A6611" s="94">
        <v>44561</v>
      </c>
      <c r="B6611" s="57" t="s">
        <v>280</v>
      </c>
      <c r="C6611" s="57" t="s">
        <v>121</v>
      </c>
      <c r="D6611" s="19" t="str">
        <f t="shared" si="618"/>
        <v>Commodities</v>
      </c>
      <c r="E6611" s="19" t="str">
        <f t="shared" si="619"/>
        <v>Commodities</v>
      </c>
      <c r="F6611" s="100">
        <v>4.1580000000000013E-2</v>
      </c>
      <c r="G6611" s="101">
        <v>4.0960000000000001</v>
      </c>
      <c r="H6611" s="98">
        <v>0.24424999999999999</v>
      </c>
      <c r="I6611" s="20">
        <f t="shared" si="620"/>
        <v>1</v>
      </c>
      <c r="J6611" s="102">
        <f t="shared" si="621"/>
        <v>1.0151367187500003E-2</v>
      </c>
      <c r="K6611" s="102">
        <f t="shared" si="622"/>
        <v>4.1561380501535322E-2</v>
      </c>
      <c r="L6611" s="96">
        <f t="shared" si="623"/>
        <v>4.1580000000000013E-2</v>
      </c>
    </row>
    <row r="6612" spans="1:12" ht="13.95" customHeight="1" x14ac:dyDescent="0.3">
      <c r="A6612" s="94">
        <v>44592</v>
      </c>
      <c r="B6612" s="57" t="s">
        <v>280</v>
      </c>
      <c r="C6612" s="57" t="s">
        <v>121</v>
      </c>
      <c r="D6612" s="19" t="str">
        <f t="shared" si="618"/>
        <v>Commodities</v>
      </c>
      <c r="E6612" s="19" t="str">
        <f t="shared" si="619"/>
        <v>Commodities</v>
      </c>
      <c r="F6612" s="100">
        <v>4.4690000000000001E-2</v>
      </c>
      <c r="G6612" s="101">
        <v>4.7270000000000003</v>
      </c>
      <c r="H6612" s="98">
        <v>0.24722</v>
      </c>
      <c r="I6612" s="20">
        <f t="shared" si="620"/>
        <v>1</v>
      </c>
      <c r="J6612" s="102">
        <f t="shared" si="621"/>
        <v>9.4541992807277344E-3</v>
      </c>
      <c r="K6612" s="102">
        <f t="shared" si="622"/>
        <v>3.8242048704505031E-2</v>
      </c>
      <c r="L6612" s="96">
        <f t="shared" si="623"/>
        <v>4.4690000000000001E-2</v>
      </c>
    </row>
    <row r="6613" spans="1:12" ht="13.95" customHeight="1" x14ac:dyDescent="0.3">
      <c r="A6613" s="94">
        <v>44620</v>
      </c>
      <c r="B6613" s="57" t="s">
        <v>280</v>
      </c>
      <c r="C6613" s="57" t="s">
        <v>121</v>
      </c>
      <c r="D6613" s="19" t="str">
        <f t="shared" si="618"/>
        <v>Commodities</v>
      </c>
      <c r="E6613" s="19" t="str">
        <f t="shared" si="619"/>
        <v>Commodities</v>
      </c>
      <c r="F6613" s="100">
        <v>4.564E-2</v>
      </c>
      <c r="G6613" s="101">
        <v>4.8449999999999998</v>
      </c>
      <c r="H6613" s="98">
        <v>0.25703999999999999</v>
      </c>
      <c r="I6613" s="20">
        <f t="shared" si="620"/>
        <v>1</v>
      </c>
      <c r="J6613" s="102">
        <f t="shared" si="621"/>
        <v>9.4200206398348824E-3</v>
      </c>
      <c r="K6613" s="102">
        <f t="shared" si="622"/>
        <v>3.6648072828489274E-2</v>
      </c>
      <c r="L6613" s="96">
        <f t="shared" si="623"/>
        <v>4.564E-2</v>
      </c>
    </row>
    <row r="6614" spans="1:12" ht="13.95" customHeight="1" x14ac:dyDescent="0.3">
      <c r="A6614" s="94">
        <v>44651</v>
      </c>
      <c r="B6614" s="57" t="s">
        <v>280</v>
      </c>
      <c r="C6614" s="57" t="s">
        <v>121</v>
      </c>
      <c r="D6614" s="19" t="str">
        <f t="shared" si="618"/>
        <v>Commodities</v>
      </c>
      <c r="E6614" s="19" t="str">
        <f t="shared" si="619"/>
        <v>Commodities</v>
      </c>
      <c r="F6614" s="100">
        <v>4.2029999999999998E-2</v>
      </c>
      <c r="G6614" s="101">
        <v>4.1929999999999996</v>
      </c>
      <c r="H6614" s="98">
        <v>0.27100000000000002</v>
      </c>
      <c r="I6614" s="20">
        <f t="shared" si="620"/>
        <v>1</v>
      </c>
      <c r="J6614" s="102">
        <f t="shared" si="621"/>
        <v>1.0023849272597186E-2</v>
      </c>
      <c r="K6614" s="102">
        <f t="shared" si="622"/>
        <v>3.6988373699620609E-2</v>
      </c>
      <c r="L6614" s="96">
        <f t="shared" si="623"/>
        <v>4.2029999999999998E-2</v>
      </c>
    </row>
    <row r="6615" spans="1:12" ht="13.95" customHeight="1" x14ac:dyDescent="0.3">
      <c r="A6615" s="94">
        <v>44681</v>
      </c>
      <c r="B6615" s="57" t="s">
        <v>280</v>
      </c>
      <c r="C6615" s="57" t="s">
        <v>121</v>
      </c>
      <c r="D6615" s="19" t="str">
        <f t="shared" si="618"/>
        <v>Commodities</v>
      </c>
      <c r="E6615" s="19" t="str">
        <f t="shared" si="619"/>
        <v>Commodities</v>
      </c>
      <c r="F6615" s="100">
        <v>4.4929999999999998E-2</v>
      </c>
      <c r="G6615" s="101">
        <v>3.6760000000000002</v>
      </c>
      <c r="H6615" s="98">
        <v>0.29550999999999999</v>
      </c>
      <c r="I6615" s="20">
        <f t="shared" si="620"/>
        <v>1</v>
      </c>
      <c r="J6615" s="102">
        <f t="shared" si="621"/>
        <v>1.222252448313384E-2</v>
      </c>
      <c r="K6615" s="102">
        <f t="shared" si="622"/>
        <v>4.1360781303962105E-2</v>
      </c>
      <c r="L6615" s="96">
        <f t="shared" si="623"/>
        <v>4.4929999999999998E-2</v>
      </c>
    </row>
    <row r="6616" spans="1:12" ht="13.95" customHeight="1" x14ac:dyDescent="0.3">
      <c r="A6616" s="94">
        <v>44712</v>
      </c>
      <c r="B6616" s="57" t="s">
        <v>280</v>
      </c>
      <c r="C6616" s="57" t="s">
        <v>121</v>
      </c>
      <c r="D6616" s="19" t="str">
        <f t="shared" si="618"/>
        <v>Commodities</v>
      </c>
      <c r="E6616" s="19" t="str">
        <f t="shared" si="619"/>
        <v>Commodities</v>
      </c>
      <c r="F6616" s="100">
        <v>4.3979999999999998E-2</v>
      </c>
      <c r="G6616" s="101">
        <v>3.7759999999999998</v>
      </c>
      <c r="H6616" s="98">
        <v>0.30984</v>
      </c>
      <c r="I6616" s="20">
        <f t="shared" si="620"/>
        <v>1</v>
      </c>
      <c r="J6616" s="102">
        <f t="shared" si="621"/>
        <v>1.1647245762711865E-2</v>
      </c>
      <c r="K6616" s="102">
        <f t="shared" si="622"/>
        <v>3.7591162415155775E-2</v>
      </c>
      <c r="L6616" s="96">
        <f t="shared" si="623"/>
        <v>4.3979999999999998E-2</v>
      </c>
    </row>
    <row r="6617" spans="1:12" ht="13.95" customHeight="1" x14ac:dyDescent="0.3">
      <c r="A6617" s="94">
        <v>44742</v>
      </c>
      <c r="B6617" s="57" t="s">
        <v>280</v>
      </c>
      <c r="C6617" s="57" t="s">
        <v>121</v>
      </c>
      <c r="D6617" s="19" t="str">
        <f t="shared" si="618"/>
        <v>Commodities</v>
      </c>
      <c r="E6617" s="19" t="str">
        <f t="shared" si="619"/>
        <v>Commodities</v>
      </c>
      <c r="F6617" s="100">
        <v>4.5170000000000002E-2</v>
      </c>
      <c r="G6617" s="101">
        <v>3.1629999999999998</v>
      </c>
      <c r="H6617" s="98">
        <v>0.31657000000000002</v>
      </c>
      <c r="I6617" s="20">
        <f t="shared" si="620"/>
        <v>1</v>
      </c>
      <c r="J6617" s="102">
        <f t="shared" si="621"/>
        <v>1.4280746127094531E-2</v>
      </c>
      <c r="K6617" s="102">
        <f t="shared" si="622"/>
        <v>4.5110863717643904E-2</v>
      </c>
      <c r="L6617" s="96">
        <f t="shared" si="623"/>
        <v>4.5170000000000002E-2</v>
      </c>
    </row>
    <row r="6618" spans="1:12" ht="13.95" customHeight="1" x14ac:dyDescent="0.3">
      <c r="A6618" s="94">
        <v>44773</v>
      </c>
      <c r="B6618" s="57" t="s">
        <v>280</v>
      </c>
      <c r="C6618" s="57" t="s">
        <v>121</v>
      </c>
      <c r="D6618" s="19" t="str">
        <f t="shared" si="618"/>
        <v>Commodities</v>
      </c>
      <c r="E6618" s="19" t="str">
        <f t="shared" si="619"/>
        <v>Commodities</v>
      </c>
      <c r="F6618" s="100">
        <v>5.21E-2</v>
      </c>
      <c r="G6618" s="101">
        <v>3.8010000000000002</v>
      </c>
      <c r="H6618" s="98">
        <v>0.31852000000000003</v>
      </c>
      <c r="I6618" s="20">
        <f t="shared" si="620"/>
        <v>1</v>
      </c>
      <c r="J6618" s="102">
        <f t="shared" si="621"/>
        <v>1.370691923178111E-2</v>
      </c>
      <c r="K6618" s="102">
        <f t="shared" si="622"/>
        <v>4.3033150922331752E-2</v>
      </c>
      <c r="L6618" s="96">
        <f t="shared" si="623"/>
        <v>5.21E-2</v>
      </c>
    </row>
    <row r="6619" spans="1:12" ht="13.95" customHeight="1" x14ac:dyDescent="0.3">
      <c r="A6619" s="94">
        <v>44804</v>
      </c>
      <c r="B6619" s="57" t="s">
        <v>280</v>
      </c>
      <c r="C6619" s="57" t="s">
        <v>121</v>
      </c>
      <c r="D6619" s="19" t="str">
        <f t="shared" si="618"/>
        <v>Commodities</v>
      </c>
      <c r="E6619" s="19" t="str">
        <f t="shared" si="619"/>
        <v>Commodities</v>
      </c>
      <c r="F6619" s="100">
        <v>5.1040000000000002E-2</v>
      </c>
      <c r="G6619" s="101">
        <v>3.4529999999999998</v>
      </c>
      <c r="H6619" s="98">
        <v>0.35476000000000002</v>
      </c>
      <c r="I6619" s="20">
        <f t="shared" si="620"/>
        <v>1</v>
      </c>
      <c r="J6619" s="102">
        <f t="shared" si="621"/>
        <v>1.4781349551114974E-2</v>
      </c>
      <c r="K6619" s="102">
        <f t="shared" si="622"/>
        <v>4.1665772779104104E-2</v>
      </c>
      <c r="L6619" s="96">
        <f t="shared" si="623"/>
        <v>5.1040000000000002E-2</v>
      </c>
    </row>
    <row r="6620" spans="1:12" ht="13.95" customHeight="1" x14ac:dyDescent="0.3">
      <c r="A6620" s="94">
        <v>44834</v>
      </c>
      <c r="B6620" s="57" t="s">
        <v>280</v>
      </c>
      <c r="C6620" s="57" t="s">
        <v>121</v>
      </c>
      <c r="D6620" s="19" t="str">
        <f t="shared" si="618"/>
        <v>Commodities</v>
      </c>
      <c r="E6620" s="19" t="str">
        <f t="shared" si="619"/>
        <v>Commodities</v>
      </c>
      <c r="F6620" s="100">
        <v>4.2849999999999999E-2</v>
      </c>
      <c r="G6620" s="101">
        <v>3.23</v>
      </c>
      <c r="H6620" s="98">
        <v>0.34711999999999998</v>
      </c>
      <c r="I6620" s="20">
        <f t="shared" si="620"/>
        <v>1</v>
      </c>
      <c r="J6620" s="102">
        <f t="shared" si="621"/>
        <v>1.326625386996904E-2</v>
      </c>
      <c r="K6620" s="102">
        <f t="shared" si="622"/>
        <v>3.8218062543123529E-2</v>
      </c>
      <c r="L6620" s="96">
        <f t="shared" si="623"/>
        <v>4.2849999999999999E-2</v>
      </c>
    </row>
    <row r="6621" spans="1:12" ht="13.95" customHeight="1" x14ac:dyDescent="0.3">
      <c r="A6621" s="94">
        <v>44865</v>
      </c>
      <c r="B6621" s="57" t="s">
        <v>280</v>
      </c>
      <c r="C6621" s="57" t="s">
        <v>121</v>
      </c>
      <c r="D6621" s="19" t="str">
        <f t="shared" si="618"/>
        <v>Commodities</v>
      </c>
      <c r="E6621" s="19" t="str">
        <f t="shared" si="619"/>
        <v>Commodities</v>
      </c>
      <c r="F6621" s="100">
        <v>4.0830000000000012E-2</v>
      </c>
      <c r="G6621" s="101">
        <v>3.1890000000000001</v>
      </c>
      <c r="H6621" s="98">
        <v>0.32901000000000002</v>
      </c>
      <c r="I6621" s="20">
        <f t="shared" si="620"/>
        <v>1</v>
      </c>
      <c r="J6621" s="102">
        <f t="shared" si="621"/>
        <v>1.2803386641580436E-2</v>
      </c>
      <c r="K6621" s="102">
        <f t="shared" si="622"/>
        <v>3.8914885996110864E-2</v>
      </c>
      <c r="L6621" s="96">
        <f t="shared" si="623"/>
        <v>4.0830000000000012E-2</v>
      </c>
    </row>
    <row r="6622" spans="1:12" ht="13.95" customHeight="1" x14ac:dyDescent="0.3">
      <c r="A6622" s="94">
        <v>44895</v>
      </c>
      <c r="B6622" s="57" t="s">
        <v>280</v>
      </c>
      <c r="C6622" s="57" t="s">
        <v>121</v>
      </c>
      <c r="D6622" s="19" t="str">
        <f t="shared" si="618"/>
        <v>Commodities</v>
      </c>
      <c r="E6622" s="19" t="str">
        <f t="shared" si="619"/>
        <v>Commodities</v>
      </c>
      <c r="F6622" s="100">
        <v>3.9079999999999997E-2</v>
      </c>
      <c r="G6622" s="101">
        <v>3.149</v>
      </c>
      <c r="H6622" s="98">
        <v>0.32464999999999999</v>
      </c>
      <c r="I6622" s="20">
        <f t="shared" si="620"/>
        <v>1</v>
      </c>
      <c r="J6622" s="102">
        <f t="shared" si="621"/>
        <v>1.2410288980628769E-2</v>
      </c>
      <c r="K6622" s="102">
        <f t="shared" si="622"/>
        <v>3.8226671740732389E-2</v>
      </c>
      <c r="L6622" s="96">
        <f t="shared" si="623"/>
        <v>3.9079999999999997E-2</v>
      </c>
    </row>
    <row r="6623" spans="1:12" ht="13.95" customHeight="1" x14ac:dyDescent="0.3">
      <c r="A6623" s="94">
        <v>44926</v>
      </c>
      <c r="B6623" s="57" t="s">
        <v>280</v>
      </c>
      <c r="C6623" s="57" t="s">
        <v>121</v>
      </c>
      <c r="D6623" s="19" t="str">
        <f t="shared" si="618"/>
        <v>Commodities</v>
      </c>
      <c r="E6623" s="19" t="str">
        <f t="shared" si="619"/>
        <v>Commodities</v>
      </c>
      <c r="F6623" s="100">
        <v>5.024E-2</v>
      </c>
      <c r="G6623" s="101">
        <v>3.081</v>
      </c>
      <c r="H6623" s="98">
        <v>0.30397000000000002</v>
      </c>
      <c r="I6623" s="20">
        <f t="shared" si="620"/>
        <v>1</v>
      </c>
      <c r="J6623" s="102">
        <f t="shared" si="621"/>
        <v>1.6306394027913014E-2</v>
      </c>
      <c r="K6623" s="102">
        <f t="shared" si="622"/>
        <v>5.3644747928785777E-2</v>
      </c>
      <c r="L6623" s="96">
        <f t="shared" si="623"/>
        <v>5.024E-2</v>
      </c>
    </row>
    <row r="6624" spans="1:12" ht="13.95" customHeight="1" x14ac:dyDescent="0.3">
      <c r="A6624" s="94">
        <v>44957</v>
      </c>
      <c r="B6624" s="57" t="s">
        <v>280</v>
      </c>
      <c r="C6624" s="57" t="s">
        <v>121</v>
      </c>
      <c r="D6624" s="19" t="str">
        <f t="shared" si="618"/>
        <v>Commodities</v>
      </c>
      <c r="E6624" s="19" t="str">
        <f t="shared" si="619"/>
        <v>Commodities</v>
      </c>
      <c r="F6624" s="100">
        <v>5.1220000000000002E-2</v>
      </c>
      <c r="G6624" s="101">
        <v>3.464</v>
      </c>
      <c r="H6624" s="98">
        <v>0.27417999999999998</v>
      </c>
      <c r="I6624" s="20">
        <f t="shared" si="620"/>
        <v>1</v>
      </c>
      <c r="J6624" s="102">
        <f t="shared" si="621"/>
        <v>1.4786374133949192E-2</v>
      </c>
      <c r="K6624" s="102">
        <f t="shared" si="622"/>
        <v>5.392944100207598E-2</v>
      </c>
      <c r="L6624" s="96">
        <f t="shared" si="623"/>
        <v>5.1220000000000002E-2</v>
      </c>
    </row>
    <row r="6625" spans="1:12" ht="13.95" customHeight="1" x14ac:dyDescent="0.3">
      <c r="A6625" s="94">
        <v>44985</v>
      </c>
      <c r="B6625" s="57" t="s">
        <v>280</v>
      </c>
      <c r="C6625" s="57" t="s">
        <v>121</v>
      </c>
      <c r="D6625" s="19" t="str">
        <f t="shared" si="618"/>
        <v>Commodities</v>
      </c>
      <c r="E6625" s="19" t="str">
        <f t="shared" si="619"/>
        <v>Commodities</v>
      </c>
      <c r="F6625" s="100">
        <v>5.4129999999999998E-2</v>
      </c>
      <c r="G6625" s="101">
        <v>3.4260000000000002</v>
      </c>
      <c r="H6625" s="98">
        <v>0.26584000000000002</v>
      </c>
      <c r="I6625" s="20">
        <f t="shared" si="620"/>
        <v>1</v>
      </c>
      <c r="J6625" s="102">
        <f t="shared" si="621"/>
        <v>1.5799766491535316E-2</v>
      </c>
      <c r="K6625" s="102">
        <f t="shared" si="622"/>
        <v>5.9433367783385926E-2</v>
      </c>
      <c r="L6625" s="96">
        <f t="shared" si="623"/>
        <v>5.4129999999999998E-2</v>
      </c>
    </row>
    <row r="6626" spans="1:12" ht="13.95" customHeight="1" x14ac:dyDescent="0.3">
      <c r="A6626" s="94">
        <v>45016</v>
      </c>
      <c r="B6626" s="57" t="s">
        <v>280</v>
      </c>
      <c r="C6626" s="57" t="s">
        <v>121</v>
      </c>
      <c r="D6626" s="19" t="str">
        <f t="shared" si="618"/>
        <v>Commodities</v>
      </c>
      <c r="E6626" s="19" t="str">
        <f t="shared" si="619"/>
        <v>Commodities</v>
      </c>
      <c r="F6626" s="100">
        <v>5.1540000000000002E-2</v>
      </c>
      <c r="G6626" s="101">
        <v>3.226</v>
      </c>
      <c r="H6626" s="98">
        <v>0.25396000000000002</v>
      </c>
      <c r="I6626" s="20">
        <f t="shared" si="620"/>
        <v>1</v>
      </c>
      <c r="J6626" s="102">
        <f t="shared" si="621"/>
        <v>1.5976441413515188E-2</v>
      </c>
      <c r="K6626" s="102">
        <f t="shared" si="622"/>
        <v>6.2909282617401113E-2</v>
      </c>
      <c r="L6626" s="96">
        <f t="shared" si="623"/>
        <v>5.1540000000000002E-2</v>
      </c>
    </row>
    <row r="6627" spans="1:12" ht="13.95" customHeight="1" x14ac:dyDescent="0.3">
      <c r="A6627" s="94">
        <v>45046</v>
      </c>
      <c r="B6627" s="57" t="s">
        <v>280</v>
      </c>
      <c r="C6627" s="57" t="s">
        <v>121</v>
      </c>
      <c r="D6627" s="19" t="str">
        <f t="shared" si="618"/>
        <v>Commodities</v>
      </c>
      <c r="E6627" s="19" t="str">
        <f t="shared" si="619"/>
        <v>Commodities</v>
      </c>
      <c r="F6627" s="100">
        <v>4.3409999999999997E-2</v>
      </c>
      <c r="G6627" s="101">
        <v>3.3940000000000001</v>
      </c>
      <c r="H6627" s="98">
        <v>0.25340000000000001</v>
      </c>
      <c r="I6627" s="20">
        <f t="shared" si="620"/>
        <v>1</v>
      </c>
      <c r="J6627" s="102">
        <f t="shared" si="621"/>
        <v>1.2790218031820859E-2</v>
      </c>
      <c r="K6627" s="102">
        <f t="shared" si="622"/>
        <v>5.0474420015078368E-2</v>
      </c>
      <c r="L6627" s="96">
        <f t="shared" si="623"/>
        <v>4.3409999999999997E-2</v>
      </c>
    </row>
    <row r="6628" spans="1:12" ht="13.95" customHeight="1" x14ac:dyDescent="0.3">
      <c r="A6628" s="94">
        <v>45077</v>
      </c>
      <c r="B6628" s="57" t="s">
        <v>280</v>
      </c>
      <c r="C6628" s="57" t="s">
        <v>121</v>
      </c>
      <c r="D6628" s="19" t="str">
        <f t="shared" si="618"/>
        <v>Commodities</v>
      </c>
      <c r="E6628" s="19" t="str">
        <f t="shared" si="619"/>
        <v>Commodities</v>
      </c>
      <c r="F6628" s="100">
        <v>4.5909999999999999E-2</v>
      </c>
      <c r="G6628" s="101">
        <v>3.694</v>
      </c>
      <c r="H6628" s="98">
        <v>0.25692999999999999</v>
      </c>
      <c r="I6628" s="20">
        <f t="shared" si="620"/>
        <v>1</v>
      </c>
      <c r="J6628" s="102">
        <f t="shared" si="621"/>
        <v>1.2428262046561993E-2</v>
      </c>
      <c r="K6628" s="102">
        <f t="shared" si="622"/>
        <v>4.8372171589779293E-2</v>
      </c>
      <c r="L6628" s="96">
        <f t="shared" si="623"/>
        <v>4.5909999999999999E-2</v>
      </c>
    </row>
    <row r="6629" spans="1:12" ht="13.95" customHeight="1" x14ac:dyDescent="0.3">
      <c r="A6629" s="94">
        <v>45107</v>
      </c>
      <c r="B6629" s="57" t="s">
        <v>280</v>
      </c>
      <c r="C6629" s="57" t="s">
        <v>121</v>
      </c>
      <c r="D6629" s="19" t="str">
        <f t="shared" si="618"/>
        <v>Commodities</v>
      </c>
      <c r="E6629" s="19" t="str">
        <f t="shared" si="619"/>
        <v>Commodities</v>
      </c>
      <c r="F6629" s="100">
        <v>4.82E-2</v>
      </c>
      <c r="G6629" s="101">
        <v>4.17</v>
      </c>
      <c r="H6629" s="98">
        <v>0.24789</v>
      </c>
      <c r="I6629" s="20">
        <f t="shared" si="620"/>
        <v>1</v>
      </c>
      <c r="J6629" s="102">
        <f t="shared" si="621"/>
        <v>1.1558752997601918E-2</v>
      </c>
      <c r="K6629" s="102">
        <f t="shared" si="622"/>
        <v>4.6628557011585456E-2</v>
      </c>
      <c r="L6629" s="96">
        <f t="shared" si="623"/>
        <v>4.82E-2</v>
      </c>
    </row>
    <row r="6630" spans="1:12" ht="13.95" customHeight="1" x14ac:dyDescent="0.3">
      <c r="A6630" s="94">
        <v>45138</v>
      </c>
      <c r="B6630" s="57" t="s">
        <v>280</v>
      </c>
      <c r="C6630" s="57" t="s">
        <v>121</v>
      </c>
      <c r="D6630" s="19" t="str">
        <f t="shared" si="618"/>
        <v>Commodities</v>
      </c>
      <c r="E6630" s="19" t="str">
        <f t="shared" si="619"/>
        <v>Commodities</v>
      </c>
      <c r="F6630" s="100">
        <v>4.8980000000000003E-2</v>
      </c>
      <c r="G6630" s="101">
        <v>4.3929999999999998</v>
      </c>
      <c r="H6630" s="98">
        <v>0.23746999999999999</v>
      </c>
      <c r="I6630" s="20">
        <f t="shared" si="620"/>
        <v>1</v>
      </c>
      <c r="J6630" s="102">
        <f t="shared" si="621"/>
        <v>1.114955611199636E-2</v>
      </c>
      <c r="K6630" s="102">
        <f t="shared" si="622"/>
        <v>4.6951430125895317E-2</v>
      </c>
      <c r="L6630" s="96">
        <f t="shared" si="623"/>
        <v>4.8980000000000003E-2</v>
      </c>
    </row>
    <row r="6631" spans="1:12" ht="13.95" customHeight="1" x14ac:dyDescent="0.3">
      <c r="A6631" s="94">
        <v>45169</v>
      </c>
      <c r="B6631" s="57" t="s">
        <v>280</v>
      </c>
      <c r="C6631" s="57" t="s">
        <v>121</v>
      </c>
      <c r="D6631" s="19" t="str">
        <f t="shared" si="618"/>
        <v>Commodities</v>
      </c>
      <c r="E6631" s="19" t="str">
        <f t="shared" si="619"/>
        <v>Commodities</v>
      </c>
      <c r="F6631" s="100">
        <v>5.1740000000000001E-2</v>
      </c>
      <c r="G6631" s="101">
        <v>4.5229999999999997</v>
      </c>
      <c r="H6631" s="98">
        <v>0.26274999999999998</v>
      </c>
      <c r="I6631" s="20">
        <f t="shared" si="620"/>
        <v>1</v>
      </c>
      <c r="J6631" s="102">
        <f t="shared" si="621"/>
        <v>1.1439310192350212E-2</v>
      </c>
      <c r="K6631" s="102">
        <f t="shared" si="622"/>
        <v>4.3536860865271976E-2</v>
      </c>
      <c r="L6631" s="96">
        <f t="shared" si="623"/>
        <v>5.1740000000000001E-2</v>
      </c>
    </row>
    <row r="6632" spans="1:12" ht="13.95" customHeight="1" x14ac:dyDescent="0.3">
      <c r="A6632" s="94">
        <v>45199</v>
      </c>
      <c r="B6632" s="57" t="s">
        <v>280</v>
      </c>
      <c r="C6632" s="57" t="s">
        <v>121</v>
      </c>
      <c r="D6632" s="19" t="str">
        <f t="shared" si="618"/>
        <v>Commodities</v>
      </c>
      <c r="E6632" s="19" t="str">
        <f t="shared" si="619"/>
        <v>Commodities</v>
      </c>
      <c r="F6632" s="100">
        <v>4.8059999999999999E-2</v>
      </c>
      <c r="G6632" s="101">
        <v>4.9480000000000004</v>
      </c>
      <c r="H6632" s="98">
        <v>0.25933</v>
      </c>
      <c r="I6632" s="20">
        <f t="shared" si="620"/>
        <v>1</v>
      </c>
      <c r="J6632" s="102">
        <f t="shared" si="621"/>
        <v>9.7130153597413081E-3</v>
      </c>
      <c r="K6632" s="102">
        <f t="shared" si="622"/>
        <v>3.7454268151549411E-2</v>
      </c>
      <c r="L6632" s="96">
        <f t="shared" si="623"/>
        <v>4.8059999999999999E-2</v>
      </c>
    </row>
    <row r="6633" spans="1:12" ht="13.95" customHeight="1" x14ac:dyDescent="0.3">
      <c r="A6633" s="94">
        <v>45230</v>
      </c>
      <c r="B6633" s="57" t="s">
        <v>280</v>
      </c>
      <c r="C6633" s="57" t="s">
        <v>121</v>
      </c>
      <c r="D6633" s="19" t="str">
        <f t="shared" si="618"/>
        <v>Commodities</v>
      </c>
      <c r="E6633" s="19" t="str">
        <f t="shared" si="619"/>
        <v>Commodities</v>
      </c>
      <c r="F6633" s="100">
        <v>4.947E-2</v>
      </c>
      <c r="G6633" s="101">
        <v>4.2240000000000002</v>
      </c>
      <c r="H6633" s="98">
        <v>0.26472000000000001</v>
      </c>
      <c r="I6633" s="20">
        <f t="shared" si="620"/>
        <v>1</v>
      </c>
      <c r="J6633" s="102">
        <f t="shared" si="621"/>
        <v>1.1711647727272727E-2</v>
      </c>
      <c r="K6633" s="102">
        <f t="shared" si="622"/>
        <v>4.424164297096074E-2</v>
      </c>
      <c r="L6633" s="96">
        <f t="shared" si="623"/>
        <v>4.947E-2</v>
      </c>
    </row>
    <row r="6634" spans="1:12" ht="13.95" customHeight="1" x14ac:dyDescent="0.3">
      <c r="A6634" s="94">
        <v>45260</v>
      </c>
      <c r="B6634" s="57" t="s">
        <v>280</v>
      </c>
      <c r="C6634" s="57" t="s">
        <v>121</v>
      </c>
      <c r="D6634" s="19" t="str">
        <f t="shared" si="618"/>
        <v>Commodities</v>
      </c>
      <c r="E6634" s="19" t="str">
        <f t="shared" si="619"/>
        <v>Commodities</v>
      </c>
      <c r="F6634" s="100">
        <v>4.4260000000000001E-2</v>
      </c>
      <c r="G6634" s="101">
        <v>4.6159999999999997</v>
      </c>
      <c r="H6634" s="98">
        <v>0.26982</v>
      </c>
      <c r="I6634" s="20">
        <f t="shared" si="620"/>
        <v>1</v>
      </c>
      <c r="J6634" s="102">
        <f t="shared" si="621"/>
        <v>9.5883882149046806E-3</v>
      </c>
      <c r="K6634" s="102">
        <f t="shared" si="622"/>
        <v>3.5536239770605146E-2</v>
      </c>
      <c r="L6634" s="96">
        <f t="shared" si="623"/>
        <v>4.4260000000000001E-2</v>
      </c>
    </row>
    <row r="6635" spans="1:12" ht="13.95" customHeight="1" x14ac:dyDescent="0.3">
      <c r="A6635" s="94">
        <v>45291</v>
      </c>
      <c r="B6635" s="57" t="s">
        <v>280</v>
      </c>
      <c r="C6635" s="57" t="s">
        <v>121</v>
      </c>
      <c r="D6635" s="19" t="str">
        <f t="shared" si="618"/>
        <v>Commodities</v>
      </c>
      <c r="E6635" s="19" t="str">
        <f t="shared" si="619"/>
        <v>Commodities</v>
      </c>
      <c r="F6635" s="100">
        <v>4.054E-2</v>
      </c>
      <c r="G6635" s="101">
        <v>4.8860000000000001</v>
      </c>
      <c r="H6635" s="98">
        <v>0.26676</v>
      </c>
      <c r="I6635" s="20">
        <f t="shared" si="620"/>
        <v>1</v>
      </c>
      <c r="J6635" s="102">
        <f t="shared" si="621"/>
        <v>8.2971756037658606E-3</v>
      </c>
      <c r="K6635" s="102">
        <f t="shared" si="622"/>
        <v>3.1103522281323515E-2</v>
      </c>
      <c r="L6635" s="96">
        <f t="shared" si="623"/>
        <v>4.054E-2</v>
      </c>
    </row>
    <row r="6636" spans="1:12" ht="13.95" customHeight="1" x14ac:dyDescent="0.3">
      <c r="A6636" s="94">
        <v>45322</v>
      </c>
      <c r="B6636" s="57" t="s">
        <v>280</v>
      </c>
      <c r="C6636" s="57" t="s">
        <v>121</v>
      </c>
      <c r="D6636" s="19" t="str">
        <f t="shared" si="618"/>
        <v>Commodities</v>
      </c>
      <c r="E6636" s="19" t="str">
        <f t="shared" si="619"/>
        <v>Commodities</v>
      </c>
      <c r="F6636" s="100">
        <v>4.607E-2</v>
      </c>
      <c r="G6636" s="101">
        <v>5.5389999999999997</v>
      </c>
      <c r="H6636" s="98">
        <v>0.26450000000000001</v>
      </c>
      <c r="I6636" s="20">
        <f t="shared" si="620"/>
        <v>1</v>
      </c>
      <c r="J6636" s="102">
        <f t="shared" si="621"/>
        <v>8.3173858097129443E-3</v>
      </c>
      <c r="K6636" s="102">
        <f t="shared" si="622"/>
        <v>3.1445693042392982E-2</v>
      </c>
      <c r="L6636" s="96">
        <f t="shared" si="623"/>
        <v>4.607E-2</v>
      </c>
    </row>
    <row r="6637" spans="1:12" ht="13.95" customHeight="1" x14ac:dyDescent="0.3">
      <c r="A6637" s="94">
        <v>45351</v>
      </c>
      <c r="B6637" s="57" t="s">
        <v>280</v>
      </c>
      <c r="C6637" s="57" t="s">
        <v>121</v>
      </c>
      <c r="D6637" s="19" t="str">
        <f t="shared" si="618"/>
        <v>Commodities</v>
      </c>
      <c r="E6637" s="19" t="str">
        <f t="shared" si="619"/>
        <v>Commodities</v>
      </c>
      <c r="F6637" s="100">
        <v>4.4769999999999997E-2</v>
      </c>
      <c r="G6637" s="101">
        <v>4.907</v>
      </c>
      <c r="H6637" s="98">
        <v>0.24995000000000001</v>
      </c>
      <c r="I6637" s="20">
        <f t="shared" si="620"/>
        <v>1</v>
      </c>
      <c r="J6637" s="102">
        <f t="shared" si="621"/>
        <v>9.1237008355410636E-3</v>
      </c>
      <c r="K6637" s="102">
        <f t="shared" si="622"/>
        <v>3.6502103762916835E-2</v>
      </c>
      <c r="L6637" s="96">
        <f t="shared" si="623"/>
        <v>4.4769999999999997E-2</v>
      </c>
    </row>
    <row r="6638" spans="1:12" ht="13.95" customHeight="1" x14ac:dyDescent="0.3">
      <c r="A6638" s="94">
        <v>45382</v>
      </c>
      <c r="B6638" s="57" t="s">
        <v>280</v>
      </c>
      <c r="C6638" s="57" t="s">
        <v>121</v>
      </c>
      <c r="D6638" s="19" t="str">
        <f t="shared" si="618"/>
        <v>Commodities</v>
      </c>
      <c r="E6638" s="19" t="str">
        <f t="shared" si="619"/>
        <v>Commodities</v>
      </c>
      <c r="F6638" s="100">
        <v>4.2169999999999999E-2</v>
      </c>
      <c r="G6638" s="101">
        <v>4.234</v>
      </c>
      <c r="H6638" s="98">
        <v>0.24554999999999999</v>
      </c>
      <c r="I6638" s="20">
        <f t="shared" si="620"/>
        <v>1</v>
      </c>
      <c r="J6638" s="102">
        <f t="shared" si="621"/>
        <v>9.9598488427019363E-3</v>
      </c>
      <c r="K6638" s="102">
        <f t="shared" si="622"/>
        <v>4.0561388078606951E-2</v>
      </c>
      <c r="L6638" s="96">
        <f t="shared" si="623"/>
        <v>4.2169999999999999E-2</v>
      </c>
    </row>
    <row r="6639" spans="1:12" ht="13.95" customHeight="1" x14ac:dyDescent="0.3">
      <c r="A6639" s="94">
        <v>45412</v>
      </c>
      <c r="B6639" s="57" t="s">
        <v>280</v>
      </c>
      <c r="C6639" s="57" t="s">
        <v>121</v>
      </c>
      <c r="D6639" s="19" t="str">
        <f t="shared" si="618"/>
        <v>Commodities</v>
      </c>
      <c r="E6639" s="19" t="str">
        <f t="shared" si="619"/>
        <v>Commodities</v>
      </c>
      <c r="F6639" s="100">
        <v>4.9970000000000001E-2</v>
      </c>
      <c r="G6639" s="101">
        <v>4.6369999999999996</v>
      </c>
      <c r="H6639" s="98">
        <v>0.26672000000000001</v>
      </c>
      <c r="I6639" s="20">
        <f t="shared" si="620"/>
        <v>1</v>
      </c>
      <c r="J6639" s="102">
        <f t="shared" si="621"/>
        <v>1.0776364028466682E-2</v>
      </c>
      <c r="K6639" s="102">
        <f t="shared" si="622"/>
        <v>4.0403284449860084E-2</v>
      </c>
      <c r="L6639" s="96">
        <f t="shared" si="623"/>
        <v>4.9970000000000001E-2</v>
      </c>
    </row>
    <row r="6640" spans="1:12" ht="13.95" customHeight="1" x14ac:dyDescent="0.3">
      <c r="A6640" s="94">
        <v>45443</v>
      </c>
      <c r="B6640" s="57" t="s">
        <v>280</v>
      </c>
      <c r="C6640" s="57" t="s">
        <v>121</v>
      </c>
      <c r="D6640" s="19" t="str">
        <f t="shared" si="618"/>
        <v>Commodities</v>
      </c>
      <c r="E6640" s="19" t="str">
        <f t="shared" si="619"/>
        <v>Commodities</v>
      </c>
      <c r="F6640" s="100">
        <v>4.3299999999999998E-2</v>
      </c>
      <c r="G6640" s="101">
        <v>4.3090000000000002</v>
      </c>
      <c r="H6640" s="98">
        <v>0.25597999999999999</v>
      </c>
      <c r="I6640" s="20">
        <f t="shared" si="620"/>
        <v>1</v>
      </c>
      <c r="J6640" s="102">
        <f t="shared" si="621"/>
        <v>1.0048735205384079E-2</v>
      </c>
      <c r="K6640" s="102">
        <f t="shared" si="622"/>
        <v>3.9255938766247674E-2</v>
      </c>
      <c r="L6640" s="96">
        <f t="shared" si="623"/>
        <v>4.3299999999999998E-2</v>
      </c>
    </row>
    <row r="6641" spans="1:12" ht="13.95" customHeight="1" x14ac:dyDescent="0.3">
      <c r="A6641" s="94">
        <v>45473</v>
      </c>
      <c r="B6641" s="57" t="s">
        <v>280</v>
      </c>
      <c r="C6641" s="57" t="s">
        <v>121</v>
      </c>
      <c r="D6641" s="19" t="str">
        <f t="shared" si="618"/>
        <v>Commodities</v>
      </c>
      <c r="E6641" s="19" t="str">
        <f t="shared" si="619"/>
        <v>Commodities</v>
      </c>
      <c r="F6641" s="100">
        <v>4.2639999999999997E-2</v>
      </c>
      <c r="G6641" s="101">
        <v>4.0990000000000002</v>
      </c>
      <c r="H6641" s="98">
        <v>0.25029000000000001</v>
      </c>
      <c r="I6641" s="20">
        <f t="shared" si="620"/>
        <v>1</v>
      </c>
      <c r="J6641" s="102">
        <f t="shared" si="621"/>
        <v>1.0402537204196144E-2</v>
      </c>
      <c r="K6641" s="102">
        <f t="shared" si="622"/>
        <v>4.1561936969899495E-2</v>
      </c>
      <c r="L6641" s="96">
        <f t="shared" si="623"/>
        <v>4.2639999999999997E-2</v>
      </c>
    </row>
    <row r="6642" spans="1:12" ht="13.95" customHeight="1" x14ac:dyDescent="0.3">
      <c r="A6642" s="94">
        <v>45504</v>
      </c>
      <c r="B6642" s="57" t="s">
        <v>280</v>
      </c>
      <c r="C6642" s="57" t="s">
        <v>121</v>
      </c>
      <c r="D6642" s="19" t="str">
        <f t="shared" si="618"/>
        <v>Commodities</v>
      </c>
      <c r="E6642" s="19" t="str">
        <f t="shared" si="619"/>
        <v>Commodities</v>
      </c>
      <c r="F6642" s="100">
        <v>4.1300000000000003E-2</v>
      </c>
      <c r="G6642" s="101">
        <v>3.444</v>
      </c>
      <c r="H6642" s="98">
        <v>0.25508999999999998</v>
      </c>
      <c r="I6642" s="20">
        <f t="shared" si="620"/>
        <v>1</v>
      </c>
      <c r="J6642" s="102">
        <f t="shared" si="621"/>
        <v>1.1991869918699188E-2</v>
      </c>
      <c r="K6642" s="102">
        <f t="shared" si="622"/>
        <v>4.7010348969772194E-2</v>
      </c>
      <c r="L6642" s="96">
        <f t="shared" si="623"/>
        <v>4.1300000000000003E-2</v>
      </c>
    </row>
    <row r="6643" spans="1:12" ht="13.95" customHeight="1" x14ac:dyDescent="0.3">
      <c r="A6643" s="94">
        <v>45535</v>
      </c>
      <c r="B6643" s="57" t="s">
        <v>280</v>
      </c>
      <c r="C6643" s="57" t="s">
        <v>121</v>
      </c>
      <c r="D6643" s="19" t="str">
        <f t="shared" si="618"/>
        <v>Commodities</v>
      </c>
      <c r="E6643" s="19" t="str">
        <f t="shared" si="619"/>
        <v>Commodities</v>
      </c>
      <c r="F6643" s="100">
        <v>4.6829999999999997E-2</v>
      </c>
      <c r="G6643" s="101">
        <v>4.1989999999999998</v>
      </c>
      <c r="H6643" s="98">
        <v>0.24077999999999999</v>
      </c>
      <c r="I6643" s="20">
        <f t="shared" si="620"/>
        <v>1</v>
      </c>
      <c r="J6643" s="102">
        <f t="shared" si="621"/>
        <v>1.1152655394141462E-2</v>
      </c>
      <c r="K6643" s="102">
        <f t="shared" si="622"/>
        <v>4.6318861176764939E-2</v>
      </c>
      <c r="L6643" s="96">
        <f t="shared" si="623"/>
        <v>4.6829999999999997E-2</v>
      </c>
    </row>
    <row r="6644" spans="1:12" ht="13.95" customHeight="1" x14ac:dyDescent="0.3">
      <c r="A6644" s="94">
        <v>45565</v>
      </c>
      <c r="B6644" s="57" t="s">
        <v>280</v>
      </c>
      <c r="C6644" s="57" t="s">
        <v>121</v>
      </c>
      <c r="D6644" s="19" t="str">
        <f t="shared" si="618"/>
        <v>Commodities</v>
      </c>
      <c r="E6644" s="19" t="str">
        <f t="shared" si="619"/>
        <v>Commodities</v>
      </c>
      <c r="F6644" s="100">
        <v>4.4290000000000003E-2</v>
      </c>
      <c r="G6644" s="101">
        <v>4.181</v>
      </c>
      <c r="H6644" s="98">
        <v>0.25158000000000003</v>
      </c>
      <c r="I6644" s="20">
        <f t="shared" si="620"/>
        <v>1</v>
      </c>
      <c r="J6644" s="102">
        <f t="shared" si="621"/>
        <v>1.0593159531212629E-2</v>
      </c>
      <c r="K6644" s="102">
        <f t="shared" si="622"/>
        <v>4.2106524887561128E-2</v>
      </c>
      <c r="L6644" s="96">
        <f t="shared" si="623"/>
        <v>4.4290000000000003E-2</v>
      </c>
    </row>
    <row r="6645" spans="1:12" ht="13.95" customHeight="1" x14ac:dyDescent="0.3">
      <c r="A6645" s="94">
        <v>45596</v>
      </c>
      <c r="B6645" s="57" t="s">
        <v>280</v>
      </c>
      <c r="C6645" s="57" t="s">
        <v>121</v>
      </c>
      <c r="D6645" s="19" t="str">
        <f t="shared" si="618"/>
        <v>Commodities</v>
      </c>
      <c r="E6645" s="19" t="str">
        <f t="shared" si="619"/>
        <v>Commodities</v>
      </c>
      <c r="F6645" s="100">
        <v>4.4760000000000001E-2</v>
      </c>
      <c r="G6645" s="101">
        <v>4.4539999999999997</v>
      </c>
      <c r="H6645" s="98">
        <v>0.24087</v>
      </c>
      <c r="I6645" s="20">
        <f t="shared" si="620"/>
        <v>1</v>
      </c>
      <c r="J6645" s="102">
        <f t="shared" si="621"/>
        <v>1.0049393803322856E-2</v>
      </c>
      <c r="K6645" s="102">
        <f t="shared" si="622"/>
        <v>4.1721234704707337E-2</v>
      </c>
      <c r="L6645" s="96">
        <f t="shared" si="623"/>
        <v>4.4760000000000001E-2</v>
      </c>
    </row>
    <row r="6646" spans="1:12" ht="13.95" customHeight="1" x14ac:dyDescent="0.3">
      <c r="A6646" s="94">
        <v>45626</v>
      </c>
      <c r="B6646" s="57" t="s">
        <v>280</v>
      </c>
      <c r="C6646" s="57" t="s">
        <v>121</v>
      </c>
      <c r="D6646" s="19" t="str">
        <f t="shared" si="618"/>
        <v>Commodities</v>
      </c>
      <c r="E6646" s="19" t="str">
        <f t="shared" si="619"/>
        <v>Commodities</v>
      </c>
      <c r="F6646" s="100">
        <v>5.0540000000000002E-2</v>
      </c>
      <c r="G6646" s="101">
        <v>4.375</v>
      </c>
      <c r="H6646" s="98">
        <v>0.23979</v>
      </c>
      <c r="I6646" s="20">
        <f t="shared" si="620"/>
        <v>1</v>
      </c>
      <c r="J6646" s="102">
        <f t="shared" si="621"/>
        <v>1.1552E-2</v>
      </c>
      <c r="K6646" s="102">
        <f t="shared" si="622"/>
        <v>4.8175486884357147E-2</v>
      </c>
      <c r="L6646" s="96">
        <f t="shared" si="623"/>
        <v>5.0540000000000002E-2</v>
      </c>
    </row>
    <row r="6647" spans="1:12" ht="13.95" customHeight="1" x14ac:dyDescent="0.3">
      <c r="A6647" s="94">
        <v>45657</v>
      </c>
      <c r="B6647" s="57" t="s">
        <v>280</v>
      </c>
      <c r="C6647" s="57" t="s">
        <v>121</v>
      </c>
      <c r="D6647" s="19" t="str">
        <f t="shared" si="618"/>
        <v>Commodities</v>
      </c>
      <c r="E6647" s="19" t="str">
        <f t="shared" si="619"/>
        <v>Commodities</v>
      </c>
      <c r="F6647" s="100">
        <v>4.9680000000000002E-2</v>
      </c>
      <c r="G6647" s="101">
        <v>4.149</v>
      </c>
      <c r="H6647" s="98">
        <v>0.24693999999999999</v>
      </c>
      <c r="I6647" s="20">
        <f t="shared" si="620"/>
        <v>1</v>
      </c>
      <c r="J6647" s="102">
        <f t="shared" si="621"/>
        <v>1.1973969631236443E-2</v>
      </c>
      <c r="K6647" s="102">
        <f t="shared" si="622"/>
        <v>4.8489388641922905E-2</v>
      </c>
      <c r="L6647" s="96">
        <f t="shared" si="623"/>
        <v>4.9680000000000002E-2</v>
      </c>
    </row>
    <row r="6648" spans="1:12" ht="13.95" customHeight="1" x14ac:dyDescent="0.3">
      <c r="A6648" s="94">
        <v>45688</v>
      </c>
      <c r="B6648" s="57" t="s">
        <v>280</v>
      </c>
      <c r="C6648" s="57" t="s">
        <v>121</v>
      </c>
      <c r="D6648" s="19" t="str">
        <f t="shared" si="618"/>
        <v>Commodities</v>
      </c>
      <c r="E6648" s="19" t="str">
        <f t="shared" si="619"/>
        <v>Commodities</v>
      </c>
      <c r="F6648" s="100">
        <v>4.5769999999999998E-2</v>
      </c>
      <c r="G6648" s="101">
        <v>4.2439999999999998</v>
      </c>
      <c r="H6648" s="98">
        <v>0.25370999999999999</v>
      </c>
      <c r="I6648" s="20">
        <f t="shared" si="620"/>
        <v>1</v>
      </c>
      <c r="J6648" s="102">
        <f t="shared" si="621"/>
        <v>1.0784637134778511E-2</v>
      </c>
      <c r="K6648" s="102">
        <f t="shared" si="622"/>
        <v>4.2507733769967727E-2</v>
      </c>
      <c r="L6648" s="96">
        <f t="shared" si="623"/>
        <v>4.5769999999999998E-2</v>
      </c>
    </row>
    <row r="6649" spans="1:12" ht="13.95" customHeight="1" x14ac:dyDescent="0.3">
      <c r="A6649" s="94">
        <v>45716</v>
      </c>
      <c r="B6649" s="57" t="s">
        <v>280</v>
      </c>
      <c r="C6649" s="57" t="s">
        <v>121</v>
      </c>
      <c r="D6649" s="19" t="str">
        <f t="shared" si="618"/>
        <v>Commodities</v>
      </c>
      <c r="E6649" s="19" t="str">
        <f t="shared" si="619"/>
        <v>Commodities</v>
      </c>
      <c r="F6649" s="100">
        <v>4.4380000000000003E-2</v>
      </c>
      <c r="G6649" s="101">
        <v>4.0339999999999998</v>
      </c>
      <c r="H6649" s="98">
        <v>0.26343</v>
      </c>
      <c r="I6649" s="20">
        <f t="shared" si="620"/>
        <v>1</v>
      </c>
      <c r="J6649" s="102">
        <f t="shared" si="621"/>
        <v>1.1001487357461578E-2</v>
      </c>
      <c r="K6649" s="102">
        <f t="shared" si="622"/>
        <v>4.1762469564823969E-2</v>
      </c>
      <c r="L6649" s="96">
        <f t="shared" si="623"/>
        <v>4.4380000000000003E-2</v>
      </c>
    </row>
    <row r="6650" spans="1:12" ht="13.95" customHeight="1" x14ac:dyDescent="0.3">
      <c r="A6650" s="94">
        <v>45747</v>
      </c>
      <c r="B6650" s="57" t="s">
        <v>280</v>
      </c>
      <c r="C6650" s="57" t="s">
        <v>121</v>
      </c>
      <c r="D6650" s="19" t="str">
        <f t="shared" si="618"/>
        <v>Commodities</v>
      </c>
      <c r="E6650" s="19" t="str">
        <f t="shared" si="619"/>
        <v>Commodities</v>
      </c>
      <c r="F6650" s="100">
        <v>4.4089999999999997E-2</v>
      </c>
      <c r="G6650" s="101">
        <v>4.109</v>
      </c>
      <c r="H6650" s="98">
        <v>0.25655</v>
      </c>
      <c r="I6650" s="20">
        <f t="shared" si="620"/>
        <v>1</v>
      </c>
      <c r="J6650" s="102">
        <f t="shared" si="621"/>
        <v>1.0730104648332926E-2</v>
      </c>
      <c r="K6650" s="102">
        <f t="shared" si="622"/>
        <v>4.1824613714024267E-2</v>
      </c>
      <c r="L6650" s="96">
        <f t="shared" si="623"/>
        <v>4.4089999999999997E-2</v>
      </c>
    </row>
    <row r="6651" spans="1:12" ht="13.95" customHeight="1" x14ac:dyDescent="0.3">
      <c r="A6651" s="94">
        <v>45777</v>
      </c>
      <c r="B6651" s="57" t="s">
        <v>280</v>
      </c>
      <c r="C6651" s="57" t="s">
        <v>121</v>
      </c>
      <c r="D6651" s="19" t="str">
        <f t="shared" si="618"/>
        <v>Commodities</v>
      </c>
      <c r="E6651" s="19" t="str">
        <f t="shared" si="619"/>
        <v>Commodities</v>
      </c>
      <c r="F6651" s="100">
        <v>3.3640000000000003E-2</v>
      </c>
      <c r="G6651" s="101">
        <v>4.3849999999999998</v>
      </c>
      <c r="H6651" s="98">
        <v>0.24654999999999999</v>
      </c>
      <c r="I6651" s="20">
        <f t="shared" si="620"/>
        <v>1</v>
      </c>
      <c r="J6651" s="102">
        <f t="shared" si="621"/>
        <v>7.6716077537058161E-3</v>
      </c>
      <c r="K6651" s="102">
        <f t="shared" si="622"/>
        <v>3.1115829461390455E-2</v>
      </c>
      <c r="L6651" s="96">
        <f t="shared" si="623"/>
        <v>3.3640000000000003E-2</v>
      </c>
    </row>
    <row r="6652" spans="1:12" ht="13.95" customHeight="1" x14ac:dyDescent="0.3">
      <c r="A6652" s="94">
        <v>45808</v>
      </c>
      <c r="B6652" s="57" t="s">
        <v>280</v>
      </c>
      <c r="C6652" s="57" t="s">
        <v>121</v>
      </c>
      <c r="D6652" s="19" t="str">
        <f t="shared" si="618"/>
        <v>Commodities</v>
      </c>
      <c r="E6652" s="19" t="str">
        <f t="shared" si="619"/>
        <v>Commodities</v>
      </c>
      <c r="F6652" s="100">
        <v>4.2689999999999999E-2</v>
      </c>
      <c r="G6652" s="101">
        <v>4.71</v>
      </c>
      <c r="H6652" s="98">
        <v>0.23647000000000001</v>
      </c>
      <c r="I6652" s="20">
        <f t="shared" si="620"/>
        <v>1</v>
      </c>
      <c r="J6652" s="102">
        <f t="shared" si="621"/>
        <v>9.0636942675159232E-3</v>
      </c>
      <c r="K6652" s="102">
        <f t="shared" si="622"/>
        <v>3.8329150706288E-2</v>
      </c>
      <c r="L6652" s="96">
        <f t="shared" si="623"/>
        <v>4.2689999999999999E-2</v>
      </c>
    </row>
    <row r="6653" spans="1:12" ht="13.95" customHeight="1" x14ac:dyDescent="0.3">
      <c r="A6653" s="94">
        <v>45838</v>
      </c>
      <c r="B6653" s="57" t="s">
        <v>280</v>
      </c>
      <c r="C6653" s="57" t="s">
        <v>121</v>
      </c>
      <c r="D6653" s="19" t="str">
        <f t="shared" si="618"/>
        <v>Commodities</v>
      </c>
      <c r="E6653" s="19" t="str">
        <f t="shared" si="619"/>
        <v>Commodities</v>
      </c>
      <c r="F6653" s="100">
        <v>4.4839999999999998E-2</v>
      </c>
      <c r="G6653" s="101">
        <v>4.5979999999999999</v>
      </c>
      <c r="H6653" s="98">
        <v>0.23154</v>
      </c>
      <c r="I6653" s="20">
        <f t="shared" si="620"/>
        <v>1</v>
      </c>
      <c r="J6653" s="102">
        <f t="shared" si="621"/>
        <v>9.7520661157024791E-3</v>
      </c>
      <c r="K6653" s="102">
        <f t="shared" si="622"/>
        <v>4.2118278119126197E-2</v>
      </c>
      <c r="L6653" s="96">
        <f t="shared" si="623"/>
        <v>4.4839999999999998E-2</v>
      </c>
    </row>
    <row r="6654" spans="1:12" ht="13.95" customHeight="1" x14ac:dyDescent="0.3">
      <c r="A6654" s="94">
        <v>45869</v>
      </c>
      <c r="B6654" s="57" t="s">
        <v>280</v>
      </c>
      <c r="C6654" s="57" t="s">
        <v>121</v>
      </c>
      <c r="D6654" s="19" t="str">
        <f t="shared" si="618"/>
        <v>Commodities</v>
      </c>
      <c r="E6654" s="19" t="str">
        <f t="shared" si="619"/>
        <v>Commodities</v>
      </c>
      <c r="F6654" s="100">
        <v>4.9149999999999999E-2</v>
      </c>
      <c r="G6654" s="101">
        <v>5.1180000000000003</v>
      </c>
      <c r="H6654" s="98">
        <v>0.22503000000000001</v>
      </c>
      <c r="I6654" s="20">
        <f t="shared" si="620"/>
        <v>1</v>
      </c>
      <c r="J6654" s="102">
        <f t="shared" si="621"/>
        <v>9.603360687768658E-3</v>
      </c>
      <c r="K6654" s="102">
        <f t="shared" si="622"/>
        <v>4.2675912935024922E-2</v>
      </c>
      <c r="L6654" s="96">
        <f t="shared" si="623"/>
        <v>4.9149999999999999E-2</v>
      </c>
    </row>
    <row r="6655" spans="1:12" ht="13.95" customHeight="1" x14ac:dyDescent="0.3">
      <c r="A6655" s="94">
        <v>45900</v>
      </c>
      <c r="B6655" s="57" t="s">
        <v>280</v>
      </c>
      <c r="C6655" s="57" t="s">
        <v>121</v>
      </c>
      <c r="D6655" s="19" t="str">
        <f t="shared" si="618"/>
        <v>Commodities</v>
      </c>
      <c r="E6655" s="19" t="str">
        <f t="shared" si="619"/>
        <v>Commodities</v>
      </c>
      <c r="F6655" s="100">
        <v>4.1769999999999988E-2</v>
      </c>
      <c r="G6655" s="101">
        <v>4.1429999999999998</v>
      </c>
      <c r="H6655" s="98">
        <v>0.21795</v>
      </c>
      <c r="I6655" s="20">
        <f t="shared" si="620"/>
        <v>1</v>
      </c>
      <c r="J6655" s="102">
        <f t="shared" si="621"/>
        <v>1.0082066135650491E-2</v>
      </c>
      <c r="K6655" s="102">
        <f t="shared" si="622"/>
        <v>4.6258619571693006E-2</v>
      </c>
      <c r="L6655" s="96">
        <f t="shared" si="623"/>
        <v>4.1769999999999988E-2</v>
      </c>
    </row>
    <row r="6656" spans="1:12" ht="13.95" customHeight="1" x14ac:dyDescent="0.3">
      <c r="A6656" s="94">
        <v>45930</v>
      </c>
      <c r="B6656" s="57" t="s">
        <v>280</v>
      </c>
      <c r="C6656" s="57" t="s">
        <v>121</v>
      </c>
      <c r="D6656" s="19" t="str">
        <f t="shared" si="618"/>
        <v>Commodities</v>
      </c>
      <c r="E6656" s="19" t="str">
        <f t="shared" si="619"/>
        <v>Commodities</v>
      </c>
      <c r="F6656" s="100">
        <v>4.0650000000000013E-2</v>
      </c>
      <c r="G6656" s="101">
        <v>4.7859999999999996</v>
      </c>
      <c r="H6656" s="98">
        <v>0.21074000000000001</v>
      </c>
      <c r="I6656" s="20">
        <f t="shared" si="620"/>
        <v>1</v>
      </c>
      <c r="J6656" s="102">
        <f t="shared" si="621"/>
        <v>8.4935227747597198E-3</v>
      </c>
      <c r="K6656" s="102">
        <f t="shared" si="622"/>
        <v>4.030332530492417E-2</v>
      </c>
      <c r="L6656" s="96">
        <f t="shared" si="623"/>
        <v>4.0650000000000013E-2</v>
      </c>
    </row>
    <row r="6657" spans="1:12" ht="13.95" customHeight="1" x14ac:dyDescent="0.3">
      <c r="A6657" s="94">
        <v>45961</v>
      </c>
      <c r="B6657" s="57" t="s">
        <v>280</v>
      </c>
      <c r="C6657" s="57" t="s">
        <v>121</v>
      </c>
      <c r="D6657" s="19" t="str">
        <f t="shared" si="618"/>
        <v>Commodities</v>
      </c>
      <c r="E6657" s="19" t="str">
        <f t="shared" si="619"/>
        <v>Commodities</v>
      </c>
      <c r="F6657" s="100">
        <v>3.7089999999999998E-2</v>
      </c>
      <c r="G6657" s="101">
        <v>4.8150000000000004</v>
      </c>
      <c r="H6657" s="98">
        <v>0.19686999999999999</v>
      </c>
      <c r="I6657" s="20">
        <f t="shared" si="620"/>
        <v>1</v>
      </c>
      <c r="J6657" s="102">
        <f t="shared" si="621"/>
        <v>7.7030114226375899E-3</v>
      </c>
      <c r="K6657" s="102">
        <f t="shared" si="622"/>
        <v>3.9127400937865549E-2</v>
      </c>
      <c r="L6657" s="96">
        <f t="shared" si="623"/>
        <v>3.7089999999999998E-2</v>
      </c>
    </row>
    <row r="6658" spans="1:12" ht="13.95" customHeight="1" x14ac:dyDescent="0.3">
      <c r="A6658" s="94">
        <v>45991</v>
      </c>
      <c r="B6658" s="57" t="s">
        <v>280</v>
      </c>
      <c r="C6658" s="57" t="s">
        <v>121</v>
      </c>
      <c r="D6658" s="19" t="str">
        <f t="shared" si="618"/>
        <v>Commodities</v>
      </c>
      <c r="E6658" s="19" t="str">
        <f t="shared" si="619"/>
        <v>Commodities</v>
      </c>
      <c r="F6658" s="100">
        <v>3.6889999999999999E-2</v>
      </c>
      <c r="G6658" s="101">
        <v>5.5419999999999998</v>
      </c>
      <c r="H6658" s="98">
        <v>0.19242999999999999</v>
      </c>
      <c r="I6658" s="20">
        <f t="shared" si="620"/>
        <v>1</v>
      </c>
      <c r="J6658" s="102">
        <f t="shared" si="621"/>
        <v>6.6564417177914113E-3</v>
      </c>
      <c r="K6658" s="102">
        <f t="shared" si="622"/>
        <v>3.4591496740588326E-2</v>
      </c>
      <c r="L6658" s="96">
        <f t="shared" si="623"/>
        <v>3.6889999999999999E-2</v>
      </c>
    </row>
    <row r="6659" spans="1:12" ht="13.95" customHeight="1" x14ac:dyDescent="0.3">
      <c r="A6659" s="94">
        <v>46022</v>
      </c>
      <c r="B6659" s="57" t="s">
        <v>280</v>
      </c>
      <c r="C6659" s="57" t="s">
        <v>121</v>
      </c>
      <c r="D6659" s="19" t="str">
        <f t="shared" si="618"/>
        <v>Commodities</v>
      </c>
      <c r="E6659" s="19" t="str">
        <f t="shared" si="619"/>
        <v>Commodities</v>
      </c>
      <c r="F6659" s="100">
        <v>3.6499999999999998E-2</v>
      </c>
      <c r="G6659" s="101">
        <v>5.8949999999999996</v>
      </c>
      <c r="H6659" s="98">
        <v>0.17560000000000001</v>
      </c>
      <c r="I6659" s="20">
        <f t="shared" si="620"/>
        <v>1</v>
      </c>
      <c r="J6659" s="102">
        <f t="shared" si="621"/>
        <v>6.1916878710771839E-3</v>
      </c>
      <c r="K6659" s="102">
        <f t="shared" si="622"/>
        <v>3.5260181498161638E-2</v>
      </c>
      <c r="L6659" s="96">
        <f t="shared" si="623"/>
        <v>3.6499999999999998E-2</v>
      </c>
    </row>
    <row r="6660" spans="1:12" ht="13.95" customHeight="1" x14ac:dyDescent="0.3">
      <c r="A6660" s="94">
        <v>46053</v>
      </c>
      <c r="B6660" s="57" t="s">
        <v>280</v>
      </c>
      <c r="C6660" s="57" t="s">
        <v>121</v>
      </c>
      <c r="D6660" s="19" t="str">
        <f t="shared" si="618"/>
        <v>Commodities</v>
      </c>
      <c r="E6660" s="19" t="str">
        <f t="shared" si="619"/>
        <v>Commodities</v>
      </c>
      <c r="F6660" s="100">
        <v>4.5030000000000001E-2</v>
      </c>
      <c r="G6660" s="101">
        <v>7.3049999999999997</v>
      </c>
      <c r="H6660" s="98">
        <v>0.17891000000000001</v>
      </c>
      <c r="I6660" s="20">
        <f t="shared" si="620"/>
        <v>1</v>
      </c>
      <c r="J6660" s="102">
        <f t="shared" si="621"/>
        <v>6.1642710472279262E-3</v>
      </c>
      <c r="K6660" s="102">
        <f t="shared" si="622"/>
        <v>3.4454591958123781E-2</v>
      </c>
      <c r="L6660" s="96">
        <f t="shared" si="623"/>
        <v>4.5030000000000001E-2</v>
      </c>
    </row>
    <row r="6661" spans="1:12" ht="13.95" customHeight="1" x14ac:dyDescent="0.3">
      <c r="A6661" s="94">
        <v>46081</v>
      </c>
      <c r="B6661" s="57" t="s">
        <v>280</v>
      </c>
      <c r="C6661" s="57" t="s">
        <v>121</v>
      </c>
      <c r="D6661" s="19" t="str">
        <f t="shared" ref="D6661:D6724" si="624">VLOOKUP(C6661,GicsMap,2,FALSE)</f>
        <v>Commodities</v>
      </c>
      <c r="E6661" s="19" t="str">
        <f t="shared" ref="E6661:E6724" si="625">IF(D6661="Cyclicals",IF(COUNTIF(GlobalList,B6661)&gt;0,"WEG &amp; Embraer","Cyclicals ex-WEG &amp; Embraer"),D6661)</f>
        <v>Commodities</v>
      </c>
      <c r="F6661" s="100">
        <v>4.58E-2</v>
      </c>
      <c r="G6661" s="101">
        <v>7.3860000000000001</v>
      </c>
      <c r="H6661" s="98">
        <v>0.17832999999999999</v>
      </c>
      <c r="I6661" s="20">
        <f t="shared" ref="I6661:I6724" si="626">IF(AND(ISNUMBER(G6661),ISNUMBER(H6661),G6661&gt;=PEmin,G6661&lt;=PEmax,H6661&gt;=ROEmin,H6661&lt;=ROEmax),1,0)</f>
        <v>1</v>
      </c>
      <c r="J6661" s="102">
        <f t="shared" ref="J6661:J6724" si="627">IF(I6661=1,F6661/G6661,0)</f>
        <v>6.2009206607094502E-3</v>
      </c>
      <c r="K6661" s="102">
        <f t="shared" ref="K6661:K6724" si="628">IF(I6661=1,J6661/H6661,0)</f>
        <v>3.4772167670663663E-2</v>
      </c>
      <c r="L6661" s="96">
        <f t="shared" ref="L6661:L6724" si="629">I6661*F6661</f>
        <v>4.58E-2</v>
      </c>
    </row>
    <row r="6662" spans="1:12" ht="13.95" customHeight="1" x14ac:dyDescent="0.3">
      <c r="A6662" s="94">
        <v>46112</v>
      </c>
      <c r="B6662" s="57" t="s">
        <v>280</v>
      </c>
      <c r="C6662" s="57" t="s">
        <v>121</v>
      </c>
      <c r="D6662" s="19" t="str">
        <f t="shared" si="624"/>
        <v>Commodities</v>
      </c>
      <c r="E6662" s="19" t="str">
        <f t="shared" si="625"/>
        <v>Commodities</v>
      </c>
      <c r="F6662" s="100">
        <v>5.8360000000000002E-2</v>
      </c>
      <c r="G6662" s="101">
        <v>6.0860000000000003</v>
      </c>
      <c r="H6662" s="98">
        <v>0.23779</v>
      </c>
      <c r="I6662" s="20">
        <f t="shared" si="626"/>
        <v>1</v>
      </c>
      <c r="J6662" s="102">
        <f t="shared" si="627"/>
        <v>9.5892211633256657E-3</v>
      </c>
      <c r="K6662" s="102">
        <f t="shared" si="628"/>
        <v>4.032642736585082E-2</v>
      </c>
      <c r="L6662" s="96">
        <f t="shared" si="629"/>
        <v>5.8360000000000002E-2</v>
      </c>
    </row>
    <row r="6663" spans="1:12" ht="13.95" customHeight="1" x14ac:dyDescent="0.3">
      <c r="A6663" s="94">
        <v>46142</v>
      </c>
      <c r="B6663" s="57" t="s">
        <v>280</v>
      </c>
      <c r="C6663" s="57" t="s">
        <v>121</v>
      </c>
      <c r="D6663" s="19" t="str">
        <f t="shared" si="624"/>
        <v>Commodities</v>
      </c>
      <c r="E6663" s="19" t="str">
        <f t="shared" si="625"/>
        <v>Commodities</v>
      </c>
      <c r="F6663" s="100">
        <v>4.7E-2</v>
      </c>
      <c r="G6663" s="101">
        <v>4.9059999999999997</v>
      </c>
      <c r="H6663" s="98">
        <v>0.25009999999999999</v>
      </c>
      <c r="I6663" s="20">
        <f t="shared" si="626"/>
        <v>1</v>
      </c>
      <c r="J6663" s="102">
        <f t="shared" si="627"/>
        <v>9.5801059926620465E-3</v>
      </c>
      <c r="K6663" s="102">
        <f t="shared" si="628"/>
        <v>3.830510192987624E-2</v>
      </c>
      <c r="L6663" s="96">
        <f t="shared" si="629"/>
        <v>4.7E-2</v>
      </c>
    </row>
    <row r="6664" spans="1:12" ht="13.95" customHeight="1" x14ac:dyDescent="0.3">
      <c r="A6664" s="94">
        <v>46173</v>
      </c>
      <c r="B6664" s="57" t="s">
        <v>280</v>
      </c>
      <c r="C6664" s="57" t="s">
        <v>121</v>
      </c>
      <c r="D6664" s="19" t="str">
        <f t="shared" si="624"/>
        <v>Commodities</v>
      </c>
      <c r="E6664" s="19" t="str">
        <f t="shared" si="625"/>
        <v>Commodities</v>
      </c>
      <c r="F6664" s="100">
        <v>4.3290000000000002E-2</v>
      </c>
      <c r="G6664" s="101">
        <v>4.8929999999999998</v>
      </c>
      <c r="H6664" s="98">
        <v>0.24606</v>
      </c>
      <c r="I6664" s="20">
        <f t="shared" si="626"/>
        <v>1</v>
      </c>
      <c r="J6664" s="102">
        <f t="shared" si="627"/>
        <v>8.8473329245861449E-3</v>
      </c>
      <c r="K6664" s="102">
        <f t="shared" si="628"/>
        <v>3.5955998230456573E-2</v>
      </c>
      <c r="L6664" s="96">
        <f t="shared" si="629"/>
        <v>4.3290000000000002E-2</v>
      </c>
    </row>
    <row r="6665" spans="1:12" ht="13.95" customHeight="1" x14ac:dyDescent="0.3">
      <c r="A6665" s="94">
        <v>46203</v>
      </c>
      <c r="B6665" s="57" t="s">
        <v>280</v>
      </c>
      <c r="C6665" s="57" t="s">
        <v>121</v>
      </c>
      <c r="D6665" s="19" t="str">
        <f t="shared" si="624"/>
        <v>Commodities</v>
      </c>
      <c r="E6665" s="19" t="str">
        <f t="shared" si="625"/>
        <v>Commodities</v>
      </c>
      <c r="F6665" s="100">
        <v>3.9109999999999999E-2</v>
      </c>
      <c r="G6665" s="101">
        <v>4.6740000000000004</v>
      </c>
      <c r="H6665" s="98">
        <v>0.24035999999999999</v>
      </c>
      <c r="I6665" s="20">
        <f t="shared" si="626"/>
        <v>1</v>
      </c>
      <c r="J6665" s="102">
        <f t="shared" si="627"/>
        <v>8.3675652545999128E-3</v>
      </c>
      <c r="K6665" s="102">
        <f t="shared" si="628"/>
        <v>3.4812636273090003E-2</v>
      </c>
      <c r="L6665" s="96">
        <f t="shared" si="629"/>
        <v>3.9109999999999999E-2</v>
      </c>
    </row>
    <row r="6666" spans="1:12" ht="13.95" customHeight="1" x14ac:dyDescent="0.3">
      <c r="A6666" s="94">
        <v>46234</v>
      </c>
      <c r="B6666" s="57" t="s">
        <v>280</v>
      </c>
      <c r="C6666" s="57" t="s">
        <v>121</v>
      </c>
      <c r="D6666" s="19" t="str">
        <f t="shared" si="624"/>
        <v>Commodities</v>
      </c>
      <c r="E6666" s="19" t="str">
        <f t="shared" si="625"/>
        <v>Commodities</v>
      </c>
      <c r="F6666" s="100">
        <v>4.4359999999999997E-2</v>
      </c>
      <c r="G6666" s="101">
        <v>5.3920000000000003</v>
      </c>
      <c r="H6666" s="98">
        <v>0.23519000000000001</v>
      </c>
      <c r="I6666" s="20">
        <f t="shared" si="626"/>
        <v>1</v>
      </c>
      <c r="J6666" s="102">
        <f t="shared" si="627"/>
        <v>8.2270029673590494E-3</v>
      </c>
      <c r="K6666" s="102">
        <f t="shared" si="628"/>
        <v>3.4980241368081331E-2</v>
      </c>
      <c r="L6666" s="96">
        <f t="shared" si="629"/>
        <v>4.4359999999999997E-2</v>
      </c>
    </row>
    <row r="6667" spans="1:12" ht="13.95" customHeight="1" x14ac:dyDescent="0.3">
      <c r="A6667" s="94">
        <v>46265</v>
      </c>
      <c r="B6667" s="57" t="s">
        <v>280</v>
      </c>
      <c r="C6667" s="57" t="s">
        <v>121</v>
      </c>
      <c r="D6667" s="19" t="str">
        <f t="shared" si="624"/>
        <v>Commodities</v>
      </c>
      <c r="E6667" s="19" t="str">
        <f t="shared" si="625"/>
        <v>Commodities</v>
      </c>
      <c r="F6667" s="100">
        <v>4.5940000000000002E-2</v>
      </c>
      <c r="G6667" s="101">
        <v>5.2119999999999997</v>
      </c>
      <c r="H6667" s="98">
        <v>0.24179</v>
      </c>
      <c r="I6667" s="20">
        <f t="shared" si="626"/>
        <v>1</v>
      </c>
      <c r="J6667" s="102">
        <f t="shared" si="627"/>
        <v>8.8142747505755951E-3</v>
      </c>
      <c r="K6667" s="102">
        <f t="shared" si="628"/>
        <v>3.6454256795465469E-2</v>
      </c>
      <c r="L6667" s="96">
        <f t="shared" si="629"/>
        <v>4.5940000000000002E-2</v>
      </c>
    </row>
    <row r="6668" spans="1:12" ht="13.95" customHeight="1" x14ac:dyDescent="0.3">
      <c r="A6668" s="94">
        <v>46295</v>
      </c>
      <c r="B6668" s="57" t="s">
        <v>280</v>
      </c>
      <c r="C6668" s="57" t="s">
        <v>121</v>
      </c>
      <c r="D6668" s="19" t="str">
        <f t="shared" si="624"/>
        <v>Commodities</v>
      </c>
      <c r="E6668" s="19" t="str">
        <f t="shared" si="625"/>
        <v>Commodities</v>
      </c>
      <c r="F6668" s="100">
        <v>5.0389999999999997E-2</v>
      </c>
      <c r="G6668" s="101">
        <v>5.1459999999999999</v>
      </c>
      <c r="H6668" s="98">
        <v>0.24109</v>
      </c>
      <c r="I6668" s="20">
        <f t="shared" si="626"/>
        <v>1</v>
      </c>
      <c r="J6668" s="102">
        <f t="shared" si="627"/>
        <v>9.792071511853866E-3</v>
      </c>
      <c r="K6668" s="102">
        <f t="shared" si="628"/>
        <v>4.0615834384893051E-2</v>
      </c>
      <c r="L6668" s="96">
        <f t="shared" si="629"/>
        <v>5.0389999999999997E-2</v>
      </c>
    </row>
    <row r="6669" spans="1:12" ht="13.95" customHeight="1" x14ac:dyDescent="0.3">
      <c r="A6669" s="94">
        <v>42674</v>
      </c>
      <c r="B6669" s="57" t="s">
        <v>278</v>
      </c>
      <c r="C6669" s="57" t="s">
        <v>121</v>
      </c>
      <c r="D6669" s="19" t="str">
        <f t="shared" si="624"/>
        <v>Commodities</v>
      </c>
      <c r="E6669" s="19" t="str">
        <f t="shared" si="625"/>
        <v>Commodities</v>
      </c>
      <c r="F6669" s="100">
        <v>6.4829999999999999E-2</v>
      </c>
      <c r="G6669" s="101">
        <v>16.925999999999998</v>
      </c>
      <c r="H6669" s="98">
        <v>3.5540000000000002E-2</v>
      </c>
      <c r="I6669" s="20">
        <f t="shared" si="626"/>
        <v>1</v>
      </c>
      <c r="J6669" s="102">
        <f t="shared" si="627"/>
        <v>3.8302020560085077E-3</v>
      </c>
      <c r="K6669" s="102">
        <f t="shared" si="628"/>
        <v>0.10777158289275485</v>
      </c>
      <c r="L6669" s="96">
        <f t="shared" si="629"/>
        <v>6.4829999999999999E-2</v>
      </c>
    </row>
    <row r="6670" spans="1:12" ht="13.95" customHeight="1" x14ac:dyDescent="0.3">
      <c r="A6670" s="94">
        <v>42704</v>
      </c>
      <c r="B6670" s="57" t="s">
        <v>278</v>
      </c>
      <c r="C6670" s="57" t="s">
        <v>121</v>
      </c>
      <c r="D6670" s="19" t="str">
        <f t="shared" si="624"/>
        <v>Commodities</v>
      </c>
      <c r="E6670" s="19" t="str">
        <f t="shared" si="625"/>
        <v>Commodities</v>
      </c>
      <c r="F6670" s="100">
        <v>6.3280000000000003E-2</v>
      </c>
      <c r="G6670" s="101">
        <v>17.809000000000001</v>
      </c>
      <c r="H6670" s="98">
        <v>3.27E-2</v>
      </c>
      <c r="I6670" s="20">
        <f t="shared" si="626"/>
        <v>1</v>
      </c>
      <c r="J6670" s="102">
        <f t="shared" si="627"/>
        <v>3.5532595878488404E-3</v>
      </c>
      <c r="K6670" s="102">
        <f t="shared" si="628"/>
        <v>0.10866237271708992</v>
      </c>
      <c r="L6670" s="96">
        <f t="shared" si="629"/>
        <v>6.3280000000000003E-2</v>
      </c>
    </row>
    <row r="6671" spans="1:12" ht="13.95" customHeight="1" x14ac:dyDescent="0.3">
      <c r="A6671" s="94">
        <v>42735</v>
      </c>
      <c r="B6671" s="57" t="s">
        <v>278</v>
      </c>
      <c r="C6671" s="57" t="s">
        <v>121</v>
      </c>
      <c r="D6671" s="19" t="str">
        <f t="shared" si="624"/>
        <v>Commodities</v>
      </c>
      <c r="E6671" s="19" t="str">
        <f t="shared" si="625"/>
        <v>Commodities</v>
      </c>
      <c r="F6671" s="100">
        <v>5.987E-2</v>
      </c>
      <c r="G6671" s="101">
        <v>16.57</v>
      </c>
      <c r="H6671" s="98">
        <v>3.8859999999999999E-2</v>
      </c>
      <c r="I6671" s="20">
        <f t="shared" si="626"/>
        <v>1</v>
      </c>
      <c r="J6671" s="102">
        <f t="shared" si="627"/>
        <v>3.6131563065781532E-3</v>
      </c>
      <c r="K6671" s="102">
        <f t="shared" si="628"/>
        <v>9.2978803566087329E-2</v>
      </c>
      <c r="L6671" s="96">
        <f t="shared" si="629"/>
        <v>5.987E-2</v>
      </c>
    </row>
    <row r="6672" spans="1:12" ht="13.95" customHeight="1" x14ac:dyDescent="0.3">
      <c r="A6672" s="94">
        <v>42766</v>
      </c>
      <c r="B6672" s="57" t="s">
        <v>278</v>
      </c>
      <c r="C6672" s="57" t="s">
        <v>121</v>
      </c>
      <c r="D6672" s="19" t="str">
        <f t="shared" si="624"/>
        <v>Commodities</v>
      </c>
      <c r="E6672" s="19" t="str">
        <f t="shared" si="625"/>
        <v>Commodities</v>
      </c>
      <c r="F6672" s="100">
        <v>5.6419999999999998E-2</v>
      </c>
      <c r="G6672" s="101">
        <v>14.396000000000001</v>
      </c>
      <c r="H6672" s="98">
        <v>5.5380000000000013E-2</v>
      </c>
      <c r="I6672" s="20">
        <f t="shared" si="626"/>
        <v>1</v>
      </c>
      <c r="J6672" s="102">
        <f t="shared" si="627"/>
        <v>3.9191442067240895E-3</v>
      </c>
      <c r="K6672" s="102">
        <f t="shared" si="628"/>
        <v>7.0768223306682712E-2</v>
      </c>
      <c r="L6672" s="96">
        <f t="shared" si="629"/>
        <v>5.6419999999999998E-2</v>
      </c>
    </row>
    <row r="6673" spans="1:12" ht="13.95" customHeight="1" x14ac:dyDescent="0.3">
      <c r="A6673" s="94">
        <v>42794</v>
      </c>
      <c r="B6673" s="57" t="s">
        <v>278</v>
      </c>
      <c r="C6673" s="57" t="s">
        <v>121</v>
      </c>
      <c r="D6673" s="19" t="str">
        <f t="shared" si="624"/>
        <v>Commodities</v>
      </c>
      <c r="E6673" s="19" t="str">
        <f t="shared" si="625"/>
        <v>Commodities</v>
      </c>
      <c r="F6673" s="100">
        <v>5.636E-2</v>
      </c>
      <c r="G6673" s="101">
        <v>13.34</v>
      </c>
      <c r="H6673" s="98">
        <v>5.3280000000000001E-2</v>
      </c>
      <c r="I6673" s="20">
        <f t="shared" si="626"/>
        <v>1</v>
      </c>
      <c r="J6673" s="102">
        <f t="shared" si="627"/>
        <v>4.2248875562218889E-3</v>
      </c>
      <c r="K6673" s="102">
        <f t="shared" si="628"/>
        <v>7.9295937616777196E-2</v>
      </c>
      <c r="L6673" s="96">
        <f t="shared" si="629"/>
        <v>5.636E-2</v>
      </c>
    </row>
    <row r="6674" spans="1:12" ht="13.95" customHeight="1" x14ac:dyDescent="0.3">
      <c r="A6674" s="94">
        <v>42825</v>
      </c>
      <c r="B6674" s="57" t="s">
        <v>278</v>
      </c>
      <c r="C6674" s="57" t="s">
        <v>121</v>
      </c>
      <c r="D6674" s="19" t="str">
        <f t="shared" si="624"/>
        <v>Commodities</v>
      </c>
      <c r="E6674" s="19" t="str">
        <f t="shared" si="625"/>
        <v>Commodities</v>
      </c>
      <c r="F6674" s="100">
        <v>5.509E-2</v>
      </c>
      <c r="G6674" s="101">
        <v>12.871</v>
      </c>
      <c r="H6674" s="98">
        <v>5.135E-2</v>
      </c>
      <c r="I6674" s="20">
        <f t="shared" si="626"/>
        <v>1</v>
      </c>
      <c r="J6674" s="102">
        <f t="shared" si="627"/>
        <v>4.2801647113666378E-3</v>
      </c>
      <c r="K6674" s="102">
        <f t="shared" si="628"/>
        <v>8.3352769452125372E-2</v>
      </c>
      <c r="L6674" s="96">
        <f t="shared" si="629"/>
        <v>5.509E-2</v>
      </c>
    </row>
    <row r="6675" spans="1:12" ht="13.95" customHeight="1" x14ac:dyDescent="0.3">
      <c r="A6675" s="94">
        <v>42855</v>
      </c>
      <c r="B6675" s="57" t="s">
        <v>278</v>
      </c>
      <c r="C6675" s="57" t="s">
        <v>121</v>
      </c>
      <c r="D6675" s="19" t="str">
        <f t="shared" si="624"/>
        <v>Commodities</v>
      </c>
      <c r="E6675" s="19" t="str">
        <f t="shared" si="625"/>
        <v>Commodities</v>
      </c>
      <c r="F6675" s="100">
        <v>5.2329999999999988E-2</v>
      </c>
      <c r="G6675" s="101">
        <v>12.426</v>
      </c>
      <c r="H6675" s="98">
        <v>4.8239999999999998E-2</v>
      </c>
      <c r="I6675" s="20">
        <f t="shared" si="626"/>
        <v>1</v>
      </c>
      <c r="J6675" s="102">
        <f t="shared" si="627"/>
        <v>4.2113310799935608E-3</v>
      </c>
      <c r="K6675" s="102">
        <f t="shared" si="628"/>
        <v>8.7299566334858233E-2</v>
      </c>
      <c r="L6675" s="96">
        <f t="shared" si="629"/>
        <v>5.2329999999999988E-2</v>
      </c>
    </row>
    <row r="6676" spans="1:12" ht="13.95" customHeight="1" x14ac:dyDescent="0.3">
      <c r="A6676" s="94">
        <v>42886</v>
      </c>
      <c r="B6676" s="57" t="s">
        <v>278</v>
      </c>
      <c r="C6676" s="57" t="s">
        <v>121</v>
      </c>
      <c r="D6676" s="19" t="str">
        <f t="shared" si="624"/>
        <v>Commodities</v>
      </c>
      <c r="E6676" s="19" t="str">
        <f t="shared" si="625"/>
        <v>Commodities</v>
      </c>
      <c r="F6676" s="100">
        <v>5.1360000000000003E-2</v>
      </c>
      <c r="G6676" s="101">
        <v>8.6940000000000008</v>
      </c>
      <c r="H6676" s="98">
        <v>6.2440000000000002E-2</v>
      </c>
      <c r="I6676" s="20">
        <f t="shared" si="626"/>
        <v>1</v>
      </c>
      <c r="J6676" s="102">
        <f t="shared" si="627"/>
        <v>5.9075224292615596E-3</v>
      </c>
      <c r="K6676" s="102">
        <f t="shared" si="628"/>
        <v>9.4611185606367068E-2</v>
      </c>
      <c r="L6676" s="96">
        <f t="shared" si="629"/>
        <v>5.1360000000000003E-2</v>
      </c>
    </row>
    <row r="6677" spans="1:12" ht="13.95" customHeight="1" x14ac:dyDescent="0.3">
      <c r="A6677" s="94">
        <v>42916</v>
      </c>
      <c r="B6677" s="57" t="s">
        <v>278</v>
      </c>
      <c r="C6677" s="57" t="s">
        <v>121</v>
      </c>
      <c r="D6677" s="19" t="str">
        <f t="shared" si="624"/>
        <v>Commodities</v>
      </c>
      <c r="E6677" s="19" t="str">
        <f t="shared" si="625"/>
        <v>Commodities</v>
      </c>
      <c r="F6677" s="100">
        <v>4.8840000000000001E-2</v>
      </c>
      <c r="G6677" s="101">
        <v>8.2829999999999995</v>
      </c>
      <c r="H6677" s="98">
        <v>5.7450000000000001E-2</v>
      </c>
      <c r="I6677" s="20">
        <f t="shared" si="626"/>
        <v>1</v>
      </c>
      <c r="J6677" s="102">
        <f t="shared" si="627"/>
        <v>5.8964143426294829E-3</v>
      </c>
      <c r="K6677" s="102">
        <f t="shared" si="628"/>
        <v>0.1026355847281024</v>
      </c>
      <c r="L6677" s="96">
        <f t="shared" si="629"/>
        <v>4.8840000000000001E-2</v>
      </c>
    </row>
    <row r="6678" spans="1:12" ht="13.95" customHeight="1" x14ac:dyDescent="0.3">
      <c r="A6678" s="94">
        <v>42947</v>
      </c>
      <c r="B6678" s="57" t="s">
        <v>278</v>
      </c>
      <c r="C6678" s="57" t="s">
        <v>121</v>
      </c>
      <c r="D6678" s="19" t="str">
        <f t="shared" si="624"/>
        <v>Commodities</v>
      </c>
      <c r="E6678" s="19" t="str">
        <f t="shared" si="625"/>
        <v>Commodities</v>
      </c>
      <c r="F6678" s="100">
        <v>4.9329999999999999E-2</v>
      </c>
      <c r="G6678" s="101">
        <v>9.0419999999999998</v>
      </c>
      <c r="H6678" s="98">
        <v>6.3159999999999994E-2</v>
      </c>
      <c r="I6678" s="20">
        <f t="shared" si="626"/>
        <v>1</v>
      </c>
      <c r="J6678" s="102">
        <f t="shared" si="627"/>
        <v>5.4556514045565139E-3</v>
      </c>
      <c r="K6678" s="102">
        <f t="shared" si="628"/>
        <v>8.6378267963212699E-2</v>
      </c>
      <c r="L6678" s="96">
        <f t="shared" si="629"/>
        <v>4.9329999999999999E-2</v>
      </c>
    </row>
    <row r="6679" spans="1:12" ht="13.95" customHeight="1" x14ac:dyDescent="0.3">
      <c r="A6679" s="94">
        <v>42978</v>
      </c>
      <c r="B6679" s="57" t="s">
        <v>278</v>
      </c>
      <c r="C6679" s="57" t="s">
        <v>121</v>
      </c>
      <c r="D6679" s="19" t="str">
        <f t="shared" si="624"/>
        <v>Commodities</v>
      </c>
      <c r="E6679" s="19" t="str">
        <f t="shared" si="625"/>
        <v>Commodities</v>
      </c>
      <c r="F6679" s="100">
        <v>4.8890000000000003E-2</v>
      </c>
      <c r="G6679" s="101">
        <v>9.6780000000000008</v>
      </c>
      <c r="H6679" s="98">
        <v>5.8409999999999997E-2</v>
      </c>
      <c r="I6679" s="20">
        <f t="shared" si="626"/>
        <v>1</v>
      </c>
      <c r="J6679" s="102">
        <f t="shared" si="627"/>
        <v>5.0516635668526556E-3</v>
      </c>
      <c r="K6679" s="102">
        <f t="shared" si="628"/>
        <v>8.6486279179124395E-2</v>
      </c>
      <c r="L6679" s="96">
        <f t="shared" si="629"/>
        <v>4.8890000000000003E-2</v>
      </c>
    </row>
    <row r="6680" spans="1:12" ht="13.95" customHeight="1" x14ac:dyDescent="0.3">
      <c r="A6680" s="94">
        <v>43008</v>
      </c>
      <c r="B6680" s="57" t="s">
        <v>278</v>
      </c>
      <c r="C6680" s="57" t="s">
        <v>121</v>
      </c>
      <c r="D6680" s="19" t="str">
        <f t="shared" si="624"/>
        <v>Commodities</v>
      </c>
      <c r="E6680" s="19" t="str">
        <f t="shared" si="625"/>
        <v>Commodities</v>
      </c>
      <c r="F6680" s="100">
        <v>5.1920000000000001E-2</v>
      </c>
      <c r="G6680" s="101">
        <v>10.574999999999999</v>
      </c>
      <c r="H6680" s="98">
        <v>5.8889999999999998E-2</v>
      </c>
      <c r="I6680" s="20">
        <f t="shared" si="626"/>
        <v>1</v>
      </c>
      <c r="J6680" s="102">
        <f t="shared" si="627"/>
        <v>4.9096926713947994E-3</v>
      </c>
      <c r="K6680" s="102">
        <f t="shared" si="628"/>
        <v>8.3370566673370686E-2</v>
      </c>
      <c r="L6680" s="96">
        <f t="shared" si="629"/>
        <v>5.1920000000000001E-2</v>
      </c>
    </row>
    <row r="6681" spans="1:12" ht="13.95" customHeight="1" x14ac:dyDescent="0.3">
      <c r="A6681" s="94">
        <v>43039</v>
      </c>
      <c r="B6681" s="57" t="s">
        <v>278</v>
      </c>
      <c r="C6681" s="57" t="s">
        <v>121</v>
      </c>
      <c r="D6681" s="19" t="str">
        <f t="shared" si="624"/>
        <v>Commodities</v>
      </c>
      <c r="E6681" s="19" t="str">
        <f t="shared" si="625"/>
        <v>Commodities</v>
      </c>
      <c r="F6681" s="100">
        <v>5.7220000000000007E-2</v>
      </c>
      <c r="G6681" s="101">
        <v>12.013</v>
      </c>
      <c r="H6681" s="98">
        <v>5.2929999999999998E-2</v>
      </c>
      <c r="I6681" s="20">
        <f t="shared" si="626"/>
        <v>1</v>
      </c>
      <c r="J6681" s="102">
        <f t="shared" si="627"/>
        <v>4.7631732290019154E-3</v>
      </c>
      <c r="K6681" s="102">
        <f t="shared" si="628"/>
        <v>8.9990047780123095E-2</v>
      </c>
      <c r="L6681" s="96">
        <f t="shared" si="629"/>
        <v>5.7220000000000007E-2</v>
      </c>
    </row>
    <row r="6682" spans="1:12" ht="13.95" customHeight="1" x14ac:dyDescent="0.3">
      <c r="A6682" s="94">
        <v>43069</v>
      </c>
      <c r="B6682" s="57" t="s">
        <v>278</v>
      </c>
      <c r="C6682" s="57" t="s">
        <v>121</v>
      </c>
      <c r="D6682" s="19" t="str">
        <f t="shared" si="624"/>
        <v>Commodities</v>
      </c>
      <c r="E6682" s="19" t="str">
        <f t="shared" si="625"/>
        <v>Commodities</v>
      </c>
      <c r="F6682" s="100">
        <v>5.4579999999999997E-2</v>
      </c>
      <c r="G6682" s="101">
        <v>10.585000000000001</v>
      </c>
      <c r="H6682" s="98">
        <v>5.4320000000000007E-2</v>
      </c>
      <c r="I6682" s="20">
        <f t="shared" si="626"/>
        <v>1</v>
      </c>
      <c r="J6682" s="102">
        <f t="shared" si="627"/>
        <v>5.1563533301842226E-3</v>
      </c>
      <c r="K6682" s="102">
        <f t="shared" si="628"/>
        <v>9.4925503132993777E-2</v>
      </c>
      <c r="L6682" s="96">
        <f t="shared" si="629"/>
        <v>5.4579999999999997E-2</v>
      </c>
    </row>
    <row r="6683" spans="1:12" ht="13.95" customHeight="1" x14ac:dyDescent="0.3">
      <c r="A6683" s="94">
        <v>43100</v>
      </c>
      <c r="B6683" s="57" t="s">
        <v>278</v>
      </c>
      <c r="C6683" s="57" t="s">
        <v>121</v>
      </c>
      <c r="D6683" s="19" t="str">
        <f t="shared" si="624"/>
        <v>Commodities</v>
      </c>
      <c r="E6683" s="19" t="str">
        <f t="shared" si="625"/>
        <v>Commodities</v>
      </c>
      <c r="F6683" s="100">
        <v>5.2830000000000002E-2</v>
      </c>
      <c r="G6683" s="101">
        <v>10.884</v>
      </c>
      <c r="H6683" s="98">
        <v>6.6869999999999999E-2</v>
      </c>
      <c r="I6683" s="20">
        <f t="shared" si="626"/>
        <v>1</v>
      </c>
      <c r="J6683" s="102">
        <f t="shared" si="627"/>
        <v>4.853914002205072E-3</v>
      </c>
      <c r="K6683" s="102">
        <f t="shared" si="628"/>
        <v>7.2587318711007515E-2</v>
      </c>
      <c r="L6683" s="96">
        <f t="shared" si="629"/>
        <v>5.2830000000000002E-2</v>
      </c>
    </row>
    <row r="6684" spans="1:12" ht="13.95" customHeight="1" x14ac:dyDescent="0.3">
      <c r="A6684" s="94">
        <v>43131</v>
      </c>
      <c r="B6684" s="57" t="s">
        <v>278</v>
      </c>
      <c r="C6684" s="57" t="s">
        <v>121</v>
      </c>
      <c r="D6684" s="19" t="str">
        <f t="shared" si="624"/>
        <v>Commodities</v>
      </c>
      <c r="E6684" s="19" t="str">
        <f t="shared" si="625"/>
        <v>Commodities</v>
      </c>
      <c r="F6684" s="100">
        <v>5.9720000000000002E-2</v>
      </c>
      <c r="G6684" s="101">
        <v>12.192</v>
      </c>
      <c r="H6684" s="98">
        <v>6.9889999999999994E-2</v>
      </c>
      <c r="I6684" s="20">
        <f t="shared" si="626"/>
        <v>1</v>
      </c>
      <c r="J6684" s="102">
        <f t="shared" si="627"/>
        <v>4.898293963254593E-3</v>
      </c>
      <c r="K6684" s="102">
        <f t="shared" si="628"/>
        <v>7.0085762816634617E-2</v>
      </c>
      <c r="L6684" s="96">
        <f t="shared" si="629"/>
        <v>5.9720000000000002E-2</v>
      </c>
    </row>
    <row r="6685" spans="1:12" ht="13.95" customHeight="1" x14ac:dyDescent="0.3">
      <c r="A6685" s="94">
        <v>43159</v>
      </c>
      <c r="B6685" s="57" t="s">
        <v>278</v>
      </c>
      <c r="C6685" s="57" t="s">
        <v>121</v>
      </c>
      <c r="D6685" s="19" t="str">
        <f t="shared" si="624"/>
        <v>Commodities</v>
      </c>
      <c r="E6685" s="19" t="str">
        <f t="shared" si="625"/>
        <v>Commodities</v>
      </c>
      <c r="F6685" s="100">
        <v>6.1689999999999988E-2</v>
      </c>
      <c r="G6685" s="101">
        <v>11.08</v>
      </c>
      <c r="H6685" s="98">
        <v>8.653000000000001E-2</v>
      </c>
      <c r="I6685" s="20">
        <f t="shared" si="626"/>
        <v>1</v>
      </c>
      <c r="J6685" s="102">
        <f t="shared" si="627"/>
        <v>5.5676895306859195E-3</v>
      </c>
      <c r="K6685" s="102">
        <f t="shared" si="628"/>
        <v>6.4344037104887536E-2</v>
      </c>
      <c r="L6685" s="96">
        <f t="shared" si="629"/>
        <v>6.1689999999999988E-2</v>
      </c>
    </row>
    <row r="6686" spans="1:12" ht="13.95" customHeight="1" x14ac:dyDescent="0.3">
      <c r="A6686" s="94">
        <v>43190</v>
      </c>
      <c r="B6686" s="57" t="s">
        <v>278</v>
      </c>
      <c r="C6686" s="57" t="s">
        <v>121</v>
      </c>
      <c r="D6686" s="19" t="str">
        <f t="shared" si="624"/>
        <v>Commodities</v>
      </c>
      <c r="E6686" s="19" t="str">
        <f t="shared" si="625"/>
        <v>Commodities</v>
      </c>
      <c r="F6686" s="100">
        <v>6.1959999999999987E-2</v>
      </c>
      <c r="G6686" s="101">
        <v>9.7289999999999992</v>
      </c>
      <c r="H6686" s="98">
        <v>8.158E-2</v>
      </c>
      <c r="I6686" s="20">
        <f t="shared" si="626"/>
        <v>1</v>
      </c>
      <c r="J6686" s="102">
        <f t="shared" si="627"/>
        <v>6.3685887552677551E-3</v>
      </c>
      <c r="K6686" s="102">
        <f t="shared" si="628"/>
        <v>7.8065564541159052E-2</v>
      </c>
      <c r="L6686" s="96">
        <f t="shared" si="629"/>
        <v>6.1959999999999987E-2</v>
      </c>
    </row>
    <row r="6687" spans="1:12" ht="13.95" customHeight="1" x14ac:dyDescent="0.3">
      <c r="A6687" s="94">
        <v>43220</v>
      </c>
      <c r="B6687" s="57" t="s">
        <v>278</v>
      </c>
      <c r="C6687" s="57" t="s">
        <v>121</v>
      </c>
      <c r="D6687" s="19" t="str">
        <f t="shared" si="624"/>
        <v>Commodities</v>
      </c>
      <c r="E6687" s="19" t="str">
        <f t="shared" si="625"/>
        <v>Commodities</v>
      </c>
      <c r="F6687" s="100">
        <v>6.7290000000000003E-2</v>
      </c>
      <c r="G6687" s="101">
        <v>11.176</v>
      </c>
      <c r="H6687" s="98">
        <v>8.702E-2</v>
      </c>
      <c r="I6687" s="20">
        <f t="shared" si="626"/>
        <v>1</v>
      </c>
      <c r="J6687" s="102">
        <f t="shared" si="627"/>
        <v>6.020937723693629E-3</v>
      </c>
      <c r="K6687" s="102">
        <f t="shared" si="628"/>
        <v>6.9190274921783826E-2</v>
      </c>
      <c r="L6687" s="96">
        <f t="shared" si="629"/>
        <v>6.7290000000000003E-2</v>
      </c>
    </row>
    <row r="6688" spans="1:12" ht="13.95" customHeight="1" x14ac:dyDescent="0.3">
      <c r="A6688" s="94">
        <v>43251</v>
      </c>
      <c r="B6688" s="57" t="s">
        <v>278</v>
      </c>
      <c r="C6688" s="57" t="s">
        <v>121</v>
      </c>
      <c r="D6688" s="19" t="str">
        <f t="shared" si="624"/>
        <v>Commodities</v>
      </c>
      <c r="E6688" s="19" t="str">
        <f t="shared" si="625"/>
        <v>Commodities</v>
      </c>
      <c r="F6688" s="100">
        <v>5.2069999999999998E-2</v>
      </c>
      <c r="G6688" s="101">
        <v>8.31</v>
      </c>
      <c r="H6688" s="98">
        <v>9.5350000000000004E-2</v>
      </c>
      <c r="I6688" s="20">
        <f t="shared" si="626"/>
        <v>1</v>
      </c>
      <c r="J6688" s="102">
        <f t="shared" si="627"/>
        <v>6.2659446450060163E-3</v>
      </c>
      <c r="K6688" s="102">
        <f t="shared" si="628"/>
        <v>6.5715203408558118E-2</v>
      </c>
      <c r="L6688" s="96">
        <f t="shared" si="629"/>
        <v>5.2069999999999998E-2</v>
      </c>
    </row>
    <row r="6689" spans="1:12" ht="13.95" customHeight="1" x14ac:dyDescent="0.3">
      <c r="A6689" s="94">
        <v>43281</v>
      </c>
      <c r="B6689" s="57" t="s">
        <v>278</v>
      </c>
      <c r="C6689" s="57" t="s">
        <v>121</v>
      </c>
      <c r="D6689" s="19" t="str">
        <f t="shared" si="624"/>
        <v>Commodities</v>
      </c>
      <c r="E6689" s="19" t="str">
        <f t="shared" si="625"/>
        <v>Commodities</v>
      </c>
      <c r="F6689" s="100">
        <v>5.9810000000000002E-2</v>
      </c>
      <c r="G6689" s="101">
        <v>7.1740000000000004</v>
      </c>
      <c r="H6689" s="98">
        <v>9.7520000000000009E-2</v>
      </c>
      <c r="I6689" s="20">
        <f t="shared" si="626"/>
        <v>1</v>
      </c>
      <c r="J6689" s="102">
        <f t="shared" si="627"/>
        <v>8.3370504599944249E-3</v>
      </c>
      <c r="K6689" s="102">
        <f t="shared" si="628"/>
        <v>8.5490673297727887E-2</v>
      </c>
      <c r="L6689" s="96">
        <f t="shared" si="629"/>
        <v>5.9810000000000002E-2</v>
      </c>
    </row>
    <row r="6690" spans="1:12" ht="13.95" customHeight="1" x14ac:dyDescent="0.3">
      <c r="A6690" s="94">
        <v>43312</v>
      </c>
      <c r="B6690" s="57" t="s">
        <v>278</v>
      </c>
      <c r="C6690" s="57" t="s">
        <v>121</v>
      </c>
      <c r="D6690" s="19" t="str">
        <f t="shared" si="624"/>
        <v>Commodities</v>
      </c>
      <c r="E6690" s="19" t="str">
        <f t="shared" si="625"/>
        <v>Commodities</v>
      </c>
      <c r="F6690" s="100">
        <v>6.2099000000000001E-2</v>
      </c>
      <c r="G6690" s="101">
        <v>7.82</v>
      </c>
      <c r="H6690" s="98">
        <v>0.10138999999999999</v>
      </c>
      <c r="I6690" s="20">
        <f t="shared" si="626"/>
        <v>1</v>
      </c>
      <c r="J6690" s="102">
        <f t="shared" si="627"/>
        <v>7.9410485933503836E-3</v>
      </c>
      <c r="K6690" s="102">
        <f t="shared" si="628"/>
        <v>7.8321812736466948E-2</v>
      </c>
      <c r="L6690" s="96">
        <f t="shared" si="629"/>
        <v>6.2099000000000001E-2</v>
      </c>
    </row>
    <row r="6691" spans="1:12" ht="13.95" customHeight="1" x14ac:dyDescent="0.3">
      <c r="A6691" s="94">
        <v>43343</v>
      </c>
      <c r="B6691" s="57" t="s">
        <v>278</v>
      </c>
      <c r="C6691" s="57" t="s">
        <v>121</v>
      </c>
      <c r="D6691" s="19" t="str">
        <f t="shared" si="624"/>
        <v>Commodities</v>
      </c>
      <c r="E6691" s="19" t="str">
        <f t="shared" si="625"/>
        <v>Commodities</v>
      </c>
      <c r="F6691" s="100">
        <v>6.4443E-2</v>
      </c>
      <c r="G6691" s="101">
        <v>7.1890000000000001</v>
      </c>
      <c r="H6691" s="98">
        <v>0.11271</v>
      </c>
      <c r="I6691" s="20">
        <f t="shared" si="626"/>
        <v>1</v>
      </c>
      <c r="J6691" s="102">
        <f t="shared" si="627"/>
        <v>8.9641118375295582E-3</v>
      </c>
      <c r="K6691" s="102">
        <f t="shared" si="628"/>
        <v>7.9532533382393383E-2</v>
      </c>
      <c r="L6691" s="96">
        <f t="shared" si="629"/>
        <v>6.4443E-2</v>
      </c>
    </row>
    <row r="6692" spans="1:12" ht="13.95" customHeight="1" x14ac:dyDescent="0.3">
      <c r="A6692" s="94">
        <v>43373</v>
      </c>
      <c r="B6692" s="57" t="s">
        <v>278</v>
      </c>
      <c r="C6692" s="57" t="s">
        <v>121</v>
      </c>
      <c r="D6692" s="19" t="str">
        <f t="shared" si="624"/>
        <v>Commodities</v>
      </c>
      <c r="E6692" s="19" t="str">
        <f t="shared" si="625"/>
        <v>Commodities</v>
      </c>
      <c r="F6692" s="100">
        <v>6.8298999999999999E-2</v>
      </c>
      <c r="G6692" s="101">
        <v>7.6849999999999996</v>
      </c>
      <c r="H6692" s="98">
        <v>0.1234</v>
      </c>
      <c r="I6692" s="20">
        <f t="shared" si="626"/>
        <v>1</v>
      </c>
      <c r="J6692" s="102">
        <f t="shared" si="627"/>
        <v>8.8873129472999361E-3</v>
      </c>
      <c r="K6692" s="102">
        <f t="shared" si="628"/>
        <v>7.2020364240680201E-2</v>
      </c>
      <c r="L6692" s="96">
        <f t="shared" si="629"/>
        <v>6.8298999999999999E-2</v>
      </c>
    </row>
    <row r="6693" spans="1:12" ht="13.95" customHeight="1" x14ac:dyDescent="0.3">
      <c r="A6693" s="94">
        <v>43404</v>
      </c>
      <c r="B6693" s="57" t="s">
        <v>278</v>
      </c>
      <c r="C6693" s="57" t="s">
        <v>121</v>
      </c>
      <c r="D6693" s="19" t="str">
        <f t="shared" si="624"/>
        <v>Commodities</v>
      </c>
      <c r="E6693" s="19" t="str">
        <f t="shared" si="625"/>
        <v>Commodities</v>
      </c>
      <c r="F6693" s="100">
        <v>8.1220000000000001E-2</v>
      </c>
      <c r="G6693" s="101">
        <v>8.6359999999999992</v>
      </c>
      <c r="H6693" s="98">
        <v>0.14801</v>
      </c>
      <c r="I6693" s="20">
        <f t="shared" si="626"/>
        <v>1</v>
      </c>
      <c r="J6693" s="102">
        <f t="shared" si="627"/>
        <v>9.4048170449282081E-3</v>
      </c>
      <c r="K6693" s="102">
        <f t="shared" si="628"/>
        <v>6.3541767751693859E-2</v>
      </c>
      <c r="L6693" s="96">
        <f t="shared" si="629"/>
        <v>8.1220000000000001E-2</v>
      </c>
    </row>
    <row r="6694" spans="1:12" ht="13.95" customHeight="1" x14ac:dyDescent="0.3">
      <c r="A6694" s="94">
        <v>43434</v>
      </c>
      <c r="B6694" s="57" t="s">
        <v>278</v>
      </c>
      <c r="C6694" s="57" t="s">
        <v>121</v>
      </c>
      <c r="D6694" s="19" t="str">
        <f t="shared" si="624"/>
        <v>Commodities</v>
      </c>
      <c r="E6694" s="19" t="str">
        <f t="shared" si="625"/>
        <v>Commodities</v>
      </c>
      <c r="F6694" s="100">
        <v>7.3262999999999995E-2</v>
      </c>
      <c r="G6694" s="101">
        <v>8.0969999999999995</v>
      </c>
      <c r="H6694" s="98">
        <v>0.13991000000000001</v>
      </c>
      <c r="I6694" s="20">
        <f t="shared" si="626"/>
        <v>1</v>
      </c>
      <c r="J6694" s="102">
        <f t="shared" si="627"/>
        <v>9.0481659874027415E-3</v>
      </c>
      <c r="K6694" s="102">
        <f t="shared" si="628"/>
        <v>6.4671331480256888E-2</v>
      </c>
      <c r="L6694" s="96">
        <f t="shared" si="629"/>
        <v>7.3262999999999995E-2</v>
      </c>
    </row>
    <row r="6695" spans="1:12" ht="13.95" customHeight="1" x14ac:dyDescent="0.3">
      <c r="A6695" s="94">
        <v>43465</v>
      </c>
      <c r="B6695" s="57" t="s">
        <v>278</v>
      </c>
      <c r="C6695" s="57" t="s">
        <v>121</v>
      </c>
      <c r="D6695" s="19" t="str">
        <f t="shared" si="624"/>
        <v>Commodities</v>
      </c>
      <c r="E6695" s="19" t="str">
        <f t="shared" si="625"/>
        <v>Commodities</v>
      </c>
      <c r="F6695" s="100">
        <v>6.6986000000000004E-2</v>
      </c>
      <c r="G6695" s="101">
        <v>8.1519999999999992</v>
      </c>
      <c r="H6695" s="98">
        <v>0.12089999999999999</v>
      </c>
      <c r="I6695" s="20">
        <f t="shared" si="626"/>
        <v>1</v>
      </c>
      <c r="J6695" s="102">
        <f t="shared" si="627"/>
        <v>8.2171246319921506E-3</v>
      </c>
      <c r="K6695" s="102">
        <f t="shared" si="628"/>
        <v>6.796629141432714E-2</v>
      </c>
      <c r="L6695" s="96">
        <f t="shared" si="629"/>
        <v>6.6986000000000004E-2</v>
      </c>
    </row>
    <row r="6696" spans="1:12" ht="13.95" customHeight="1" x14ac:dyDescent="0.3">
      <c r="A6696" s="94">
        <v>43496</v>
      </c>
      <c r="B6696" s="57" t="s">
        <v>278</v>
      </c>
      <c r="C6696" s="57" t="s">
        <v>121</v>
      </c>
      <c r="D6696" s="19" t="str">
        <f t="shared" si="624"/>
        <v>Commodities</v>
      </c>
      <c r="E6696" s="19" t="str">
        <f t="shared" si="625"/>
        <v>Commodities</v>
      </c>
      <c r="F6696" s="100">
        <v>7.036400000000001E-2</v>
      </c>
      <c r="G6696" s="101">
        <v>9.5340000000000007</v>
      </c>
      <c r="H6696" s="98">
        <v>0.11203</v>
      </c>
      <c r="I6696" s="20">
        <f t="shared" si="626"/>
        <v>1</v>
      </c>
      <c r="J6696" s="102">
        <f t="shared" si="627"/>
        <v>7.3803230543318657E-3</v>
      </c>
      <c r="K6696" s="102">
        <f t="shared" si="628"/>
        <v>6.5878095638060033E-2</v>
      </c>
      <c r="L6696" s="96">
        <f t="shared" si="629"/>
        <v>7.036400000000001E-2</v>
      </c>
    </row>
    <row r="6697" spans="1:12" ht="13.95" customHeight="1" x14ac:dyDescent="0.3">
      <c r="A6697" s="94">
        <v>43524</v>
      </c>
      <c r="B6697" s="57" t="s">
        <v>278</v>
      </c>
      <c r="C6697" s="57" t="s">
        <v>121</v>
      </c>
      <c r="D6697" s="19" t="str">
        <f t="shared" si="624"/>
        <v>Commodities</v>
      </c>
      <c r="E6697" s="19" t="str">
        <f t="shared" si="625"/>
        <v>Commodities</v>
      </c>
      <c r="F6697" s="100">
        <v>7.6377E-2</v>
      </c>
      <c r="G6697" s="101">
        <v>9.1020000000000003</v>
      </c>
      <c r="H6697" s="98">
        <v>0.12235</v>
      </c>
      <c r="I6697" s="20">
        <f t="shared" si="626"/>
        <v>1</v>
      </c>
      <c r="J6697" s="102">
        <f t="shared" si="627"/>
        <v>8.3912326961107439E-3</v>
      </c>
      <c r="K6697" s="102">
        <f t="shared" si="628"/>
        <v>6.858383895472614E-2</v>
      </c>
      <c r="L6697" s="96">
        <f t="shared" si="629"/>
        <v>7.6377E-2</v>
      </c>
    </row>
    <row r="6698" spans="1:12" ht="13.95" customHeight="1" x14ac:dyDescent="0.3">
      <c r="A6698" s="94">
        <v>43555</v>
      </c>
      <c r="B6698" s="57" t="s">
        <v>278</v>
      </c>
      <c r="C6698" s="57" t="s">
        <v>121</v>
      </c>
      <c r="D6698" s="19" t="str">
        <f t="shared" si="624"/>
        <v>Commodities</v>
      </c>
      <c r="E6698" s="19" t="str">
        <f t="shared" si="625"/>
        <v>Commodities</v>
      </c>
      <c r="F6698" s="100">
        <v>7.9411999999999996E-2</v>
      </c>
      <c r="G6698" s="101">
        <v>9.5359999999999996</v>
      </c>
      <c r="H6698" s="98">
        <v>0.11981</v>
      </c>
      <c r="I6698" s="20">
        <f t="shared" si="626"/>
        <v>1</v>
      </c>
      <c r="J6698" s="102">
        <f t="shared" si="627"/>
        <v>8.3276006711409389E-3</v>
      </c>
      <c r="K6698" s="102">
        <f t="shared" si="628"/>
        <v>6.9506724573415737E-2</v>
      </c>
      <c r="L6698" s="96">
        <f t="shared" si="629"/>
        <v>7.9411999999999996E-2</v>
      </c>
    </row>
    <row r="6699" spans="1:12" ht="13.95" customHeight="1" x14ac:dyDescent="0.3">
      <c r="A6699" s="94">
        <v>43585</v>
      </c>
      <c r="B6699" s="57" t="s">
        <v>278</v>
      </c>
      <c r="C6699" s="57" t="s">
        <v>121</v>
      </c>
      <c r="D6699" s="19" t="str">
        <f t="shared" si="624"/>
        <v>Commodities</v>
      </c>
      <c r="E6699" s="19" t="str">
        <f t="shared" si="625"/>
        <v>Commodities</v>
      </c>
      <c r="F6699" s="100">
        <v>7.6184000000000002E-2</v>
      </c>
      <c r="G6699" s="101">
        <v>9.2050000000000001</v>
      </c>
      <c r="H6699" s="98">
        <v>0.12906999999999999</v>
      </c>
      <c r="I6699" s="20">
        <f t="shared" si="626"/>
        <v>1</v>
      </c>
      <c r="J6699" s="102">
        <f t="shared" si="627"/>
        <v>8.2763715372080396E-3</v>
      </c>
      <c r="K6699" s="102">
        <f t="shared" si="628"/>
        <v>6.4123123399767876E-2</v>
      </c>
      <c r="L6699" s="96">
        <f t="shared" si="629"/>
        <v>7.6184000000000002E-2</v>
      </c>
    </row>
    <row r="6700" spans="1:12" ht="13.95" customHeight="1" x14ac:dyDescent="0.3">
      <c r="A6700" s="94">
        <v>43616</v>
      </c>
      <c r="B6700" s="57" t="s">
        <v>278</v>
      </c>
      <c r="C6700" s="57" t="s">
        <v>121</v>
      </c>
      <c r="D6700" s="19" t="str">
        <f t="shared" si="624"/>
        <v>Commodities</v>
      </c>
      <c r="E6700" s="19" t="str">
        <f t="shared" si="625"/>
        <v>Commodities</v>
      </c>
      <c r="F6700" s="100">
        <v>6.8918999999999994E-2</v>
      </c>
      <c r="G6700" s="101">
        <v>8.4659999999999993</v>
      </c>
      <c r="H6700" s="98">
        <v>0.12942000000000001</v>
      </c>
      <c r="I6700" s="20">
        <f t="shared" si="626"/>
        <v>1</v>
      </c>
      <c r="J6700" s="102">
        <f t="shared" si="627"/>
        <v>8.140680368532955E-3</v>
      </c>
      <c r="K6700" s="102">
        <f t="shared" si="628"/>
        <v>6.2901254586099173E-2</v>
      </c>
      <c r="L6700" s="96">
        <f t="shared" si="629"/>
        <v>6.8918999999999994E-2</v>
      </c>
    </row>
    <row r="6701" spans="1:12" ht="13.95" customHeight="1" x14ac:dyDescent="0.3">
      <c r="A6701" s="94">
        <v>43646</v>
      </c>
      <c r="B6701" s="57" t="s">
        <v>278</v>
      </c>
      <c r="C6701" s="57" t="s">
        <v>121</v>
      </c>
      <c r="D6701" s="19" t="str">
        <f t="shared" si="624"/>
        <v>Commodities</v>
      </c>
      <c r="E6701" s="19" t="str">
        <f t="shared" si="625"/>
        <v>Commodities</v>
      </c>
      <c r="F6701" s="100">
        <v>7.1143999999999999E-2</v>
      </c>
      <c r="G6701" s="101">
        <v>9.5690000000000008</v>
      </c>
      <c r="H6701" s="98">
        <v>0.12769</v>
      </c>
      <c r="I6701" s="20">
        <f t="shared" si="626"/>
        <v>1</v>
      </c>
      <c r="J6701" s="102">
        <f t="shared" si="627"/>
        <v>7.4348416762462111E-3</v>
      </c>
      <c r="K6701" s="102">
        <f t="shared" si="628"/>
        <v>5.8225716001614934E-2</v>
      </c>
      <c r="L6701" s="96">
        <f t="shared" si="629"/>
        <v>7.1143999999999999E-2</v>
      </c>
    </row>
    <row r="6702" spans="1:12" ht="13.95" customHeight="1" x14ac:dyDescent="0.3">
      <c r="A6702" s="94">
        <v>43677</v>
      </c>
      <c r="B6702" s="57" t="s">
        <v>278</v>
      </c>
      <c r="C6702" s="57" t="s">
        <v>121</v>
      </c>
      <c r="D6702" s="19" t="str">
        <f t="shared" si="624"/>
        <v>Commodities</v>
      </c>
      <c r="E6702" s="19" t="str">
        <f t="shared" si="625"/>
        <v>Commodities</v>
      </c>
      <c r="F6702" s="100">
        <v>6.6851999999999995E-2</v>
      </c>
      <c r="G6702" s="101">
        <v>8.9879999999999995</v>
      </c>
      <c r="H6702" s="98">
        <v>0.12895000000000001</v>
      </c>
      <c r="I6702" s="20">
        <f t="shared" si="626"/>
        <v>1</v>
      </c>
      <c r="J6702" s="102">
        <f t="shared" si="627"/>
        <v>7.4379172229639516E-3</v>
      </c>
      <c r="K6702" s="102">
        <f t="shared" si="628"/>
        <v>5.7680629879518816E-2</v>
      </c>
      <c r="L6702" s="96">
        <f t="shared" si="629"/>
        <v>6.6851999999999995E-2</v>
      </c>
    </row>
    <row r="6703" spans="1:12" ht="13.95" customHeight="1" x14ac:dyDescent="0.3">
      <c r="A6703" s="94">
        <v>43708</v>
      </c>
      <c r="B6703" s="57" t="s">
        <v>278</v>
      </c>
      <c r="C6703" s="57" t="s">
        <v>121</v>
      </c>
      <c r="D6703" s="19" t="str">
        <f t="shared" si="624"/>
        <v>Commodities</v>
      </c>
      <c r="E6703" s="19" t="str">
        <f t="shared" si="625"/>
        <v>Commodities</v>
      </c>
      <c r="F6703" s="100">
        <v>6.5926999999999999E-2</v>
      </c>
      <c r="G6703" s="101">
        <v>9.0449999999999999</v>
      </c>
      <c r="H6703" s="98">
        <v>0.11452</v>
      </c>
      <c r="I6703" s="20">
        <f t="shared" si="626"/>
        <v>1</v>
      </c>
      <c r="J6703" s="102">
        <f t="shared" si="627"/>
        <v>7.2887783305693749E-3</v>
      </c>
      <c r="K6703" s="102">
        <f t="shared" si="628"/>
        <v>6.3646335404901985E-2</v>
      </c>
      <c r="L6703" s="96">
        <f t="shared" si="629"/>
        <v>6.5926999999999999E-2</v>
      </c>
    </row>
    <row r="6704" spans="1:12" ht="13.95" customHeight="1" x14ac:dyDescent="0.3">
      <c r="A6704" s="94">
        <v>43738</v>
      </c>
      <c r="B6704" s="57" t="s">
        <v>278</v>
      </c>
      <c r="C6704" s="57" t="s">
        <v>121</v>
      </c>
      <c r="D6704" s="19" t="str">
        <f t="shared" si="624"/>
        <v>Commodities</v>
      </c>
      <c r="E6704" s="19" t="str">
        <f t="shared" si="625"/>
        <v>Commodities</v>
      </c>
      <c r="F6704" s="100">
        <v>6.8824999999999997E-2</v>
      </c>
      <c r="G6704" s="101">
        <v>9.7590000000000003</v>
      </c>
      <c r="H6704" s="98">
        <v>0.11104</v>
      </c>
      <c r="I6704" s="20">
        <f t="shared" si="626"/>
        <v>1</v>
      </c>
      <c r="J6704" s="102">
        <f t="shared" si="627"/>
        <v>7.0524643918434262E-3</v>
      </c>
      <c r="K6704" s="102">
        <f t="shared" si="628"/>
        <v>6.3512827736342092E-2</v>
      </c>
      <c r="L6704" s="96">
        <f t="shared" si="629"/>
        <v>6.8824999999999997E-2</v>
      </c>
    </row>
    <row r="6705" spans="1:12" ht="13.95" customHeight="1" x14ac:dyDescent="0.3">
      <c r="A6705" s="94">
        <v>43769</v>
      </c>
      <c r="B6705" s="57" t="s">
        <v>278</v>
      </c>
      <c r="C6705" s="57" t="s">
        <v>121</v>
      </c>
      <c r="D6705" s="19" t="str">
        <f t="shared" si="624"/>
        <v>Commodities</v>
      </c>
      <c r="E6705" s="19" t="str">
        <f t="shared" si="625"/>
        <v>Commodities</v>
      </c>
      <c r="F6705" s="100">
        <v>7.4333999999999997E-2</v>
      </c>
      <c r="G6705" s="101">
        <v>11.513</v>
      </c>
      <c r="H6705" s="98">
        <v>0.1042</v>
      </c>
      <c r="I6705" s="20">
        <f t="shared" si="626"/>
        <v>1</v>
      </c>
      <c r="J6705" s="102">
        <f t="shared" si="627"/>
        <v>6.4565274038043945E-3</v>
      </c>
      <c r="K6705" s="102">
        <f t="shared" si="628"/>
        <v>6.1962834969331998E-2</v>
      </c>
      <c r="L6705" s="96">
        <f t="shared" si="629"/>
        <v>7.4333999999999997E-2</v>
      </c>
    </row>
    <row r="6706" spans="1:12" ht="13.95" customHeight="1" x14ac:dyDescent="0.3">
      <c r="A6706" s="94">
        <v>43799</v>
      </c>
      <c r="B6706" s="57" t="s">
        <v>278</v>
      </c>
      <c r="C6706" s="57" t="s">
        <v>121</v>
      </c>
      <c r="D6706" s="19" t="str">
        <f t="shared" si="624"/>
        <v>Commodities</v>
      </c>
      <c r="E6706" s="19" t="str">
        <f t="shared" si="625"/>
        <v>Commodities</v>
      </c>
      <c r="F6706" s="100">
        <v>7.0467000000000002E-2</v>
      </c>
      <c r="G6706" s="101">
        <v>10.635</v>
      </c>
      <c r="H6706" s="98">
        <v>0.1077</v>
      </c>
      <c r="I6706" s="20">
        <f t="shared" si="626"/>
        <v>1</v>
      </c>
      <c r="J6706" s="102">
        <f t="shared" si="627"/>
        <v>6.6259520451339921E-3</v>
      </c>
      <c r="K6706" s="102">
        <f t="shared" si="628"/>
        <v>6.1522303111736232E-2</v>
      </c>
      <c r="L6706" s="96">
        <f t="shared" si="629"/>
        <v>7.0467000000000002E-2</v>
      </c>
    </row>
    <row r="6707" spans="1:12" ht="13.95" customHeight="1" x14ac:dyDescent="0.3">
      <c r="A6707" s="94">
        <v>43830</v>
      </c>
      <c r="B6707" s="57" t="s">
        <v>278</v>
      </c>
      <c r="C6707" s="57" t="s">
        <v>121</v>
      </c>
      <c r="D6707" s="19" t="str">
        <f t="shared" si="624"/>
        <v>Commodities</v>
      </c>
      <c r="E6707" s="19" t="str">
        <f t="shared" si="625"/>
        <v>Commodities</v>
      </c>
      <c r="F6707" s="100">
        <v>6.8731E-2</v>
      </c>
      <c r="G6707" s="101">
        <v>10.878</v>
      </c>
      <c r="H6707" s="98">
        <v>0.10534</v>
      </c>
      <c r="I6707" s="20">
        <f t="shared" si="626"/>
        <v>1</v>
      </c>
      <c r="J6707" s="102">
        <f t="shared" si="627"/>
        <v>6.318348961206104E-3</v>
      </c>
      <c r="K6707" s="102">
        <f t="shared" si="628"/>
        <v>5.9980529345036109E-2</v>
      </c>
      <c r="L6707" s="96">
        <f t="shared" si="629"/>
        <v>6.8731E-2</v>
      </c>
    </row>
    <row r="6708" spans="1:12" ht="13.95" customHeight="1" x14ac:dyDescent="0.3">
      <c r="A6708" s="94">
        <v>43861</v>
      </c>
      <c r="B6708" s="57" t="s">
        <v>278</v>
      </c>
      <c r="C6708" s="57" t="s">
        <v>121</v>
      </c>
      <c r="D6708" s="19" t="str">
        <f t="shared" si="624"/>
        <v>Commodities</v>
      </c>
      <c r="E6708" s="19" t="str">
        <f t="shared" si="625"/>
        <v>Commodities</v>
      </c>
      <c r="F6708" s="100">
        <v>6.4010999999999998E-2</v>
      </c>
      <c r="G6708" s="101">
        <v>10.519</v>
      </c>
      <c r="H6708" s="98">
        <v>0.11037</v>
      </c>
      <c r="I6708" s="20">
        <f t="shared" si="626"/>
        <v>1</v>
      </c>
      <c r="J6708" s="102">
        <f t="shared" si="627"/>
        <v>6.0852742656146023E-3</v>
      </c>
      <c r="K6708" s="102">
        <f t="shared" si="628"/>
        <v>5.5135220309999115E-2</v>
      </c>
      <c r="L6708" s="96">
        <f t="shared" si="629"/>
        <v>6.4010999999999998E-2</v>
      </c>
    </row>
    <row r="6709" spans="1:12" ht="13.95" customHeight="1" x14ac:dyDescent="0.3">
      <c r="A6709" s="94">
        <v>43890</v>
      </c>
      <c r="B6709" s="57" t="s">
        <v>278</v>
      </c>
      <c r="C6709" s="57" t="s">
        <v>121</v>
      </c>
      <c r="D6709" s="19" t="str">
        <f t="shared" si="624"/>
        <v>Commodities</v>
      </c>
      <c r="E6709" s="19" t="str">
        <f t="shared" si="625"/>
        <v>Commodities</v>
      </c>
      <c r="F6709" s="100">
        <v>6.2419000000000002E-2</v>
      </c>
      <c r="G6709" s="101">
        <v>9.42</v>
      </c>
      <c r="H6709" s="98">
        <v>0.10643</v>
      </c>
      <c r="I6709" s="20">
        <f t="shared" si="626"/>
        <v>1</v>
      </c>
      <c r="J6709" s="102">
        <f t="shared" si="627"/>
        <v>6.6262208067940555E-3</v>
      </c>
      <c r="K6709" s="102">
        <f t="shared" si="628"/>
        <v>6.2258957124814954E-2</v>
      </c>
      <c r="L6709" s="96">
        <f t="shared" si="629"/>
        <v>6.2419000000000002E-2</v>
      </c>
    </row>
    <row r="6710" spans="1:12" ht="13.95" customHeight="1" x14ac:dyDescent="0.3">
      <c r="A6710" s="94">
        <v>43921</v>
      </c>
      <c r="B6710" s="57" t="s">
        <v>278</v>
      </c>
      <c r="C6710" s="57" t="s">
        <v>121</v>
      </c>
      <c r="D6710" s="19" t="str">
        <f t="shared" si="624"/>
        <v>Commodities</v>
      </c>
      <c r="E6710" s="19" t="str">
        <f t="shared" si="625"/>
        <v>Commodities</v>
      </c>
      <c r="F6710" s="100">
        <v>4.9279999999999997E-2</v>
      </c>
      <c r="G6710" s="101">
        <v>14.817</v>
      </c>
      <c r="H6710" s="98">
        <v>3.9399999999999998E-2</v>
      </c>
      <c r="I6710" s="20">
        <f t="shared" si="626"/>
        <v>1</v>
      </c>
      <c r="J6710" s="102">
        <f t="shared" si="627"/>
        <v>3.3259094283593169E-3</v>
      </c>
      <c r="K6710" s="102">
        <f t="shared" si="628"/>
        <v>8.4413944882216166E-2</v>
      </c>
      <c r="L6710" s="96">
        <f t="shared" si="629"/>
        <v>4.9279999999999997E-2</v>
      </c>
    </row>
    <row r="6711" spans="1:12" ht="13.95" customHeight="1" x14ac:dyDescent="0.3">
      <c r="A6711" s="94">
        <v>43951</v>
      </c>
      <c r="B6711" s="57" t="s">
        <v>278</v>
      </c>
      <c r="C6711" s="57" t="s">
        <v>121</v>
      </c>
      <c r="D6711" s="19" t="str">
        <f t="shared" si="624"/>
        <v>Commodities</v>
      </c>
      <c r="E6711" s="19" t="str">
        <f t="shared" si="625"/>
        <v>Commodities</v>
      </c>
      <c r="F6711" s="100">
        <v>5.6102999999999993E-2</v>
      </c>
      <c r="G6711" s="101">
        <v>28.074000000000002</v>
      </c>
      <c r="H6711" s="98">
        <v>1.619E-2</v>
      </c>
      <c r="I6711" s="20">
        <f t="shared" si="626"/>
        <v>1</v>
      </c>
      <c r="J6711" s="102">
        <f t="shared" si="627"/>
        <v>1.9983970933960243E-3</v>
      </c>
      <c r="K6711" s="102">
        <f t="shared" si="628"/>
        <v>0.12343403912266981</v>
      </c>
      <c r="L6711" s="96">
        <f t="shared" si="629"/>
        <v>5.6102999999999993E-2</v>
      </c>
    </row>
    <row r="6712" spans="1:12" ht="13.95" customHeight="1" x14ac:dyDescent="0.3">
      <c r="A6712" s="94">
        <v>43982</v>
      </c>
      <c r="B6712" s="57" t="s">
        <v>278</v>
      </c>
      <c r="C6712" s="57" t="s">
        <v>121</v>
      </c>
      <c r="D6712" s="19" t="str">
        <f t="shared" si="624"/>
        <v>Commodities</v>
      </c>
      <c r="E6712" s="19" t="str">
        <f t="shared" si="625"/>
        <v>Commodities</v>
      </c>
      <c r="F6712" s="100">
        <v>5.8227000000000001E-2</v>
      </c>
      <c r="G6712" s="101">
        <v>69.691999999999993</v>
      </c>
      <c r="H6712" s="98">
        <v>3.65E-3</v>
      </c>
      <c r="I6712" s="20">
        <f t="shared" si="626"/>
        <v>0</v>
      </c>
      <c r="J6712" s="102">
        <f t="shared" si="627"/>
        <v>0</v>
      </c>
      <c r="K6712" s="102">
        <f t="shared" si="628"/>
        <v>0</v>
      </c>
      <c r="L6712" s="96">
        <f t="shared" si="629"/>
        <v>0</v>
      </c>
    </row>
    <row r="6713" spans="1:12" ht="13.95" customHeight="1" x14ac:dyDescent="0.3">
      <c r="A6713" s="94">
        <v>44012</v>
      </c>
      <c r="B6713" s="57" t="s">
        <v>278</v>
      </c>
      <c r="C6713" s="57" t="s">
        <v>121</v>
      </c>
      <c r="D6713" s="19" t="str">
        <f t="shared" si="624"/>
        <v>Commodities</v>
      </c>
      <c r="E6713" s="19" t="str">
        <f t="shared" si="625"/>
        <v>Commodities</v>
      </c>
      <c r="F6713" s="100">
        <v>5.6619999999999997E-2</v>
      </c>
      <c r="G6713" s="101">
        <v>52.582999999999998</v>
      </c>
      <c r="H6713" s="98">
        <v>-3.0000000000000001E-5</v>
      </c>
      <c r="I6713" s="20">
        <f t="shared" si="626"/>
        <v>0</v>
      </c>
      <c r="J6713" s="102">
        <f t="shared" si="627"/>
        <v>0</v>
      </c>
      <c r="K6713" s="102">
        <f t="shared" si="628"/>
        <v>0</v>
      </c>
      <c r="L6713" s="96">
        <f t="shared" si="629"/>
        <v>0</v>
      </c>
    </row>
    <row r="6714" spans="1:12" ht="13.95" customHeight="1" x14ac:dyDescent="0.3">
      <c r="A6714" s="94">
        <v>44043</v>
      </c>
      <c r="B6714" s="57" t="s">
        <v>278</v>
      </c>
      <c r="C6714" s="57" t="s">
        <v>121</v>
      </c>
      <c r="D6714" s="19" t="str">
        <f t="shared" si="624"/>
        <v>Commodities</v>
      </c>
      <c r="E6714" s="19" t="str">
        <f t="shared" si="625"/>
        <v>Commodities</v>
      </c>
      <c r="F6714" s="100">
        <v>5.3638999999999999E-2</v>
      </c>
      <c r="G6714" s="101">
        <v>6611.6840000000002</v>
      </c>
      <c r="H6714" s="98">
        <v>1.289E-2</v>
      </c>
      <c r="I6714" s="20">
        <f t="shared" si="626"/>
        <v>0</v>
      </c>
      <c r="J6714" s="102">
        <f t="shared" si="627"/>
        <v>0</v>
      </c>
      <c r="K6714" s="102">
        <f t="shared" si="628"/>
        <v>0</v>
      </c>
      <c r="L6714" s="96">
        <f t="shared" si="629"/>
        <v>0</v>
      </c>
    </row>
    <row r="6715" spans="1:12" ht="13.95" customHeight="1" x14ac:dyDescent="0.3">
      <c r="A6715" s="94">
        <v>44074</v>
      </c>
      <c r="B6715" s="57" t="s">
        <v>278</v>
      </c>
      <c r="C6715" s="57" t="s">
        <v>121</v>
      </c>
      <c r="D6715" s="19" t="str">
        <f t="shared" si="624"/>
        <v>Commodities</v>
      </c>
      <c r="E6715" s="19" t="str">
        <f t="shared" si="625"/>
        <v>Commodities</v>
      </c>
      <c r="F6715" s="100">
        <v>5.4848999999999988E-2</v>
      </c>
      <c r="G6715" s="101">
        <v>76.061999999999998</v>
      </c>
      <c r="H6715" s="98">
        <v>2.776E-2</v>
      </c>
      <c r="I6715" s="20">
        <f t="shared" si="626"/>
        <v>1</v>
      </c>
      <c r="J6715" s="102">
        <f t="shared" si="627"/>
        <v>7.2110909521180073E-4</v>
      </c>
      <c r="K6715" s="102">
        <f t="shared" si="628"/>
        <v>2.5976552421174377E-2</v>
      </c>
      <c r="L6715" s="96">
        <f t="shared" si="629"/>
        <v>5.4848999999999988E-2</v>
      </c>
    </row>
    <row r="6716" spans="1:12" ht="13.95" customHeight="1" x14ac:dyDescent="0.3">
      <c r="A6716" s="94">
        <v>44104</v>
      </c>
      <c r="B6716" s="57" t="s">
        <v>278</v>
      </c>
      <c r="C6716" s="57" t="s">
        <v>121</v>
      </c>
      <c r="D6716" s="19" t="str">
        <f t="shared" si="624"/>
        <v>Commodities</v>
      </c>
      <c r="E6716" s="19" t="str">
        <f t="shared" si="625"/>
        <v>Commodities</v>
      </c>
      <c r="F6716" s="100">
        <v>5.1753E-2</v>
      </c>
      <c r="G6716" s="101">
        <v>22.896999999999998</v>
      </c>
      <c r="H6716" s="98">
        <v>6.0929999999999998E-2</v>
      </c>
      <c r="I6716" s="20">
        <f t="shared" si="626"/>
        <v>1</v>
      </c>
      <c r="J6716" s="102">
        <f t="shared" si="627"/>
        <v>2.2602524348167884E-3</v>
      </c>
      <c r="K6716" s="102">
        <f t="shared" si="628"/>
        <v>3.7095887654961239E-2</v>
      </c>
      <c r="L6716" s="96">
        <f t="shared" si="629"/>
        <v>5.1753E-2</v>
      </c>
    </row>
    <row r="6717" spans="1:12" ht="13.95" customHeight="1" x14ac:dyDescent="0.3">
      <c r="A6717" s="94">
        <v>44135</v>
      </c>
      <c r="B6717" s="57" t="s">
        <v>278</v>
      </c>
      <c r="C6717" s="57" t="s">
        <v>121</v>
      </c>
      <c r="D6717" s="19" t="str">
        <f t="shared" si="624"/>
        <v>Commodities</v>
      </c>
      <c r="E6717" s="19" t="str">
        <f t="shared" si="625"/>
        <v>Commodities</v>
      </c>
      <c r="F6717" s="100">
        <v>5.0191E-2</v>
      </c>
      <c r="G6717" s="101">
        <v>12.538</v>
      </c>
      <c r="H6717" s="98">
        <v>8.4710000000000008E-2</v>
      </c>
      <c r="I6717" s="20">
        <f t="shared" si="626"/>
        <v>1</v>
      </c>
      <c r="J6717" s="102">
        <f t="shared" si="627"/>
        <v>4.0031105439464025E-3</v>
      </c>
      <c r="K6717" s="102">
        <f t="shared" si="628"/>
        <v>4.7256646723484855E-2</v>
      </c>
      <c r="L6717" s="96">
        <f t="shared" si="629"/>
        <v>5.0191E-2</v>
      </c>
    </row>
    <row r="6718" spans="1:12" ht="13.95" customHeight="1" x14ac:dyDescent="0.3">
      <c r="A6718" s="94">
        <v>44165</v>
      </c>
      <c r="B6718" s="57" t="s">
        <v>278</v>
      </c>
      <c r="C6718" s="57" t="s">
        <v>121</v>
      </c>
      <c r="D6718" s="19" t="str">
        <f t="shared" si="624"/>
        <v>Commodities</v>
      </c>
      <c r="E6718" s="19" t="str">
        <f t="shared" si="625"/>
        <v>Commodities</v>
      </c>
      <c r="F6718" s="100">
        <v>5.6986000000000002E-2</v>
      </c>
      <c r="G6718" s="101">
        <v>12.51</v>
      </c>
      <c r="H6718" s="98">
        <v>8.1910000000000011E-2</v>
      </c>
      <c r="I6718" s="20">
        <f t="shared" si="626"/>
        <v>1</v>
      </c>
      <c r="J6718" s="102">
        <f t="shared" si="627"/>
        <v>4.5552358113509191E-3</v>
      </c>
      <c r="K6718" s="102">
        <f t="shared" si="628"/>
        <v>5.5612694559283589E-2</v>
      </c>
      <c r="L6718" s="96">
        <f t="shared" si="629"/>
        <v>5.6986000000000002E-2</v>
      </c>
    </row>
    <row r="6719" spans="1:12" ht="13.95" customHeight="1" x14ac:dyDescent="0.3">
      <c r="A6719" s="94">
        <v>44196</v>
      </c>
      <c r="B6719" s="57" t="s">
        <v>278</v>
      </c>
      <c r="C6719" s="57" t="s">
        <v>121</v>
      </c>
      <c r="D6719" s="19" t="str">
        <f t="shared" si="624"/>
        <v>Commodities</v>
      </c>
      <c r="E6719" s="19" t="str">
        <f t="shared" si="625"/>
        <v>Commodities</v>
      </c>
      <c r="F6719" s="100">
        <v>5.9183000000000013E-2</v>
      </c>
      <c r="G6719" s="101">
        <v>10.77</v>
      </c>
      <c r="H6719" s="98">
        <v>0.11208</v>
      </c>
      <c r="I6719" s="20">
        <f t="shared" si="626"/>
        <v>1</v>
      </c>
      <c r="J6719" s="102">
        <f t="shared" si="627"/>
        <v>5.4951717734447554E-3</v>
      </c>
      <c r="K6719" s="102">
        <f t="shared" si="628"/>
        <v>4.9029012967922517E-2</v>
      </c>
      <c r="L6719" s="96">
        <f t="shared" si="629"/>
        <v>5.9183000000000013E-2</v>
      </c>
    </row>
    <row r="6720" spans="1:12" ht="13.95" customHeight="1" x14ac:dyDescent="0.3">
      <c r="A6720" s="94">
        <v>44227</v>
      </c>
      <c r="B6720" s="57" t="s">
        <v>278</v>
      </c>
      <c r="C6720" s="57" t="s">
        <v>121</v>
      </c>
      <c r="D6720" s="19" t="str">
        <f t="shared" si="624"/>
        <v>Commodities</v>
      </c>
      <c r="E6720" s="19" t="str">
        <f t="shared" si="625"/>
        <v>Commodities</v>
      </c>
      <c r="F6720" s="100">
        <v>5.7599999999999998E-2</v>
      </c>
      <c r="G6720" s="101">
        <v>9.6069999999999993</v>
      </c>
      <c r="H6720" s="98">
        <v>0.12066</v>
      </c>
      <c r="I6720" s="20">
        <f t="shared" si="626"/>
        <v>1</v>
      </c>
      <c r="J6720" s="102">
        <f t="shared" si="627"/>
        <v>5.9956281877797443E-3</v>
      </c>
      <c r="K6720" s="102">
        <f t="shared" si="628"/>
        <v>4.9690271736944673E-2</v>
      </c>
      <c r="L6720" s="96">
        <f t="shared" si="629"/>
        <v>5.7599999999999998E-2</v>
      </c>
    </row>
    <row r="6721" spans="1:12" ht="13.95" customHeight="1" x14ac:dyDescent="0.3">
      <c r="A6721" s="94">
        <v>44255</v>
      </c>
      <c r="B6721" s="57" t="s">
        <v>278</v>
      </c>
      <c r="C6721" s="57" t="s">
        <v>121</v>
      </c>
      <c r="D6721" s="19" t="str">
        <f t="shared" si="624"/>
        <v>Commodities</v>
      </c>
      <c r="E6721" s="19" t="str">
        <f t="shared" si="625"/>
        <v>Commodities</v>
      </c>
      <c r="F6721" s="100">
        <v>5.0139999999999997E-2</v>
      </c>
      <c r="G6721" s="101">
        <v>7.2619999999999996</v>
      </c>
      <c r="H6721" s="98">
        <v>0.13608000000000001</v>
      </c>
      <c r="I6721" s="20">
        <f t="shared" si="626"/>
        <v>1</v>
      </c>
      <c r="J6721" s="102">
        <f t="shared" si="627"/>
        <v>6.9044340402093091E-3</v>
      </c>
      <c r="K6721" s="102">
        <f t="shared" si="628"/>
        <v>5.0738051441867348E-2</v>
      </c>
      <c r="L6721" s="96">
        <f t="shared" si="629"/>
        <v>5.0139999999999997E-2</v>
      </c>
    </row>
    <row r="6722" spans="1:12" ht="13.95" customHeight="1" x14ac:dyDescent="0.3">
      <c r="A6722" s="94">
        <v>44286</v>
      </c>
      <c r="B6722" s="57" t="s">
        <v>278</v>
      </c>
      <c r="C6722" s="57" t="s">
        <v>121</v>
      </c>
      <c r="D6722" s="19" t="str">
        <f t="shared" si="624"/>
        <v>Commodities</v>
      </c>
      <c r="E6722" s="19" t="str">
        <f t="shared" si="625"/>
        <v>Commodities</v>
      </c>
      <c r="F6722" s="100">
        <v>5.1619999999999999E-2</v>
      </c>
      <c r="G6722" s="101">
        <v>6.9189999999999996</v>
      </c>
      <c r="H6722" s="98">
        <v>0.14949999999999999</v>
      </c>
      <c r="I6722" s="20">
        <f t="shared" si="626"/>
        <v>1</v>
      </c>
      <c r="J6722" s="102">
        <f t="shared" si="627"/>
        <v>7.4606156959098136E-3</v>
      </c>
      <c r="K6722" s="102">
        <f t="shared" si="628"/>
        <v>4.990378391912919E-2</v>
      </c>
      <c r="L6722" s="96">
        <f t="shared" si="629"/>
        <v>5.1619999999999999E-2</v>
      </c>
    </row>
    <row r="6723" spans="1:12" ht="13.95" customHeight="1" x14ac:dyDescent="0.3">
      <c r="A6723" s="94">
        <v>44316</v>
      </c>
      <c r="B6723" s="57" t="s">
        <v>278</v>
      </c>
      <c r="C6723" s="57" t="s">
        <v>121</v>
      </c>
      <c r="D6723" s="19" t="str">
        <f t="shared" si="624"/>
        <v>Commodities</v>
      </c>
      <c r="E6723" s="19" t="str">
        <f t="shared" si="625"/>
        <v>Commodities</v>
      </c>
      <c r="F6723" s="100">
        <v>5.0090000000000003E-2</v>
      </c>
      <c r="G6723" s="101">
        <v>5.484</v>
      </c>
      <c r="H6723" s="98">
        <v>0.1651</v>
      </c>
      <c r="I6723" s="20">
        <f t="shared" si="626"/>
        <v>1</v>
      </c>
      <c r="J6723" s="102">
        <f t="shared" si="627"/>
        <v>9.1338439095550693E-3</v>
      </c>
      <c r="K6723" s="102">
        <f t="shared" si="628"/>
        <v>5.5323100602998602E-2</v>
      </c>
      <c r="L6723" s="96">
        <f t="shared" si="629"/>
        <v>5.0090000000000003E-2</v>
      </c>
    </row>
    <row r="6724" spans="1:12" ht="13.95" customHeight="1" x14ac:dyDescent="0.3">
      <c r="A6724" s="94">
        <v>44347</v>
      </c>
      <c r="B6724" s="57" t="s">
        <v>278</v>
      </c>
      <c r="C6724" s="57" t="s">
        <v>121</v>
      </c>
      <c r="D6724" s="19" t="str">
        <f t="shared" si="624"/>
        <v>Commodities</v>
      </c>
      <c r="E6724" s="19" t="str">
        <f t="shared" si="625"/>
        <v>Commodities</v>
      </c>
      <c r="F6724" s="100">
        <v>5.3670000000000002E-2</v>
      </c>
      <c r="G6724" s="101">
        <v>6.343</v>
      </c>
      <c r="H6724" s="98">
        <v>0.16239000000000001</v>
      </c>
      <c r="I6724" s="20">
        <f t="shared" si="626"/>
        <v>1</v>
      </c>
      <c r="J6724" s="102">
        <f t="shared" si="627"/>
        <v>8.4612959167586314E-3</v>
      </c>
      <c r="K6724" s="102">
        <f t="shared" si="628"/>
        <v>5.2104784264786201E-2</v>
      </c>
      <c r="L6724" s="96">
        <f t="shared" si="629"/>
        <v>5.3670000000000002E-2</v>
      </c>
    </row>
    <row r="6725" spans="1:12" ht="13.95" customHeight="1" x14ac:dyDescent="0.3">
      <c r="A6725" s="94">
        <v>44377</v>
      </c>
      <c r="B6725" s="57" t="s">
        <v>278</v>
      </c>
      <c r="C6725" s="57" t="s">
        <v>121</v>
      </c>
      <c r="D6725" s="19" t="str">
        <f t="shared" ref="D6725:D6788" si="630">VLOOKUP(C6725,GicsMap,2,FALSE)</f>
        <v>Commodities</v>
      </c>
      <c r="E6725" s="19" t="str">
        <f t="shared" ref="E6725:E6788" si="631">IF(D6725="Cyclicals",IF(COUNTIF(GlobalList,B6725)&gt;0,"WEG &amp; Embraer","Cyclicals ex-WEG &amp; Embraer"),D6725)</f>
        <v>Commodities</v>
      </c>
      <c r="F6725" s="100">
        <v>5.8590000000000003E-2</v>
      </c>
      <c r="G6725" s="101">
        <v>6.0389999999999997</v>
      </c>
      <c r="H6725" s="98">
        <v>0.16938</v>
      </c>
      <c r="I6725" s="20">
        <f t="shared" ref="I6725:I6788" si="632">IF(AND(ISNUMBER(G6725),ISNUMBER(H6725),G6725&gt;=PEmin,G6725&lt;=PEmax,H6725&gt;=ROEmin,H6725&lt;=ROEmax),1,0)</f>
        <v>1</v>
      </c>
      <c r="J6725" s="102">
        <f t="shared" ref="J6725:J6788" si="633">IF(I6725=1,F6725/G6725,0)</f>
        <v>9.7019374068554407E-3</v>
      </c>
      <c r="K6725" s="102">
        <f t="shared" ref="K6725:K6788" si="634">IF(I6725=1,J6725/H6725,0)</f>
        <v>5.7279120361645064E-2</v>
      </c>
      <c r="L6725" s="96">
        <f t="shared" ref="L6725:L6788" si="635">I6725*F6725</f>
        <v>5.8590000000000003E-2</v>
      </c>
    </row>
    <row r="6726" spans="1:12" ht="13.95" customHeight="1" x14ac:dyDescent="0.3">
      <c r="A6726" s="94">
        <v>44408</v>
      </c>
      <c r="B6726" s="57" t="s">
        <v>278</v>
      </c>
      <c r="C6726" s="57" t="s">
        <v>121</v>
      </c>
      <c r="D6726" s="19" t="str">
        <f t="shared" si="630"/>
        <v>Commodities</v>
      </c>
      <c r="E6726" s="19" t="str">
        <f t="shared" si="631"/>
        <v>Commodities</v>
      </c>
      <c r="F6726" s="100">
        <v>5.5679999999999993E-2</v>
      </c>
      <c r="G6726" s="101">
        <v>5.42</v>
      </c>
      <c r="H6726" s="98">
        <v>0.17237</v>
      </c>
      <c r="I6726" s="20">
        <f t="shared" si="632"/>
        <v>1</v>
      </c>
      <c r="J6726" s="102">
        <f t="shared" si="633"/>
        <v>1.0273062730627305E-2</v>
      </c>
      <c r="K6726" s="102">
        <f t="shared" si="634"/>
        <v>5.9598901958735885E-2</v>
      </c>
      <c r="L6726" s="96">
        <f t="shared" si="635"/>
        <v>5.5679999999999993E-2</v>
      </c>
    </row>
    <row r="6727" spans="1:12" ht="13.95" customHeight="1" x14ac:dyDescent="0.3">
      <c r="A6727" s="94">
        <v>44439</v>
      </c>
      <c r="B6727" s="57" t="s">
        <v>278</v>
      </c>
      <c r="C6727" s="57" t="s">
        <v>121</v>
      </c>
      <c r="D6727" s="19" t="str">
        <f t="shared" si="630"/>
        <v>Commodities</v>
      </c>
      <c r="E6727" s="19" t="str">
        <f t="shared" si="631"/>
        <v>Commodities</v>
      </c>
      <c r="F6727" s="100">
        <v>5.8099999999999999E-2</v>
      </c>
      <c r="G6727" s="101">
        <v>4.8879999999999999</v>
      </c>
      <c r="H6727" s="98">
        <v>0.18970000000000001</v>
      </c>
      <c r="I6727" s="20">
        <f t="shared" si="632"/>
        <v>1</v>
      </c>
      <c r="J6727" s="102">
        <f t="shared" si="633"/>
        <v>1.1886252045826514E-2</v>
      </c>
      <c r="K6727" s="102">
        <f t="shared" si="634"/>
        <v>6.265815522312343E-2</v>
      </c>
      <c r="L6727" s="96">
        <f t="shared" si="635"/>
        <v>5.8099999999999999E-2</v>
      </c>
    </row>
    <row r="6728" spans="1:12" ht="13.95" customHeight="1" x14ac:dyDescent="0.3">
      <c r="A6728" s="94">
        <v>44469</v>
      </c>
      <c r="B6728" s="57" t="s">
        <v>278</v>
      </c>
      <c r="C6728" s="57" t="s">
        <v>121</v>
      </c>
      <c r="D6728" s="19" t="str">
        <f t="shared" si="630"/>
        <v>Commodities</v>
      </c>
      <c r="E6728" s="19" t="str">
        <f t="shared" si="631"/>
        <v>Commodities</v>
      </c>
      <c r="F6728" s="100">
        <v>5.7670000000000013E-2</v>
      </c>
      <c r="G6728" s="101">
        <v>4.726</v>
      </c>
      <c r="H6728" s="98">
        <v>0.19270000000000001</v>
      </c>
      <c r="I6728" s="20">
        <f t="shared" si="632"/>
        <v>1</v>
      </c>
      <c r="J6728" s="102">
        <f t="shared" si="633"/>
        <v>1.2202708421498098E-2</v>
      </c>
      <c r="K6728" s="102">
        <f t="shared" si="634"/>
        <v>6.3324900993762825E-2</v>
      </c>
      <c r="L6728" s="96">
        <f t="shared" si="635"/>
        <v>5.7670000000000013E-2</v>
      </c>
    </row>
    <row r="6729" spans="1:12" ht="13.95" customHeight="1" x14ac:dyDescent="0.3">
      <c r="A6729" s="94">
        <v>44500</v>
      </c>
      <c r="B6729" s="57" t="s">
        <v>278</v>
      </c>
      <c r="C6729" s="57" t="s">
        <v>121</v>
      </c>
      <c r="D6729" s="19" t="str">
        <f t="shared" si="630"/>
        <v>Commodities</v>
      </c>
      <c r="E6729" s="19" t="str">
        <f t="shared" si="631"/>
        <v>Commodities</v>
      </c>
      <c r="F6729" s="100">
        <v>6.2579999999999997E-2</v>
      </c>
      <c r="G6729" s="101">
        <v>4.1459999999999999</v>
      </c>
      <c r="H6729" s="98">
        <v>0.21054</v>
      </c>
      <c r="I6729" s="20">
        <f t="shared" si="632"/>
        <v>1</v>
      </c>
      <c r="J6729" s="102">
        <f t="shared" si="633"/>
        <v>1.5094066570188133E-2</v>
      </c>
      <c r="K6729" s="102">
        <f t="shared" si="634"/>
        <v>7.1692156218239447E-2</v>
      </c>
      <c r="L6729" s="96">
        <f t="shared" si="635"/>
        <v>6.2579999999999997E-2</v>
      </c>
    </row>
    <row r="6730" spans="1:12" ht="13.95" customHeight="1" x14ac:dyDescent="0.3">
      <c r="A6730" s="94">
        <v>44530</v>
      </c>
      <c r="B6730" s="57" t="s">
        <v>278</v>
      </c>
      <c r="C6730" s="57" t="s">
        <v>121</v>
      </c>
      <c r="D6730" s="19" t="str">
        <f t="shared" si="630"/>
        <v>Commodities</v>
      </c>
      <c r="E6730" s="19" t="str">
        <f t="shared" si="631"/>
        <v>Commodities</v>
      </c>
      <c r="F6730" s="100">
        <v>6.8890000000000007E-2</v>
      </c>
      <c r="G6730" s="101">
        <v>3.8860000000000001</v>
      </c>
      <c r="H6730" s="98">
        <v>0.24789</v>
      </c>
      <c r="I6730" s="20">
        <f t="shared" si="632"/>
        <v>1</v>
      </c>
      <c r="J6730" s="102">
        <f t="shared" si="633"/>
        <v>1.7727740607308286E-2</v>
      </c>
      <c r="K6730" s="102">
        <f t="shared" si="634"/>
        <v>7.1514545190642168E-2</v>
      </c>
      <c r="L6730" s="96">
        <f t="shared" si="635"/>
        <v>6.8890000000000007E-2</v>
      </c>
    </row>
    <row r="6731" spans="1:12" ht="13.95" customHeight="1" x14ac:dyDescent="0.3">
      <c r="A6731" s="94">
        <v>44561</v>
      </c>
      <c r="B6731" s="57" t="s">
        <v>278</v>
      </c>
      <c r="C6731" s="57" t="s">
        <v>121</v>
      </c>
      <c r="D6731" s="19" t="str">
        <f t="shared" si="630"/>
        <v>Commodities</v>
      </c>
      <c r="E6731" s="19" t="str">
        <f t="shared" si="631"/>
        <v>Commodities</v>
      </c>
      <c r="F6731" s="100">
        <v>6.5090000000000009E-2</v>
      </c>
      <c r="G6731" s="101">
        <v>3.7959999999999998</v>
      </c>
      <c r="H6731" s="98">
        <v>0.24424999999999999</v>
      </c>
      <c r="I6731" s="20">
        <f t="shared" si="632"/>
        <v>1</v>
      </c>
      <c r="J6731" s="102">
        <f t="shared" si="633"/>
        <v>1.7146996838777663E-2</v>
      </c>
      <c r="K6731" s="102">
        <f t="shared" si="634"/>
        <v>7.0202648265210499E-2</v>
      </c>
      <c r="L6731" s="96">
        <f t="shared" si="635"/>
        <v>6.5090000000000009E-2</v>
      </c>
    </row>
    <row r="6732" spans="1:12" ht="13.95" customHeight="1" x14ac:dyDescent="0.3">
      <c r="A6732" s="94">
        <v>44592</v>
      </c>
      <c r="B6732" s="57" t="s">
        <v>278</v>
      </c>
      <c r="C6732" s="57" t="s">
        <v>121</v>
      </c>
      <c r="D6732" s="19" t="str">
        <f t="shared" si="630"/>
        <v>Commodities</v>
      </c>
      <c r="E6732" s="19" t="str">
        <f t="shared" si="631"/>
        <v>Commodities</v>
      </c>
      <c r="F6732" s="100">
        <v>6.924000000000001E-2</v>
      </c>
      <c r="G6732" s="101">
        <v>4.3360000000000003</v>
      </c>
      <c r="H6732" s="98">
        <v>0.24722</v>
      </c>
      <c r="I6732" s="20">
        <f t="shared" si="632"/>
        <v>1</v>
      </c>
      <c r="J6732" s="102">
        <f t="shared" si="633"/>
        <v>1.5968634686346864E-2</v>
      </c>
      <c r="K6732" s="102">
        <f t="shared" si="634"/>
        <v>6.4592810801500131E-2</v>
      </c>
      <c r="L6732" s="96">
        <f t="shared" si="635"/>
        <v>6.924000000000001E-2</v>
      </c>
    </row>
    <row r="6733" spans="1:12" ht="13.95" customHeight="1" x14ac:dyDescent="0.3">
      <c r="A6733" s="94">
        <v>44620</v>
      </c>
      <c r="B6733" s="57" t="s">
        <v>278</v>
      </c>
      <c r="C6733" s="57" t="s">
        <v>121</v>
      </c>
      <c r="D6733" s="19" t="str">
        <f t="shared" si="630"/>
        <v>Commodities</v>
      </c>
      <c r="E6733" s="19" t="str">
        <f t="shared" si="631"/>
        <v>Commodities</v>
      </c>
      <c r="F6733" s="100">
        <v>7.2059999999999999E-2</v>
      </c>
      <c r="G6733" s="101">
        <v>4.5289999999999999</v>
      </c>
      <c r="H6733" s="98">
        <v>0.25703999999999999</v>
      </c>
      <c r="I6733" s="20">
        <f t="shared" si="632"/>
        <v>1</v>
      </c>
      <c r="J6733" s="102">
        <f t="shared" si="633"/>
        <v>1.5910797085449326E-2</v>
      </c>
      <c r="K6733" s="102">
        <f t="shared" si="634"/>
        <v>6.1900082031782315E-2</v>
      </c>
      <c r="L6733" s="96">
        <f t="shared" si="635"/>
        <v>7.2059999999999999E-2</v>
      </c>
    </row>
    <row r="6734" spans="1:12" ht="13.95" customHeight="1" x14ac:dyDescent="0.3">
      <c r="A6734" s="94">
        <v>44651</v>
      </c>
      <c r="B6734" s="57" t="s">
        <v>278</v>
      </c>
      <c r="C6734" s="57" t="s">
        <v>121</v>
      </c>
      <c r="D6734" s="19" t="str">
        <f t="shared" si="630"/>
        <v>Commodities</v>
      </c>
      <c r="E6734" s="19" t="str">
        <f t="shared" si="631"/>
        <v>Commodities</v>
      </c>
      <c r="F6734" s="100">
        <v>6.7390000000000005E-2</v>
      </c>
      <c r="G6734" s="101">
        <v>3.98</v>
      </c>
      <c r="H6734" s="98">
        <v>0.27100000000000002</v>
      </c>
      <c r="I6734" s="20">
        <f t="shared" si="632"/>
        <v>1</v>
      </c>
      <c r="J6734" s="102">
        <f t="shared" si="633"/>
        <v>1.6932160804020102E-2</v>
      </c>
      <c r="K6734" s="102">
        <f t="shared" si="634"/>
        <v>6.2480298169815873E-2</v>
      </c>
      <c r="L6734" s="96">
        <f t="shared" si="635"/>
        <v>6.7390000000000005E-2</v>
      </c>
    </row>
    <row r="6735" spans="1:12" ht="13.95" customHeight="1" x14ac:dyDescent="0.3">
      <c r="A6735" s="94">
        <v>44681</v>
      </c>
      <c r="B6735" s="57" t="s">
        <v>278</v>
      </c>
      <c r="C6735" s="57" t="s">
        <v>121</v>
      </c>
      <c r="D6735" s="19" t="str">
        <f t="shared" si="630"/>
        <v>Commodities</v>
      </c>
      <c r="E6735" s="19" t="str">
        <f t="shared" si="631"/>
        <v>Commodities</v>
      </c>
      <c r="F6735" s="100">
        <v>6.8639999999999993E-2</v>
      </c>
      <c r="G6735" s="101">
        <v>3.3290000000000002</v>
      </c>
      <c r="H6735" s="98">
        <v>0.29550999999999999</v>
      </c>
      <c r="I6735" s="20">
        <f t="shared" si="632"/>
        <v>1</v>
      </c>
      <c r="J6735" s="102">
        <f t="shared" si="633"/>
        <v>2.0618804445779512E-2</v>
      </c>
      <c r="K6735" s="102">
        <f t="shared" si="634"/>
        <v>6.9773626766537547E-2</v>
      </c>
      <c r="L6735" s="96">
        <f t="shared" si="635"/>
        <v>6.8639999999999993E-2</v>
      </c>
    </row>
    <row r="6736" spans="1:12" ht="13.95" customHeight="1" x14ac:dyDescent="0.3">
      <c r="A6736" s="94">
        <v>44712</v>
      </c>
      <c r="B6736" s="57" t="s">
        <v>278</v>
      </c>
      <c r="C6736" s="57" t="s">
        <v>121</v>
      </c>
      <c r="D6736" s="19" t="str">
        <f t="shared" si="630"/>
        <v>Commodities</v>
      </c>
      <c r="E6736" s="19" t="str">
        <f t="shared" si="631"/>
        <v>Commodities</v>
      </c>
      <c r="F6736" s="100">
        <v>6.7060000000000008E-2</v>
      </c>
      <c r="G6736" s="101">
        <v>3.4129999999999998</v>
      </c>
      <c r="H6736" s="98">
        <v>0.30984</v>
      </c>
      <c r="I6736" s="20">
        <f t="shared" si="632"/>
        <v>1</v>
      </c>
      <c r="J6736" s="102">
        <f t="shared" si="633"/>
        <v>1.9648403164371525E-2</v>
      </c>
      <c r="K6736" s="102">
        <f t="shared" si="634"/>
        <v>6.3414675846796817E-2</v>
      </c>
      <c r="L6736" s="96">
        <f t="shared" si="635"/>
        <v>6.7060000000000008E-2</v>
      </c>
    </row>
    <row r="6737" spans="1:12" ht="13.95" customHeight="1" x14ac:dyDescent="0.3">
      <c r="A6737" s="94">
        <v>44742</v>
      </c>
      <c r="B6737" s="57" t="s">
        <v>278</v>
      </c>
      <c r="C6737" s="57" t="s">
        <v>121</v>
      </c>
      <c r="D6737" s="19" t="str">
        <f t="shared" si="630"/>
        <v>Commodities</v>
      </c>
      <c r="E6737" s="19" t="str">
        <f t="shared" si="631"/>
        <v>Commodities</v>
      </c>
      <c r="F6737" s="100">
        <v>6.9699999999999998E-2</v>
      </c>
      <c r="G6737" s="101">
        <v>2.8919999999999999</v>
      </c>
      <c r="H6737" s="98">
        <v>0.31657000000000002</v>
      </c>
      <c r="I6737" s="20">
        <f t="shared" si="632"/>
        <v>1</v>
      </c>
      <c r="J6737" s="102">
        <f t="shared" si="633"/>
        <v>2.4100968188105119E-2</v>
      </c>
      <c r="K6737" s="102">
        <f t="shared" si="634"/>
        <v>7.6131560754667579E-2</v>
      </c>
      <c r="L6737" s="96">
        <f t="shared" si="635"/>
        <v>6.9699999999999998E-2</v>
      </c>
    </row>
    <row r="6738" spans="1:12" ht="13.95" customHeight="1" x14ac:dyDescent="0.3">
      <c r="A6738" s="94">
        <v>44773</v>
      </c>
      <c r="B6738" s="57" t="s">
        <v>278</v>
      </c>
      <c r="C6738" s="57" t="s">
        <v>121</v>
      </c>
      <c r="D6738" s="19" t="str">
        <f t="shared" si="630"/>
        <v>Commodities</v>
      </c>
      <c r="E6738" s="19" t="str">
        <f t="shared" si="631"/>
        <v>Commodities</v>
      </c>
      <c r="F6738" s="100">
        <v>8.1220000000000001E-2</v>
      </c>
      <c r="G6738" s="101">
        <v>3.512</v>
      </c>
      <c r="H6738" s="98">
        <v>0.31852000000000003</v>
      </c>
      <c r="I6738" s="20">
        <f t="shared" si="632"/>
        <v>1</v>
      </c>
      <c r="J6738" s="102">
        <f t="shared" si="633"/>
        <v>2.3126423690205011E-2</v>
      </c>
      <c r="K6738" s="102">
        <f t="shared" si="634"/>
        <v>7.2605876209358947E-2</v>
      </c>
      <c r="L6738" s="96">
        <f t="shared" si="635"/>
        <v>8.1220000000000001E-2</v>
      </c>
    </row>
    <row r="6739" spans="1:12" ht="13.95" customHeight="1" x14ac:dyDescent="0.3">
      <c r="A6739" s="94">
        <v>44804</v>
      </c>
      <c r="B6739" s="57" t="s">
        <v>278</v>
      </c>
      <c r="C6739" s="57" t="s">
        <v>121</v>
      </c>
      <c r="D6739" s="19" t="str">
        <f t="shared" si="630"/>
        <v>Commodities</v>
      </c>
      <c r="E6739" s="19" t="str">
        <f t="shared" si="631"/>
        <v>Commodities</v>
      </c>
      <c r="F6739" s="100">
        <v>7.6990000000000003E-2</v>
      </c>
      <c r="G6739" s="101">
        <v>3.0870000000000002</v>
      </c>
      <c r="H6739" s="98">
        <v>0.35476000000000002</v>
      </c>
      <c r="I6739" s="20">
        <f t="shared" si="632"/>
        <v>1</v>
      </c>
      <c r="J6739" s="102">
        <f t="shared" si="633"/>
        <v>2.4940071266601877E-2</v>
      </c>
      <c r="K6739" s="102">
        <f t="shared" si="634"/>
        <v>7.0301249483036066E-2</v>
      </c>
      <c r="L6739" s="96">
        <f t="shared" si="635"/>
        <v>7.6990000000000003E-2</v>
      </c>
    </row>
    <row r="6740" spans="1:12" ht="13.95" customHeight="1" x14ac:dyDescent="0.3">
      <c r="A6740" s="94">
        <v>44834</v>
      </c>
      <c r="B6740" s="57" t="s">
        <v>278</v>
      </c>
      <c r="C6740" s="57" t="s">
        <v>121</v>
      </c>
      <c r="D6740" s="19" t="str">
        <f t="shared" si="630"/>
        <v>Commodities</v>
      </c>
      <c r="E6740" s="19" t="str">
        <f t="shared" si="631"/>
        <v>Commodities</v>
      </c>
      <c r="F6740" s="100">
        <v>6.5659999999999996E-2</v>
      </c>
      <c r="G6740" s="101">
        <v>2.91</v>
      </c>
      <c r="H6740" s="98">
        <v>0.34711999999999998</v>
      </c>
      <c r="I6740" s="20">
        <f t="shared" si="632"/>
        <v>1</v>
      </c>
      <c r="J6740" s="102">
        <f t="shared" si="633"/>
        <v>2.2563573883161509E-2</v>
      </c>
      <c r="K6740" s="102">
        <f t="shared" si="634"/>
        <v>6.5002229439852247E-2</v>
      </c>
      <c r="L6740" s="96">
        <f t="shared" si="635"/>
        <v>6.5659999999999996E-2</v>
      </c>
    </row>
    <row r="6741" spans="1:12" ht="13.95" customHeight="1" x14ac:dyDescent="0.3">
      <c r="A6741" s="94">
        <v>44865</v>
      </c>
      <c r="B6741" s="57" t="s">
        <v>278</v>
      </c>
      <c r="C6741" s="57" t="s">
        <v>121</v>
      </c>
      <c r="D6741" s="19" t="str">
        <f t="shared" si="630"/>
        <v>Commodities</v>
      </c>
      <c r="E6741" s="19" t="str">
        <f t="shared" si="631"/>
        <v>Commodities</v>
      </c>
      <c r="F6741" s="100">
        <v>6.225E-2</v>
      </c>
      <c r="G6741" s="101">
        <v>2.8580000000000001</v>
      </c>
      <c r="H6741" s="98">
        <v>0.32901000000000002</v>
      </c>
      <c r="I6741" s="20">
        <f t="shared" si="632"/>
        <v>1</v>
      </c>
      <c r="J6741" s="102">
        <f t="shared" si="633"/>
        <v>2.1780965710286912E-2</v>
      </c>
      <c r="K6741" s="102">
        <f t="shared" si="634"/>
        <v>6.6201530987772136E-2</v>
      </c>
      <c r="L6741" s="96">
        <f t="shared" si="635"/>
        <v>6.225E-2</v>
      </c>
    </row>
    <row r="6742" spans="1:12" ht="13.95" customHeight="1" x14ac:dyDescent="0.3">
      <c r="A6742" s="94">
        <v>44895</v>
      </c>
      <c r="B6742" s="57" t="s">
        <v>278</v>
      </c>
      <c r="C6742" s="57" t="s">
        <v>121</v>
      </c>
      <c r="D6742" s="19" t="str">
        <f t="shared" si="630"/>
        <v>Commodities</v>
      </c>
      <c r="E6742" s="19" t="str">
        <f t="shared" si="631"/>
        <v>Commodities</v>
      </c>
      <c r="F6742" s="100">
        <v>5.8319999999999997E-2</v>
      </c>
      <c r="G6742" s="101">
        <v>2.7629999999999999</v>
      </c>
      <c r="H6742" s="98">
        <v>0.32464999999999999</v>
      </c>
      <c r="I6742" s="20">
        <f t="shared" si="632"/>
        <v>1</v>
      </c>
      <c r="J6742" s="102">
        <f t="shared" si="633"/>
        <v>2.1107491856677523E-2</v>
      </c>
      <c r="K6742" s="102">
        <f t="shared" si="634"/>
        <v>6.5016146177968651E-2</v>
      </c>
      <c r="L6742" s="96">
        <f t="shared" si="635"/>
        <v>5.8319999999999997E-2</v>
      </c>
    </row>
    <row r="6743" spans="1:12" ht="13.95" customHeight="1" x14ac:dyDescent="0.3">
      <c r="A6743" s="94">
        <v>44926</v>
      </c>
      <c r="B6743" s="57" t="s">
        <v>278</v>
      </c>
      <c r="C6743" s="57" t="s">
        <v>121</v>
      </c>
      <c r="D6743" s="19" t="str">
        <f t="shared" si="630"/>
        <v>Commodities</v>
      </c>
      <c r="E6743" s="19" t="str">
        <f t="shared" si="631"/>
        <v>Commodities</v>
      </c>
      <c r="F6743" s="100">
        <v>5.7519999999999988E-2</v>
      </c>
      <c r="G6743" s="101">
        <v>2.6920000000000002</v>
      </c>
      <c r="H6743" s="98">
        <v>0.30397000000000002</v>
      </c>
      <c r="I6743" s="20">
        <f t="shared" si="632"/>
        <v>1</v>
      </c>
      <c r="J6743" s="102">
        <f t="shared" si="633"/>
        <v>2.1367013372956902E-2</v>
      </c>
      <c r="K6743" s="102">
        <f t="shared" si="634"/>
        <v>7.0293165026012114E-2</v>
      </c>
      <c r="L6743" s="96">
        <f t="shared" si="635"/>
        <v>5.7519999999999988E-2</v>
      </c>
    </row>
    <row r="6744" spans="1:12" ht="13.95" customHeight="1" x14ac:dyDescent="0.3">
      <c r="A6744" s="94">
        <v>44957</v>
      </c>
      <c r="B6744" s="57" t="s">
        <v>278</v>
      </c>
      <c r="C6744" s="57" t="s">
        <v>121</v>
      </c>
      <c r="D6744" s="19" t="str">
        <f t="shared" si="630"/>
        <v>Commodities</v>
      </c>
      <c r="E6744" s="19" t="str">
        <f t="shared" si="631"/>
        <v>Commodities</v>
      </c>
      <c r="F6744" s="100">
        <v>5.9389999999999998E-2</v>
      </c>
      <c r="G6744" s="101">
        <v>3.0649999999999999</v>
      </c>
      <c r="H6744" s="98">
        <v>0.27417999999999998</v>
      </c>
      <c r="I6744" s="20">
        <f t="shared" si="632"/>
        <v>1</v>
      </c>
      <c r="J6744" s="102">
        <f t="shared" si="633"/>
        <v>1.9376835236541597E-2</v>
      </c>
      <c r="K6744" s="102">
        <f t="shared" si="634"/>
        <v>7.0671949947266749E-2</v>
      </c>
      <c r="L6744" s="96">
        <f t="shared" si="635"/>
        <v>5.9389999999999998E-2</v>
      </c>
    </row>
    <row r="6745" spans="1:12" ht="13.95" customHeight="1" x14ac:dyDescent="0.3">
      <c r="A6745" s="94">
        <v>44985</v>
      </c>
      <c r="B6745" s="57" t="s">
        <v>278</v>
      </c>
      <c r="C6745" s="57" t="s">
        <v>121</v>
      </c>
      <c r="D6745" s="19" t="str">
        <f t="shared" si="630"/>
        <v>Commodities</v>
      </c>
      <c r="E6745" s="19" t="str">
        <f t="shared" si="631"/>
        <v>Commodities</v>
      </c>
      <c r="F6745" s="100">
        <v>6.2270000000000013E-2</v>
      </c>
      <c r="G6745" s="101">
        <v>3.008</v>
      </c>
      <c r="H6745" s="98">
        <v>0.26584000000000002</v>
      </c>
      <c r="I6745" s="20">
        <f t="shared" si="632"/>
        <v>1</v>
      </c>
      <c r="J6745" s="102">
        <f t="shared" si="633"/>
        <v>2.0701462765957451E-2</v>
      </c>
      <c r="K6745" s="102">
        <f t="shared" si="634"/>
        <v>7.7871888225840541E-2</v>
      </c>
      <c r="L6745" s="96">
        <f t="shared" si="635"/>
        <v>6.2270000000000013E-2</v>
      </c>
    </row>
    <row r="6746" spans="1:12" ht="13.95" customHeight="1" x14ac:dyDescent="0.3">
      <c r="A6746" s="94">
        <v>45016</v>
      </c>
      <c r="B6746" s="57" t="s">
        <v>278</v>
      </c>
      <c r="C6746" s="57" t="s">
        <v>121</v>
      </c>
      <c r="D6746" s="19" t="str">
        <f t="shared" si="630"/>
        <v>Commodities</v>
      </c>
      <c r="E6746" s="19" t="str">
        <f t="shared" si="631"/>
        <v>Commodities</v>
      </c>
      <c r="F6746" s="100">
        <v>5.9790000000000003E-2</v>
      </c>
      <c r="G6746" s="101">
        <v>2.8559999999999999</v>
      </c>
      <c r="H6746" s="98">
        <v>0.25396000000000002</v>
      </c>
      <c r="I6746" s="20">
        <f t="shared" si="632"/>
        <v>1</v>
      </c>
      <c r="J6746" s="102">
        <f t="shared" si="633"/>
        <v>2.0934873949579835E-2</v>
      </c>
      <c r="K6746" s="102">
        <f t="shared" si="634"/>
        <v>8.2433745273191972E-2</v>
      </c>
      <c r="L6746" s="96">
        <f t="shared" si="635"/>
        <v>5.9790000000000003E-2</v>
      </c>
    </row>
    <row r="6747" spans="1:12" ht="13.95" customHeight="1" x14ac:dyDescent="0.3">
      <c r="A6747" s="94">
        <v>45046</v>
      </c>
      <c r="B6747" s="57" t="s">
        <v>278</v>
      </c>
      <c r="C6747" s="57" t="s">
        <v>121</v>
      </c>
      <c r="D6747" s="19" t="str">
        <f t="shared" si="630"/>
        <v>Commodities</v>
      </c>
      <c r="E6747" s="19" t="str">
        <f t="shared" si="631"/>
        <v>Commodities</v>
      </c>
      <c r="F6747" s="100">
        <v>5.8899999999999987E-2</v>
      </c>
      <c r="G6747" s="101">
        <v>3.016</v>
      </c>
      <c r="H6747" s="98">
        <v>0.25340000000000001</v>
      </c>
      <c r="I6747" s="20">
        <f t="shared" si="632"/>
        <v>1</v>
      </c>
      <c r="J6747" s="102">
        <f t="shared" si="633"/>
        <v>1.9529177718832887E-2</v>
      </c>
      <c r="K6747" s="102">
        <f t="shared" si="634"/>
        <v>7.7068578211653069E-2</v>
      </c>
      <c r="L6747" s="96">
        <f t="shared" si="635"/>
        <v>5.8899999999999987E-2</v>
      </c>
    </row>
    <row r="6748" spans="1:12" ht="13.95" customHeight="1" x14ac:dyDescent="0.3">
      <c r="A6748" s="94">
        <v>45077</v>
      </c>
      <c r="B6748" s="57" t="s">
        <v>278</v>
      </c>
      <c r="C6748" s="57" t="s">
        <v>121</v>
      </c>
      <c r="D6748" s="19" t="str">
        <f t="shared" si="630"/>
        <v>Commodities</v>
      </c>
      <c r="E6748" s="19" t="str">
        <f t="shared" si="631"/>
        <v>Commodities</v>
      </c>
      <c r="F6748" s="100">
        <v>6.268E-2</v>
      </c>
      <c r="G6748" s="101">
        <v>3.3029999999999999</v>
      </c>
      <c r="H6748" s="98">
        <v>0.25692999999999999</v>
      </c>
      <c r="I6748" s="20">
        <f t="shared" si="632"/>
        <v>1</v>
      </c>
      <c r="J6748" s="102">
        <f t="shared" si="633"/>
        <v>1.8976687859521647E-2</v>
      </c>
      <c r="K6748" s="102">
        <f t="shared" si="634"/>
        <v>7.3859369709732794E-2</v>
      </c>
      <c r="L6748" s="96">
        <f t="shared" si="635"/>
        <v>6.268E-2</v>
      </c>
    </row>
    <row r="6749" spans="1:12" ht="13.95" customHeight="1" x14ac:dyDescent="0.3">
      <c r="A6749" s="94">
        <v>45107</v>
      </c>
      <c r="B6749" s="57" t="s">
        <v>278</v>
      </c>
      <c r="C6749" s="57" t="s">
        <v>121</v>
      </c>
      <c r="D6749" s="19" t="str">
        <f t="shared" si="630"/>
        <v>Commodities</v>
      </c>
      <c r="E6749" s="19" t="str">
        <f t="shared" si="631"/>
        <v>Commodities</v>
      </c>
      <c r="F6749" s="100">
        <v>6.5659999999999996E-2</v>
      </c>
      <c r="G6749" s="101">
        <v>3.72</v>
      </c>
      <c r="H6749" s="98">
        <v>0.24789</v>
      </c>
      <c r="I6749" s="20">
        <f t="shared" si="632"/>
        <v>1</v>
      </c>
      <c r="J6749" s="102">
        <f t="shared" si="633"/>
        <v>1.7650537634408599E-2</v>
      </c>
      <c r="K6749" s="102">
        <f t="shared" si="634"/>
        <v>7.1203104741653964E-2</v>
      </c>
      <c r="L6749" s="96">
        <f t="shared" si="635"/>
        <v>6.5659999999999996E-2</v>
      </c>
    </row>
    <row r="6750" spans="1:12" ht="13.95" customHeight="1" x14ac:dyDescent="0.3">
      <c r="A6750" s="94">
        <v>45138</v>
      </c>
      <c r="B6750" s="57" t="s">
        <v>278</v>
      </c>
      <c r="C6750" s="57" t="s">
        <v>121</v>
      </c>
      <c r="D6750" s="19" t="str">
        <f t="shared" si="630"/>
        <v>Commodities</v>
      </c>
      <c r="E6750" s="19" t="str">
        <f t="shared" si="631"/>
        <v>Commodities</v>
      </c>
      <c r="F6750" s="100">
        <v>6.6849999999999993E-2</v>
      </c>
      <c r="G6750" s="101">
        <v>3.9260000000000002</v>
      </c>
      <c r="H6750" s="98">
        <v>0.23746999999999999</v>
      </c>
      <c r="I6750" s="20">
        <f t="shared" si="632"/>
        <v>1</v>
      </c>
      <c r="J6750" s="102">
        <f t="shared" si="633"/>
        <v>1.7027508914926132E-2</v>
      </c>
      <c r="K6750" s="102">
        <f t="shared" si="634"/>
        <v>7.1703831704746424E-2</v>
      </c>
      <c r="L6750" s="96">
        <f t="shared" si="635"/>
        <v>6.6849999999999993E-2</v>
      </c>
    </row>
    <row r="6751" spans="1:12" ht="13.95" customHeight="1" x14ac:dyDescent="0.3">
      <c r="A6751" s="94">
        <v>45169</v>
      </c>
      <c r="B6751" s="57" t="s">
        <v>278</v>
      </c>
      <c r="C6751" s="57" t="s">
        <v>121</v>
      </c>
      <c r="D6751" s="19" t="str">
        <f t="shared" si="630"/>
        <v>Commodities</v>
      </c>
      <c r="E6751" s="19" t="str">
        <f t="shared" si="631"/>
        <v>Commodities</v>
      </c>
      <c r="F6751" s="100">
        <v>7.3050000000000004E-2</v>
      </c>
      <c r="G6751" s="101">
        <v>4.1829999999999998</v>
      </c>
      <c r="H6751" s="98">
        <v>0.26274999999999998</v>
      </c>
      <c r="I6751" s="20">
        <f t="shared" si="632"/>
        <v>1</v>
      </c>
      <c r="J6751" s="102">
        <f t="shared" si="633"/>
        <v>1.7463542911785802E-2</v>
      </c>
      <c r="K6751" s="102">
        <f t="shared" si="634"/>
        <v>6.6464483013456907E-2</v>
      </c>
      <c r="L6751" s="96">
        <f t="shared" si="635"/>
        <v>7.3050000000000004E-2</v>
      </c>
    </row>
    <row r="6752" spans="1:12" ht="13.95" customHeight="1" x14ac:dyDescent="0.3">
      <c r="A6752" s="94">
        <v>45199</v>
      </c>
      <c r="B6752" s="57" t="s">
        <v>278</v>
      </c>
      <c r="C6752" s="57" t="s">
        <v>121</v>
      </c>
      <c r="D6752" s="19" t="str">
        <f t="shared" si="630"/>
        <v>Commodities</v>
      </c>
      <c r="E6752" s="19" t="str">
        <f t="shared" si="631"/>
        <v>Commodities</v>
      </c>
      <c r="F6752" s="100">
        <v>7.7600000000000002E-2</v>
      </c>
      <c r="G6752" s="101">
        <v>4.524</v>
      </c>
      <c r="H6752" s="98">
        <v>0.25933</v>
      </c>
      <c r="I6752" s="20">
        <f t="shared" si="632"/>
        <v>1</v>
      </c>
      <c r="J6752" s="102">
        <f t="shared" si="633"/>
        <v>1.7152961980548189E-2</v>
      </c>
      <c r="K6752" s="102">
        <f t="shared" si="634"/>
        <v>6.6143377089222952E-2</v>
      </c>
      <c r="L6752" s="96">
        <f t="shared" si="635"/>
        <v>7.7600000000000002E-2</v>
      </c>
    </row>
    <row r="6753" spans="1:12" ht="13.95" customHeight="1" x14ac:dyDescent="0.3">
      <c r="A6753" s="94">
        <v>45230</v>
      </c>
      <c r="B6753" s="57" t="s">
        <v>278</v>
      </c>
      <c r="C6753" s="57" t="s">
        <v>121</v>
      </c>
      <c r="D6753" s="19" t="str">
        <f t="shared" si="630"/>
        <v>Commodities</v>
      </c>
      <c r="E6753" s="19" t="str">
        <f t="shared" si="631"/>
        <v>Commodities</v>
      </c>
      <c r="F6753" s="100">
        <v>8.0229999999999996E-2</v>
      </c>
      <c r="G6753" s="101">
        <v>3.8780000000000001</v>
      </c>
      <c r="H6753" s="98">
        <v>0.26472000000000001</v>
      </c>
      <c r="I6753" s="20">
        <f t="shared" si="632"/>
        <v>1</v>
      </c>
      <c r="J6753" s="102">
        <f t="shared" si="633"/>
        <v>2.0688499226405362E-2</v>
      </c>
      <c r="K6753" s="102">
        <f t="shared" si="634"/>
        <v>7.8152384505913275E-2</v>
      </c>
      <c r="L6753" s="96">
        <f t="shared" si="635"/>
        <v>8.0229999999999996E-2</v>
      </c>
    </row>
    <row r="6754" spans="1:12" ht="13.95" customHeight="1" x14ac:dyDescent="0.3">
      <c r="A6754" s="94">
        <v>45260</v>
      </c>
      <c r="B6754" s="57" t="s">
        <v>278</v>
      </c>
      <c r="C6754" s="57" t="s">
        <v>121</v>
      </c>
      <c r="D6754" s="19" t="str">
        <f t="shared" si="630"/>
        <v>Commodities</v>
      </c>
      <c r="E6754" s="19" t="str">
        <f t="shared" si="631"/>
        <v>Commodities</v>
      </c>
      <c r="F6754" s="100">
        <v>7.4459999999999998E-2</v>
      </c>
      <c r="G6754" s="101">
        <v>4.3959999999999999</v>
      </c>
      <c r="H6754" s="98">
        <v>0.26982</v>
      </c>
      <c r="I6754" s="20">
        <f t="shared" si="632"/>
        <v>1</v>
      </c>
      <c r="J6754" s="102">
        <f t="shared" si="633"/>
        <v>1.6938125568698816E-2</v>
      </c>
      <c r="K6754" s="102">
        <f t="shared" si="634"/>
        <v>6.277564883514497E-2</v>
      </c>
      <c r="L6754" s="96">
        <f t="shared" si="635"/>
        <v>7.4459999999999998E-2</v>
      </c>
    </row>
    <row r="6755" spans="1:12" ht="13.95" customHeight="1" x14ac:dyDescent="0.3">
      <c r="A6755" s="94">
        <v>45291</v>
      </c>
      <c r="B6755" s="57" t="s">
        <v>278</v>
      </c>
      <c r="C6755" s="57" t="s">
        <v>121</v>
      </c>
      <c r="D6755" s="19" t="str">
        <f t="shared" si="630"/>
        <v>Commodities</v>
      </c>
      <c r="E6755" s="19" t="str">
        <f t="shared" si="631"/>
        <v>Commodities</v>
      </c>
      <c r="F6755" s="100">
        <v>7.4319999999999997E-2</v>
      </c>
      <c r="G6755" s="101">
        <v>4.6680000000000001</v>
      </c>
      <c r="H6755" s="98">
        <v>0.26676</v>
      </c>
      <c r="I6755" s="20">
        <f t="shared" si="632"/>
        <v>1</v>
      </c>
      <c r="J6755" s="102">
        <f t="shared" si="633"/>
        <v>1.5921165381319623E-2</v>
      </c>
      <c r="K6755" s="102">
        <f t="shared" si="634"/>
        <v>5.9683480961612023E-2</v>
      </c>
      <c r="L6755" s="96">
        <f t="shared" si="635"/>
        <v>7.4319999999999997E-2</v>
      </c>
    </row>
    <row r="6756" spans="1:12" ht="13.95" customHeight="1" x14ac:dyDescent="0.3">
      <c r="A6756" s="94">
        <v>45322</v>
      </c>
      <c r="B6756" s="57" t="s">
        <v>278</v>
      </c>
      <c r="C6756" s="57" t="s">
        <v>121</v>
      </c>
      <c r="D6756" s="19" t="str">
        <f t="shared" si="630"/>
        <v>Commodities</v>
      </c>
      <c r="E6756" s="19" t="str">
        <f t="shared" si="631"/>
        <v>Commodities</v>
      </c>
      <c r="F6756" s="100">
        <v>8.4819999999999993E-2</v>
      </c>
      <c r="G6756" s="101">
        <v>5.3150000000000004</v>
      </c>
      <c r="H6756" s="98">
        <v>0.26450000000000001</v>
      </c>
      <c r="I6756" s="20">
        <f t="shared" si="632"/>
        <v>1</v>
      </c>
      <c r="J6756" s="102">
        <f t="shared" si="633"/>
        <v>1.5958607714016932E-2</v>
      </c>
      <c r="K6756" s="102">
        <f t="shared" si="634"/>
        <v>6.0335000809137736E-2</v>
      </c>
      <c r="L6756" s="96">
        <f t="shared" si="635"/>
        <v>8.4819999999999993E-2</v>
      </c>
    </row>
    <row r="6757" spans="1:12" ht="13.95" customHeight="1" x14ac:dyDescent="0.3">
      <c r="A6757" s="94">
        <v>45351</v>
      </c>
      <c r="B6757" s="57" t="s">
        <v>278</v>
      </c>
      <c r="C6757" s="57" t="s">
        <v>121</v>
      </c>
      <c r="D6757" s="19" t="str">
        <f t="shared" si="630"/>
        <v>Commodities</v>
      </c>
      <c r="E6757" s="19" t="str">
        <f t="shared" si="631"/>
        <v>Commodities</v>
      </c>
      <c r="F6757" s="100">
        <v>8.3659999999999998E-2</v>
      </c>
      <c r="G6757" s="101">
        <v>4.7779999999999996</v>
      </c>
      <c r="H6757" s="98">
        <v>0.24995000000000001</v>
      </c>
      <c r="I6757" s="20">
        <f t="shared" si="632"/>
        <v>1</v>
      </c>
      <c r="J6757" s="102">
        <f t="shared" si="633"/>
        <v>1.7509418166596905E-2</v>
      </c>
      <c r="K6757" s="102">
        <f t="shared" si="634"/>
        <v>7.005168300298821E-2</v>
      </c>
      <c r="L6757" s="96">
        <f t="shared" si="635"/>
        <v>8.3659999999999998E-2</v>
      </c>
    </row>
    <row r="6758" spans="1:12" ht="13.95" customHeight="1" x14ac:dyDescent="0.3">
      <c r="A6758" s="94">
        <v>45382</v>
      </c>
      <c r="B6758" s="57" t="s">
        <v>278</v>
      </c>
      <c r="C6758" s="57" t="s">
        <v>121</v>
      </c>
      <c r="D6758" s="19" t="str">
        <f t="shared" si="630"/>
        <v>Commodities</v>
      </c>
      <c r="E6758" s="19" t="str">
        <f t="shared" si="631"/>
        <v>Commodities</v>
      </c>
      <c r="F6758" s="100">
        <v>7.8969999999999999E-2</v>
      </c>
      <c r="G6758" s="101">
        <v>4.1319999999999997</v>
      </c>
      <c r="H6758" s="98">
        <v>0.24554999999999999</v>
      </c>
      <c r="I6758" s="20">
        <f t="shared" si="632"/>
        <v>1</v>
      </c>
      <c r="J6758" s="102">
        <f t="shared" si="633"/>
        <v>1.9111810261374637E-2</v>
      </c>
      <c r="K6758" s="102">
        <f t="shared" si="634"/>
        <v>7.7832662436874922E-2</v>
      </c>
      <c r="L6758" s="96">
        <f t="shared" si="635"/>
        <v>7.8969999999999999E-2</v>
      </c>
    </row>
    <row r="6759" spans="1:12" ht="13.95" customHeight="1" x14ac:dyDescent="0.3">
      <c r="A6759" s="94">
        <v>45412</v>
      </c>
      <c r="B6759" s="57" t="s">
        <v>278</v>
      </c>
      <c r="C6759" s="57" t="s">
        <v>121</v>
      </c>
      <c r="D6759" s="19" t="str">
        <f t="shared" si="630"/>
        <v>Commodities</v>
      </c>
      <c r="E6759" s="19" t="str">
        <f t="shared" si="631"/>
        <v>Commodities</v>
      </c>
      <c r="F6759" s="100">
        <v>9.103E-2</v>
      </c>
      <c r="G6759" s="101">
        <v>4.4020000000000001</v>
      </c>
      <c r="H6759" s="98">
        <v>0.26672000000000001</v>
      </c>
      <c r="I6759" s="20">
        <f t="shared" si="632"/>
        <v>1</v>
      </c>
      <c r="J6759" s="102">
        <f t="shared" si="633"/>
        <v>2.0679236710586097E-2</v>
      </c>
      <c r="K6759" s="102">
        <f t="shared" si="634"/>
        <v>7.7531631338430176E-2</v>
      </c>
      <c r="L6759" s="96">
        <f t="shared" si="635"/>
        <v>9.103E-2</v>
      </c>
    </row>
    <row r="6760" spans="1:12" ht="13.95" customHeight="1" x14ac:dyDescent="0.3">
      <c r="A6760" s="94">
        <v>45443</v>
      </c>
      <c r="B6760" s="57" t="s">
        <v>278</v>
      </c>
      <c r="C6760" s="57" t="s">
        <v>121</v>
      </c>
      <c r="D6760" s="19" t="str">
        <f t="shared" si="630"/>
        <v>Commodities</v>
      </c>
      <c r="E6760" s="19" t="str">
        <f t="shared" si="631"/>
        <v>Commodities</v>
      </c>
      <c r="F6760" s="100">
        <v>8.763E-2</v>
      </c>
      <c r="G6760" s="101">
        <v>4.1059999999999999</v>
      </c>
      <c r="H6760" s="98">
        <v>0.25597999999999999</v>
      </c>
      <c r="I6760" s="20">
        <f t="shared" si="632"/>
        <v>1</v>
      </c>
      <c r="J6760" s="102">
        <f t="shared" si="633"/>
        <v>2.1341938626400391E-2</v>
      </c>
      <c r="K6760" s="102">
        <f t="shared" si="634"/>
        <v>8.3373461311041452E-2</v>
      </c>
      <c r="L6760" s="96">
        <f t="shared" si="635"/>
        <v>8.763E-2</v>
      </c>
    </row>
    <row r="6761" spans="1:12" ht="13.95" customHeight="1" x14ac:dyDescent="0.3">
      <c r="A6761" s="94">
        <v>45473</v>
      </c>
      <c r="B6761" s="57" t="s">
        <v>278</v>
      </c>
      <c r="C6761" s="57" t="s">
        <v>121</v>
      </c>
      <c r="D6761" s="19" t="str">
        <f t="shared" si="630"/>
        <v>Commodities</v>
      </c>
      <c r="E6761" s="19" t="str">
        <f t="shared" si="631"/>
        <v>Commodities</v>
      </c>
      <c r="F6761" s="100">
        <v>8.5320000000000007E-2</v>
      </c>
      <c r="G6761" s="101">
        <v>3.863</v>
      </c>
      <c r="H6761" s="98">
        <v>0.25029000000000001</v>
      </c>
      <c r="I6761" s="20">
        <f t="shared" si="632"/>
        <v>1</v>
      </c>
      <c r="J6761" s="102">
        <f t="shared" si="633"/>
        <v>2.2086461299508156E-2</v>
      </c>
      <c r="K6761" s="102">
        <f t="shared" si="634"/>
        <v>8.8243482758033301E-2</v>
      </c>
      <c r="L6761" s="96">
        <f t="shared" si="635"/>
        <v>8.5320000000000007E-2</v>
      </c>
    </row>
    <row r="6762" spans="1:12" ht="13.95" customHeight="1" x14ac:dyDescent="0.3">
      <c r="A6762" s="94">
        <v>45504</v>
      </c>
      <c r="B6762" s="57" t="s">
        <v>278</v>
      </c>
      <c r="C6762" s="57" t="s">
        <v>121</v>
      </c>
      <c r="D6762" s="19" t="str">
        <f t="shared" si="630"/>
        <v>Commodities</v>
      </c>
      <c r="E6762" s="19" t="str">
        <f t="shared" si="631"/>
        <v>Commodities</v>
      </c>
      <c r="F6762" s="100">
        <v>8.0809999999999993E-2</v>
      </c>
      <c r="G6762" s="101">
        <v>3.1739999999999999</v>
      </c>
      <c r="H6762" s="98">
        <v>0.25508999999999998</v>
      </c>
      <c r="I6762" s="20">
        <f t="shared" si="632"/>
        <v>1</v>
      </c>
      <c r="J6762" s="102">
        <f t="shared" si="633"/>
        <v>2.5459987397605542E-2</v>
      </c>
      <c r="K6762" s="102">
        <f t="shared" si="634"/>
        <v>9.9807861529677938E-2</v>
      </c>
      <c r="L6762" s="96">
        <f t="shared" si="635"/>
        <v>8.0809999999999993E-2</v>
      </c>
    </row>
    <row r="6763" spans="1:12" ht="13.95" customHeight="1" x14ac:dyDescent="0.3">
      <c r="A6763" s="94">
        <v>45535</v>
      </c>
      <c r="B6763" s="57" t="s">
        <v>278</v>
      </c>
      <c r="C6763" s="57" t="s">
        <v>121</v>
      </c>
      <c r="D6763" s="19" t="str">
        <f t="shared" si="630"/>
        <v>Commodities</v>
      </c>
      <c r="E6763" s="19" t="str">
        <f t="shared" si="631"/>
        <v>Commodities</v>
      </c>
      <c r="F6763" s="100">
        <v>7.7699999999999991E-2</v>
      </c>
      <c r="G6763" s="101">
        <v>3.85</v>
      </c>
      <c r="H6763" s="98">
        <v>0.24077999999999999</v>
      </c>
      <c r="I6763" s="20">
        <f t="shared" si="632"/>
        <v>1</v>
      </c>
      <c r="J6763" s="102">
        <f t="shared" si="633"/>
        <v>2.0181818181818179E-2</v>
      </c>
      <c r="K6763" s="102">
        <f t="shared" si="634"/>
        <v>8.3818498969258984E-2</v>
      </c>
      <c r="L6763" s="96">
        <f t="shared" si="635"/>
        <v>7.7699999999999991E-2</v>
      </c>
    </row>
    <row r="6764" spans="1:12" ht="13.95" customHeight="1" x14ac:dyDescent="0.3">
      <c r="A6764" s="94">
        <v>45565</v>
      </c>
      <c r="B6764" s="57" t="s">
        <v>278</v>
      </c>
      <c r="C6764" s="57" t="s">
        <v>121</v>
      </c>
      <c r="D6764" s="19" t="str">
        <f t="shared" si="630"/>
        <v>Commodities</v>
      </c>
      <c r="E6764" s="19" t="str">
        <f t="shared" si="631"/>
        <v>Commodities</v>
      </c>
      <c r="F6764" s="100">
        <v>7.3499999999999996E-2</v>
      </c>
      <c r="G6764" s="101">
        <v>3.8340000000000001</v>
      </c>
      <c r="H6764" s="98">
        <v>0.25158000000000003</v>
      </c>
      <c r="I6764" s="20">
        <f t="shared" si="632"/>
        <v>1</v>
      </c>
      <c r="J6764" s="102">
        <f t="shared" si="633"/>
        <v>1.9170579029733958E-2</v>
      </c>
      <c r="K6764" s="102">
        <f t="shared" si="634"/>
        <v>7.6200727521003084E-2</v>
      </c>
      <c r="L6764" s="96">
        <f t="shared" si="635"/>
        <v>7.3499999999999996E-2</v>
      </c>
    </row>
    <row r="6765" spans="1:12" ht="13.95" customHeight="1" x14ac:dyDescent="0.3">
      <c r="A6765" s="94">
        <v>45596</v>
      </c>
      <c r="B6765" s="57" t="s">
        <v>278</v>
      </c>
      <c r="C6765" s="57" t="s">
        <v>121</v>
      </c>
      <c r="D6765" s="19" t="str">
        <f t="shared" si="630"/>
        <v>Commodities</v>
      </c>
      <c r="E6765" s="19" t="str">
        <f t="shared" si="631"/>
        <v>Commodities</v>
      </c>
      <c r="F6765" s="100">
        <v>7.4469999999999995E-2</v>
      </c>
      <c r="G6765" s="101">
        <v>4.0949999999999998</v>
      </c>
      <c r="H6765" s="98">
        <v>0.24087</v>
      </c>
      <c r="I6765" s="20">
        <f t="shared" si="632"/>
        <v>1</v>
      </c>
      <c r="J6765" s="102">
        <f t="shared" si="633"/>
        <v>1.8185592185592184E-2</v>
      </c>
      <c r="K6765" s="102">
        <f t="shared" si="634"/>
        <v>7.5499614670121576E-2</v>
      </c>
      <c r="L6765" s="96">
        <f t="shared" si="635"/>
        <v>7.4469999999999995E-2</v>
      </c>
    </row>
    <row r="6766" spans="1:12" ht="13.95" customHeight="1" x14ac:dyDescent="0.3">
      <c r="A6766" s="94">
        <v>45626</v>
      </c>
      <c r="B6766" s="57" t="s">
        <v>278</v>
      </c>
      <c r="C6766" s="57" t="s">
        <v>121</v>
      </c>
      <c r="D6766" s="19" t="str">
        <f t="shared" si="630"/>
        <v>Commodities</v>
      </c>
      <c r="E6766" s="19" t="str">
        <f t="shared" si="631"/>
        <v>Commodities</v>
      </c>
      <c r="F6766" s="100">
        <v>8.3480000000000013E-2</v>
      </c>
      <c r="G6766" s="101">
        <v>3.9929999999999999</v>
      </c>
      <c r="H6766" s="98">
        <v>0.23979</v>
      </c>
      <c r="I6766" s="20">
        <f t="shared" si="632"/>
        <v>1</v>
      </c>
      <c r="J6766" s="102">
        <f t="shared" si="633"/>
        <v>2.0906586526421241E-2</v>
      </c>
      <c r="K6766" s="102">
        <f t="shared" si="634"/>
        <v>8.7187065876063397E-2</v>
      </c>
      <c r="L6766" s="96">
        <f t="shared" si="635"/>
        <v>8.3480000000000013E-2</v>
      </c>
    </row>
    <row r="6767" spans="1:12" ht="13.95" customHeight="1" x14ac:dyDescent="0.3">
      <c r="A6767" s="94">
        <v>45657</v>
      </c>
      <c r="B6767" s="57" t="s">
        <v>278</v>
      </c>
      <c r="C6767" s="57" t="s">
        <v>121</v>
      </c>
      <c r="D6767" s="19" t="str">
        <f t="shared" si="630"/>
        <v>Commodities</v>
      </c>
      <c r="E6767" s="19" t="str">
        <f t="shared" si="631"/>
        <v>Commodities</v>
      </c>
      <c r="F6767" s="100">
        <v>8.2560000000000008E-2</v>
      </c>
      <c r="G6767" s="101">
        <v>3.81</v>
      </c>
      <c r="H6767" s="98">
        <v>0.24693999999999999</v>
      </c>
      <c r="I6767" s="20">
        <f t="shared" si="632"/>
        <v>1</v>
      </c>
      <c r="J6767" s="102">
        <f t="shared" si="633"/>
        <v>2.166929133858268E-2</v>
      </c>
      <c r="K6767" s="102">
        <f t="shared" si="634"/>
        <v>8.7751240538522235E-2</v>
      </c>
      <c r="L6767" s="96">
        <f t="shared" si="635"/>
        <v>8.2560000000000008E-2</v>
      </c>
    </row>
    <row r="6768" spans="1:12" ht="13.95" customHeight="1" x14ac:dyDescent="0.3">
      <c r="A6768" s="94">
        <v>45688</v>
      </c>
      <c r="B6768" s="57" t="s">
        <v>278</v>
      </c>
      <c r="C6768" s="57" t="s">
        <v>121</v>
      </c>
      <c r="D6768" s="19" t="str">
        <f t="shared" si="630"/>
        <v>Commodities</v>
      </c>
      <c r="E6768" s="19" t="str">
        <f t="shared" si="631"/>
        <v>Commodities</v>
      </c>
      <c r="F6768" s="100">
        <v>8.1359999999999988E-2</v>
      </c>
      <c r="G6768" s="101">
        <v>3.84</v>
      </c>
      <c r="H6768" s="98">
        <v>0.25370999999999999</v>
      </c>
      <c r="I6768" s="20">
        <f t="shared" si="632"/>
        <v>1</v>
      </c>
      <c r="J6768" s="102">
        <f t="shared" si="633"/>
        <v>2.1187499999999998E-2</v>
      </c>
      <c r="K6768" s="102">
        <f t="shared" si="634"/>
        <v>8.3510701194276921E-2</v>
      </c>
      <c r="L6768" s="96">
        <f t="shared" si="635"/>
        <v>8.1359999999999988E-2</v>
      </c>
    </row>
    <row r="6769" spans="1:12" ht="13.95" customHeight="1" x14ac:dyDescent="0.3">
      <c r="A6769" s="94">
        <v>45716</v>
      </c>
      <c r="B6769" s="57" t="s">
        <v>278</v>
      </c>
      <c r="C6769" s="57" t="s">
        <v>121</v>
      </c>
      <c r="D6769" s="19" t="str">
        <f t="shared" si="630"/>
        <v>Commodities</v>
      </c>
      <c r="E6769" s="19" t="str">
        <f t="shared" si="631"/>
        <v>Commodities</v>
      </c>
      <c r="F6769" s="100">
        <v>8.0210000000000004E-2</v>
      </c>
      <c r="G6769" s="101">
        <v>3.7120000000000002</v>
      </c>
      <c r="H6769" s="98">
        <v>0.26343</v>
      </c>
      <c r="I6769" s="20">
        <f t="shared" si="632"/>
        <v>1</v>
      </c>
      <c r="J6769" s="102">
        <f t="shared" si="633"/>
        <v>2.1608297413793102E-2</v>
      </c>
      <c r="K6769" s="102">
        <f t="shared" si="634"/>
        <v>8.2026714549569529E-2</v>
      </c>
      <c r="L6769" s="96">
        <f t="shared" si="635"/>
        <v>8.0210000000000004E-2</v>
      </c>
    </row>
    <row r="6770" spans="1:12" ht="13.95" customHeight="1" x14ac:dyDescent="0.3">
      <c r="A6770" s="94">
        <v>45747</v>
      </c>
      <c r="B6770" s="57" t="s">
        <v>278</v>
      </c>
      <c r="C6770" s="57" t="s">
        <v>121</v>
      </c>
      <c r="D6770" s="19" t="str">
        <f t="shared" si="630"/>
        <v>Commodities</v>
      </c>
      <c r="E6770" s="19" t="str">
        <f t="shared" si="631"/>
        <v>Commodities</v>
      </c>
      <c r="F6770" s="100">
        <v>7.8840000000000007E-2</v>
      </c>
      <c r="G6770" s="101">
        <v>3.7410000000000001</v>
      </c>
      <c r="H6770" s="98">
        <v>0.25655</v>
      </c>
      <c r="I6770" s="20">
        <f t="shared" si="632"/>
        <v>1</v>
      </c>
      <c r="J6770" s="102">
        <f t="shared" si="633"/>
        <v>2.1074578989574981E-2</v>
      </c>
      <c r="K6770" s="102">
        <f t="shared" si="634"/>
        <v>8.2146088441142004E-2</v>
      </c>
      <c r="L6770" s="96">
        <f t="shared" si="635"/>
        <v>7.8840000000000007E-2</v>
      </c>
    </row>
    <row r="6771" spans="1:12" ht="13.95" customHeight="1" x14ac:dyDescent="0.3">
      <c r="A6771" s="94">
        <v>45777</v>
      </c>
      <c r="B6771" s="57" t="s">
        <v>278</v>
      </c>
      <c r="C6771" s="57" t="s">
        <v>121</v>
      </c>
      <c r="D6771" s="19" t="str">
        <f t="shared" si="630"/>
        <v>Commodities</v>
      </c>
      <c r="E6771" s="19" t="str">
        <f t="shared" si="631"/>
        <v>Commodities</v>
      </c>
      <c r="F6771" s="100">
        <v>6.1830000000000003E-2</v>
      </c>
      <c r="G6771" s="101">
        <v>4.1029999999999998</v>
      </c>
      <c r="H6771" s="98">
        <v>0.24654999999999999</v>
      </c>
      <c r="I6771" s="20">
        <f t="shared" si="632"/>
        <v>1</v>
      </c>
      <c r="J6771" s="102">
        <f t="shared" si="633"/>
        <v>1.5069461369729469E-2</v>
      </c>
      <c r="K6771" s="102">
        <f t="shared" si="634"/>
        <v>6.112131969064883E-2</v>
      </c>
      <c r="L6771" s="96">
        <f t="shared" si="635"/>
        <v>6.1830000000000003E-2</v>
      </c>
    </row>
    <row r="6772" spans="1:12" ht="13.95" customHeight="1" x14ac:dyDescent="0.3">
      <c r="A6772" s="94">
        <v>45808</v>
      </c>
      <c r="B6772" s="57" t="s">
        <v>278</v>
      </c>
      <c r="C6772" s="57" t="s">
        <v>121</v>
      </c>
      <c r="D6772" s="19" t="str">
        <f t="shared" si="630"/>
        <v>Commodities</v>
      </c>
      <c r="E6772" s="19" t="str">
        <f t="shared" si="631"/>
        <v>Commodities</v>
      </c>
      <c r="F6772" s="100">
        <v>6.2689999999999996E-2</v>
      </c>
      <c r="G6772" s="101">
        <v>4.423</v>
      </c>
      <c r="H6772" s="98">
        <v>0.23647000000000001</v>
      </c>
      <c r="I6772" s="20">
        <f t="shared" si="632"/>
        <v>1</v>
      </c>
      <c r="J6772" s="102">
        <f t="shared" si="633"/>
        <v>1.4173637802396562E-2</v>
      </c>
      <c r="K6772" s="102">
        <f t="shared" si="634"/>
        <v>5.9938418414160616E-2</v>
      </c>
      <c r="L6772" s="96">
        <f t="shared" si="635"/>
        <v>6.2689999999999996E-2</v>
      </c>
    </row>
    <row r="6773" spans="1:12" ht="13.95" customHeight="1" x14ac:dyDescent="0.3">
      <c r="A6773" s="94">
        <v>45838</v>
      </c>
      <c r="B6773" s="57" t="s">
        <v>278</v>
      </c>
      <c r="C6773" s="57" t="s">
        <v>121</v>
      </c>
      <c r="D6773" s="19" t="str">
        <f t="shared" si="630"/>
        <v>Commodities</v>
      </c>
      <c r="E6773" s="19" t="str">
        <f t="shared" si="631"/>
        <v>Commodities</v>
      </c>
      <c r="F6773" s="100">
        <v>6.4560000000000006E-2</v>
      </c>
      <c r="G6773" s="101">
        <v>4.2329999999999997</v>
      </c>
      <c r="H6773" s="98">
        <v>0.23154</v>
      </c>
      <c r="I6773" s="20">
        <f t="shared" si="632"/>
        <v>1</v>
      </c>
      <c r="J6773" s="102">
        <f t="shared" si="633"/>
        <v>1.5251594613749116E-2</v>
      </c>
      <c r="K6773" s="102">
        <f t="shared" si="634"/>
        <v>6.5870236735549439E-2</v>
      </c>
      <c r="L6773" s="96">
        <f t="shared" si="635"/>
        <v>6.4560000000000006E-2</v>
      </c>
    </row>
    <row r="6774" spans="1:12" ht="13.95" customHeight="1" x14ac:dyDescent="0.3">
      <c r="A6774" s="94">
        <v>45869</v>
      </c>
      <c r="B6774" s="57" t="s">
        <v>278</v>
      </c>
      <c r="C6774" s="57" t="s">
        <v>121</v>
      </c>
      <c r="D6774" s="19" t="str">
        <f t="shared" si="630"/>
        <v>Commodities</v>
      </c>
      <c r="E6774" s="19" t="str">
        <f t="shared" si="631"/>
        <v>Commodities</v>
      </c>
      <c r="F6774" s="100">
        <v>7.0099999999999996E-2</v>
      </c>
      <c r="G6774" s="101">
        <v>4.6680000000000001</v>
      </c>
      <c r="H6774" s="98">
        <v>0.22503000000000001</v>
      </c>
      <c r="I6774" s="20">
        <f t="shared" si="632"/>
        <v>1</v>
      </c>
      <c r="J6774" s="102">
        <f t="shared" si="633"/>
        <v>1.501713796058269E-2</v>
      </c>
      <c r="K6774" s="102">
        <f t="shared" si="634"/>
        <v>6.6733937522031231E-2</v>
      </c>
      <c r="L6774" s="96">
        <f t="shared" si="635"/>
        <v>7.0099999999999996E-2</v>
      </c>
    </row>
    <row r="6775" spans="1:12" ht="13.95" customHeight="1" x14ac:dyDescent="0.3">
      <c r="A6775" s="94">
        <v>45900</v>
      </c>
      <c r="B6775" s="57" t="s">
        <v>278</v>
      </c>
      <c r="C6775" s="57" t="s">
        <v>121</v>
      </c>
      <c r="D6775" s="19" t="str">
        <f t="shared" si="630"/>
        <v>Commodities</v>
      </c>
      <c r="E6775" s="19" t="str">
        <f t="shared" si="631"/>
        <v>Commodities</v>
      </c>
      <c r="F6775" s="100">
        <v>6.4229999999999995E-2</v>
      </c>
      <c r="G6775" s="101">
        <v>3.8180000000000001</v>
      </c>
      <c r="H6775" s="98">
        <v>0.21795</v>
      </c>
      <c r="I6775" s="20">
        <f t="shared" si="632"/>
        <v>1</v>
      </c>
      <c r="J6775" s="102">
        <f t="shared" si="633"/>
        <v>1.6822943949711889E-2</v>
      </c>
      <c r="K6775" s="102">
        <f t="shared" si="634"/>
        <v>7.7187171138847849E-2</v>
      </c>
      <c r="L6775" s="96">
        <f t="shared" si="635"/>
        <v>6.4229999999999995E-2</v>
      </c>
    </row>
    <row r="6776" spans="1:12" ht="13.95" customHeight="1" x14ac:dyDescent="0.3">
      <c r="A6776" s="94">
        <v>45930</v>
      </c>
      <c r="B6776" s="57" t="s">
        <v>278</v>
      </c>
      <c r="C6776" s="57" t="s">
        <v>121</v>
      </c>
      <c r="D6776" s="19" t="str">
        <f t="shared" si="630"/>
        <v>Commodities</v>
      </c>
      <c r="E6776" s="19" t="str">
        <f t="shared" si="631"/>
        <v>Commodities</v>
      </c>
      <c r="F6776" s="100">
        <v>6.318E-2</v>
      </c>
      <c r="G6776" s="101">
        <v>4.4569999999999999</v>
      </c>
      <c r="H6776" s="98">
        <v>0.21074000000000001</v>
      </c>
      <c r="I6776" s="20">
        <f t="shared" si="632"/>
        <v>1</v>
      </c>
      <c r="J6776" s="102">
        <f t="shared" si="633"/>
        <v>1.4175454341485304E-2</v>
      </c>
      <c r="K6776" s="102">
        <f t="shared" si="634"/>
        <v>6.7265134011033997E-2</v>
      </c>
      <c r="L6776" s="96">
        <f t="shared" si="635"/>
        <v>6.318E-2</v>
      </c>
    </row>
    <row r="6777" spans="1:12" ht="13.95" customHeight="1" x14ac:dyDescent="0.3">
      <c r="A6777" s="94">
        <v>45961</v>
      </c>
      <c r="B6777" s="57" t="s">
        <v>278</v>
      </c>
      <c r="C6777" s="57" t="s">
        <v>121</v>
      </c>
      <c r="D6777" s="19" t="str">
        <f t="shared" si="630"/>
        <v>Commodities</v>
      </c>
      <c r="E6777" s="19" t="str">
        <f t="shared" si="631"/>
        <v>Commodities</v>
      </c>
      <c r="F6777" s="100">
        <v>5.8440000000000013E-2</v>
      </c>
      <c r="G6777" s="101">
        <v>4.5460000000000003</v>
      </c>
      <c r="H6777" s="98">
        <v>0.19686999999999999</v>
      </c>
      <c r="I6777" s="20">
        <f t="shared" si="632"/>
        <v>1</v>
      </c>
      <c r="J6777" s="102">
        <f t="shared" si="633"/>
        <v>1.2855257369115709E-2</v>
      </c>
      <c r="K6777" s="102">
        <f t="shared" si="634"/>
        <v>6.5298203734015889E-2</v>
      </c>
      <c r="L6777" s="96">
        <f t="shared" si="635"/>
        <v>5.8440000000000013E-2</v>
      </c>
    </row>
    <row r="6778" spans="1:12" ht="13.95" customHeight="1" x14ac:dyDescent="0.3">
      <c r="A6778" s="94">
        <v>45991</v>
      </c>
      <c r="B6778" s="57" t="s">
        <v>278</v>
      </c>
      <c r="C6778" s="57" t="s">
        <v>121</v>
      </c>
      <c r="D6778" s="19" t="str">
        <f t="shared" si="630"/>
        <v>Commodities</v>
      </c>
      <c r="E6778" s="19" t="str">
        <f t="shared" si="631"/>
        <v>Commodities</v>
      </c>
      <c r="F6778" s="100">
        <v>5.8630000000000002E-2</v>
      </c>
      <c r="G6778" s="101">
        <v>5.2779999999999996</v>
      </c>
      <c r="H6778" s="98">
        <v>0.19242999999999999</v>
      </c>
      <c r="I6778" s="20">
        <f t="shared" si="632"/>
        <v>1</v>
      </c>
      <c r="J6778" s="102">
        <f t="shared" si="633"/>
        <v>1.1108374384236454E-2</v>
      </c>
      <c r="K6778" s="102">
        <f t="shared" si="634"/>
        <v>5.7726832532538873E-2</v>
      </c>
      <c r="L6778" s="96">
        <f t="shared" si="635"/>
        <v>5.8630000000000002E-2</v>
      </c>
    </row>
    <row r="6779" spans="1:12" ht="13.95" customHeight="1" x14ac:dyDescent="0.3">
      <c r="A6779" s="94">
        <v>46022</v>
      </c>
      <c r="B6779" s="57" t="s">
        <v>278</v>
      </c>
      <c r="C6779" s="57" t="s">
        <v>121</v>
      </c>
      <c r="D6779" s="19" t="str">
        <f t="shared" si="630"/>
        <v>Commodities</v>
      </c>
      <c r="E6779" s="19" t="str">
        <f t="shared" si="631"/>
        <v>Commodities</v>
      </c>
      <c r="F6779" s="100">
        <v>5.7639999999999997E-2</v>
      </c>
      <c r="G6779" s="101">
        <v>5.5780000000000003</v>
      </c>
      <c r="H6779" s="98">
        <v>0.17560000000000001</v>
      </c>
      <c r="I6779" s="20">
        <f t="shared" si="632"/>
        <v>1</v>
      </c>
      <c r="J6779" s="102">
        <f t="shared" si="633"/>
        <v>1.0333452850484042E-2</v>
      </c>
      <c r="K6779" s="102">
        <f t="shared" si="634"/>
        <v>5.8846542428724613E-2</v>
      </c>
      <c r="L6779" s="96">
        <f t="shared" si="635"/>
        <v>5.7639999999999997E-2</v>
      </c>
    </row>
    <row r="6780" spans="1:12" ht="13.95" customHeight="1" x14ac:dyDescent="0.3">
      <c r="A6780" s="94">
        <v>46053</v>
      </c>
      <c r="B6780" s="57" t="s">
        <v>278</v>
      </c>
      <c r="C6780" s="57" t="s">
        <v>121</v>
      </c>
      <c r="D6780" s="19" t="str">
        <f t="shared" si="630"/>
        <v>Commodities</v>
      </c>
      <c r="E6780" s="19" t="str">
        <f t="shared" si="631"/>
        <v>Commodities</v>
      </c>
      <c r="F6780" s="100">
        <v>6.3099999999999989E-2</v>
      </c>
      <c r="G6780" s="101">
        <v>6.8289999999999997</v>
      </c>
      <c r="H6780" s="98">
        <v>0.17891000000000001</v>
      </c>
      <c r="I6780" s="20">
        <f t="shared" si="632"/>
        <v>1</v>
      </c>
      <c r="J6780" s="102">
        <f t="shared" si="633"/>
        <v>9.2400058573729668E-3</v>
      </c>
      <c r="K6780" s="102">
        <f t="shared" si="634"/>
        <v>5.164611177336631E-2</v>
      </c>
      <c r="L6780" s="96">
        <f t="shared" si="635"/>
        <v>6.3099999999999989E-2</v>
      </c>
    </row>
    <row r="6781" spans="1:12" ht="13.95" customHeight="1" x14ac:dyDescent="0.3">
      <c r="A6781" s="94">
        <v>46081</v>
      </c>
      <c r="B6781" s="57" t="s">
        <v>278</v>
      </c>
      <c r="C6781" s="57" t="s">
        <v>121</v>
      </c>
      <c r="D6781" s="19" t="str">
        <f t="shared" si="630"/>
        <v>Commodities</v>
      </c>
      <c r="E6781" s="19" t="str">
        <f t="shared" si="631"/>
        <v>Commodities</v>
      </c>
      <c r="F6781" s="100">
        <v>6.3189999999999996E-2</v>
      </c>
      <c r="G6781" s="101">
        <v>6.798</v>
      </c>
      <c r="H6781" s="98">
        <v>0.17832999999999999</v>
      </c>
      <c r="I6781" s="20">
        <f t="shared" si="632"/>
        <v>1</v>
      </c>
      <c r="J6781" s="102">
        <f t="shared" si="633"/>
        <v>9.2953809944101191E-3</v>
      </c>
      <c r="K6781" s="102">
        <f t="shared" si="634"/>
        <v>5.2124606036057418E-2</v>
      </c>
      <c r="L6781" s="96">
        <f t="shared" si="635"/>
        <v>6.3189999999999996E-2</v>
      </c>
    </row>
    <row r="6782" spans="1:12" ht="13.95" customHeight="1" x14ac:dyDescent="0.3">
      <c r="A6782" s="94">
        <v>46112</v>
      </c>
      <c r="B6782" s="57" t="s">
        <v>278</v>
      </c>
      <c r="C6782" s="57" t="s">
        <v>121</v>
      </c>
      <c r="D6782" s="19" t="str">
        <f t="shared" si="630"/>
        <v>Commodities</v>
      </c>
      <c r="E6782" s="19" t="str">
        <f t="shared" si="631"/>
        <v>Commodities</v>
      </c>
      <c r="F6782" s="100">
        <v>7.8960000000000002E-2</v>
      </c>
      <c r="G6782" s="101">
        <v>5.4939999999999998</v>
      </c>
      <c r="H6782" s="98">
        <v>0.23779</v>
      </c>
      <c r="I6782" s="20">
        <f t="shared" si="632"/>
        <v>1</v>
      </c>
      <c r="J6782" s="102">
        <f t="shared" si="633"/>
        <v>1.4372042227884966E-2</v>
      </c>
      <c r="K6782" s="102">
        <f t="shared" si="634"/>
        <v>6.0440061515980345E-2</v>
      </c>
      <c r="L6782" s="96">
        <f t="shared" si="635"/>
        <v>7.8960000000000002E-2</v>
      </c>
    </row>
    <row r="6783" spans="1:12" ht="13.95" customHeight="1" x14ac:dyDescent="0.3">
      <c r="A6783" s="94">
        <v>46142</v>
      </c>
      <c r="B6783" s="57" t="s">
        <v>278</v>
      </c>
      <c r="C6783" s="57" t="s">
        <v>121</v>
      </c>
      <c r="D6783" s="19" t="str">
        <f t="shared" si="630"/>
        <v>Commodities</v>
      </c>
      <c r="E6783" s="19" t="str">
        <f t="shared" si="631"/>
        <v>Commodities</v>
      </c>
      <c r="F6783" s="100">
        <v>8.3080000000000001E-2</v>
      </c>
      <c r="G6783" s="101">
        <v>4.399</v>
      </c>
      <c r="H6783" s="98">
        <v>0.25009999999999999</v>
      </c>
      <c r="I6783" s="20">
        <f t="shared" si="632"/>
        <v>1</v>
      </c>
      <c r="J6783" s="102">
        <f t="shared" si="633"/>
        <v>1.8886110479654467E-2</v>
      </c>
      <c r="K6783" s="102">
        <f t="shared" si="634"/>
        <v>7.5514236224128214E-2</v>
      </c>
      <c r="L6783" s="96">
        <f t="shared" si="635"/>
        <v>8.3080000000000001E-2</v>
      </c>
    </row>
    <row r="6784" spans="1:12" ht="13.95" customHeight="1" x14ac:dyDescent="0.3">
      <c r="A6784" s="94">
        <v>46173</v>
      </c>
      <c r="B6784" s="57" t="s">
        <v>278</v>
      </c>
      <c r="C6784" s="57" t="s">
        <v>121</v>
      </c>
      <c r="D6784" s="19" t="str">
        <f t="shared" si="630"/>
        <v>Commodities</v>
      </c>
      <c r="E6784" s="19" t="str">
        <f t="shared" si="631"/>
        <v>Commodities</v>
      </c>
      <c r="F6784" s="100">
        <v>7.6700000000000004E-2</v>
      </c>
      <c r="G6784" s="101">
        <v>4.3979999999999997</v>
      </c>
      <c r="H6784" s="98">
        <v>0.24606</v>
      </c>
      <c r="I6784" s="20">
        <f t="shared" si="632"/>
        <v>1</v>
      </c>
      <c r="J6784" s="102">
        <f t="shared" si="633"/>
        <v>1.743974533879036E-2</v>
      </c>
      <c r="K6784" s="102">
        <f t="shared" si="634"/>
        <v>7.0875986908844835E-2</v>
      </c>
      <c r="L6784" s="96">
        <f t="shared" si="635"/>
        <v>7.6700000000000004E-2</v>
      </c>
    </row>
    <row r="6785" spans="1:12" ht="13.95" customHeight="1" x14ac:dyDescent="0.3">
      <c r="A6785" s="94">
        <v>46203</v>
      </c>
      <c r="B6785" s="57" t="s">
        <v>278</v>
      </c>
      <c r="C6785" s="57" t="s">
        <v>121</v>
      </c>
      <c r="D6785" s="19" t="str">
        <f t="shared" si="630"/>
        <v>Commodities</v>
      </c>
      <c r="E6785" s="19" t="str">
        <f t="shared" si="631"/>
        <v>Commodities</v>
      </c>
      <c r="F6785" s="100">
        <v>6.9739999999999996E-2</v>
      </c>
      <c r="G6785" s="101">
        <v>4.2290000000000001</v>
      </c>
      <c r="H6785" s="98">
        <v>0.24035999999999999</v>
      </c>
      <c r="I6785" s="20">
        <f t="shared" si="632"/>
        <v>1</v>
      </c>
      <c r="J6785" s="102">
        <f t="shared" si="633"/>
        <v>1.6490896192953415E-2</v>
      </c>
      <c r="K6785" s="102">
        <f t="shared" si="634"/>
        <v>6.8609153740029183E-2</v>
      </c>
      <c r="L6785" s="96">
        <f t="shared" si="635"/>
        <v>6.9739999999999996E-2</v>
      </c>
    </row>
    <row r="6786" spans="1:12" ht="13.95" customHeight="1" x14ac:dyDescent="0.3">
      <c r="A6786" s="94">
        <v>46234</v>
      </c>
      <c r="B6786" s="57" t="s">
        <v>278</v>
      </c>
      <c r="C6786" s="57" t="s">
        <v>121</v>
      </c>
      <c r="D6786" s="19" t="str">
        <f t="shared" si="630"/>
        <v>Commodities</v>
      </c>
      <c r="E6786" s="19" t="str">
        <f t="shared" si="631"/>
        <v>Commodities</v>
      </c>
      <c r="F6786" s="100">
        <v>7.7420000000000003E-2</v>
      </c>
      <c r="G6786" s="101">
        <v>4.774</v>
      </c>
      <c r="H6786" s="98">
        <v>0.23519000000000001</v>
      </c>
      <c r="I6786" s="20">
        <f t="shared" si="632"/>
        <v>1</v>
      </c>
      <c r="J6786" s="102">
        <f t="shared" si="633"/>
        <v>1.6217008797653958E-2</v>
      </c>
      <c r="K6786" s="102">
        <f t="shared" si="634"/>
        <v>6.8952799003588403E-2</v>
      </c>
      <c r="L6786" s="96">
        <f t="shared" si="635"/>
        <v>7.7420000000000003E-2</v>
      </c>
    </row>
    <row r="6787" spans="1:12" ht="13.95" customHeight="1" x14ac:dyDescent="0.3">
      <c r="A6787" s="94">
        <v>46265</v>
      </c>
      <c r="B6787" s="57" t="s">
        <v>278</v>
      </c>
      <c r="C6787" s="57" t="s">
        <v>121</v>
      </c>
      <c r="D6787" s="19" t="str">
        <f t="shared" si="630"/>
        <v>Commodities</v>
      </c>
      <c r="E6787" s="19" t="str">
        <f t="shared" si="631"/>
        <v>Commodities</v>
      </c>
      <c r="F6787" s="100">
        <v>8.1069999999999989E-2</v>
      </c>
      <c r="G6787" s="101">
        <v>4.6660000000000004</v>
      </c>
      <c r="H6787" s="98">
        <v>0.24179</v>
      </c>
      <c r="I6787" s="20">
        <f t="shared" si="632"/>
        <v>1</v>
      </c>
      <c r="J6787" s="102">
        <f t="shared" si="633"/>
        <v>1.7374624946420912E-2</v>
      </c>
      <c r="K6787" s="102">
        <f t="shared" si="634"/>
        <v>7.1858327252661031E-2</v>
      </c>
      <c r="L6787" s="96">
        <f t="shared" si="635"/>
        <v>8.1069999999999989E-2</v>
      </c>
    </row>
    <row r="6788" spans="1:12" ht="13.95" customHeight="1" x14ac:dyDescent="0.3">
      <c r="A6788" s="94">
        <v>46295</v>
      </c>
      <c r="B6788" s="57" t="s">
        <v>278</v>
      </c>
      <c r="C6788" s="57" t="s">
        <v>121</v>
      </c>
      <c r="D6788" s="19" t="str">
        <f t="shared" si="630"/>
        <v>Commodities</v>
      </c>
      <c r="E6788" s="19" t="str">
        <f t="shared" si="631"/>
        <v>Commodities</v>
      </c>
      <c r="F6788" s="100">
        <v>8.2979999999999998E-2</v>
      </c>
      <c r="G6788" s="101">
        <v>4.6929999999999996</v>
      </c>
      <c r="H6788" s="98">
        <v>0.24109</v>
      </c>
      <c r="I6788" s="20">
        <f t="shared" si="632"/>
        <v>1</v>
      </c>
      <c r="J6788" s="102">
        <f t="shared" si="633"/>
        <v>1.7681653526528875E-2</v>
      </c>
      <c r="K6788" s="102">
        <f t="shared" si="634"/>
        <v>7.334046839988749E-2</v>
      </c>
      <c r="L6788" s="96">
        <f t="shared" si="635"/>
        <v>8.2979999999999998E-2</v>
      </c>
    </row>
    <row r="6789" spans="1:12" ht="13.95" customHeight="1" x14ac:dyDescent="0.3">
      <c r="A6789" s="94">
        <v>45688</v>
      </c>
      <c r="B6789" s="57" t="s">
        <v>258</v>
      </c>
      <c r="C6789" s="57" t="s">
        <v>118</v>
      </c>
      <c r="D6789" s="19" t="str">
        <f t="shared" ref="D6789:D6852" si="636">VLOOKUP(C6789,GicsMap,2,FALSE)</f>
        <v>Cyclicals</v>
      </c>
      <c r="E6789" s="19" t="str">
        <f t="shared" ref="E6789:E6852" si="637">IF(D6789="Cyclicals",IF(COUNTIF(GlobalList,B6789)&gt;0,"WEG &amp; Embraer","Cyclicals ex-WEG &amp; Embraer"),D6789)</f>
        <v>Cyclicals ex-WEG &amp; Embraer</v>
      </c>
      <c r="F6789" s="100">
        <v>2.7000000000000001E-3</v>
      </c>
      <c r="G6789" s="101">
        <v>6.6260000000000003</v>
      </c>
      <c r="H6789" s="98">
        <v>0.28872999999999999</v>
      </c>
      <c r="I6789" s="20">
        <f t="shared" ref="I6789:I6852" si="638">IF(AND(ISNUMBER(G6789),ISNUMBER(H6789),G6789&gt;=PEmin,G6789&lt;=PEmax,H6789&gt;=ROEmin,H6789&lt;=ROEmax),1,0)</f>
        <v>1</v>
      </c>
      <c r="J6789" s="102">
        <f t="shared" ref="J6789:J6852" si="639">IF(I6789=1,F6789/G6789,0)</f>
        <v>4.0748566254150318E-4</v>
      </c>
      <c r="K6789" s="102">
        <f t="shared" ref="K6789:K6852" si="640">IF(I6789=1,J6789/H6789,0)</f>
        <v>1.4113035103435847E-3</v>
      </c>
      <c r="L6789" s="96">
        <f t="shared" ref="L6789:L6852" si="641">I6789*F6789</f>
        <v>2.7000000000000001E-3</v>
      </c>
    </row>
    <row r="6790" spans="1:12" ht="13.95" customHeight="1" x14ac:dyDescent="0.3">
      <c r="A6790" s="94">
        <v>45716</v>
      </c>
      <c r="B6790" s="57" t="s">
        <v>258</v>
      </c>
      <c r="C6790" s="57" t="s">
        <v>118</v>
      </c>
      <c r="D6790" s="19" t="str">
        <f t="shared" si="636"/>
        <v>Cyclicals</v>
      </c>
      <c r="E6790" s="19" t="str">
        <f t="shared" si="637"/>
        <v>Cyclicals ex-WEG &amp; Embraer</v>
      </c>
      <c r="F6790" s="100">
        <v>2.47E-3</v>
      </c>
      <c r="G6790" s="101">
        <v>5.9690000000000003</v>
      </c>
      <c r="H6790" s="98">
        <v>0.28621999999999997</v>
      </c>
      <c r="I6790" s="20">
        <f t="shared" si="638"/>
        <v>1</v>
      </c>
      <c r="J6790" s="102">
        <f t="shared" si="639"/>
        <v>4.138046573965488E-4</v>
      </c>
      <c r="K6790" s="102">
        <f t="shared" si="640"/>
        <v>1.4457573104484272E-3</v>
      </c>
      <c r="L6790" s="96">
        <f t="shared" si="641"/>
        <v>2.47E-3</v>
      </c>
    </row>
    <row r="6791" spans="1:12" ht="13.95" customHeight="1" x14ac:dyDescent="0.3">
      <c r="A6791" s="94">
        <v>45747</v>
      </c>
      <c r="B6791" s="57" t="s">
        <v>258</v>
      </c>
      <c r="C6791" s="57" t="s">
        <v>118</v>
      </c>
      <c r="D6791" s="19" t="str">
        <f t="shared" si="636"/>
        <v>Cyclicals</v>
      </c>
      <c r="E6791" s="19" t="str">
        <f t="shared" si="637"/>
        <v>Cyclicals ex-WEG &amp; Embraer</v>
      </c>
      <c r="F6791" s="100">
        <v>1.9499999999999999E-3</v>
      </c>
      <c r="G6791" s="101">
        <v>5.0010000000000003</v>
      </c>
      <c r="H6791" s="98">
        <v>0.29033999999999999</v>
      </c>
      <c r="I6791" s="20">
        <f t="shared" si="638"/>
        <v>1</v>
      </c>
      <c r="J6791" s="102">
        <f t="shared" si="639"/>
        <v>3.8992201559688057E-4</v>
      </c>
      <c r="K6791" s="102">
        <f t="shared" si="640"/>
        <v>1.342984141340775E-3</v>
      </c>
      <c r="L6791" s="96">
        <f t="shared" si="641"/>
        <v>1.9499999999999999E-3</v>
      </c>
    </row>
    <row r="6792" spans="1:12" ht="13.95" customHeight="1" x14ac:dyDescent="0.3">
      <c r="A6792" s="94">
        <v>45777</v>
      </c>
      <c r="B6792" s="57" t="s">
        <v>258</v>
      </c>
      <c r="C6792" s="57" t="s">
        <v>118</v>
      </c>
      <c r="D6792" s="19" t="str">
        <f t="shared" si="636"/>
        <v>Cyclicals</v>
      </c>
      <c r="E6792" s="19" t="str">
        <f t="shared" si="637"/>
        <v>Cyclicals ex-WEG &amp; Embraer</v>
      </c>
      <c r="F6792" s="100">
        <v>2.16E-3</v>
      </c>
      <c r="G6792" s="101">
        <v>5.6920000000000002</v>
      </c>
      <c r="H6792" s="98">
        <v>0.28775000000000001</v>
      </c>
      <c r="I6792" s="20">
        <f t="shared" si="638"/>
        <v>1</v>
      </c>
      <c r="J6792" s="102">
        <f t="shared" si="639"/>
        <v>3.7947997189037244E-4</v>
      </c>
      <c r="K6792" s="102">
        <f t="shared" si="640"/>
        <v>1.3187835686893916E-3</v>
      </c>
      <c r="L6792" s="96">
        <f t="shared" si="641"/>
        <v>2.16E-3</v>
      </c>
    </row>
    <row r="6793" spans="1:12" ht="13.95" customHeight="1" x14ac:dyDescent="0.3">
      <c r="A6793" s="94">
        <v>45808</v>
      </c>
      <c r="B6793" s="57" t="s">
        <v>258</v>
      </c>
      <c r="C6793" s="57" t="s">
        <v>118</v>
      </c>
      <c r="D6793" s="19" t="str">
        <f t="shared" si="636"/>
        <v>Cyclicals</v>
      </c>
      <c r="E6793" s="19" t="str">
        <f t="shared" si="637"/>
        <v>Cyclicals ex-WEG &amp; Embraer</v>
      </c>
      <c r="F6793" s="100">
        <v>2.2200000000000002E-3</v>
      </c>
      <c r="G6793" s="101">
        <v>6.0350000000000001</v>
      </c>
      <c r="H6793" s="98">
        <v>0.29232000000000002</v>
      </c>
      <c r="I6793" s="20">
        <f t="shared" si="638"/>
        <v>1</v>
      </c>
      <c r="J6793" s="102">
        <f t="shared" si="639"/>
        <v>3.6785418392709196E-4</v>
      </c>
      <c r="K6793" s="102">
        <f t="shared" si="640"/>
        <v>1.2583955388857824E-3</v>
      </c>
      <c r="L6793" s="96">
        <f t="shared" si="641"/>
        <v>2.2200000000000002E-3</v>
      </c>
    </row>
    <row r="6794" spans="1:12" ht="13.95" customHeight="1" x14ac:dyDescent="0.3">
      <c r="A6794" s="94">
        <v>45838</v>
      </c>
      <c r="B6794" s="57" t="s">
        <v>258</v>
      </c>
      <c r="C6794" s="57" t="s">
        <v>118</v>
      </c>
      <c r="D6794" s="19" t="str">
        <f t="shared" si="636"/>
        <v>Cyclicals</v>
      </c>
      <c r="E6794" s="19" t="str">
        <f t="shared" si="637"/>
        <v>Cyclicals ex-WEG &amp; Embraer</v>
      </c>
      <c r="F6794" s="100">
        <v>2.47E-3</v>
      </c>
      <c r="G6794" s="101">
        <v>6.7649999999999997</v>
      </c>
      <c r="H6794" s="98">
        <v>0.28166999999999998</v>
      </c>
      <c r="I6794" s="20">
        <f t="shared" si="638"/>
        <v>1</v>
      </c>
      <c r="J6794" s="102">
        <f t="shared" si="639"/>
        <v>3.6511456023651147E-4</v>
      </c>
      <c r="K6794" s="102">
        <f t="shared" si="640"/>
        <v>1.2962493706696187E-3</v>
      </c>
      <c r="L6794" s="96">
        <f t="shared" si="641"/>
        <v>2.47E-3</v>
      </c>
    </row>
    <row r="6795" spans="1:12" ht="13.95" customHeight="1" x14ac:dyDescent="0.3">
      <c r="A6795" s="94">
        <v>45869</v>
      </c>
      <c r="B6795" s="57" t="s">
        <v>258</v>
      </c>
      <c r="C6795" s="57" t="s">
        <v>118</v>
      </c>
      <c r="D6795" s="19" t="str">
        <f t="shared" si="636"/>
        <v>Cyclicals</v>
      </c>
      <c r="E6795" s="19" t="str">
        <f t="shared" si="637"/>
        <v>Cyclicals ex-WEG &amp; Embraer</v>
      </c>
      <c r="F6795" s="100">
        <v>2.6800000000000001E-3</v>
      </c>
      <c r="G6795" s="101">
        <v>6.9509999999999996</v>
      </c>
      <c r="H6795" s="98">
        <v>0.28295999999999999</v>
      </c>
      <c r="I6795" s="20">
        <f t="shared" si="638"/>
        <v>1</v>
      </c>
      <c r="J6795" s="102">
        <f t="shared" si="639"/>
        <v>3.8555603510286295E-4</v>
      </c>
      <c r="K6795" s="102">
        <f t="shared" si="640"/>
        <v>1.3625814076295695E-3</v>
      </c>
      <c r="L6795" s="96">
        <f t="shared" si="641"/>
        <v>2.6800000000000001E-3</v>
      </c>
    </row>
    <row r="6796" spans="1:12" ht="13.95" customHeight="1" x14ac:dyDescent="0.3">
      <c r="A6796" s="94">
        <v>45900</v>
      </c>
      <c r="B6796" s="57" t="s">
        <v>258</v>
      </c>
      <c r="C6796" s="57" t="s">
        <v>118</v>
      </c>
      <c r="D6796" s="19" t="str">
        <f t="shared" si="636"/>
        <v>Cyclicals</v>
      </c>
      <c r="E6796" s="19" t="str">
        <f t="shared" si="637"/>
        <v>Cyclicals ex-WEG &amp; Embraer</v>
      </c>
      <c r="F6796" s="100">
        <v>2.8700000000000002E-3</v>
      </c>
      <c r="G6796" s="101">
        <v>7.7229999999999999</v>
      </c>
      <c r="H6796" s="98">
        <v>0.28502</v>
      </c>
      <c r="I6796" s="20">
        <f t="shared" si="638"/>
        <v>1</v>
      </c>
      <c r="J6796" s="102">
        <f t="shared" si="639"/>
        <v>3.7161724718373694E-4</v>
      </c>
      <c r="K6796" s="102">
        <f t="shared" si="640"/>
        <v>1.3038286688082834E-3</v>
      </c>
      <c r="L6796" s="96">
        <f t="shared" si="641"/>
        <v>2.8700000000000002E-3</v>
      </c>
    </row>
    <row r="6797" spans="1:12" ht="13.95" customHeight="1" x14ac:dyDescent="0.3">
      <c r="A6797" s="94">
        <v>45930</v>
      </c>
      <c r="B6797" s="57" t="s">
        <v>258</v>
      </c>
      <c r="C6797" s="57" t="s">
        <v>118</v>
      </c>
      <c r="D6797" s="19" t="str">
        <f t="shared" si="636"/>
        <v>Cyclicals</v>
      </c>
      <c r="E6797" s="19" t="str">
        <f t="shared" si="637"/>
        <v>Cyclicals ex-WEG &amp; Embraer</v>
      </c>
      <c r="F6797" s="100">
        <v>2.6800000000000001E-3</v>
      </c>
      <c r="G6797" s="101">
        <v>7.3470000000000004</v>
      </c>
      <c r="H6797" s="98">
        <v>0.28743000000000002</v>
      </c>
      <c r="I6797" s="20">
        <f t="shared" si="638"/>
        <v>1</v>
      </c>
      <c r="J6797" s="102">
        <f t="shared" si="639"/>
        <v>3.6477473798829455E-4</v>
      </c>
      <c r="K6797" s="102">
        <f t="shared" si="640"/>
        <v>1.2690906933454911E-3</v>
      </c>
      <c r="L6797" s="96">
        <f t="shared" si="641"/>
        <v>2.6800000000000001E-3</v>
      </c>
    </row>
    <row r="6798" spans="1:12" ht="13.95" customHeight="1" x14ac:dyDescent="0.3">
      <c r="A6798" s="94">
        <v>45961</v>
      </c>
      <c r="B6798" s="57" t="s">
        <v>258</v>
      </c>
      <c r="C6798" s="57" t="s">
        <v>118</v>
      </c>
      <c r="D6798" s="19" t="str">
        <f t="shared" si="636"/>
        <v>Cyclicals</v>
      </c>
      <c r="E6798" s="19" t="str">
        <f t="shared" si="637"/>
        <v>Cyclicals ex-WEG &amp; Embraer</v>
      </c>
      <c r="F6798" s="100">
        <v>2.33E-3</v>
      </c>
      <c r="G6798" s="101">
        <v>6.5129999999999999</v>
      </c>
      <c r="H6798" s="98">
        <v>0.28327999999999998</v>
      </c>
      <c r="I6798" s="20">
        <f t="shared" si="638"/>
        <v>1</v>
      </c>
      <c r="J6798" s="102">
        <f t="shared" si="639"/>
        <v>3.5774604636880088E-4</v>
      </c>
      <c r="K6798" s="102">
        <f t="shared" si="640"/>
        <v>1.2628708216916157E-3</v>
      </c>
      <c r="L6798" s="96">
        <f t="shared" si="641"/>
        <v>2.33E-3</v>
      </c>
    </row>
    <row r="6799" spans="1:12" ht="13.95" customHeight="1" x14ac:dyDescent="0.3">
      <c r="A6799" s="94">
        <v>45991</v>
      </c>
      <c r="B6799" s="57" t="s">
        <v>258</v>
      </c>
      <c r="C6799" s="57" t="s">
        <v>118</v>
      </c>
      <c r="D6799" s="19" t="str">
        <f t="shared" si="636"/>
        <v>Cyclicals</v>
      </c>
      <c r="E6799" s="19" t="str">
        <f t="shared" si="637"/>
        <v>Cyclicals ex-WEG &amp; Embraer</v>
      </c>
      <c r="F6799" s="100">
        <v>1.7899999999999999E-3</v>
      </c>
      <c r="G6799" s="101">
        <v>5.5250000000000004</v>
      </c>
      <c r="H6799" s="98">
        <v>0.27289000000000002</v>
      </c>
      <c r="I6799" s="20">
        <f t="shared" si="638"/>
        <v>1</v>
      </c>
      <c r="J6799" s="102">
        <f t="shared" si="639"/>
        <v>3.2398190045248866E-4</v>
      </c>
      <c r="K6799" s="102">
        <f t="shared" si="640"/>
        <v>1.1872252572556292E-3</v>
      </c>
      <c r="L6799" s="96">
        <f t="shared" si="641"/>
        <v>1.7899999999999999E-3</v>
      </c>
    </row>
    <row r="6800" spans="1:12" ht="13.95" customHeight="1" x14ac:dyDescent="0.3">
      <c r="A6800" s="94">
        <v>46022</v>
      </c>
      <c r="B6800" s="57" t="s">
        <v>258</v>
      </c>
      <c r="C6800" s="57" t="s">
        <v>118</v>
      </c>
      <c r="D6800" s="19" t="str">
        <f t="shared" si="636"/>
        <v>Cyclicals</v>
      </c>
      <c r="E6800" s="19" t="str">
        <f t="shared" si="637"/>
        <v>Cyclicals ex-WEG &amp; Embraer</v>
      </c>
      <c r="F6800" s="100">
        <v>1.8400000000000001E-3</v>
      </c>
      <c r="G6800" s="101">
        <v>5.9470000000000001</v>
      </c>
      <c r="H6800" s="98">
        <v>0.27782000000000001</v>
      </c>
      <c r="I6800" s="20">
        <f t="shared" si="638"/>
        <v>1</v>
      </c>
      <c r="J6800" s="102">
        <f t="shared" si="639"/>
        <v>3.0939969732638308E-4</v>
      </c>
      <c r="K6800" s="102">
        <f t="shared" si="640"/>
        <v>1.1136696325908253E-3</v>
      </c>
      <c r="L6800" s="96">
        <f t="shared" si="641"/>
        <v>1.8400000000000001E-3</v>
      </c>
    </row>
    <row r="6801" spans="1:12" ht="13.95" customHeight="1" x14ac:dyDescent="0.3">
      <c r="A6801" s="94">
        <v>46053</v>
      </c>
      <c r="B6801" s="57" t="s">
        <v>258</v>
      </c>
      <c r="C6801" s="57" t="s">
        <v>118</v>
      </c>
      <c r="D6801" s="19" t="str">
        <f t="shared" si="636"/>
        <v>Cyclicals</v>
      </c>
      <c r="E6801" s="19" t="str">
        <f t="shared" si="637"/>
        <v>Cyclicals ex-WEG &amp; Embraer</v>
      </c>
      <c r="F6801" s="100">
        <v>1.7799999999999999E-3</v>
      </c>
      <c r="G6801" s="101">
        <v>6.2</v>
      </c>
      <c r="H6801" s="98">
        <v>0.27562999999999999</v>
      </c>
      <c r="I6801" s="20">
        <f t="shared" si="638"/>
        <v>1</v>
      </c>
      <c r="J6801" s="102">
        <f t="shared" si="639"/>
        <v>2.8709677419354838E-4</v>
      </c>
      <c r="K6801" s="102">
        <f t="shared" si="640"/>
        <v>1.0416020541796915E-3</v>
      </c>
      <c r="L6801" s="96">
        <f t="shared" si="641"/>
        <v>1.7799999999999999E-3</v>
      </c>
    </row>
    <row r="6802" spans="1:12" ht="13.95" customHeight="1" x14ac:dyDescent="0.3">
      <c r="A6802" s="94">
        <v>46081</v>
      </c>
      <c r="B6802" s="57" t="s">
        <v>258</v>
      </c>
      <c r="C6802" s="57" t="s">
        <v>118</v>
      </c>
      <c r="D6802" s="19" t="str">
        <f t="shared" si="636"/>
        <v>Cyclicals</v>
      </c>
      <c r="E6802" s="19" t="str">
        <f t="shared" si="637"/>
        <v>Cyclicals ex-WEG &amp; Embraer</v>
      </c>
      <c r="F6802" s="100">
        <v>1.82E-3</v>
      </c>
      <c r="G6802" s="101">
        <v>6.52</v>
      </c>
      <c r="H6802" s="98">
        <v>0.27400999999999998</v>
      </c>
      <c r="I6802" s="20">
        <f t="shared" si="638"/>
        <v>1</v>
      </c>
      <c r="J6802" s="102">
        <f t="shared" si="639"/>
        <v>2.7914110429447855E-4</v>
      </c>
      <c r="K6802" s="102">
        <f t="shared" si="640"/>
        <v>1.0187259745793166E-3</v>
      </c>
      <c r="L6802" s="96">
        <f t="shared" si="641"/>
        <v>1.82E-3</v>
      </c>
    </row>
    <row r="6803" spans="1:12" ht="13.95" customHeight="1" x14ac:dyDescent="0.3">
      <c r="A6803" s="94">
        <v>46112</v>
      </c>
      <c r="B6803" s="57" t="s">
        <v>258</v>
      </c>
      <c r="C6803" s="57" t="s">
        <v>118</v>
      </c>
      <c r="D6803" s="19" t="str">
        <f t="shared" si="636"/>
        <v>Cyclicals</v>
      </c>
      <c r="E6803" s="19" t="str">
        <f t="shared" si="637"/>
        <v>Cyclicals ex-WEG &amp; Embraer</v>
      </c>
      <c r="F6803" s="100">
        <v>1.66E-3</v>
      </c>
      <c r="G6803" s="101">
        <v>5.9139999999999997</v>
      </c>
      <c r="H6803" s="98">
        <v>0.27462999999999999</v>
      </c>
      <c r="I6803" s="20">
        <f t="shared" si="638"/>
        <v>1</v>
      </c>
      <c r="J6803" s="102">
        <f t="shared" si="639"/>
        <v>2.8068988840040585E-4</v>
      </c>
      <c r="K6803" s="102">
        <f t="shared" si="640"/>
        <v>1.0220656461435598E-3</v>
      </c>
      <c r="L6803" s="96">
        <f t="shared" si="641"/>
        <v>1.66E-3</v>
      </c>
    </row>
    <row r="6804" spans="1:12" ht="13.95" customHeight="1" x14ac:dyDescent="0.3">
      <c r="A6804" s="94">
        <v>46142</v>
      </c>
      <c r="B6804" s="57" t="s">
        <v>258</v>
      </c>
      <c r="C6804" s="57" t="s">
        <v>118</v>
      </c>
      <c r="D6804" s="19" t="str">
        <f t="shared" si="636"/>
        <v>Cyclicals</v>
      </c>
      <c r="E6804" s="19" t="str">
        <f t="shared" si="637"/>
        <v>Cyclicals ex-WEG &amp; Embraer</v>
      </c>
      <c r="F6804" s="100">
        <v>1.81E-3</v>
      </c>
      <c r="G6804" s="101">
        <v>6.4</v>
      </c>
      <c r="H6804" s="98">
        <v>0.29047000000000001</v>
      </c>
      <c r="I6804" s="20">
        <f t="shared" si="638"/>
        <v>1</v>
      </c>
      <c r="J6804" s="102">
        <f t="shared" si="639"/>
        <v>2.8281249999999997E-4</v>
      </c>
      <c r="K6804" s="102">
        <f t="shared" si="640"/>
        <v>9.7363755293145579E-4</v>
      </c>
      <c r="L6804" s="96">
        <f t="shared" si="641"/>
        <v>1.81E-3</v>
      </c>
    </row>
    <row r="6805" spans="1:12" ht="13.95" customHeight="1" x14ac:dyDescent="0.3">
      <c r="A6805" s="94">
        <v>46173</v>
      </c>
      <c r="B6805" s="57" t="s">
        <v>258</v>
      </c>
      <c r="C6805" s="57" t="s">
        <v>118</v>
      </c>
      <c r="D6805" s="19" t="str">
        <f t="shared" si="636"/>
        <v>Cyclicals</v>
      </c>
      <c r="E6805" s="19" t="str">
        <f t="shared" si="637"/>
        <v>Cyclicals ex-WEG &amp; Embraer</v>
      </c>
      <c r="F6805" s="100">
        <v>1.83E-3</v>
      </c>
      <c r="G6805" s="101">
        <v>5.8949999999999996</v>
      </c>
      <c r="H6805" s="98">
        <v>0.29078999999999999</v>
      </c>
      <c r="I6805" s="20">
        <f t="shared" si="638"/>
        <v>1</v>
      </c>
      <c r="J6805" s="102">
        <f t="shared" si="639"/>
        <v>3.1043256997455472E-4</v>
      </c>
      <c r="K6805" s="102">
        <f t="shared" si="640"/>
        <v>1.0675489871541481E-3</v>
      </c>
      <c r="L6805" s="96">
        <f t="shared" si="641"/>
        <v>1.83E-3</v>
      </c>
    </row>
    <row r="6806" spans="1:12" ht="13.95" customHeight="1" x14ac:dyDescent="0.3">
      <c r="A6806" s="94">
        <v>46203</v>
      </c>
      <c r="B6806" s="57" t="s">
        <v>258</v>
      </c>
      <c r="C6806" s="57" t="s">
        <v>118</v>
      </c>
      <c r="D6806" s="19" t="str">
        <f t="shared" si="636"/>
        <v>Cyclicals</v>
      </c>
      <c r="E6806" s="19" t="str">
        <f t="shared" si="637"/>
        <v>Cyclicals ex-WEG &amp; Embraer</v>
      </c>
      <c r="F6806" s="100">
        <v>1.82E-3</v>
      </c>
      <c r="G6806" s="101">
        <v>5.7969999999999997</v>
      </c>
      <c r="H6806" s="98">
        <v>0.29142000000000001</v>
      </c>
      <c r="I6806" s="20">
        <f t="shared" si="638"/>
        <v>1</v>
      </c>
      <c r="J6806" s="102">
        <f t="shared" si="639"/>
        <v>3.1395549422114891E-4</v>
      </c>
      <c r="K6806" s="102">
        <f t="shared" si="640"/>
        <v>1.0773299506593539E-3</v>
      </c>
      <c r="L6806" s="96">
        <f t="shared" si="641"/>
        <v>1.82E-3</v>
      </c>
    </row>
    <row r="6807" spans="1:12" ht="13.95" customHeight="1" x14ac:dyDescent="0.3">
      <c r="A6807" s="94">
        <v>46234</v>
      </c>
      <c r="B6807" s="57" t="s">
        <v>258</v>
      </c>
      <c r="C6807" s="57" t="s">
        <v>118</v>
      </c>
      <c r="D6807" s="19" t="str">
        <f t="shared" si="636"/>
        <v>Cyclicals</v>
      </c>
      <c r="E6807" s="19" t="str">
        <f t="shared" si="637"/>
        <v>Cyclicals ex-WEG &amp; Embraer</v>
      </c>
      <c r="F6807" s="100">
        <v>1.56E-3</v>
      </c>
      <c r="G6807" s="101">
        <v>5.0659999999999998</v>
      </c>
      <c r="H6807" s="98">
        <v>0.28766000000000003</v>
      </c>
      <c r="I6807" s="20">
        <f t="shared" si="638"/>
        <v>1</v>
      </c>
      <c r="J6807" s="102">
        <f t="shared" si="639"/>
        <v>3.0793525463876825E-4</v>
      </c>
      <c r="K6807" s="102">
        <f t="shared" si="640"/>
        <v>1.0704833992865473E-3</v>
      </c>
      <c r="L6807" s="96">
        <f t="shared" si="641"/>
        <v>1.56E-3</v>
      </c>
    </row>
    <row r="6808" spans="1:12" ht="13.95" customHeight="1" x14ac:dyDescent="0.3">
      <c r="A6808" s="94">
        <v>46265</v>
      </c>
      <c r="B6808" s="57" t="s">
        <v>258</v>
      </c>
      <c r="C6808" s="57" t="s">
        <v>118</v>
      </c>
      <c r="D6808" s="19" t="str">
        <f t="shared" si="636"/>
        <v>Cyclicals</v>
      </c>
      <c r="E6808" s="19" t="str">
        <f t="shared" si="637"/>
        <v>Cyclicals ex-WEG &amp; Embraer</v>
      </c>
      <c r="F6808" s="100">
        <v>1.31E-3</v>
      </c>
      <c r="G6808" s="101">
        <v>4.57</v>
      </c>
      <c r="H6808" s="98">
        <v>0.26301999999999998</v>
      </c>
      <c r="I6808" s="20">
        <f t="shared" si="638"/>
        <v>1</v>
      </c>
      <c r="J6808" s="102">
        <f t="shared" si="639"/>
        <v>2.8665207877461702E-4</v>
      </c>
      <c r="K6808" s="102">
        <f t="shared" si="640"/>
        <v>1.0898489802091743E-3</v>
      </c>
      <c r="L6808" s="96">
        <f t="shared" si="641"/>
        <v>1.31E-3</v>
      </c>
    </row>
    <row r="6809" spans="1:12" ht="13.95" customHeight="1" x14ac:dyDescent="0.3">
      <c r="A6809" s="94">
        <v>46295</v>
      </c>
      <c r="B6809" s="57" t="s">
        <v>258</v>
      </c>
      <c r="C6809" s="57" t="s">
        <v>118</v>
      </c>
      <c r="D6809" s="19" t="str">
        <f t="shared" si="636"/>
        <v>Cyclicals</v>
      </c>
      <c r="E6809" s="19" t="str">
        <f t="shared" si="637"/>
        <v>Cyclicals ex-WEG &amp; Embraer</v>
      </c>
      <c r="F6809" s="100">
        <v>1.17E-3</v>
      </c>
      <c r="G6809" s="101">
        <v>4.6180000000000003</v>
      </c>
      <c r="H6809" s="98">
        <v>0.24881</v>
      </c>
      <c r="I6809" s="20">
        <f t="shared" si="638"/>
        <v>1</v>
      </c>
      <c r="J6809" s="102">
        <f t="shared" si="639"/>
        <v>2.5335643135556519E-4</v>
      </c>
      <c r="K6809" s="102">
        <f t="shared" si="640"/>
        <v>1.0182727034908773E-3</v>
      </c>
      <c r="L6809" s="96">
        <f t="shared" si="641"/>
        <v>1.17E-3</v>
      </c>
    </row>
    <row r="6810" spans="1:12" ht="13.95" customHeight="1" x14ac:dyDescent="0.3">
      <c r="A6810" s="94">
        <v>44561</v>
      </c>
      <c r="B6810" s="57" t="s">
        <v>393</v>
      </c>
      <c r="C6810" s="57" t="s">
        <v>119</v>
      </c>
      <c r="D6810" s="19" t="str">
        <f t="shared" si="636"/>
        <v>Cyclicals</v>
      </c>
      <c r="E6810" s="19" t="str">
        <f t="shared" si="637"/>
        <v>Cyclicals ex-WEG &amp; Embraer</v>
      </c>
      <c r="F6810" s="100">
        <v>4.2999999999999999E-4</v>
      </c>
      <c r="G6810" s="101">
        <v>9.4719999999999995</v>
      </c>
      <c r="H6810" s="98">
        <v>0.13650000000000001</v>
      </c>
      <c r="I6810" s="20">
        <f t="shared" si="638"/>
        <v>1</v>
      </c>
      <c r="J6810" s="102">
        <f t="shared" si="639"/>
        <v>4.5396959459459463E-5</v>
      </c>
      <c r="K6810" s="102">
        <f t="shared" si="640"/>
        <v>3.3257845757845759E-4</v>
      </c>
      <c r="L6810" s="96">
        <f t="shared" si="641"/>
        <v>4.2999999999999999E-4</v>
      </c>
    </row>
    <row r="6811" spans="1:12" ht="13.95" customHeight="1" x14ac:dyDescent="0.3">
      <c r="A6811" s="94">
        <v>44592</v>
      </c>
      <c r="B6811" s="57" t="s">
        <v>393</v>
      </c>
      <c r="C6811" s="57" t="s">
        <v>119</v>
      </c>
      <c r="D6811" s="19" t="str">
        <f t="shared" si="636"/>
        <v>Cyclicals</v>
      </c>
      <c r="E6811" s="19" t="str">
        <f t="shared" si="637"/>
        <v>Cyclicals ex-WEG &amp; Embraer</v>
      </c>
      <c r="F6811" s="100">
        <v>3.4000000000000002E-4</v>
      </c>
      <c r="G6811" s="101">
        <v>7.9130000000000003</v>
      </c>
      <c r="H6811" s="98">
        <v>0.13650000000000001</v>
      </c>
      <c r="I6811" s="20">
        <f t="shared" si="638"/>
        <v>1</v>
      </c>
      <c r="J6811" s="102">
        <f t="shared" si="639"/>
        <v>4.2967269050928852E-5</v>
      </c>
      <c r="K6811" s="102">
        <f t="shared" si="640"/>
        <v>3.1477852784563259E-4</v>
      </c>
      <c r="L6811" s="96">
        <f t="shared" si="641"/>
        <v>3.4000000000000002E-4</v>
      </c>
    </row>
    <row r="6812" spans="1:12" ht="13.95" customHeight="1" x14ac:dyDescent="0.3">
      <c r="A6812" s="94">
        <v>44620</v>
      </c>
      <c r="B6812" s="57" t="s">
        <v>393</v>
      </c>
      <c r="C6812" s="57" t="s">
        <v>119</v>
      </c>
      <c r="D6812" s="19" t="str">
        <f t="shared" si="636"/>
        <v>Cyclicals</v>
      </c>
      <c r="E6812" s="19" t="str">
        <f t="shared" si="637"/>
        <v>Cyclicals ex-WEG &amp; Embraer</v>
      </c>
      <c r="F6812" s="100">
        <v>2.9E-4</v>
      </c>
      <c r="G6812" s="101">
        <v>6.6029999999999998</v>
      </c>
      <c r="H6812" s="98">
        <v>0.13650000000000001</v>
      </c>
      <c r="I6812" s="20">
        <f t="shared" si="638"/>
        <v>1</v>
      </c>
      <c r="J6812" s="102">
        <f t="shared" si="639"/>
        <v>4.3919430561865821E-5</v>
      </c>
      <c r="K6812" s="102">
        <f t="shared" si="640"/>
        <v>3.2175407005029905E-4</v>
      </c>
      <c r="L6812" s="96">
        <f t="shared" si="641"/>
        <v>2.9E-4</v>
      </c>
    </row>
    <row r="6813" spans="1:12" ht="13.95" customHeight="1" x14ac:dyDescent="0.3">
      <c r="A6813" s="94">
        <v>44651</v>
      </c>
      <c r="B6813" s="57" t="s">
        <v>393</v>
      </c>
      <c r="C6813" s="57" t="s">
        <v>119</v>
      </c>
      <c r="D6813" s="19" t="str">
        <f t="shared" si="636"/>
        <v>Cyclicals</v>
      </c>
      <c r="E6813" s="19" t="str">
        <f t="shared" si="637"/>
        <v>Cyclicals ex-WEG &amp; Embraer</v>
      </c>
      <c r="F6813" s="100">
        <v>3.2000000000000003E-4</v>
      </c>
      <c r="G6813" s="101">
        <v>7.4169999999999998</v>
      </c>
      <c r="H6813" s="98">
        <v>0.13027</v>
      </c>
      <c r="I6813" s="20">
        <f t="shared" si="638"/>
        <v>1</v>
      </c>
      <c r="J6813" s="102">
        <f t="shared" si="639"/>
        <v>4.314412835378186E-5</v>
      </c>
      <c r="K6813" s="102">
        <f t="shared" si="640"/>
        <v>3.3119005414740046E-4</v>
      </c>
      <c r="L6813" s="96">
        <f t="shared" si="641"/>
        <v>3.2000000000000003E-4</v>
      </c>
    </row>
    <row r="6814" spans="1:12" ht="13.95" customHeight="1" x14ac:dyDescent="0.3">
      <c r="A6814" s="94">
        <v>44681</v>
      </c>
      <c r="B6814" s="57" t="s">
        <v>393</v>
      </c>
      <c r="C6814" s="57" t="s">
        <v>119</v>
      </c>
      <c r="D6814" s="19" t="str">
        <f t="shared" si="636"/>
        <v>Cyclicals</v>
      </c>
      <c r="E6814" s="19" t="str">
        <f t="shared" si="637"/>
        <v>Cyclicals ex-WEG &amp; Embraer</v>
      </c>
      <c r="F6814" s="100">
        <v>2.9E-4</v>
      </c>
      <c r="G6814" s="101">
        <v>6.1139999999999999</v>
      </c>
      <c r="H6814" s="98">
        <v>0.13098000000000001</v>
      </c>
      <c r="I6814" s="20">
        <f t="shared" si="638"/>
        <v>1</v>
      </c>
      <c r="J6814" s="102">
        <f t="shared" si="639"/>
        <v>4.7432122996401701E-5</v>
      </c>
      <c r="K6814" s="102">
        <f t="shared" si="640"/>
        <v>3.6213256219576806E-4</v>
      </c>
      <c r="L6814" s="96">
        <f t="shared" si="641"/>
        <v>2.9E-4</v>
      </c>
    </row>
    <row r="6815" spans="1:12" ht="13.95" customHeight="1" x14ac:dyDescent="0.3">
      <c r="A6815" s="94">
        <v>44712</v>
      </c>
      <c r="B6815" s="57" t="s">
        <v>393</v>
      </c>
      <c r="C6815" s="57" t="s">
        <v>119</v>
      </c>
      <c r="D6815" s="19" t="str">
        <f t="shared" si="636"/>
        <v>Cyclicals</v>
      </c>
      <c r="E6815" s="19" t="str">
        <f t="shared" si="637"/>
        <v>Cyclicals ex-WEG &amp; Embraer</v>
      </c>
      <c r="F6815" s="100">
        <v>2.9E-4</v>
      </c>
      <c r="G6815" s="101">
        <v>6.5570000000000004</v>
      </c>
      <c r="H6815" s="98">
        <v>0.13793</v>
      </c>
      <c r="I6815" s="20">
        <f t="shared" si="638"/>
        <v>1</v>
      </c>
      <c r="J6815" s="102">
        <f t="shared" si="639"/>
        <v>4.422754308372731E-5</v>
      </c>
      <c r="K6815" s="102">
        <f t="shared" si="640"/>
        <v>3.2065209224771488E-4</v>
      </c>
      <c r="L6815" s="96">
        <f t="shared" si="641"/>
        <v>2.9E-4</v>
      </c>
    </row>
    <row r="6816" spans="1:12" ht="13.95" customHeight="1" x14ac:dyDescent="0.3">
      <c r="A6816" s="94">
        <v>44742</v>
      </c>
      <c r="B6816" s="57" t="s">
        <v>393</v>
      </c>
      <c r="C6816" s="57" t="s">
        <v>119</v>
      </c>
      <c r="D6816" s="19" t="str">
        <f t="shared" si="636"/>
        <v>Cyclicals</v>
      </c>
      <c r="E6816" s="19" t="str">
        <f t="shared" si="637"/>
        <v>Cyclicals ex-WEG &amp; Embraer</v>
      </c>
      <c r="F6816" s="100">
        <v>2.4000000000000001E-4</v>
      </c>
      <c r="G6816" s="101">
        <v>4.8579999999999997</v>
      </c>
      <c r="H6816" s="98">
        <v>0.13994999999999999</v>
      </c>
      <c r="I6816" s="20">
        <f t="shared" si="638"/>
        <v>1</v>
      </c>
      <c r="J6816" s="102">
        <f t="shared" si="639"/>
        <v>4.9403046521202148E-5</v>
      </c>
      <c r="K6816" s="102">
        <f t="shared" si="640"/>
        <v>3.5300497692891854E-4</v>
      </c>
      <c r="L6816" s="96">
        <f t="shared" si="641"/>
        <v>2.4000000000000001E-4</v>
      </c>
    </row>
    <row r="6817" spans="1:12" ht="13.95" customHeight="1" x14ac:dyDescent="0.3">
      <c r="A6817" s="94">
        <v>44773</v>
      </c>
      <c r="B6817" s="57" t="s">
        <v>393</v>
      </c>
      <c r="C6817" s="57" t="s">
        <v>119</v>
      </c>
      <c r="D6817" s="19" t="str">
        <f t="shared" si="636"/>
        <v>Cyclicals</v>
      </c>
      <c r="E6817" s="19" t="str">
        <f t="shared" si="637"/>
        <v>Cyclicals ex-WEG &amp; Embraer</v>
      </c>
      <c r="F6817" s="100">
        <v>2.7999999999999998E-4</v>
      </c>
      <c r="G6817" s="101">
        <v>6.01</v>
      </c>
      <c r="H6817" s="98">
        <v>0.14188999999999999</v>
      </c>
      <c r="I6817" s="20">
        <f t="shared" si="638"/>
        <v>1</v>
      </c>
      <c r="J6817" s="102">
        <f t="shared" si="639"/>
        <v>4.6589018302828617E-5</v>
      </c>
      <c r="K6817" s="102">
        <f t="shared" si="640"/>
        <v>3.2834603074796405E-4</v>
      </c>
      <c r="L6817" s="96">
        <f t="shared" si="641"/>
        <v>2.7999999999999998E-4</v>
      </c>
    </row>
    <row r="6818" spans="1:12" ht="13.95" customHeight="1" x14ac:dyDescent="0.3">
      <c r="A6818" s="94">
        <v>44804</v>
      </c>
      <c r="B6818" s="57" t="s">
        <v>393</v>
      </c>
      <c r="C6818" s="57" t="s">
        <v>119</v>
      </c>
      <c r="D6818" s="19" t="str">
        <f t="shared" si="636"/>
        <v>Cyclicals</v>
      </c>
      <c r="E6818" s="19" t="str">
        <f t="shared" si="637"/>
        <v>Cyclicals ex-WEG &amp; Embraer</v>
      </c>
      <c r="F6818" s="100">
        <v>4.6999999999999999E-4</v>
      </c>
      <c r="G6818" s="101">
        <v>10.420999999999999</v>
      </c>
      <c r="H6818" s="98">
        <v>0.14399999999999999</v>
      </c>
      <c r="I6818" s="20">
        <f t="shared" si="638"/>
        <v>1</v>
      </c>
      <c r="J6818" s="102">
        <f t="shared" si="639"/>
        <v>4.5101237885039826E-5</v>
      </c>
      <c r="K6818" s="102">
        <f t="shared" si="640"/>
        <v>3.1320304086833217E-4</v>
      </c>
      <c r="L6818" s="96">
        <f t="shared" si="641"/>
        <v>4.6999999999999999E-4</v>
      </c>
    </row>
    <row r="6819" spans="1:12" ht="13.95" customHeight="1" x14ac:dyDescent="0.3">
      <c r="A6819" s="94">
        <v>44834</v>
      </c>
      <c r="B6819" s="57" t="s">
        <v>393</v>
      </c>
      <c r="C6819" s="57" t="s">
        <v>119</v>
      </c>
      <c r="D6819" s="19" t="str">
        <f t="shared" si="636"/>
        <v>Cyclicals</v>
      </c>
      <c r="E6819" s="19" t="str">
        <f t="shared" si="637"/>
        <v>Cyclicals ex-WEG &amp; Embraer</v>
      </c>
      <c r="F6819" s="100">
        <v>4.4000000000000002E-4</v>
      </c>
      <c r="G6819" s="101">
        <v>8.032</v>
      </c>
      <c r="H6819" s="98">
        <v>0.20474999999999999</v>
      </c>
      <c r="I6819" s="20">
        <f t="shared" si="638"/>
        <v>1</v>
      </c>
      <c r="J6819" s="102">
        <f t="shared" si="639"/>
        <v>5.4780876494023906E-5</v>
      </c>
      <c r="K6819" s="102">
        <f t="shared" si="640"/>
        <v>2.6755006834688113E-4</v>
      </c>
      <c r="L6819" s="96">
        <f t="shared" si="641"/>
        <v>4.4000000000000002E-4</v>
      </c>
    </row>
    <row r="6820" spans="1:12" ht="13.95" customHeight="1" x14ac:dyDescent="0.3">
      <c r="A6820" s="94">
        <v>44865</v>
      </c>
      <c r="B6820" s="57" t="s">
        <v>393</v>
      </c>
      <c r="C6820" s="57" t="s">
        <v>119</v>
      </c>
      <c r="D6820" s="19" t="str">
        <f t="shared" si="636"/>
        <v>Cyclicals</v>
      </c>
      <c r="E6820" s="19" t="str">
        <f t="shared" si="637"/>
        <v>Cyclicals ex-WEG &amp; Embraer</v>
      </c>
      <c r="F6820" s="100">
        <v>4.0999999999999999E-4</v>
      </c>
      <c r="G6820" s="101">
        <v>7.25</v>
      </c>
      <c r="H6820" s="98">
        <v>0.19993</v>
      </c>
      <c r="I6820" s="20">
        <f t="shared" si="638"/>
        <v>1</v>
      </c>
      <c r="J6820" s="102">
        <f t="shared" si="639"/>
        <v>5.6551724137931037E-5</v>
      </c>
      <c r="K6820" s="102">
        <f t="shared" si="640"/>
        <v>2.8285762085695511E-4</v>
      </c>
      <c r="L6820" s="96">
        <f t="shared" si="641"/>
        <v>4.0999999999999999E-4</v>
      </c>
    </row>
    <row r="6821" spans="1:12" ht="13.95" customHeight="1" x14ac:dyDescent="0.3">
      <c r="A6821" s="94">
        <v>44895</v>
      </c>
      <c r="B6821" s="57" t="s">
        <v>393</v>
      </c>
      <c r="C6821" s="57" t="s">
        <v>119</v>
      </c>
      <c r="D6821" s="19" t="str">
        <f t="shared" si="636"/>
        <v>Cyclicals</v>
      </c>
      <c r="E6821" s="19" t="str">
        <f t="shared" si="637"/>
        <v>Cyclicals ex-WEG &amp; Embraer</v>
      </c>
      <c r="F6821" s="100">
        <v>2.9999999999999997E-4</v>
      </c>
      <c r="G6821" s="101">
        <v>5.101</v>
      </c>
      <c r="H6821" s="98">
        <v>0.20061000000000001</v>
      </c>
      <c r="I6821" s="20">
        <f t="shared" si="638"/>
        <v>1</v>
      </c>
      <c r="J6821" s="102">
        <f t="shared" si="639"/>
        <v>5.8811997647520087E-5</v>
      </c>
      <c r="K6821" s="102">
        <f t="shared" si="640"/>
        <v>2.9316583244863207E-4</v>
      </c>
      <c r="L6821" s="96">
        <f t="shared" si="641"/>
        <v>2.9999999999999997E-4</v>
      </c>
    </row>
    <row r="6822" spans="1:12" ht="13.95" customHeight="1" x14ac:dyDescent="0.3">
      <c r="A6822" s="94">
        <v>44104</v>
      </c>
      <c r="B6822" s="57" t="s">
        <v>281</v>
      </c>
      <c r="C6822" s="57" t="s">
        <v>121</v>
      </c>
      <c r="D6822" s="19" t="str">
        <f t="shared" si="636"/>
        <v>Commodities</v>
      </c>
      <c r="E6822" s="19" t="str">
        <f t="shared" si="637"/>
        <v>Commodities</v>
      </c>
      <c r="F6822" s="100">
        <v>2.725E-3</v>
      </c>
      <c r="G6822" s="101">
        <v>7.1790000000000003</v>
      </c>
      <c r="H6822" s="98">
        <v>0.24055000000000001</v>
      </c>
      <c r="I6822" s="20">
        <f t="shared" si="638"/>
        <v>1</v>
      </c>
      <c r="J6822" s="102">
        <f t="shared" si="639"/>
        <v>3.7957932859729765E-4</v>
      </c>
      <c r="K6822" s="102">
        <f t="shared" si="640"/>
        <v>1.577964367479932E-3</v>
      </c>
      <c r="L6822" s="96">
        <f t="shared" si="641"/>
        <v>2.725E-3</v>
      </c>
    </row>
    <row r="6823" spans="1:12" ht="13.95" customHeight="1" x14ac:dyDescent="0.3">
      <c r="A6823" s="94">
        <v>44135</v>
      </c>
      <c r="B6823" s="57" t="s">
        <v>281</v>
      </c>
      <c r="C6823" s="57" t="s">
        <v>121</v>
      </c>
      <c r="D6823" s="19" t="str">
        <f t="shared" si="636"/>
        <v>Commodities</v>
      </c>
      <c r="E6823" s="19" t="str">
        <f t="shared" si="637"/>
        <v>Commodities</v>
      </c>
      <c r="F6823" s="100">
        <v>2.457E-3</v>
      </c>
      <c r="G6823" s="101">
        <v>6.5609999999999999</v>
      </c>
      <c r="H6823" s="98">
        <v>0.21532000000000001</v>
      </c>
      <c r="I6823" s="20">
        <f t="shared" si="638"/>
        <v>1</v>
      </c>
      <c r="J6823" s="102">
        <f t="shared" si="639"/>
        <v>3.7448559670781893E-4</v>
      </c>
      <c r="K6823" s="102">
        <f t="shared" si="640"/>
        <v>1.7392048890387279E-3</v>
      </c>
      <c r="L6823" s="96">
        <f t="shared" si="641"/>
        <v>2.457E-3</v>
      </c>
    </row>
    <row r="6824" spans="1:12" ht="13.95" customHeight="1" x14ac:dyDescent="0.3">
      <c r="A6824" s="94">
        <v>44165</v>
      </c>
      <c r="B6824" s="57" t="s">
        <v>281</v>
      </c>
      <c r="C6824" s="57" t="s">
        <v>121</v>
      </c>
      <c r="D6824" s="19" t="str">
        <f t="shared" si="636"/>
        <v>Commodities</v>
      </c>
      <c r="E6824" s="19" t="str">
        <f t="shared" si="637"/>
        <v>Commodities</v>
      </c>
      <c r="F6824" s="100">
        <v>3.398E-3</v>
      </c>
      <c r="G6824" s="101">
        <v>9.8879999999999999</v>
      </c>
      <c r="H6824" s="98">
        <v>0.22619</v>
      </c>
      <c r="I6824" s="20">
        <f t="shared" si="638"/>
        <v>1</v>
      </c>
      <c r="J6824" s="102">
        <f t="shared" si="639"/>
        <v>3.4364886731391584E-4</v>
      </c>
      <c r="K6824" s="102">
        <f t="shared" si="640"/>
        <v>1.5192929276887388E-3</v>
      </c>
      <c r="L6824" s="96">
        <f t="shared" si="641"/>
        <v>3.398E-3</v>
      </c>
    </row>
    <row r="6825" spans="1:12" ht="13.95" customHeight="1" x14ac:dyDescent="0.3">
      <c r="A6825" s="94">
        <v>44196</v>
      </c>
      <c r="B6825" s="57" t="s">
        <v>281</v>
      </c>
      <c r="C6825" s="57" t="s">
        <v>121</v>
      </c>
      <c r="D6825" s="19" t="str">
        <f t="shared" si="636"/>
        <v>Commodities</v>
      </c>
      <c r="E6825" s="19" t="str">
        <f t="shared" si="637"/>
        <v>Commodities</v>
      </c>
      <c r="F6825" s="100">
        <v>4.202E-3</v>
      </c>
      <c r="G6825" s="101">
        <v>9.2050000000000001</v>
      </c>
      <c r="H6825" s="98">
        <v>0.32400000000000001</v>
      </c>
      <c r="I6825" s="20">
        <f t="shared" si="638"/>
        <v>1</v>
      </c>
      <c r="J6825" s="102">
        <f t="shared" si="639"/>
        <v>4.5649103747963062E-4</v>
      </c>
      <c r="K6825" s="102">
        <f t="shared" si="640"/>
        <v>1.4089229551840451E-3</v>
      </c>
      <c r="L6825" s="96">
        <f t="shared" si="641"/>
        <v>4.202E-3</v>
      </c>
    </row>
    <row r="6826" spans="1:12" ht="13.95" customHeight="1" x14ac:dyDescent="0.3">
      <c r="A6826" s="94">
        <v>44227</v>
      </c>
      <c r="B6826" s="57" t="s">
        <v>281</v>
      </c>
      <c r="C6826" s="57" t="s">
        <v>121</v>
      </c>
      <c r="D6826" s="19" t="str">
        <f t="shared" si="636"/>
        <v>Commodities</v>
      </c>
      <c r="E6826" s="19" t="str">
        <f t="shared" si="637"/>
        <v>Commodities</v>
      </c>
      <c r="F6826" s="100">
        <v>4.5000000000000014E-3</v>
      </c>
      <c r="G6826" s="101">
        <v>10.768000000000001</v>
      </c>
      <c r="H6826" s="98">
        <v>0.32246999999999998</v>
      </c>
      <c r="I6826" s="20">
        <f t="shared" si="638"/>
        <v>1</v>
      </c>
      <c r="J6826" s="102">
        <f t="shared" si="639"/>
        <v>4.1790490341753352E-4</v>
      </c>
      <c r="K6826" s="102">
        <f t="shared" si="640"/>
        <v>1.2959497113453455E-3</v>
      </c>
      <c r="L6826" s="96">
        <f t="shared" si="641"/>
        <v>4.5000000000000014E-3</v>
      </c>
    </row>
    <row r="6827" spans="1:12" ht="13.95" customHeight="1" x14ac:dyDescent="0.3">
      <c r="A6827" s="94">
        <v>44255</v>
      </c>
      <c r="B6827" s="57" t="s">
        <v>281</v>
      </c>
      <c r="C6827" s="57" t="s">
        <v>121</v>
      </c>
      <c r="D6827" s="19" t="str">
        <f t="shared" si="636"/>
        <v>Commodities</v>
      </c>
      <c r="E6827" s="19" t="str">
        <f t="shared" si="637"/>
        <v>Commodities</v>
      </c>
      <c r="F6827" s="100">
        <v>6.7999999999999996E-3</v>
      </c>
      <c r="G6827" s="101">
        <v>11.282</v>
      </c>
      <c r="H6827" s="98">
        <v>0.27228000000000002</v>
      </c>
      <c r="I6827" s="20">
        <f t="shared" si="638"/>
        <v>1</v>
      </c>
      <c r="J6827" s="102">
        <f t="shared" si="639"/>
        <v>6.0273001240914727E-4</v>
      </c>
      <c r="K6827" s="102">
        <f t="shared" si="640"/>
        <v>2.2136404157820891E-3</v>
      </c>
      <c r="L6827" s="96">
        <f t="shared" si="641"/>
        <v>6.7999999999999996E-3</v>
      </c>
    </row>
    <row r="6828" spans="1:12" ht="13.95" customHeight="1" x14ac:dyDescent="0.3">
      <c r="A6828" s="94">
        <v>44286</v>
      </c>
      <c r="B6828" s="57" t="s">
        <v>281</v>
      </c>
      <c r="C6828" s="57" t="s">
        <v>121</v>
      </c>
      <c r="D6828" s="19" t="str">
        <f t="shared" si="636"/>
        <v>Commodities</v>
      </c>
      <c r="E6828" s="19" t="str">
        <f t="shared" si="637"/>
        <v>Commodities</v>
      </c>
      <c r="F6828" s="100">
        <v>7.1399999999999996E-3</v>
      </c>
      <c r="G6828" s="101">
        <v>10.353999999999999</v>
      </c>
      <c r="H6828" s="98">
        <v>0.25881999999999999</v>
      </c>
      <c r="I6828" s="20">
        <f t="shared" si="638"/>
        <v>1</v>
      </c>
      <c r="J6828" s="102">
        <f t="shared" si="639"/>
        <v>6.895885648058722E-4</v>
      </c>
      <c r="K6828" s="102">
        <f t="shared" si="640"/>
        <v>2.6643557870561479E-3</v>
      </c>
      <c r="L6828" s="96">
        <f t="shared" si="641"/>
        <v>7.1399999999999996E-3</v>
      </c>
    </row>
    <row r="6829" spans="1:12" ht="13.95" customHeight="1" x14ac:dyDescent="0.3">
      <c r="A6829" s="94">
        <v>44316</v>
      </c>
      <c r="B6829" s="57" t="s">
        <v>281</v>
      </c>
      <c r="C6829" s="57" t="s">
        <v>121</v>
      </c>
      <c r="D6829" s="19" t="str">
        <f t="shared" si="636"/>
        <v>Commodities</v>
      </c>
      <c r="E6829" s="19" t="str">
        <f t="shared" si="637"/>
        <v>Commodities</v>
      </c>
      <c r="F6829" s="100">
        <v>6.8700000000000002E-3</v>
      </c>
      <c r="G6829" s="101">
        <v>10.157</v>
      </c>
      <c r="H6829" s="98">
        <v>0.25341999999999998</v>
      </c>
      <c r="I6829" s="20">
        <f t="shared" si="638"/>
        <v>1</v>
      </c>
      <c r="J6829" s="102">
        <f t="shared" si="639"/>
        <v>6.7638082110859504E-4</v>
      </c>
      <c r="K6829" s="102">
        <f t="shared" si="640"/>
        <v>2.669011211066984E-3</v>
      </c>
      <c r="L6829" s="96">
        <f t="shared" si="641"/>
        <v>6.8700000000000002E-3</v>
      </c>
    </row>
    <row r="6830" spans="1:12" ht="13.95" customHeight="1" x14ac:dyDescent="0.3">
      <c r="A6830" s="94">
        <v>44347</v>
      </c>
      <c r="B6830" s="57" t="s">
        <v>281</v>
      </c>
      <c r="C6830" s="57" t="s">
        <v>121</v>
      </c>
      <c r="D6830" s="19" t="str">
        <f t="shared" si="636"/>
        <v>Commodities</v>
      </c>
      <c r="E6830" s="19" t="str">
        <f t="shared" si="637"/>
        <v>Commodities</v>
      </c>
      <c r="F6830" s="100">
        <v>6.9699999999999996E-3</v>
      </c>
      <c r="G6830" s="101">
        <v>11.728</v>
      </c>
      <c r="H6830" s="98">
        <v>0.24793999999999999</v>
      </c>
      <c r="I6830" s="20">
        <f t="shared" si="638"/>
        <v>1</v>
      </c>
      <c r="J6830" s="102">
        <f t="shared" si="639"/>
        <v>5.9430422919508862E-4</v>
      </c>
      <c r="K6830" s="102">
        <f t="shared" si="640"/>
        <v>2.3969679325445215E-3</v>
      </c>
      <c r="L6830" s="96">
        <f t="shared" si="641"/>
        <v>6.9699999999999996E-3</v>
      </c>
    </row>
    <row r="6831" spans="1:12" ht="13.95" customHeight="1" x14ac:dyDescent="0.3">
      <c r="A6831" s="94">
        <v>44377</v>
      </c>
      <c r="B6831" s="57" t="s">
        <v>281</v>
      </c>
      <c r="C6831" s="57" t="s">
        <v>121</v>
      </c>
      <c r="D6831" s="19" t="str">
        <f t="shared" si="636"/>
        <v>Commodities</v>
      </c>
      <c r="E6831" s="19" t="str">
        <f t="shared" si="637"/>
        <v>Commodities</v>
      </c>
      <c r="F6831" s="100">
        <v>6.8600000000000006E-3</v>
      </c>
      <c r="G6831" s="101">
        <v>10.497</v>
      </c>
      <c r="H6831" s="98">
        <v>0.25702999999999998</v>
      </c>
      <c r="I6831" s="20">
        <f t="shared" si="638"/>
        <v>1</v>
      </c>
      <c r="J6831" s="102">
        <f t="shared" si="639"/>
        <v>6.5352005334857587E-4</v>
      </c>
      <c r="K6831" s="102">
        <f t="shared" si="640"/>
        <v>2.5425827854669725E-3</v>
      </c>
      <c r="L6831" s="96">
        <f t="shared" si="641"/>
        <v>6.8600000000000006E-3</v>
      </c>
    </row>
    <row r="6832" spans="1:12" ht="13.95" customHeight="1" x14ac:dyDescent="0.3">
      <c r="A6832" s="94">
        <v>44408</v>
      </c>
      <c r="B6832" s="57" t="s">
        <v>281</v>
      </c>
      <c r="C6832" s="57" t="s">
        <v>121</v>
      </c>
      <c r="D6832" s="19" t="str">
        <f t="shared" si="636"/>
        <v>Commodities</v>
      </c>
      <c r="E6832" s="19" t="str">
        <f t="shared" si="637"/>
        <v>Commodities</v>
      </c>
      <c r="F6832" s="100">
        <v>6.5300000000000002E-3</v>
      </c>
      <c r="G6832" s="101">
        <v>9.0809999999999995</v>
      </c>
      <c r="H6832" s="98">
        <v>0.25762000000000002</v>
      </c>
      <c r="I6832" s="20">
        <f t="shared" si="638"/>
        <v>1</v>
      </c>
      <c r="J6832" s="102">
        <f t="shared" si="639"/>
        <v>7.1908380134346449E-4</v>
      </c>
      <c r="K6832" s="102">
        <f t="shared" si="640"/>
        <v>2.7912576715451612E-3</v>
      </c>
      <c r="L6832" s="96">
        <f t="shared" si="641"/>
        <v>6.5300000000000002E-3</v>
      </c>
    </row>
    <row r="6833" spans="1:12" ht="13.95" customHeight="1" x14ac:dyDescent="0.3">
      <c r="A6833" s="94">
        <v>44439</v>
      </c>
      <c r="B6833" s="57" t="s">
        <v>281</v>
      </c>
      <c r="C6833" s="57" t="s">
        <v>121</v>
      </c>
      <c r="D6833" s="19" t="str">
        <f t="shared" si="636"/>
        <v>Commodities</v>
      </c>
      <c r="E6833" s="19" t="str">
        <f t="shared" si="637"/>
        <v>Commodities</v>
      </c>
      <c r="F6833" s="100">
        <v>7.2399999999999999E-3</v>
      </c>
      <c r="G6833" s="101">
        <v>9.8740000000000006</v>
      </c>
      <c r="H6833" s="98">
        <v>0.24912999999999999</v>
      </c>
      <c r="I6833" s="20">
        <f t="shared" si="638"/>
        <v>1</v>
      </c>
      <c r="J6833" s="102">
        <f t="shared" si="639"/>
        <v>7.3323880899331569E-4</v>
      </c>
      <c r="K6833" s="102">
        <f t="shared" si="640"/>
        <v>2.9431975634942229E-3</v>
      </c>
      <c r="L6833" s="96">
        <f t="shared" si="641"/>
        <v>7.2399999999999999E-3</v>
      </c>
    </row>
    <row r="6834" spans="1:12" ht="13.95" customHeight="1" x14ac:dyDescent="0.3">
      <c r="A6834" s="94">
        <v>44469</v>
      </c>
      <c r="B6834" s="57" t="s">
        <v>281</v>
      </c>
      <c r="C6834" s="57" t="s">
        <v>121</v>
      </c>
      <c r="D6834" s="19" t="str">
        <f t="shared" si="636"/>
        <v>Commodities</v>
      </c>
      <c r="E6834" s="19" t="str">
        <f t="shared" si="637"/>
        <v>Commodities</v>
      </c>
      <c r="F6834" s="100">
        <v>9.7400000000000004E-3</v>
      </c>
      <c r="G6834" s="101">
        <v>11.797000000000001</v>
      </c>
      <c r="H6834" s="98">
        <v>0.26480999999999999</v>
      </c>
      <c r="I6834" s="20">
        <f t="shared" si="638"/>
        <v>1</v>
      </c>
      <c r="J6834" s="102">
        <f t="shared" si="639"/>
        <v>8.2563363567008557E-4</v>
      </c>
      <c r="K6834" s="102">
        <f t="shared" si="640"/>
        <v>3.1178340533593355E-3</v>
      </c>
      <c r="L6834" s="96">
        <f t="shared" si="641"/>
        <v>9.7400000000000004E-3</v>
      </c>
    </row>
    <row r="6835" spans="1:12" ht="13.95" customHeight="1" x14ac:dyDescent="0.3">
      <c r="A6835" s="94">
        <v>44500</v>
      </c>
      <c r="B6835" s="57" t="s">
        <v>281</v>
      </c>
      <c r="C6835" s="57" t="s">
        <v>121</v>
      </c>
      <c r="D6835" s="19" t="str">
        <f t="shared" si="636"/>
        <v>Commodities</v>
      </c>
      <c r="E6835" s="19" t="str">
        <f t="shared" si="637"/>
        <v>Commodities</v>
      </c>
      <c r="F6835" s="100">
        <v>9.8999999999999991E-3</v>
      </c>
      <c r="G6835" s="101">
        <v>10.515000000000001</v>
      </c>
      <c r="H6835" s="98">
        <v>0.26543</v>
      </c>
      <c r="I6835" s="20">
        <f t="shared" si="638"/>
        <v>1</v>
      </c>
      <c r="J6835" s="102">
        <f t="shared" si="639"/>
        <v>9.4151212553494998E-4</v>
      </c>
      <c r="K6835" s="102">
        <f t="shared" si="640"/>
        <v>3.5471202408731113E-3</v>
      </c>
      <c r="L6835" s="96">
        <f t="shared" si="641"/>
        <v>9.8999999999999991E-3</v>
      </c>
    </row>
    <row r="6836" spans="1:12" ht="13.95" customHeight="1" x14ac:dyDescent="0.3">
      <c r="A6836" s="94">
        <v>44530</v>
      </c>
      <c r="B6836" s="57" t="s">
        <v>281</v>
      </c>
      <c r="C6836" s="57" t="s">
        <v>121</v>
      </c>
      <c r="D6836" s="19" t="str">
        <f t="shared" si="636"/>
        <v>Commodities</v>
      </c>
      <c r="E6836" s="19" t="str">
        <f t="shared" si="637"/>
        <v>Commodities</v>
      </c>
      <c r="F6836" s="100">
        <v>8.7299999999999999E-3</v>
      </c>
      <c r="G6836" s="101">
        <v>9.0540000000000003</v>
      </c>
      <c r="H6836" s="98">
        <v>0.25901999999999997</v>
      </c>
      <c r="I6836" s="20">
        <f t="shared" si="638"/>
        <v>1</v>
      </c>
      <c r="J6836" s="102">
        <f t="shared" si="639"/>
        <v>9.642147117296222E-4</v>
      </c>
      <c r="K6836" s="102">
        <f t="shared" si="640"/>
        <v>3.722549269282767E-3</v>
      </c>
      <c r="L6836" s="96">
        <f t="shared" si="641"/>
        <v>8.7299999999999999E-3</v>
      </c>
    </row>
    <row r="6837" spans="1:12" ht="13.95" customHeight="1" x14ac:dyDescent="0.3">
      <c r="A6837" s="94">
        <v>44561</v>
      </c>
      <c r="B6837" s="57" t="s">
        <v>281</v>
      </c>
      <c r="C6837" s="57" t="s">
        <v>121</v>
      </c>
      <c r="D6837" s="19" t="str">
        <f t="shared" si="636"/>
        <v>Commodities</v>
      </c>
      <c r="E6837" s="19" t="str">
        <f t="shared" si="637"/>
        <v>Commodities</v>
      </c>
      <c r="F6837" s="100">
        <v>8.6899999999999998E-3</v>
      </c>
      <c r="G6837" s="101">
        <v>8.9179999999999993</v>
      </c>
      <c r="H6837" s="98">
        <v>0.23998</v>
      </c>
      <c r="I6837" s="20">
        <f t="shared" si="638"/>
        <v>1</v>
      </c>
      <c r="J6837" s="102">
        <f t="shared" si="639"/>
        <v>9.7443372953577036E-4</v>
      </c>
      <c r="K6837" s="102">
        <f t="shared" si="640"/>
        <v>4.0604789129751245E-3</v>
      </c>
      <c r="L6837" s="96">
        <f t="shared" si="641"/>
        <v>8.6899999999999998E-3</v>
      </c>
    </row>
    <row r="6838" spans="1:12" ht="13.95" customHeight="1" x14ac:dyDescent="0.3">
      <c r="A6838" s="94">
        <v>44592</v>
      </c>
      <c r="B6838" s="57" t="s">
        <v>281</v>
      </c>
      <c r="C6838" s="57" t="s">
        <v>121</v>
      </c>
      <c r="D6838" s="19" t="str">
        <f t="shared" si="636"/>
        <v>Commodities</v>
      </c>
      <c r="E6838" s="19" t="str">
        <f t="shared" si="637"/>
        <v>Commodities</v>
      </c>
      <c r="F6838" s="100">
        <v>9.41E-3</v>
      </c>
      <c r="G6838" s="101">
        <v>10.622</v>
      </c>
      <c r="H6838" s="98">
        <v>0.2334</v>
      </c>
      <c r="I6838" s="20">
        <f t="shared" si="638"/>
        <v>1</v>
      </c>
      <c r="J6838" s="102">
        <f t="shared" si="639"/>
        <v>8.8589719450197699E-4</v>
      </c>
      <c r="K6838" s="102">
        <f t="shared" si="640"/>
        <v>3.7956177999227806E-3</v>
      </c>
      <c r="L6838" s="96">
        <f t="shared" si="641"/>
        <v>9.41E-3</v>
      </c>
    </row>
    <row r="6839" spans="1:12" ht="13.95" customHeight="1" x14ac:dyDescent="0.3">
      <c r="A6839" s="94">
        <v>44620</v>
      </c>
      <c r="B6839" s="57" t="s">
        <v>281</v>
      </c>
      <c r="C6839" s="57" t="s">
        <v>121</v>
      </c>
      <c r="D6839" s="19" t="str">
        <f t="shared" si="636"/>
        <v>Commodities</v>
      </c>
      <c r="E6839" s="19" t="str">
        <f t="shared" si="637"/>
        <v>Commodities</v>
      </c>
      <c r="F6839" s="100">
        <v>1.0059999999999999E-2</v>
      </c>
      <c r="G6839" s="101">
        <v>12.154999999999999</v>
      </c>
      <c r="H6839" s="98">
        <v>0.21933</v>
      </c>
      <c r="I6839" s="20">
        <f t="shared" si="638"/>
        <v>1</v>
      </c>
      <c r="J6839" s="102">
        <f t="shared" si="639"/>
        <v>8.2764294529000411E-4</v>
      </c>
      <c r="K6839" s="102">
        <f t="shared" si="640"/>
        <v>3.7735054269365984E-3</v>
      </c>
      <c r="L6839" s="96">
        <f t="shared" si="641"/>
        <v>1.0059999999999999E-2</v>
      </c>
    </row>
    <row r="6840" spans="1:12" ht="13.95" customHeight="1" x14ac:dyDescent="0.3">
      <c r="A6840" s="94">
        <v>44651</v>
      </c>
      <c r="B6840" s="57" t="s">
        <v>281</v>
      </c>
      <c r="C6840" s="57" t="s">
        <v>121</v>
      </c>
      <c r="D6840" s="19" t="str">
        <f t="shared" si="636"/>
        <v>Commodities</v>
      </c>
      <c r="E6840" s="19" t="str">
        <f t="shared" si="637"/>
        <v>Commodities</v>
      </c>
      <c r="F6840" s="100">
        <v>8.8199999999999997E-3</v>
      </c>
      <c r="G6840" s="101">
        <v>9.0489999999999995</v>
      </c>
      <c r="H6840" s="98">
        <v>0.24489</v>
      </c>
      <c r="I6840" s="20">
        <f t="shared" si="638"/>
        <v>1</v>
      </c>
      <c r="J6840" s="102">
        <f t="shared" si="639"/>
        <v>9.7469333628025202E-4</v>
      </c>
      <c r="K6840" s="102">
        <f t="shared" si="640"/>
        <v>3.9801271439432072E-3</v>
      </c>
      <c r="L6840" s="96">
        <f t="shared" si="641"/>
        <v>8.8199999999999997E-3</v>
      </c>
    </row>
    <row r="6841" spans="1:12" ht="13.95" customHeight="1" x14ac:dyDescent="0.3">
      <c r="A6841" s="94">
        <v>44681</v>
      </c>
      <c r="B6841" s="57" t="s">
        <v>281</v>
      </c>
      <c r="C6841" s="57" t="s">
        <v>121</v>
      </c>
      <c r="D6841" s="19" t="str">
        <f t="shared" si="636"/>
        <v>Commodities</v>
      </c>
      <c r="E6841" s="19" t="str">
        <f t="shared" si="637"/>
        <v>Commodities</v>
      </c>
      <c r="F6841" s="100">
        <v>1.112E-2</v>
      </c>
      <c r="G6841" s="101">
        <v>8.7759999999999998</v>
      </c>
      <c r="H6841" s="98">
        <v>0.25042999999999999</v>
      </c>
      <c r="I6841" s="20">
        <f t="shared" si="638"/>
        <v>1</v>
      </c>
      <c r="J6841" s="102">
        <f t="shared" si="639"/>
        <v>1.267092069279854E-3</v>
      </c>
      <c r="K6841" s="102">
        <f t="shared" si="640"/>
        <v>5.0596656521976367E-3</v>
      </c>
      <c r="L6841" s="96">
        <f t="shared" si="641"/>
        <v>1.112E-2</v>
      </c>
    </row>
    <row r="6842" spans="1:12" ht="13.95" customHeight="1" x14ac:dyDescent="0.3">
      <c r="A6842" s="94">
        <v>44712</v>
      </c>
      <c r="B6842" s="57" t="s">
        <v>281</v>
      </c>
      <c r="C6842" s="57" t="s">
        <v>121</v>
      </c>
      <c r="D6842" s="19" t="str">
        <f t="shared" si="636"/>
        <v>Commodities</v>
      </c>
      <c r="E6842" s="19" t="str">
        <f t="shared" si="637"/>
        <v>Commodities</v>
      </c>
      <c r="F6842" s="100">
        <v>1.1480000000000001E-2</v>
      </c>
      <c r="G6842" s="101">
        <v>8.25</v>
      </c>
      <c r="H6842" s="98">
        <v>0.25890999999999997</v>
      </c>
      <c r="I6842" s="20">
        <f t="shared" si="638"/>
        <v>1</v>
      </c>
      <c r="J6842" s="102">
        <f t="shared" si="639"/>
        <v>1.3915151515151516E-3</v>
      </c>
      <c r="K6842" s="102">
        <f t="shared" si="640"/>
        <v>5.3745129640228335E-3</v>
      </c>
      <c r="L6842" s="96">
        <f t="shared" si="641"/>
        <v>1.1480000000000001E-2</v>
      </c>
    </row>
    <row r="6843" spans="1:12" ht="13.95" customHeight="1" x14ac:dyDescent="0.3">
      <c r="A6843" s="94">
        <v>44742</v>
      </c>
      <c r="B6843" s="57" t="s">
        <v>281</v>
      </c>
      <c r="C6843" s="57" t="s">
        <v>121</v>
      </c>
      <c r="D6843" s="19" t="str">
        <f t="shared" si="636"/>
        <v>Commodities</v>
      </c>
      <c r="E6843" s="19" t="str">
        <f t="shared" si="637"/>
        <v>Commodities</v>
      </c>
      <c r="F6843" s="100">
        <v>1.008E-2</v>
      </c>
      <c r="G6843" s="101">
        <v>6.4240000000000004</v>
      </c>
      <c r="H6843" s="98">
        <v>0.25146000000000002</v>
      </c>
      <c r="I6843" s="20">
        <f t="shared" si="638"/>
        <v>1</v>
      </c>
      <c r="J6843" s="102">
        <f t="shared" si="639"/>
        <v>1.5691158156911581E-3</v>
      </c>
      <c r="K6843" s="102">
        <f t="shared" si="640"/>
        <v>6.2400215369886186E-3</v>
      </c>
      <c r="L6843" s="96">
        <f t="shared" si="641"/>
        <v>1.008E-2</v>
      </c>
    </row>
    <row r="6844" spans="1:12" ht="13.95" customHeight="1" x14ac:dyDescent="0.3">
      <c r="A6844" s="94">
        <v>44773</v>
      </c>
      <c r="B6844" s="57" t="s">
        <v>281</v>
      </c>
      <c r="C6844" s="57" t="s">
        <v>121</v>
      </c>
      <c r="D6844" s="19" t="str">
        <f t="shared" si="636"/>
        <v>Commodities</v>
      </c>
      <c r="E6844" s="19" t="str">
        <f t="shared" si="637"/>
        <v>Commodities</v>
      </c>
      <c r="F6844" s="100">
        <v>1.059E-2</v>
      </c>
      <c r="G6844" s="101">
        <v>6.4279999999999999</v>
      </c>
      <c r="H6844" s="98">
        <v>0.28682000000000002</v>
      </c>
      <c r="I6844" s="20">
        <f t="shared" si="638"/>
        <v>1</v>
      </c>
      <c r="J6844" s="102">
        <f t="shared" si="639"/>
        <v>1.6474797759800871E-3</v>
      </c>
      <c r="K6844" s="102">
        <f t="shared" si="640"/>
        <v>5.7439501289313407E-3</v>
      </c>
      <c r="L6844" s="96">
        <f t="shared" si="641"/>
        <v>1.059E-2</v>
      </c>
    </row>
    <row r="6845" spans="1:12" ht="13.95" customHeight="1" x14ac:dyDescent="0.3">
      <c r="A6845" s="94">
        <v>44804</v>
      </c>
      <c r="B6845" s="57" t="s">
        <v>281</v>
      </c>
      <c r="C6845" s="57" t="s">
        <v>121</v>
      </c>
      <c r="D6845" s="19" t="str">
        <f t="shared" si="636"/>
        <v>Commodities</v>
      </c>
      <c r="E6845" s="19" t="str">
        <f t="shared" si="637"/>
        <v>Commodities</v>
      </c>
      <c r="F6845" s="100">
        <v>1.163E-2</v>
      </c>
      <c r="G6845" s="101">
        <v>5.6360000000000001</v>
      </c>
      <c r="H6845" s="98">
        <v>0.31562000000000001</v>
      </c>
      <c r="I6845" s="20">
        <f t="shared" si="638"/>
        <v>1</v>
      </c>
      <c r="J6845" s="102">
        <f t="shared" si="639"/>
        <v>2.0635202271114266E-3</v>
      </c>
      <c r="K6845" s="102">
        <f t="shared" si="640"/>
        <v>6.53798944018575E-3</v>
      </c>
      <c r="L6845" s="96">
        <f t="shared" si="641"/>
        <v>1.163E-2</v>
      </c>
    </row>
    <row r="6846" spans="1:12" ht="13.95" customHeight="1" x14ac:dyDescent="0.3">
      <c r="A6846" s="94">
        <v>44834</v>
      </c>
      <c r="B6846" s="57" t="s">
        <v>281</v>
      </c>
      <c r="C6846" s="57" t="s">
        <v>121</v>
      </c>
      <c r="D6846" s="19" t="str">
        <f t="shared" si="636"/>
        <v>Commodities</v>
      </c>
      <c r="E6846" s="19" t="str">
        <f t="shared" si="637"/>
        <v>Commodities</v>
      </c>
      <c r="F6846" s="100">
        <v>1.115E-2</v>
      </c>
      <c r="G6846" s="101">
        <v>5.5650000000000004</v>
      </c>
      <c r="H6846" s="98">
        <v>0.29719000000000001</v>
      </c>
      <c r="I6846" s="20">
        <f t="shared" si="638"/>
        <v>1</v>
      </c>
      <c r="J6846" s="102">
        <f t="shared" si="639"/>
        <v>2.0035938903863429E-3</v>
      </c>
      <c r="K6846" s="102">
        <f t="shared" si="640"/>
        <v>6.7417944425665162E-3</v>
      </c>
      <c r="L6846" s="96">
        <f t="shared" si="641"/>
        <v>1.115E-2</v>
      </c>
    </row>
    <row r="6847" spans="1:12" ht="13.95" customHeight="1" x14ac:dyDescent="0.3">
      <c r="A6847" s="94">
        <v>44865</v>
      </c>
      <c r="B6847" s="57" t="s">
        <v>281</v>
      </c>
      <c r="C6847" s="57" t="s">
        <v>121</v>
      </c>
      <c r="D6847" s="19" t="str">
        <f t="shared" si="636"/>
        <v>Commodities</v>
      </c>
      <c r="E6847" s="19" t="str">
        <f t="shared" si="637"/>
        <v>Commodities</v>
      </c>
      <c r="F6847" s="100">
        <v>1.358E-2</v>
      </c>
      <c r="G6847" s="101">
        <v>6.6639999999999997</v>
      </c>
      <c r="H6847" s="98">
        <v>0.29443000000000003</v>
      </c>
      <c r="I6847" s="20">
        <f t="shared" si="638"/>
        <v>1</v>
      </c>
      <c r="J6847" s="102">
        <f t="shared" si="639"/>
        <v>2.0378151260504202E-3</v>
      </c>
      <c r="K6847" s="102">
        <f t="shared" si="640"/>
        <v>6.9212210917719667E-3</v>
      </c>
      <c r="L6847" s="96">
        <f t="shared" si="641"/>
        <v>1.358E-2</v>
      </c>
    </row>
    <row r="6848" spans="1:12" ht="13.95" customHeight="1" x14ac:dyDescent="0.3">
      <c r="A6848" s="94">
        <v>44895</v>
      </c>
      <c r="B6848" s="57" t="s">
        <v>281</v>
      </c>
      <c r="C6848" s="57" t="s">
        <v>121</v>
      </c>
      <c r="D6848" s="19" t="str">
        <f t="shared" si="636"/>
        <v>Commodities</v>
      </c>
      <c r="E6848" s="19" t="str">
        <f t="shared" si="637"/>
        <v>Commodities</v>
      </c>
      <c r="F6848" s="100">
        <v>1.4489999999999999E-2</v>
      </c>
      <c r="G6848" s="101">
        <v>6.3970000000000002</v>
      </c>
      <c r="H6848" s="98">
        <v>0.36517000000000011</v>
      </c>
      <c r="I6848" s="20">
        <f t="shared" si="638"/>
        <v>1</v>
      </c>
      <c r="J6848" s="102">
        <f t="shared" si="639"/>
        <v>2.265124277004846E-3</v>
      </c>
      <c r="K6848" s="102">
        <f t="shared" si="640"/>
        <v>6.2029309006896658E-3</v>
      </c>
      <c r="L6848" s="96">
        <f t="shared" si="641"/>
        <v>1.4489999999999999E-2</v>
      </c>
    </row>
    <row r="6849" spans="1:12" ht="13.95" customHeight="1" x14ac:dyDescent="0.3">
      <c r="A6849" s="94">
        <v>44926</v>
      </c>
      <c r="B6849" s="57" t="s">
        <v>281</v>
      </c>
      <c r="C6849" s="57" t="s">
        <v>121</v>
      </c>
      <c r="D6849" s="19" t="str">
        <f t="shared" si="636"/>
        <v>Commodities</v>
      </c>
      <c r="E6849" s="19" t="str">
        <f t="shared" si="637"/>
        <v>Commodities</v>
      </c>
      <c r="F6849" s="100">
        <v>1.6049999999999998E-2</v>
      </c>
      <c r="G6849" s="101">
        <v>6.657</v>
      </c>
      <c r="H6849" s="98">
        <v>0.34127000000000002</v>
      </c>
      <c r="I6849" s="20">
        <f t="shared" si="638"/>
        <v>1</v>
      </c>
      <c r="J6849" s="102">
        <f t="shared" si="639"/>
        <v>2.4109959441189722E-3</v>
      </c>
      <c r="K6849" s="102">
        <f t="shared" si="640"/>
        <v>7.0647755270576732E-3</v>
      </c>
      <c r="L6849" s="96">
        <f t="shared" si="641"/>
        <v>1.6049999999999998E-2</v>
      </c>
    </row>
    <row r="6850" spans="1:12" ht="13.95" customHeight="1" x14ac:dyDescent="0.3">
      <c r="A6850" s="94">
        <v>44957</v>
      </c>
      <c r="B6850" s="57" t="s">
        <v>281</v>
      </c>
      <c r="C6850" s="57" t="s">
        <v>121</v>
      </c>
      <c r="D6850" s="19" t="str">
        <f t="shared" si="636"/>
        <v>Commodities</v>
      </c>
      <c r="E6850" s="19" t="str">
        <f t="shared" si="637"/>
        <v>Commodities</v>
      </c>
      <c r="F6850" s="100">
        <v>1.763E-2</v>
      </c>
      <c r="G6850" s="101">
        <v>6.4560000000000004</v>
      </c>
      <c r="H6850" s="98">
        <v>0.37615999999999999</v>
      </c>
      <c r="I6850" s="20">
        <f t="shared" si="638"/>
        <v>1</v>
      </c>
      <c r="J6850" s="102">
        <f t="shared" si="639"/>
        <v>2.7307930607187109E-3</v>
      </c>
      <c r="K6850" s="102">
        <f t="shared" si="640"/>
        <v>7.2596582856197123E-3</v>
      </c>
      <c r="L6850" s="96">
        <f t="shared" si="641"/>
        <v>1.763E-2</v>
      </c>
    </row>
    <row r="6851" spans="1:12" ht="13.95" customHeight="1" x14ac:dyDescent="0.3">
      <c r="A6851" s="94">
        <v>44985</v>
      </c>
      <c r="B6851" s="57" t="s">
        <v>281</v>
      </c>
      <c r="C6851" s="57" t="s">
        <v>121</v>
      </c>
      <c r="D6851" s="19" t="str">
        <f t="shared" si="636"/>
        <v>Commodities</v>
      </c>
      <c r="E6851" s="19" t="str">
        <f t="shared" si="637"/>
        <v>Commodities</v>
      </c>
      <c r="F6851" s="100">
        <v>1.528E-2</v>
      </c>
      <c r="G6851" s="101">
        <v>5.3739999999999997</v>
      </c>
      <c r="H6851" s="98">
        <v>0.38839000000000001</v>
      </c>
      <c r="I6851" s="20">
        <f t="shared" si="638"/>
        <v>1</v>
      </c>
      <c r="J6851" s="102">
        <f t="shared" si="639"/>
        <v>2.8433196873836994E-3</v>
      </c>
      <c r="K6851" s="102">
        <f t="shared" si="640"/>
        <v>7.320785003176445E-3</v>
      </c>
      <c r="L6851" s="96">
        <f t="shared" si="641"/>
        <v>1.528E-2</v>
      </c>
    </row>
    <row r="6852" spans="1:12" ht="13.95" customHeight="1" x14ac:dyDescent="0.3">
      <c r="A6852" s="94">
        <v>45016</v>
      </c>
      <c r="B6852" s="57" t="s">
        <v>281</v>
      </c>
      <c r="C6852" s="57" t="s">
        <v>121</v>
      </c>
      <c r="D6852" s="19" t="str">
        <f t="shared" si="636"/>
        <v>Commodities</v>
      </c>
      <c r="E6852" s="19" t="str">
        <f t="shared" si="637"/>
        <v>Commodities</v>
      </c>
      <c r="F6852" s="100">
        <v>1.461E-2</v>
      </c>
      <c r="G6852" s="101">
        <v>4.6050000000000004</v>
      </c>
      <c r="H6852" s="98">
        <v>0.36580000000000001</v>
      </c>
      <c r="I6852" s="20">
        <f t="shared" si="638"/>
        <v>1</v>
      </c>
      <c r="J6852" s="102">
        <f t="shared" si="639"/>
        <v>3.1726384364820842E-3</v>
      </c>
      <c r="K6852" s="102">
        <f t="shared" si="640"/>
        <v>8.6731504551177795E-3</v>
      </c>
      <c r="L6852" s="96">
        <f t="shared" si="641"/>
        <v>1.461E-2</v>
      </c>
    </row>
    <row r="6853" spans="1:12" ht="13.95" customHeight="1" x14ac:dyDescent="0.3">
      <c r="A6853" s="94">
        <v>45046</v>
      </c>
      <c r="B6853" s="57" t="s">
        <v>281</v>
      </c>
      <c r="C6853" s="57" t="s">
        <v>121</v>
      </c>
      <c r="D6853" s="19" t="str">
        <f t="shared" ref="D6853:D6916" si="642">VLOOKUP(C6853,GicsMap,2,FALSE)</f>
        <v>Commodities</v>
      </c>
      <c r="E6853" s="19" t="str">
        <f t="shared" ref="E6853:E6916" si="643">IF(D6853="Cyclicals",IF(COUNTIF(GlobalList,B6853)&gt;0,"WEG &amp; Embraer","Cyclicals ex-WEG &amp; Embraer"),D6853)</f>
        <v>Commodities</v>
      </c>
      <c r="F6853" s="100">
        <v>1.5869999999999999E-2</v>
      </c>
      <c r="G6853" s="101">
        <v>4.665</v>
      </c>
      <c r="H6853" s="98">
        <v>0.41692000000000001</v>
      </c>
      <c r="I6853" s="20">
        <f t="shared" ref="I6853:I6916" si="644">IF(AND(ISNUMBER(G6853),ISNUMBER(H6853),G6853&gt;=PEmin,G6853&lt;=PEmax,H6853&gt;=ROEmin,H6853&lt;=ROEmax),1,0)</f>
        <v>1</v>
      </c>
      <c r="J6853" s="102">
        <f t="shared" ref="J6853:J6916" si="645">IF(I6853=1,F6853/G6853,0)</f>
        <v>3.4019292604501603E-3</v>
      </c>
      <c r="K6853" s="102">
        <f t="shared" ref="K6853:K6916" si="646">IF(I6853=1,J6853/H6853,0)</f>
        <v>8.1596691462394715E-3</v>
      </c>
      <c r="L6853" s="96">
        <f t="shared" ref="L6853:L6916" si="647">I6853*F6853</f>
        <v>1.5869999999999999E-2</v>
      </c>
    </row>
    <row r="6854" spans="1:12" ht="13.95" customHeight="1" x14ac:dyDescent="0.3">
      <c r="A6854" s="94">
        <v>45077</v>
      </c>
      <c r="B6854" s="57" t="s">
        <v>281</v>
      </c>
      <c r="C6854" s="57" t="s">
        <v>121</v>
      </c>
      <c r="D6854" s="19" t="str">
        <f t="shared" si="642"/>
        <v>Commodities</v>
      </c>
      <c r="E6854" s="19" t="str">
        <f t="shared" si="643"/>
        <v>Commodities</v>
      </c>
      <c r="F6854" s="100">
        <v>1.507E-2</v>
      </c>
      <c r="G6854" s="101">
        <v>4.4000000000000004</v>
      </c>
      <c r="H6854" s="98">
        <v>0.38628000000000001</v>
      </c>
      <c r="I6854" s="20">
        <f t="shared" si="644"/>
        <v>1</v>
      </c>
      <c r="J6854" s="102">
        <f t="shared" si="645"/>
        <v>3.4249999999999997E-3</v>
      </c>
      <c r="K6854" s="102">
        <f t="shared" si="646"/>
        <v>8.8666252459355891E-3</v>
      </c>
      <c r="L6854" s="96">
        <f t="shared" si="647"/>
        <v>1.507E-2</v>
      </c>
    </row>
    <row r="6855" spans="1:12" ht="13.95" customHeight="1" x14ac:dyDescent="0.3">
      <c r="A6855" s="94">
        <v>45107</v>
      </c>
      <c r="B6855" s="57" t="s">
        <v>281</v>
      </c>
      <c r="C6855" s="57" t="s">
        <v>121</v>
      </c>
      <c r="D6855" s="19" t="str">
        <f t="shared" si="642"/>
        <v>Commodities</v>
      </c>
      <c r="E6855" s="19" t="str">
        <f t="shared" si="643"/>
        <v>Commodities</v>
      </c>
      <c r="F6855" s="100">
        <v>1.515E-2</v>
      </c>
      <c r="G6855" s="101">
        <v>4.5179999999999998</v>
      </c>
      <c r="H6855" s="98">
        <v>0.36321999999999999</v>
      </c>
      <c r="I6855" s="20">
        <f t="shared" si="644"/>
        <v>1</v>
      </c>
      <c r="J6855" s="102">
        <f t="shared" si="645"/>
        <v>3.3532536520584333E-3</v>
      </c>
      <c r="K6855" s="102">
        <f t="shared" si="646"/>
        <v>9.2320182040042768E-3</v>
      </c>
      <c r="L6855" s="96">
        <f t="shared" si="647"/>
        <v>1.515E-2</v>
      </c>
    </row>
    <row r="6856" spans="1:12" ht="13.95" customHeight="1" x14ac:dyDescent="0.3">
      <c r="A6856" s="94">
        <v>45138</v>
      </c>
      <c r="B6856" s="57" t="s">
        <v>281</v>
      </c>
      <c r="C6856" s="57" t="s">
        <v>121</v>
      </c>
      <c r="D6856" s="19" t="str">
        <f t="shared" si="642"/>
        <v>Commodities</v>
      </c>
      <c r="E6856" s="19" t="str">
        <f t="shared" si="643"/>
        <v>Commodities</v>
      </c>
      <c r="F6856" s="100">
        <v>1.8010000000000002E-2</v>
      </c>
      <c r="G6856" s="101">
        <v>5.7729999999999997</v>
      </c>
      <c r="H6856" s="98">
        <v>0.35024</v>
      </c>
      <c r="I6856" s="20">
        <f t="shared" si="644"/>
        <v>1</v>
      </c>
      <c r="J6856" s="102">
        <f t="shared" si="645"/>
        <v>3.1196951325134252E-3</v>
      </c>
      <c r="K6856" s="102">
        <f t="shared" si="646"/>
        <v>8.9073067968062618E-3</v>
      </c>
      <c r="L6856" s="96">
        <f t="shared" si="647"/>
        <v>1.8010000000000002E-2</v>
      </c>
    </row>
    <row r="6857" spans="1:12" ht="13.95" customHeight="1" x14ac:dyDescent="0.3">
      <c r="A6857" s="94">
        <v>45169</v>
      </c>
      <c r="B6857" s="57" t="s">
        <v>281</v>
      </c>
      <c r="C6857" s="57" t="s">
        <v>121</v>
      </c>
      <c r="D6857" s="19" t="str">
        <f t="shared" si="642"/>
        <v>Commodities</v>
      </c>
      <c r="E6857" s="19" t="str">
        <f t="shared" si="643"/>
        <v>Commodities</v>
      </c>
      <c r="F6857" s="100">
        <v>1.951E-2</v>
      </c>
      <c r="G6857" s="101">
        <v>5.41</v>
      </c>
      <c r="H6857" s="98">
        <v>0.36836999999999998</v>
      </c>
      <c r="I6857" s="20">
        <f t="shared" si="644"/>
        <v>1</v>
      </c>
      <c r="J6857" s="102">
        <f t="shared" si="645"/>
        <v>3.6062846580406653E-3</v>
      </c>
      <c r="K6857" s="102">
        <f t="shared" si="646"/>
        <v>9.7898435215697955E-3</v>
      </c>
      <c r="L6857" s="96">
        <f t="shared" si="647"/>
        <v>1.951E-2</v>
      </c>
    </row>
    <row r="6858" spans="1:12" ht="13.95" customHeight="1" x14ac:dyDescent="0.3">
      <c r="A6858" s="94">
        <v>45199</v>
      </c>
      <c r="B6858" s="57" t="s">
        <v>281</v>
      </c>
      <c r="C6858" s="57" t="s">
        <v>121</v>
      </c>
      <c r="D6858" s="19" t="str">
        <f t="shared" si="642"/>
        <v>Commodities</v>
      </c>
      <c r="E6858" s="19" t="str">
        <f t="shared" si="643"/>
        <v>Commodities</v>
      </c>
      <c r="F6858" s="100">
        <v>1.8419999999999999E-2</v>
      </c>
      <c r="G6858" s="101">
        <v>5.2460000000000004</v>
      </c>
      <c r="H6858" s="98">
        <v>0.38256000000000001</v>
      </c>
      <c r="I6858" s="20">
        <f t="shared" si="644"/>
        <v>1</v>
      </c>
      <c r="J6858" s="102">
        <f t="shared" si="645"/>
        <v>3.511246664125047E-3</v>
      </c>
      <c r="K6858" s="102">
        <f t="shared" si="646"/>
        <v>9.1782901090679807E-3</v>
      </c>
      <c r="L6858" s="96">
        <f t="shared" si="647"/>
        <v>1.8419999999999999E-2</v>
      </c>
    </row>
    <row r="6859" spans="1:12" ht="13.95" customHeight="1" x14ac:dyDescent="0.3">
      <c r="A6859" s="94">
        <v>45230</v>
      </c>
      <c r="B6859" s="57" t="s">
        <v>281</v>
      </c>
      <c r="C6859" s="57" t="s">
        <v>121</v>
      </c>
      <c r="D6859" s="19" t="str">
        <f t="shared" si="642"/>
        <v>Commodities</v>
      </c>
      <c r="E6859" s="19" t="str">
        <f t="shared" si="643"/>
        <v>Commodities</v>
      </c>
      <c r="F6859" s="100">
        <v>1.9259999999999999E-2</v>
      </c>
      <c r="G6859" s="101">
        <v>5.4939999999999998</v>
      </c>
      <c r="H6859" s="98">
        <v>0.40598000000000001</v>
      </c>
      <c r="I6859" s="20">
        <f t="shared" si="644"/>
        <v>1</v>
      </c>
      <c r="J6859" s="102">
        <f t="shared" si="645"/>
        <v>3.5056425191117581E-3</v>
      </c>
      <c r="K6859" s="102">
        <f t="shared" si="646"/>
        <v>8.6350128555883494E-3</v>
      </c>
      <c r="L6859" s="96">
        <f t="shared" si="647"/>
        <v>1.9259999999999999E-2</v>
      </c>
    </row>
    <row r="6860" spans="1:12" ht="13.95" customHeight="1" x14ac:dyDescent="0.3">
      <c r="A6860" s="94">
        <v>45260</v>
      </c>
      <c r="B6860" s="57" t="s">
        <v>281</v>
      </c>
      <c r="C6860" s="57" t="s">
        <v>121</v>
      </c>
      <c r="D6860" s="19" t="str">
        <f t="shared" si="642"/>
        <v>Commodities</v>
      </c>
      <c r="E6860" s="19" t="str">
        <f t="shared" si="643"/>
        <v>Commodities</v>
      </c>
      <c r="F6860" s="100">
        <v>1.6650000000000002E-2</v>
      </c>
      <c r="G6860" s="101">
        <v>4.9210000000000003</v>
      </c>
      <c r="H6860" s="98">
        <v>0.40549000000000002</v>
      </c>
      <c r="I6860" s="20">
        <f t="shared" si="644"/>
        <v>1</v>
      </c>
      <c r="J6860" s="102">
        <f t="shared" si="645"/>
        <v>3.3834586466165413E-3</v>
      </c>
      <c r="K6860" s="102">
        <f t="shared" si="646"/>
        <v>8.3441235212127086E-3</v>
      </c>
      <c r="L6860" s="96">
        <f t="shared" si="647"/>
        <v>1.6650000000000002E-2</v>
      </c>
    </row>
    <row r="6861" spans="1:12" ht="13.95" customHeight="1" x14ac:dyDescent="0.3">
      <c r="A6861" s="94">
        <v>45291</v>
      </c>
      <c r="B6861" s="57" t="s">
        <v>281</v>
      </c>
      <c r="C6861" s="57" t="s">
        <v>121</v>
      </c>
      <c r="D6861" s="19" t="str">
        <f t="shared" si="642"/>
        <v>Commodities</v>
      </c>
      <c r="E6861" s="19" t="str">
        <f t="shared" si="643"/>
        <v>Commodities</v>
      </c>
      <c r="F6861" s="100">
        <v>1.61E-2</v>
      </c>
      <c r="G6861" s="101">
        <v>5.0590000000000002</v>
      </c>
      <c r="H6861" s="98">
        <v>0.41216000000000003</v>
      </c>
      <c r="I6861" s="20">
        <f t="shared" si="644"/>
        <v>1</v>
      </c>
      <c r="J6861" s="102">
        <f t="shared" si="645"/>
        <v>3.182447123937537E-3</v>
      </c>
      <c r="K6861" s="102">
        <f t="shared" si="646"/>
        <v>7.7213876260130458E-3</v>
      </c>
      <c r="L6861" s="96">
        <f t="shared" si="647"/>
        <v>1.61E-2</v>
      </c>
    </row>
    <row r="6862" spans="1:12" ht="13.95" customHeight="1" x14ac:dyDescent="0.3">
      <c r="A6862" s="94">
        <v>45322</v>
      </c>
      <c r="B6862" s="57" t="s">
        <v>281</v>
      </c>
      <c r="C6862" s="57" t="s">
        <v>121</v>
      </c>
      <c r="D6862" s="19" t="str">
        <f t="shared" si="642"/>
        <v>Commodities</v>
      </c>
      <c r="E6862" s="19" t="str">
        <f t="shared" si="643"/>
        <v>Commodities</v>
      </c>
      <c r="F6862" s="100">
        <v>1.6140000000000002E-2</v>
      </c>
      <c r="G6862" s="101">
        <v>4.9349999999999996</v>
      </c>
      <c r="H6862" s="98">
        <v>0.37427999999999989</v>
      </c>
      <c r="I6862" s="20">
        <f t="shared" si="644"/>
        <v>1</v>
      </c>
      <c r="J6862" s="102">
        <f t="shared" si="645"/>
        <v>3.2705167173252285E-3</v>
      </c>
      <c r="K6862" s="102">
        <f t="shared" si="646"/>
        <v>8.7381551707952053E-3</v>
      </c>
      <c r="L6862" s="96">
        <f t="shared" si="647"/>
        <v>1.6140000000000002E-2</v>
      </c>
    </row>
    <row r="6863" spans="1:12" ht="13.95" customHeight="1" x14ac:dyDescent="0.3">
      <c r="A6863" s="94">
        <v>45351</v>
      </c>
      <c r="B6863" s="57" t="s">
        <v>281</v>
      </c>
      <c r="C6863" s="57" t="s">
        <v>121</v>
      </c>
      <c r="D6863" s="19" t="str">
        <f t="shared" si="642"/>
        <v>Commodities</v>
      </c>
      <c r="E6863" s="19" t="str">
        <f t="shared" si="643"/>
        <v>Commodities</v>
      </c>
      <c r="F6863" s="100">
        <v>1.5959999999999998E-2</v>
      </c>
      <c r="G6863" s="101">
        <v>4.9569999999999999</v>
      </c>
      <c r="H6863" s="98">
        <v>0.38003999999999999</v>
      </c>
      <c r="I6863" s="20">
        <f t="shared" si="644"/>
        <v>1</v>
      </c>
      <c r="J6863" s="102">
        <f t="shared" si="645"/>
        <v>3.219689328222715E-3</v>
      </c>
      <c r="K6863" s="102">
        <f t="shared" si="646"/>
        <v>8.4719748663896303E-3</v>
      </c>
      <c r="L6863" s="96">
        <f t="shared" si="647"/>
        <v>1.5959999999999998E-2</v>
      </c>
    </row>
    <row r="6864" spans="1:12" ht="13.95" customHeight="1" x14ac:dyDescent="0.3">
      <c r="A6864" s="94">
        <v>45382</v>
      </c>
      <c r="B6864" s="57" t="s">
        <v>281</v>
      </c>
      <c r="C6864" s="57" t="s">
        <v>121</v>
      </c>
      <c r="D6864" s="19" t="str">
        <f t="shared" si="642"/>
        <v>Commodities</v>
      </c>
      <c r="E6864" s="19" t="str">
        <f t="shared" si="643"/>
        <v>Commodities</v>
      </c>
      <c r="F6864" s="100">
        <v>1.805E-2</v>
      </c>
      <c r="G6864" s="101">
        <v>5.82</v>
      </c>
      <c r="H6864" s="98">
        <v>0.35970000000000002</v>
      </c>
      <c r="I6864" s="20">
        <f t="shared" si="644"/>
        <v>1</v>
      </c>
      <c r="J6864" s="102">
        <f t="shared" si="645"/>
        <v>3.101374570446735E-3</v>
      </c>
      <c r="K6864" s="102">
        <f t="shared" si="646"/>
        <v>8.6221144577334867E-3</v>
      </c>
      <c r="L6864" s="96">
        <f t="shared" si="647"/>
        <v>1.805E-2</v>
      </c>
    </row>
    <row r="6865" spans="1:12" ht="13.95" customHeight="1" x14ac:dyDescent="0.3">
      <c r="A6865" s="94">
        <v>45412</v>
      </c>
      <c r="B6865" s="57" t="s">
        <v>281</v>
      </c>
      <c r="C6865" s="57" t="s">
        <v>121</v>
      </c>
      <c r="D6865" s="19" t="str">
        <f t="shared" si="642"/>
        <v>Commodities</v>
      </c>
      <c r="E6865" s="19" t="str">
        <f t="shared" si="643"/>
        <v>Commodities</v>
      </c>
      <c r="F6865" s="100">
        <v>1.822E-2</v>
      </c>
      <c r="G6865" s="101">
        <v>5.8540000000000001</v>
      </c>
      <c r="H6865" s="98">
        <v>0.35716999999999999</v>
      </c>
      <c r="I6865" s="20">
        <f t="shared" si="644"/>
        <v>1</v>
      </c>
      <c r="J6865" s="102">
        <f t="shared" si="645"/>
        <v>3.1124017765630338E-3</v>
      </c>
      <c r="K6865" s="102">
        <f t="shared" si="646"/>
        <v>8.7140627056108682E-3</v>
      </c>
      <c r="L6865" s="96">
        <f t="shared" si="647"/>
        <v>1.822E-2</v>
      </c>
    </row>
    <row r="6866" spans="1:12" ht="13.95" customHeight="1" x14ac:dyDescent="0.3">
      <c r="A6866" s="94">
        <v>45443</v>
      </c>
      <c r="B6866" s="57" t="s">
        <v>281</v>
      </c>
      <c r="C6866" s="57" t="s">
        <v>121</v>
      </c>
      <c r="D6866" s="19" t="str">
        <f t="shared" si="642"/>
        <v>Commodities</v>
      </c>
      <c r="E6866" s="19" t="str">
        <f t="shared" si="643"/>
        <v>Commodities</v>
      </c>
      <c r="F6866" s="100">
        <v>1.6549999999999999E-2</v>
      </c>
      <c r="G6866" s="101">
        <v>5.1440000000000001</v>
      </c>
      <c r="H6866" s="98">
        <v>0.34954000000000002</v>
      </c>
      <c r="I6866" s="20">
        <f t="shared" si="644"/>
        <v>1</v>
      </c>
      <c r="J6866" s="102">
        <f t="shared" si="645"/>
        <v>3.217340590979782E-3</v>
      </c>
      <c r="K6866" s="102">
        <f t="shared" si="646"/>
        <v>9.2044990300960746E-3</v>
      </c>
      <c r="L6866" s="96">
        <f t="shared" si="647"/>
        <v>1.6549999999999999E-2</v>
      </c>
    </row>
    <row r="6867" spans="1:12" ht="13.95" customHeight="1" x14ac:dyDescent="0.3">
      <c r="A6867" s="94">
        <v>45473</v>
      </c>
      <c r="B6867" s="57" t="s">
        <v>281</v>
      </c>
      <c r="C6867" s="57" t="s">
        <v>121</v>
      </c>
      <c r="D6867" s="19" t="str">
        <f t="shared" si="642"/>
        <v>Commodities</v>
      </c>
      <c r="E6867" s="19" t="str">
        <f t="shared" si="643"/>
        <v>Commodities</v>
      </c>
      <c r="F6867" s="100">
        <v>1.728E-2</v>
      </c>
      <c r="G6867" s="101">
        <v>4.9039999999999999</v>
      </c>
      <c r="H6867" s="98">
        <v>0.37858999999999998</v>
      </c>
      <c r="I6867" s="20">
        <f t="shared" si="644"/>
        <v>1</v>
      </c>
      <c r="J6867" s="102">
        <f t="shared" si="645"/>
        <v>3.5236541598694946E-3</v>
      </c>
      <c r="K6867" s="102">
        <f t="shared" si="646"/>
        <v>9.3073091203399322E-3</v>
      </c>
      <c r="L6867" s="96">
        <f t="shared" si="647"/>
        <v>1.728E-2</v>
      </c>
    </row>
    <row r="6868" spans="1:12" ht="13.95" customHeight="1" x14ac:dyDescent="0.3">
      <c r="A6868" s="94">
        <v>45504</v>
      </c>
      <c r="B6868" s="57" t="s">
        <v>281</v>
      </c>
      <c r="C6868" s="57" t="s">
        <v>121</v>
      </c>
      <c r="D6868" s="19" t="str">
        <f t="shared" si="642"/>
        <v>Commodities</v>
      </c>
      <c r="E6868" s="19" t="str">
        <f t="shared" si="643"/>
        <v>Commodities</v>
      </c>
      <c r="F6868" s="100">
        <v>1.8270000000000002E-2</v>
      </c>
      <c r="G6868" s="101">
        <v>5.673</v>
      </c>
      <c r="H6868" s="98">
        <v>0.34098000000000001</v>
      </c>
      <c r="I6868" s="20">
        <f t="shared" si="644"/>
        <v>1</v>
      </c>
      <c r="J6868" s="102">
        <f t="shared" si="645"/>
        <v>3.2205182443151774E-3</v>
      </c>
      <c r="K6868" s="102">
        <f t="shared" si="646"/>
        <v>9.444888979750066E-3</v>
      </c>
      <c r="L6868" s="96">
        <f t="shared" si="647"/>
        <v>1.8270000000000002E-2</v>
      </c>
    </row>
    <row r="6869" spans="1:12" ht="13.95" customHeight="1" x14ac:dyDescent="0.3">
      <c r="A6869" s="94">
        <v>45535</v>
      </c>
      <c r="B6869" s="57" t="s">
        <v>281</v>
      </c>
      <c r="C6869" s="57" t="s">
        <v>121</v>
      </c>
      <c r="D6869" s="19" t="str">
        <f t="shared" si="642"/>
        <v>Commodities</v>
      </c>
      <c r="E6869" s="19" t="str">
        <f t="shared" si="643"/>
        <v>Commodities</v>
      </c>
      <c r="F6869" s="100">
        <v>1.6670000000000001E-2</v>
      </c>
      <c r="G6869" s="101">
        <v>6.585</v>
      </c>
      <c r="H6869" s="98">
        <v>0.30137999999999998</v>
      </c>
      <c r="I6869" s="20">
        <f t="shared" si="644"/>
        <v>1</v>
      </c>
      <c r="J6869" s="102">
        <f t="shared" si="645"/>
        <v>2.5315110098709189E-3</v>
      </c>
      <c r="K6869" s="102">
        <f t="shared" si="646"/>
        <v>8.3997312690653626E-3</v>
      </c>
      <c r="L6869" s="96">
        <f t="shared" si="647"/>
        <v>1.6670000000000001E-2</v>
      </c>
    </row>
    <row r="6870" spans="1:12" ht="13.95" customHeight="1" x14ac:dyDescent="0.3">
      <c r="A6870" s="94">
        <v>45565</v>
      </c>
      <c r="B6870" s="57" t="s">
        <v>281</v>
      </c>
      <c r="C6870" s="57" t="s">
        <v>121</v>
      </c>
      <c r="D6870" s="19" t="str">
        <f t="shared" si="642"/>
        <v>Commodities</v>
      </c>
      <c r="E6870" s="19" t="str">
        <f t="shared" si="643"/>
        <v>Commodities</v>
      </c>
      <c r="F6870" s="100">
        <v>1.5939999999999999E-2</v>
      </c>
      <c r="G6870" s="101">
        <v>6.3440000000000003</v>
      </c>
      <c r="H6870" s="98">
        <v>0.30215999999999998</v>
      </c>
      <c r="I6870" s="20">
        <f t="shared" si="644"/>
        <v>1</v>
      </c>
      <c r="J6870" s="102">
        <f t="shared" si="645"/>
        <v>2.5126103404791928E-3</v>
      </c>
      <c r="K6870" s="102">
        <f t="shared" si="646"/>
        <v>8.3154962287503072E-3</v>
      </c>
      <c r="L6870" s="96">
        <f t="shared" si="647"/>
        <v>1.5939999999999999E-2</v>
      </c>
    </row>
    <row r="6871" spans="1:12" ht="13.95" customHeight="1" x14ac:dyDescent="0.3">
      <c r="A6871" s="94">
        <v>45596</v>
      </c>
      <c r="B6871" s="57" t="s">
        <v>281</v>
      </c>
      <c r="C6871" s="57" t="s">
        <v>121</v>
      </c>
      <c r="D6871" s="19" t="str">
        <f t="shared" si="642"/>
        <v>Commodities</v>
      </c>
      <c r="E6871" s="19" t="str">
        <f t="shared" si="643"/>
        <v>Commodities</v>
      </c>
      <c r="F6871" s="100">
        <v>1.532E-2</v>
      </c>
      <c r="G6871" s="101">
        <v>6.5039999999999996</v>
      </c>
      <c r="H6871" s="98">
        <v>0.29254000000000002</v>
      </c>
      <c r="I6871" s="20">
        <f t="shared" si="644"/>
        <v>1</v>
      </c>
      <c r="J6871" s="102">
        <f t="shared" si="645"/>
        <v>2.3554735547355477E-3</v>
      </c>
      <c r="K6871" s="102">
        <f t="shared" si="646"/>
        <v>8.051799940984301E-3</v>
      </c>
      <c r="L6871" s="96">
        <f t="shared" si="647"/>
        <v>1.532E-2</v>
      </c>
    </row>
    <row r="6872" spans="1:12" ht="13.95" customHeight="1" x14ac:dyDescent="0.3">
      <c r="A6872" s="94">
        <v>45626</v>
      </c>
      <c r="B6872" s="57" t="s">
        <v>281</v>
      </c>
      <c r="C6872" s="57" t="s">
        <v>121</v>
      </c>
      <c r="D6872" s="19" t="str">
        <f t="shared" si="642"/>
        <v>Commodities</v>
      </c>
      <c r="E6872" s="19" t="str">
        <f t="shared" si="643"/>
        <v>Commodities</v>
      </c>
      <c r="F6872" s="100">
        <v>1.553E-2</v>
      </c>
      <c r="G6872" s="101">
        <v>6.4580000000000002</v>
      </c>
      <c r="H6872" s="98">
        <v>0.28210000000000002</v>
      </c>
      <c r="I6872" s="20">
        <f t="shared" si="644"/>
        <v>1</v>
      </c>
      <c r="J6872" s="102">
        <f t="shared" si="645"/>
        <v>2.4047692784143699E-3</v>
      </c>
      <c r="K6872" s="102">
        <f t="shared" si="646"/>
        <v>8.5245277504940441E-3</v>
      </c>
      <c r="L6872" s="96">
        <f t="shared" si="647"/>
        <v>1.553E-2</v>
      </c>
    </row>
    <row r="6873" spans="1:12" ht="13.95" customHeight="1" x14ac:dyDescent="0.3">
      <c r="A6873" s="94">
        <v>45657</v>
      </c>
      <c r="B6873" s="57" t="s">
        <v>281</v>
      </c>
      <c r="C6873" s="57" t="s">
        <v>121</v>
      </c>
      <c r="D6873" s="19" t="str">
        <f t="shared" si="642"/>
        <v>Commodities</v>
      </c>
      <c r="E6873" s="19" t="str">
        <f t="shared" si="643"/>
        <v>Commodities</v>
      </c>
      <c r="F6873" s="100">
        <v>1.651E-2</v>
      </c>
      <c r="G6873" s="101">
        <v>9.4350000000000005</v>
      </c>
      <c r="H6873" s="98">
        <v>0.26518999999999998</v>
      </c>
      <c r="I6873" s="20">
        <f t="shared" si="644"/>
        <v>1</v>
      </c>
      <c r="J6873" s="102">
        <f t="shared" si="645"/>
        <v>1.7498675145733969E-3</v>
      </c>
      <c r="K6873" s="102">
        <f t="shared" si="646"/>
        <v>6.5985426093495116E-3</v>
      </c>
      <c r="L6873" s="96">
        <f t="shared" si="647"/>
        <v>1.651E-2</v>
      </c>
    </row>
    <row r="6874" spans="1:12" ht="13.95" customHeight="1" x14ac:dyDescent="0.3">
      <c r="A6874" s="94">
        <v>45688</v>
      </c>
      <c r="B6874" s="57" t="s">
        <v>281</v>
      </c>
      <c r="C6874" s="57" t="s">
        <v>121</v>
      </c>
      <c r="D6874" s="19" t="str">
        <f t="shared" si="642"/>
        <v>Commodities</v>
      </c>
      <c r="E6874" s="19" t="str">
        <f t="shared" si="643"/>
        <v>Commodities</v>
      </c>
      <c r="F6874" s="100">
        <v>1.5570000000000001E-2</v>
      </c>
      <c r="G6874" s="101">
        <v>7.843</v>
      </c>
      <c r="H6874" s="98">
        <v>0.25717000000000001</v>
      </c>
      <c r="I6874" s="20">
        <f t="shared" si="644"/>
        <v>1</v>
      </c>
      <c r="J6874" s="102">
        <f t="shared" si="645"/>
        <v>1.9852097411704704E-3</v>
      </c>
      <c r="K6874" s="102">
        <f t="shared" si="646"/>
        <v>7.7194452742173287E-3</v>
      </c>
      <c r="L6874" s="96">
        <f t="shared" si="647"/>
        <v>1.5570000000000001E-2</v>
      </c>
    </row>
    <row r="6875" spans="1:12" ht="13.95" customHeight="1" x14ac:dyDescent="0.3">
      <c r="A6875" s="94">
        <v>45716</v>
      </c>
      <c r="B6875" s="57" t="s">
        <v>281</v>
      </c>
      <c r="C6875" s="57" t="s">
        <v>121</v>
      </c>
      <c r="D6875" s="19" t="str">
        <f t="shared" si="642"/>
        <v>Commodities</v>
      </c>
      <c r="E6875" s="19" t="str">
        <f t="shared" si="643"/>
        <v>Commodities</v>
      </c>
      <c r="F6875" s="100">
        <v>1.4999999999999999E-2</v>
      </c>
      <c r="G6875" s="101">
        <v>7.2119999999999997</v>
      </c>
      <c r="H6875" s="98">
        <v>0.27182000000000001</v>
      </c>
      <c r="I6875" s="20">
        <f t="shared" si="644"/>
        <v>1</v>
      </c>
      <c r="J6875" s="102">
        <f t="shared" si="645"/>
        <v>2.0798668885191347E-3</v>
      </c>
      <c r="K6875" s="102">
        <f t="shared" si="646"/>
        <v>7.6516330237625437E-3</v>
      </c>
      <c r="L6875" s="96">
        <f t="shared" si="647"/>
        <v>1.4999999999999999E-2</v>
      </c>
    </row>
    <row r="6876" spans="1:12" ht="13.95" customHeight="1" x14ac:dyDescent="0.3">
      <c r="A6876" s="94">
        <v>45747</v>
      </c>
      <c r="B6876" s="57" t="s">
        <v>281</v>
      </c>
      <c r="C6876" s="57" t="s">
        <v>121</v>
      </c>
      <c r="D6876" s="19" t="str">
        <f t="shared" si="642"/>
        <v>Commodities</v>
      </c>
      <c r="E6876" s="19" t="str">
        <f t="shared" si="643"/>
        <v>Commodities</v>
      </c>
      <c r="F6876" s="100">
        <v>1.486E-2</v>
      </c>
      <c r="G6876" s="101">
        <v>7.819</v>
      </c>
      <c r="H6876" s="98">
        <v>0.23480999999999999</v>
      </c>
      <c r="I6876" s="20">
        <f t="shared" si="644"/>
        <v>1</v>
      </c>
      <c r="J6876" s="102">
        <f t="shared" si="645"/>
        <v>1.900498785010871E-3</v>
      </c>
      <c r="K6876" s="102">
        <f t="shared" si="646"/>
        <v>8.0937727737782506E-3</v>
      </c>
      <c r="L6876" s="96">
        <f t="shared" si="647"/>
        <v>1.486E-2</v>
      </c>
    </row>
    <row r="6877" spans="1:12" ht="13.95" customHeight="1" x14ac:dyDescent="0.3">
      <c r="A6877" s="94">
        <v>45777</v>
      </c>
      <c r="B6877" s="57" t="s">
        <v>281</v>
      </c>
      <c r="C6877" s="57" t="s">
        <v>121</v>
      </c>
      <c r="D6877" s="19" t="str">
        <f t="shared" si="642"/>
        <v>Commodities</v>
      </c>
      <c r="E6877" s="19" t="str">
        <f t="shared" si="643"/>
        <v>Commodities</v>
      </c>
      <c r="F6877" s="100">
        <v>1.223E-2</v>
      </c>
      <c r="G6877" s="101">
        <v>6.7469999999999999</v>
      </c>
      <c r="H6877" s="98">
        <v>0.17721000000000001</v>
      </c>
      <c r="I6877" s="20">
        <f t="shared" si="644"/>
        <v>1</v>
      </c>
      <c r="J6877" s="102">
        <f t="shared" si="645"/>
        <v>1.8126574773973617E-3</v>
      </c>
      <c r="K6877" s="102">
        <f t="shared" si="646"/>
        <v>1.0228866753554323E-2</v>
      </c>
      <c r="L6877" s="96">
        <f t="shared" si="647"/>
        <v>1.223E-2</v>
      </c>
    </row>
    <row r="6878" spans="1:12" ht="13.95" customHeight="1" x14ac:dyDescent="0.3">
      <c r="A6878" s="94">
        <v>45808</v>
      </c>
      <c r="B6878" s="57" t="s">
        <v>281</v>
      </c>
      <c r="C6878" s="57" t="s">
        <v>121</v>
      </c>
      <c r="D6878" s="19" t="str">
        <f t="shared" si="642"/>
        <v>Commodities</v>
      </c>
      <c r="E6878" s="19" t="str">
        <f t="shared" si="643"/>
        <v>Commodities</v>
      </c>
      <c r="F6878" s="100">
        <v>1.397E-2</v>
      </c>
      <c r="G6878" s="101">
        <v>7.3049999999999997</v>
      </c>
      <c r="H6878" s="98">
        <v>0.16234999999999999</v>
      </c>
      <c r="I6878" s="20">
        <f t="shared" si="644"/>
        <v>1</v>
      </c>
      <c r="J6878" s="102">
        <f t="shared" si="645"/>
        <v>1.9123887748117728E-3</v>
      </c>
      <c r="K6878" s="102">
        <f t="shared" si="646"/>
        <v>1.1779419616949633E-2</v>
      </c>
      <c r="L6878" s="96">
        <f t="shared" si="647"/>
        <v>1.397E-2</v>
      </c>
    </row>
    <row r="6879" spans="1:12" ht="13.95" customHeight="1" x14ac:dyDescent="0.3">
      <c r="A6879" s="94">
        <v>45838</v>
      </c>
      <c r="B6879" s="57" t="s">
        <v>281</v>
      </c>
      <c r="C6879" s="57" t="s">
        <v>121</v>
      </c>
      <c r="D6879" s="19" t="str">
        <f t="shared" si="642"/>
        <v>Commodities</v>
      </c>
      <c r="E6879" s="19" t="str">
        <f t="shared" si="643"/>
        <v>Commodities</v>
      </c>
      <c r="F6879" s="100">
        <v>1.542E-2</v>
      </c>
      <c r="G6879" s="101">
        <v>7.7930000000000001</v>
      </c>
      <c r="H6879" s="98">
        <v>0.17430999999999999</v>
      </c>
      <c r="I6879" s="20">
        <f t="shared" si="644"/>
        <v>1</v>
      </c>
      <c r="J6879" s="102">
        <f t="shared" si="645"/>
        <v>1.9786988322853844E-3</v>
      </c>
      <c r="K6879" s="102">
        <f t="shared" si="646"/>
        <v>1.1351608239833541E-2</v>
      </c>
      <c r="L6879" s="96">
        <f t="shared" si="647"/>
        <v>1.542E-2</v>
      </c>
    </row>
    <row r="6880" spans="1:12" ht="13.95" customHeight="1" x14ac:dyDescent="0.3">
      <c r="A6880" s="94">
        <v>45869</v>
      </c>
      <c r="B6880" s="57" t="s">
        <v>281</v>
      </c>
      <c r="C6880" s="57" t="s">
        <v>121</v>
      </c>
      <c r="D6880" s="19" t="str">
        <f t="shared" si="642"/>
        <v>Commodities</v>
      </c>
      <c r="E6880" s="19" t="str">
        <f t="shared" si="643"/>
        <v>Commodities</v>
      </c>
      <c r="F6880" s="100">
        <v>1.602E-2</v>
      </c>
      <c r="G6880" s="101">
        <v>7.63</v>
      </c>
      <c r="H6880" s="98">
        <v>0.17100000000000001</v>
      </c>
      <c r="I6880" s="20">
        <f t="shared" si="644"/>
        <v>1</v>
      </c>
      <c r="J6880" s="102">
        <f t="shared" si="645"/>
        <v>2.0996068152031454E-3</v>
      </c>
      <c r="K6880" s="102">
        <f t="shared" si="646"/>
        <v>1.2278402428088569E-2</v>
      </c>
      <c r="L6880" s="96">
        <f t="shared" si="647"/>
        <v>1.602E-2</v>
      </c>
    </row>
    <row r="6881" spans="1:12" ht="13.95" customHeight="1" x14ac:dyDescent="0.3">
      <c r="A6881" s="94">
        <v>45900</v>
      </c>
      <c r="B6881" s="57" t="s">
        <v>281</v>
      </c>
      <c r="C6881" s="57" t="s">
        <v>121</v>
      </c>
      <c r="D6881" s="19" t="str">
        <f t="shared" si="642"/>
        <v>Commodities</v>
      </c>
      <c r="E6881" s="19" t="str">
        <f t="shared" si="643"/>
        <v>Commodities</v>
      </c>
      <c r="F6881" s="100">
        <v>1.353E-2</v>
      </c>
      <c r="G6881" s="101">
        <v>6.1630000000000003</v>
      </c>
      <c r="H6881" s="98">
        <v>0.17327000000000001</v>
      </c>
      <c r="I6881" s="20">
        <f t="shared" si="644"/>
        <v>1</v>
      </c>
      <c r="J6881" s="102">
        <f t="shared" si="645"/>
        <v>2.1953594028882037E-3</v>
      </c>
      <c r="K6881" s="102">
        <f t="shared" si="646"/>
        <v>1.2670164499845349E-2</v>
      </c>
      <c r="L6881" s="96">
        <f t="shared" si="647"/>
        <v>1.353E-2</v>
      </c>
    </row>
    <row r="6882" spans="1:12" ht="13.95" customHeight="1" x14ac:dyDescent="0.3">
      <c r="A6882" s="94">
        <v>45930</v>
      </c>
      <c r="B6882" s="57" t="s">
        <v>281</v>
      </c>
      <c r="C6882" s="57" t="s">
        <v>121</v>
      </c>
      <c r="D6882" s="19" t="str">
        <f t="shared" si="642"/>
        <v>Commodities</v>
      </c>
      <c r="E6882" s="19" t="str">
        <f t="shared" si="643"/>
        <v>Commodities</v>
      </c>
      <c r="F6882" s="100">
        <v>1.324E-2</v>
      </c>
      <c r="G6882" s="101">
        <v>5.7610000000000001</v>
      </c>
      <c r="H6882" s="98">
        <v>0.17311000000000001</v>
      </c>
      <c r="I6882" s="20">
        <f t="shared" si="644"/>
        <v>1</v>
      </c>
      <c r="J6882" s="102">
        <f t="shared" si="645"/>
        <v>2.2982121159520917E-3</v>
      </c>
      <c r="K6882" s="102">
        <f t="shared" si="646"/>
        <v>1.3276021696910008E-2</v>
      </c>
      <c r="L6882" s="96">
        <f t="shared" si="647"/>
        <v>1.324E-2</v>
      </c>
    </row>
    <row r="6883" spans="1:12" ht="13.95" customHeight="1" x14ac:dyDescent="0.3">
      <c r="A6883" s="94">
        <v>45961</v>
      </c>
      <c r="B6883" s="57" t="s">
        <v>281</v>
      </c>
      <c r="C6883" s="57" t="s">
        <v>121</v>
      </c>
      <c r="D6883" s="19" t="str">
        <f t="shared" si="642"/>
        <v>Commodities</v>
      </c>
      <c r="E6883" s="19" t="str">
        <f t="shared" si="643"/>
        <v>Commodities</v>
      </c>
      <c r="F6883" s="100">
        <v>1.2239999999999999E-2</v>
      </c>
      <c r="G6883" s="101">
        <v>5.3630000000000004</v>
      </c>
      <c r="H6883" s="98">
        <v>0.16902</v>
      </c>
      <c r="I6883" s="20">
        <f t="shared" si="644"/>
        <v>1</v>
      </c>
      <c r="J6883" s="102">
        <f t="shared" si="645"/>
        <v>2.2823046802162967E-3</v>
      </c>
      <c r="K6883" s="102">
        <f t="shared" si="646"/>
        <v>1.3503163413893602E-2</v>
      </c>
      <c r="L6883" s="96">
        <f t="shared" si="647"/>
        <v>1.2239999999999999E-2</v>
      </c>
    </row>
    <row r="6884" spans="1:12" ht="13.95" customHeight="1" x14ac:dyDescent="0.3">
      <c r="A6884" s="94">
        <v>45991</v>
      </c>
      <c r="B6884" s="57" t="s">
        <v>281</v>
      </c>
      <c r="C6884" s="57" t="s">
        <v>121</v>
      </c>
      <c r="D6884" s="19" t="str">
        <f t="shared" si="642"/>
        <v>Commodities</v>
      </c>
      <c r="E6884" s="19" t="str">
        <f t="shared" si="643"/>
        <v>Commodities</v>
      </c>
      <c r="F6884" s="100">
        <v>1.187E-2</v>
      </c>
      <c r="G6884" s="101">
        <v>5.8070000000000004</v>
      </c>
      <c r="H6884" s="98">
        <v>0.17033000000000001</v>
      </c>
      <c r="I6884" s="20">
        <f t="shared" si="644"/>
        <v>1</v>
      </c>
      <c r="J6884" s="102">
        <f t="shared" si="645"/>
        <v>2.0440847253314965E-3</v>
      </c>
      <c r="K6884" s="102">
        <f t="shared" si="646"/>
        <v>1.2000732256980546E-2</v>
      </c>
      <c r="L6884" s="96">
        <f t="shared" si="647"/>
        <v>1.187E-2</v>
      </c>
    </row>
    <row r="6885" spans="1:12" ht="13.95" customHeight="1" x14ac:dyDescent="0.3">
      <c r="A6885" s="94">
        <v>46022</v>
      </c>
      <c r="B6885" s="57" t="s">
        <v>281</v>
      </c>
      <c r="C6885" s="57" t="s">
        <v>121</v>
      </c>
      <c r="D6885" s="19" t="str">
        <f t="shared" si="642"/>
        <v>Commodities</v>
      </c>
      <c r="E6885" s="19" t="str">
        <f t="shared" si="643"/>
        <v>Commodities</v>
      </c>
      <c r="F6885" s="100">
        <v>1.3390000000000001E-2</v>
      </c>
      <c r="G6885" s="101">
        <v>7.367</v>
      </c>
      <c r="H6885" s="98">
        <v>0.16531999999999999</v>
      </c>
      <c r="I6885" s="20">
        <f t="shared" si="644"/>
        <v>1</v>
      </c>
      <c r="J6885" s="102">
        <f t="shared" si="645"/>
        <v>1.817564816071671E-3</v>
      </c>
      <c r="K6885" s="102">
        <f t="shared" si="646"/>
        <v>1.0994222211902197E-2</v>
      </c>
      <c r="L6885" s="96">
        <f t="shared" si="647"/>
        <v>1.3390000000000001E-2</v>
      </c>
    </row>
    <row r="6886" spans="1:12" ht="13.95" customHeight="1" x14ac:dyDescent="0.3">
      <c r="A6886" s="94">
        <v>46053</v>
      </c>
      <c r="B6886" s="57" t="s">
        <v>281</v>
      </c>
      <c r="C6886" s="57" t="s">
        <v>121</v>
      </c>
      <c r="D6886" s="19" t="str">
        <f t="shared" si="642"/>
        <v>Commodities</v>
      </c>
      <c r="E6886" s="19" t="str">
        <f t="shared" si="643"/>
        <v>Commodities</v>
      </c>
      <c r="F6886" s="100">
        <v>1.472E-2</v>
      </c>
      <c r="G6886" s="101">
        <v>9.1419999999999995</v>
      </c>
      <c r="H6886" s="98">
        <v>0.16653000000000001</v>
      </c>
      <c r="I6886" s="20">
        <f t="shared" si="644"/>
        <v>1</v>
      </c>
      <c r="J6886" s="102">
        <f t="shared" si="645"/>
        <v>1.6101509516517176E-3</v>
      </c>
      <c r="K6886" s="102">
        <f t="shared" si="646"/>
        <v>9.6688341539165161E-3</v>
      </c>
      <c r="L6886" s="96">
        <f t="shared" si="647"/>
        <v>1.472E-2</v>
      </c>
    </row>
    <row r="6887" spans="1:12" ht="13.95" customHeight="1" x14ac:dyDescent="0.3">
      <c r="A6887" s="94">
        <v>46081</v>
      </c>
      <c r="B6887" s="57" t="s">
        <v>281</v>
      </c>
      <c r="C6887" s="57" t="s">
        <v>121</v>
      </c>
      <c r="D6887" s="19" t="str">
        <f t="shared" si="642"/>
        <v>Commodities</v>
      </c>
      <c r="E6887" s="19" t="str">
        <f t="shared" si="643"/>
        <v>Commodities</v>
      </c>
      <c r="F6887" s="100">
        <v>1.512E-2</v>
      </c>
      <c r="G6887" s="101">
        <v>10.162000000000001</v>
      </c>
      <c r="H6887" s="98">
        <v>0.16771</v>
      </c>
      <c r="I6887" s="20">
        <f t="shared" si="644"/>
        <v>1</v>
      </c>
      <c r="J6887" s="102">
        <f t="shared" si="645"/>
        <v>1.4878960834481399E-3</v>
      </c>
      <c r="K6887" s="102">
        <f t="shared" si="646"/>
        <v>8.8718387898642885E-3</v>
      </c>
      <c r="L6887" s="96">
        <f t="shared" si="647"/>
        <v>1.512E-2</v>
      </c>
    </row>
    <row r="6888" spans="1:12" ht="13.95" customHeight="1" x14ac:dyDescent="0.3">
      <c r="A6888" s="94">
        <v>46112</v>
      </c>
      <c r="B6888" s="57" t="s">
        <v>281</v>
      </c>
      <c r="C6888" s="57" t="s">
        <v>121</v>
      </c>
      <c r="D6888" s="19" t="str">
        <f t="shared" si="642"/>
        <v>Commodities</v>
      </c>
      <c r="E6888" s="19" t="str">
        <f t="shared" si="643"/>
        <v>Commodities</v>
      </c>
      <c r="F6888" s="100">
        <v>1.856E-2</v>
      </c>
      <c r="G6888" s="101">
        <v>7.585</v>
      </c>
      <c r="H6888" s="98">
        <v>0.21517</v>
      </c>
      <c r="I6888" s="20">
        <f t="shared" si="644"/>
        <v>1</v>
      </c>
      <c r="J6888" s="102">
        <f t="shared" si="645"/>
        <v>2.4469347396176666E-3</v>
      </c>
      <c r="K6888" s="102">
        <f t="shared" si="646"/>
        <v>1.1372099919215813E-2</v>
      </c>
      <c r="L6888" s="96">
        <f t="shared" si="647"/>
        <v>1.856E-2</v>
      </c>
    </row>
    <row r="6889" spans="1:12" ht="13.95" customHeight="1" x14ac:dyDescent="0.3">
      <c r="A6889" s="94">
        <v>46142</v>
      </c>
      <c r="B6889" s="57" t="s">
        <v>281</v>
      </c>
      <c r="C6889" s="57" t="s">
        <v>121</v>
      </c>
      <c r="D6889" s="19" t="str">
        <f t="shared" si="642"/>
        <v>Commodities</v>
      </c>
      <c r="E6889" s="19" t="str">
        <f t="shared" si="643"/>
        <v>Commodities</v>
      </c>
      <c r="F6889" s="100">
        <v>1.9300000000000001E-2</v>
      </c>
      <c r="G6889" s="101">
        <v>6.2220000000000004</v>
      </c>
      <c r="H6889" s="98">
        <v>0.24210999999999999</v>
      </c>
      <c r="I6889" s="20">
        <f t="shared" si="644"/>
        <v>1</v>
      </c>
      <c r="J6889" s="102">
        <f t="shared" si="645"/>
        <v>3.1018964963034396E-3</v>
      </c>
      <c r="K6889" s="102">
        <f t="shared" si="646"/>
        <v>1.2811930512178099E-2</v>
      </c>
      <c r="L6889" s="96">
        <f t="shared" si="647"/>
        <v>1.9300000000000001E-2</v>
      </c>
    </row>
    <row r="6890" spans="1:12" ht="13.95" customHeight="1" x14ac:dyDescent="0.3">
      <c r="A6890" s="94">
        <v>46173</v>
      </c>
      <c r="B6890" s="57" t="s">
        <v>281</v>
      </c>
      <c r="C6890" s="57" t="s">
        <v>121</v>
      </c>
      <c r="D6890" s="19" t="str">
        <f t="shared" si="642"/>
        <v>Commodities</v>
      </c>
      <c r="E6890" s="19" t="str">
        <f t="shared" si="643"/>
        <v>Commodities</v>
      </c>
      <c r="F6890" s="100">
        <v>1.9519999999999999E-2</v>
      </c>
      <c r="G6890" s="101">
        <v>5.8220000000000001</v>
      </c>
      <c r="H6890" s="98">
        <v>0.26447999999999999</v>
      </c>
      <c r="I6890" s="20">
        <f t="shared" si="644"/>
        <v>1</v>
      </c>
      <c r="J6890" s="102">
        <f t="shared" si="645"/>
        <v>3.3527997251803503E-3</v>
      </c>
      <c r="K6890" s="102">
        <f t="shared" si="646"/>
        <v>1.2676949959090859E-2</v>
      </c>
      <c r="L6890" s="96">
        <f t="shared" si="647"/>
        <v>1.9519999999999999E-2</v>
      </c>
    </row>
    <row r="6891" spans="1:12" ht="13.95" customHeight="1" x14ac:dyDescent="0.3">
      <c r="A6891" s="94">
        <v>46203</v>
      </c>
      <c r="B6891" s="57" t="s">
        <v>281</v>
      </c>
      <c r="C6891" s="57" t="s">
        <v>121</v>
      </c>
      <c r="D6891" s="19" t="str">
        <f t="shared" si="642"/>
        <v>Commodities</v>
      </c>
      <c r="E6891" s="19" t="str">
        <f t="shared" si="643"/>
        <v>Commodities</v>
      </c>
      <c r="F6891" s="100">
        <v>1.651E-2</v>
      </c>
      <c r="G6891" s="101">
        <v>4.7050000000000001</v>
      </c>
      <c r="H6891" s="98">
        <v>0.25921</v>
      </c>
      <c r="I6891" s="20">
        <f t="shared" si="644"/>
        <v>1</v>
      </c>
      <c r="J6891" s="102">
        <f t="shared" si="645"/>
        <v>3.5090329436769396E-3</v>
      </c>
      <c r="K6891" s="102">
        <f t="shared" si="646"/>
        <v>1.3537413462740401E-2</v>
      </c>
      <c r="L6891" s="96">
        <f t="shared" si="647"/>
        <v>1.651E-2</v>
      </c>
    </row>
    <row r="6892" spans="1:12" ht="13.95" customHeight="1" x14ac:dyDescent="0.3">
      <c r="A6892" s="94">
        <v>46234</v>
      </c>
      <c r="B6892" s="57" t="s">
        <v>281</v>
      </c>
      <c r="C6892" s="57" t="s">
        <v>121</v>
      </c>
      <c r="D6892" s="19" t="str">
        <f t="shared" si="642"/>
        <v>Commodities</v>
      </c>
      <c r="E6892" s="19" t="str">
        <f t="shared" si="643"/>
        <v>Commodities</v>
      </c>
      <c r="F6892" s="100">
        <v>1.8630000000000001E-2</v>
      </c>
      <c r="G6892" s="101">
        <v>6.1589999999999998</v>
      </c>
      <c r="H6892" s="98">
        <v>0.22989000000000001</v>
      </c>
      <c r="I6892" s="20">
        <f t="shared" si="644"/>
        <v>1</v>
      </c>
      <c r="J6892" s="102">
        <f t="shared" si="645"/>
        <v>3.0248416950803703E-3</v>
      </c>
      <c r="K6892" s="102">
        <f t="shared" si="646"/>
        <v>1.3157778481362261E-2</v>
      </c>
      <c r="L6892" s="96">
        <f t="shared" si="647"/>
        <v>1.8630000000000001E-2</v>
      </c>
    </row>
    <row r="6893" spans="1:12" ht="13.95" customHeight="1" x14ac:dyDescent="0.3">
      <c r="A6893" s="94">
        <v>46265</v>
      </c>
      <c r="B6893" s="57" t="s">
        <v>281</v>
      </c>
      <c r="C6893" s="57" t="s">
        <v>121</v>
      </c>
      <c r="D6893" s="19" t="str">
        <f t="shared" si="642"/>
        <v>Commodities</v>
      </c>
      <c r="E6893" s="19" t="str">
        <f t="shared" si="643"/>
        <v>Commodities</v>
      </c>
      <c r="F6893" s="100">
        <v>1.9380000000000001E-2</v>
      </c>
      <c r="G6893" s="101">
        <v>7.1950000000000003</v>
      </c>
      <c r="H6893" s="98">
        <v>0.22969999999999999</v>
      </c>
      <c r="I6893" s="20">
        <f t="shared" si="644"/>
        <v>1</v>
      </c>
      <c r="J6893" s="102">
        <f t="shared" si="645"/>
        <v>2.6935371785962474E-3</v>
      </c>
      <c r="K6893" s="102">
        <f t="shared" si="646"/>
        <v>1.1726326419661504E-2</v>
      </c>
      <c r="L6893" s="96">
        <f t="shared" si="647"/>
        <v>1.9380000000000001E-2</v>
      </c>
    </row>
    <row r="6894" spans="1:12" ht="13.95" customHeight="1" x14ac:dyDescent="0.3">
      <c r="A6894" s="94">
        <v>46295</v>
      </c>
      <c r="B6894" s="57" t="s">
        <v>281</v>
      </c>
      <c r="C6894" s="57" t="s">
        <v>121</v>
      </c>
      <c r="D6894" s="19" t="str">
        <f t="shared" si="642"/>
        <v>Commodities</v>
      </c>
      <c r="E6894" s="19" t="str">
        <f t="shared" si="643"/>
        <v>Commodities</v>
      </c>
      <c r="F6894" s="100">
        <v>1.7579999999999998E-2</v>
      </c>
      <c r="G6894" s="101">
        <v>6.4569999999999999</v>
      </c>
      <c r="H6894" s="98">
        <v>0.26064999999999999</v>
      </c>
      <c r="I6894" s="20">
        <f t="shared" si="644"/>
        <v>1</v>
      </c>
      <c r="J6894" s="102">
        <f t="shared" si="645"/>
        <v>2.7226266067833359E-3</v>
      </c>
      <c r="K6894" s="102">
        <f t="shared" si="646"/>
        <v>1.0445526977875834E-2</v>
      </c>
      <c r="L6894" s="96">
        <f t="shared" si="647"/>
        <v>1.7579999999999998E-2</v>
      </c>
    </row>
    <row r="6895" spans="1:12" ht="13.95" customHeight="1" x14ac:dyDescent="0.3">
      <c r="A6895" s="94">
        <v>45688</v>
      </c>
      <c r="B6895" s="57" t="s">
        <v>178</v>
      </c>
      <c r="C6895" s="57" t="s">
        <v>99</v>
      </c>
      <c r="D6895" s="19" t="str">
        <f t="shared" si="642"/>
        <v>Financials</v>
      </c>
      <c r="E6895" s="19" t="str">
        <f t="shared" si="643"/>
        <v>Financials</v>
      </c>
      <c r="F6895" s="100">
        <v>3.5599999999999998E-3</v>
      </c>
      <c r="G6895" s="101">
        <v>8.3539999999999992</v>
      </c>
      <c r="H6895" s="98">
        <v>0.22381000000000001</v>
      </c>
      <c r="I6895" s="20">
        <f t="shared" si="644"/>
        <v>1</v>
      </c>
      <c r="J6895" s="102">
        <f t="shared" si="645"/>
        <v>4.2614316495092171E-4</v>
      </c>
      <c r="K6895" s="102">
        <f t="shared" si="646"/>
        <v>1.904039877355443E-3</v>
      </c>
      <c r="L6895" s="96">
        <f t="shared" si="647"/>
        <v>3.5599999999999998E-3</v>
      </c>
    </row>
    <row r="6896" spans="1:12" ht="13.95" customHeight="1" x14ac:dyDescent="0.3">
      <c r="A6896" s="94">
        <v>45716</v>
      </c>
      <c r="B6896" s="57" t="s">
        <v>178</v>
      </c>
      <c r="C6896" s="57" t="s">
        <v>99</v>
      </c>
      <c r="D6896" s="19" t="str">
        <f t="shared" si="642"/>
        <v>Financials</v>
      </c>
      <c r="E6896" s="19" t="str">
        <f t="shared" si="643"/>
        <v>Financials</v>
      </c>
      <c r="F6896" s="100">
        <v>3.5000000000000001E-3</v>
      </c>
      <c r="G6896" s="101">
        <v>7.75</v>
      </c>
      <c r="H6896" s="98">
        <v>0.22090000000000001</v>
      </c>
      <c r="I6896" s="20">
        <f t="shared" si="644"/>
        <v>1</v>
      </c>
      <c r="J6896" s="102">
        <f t="shared" si="645"/>
        <v>4.5161290322580648E-4</v>
      </c>
      <c r="K6896" s="102">
        <f t="shared" si="646"/>
        <v>2.0444223776632251E-3</v>
      </c>
      <c r="L6896" s="96">
        <f t="shared" si="647"/>
        <v>3.5000000000000001E-3</v>
      </c>
    </row>
    <row r="6897" spans="1:12" ht="13.95" customHeight="1" x14ac:dyDescent="0.3">
      <c r="A6897" s="94">
        <v>45747</v>
      </c>
      <c r="B6897" s="57" t="s">
        <v>178</v>
      </c>
      <c r="C6897" s="57" t="s">
        <v>99</v>
      </c>
      <c r="D6897" s="19" t="str">
        <f t="shared" si="642"/>
        <v>Financials</v>
      </c>
      <c r="E6897" s="19" t="str">
        <f t="shared" si="643"/>
        <v>Financials</v>
      </c>
      <c r="F6897" s="100">
        <v>3.5000000000000001E-3</v>
      </c>
      <c r="G6897" s="101">
        <v>8.0429999999999993</v>
      </c>
      <c r="H6897" s="98">
        <v>0.21709999999999999</v>
      </c>
      <c r="I6897" s="20">
        <f t="shared" si="644"/>
        <v>1</v>
      </c>
      <c r="J6897" s="102">
        <f t="shared" si="645"/>
        <v>4.3516100957354225E-4</v>
      </c>
      <c r="K6897" s="102">
        <f t="shared" si="646"/>
        <v>2.0044265756496652E-3</v>
      </c>
      <c r="L6897" s="96">
        <f t="shared" si="647"/>
        <v>3.5000000000000001E-3</v>
      </c>
    </row>
    <row r="6898" spans="1:12" ht="13.95" customHeight="1" x14ac:dyDescent="0.3">
      <c r="A6898" s="94">
        <v>45777</v>
      </c>
      <c r="B6898" s="57" t="s">
        <v>178</v>
      </c>
      <c r="C6898" s="57" t="s">
        <v>99</v>
      </c>
      <c r="D6898" s="19" t="str">
        <f t="shared" si="642"/>
        <v>Financials</v>
      </c>
      <c r="E6898" s="19" t="str">
        <f t="shared" si="643"/>
        <v>Financials</v>
      </c>
      <c r="F6898" s="100">
        <v>3.7399999999999998E-3</v>
      </c>
      <c r="G6898" s="101">
        <v>8.7899999999999991</v>
      </c>
      <c r="H6898" s="98">
        <v>0.21559</v>
      </c>
      <c r="I6898" s="20">
        <f t="shared" si="644"/>
        <v>1</v>
      </c>
      <c r="J6898" s="102">
        <f t="shared" si="645"/>
        <v>4.2548350398179753E-4</v>
      </c>
      <c r="K6898" s="102">
        <f t="shared" si="646"/>
        <v>1.9735771788199708E-3</v>
      </c>
      <c r="L6898" s="96">
        <f t="shared" si="647"/>
        <v>3.7399999999999998E-3</v>
      </c>
    </row>
    <row r="6899" spans="1:12" ht="13.95" customHeight="1" x14ac:dyDescent="0.3">
      <c r="A6899" s="94">
        <v>45808</v>
      </c>
      <c r="B6899" s="57" t="s">
        <v>178</v>
      </c>
      <c r="C6899" s="57" t="s">
        <v>99</v>
      </c>
      <c r="D6899" s="19" t="str">
        <f t="shared" si="642"/>
        <v>Financials</v>
      </c>
      <c r="E6899" s="19" t="str">
        <f t="shared" si="643"/>
        <v>Financials</v>
      </c>
      <c r="F6899" s="100">
        <v>4.3699999999999998E-3</v>
      </c>
      <c r="G6899" s="101">
        <v>10.042</v>
      </c>
      <c r="H6899" s="98">
        <v>0.22248000000000001</v>
      </c>
      <c r="I6899" s="20">
        <f t="shared" si="644"/>
        <v>1</v>
      </c>
      <c r="J6899" s="102">
        <f t="shared" si="645"/>
        <v>4.3517227643895636E-4</v>
      </c>
      <c r="K6899" s="102">
        <f t="shared" si="646"/>
        <v>1.9560062766943382E-3</v>
      </c>
      <c r="L6899" s="96">
        <f t="shared" si="647"/>
        <v>4.3699999999999998E-3</v>
      </c>
    </row>
    <row r="6900" spans="1:12" ht="13.95" customHeight="1" x14ac:dyDescent="0.3">
      <c r="A6900" s="94">
        <v>45838</v>
      </c>
      <c r="B6900" s="57" t="s">
        <v>178</v>
      </c>
      <c r="C6900" s="57" t="s">
        <v>99</v>
      </c>
      <c r="D6900" s="19" t="str">
        <f t="shared" si="642"/>
        <v>Financials</v>
      </c>
      <c r="E6900" s="19" t="str">
        <f t="shared" si="643"/>
        <v>Financials</v>
      </c>
      <c r="F6900" s="100">
        <v>4.6999999999999993E-3</v>
      </c>
      <c r="G6900" s="101">
        <v>10.414999999999999</v>
      </c>
      <c r="H6900" s="98">
        <v>0.22775999999999999</v>
      </c>
      <c r="I6900" s="20">
        <f t="shared" si="644"/>
        <v>1</v>
      </c>
      <c r="J6900" s="102">
        <f t="shared" si="645"/>
        <v>4.5127220355256837E-4</v>
      </c>
      <c r="K6900" s="102">
        <f t="shared" si="646"/>
        <v>1.9813496819132788E-3</v>
      </c>
      <c r="L6900" s="96">
        <f t="shared" si="647"/>
        <v>4.6999999999999993E-3</v>
      </c>
    </row>
    <row r="6901" spans="1:12" ht="13.95" customHeight="1" x14ac:dyDescent="0.3">
      <c r="A6901" s="94">
        <v>45869</v>
      </c>
      <c r="B6901" s="57" t="s">
        <v>178</v>
      </c>
      <c r="C6901" s="57" t="s">
        <v>99</v>
      </c>
      <c r="D6901" s="19" t="str">
        <f t="shared" si="642"/>
        <v>Financials</v>
      </c>
      <c r="E6901" s="19" t="str">
        <f t="shared" si="643"/>
        <v>Financials</v>
      </c>
      <c r="F6901" s="100">
        <v>4.62E-3</v>
      </c>
      <c r="G6901" s="101">
        <v>9.5709999999999997</v>
      </c>
      <c r="H6901" s="98">
        <v>0.23050000000000001</v>
      </c>
      <c r="I6901" s="20">
        <f t="shared" si="644"/>
        <v>1</v>
      </c>
      <c r="J6901" s="102">
        <f t="shared" si="645"/>
        <v>4.8270818096332672E-4</v>
      </c>
      <c r="K6901" s="102">
        <f t="shared" si="646"/>
        <v>2.0941786592769056E-3</v>
      </c>
      <c r="L6901" s="96">
        <f t="shared" si="647"/>
        <v>4.62E-3</v>
      </c>
    </row>
    <row r="6902" spans="1:12" ht="13.95" customHeight="1" x14ac:dyDescent="0.3">
      <c r="A6902" s="94">
        <v>45900</v>
      </c>
      <c r="B6902" s="57" t="s">
        <v>178</v>
      </c>
      <c r="C6902" s="57" t="s">
        <v>99</v>
      </c>
      <c r="D6902" s="19" t="str">
        <f t="shared" si="642"/>
        <v>Financials</v>
      </c>
      <c r="E6902" s="19" t="str">
        <f t="shared" si="643"/>
        <v>Financials</v>
      </c>
      <c r="F6902" s="100">
        <v>4.3899999999999998E-3</v>
      </c>
      <c r="G6902" s="101">
        <v>9.4489999999999998</v>
      </c>
      <c r="H6902" s="98">
        <v>0.23103000000000001</v>
      </c>
      <c r="I6902" s="20">
        <f t="shared" si="644"/>
        <v>1</v>
      </c>
      <c r="J6902" s="102">
        <f t="shared" si="645"/>
        <v>4.645994285109535E-4</v>
      </c>
      <c r="K6902" s="102">
        <f t="shared" si="646"/>
        <v>2.0109917695145803E-3</v>
      </c>
      <c r="L6902" s="96">
        <f t="shared" si="647"/>
        <v>4.3899999999999998E-3</v>
      </c>
    </row>
    <row r="6903" spans="1:12" ht="13.95" customHeight="1" x14ac:dyDescent="0.3">
      <c r="A6903" s="94">
        <v>45930</v>
      </c>
      <c r="B6903" s="57" t="s">
        <v>178</v>
      </c>
      <c r="C6903" s="57" t="s">
        <v>99</v>
      </c>
      <c r="D6903" s="19" t="str">
        <f t="shared" si="642"/>
        <v>Financials</v>
      </c>
      <c r="E6903" s="19" t="str">
        <f t="shared" si="643"/>
        <v>Financials</v>
      </c>
      <c r="F6903" s="100">
        <v>4.1099999999999999E-3</v>
      </c>
      <c r="G6903" s="101">
        <v>9.01</v>
      </c>
      <c r="H6903" s="98">
        <v>0.23236999999999999</v>
      </c>
      <c r="I6903" s="20">
        <f t="shared" si="644"/>
        <v>1</v>
      </c>
      <c r="J6903" s="102">
        <f t="shared" si="645"/>
        <v>4.5615982241953388E-4</v>
      </c>
      <c r="K6903" s="102">
        <f t="shared" si="646"/>
        <v>1.9630753643737741E-3</v>
      </c>
      <c r="L6903" s="96">
        <f t="shared" si="647"/>
        <v>4.1099999999999999E-3</v>
      </c>
    </row>
    <row r="6904" spans="1:12" ht="13.95" customHeight="1" x14ac:dyDescent="0.3">
      <c r="A6904" s="94">
        <v>45961</v>
      </c>
      <c r="B6904" s="57" t="s">
        <v>178</v>
      </c>
      <c r="C6904" s="57" t="s">
        <v>99</v>
      </c>
      <c r="D6904" s="19" t="str">
        <f t="shared" si="642"/>
        <v>Financials</v>
      </c>
      <c r="E6904" s="19" t="str">
        <f t="shared" si="643"/>
        <v>Financials</v>
      </c>
      <c r="F6904" s="100">
        <v>3.8700000000000002E-3</v>
      </c>
      <c r="G6904" s="101">
        <v>8.6159999999999997</v>
      </c>
      <c r="H6904" s="98">
        <v>0.23197000000000001</v>
      </c>
      <c r="I6904" s="20">
        <f t="shared" si="644"/>
        <v>1</v>
      </c>
      <c r="J6904" s="102">
        <f t="shared" si="645"/>
        <v>4.4916434540389976E-4</v>
      </c>
      <c r="K6904" s="102">
        <f t="shared" si="646"/>
        <v>1.936303597033667E-3</v>
      </c>
      <c r="L6904" s="96">
        <f t="shared" si="647"/>
        <v>3.8700000000000002E-3</v>
      </c>
    </row>
    <row r="6905" spans="1:12" ht="13.95" customHeight="1" x14ac:dyDescent="0.3">
      <c r="A6905" s="94">
        <v>45991</v>
      </c>
      <c r="B6905" s="57" t="s">
        <v>178</v>
      </c>
      <c r="C6905" s="57" t="s">
        <v>99</v>
      </c>
      <c r="D6905" s="19" t="str">
        <f t="shared" si="642"/>
        <v>Financials</v>
      </c>
      <c r="E6905" s="19" t="str">
        <f t="shared" si="643"/>
        <v>Financials</v>
      </c>
      <c r="F6905" s="100">
        <v>3.5699999999999998E-3</v>
      </c>
      <c r="G6905" s="101">
        <v>8.3710000000000004</v>
      </c>
      <c r="H6905" s="98">
        <v>0.23435</v>
      </c>
      <c r="I6905" s="20">
        <f t="shared" si="644"/>
        <v>1</v>
      </c>
      <c r="J6905" s="102">
        <f t="shared" si="645"/>
        <v>4.2647234500059727E-4</v>
      </c>
      <c r="K6905" s="102">
        <f t="shared" si="646"/>
        <v>1.819809451677394E-3</v>
      </c>
      <c r="L6905" s="96">
        <f t="shared" si="647"/>
        <v>3.5699999999999998E-3</v>
      </c>
    </row>
    <row r="6906" spans="1:12" ht="13.95" customHeight="1" x14ac:dyDescent="0.3">
      <c r="A6906" s="94">
        <v>46022</v>
      </c>
      <c r="B6906" s="57" t="s">
        <v>178</v>
      </c>
      <c r="C6906" s="57" t="s">
        <v>99</v>
      </c>
      <c r="D6906" s="19" t="str">
        <f t="shared" si="642"/>
        <v>Financials</v>
      </c>
      <c r="E6906" s="19" t="str">
        <f t="shared" si="643"/>
        <v>Financials</v>
      </c>
      <c r="F6906" s="100">
        <v>3.7100000000000002E-3</v>
      </c>
      <c r="G6906" s="101">
        <v>8.5440000000000005</v>
      </c>
      <c r="H6906" s="98">
        <v>0.23433999999999999</v>
      </c>
      <c r="I6906" s="20">
        <f t="shared" si="644"/>
        <v>1</v>
      </c>
      <c r="J6906" s="102">
        <f t="shared" si="645"/>
        <v>4.3422284644194757E-4</v>
      </c>
      <c r="K6906" s="102">
        <f t="shared" si="646"/>
        <v>1.8529608536397865E-3</v>
      </c>
      <c r="L6906" s="96">
        <f t="shared" si="647"/>
        <v>3.7100000000000002E-3</v>
      </c>
    </row>
    <row r="6907" spans="1:12" ht="13.95" customHeight="1" x14ac:dyDescent="0.3">
      <c r="A6907" s="94">
        <v>46053</v>
      </c>
      <c r="B6907" s="57" t="s">
        <v>178</v>
      </c>
      <c r="C6907" s="57" t="s">
        <v>99</v>
      </c>
      <c r="D6907" s="19" t="str">
        <f t="shared" si="642"/>
        <v>Financials</v>
      </c>
      <c r="E6907" s="19" t="str">
        <f t="shared" si="643"/>
        <v>Financials</v>
      </c>
      <c r="F6907" s="100">
        <v>3.4499999999999999E-3</v>
      </c>
      <c r="G6907" s="101">
        <v>8.8390000000000004</v>
      </c>
      <c r="H6907" s="98">
        <v>0.23266999999999999</v>
      </c>
      <c r="I6907" s="20">
        <f t="shared" si="644"/>
        <v>1</v>
      </c>
      <c r="J6907" s="102">
        <f t="shared" si="645"/>
        <v>3.9031564656635365E-4</v>
      </c>
      <c r="K6907" s="102">
        <f t="shared" si="646"/>
        <v>1.6775503785032607E-3</v>
      </c>
      <c r="L6907" s="96">
        <f t="shared" si="647"/>
        <v>3.4499999999999999E-3</v>
      </c>
    </row>
    <row r="6908" spans="1:12" ht="13.95" customHeight="1" x14ac:dyDescent="0.3">
      <c r="A6908" s="94">
        <v>46081</v>
      </c>
      <c r="B6908" s="57" t="s">
        <v>178</v>
      </c>
      <c r="C6908" s="57" t="s">
        <v>99</v>
      </c>
      <c r="D6908" s="19" t="str">
        <f t="shared" si="642"/>
        <v>Financials</v>
      </c>
      <c r="E6908" s="19" t="str">
        <f t="shared" si="643"/>
        <v>Financials</v>
      </c>
      <c r="F6908" s="100">
        <v>3.4499999999999999E-3</v>
      </c>
      <c r="G6908" s="101">
        <v>9.14</v>
      </c>
      <c r="H6908" s="98">
        <v>0.22802</v>
      </c>
      <c r="I6908" s="20">
        <f t="shared" si="644"/>
        <v>1</v>
      </c>
      <c r="J6908" s="102">
        <f t="shared" si="645"/>
        <v>3.7746170678336978E-4</v>
      </c>
      <c r="K6908" s="102">
        <f t="shared" si="646"/>
        <v>1.6553885921558188E-3</v>
      </c>
      <c r="L6908" s="96">
        <f t="shared" si="647"/>
        <v>3.4499999999999999E-3</v>
      </c>
    </row>
    <row r="6909" spans="1:12" ht="13.95" customHeight="1" x14ac:dyDescent="0.3">
      <c r="A6909" s="94">
        <v>46112</v>
      </c>
      <c r="B6909" s="57" t="s">
        <v>178</v>
      </c>
      <c r="C6909" s="57" t="s">
        <v>99</v>
      </c>
      <c r="D6909" s="19" t="str">
        <f t="shared" si="642"/>
        <v>Financials</v>
      </c>
      <c r="E6909" s="19" t="str">
        <f t="shared" si="643"/>
        <v>Financials</v>
      </c>
      <c r="F6909" s="100">
        <v>3.3E-3</v>
      </c>
      <c r="G6909" s="101">
        <v>8.76</v>
      </c>
      <c r="H6909" s="98">
        <v>0.22755</v>
      </c>
      <c r="I6909" s="20">
        <f t="shared" si="644"/>
        <v>1</v>
      </c>
      <c r="J6909" s="102">
        <f t="shared" si="645"/>
        <v>3.767123287671233E-4</v>
      </c>
      <c r="K6909" s="102">
        <f t="shared" si="646"/>
        <v>1.6555145188623306E-3</v>
      </c>
      <c r="L6909" s="96">
        <f t="shared" si="647"/>
        <v>3.3E-3</v>
      </c>
    </row>
    <row r="6910" spans="1:12" ht="13.95" customHeight="1" x14ac:dyDescent="0.3">
      <c r="A6910" s="94">
        <v>46142</v>
      </c>
      <c r="B6910" s="57" t="s">
        <v>178</v>
      </c>
      <c r="C6910" s="57" t="s">
        <v>99</v>
      </c>
      <c r="D6910" s="19" t="str">
        <f t="shared" si="642"/>
        <v>Financials</v>
      </c>
      <c r="E6910" s="19" t="str">
        <f t="shared" si="643"/>
        <v>Financials</v>
      </c>
      <c r="F6910" s="100">
        <v>3.4199999999999999E-3</v>
      </c>
      <c r="G6910" s="101">
        <v>8.65</v>
      </c>
      <c r="H6910" s="98">
        <v>0.22187000000000001</v>
      </c>
      <c r="I6910" s="20">
        <f t="shared" si="644"/>
        <v>1</v>
      </c>
      <c r="J6910" s="102">
        <f t="shared" si="645"/>
        <v>3.9537572254335257E-4</v>
      </c>
      <c r="K6910" s="102">
        <f t="shared" si="646"/>
        <v>1.7820152456093773E-3</v>
      </c>
      <c r="L6910" s="96">
        <f t="shared" si="647"/>
        <v>3.4199999999999999E-3</v>
      </c>
    </row>
    <row r="6911" spans="1:12" ht="13.95" customHeight="1" x14ac:dyDescent="0.3">
      <c r="A6911" s="94">
        <v>46173</v>
      </c>
      <c r="B6911" s="57" t="s">
        <v>178</v>
      </c>
      <c r="C6911" s="57" t="s">
        <v>99</v>
      </c>
      <c r="D6911" s="19" t="str">
        <f t="shared" si="642"/>
        <v>Financials</v>
      </c>
      <c r="E6911" s="19" t="str">
        <f t="shared" si="643"/>
        <v>Financials</v>
      </c>
      <c r="F6911" s="100">
        <v>3.5799999999999998E-3</v>
      </c>
      <c r="G6911" s="101">
        <v>8.048</v>
      </c>
      <c r="H6911" s="98">
        <v>0.23066</v>
      </c>
      <c r="I6911" s="20">
        <f t="shared" si="644"/>
        <v>1</v>
      </c>
      <c r="J6911" s="102">
        <f t="shared" si="645"/>
        <v>4.4483101391650095E-4</v>
      </c>
      <c r="K6911" s="102">
        <f t="shared" si="646"/>
        <v>1.9285138902128715E-3</v>
      </c>
      <c r="L6911" s="96">
        <f t="shared" si="647"/>
        <v>3.5799999999999998E-3</v>
      </c>
    </row>
    <row r="6912" spans="1:12" ht="13.95" customHeight="1" x14ac:dyDescent="0.3">
      <c r="A6912" s="94">
        <v>46203</v>
      </c>
      <c r="B6912" s="57" t="s">
        <v>178</v>
      </c>
      <c r="C6912" s="57" t="s">
        <v>99</v>
      </c>
      <c r="D6912" s="19" t="str">
        <f t="shared" si="642"/>
        <v>Financials</v>
      </c>
      <c r="E6912" s="19" t="str">
        <f t="shared" si="643"/>
        <v>Financials</v>
      </c>
      <c r="F6912" s="100">
        <v>3.96E-3</v>
      </c>
      <c r="G6912" s="101">
        <v>8.7029999999999994</v>
      </c>
      <c r="H6912" s="98">
        <v>0.23366999999999999</v>
      </c>
      <c r="I6912" s="20">
        <f t="shared" si="644"/>
        <v>1</v>
      </c>
      <c r="J6912" s="102">
        <f t="shared" si="645"/>
        <v>4.5501551189245092E-4</v>
      </c>
      <c r="K6912" s="102">
        <f t="shared" si="646"/>
        <v>1.9472568660609019E-3</v>
      </c>
      <c r="L6912" s="96">
        <f t="shared" si="647"/>
        <v>3.96E-3</v>
      </c>
    </row>
    <row r="6913" spans="1:12" ht="13.95" customHeight="1" x14ac:dyDescent="0.3">
      <c r="A6913" s="94">
        <v>46234</v>
      </c>
      <c r="B6913" s="57" t="s">
        <v>178</v>
      </c>
      <c r="C6913" s="57" t="s">
        <v>99</v>
      </c>
      <c r="D6913" s="19" t="str">
        <f t="shared" si="642"/>
        <v>Financials</v>
      </c>
      <c r="E6913" s="19" t="str">
        <f t="shared" si="643"/>
        <v>Financials</v>
      </c>
      <c r="F6913" s="100">
        <v>3.9500000000000004E-3</v>
      </c>
      <c r="G6913" s="101">
        <v>8.8439999999999994</v>
      </c>
      <c r="H6913" s="98">
        <v>0.23669999999999999</v>
      </c>
      <c r="I6913" s="20">
        <f t="shared" si="644"/>
        <v>1</v>
      </c>
      <c r="J6913" s="102">
        <f t="shared" si="645"/>
        <v>4.4663048394391684E-4</v>
      </c>
      <c r="K6913" s="102">
        <f t="shared" si="646"/>
        <v>1.8869052976084363E-3</v>
      </c>
      <c r="L6913" s="96">
        <f t="shared" si="647"/>
        <v>3.9500000000000004E-3</v>
      </c>
    </row>
    <row r="6914" spans="1:12" ht="13.95" customHeight="1" x14ac:dyDescent="0.3">
      <c r="A6914" s="94">
        <v>46265</v>
      </c>
      <c r="B6914" s="57" t="s">
        <v>178</v>
      </c>
      <c r="C6914" s="57" t="s">
        <v>99</v>
      </c>
      <c r="D6914" s="19" t="str">
        <f t="shared" si="642"/>
        <v>Financials</v>
      </c>
      <c r="E6914" s="19" t="str">
        <f t="shared" si="643"/>
        <v>Financials</v>
      </c>
      <c r="F6914" s="100">
        <v>3.5799999999999998E-3</v>
      </c>
      <c r="G6914" s="101">
        <v>8.0609999999999999</v>
      </c>
      <c r="H6914" s="98">
        <v>0.23444999999999999</v>
      </c>
      <c r="I6914" s="20">
        <f t="shared" si="644"/>
        <v>1</v>
      </c>
      <c r="J6914" s="102">
        <f t="shared" si="645"/>
        <v>4.4411363354422527E-4</v>
      </c>
      <c r="K6914" s="102">
        <f t="shared" si="646"/>
        <v>1.894278667281831E-3</v>
      </c>
      <c r="L6914" s="96">
        <f t="shared" si="647"/>
        <v>3.5799999999999998E-3</v>
      </c>
    </row>
    <row r="6915" spans="1:12" ht="13.95" customHeight="1" x14ac:dyDescent="0.3">
      <c r="A6915" s="94">
        <v>46295</v>
      </c>
      <c r="B6915" s="57" t="s">
        <v>178</v>
      </c>
      <c r="C6915" s="57" t="s">
        <v>99</v>
      </c>
      <c r="D6915" s="19" t="str">
        <f t="shared" si="642"/>
        <v>Financials</v>
      </c>
      <c r="E6915" s="19" t="str">
        <f t="shared" si="643"/>
        <v>Financials</v>
      </c>
      <c r="F6915" s="100">
        <v>3.2399999999999998E-3</v>
      </c>
      <c r="G6915" s="101">
        <v>7.7619999999999996</v>
      </c>
      <c r="H6915" s="98">
        <v>0.23050999999999999</v>
      </c>
      <c r="I6915" s="20">
        <f t="shared" si="644"/>
        <v>1</v>
      </c>
      <c r="J6915" s="102">
        <f t="shared" si="645"/>
        <v>4.1741819118783821E-4</v>
      </c>
      <c r="K6915" s="102">
        <f t="shared" si="646"/>
        <v>1.8108463458758328E-3</v>
      </c>
      <c r="L6915" s="96">
        <f t="shared" si="647"/>
        <v>3.2399999999999998E-3</v>
      </c>
    </row>
    <row r="6916" spans="1:12" ht="13.95" customHeight="1" x14ac:dyDescent="0.3">
      <c r="A6916" s="94">
        <v>42674</v>
      </c>
      <c r="B6916" s="57" t="s">
        <v>394</v>
      </c>
      <c r="C6916" s="57" t="s">
        <v>114</v>
      </c>
      <c r="D6916" s="19" t="str">
        <f t="shared" si="642"/>
        <v>Defensives</v>
      </c>
      <c r="E6916" s="19" t="str">
        <f t="shared" si="643"/>
        <v>Defensives</v>
      </c>
      <c r="F6916" s="100">
        <v>4.0600000000000002E-3</v>
      </c>
      <c r="G6916" s="101">
        <v>14.263</v>
      </c>
      <c r="H6916" s="98">
        <v>0.19552</v>
      </c>
      <c r="I6916" s="20">
        <f t="shared" si="644"/>
        <v>1</v>
      </c>
      <c r="J6916" s="102">
        <f t="shared" si="645"/>
        <v>2.8465259763023207E-4</v>
      </c>
      <c r="K6916" s="102">
        <f t="shared" si="646"/>
        <v>1.455874578714362E-3</v>
      </c>
      <c r="L6916" s="96">
        <f t="shared" si="647"/>
        <v>4.0600000000000002E-3</v>
      </c>
    </row>
    <row r="6917" spans="1:12" ht="13.95" customHeight="1" x14ac:dyDescent="0.3">
      <c r="A6917" s="94">
        <v>42704</v>
      </c>
      <c r="B6917" s="57" t="s">
        <v>394</v>
      </c>
      <c r="C6917" s="57" t="s">
        <v>114</v>
      </c>
      <c r="D6917" s="19" t="str">
        <f t="shared" ref="D6917:D6980" si="648">VLOOKUP(C6917,GicsMap,2,FALSE)</f>
        <v>Defensives</v>
      </c>
      <c r="E6917" s="19" t="str">
        <f t="shared" ref="E6917:E6980" si="649">IF(D6917="Cyclicals",IF(COUNTIF(GlobalList,B6917)&gt;0,"WEG &amp; Embraer","Cyclicals ex-WEG &amp; Embraer"),D6917)</f>
        <v>Defensives</v>
      </c>
      <c r="F6917" s="100">
        <v>4.0200000000000001E-3</v>
      </c>
      <c r="G6917" s="101">
        <v>12.911</v>
      </c>
      <c r="H6917" s="98">
        <v>0.19661999999999999</v>
      </c>
      <c r="I6917" s="20">
        <f t="shared" ref="I6917:I6980" si="650">IF(AND(ISNUMBER(G6917),ISNUMBER(H6917),G6917&gt;=PEmin,G6917&lt;=PEmax,H6917&gt;=ROEmin,H6917&lt;=ROEmax),1,0)</f>
        <v>1</v>
      </c>
      <c r="J6917" s="102">
        <f t="shared" ref="J6917:J6980" si="651">IF(I6917=1,F6917/G6917,0)</f>
        <v>3.1136240415149876E-4</v>
      </c>
      <c r="K6917" s="102">
        <f t="shared" ref="K6917:K6980" si="652">IF(I6917=1,J6917/H6917,0)</f>
        <v>1.5835744286008483E-3</v>
      </c>
      <c r="L6917" s="96">
        <f t="shared" ref="L6917:L6980" si="653">I6917*F6917</f>
        <v>4.0200000000000001E-3</v>
      </c>
    </row>
    <row r="6918" spans="1:12" ht="13.95" customHeight="1" x14ac:dyDescent="0.3">
      <c r="A6918" s="94">
        <v>42735</v>
      </c>
      <c r="B6918" s="57" t="s">
        <v>394</v>
      </c>
      <c r="C6918" s="57" t="s">
        <v>114</v>
      </c>
      <c r="D6918" s="19" t="str">
        <f t="shared" si="648"/>
        <v>Defensives</v>
      </c>
      <c r="E6918" s="19" t="str">
        <f t="shared" si="649"/>
        <v>Defensives</v>
      </c>
      <c r="F6918" s="100">
        <v>4.1799999999999997E-3</v>
      </c>
      <c r="G6918" s="101">
        <v>13.096</v>
      </c>
      <c r="H6918" s="98">
        <v>0.22969999999999999</v>
      </c>
      <c r="I6918" s="20">
        <f t="shared" si="650"/>
        <v>1</v>
      </c>
      <c r="J6918" s="102">
        <f t="shared" si="651"/>
        <v>3.1918142944410504E-4</v>
      </c>
      <c r="K6918" s="102">
        <f t="shared" si="652"/>
        <v>1.3895578121206141E-3</v>
      </c>
      <c r="L6918" s="96">
        <f t="shared" si="653"/>
        <v>4.1799999999999997E-3</v>
      </c>
    </row>
    <row r="6919" spans="1:12" ht="13.95" customHeight="1" x14ac:dyDescent="0.3">
      <c r="A6919" s="94">
        <v>42766</v>
      </c>
      <c r="B6919" s="57" t="s">
        <v>394</v>
      </c>
      <c r="C6919" s="57" t="s">
        <v>114</v>
      </c>
      <c r="D6919" s="19" t="str">
        <f t="shared" si="648"/>
        <v>Defensives</v>
      </c>
      <c r="E6919" s="19" t="str">
        <f t="shared" si="649"/>
        <v>Defensives</v>
      </c>
      <c r="F6919" s="100">
        <v>4.0600000000000002E-3</v>
      </c>
      <c r="G6919" s="101">
        <v>13.584</v>
      </c>
      <c r="H6919" s="98">
        <v>0.23182</v>
      </c>
      <c r="I6919" s="20">
        <f t="shared" si="650"/>
        <v>1</v>
      </c>
      <c r="J6919" s="102">
        <f t="shared" si="651"/>
        <v>2.9888103651354536E-4</v>
      </c>
      <c r="K6919" s="102">
        <f t="shared" si="652"/>
        <v>1.289280633739735E-3</v>
      </c>
      <c r="L6919" s="96">
        <f t="shared" si="653"/>
        <v>4.0600000000000002E-3</v>
      </c>
    </row>
    <row r="6920" spans="1:12" ht="13.95" customHeight="1" x14ac:dyDescent="0.3">
      <c r="A6920" s="94">
        <v>42794</v>
      </c>
      <c r="B6920" s="57" t="s">
        <v>394</v>
      </c>
      <c r="C6920" s="57" t="s">
        <v>114</v>
      </c>
      <c r="D6920" s="19" t="str">
        <f t="shared" si="648"/>
        <v>Defensives</v>
      </c>
      <c r="E6920" s="19" t="str">
        <f t="shared" si="649"/>
        <v>Defensives</v>
      </c>
      <c r="F6920" s="100">
        <v>4.0899999999999999E-3</v>
      </c>
      <c r="G6920" s="101">
        <v>12.993</v>
      </c>
      <c r="H6920" s="98">
        <v>0.23366999999999999</v>
      </c>
      <c r="I6920" s="20">
        <f t="shared" si="650"/>
        <v>1</v>
      </c>
      <c r="J6920" s="102">
        <f t="shared" si="651"/>
        <v>3.1478488416839835E-4</v>
      </c>
      <c r="K6920" s="102">
        <f t="shared" si="652"/>
        <v>1.347134352584407E-3</v>
      </c>
      <c r="L6920" s="96">
        <f t="shared" si="653"/>
        <v>4.0899999999999999E-3</v>
      </c>
    </row>
    <row r="6921" spans="1:12" ht="13.95" customHeight="1" x14ac:dyDescent="0.3">
      <c r="A6921" s="94">
        <v>42825</v>
      </c>
      <c r="B6921" s="57" t="s">
        <v>394</v>
      </c>
      <c r="C6921" s="57" t="s">
        <v>114</v>
      </c>
      <c r="D6921" s="19" t="str">
        <f t="shared" si="648"/>
        <v>Defensives</v>
      </c>
      <c r="E6921" s="19" t="str">
        <f t="shared" si="649"/>
        <v>Defensives</v>
      </c>
      <c r="F6921" s="100">
        <v>4.1700000000000001E-3</v>
      </c>
      <c r="G6921" s="101">
        <v>13.077999999999999</v>
      </c>
      <c r="H6921" s="98">
        <v>0.23572000000000001</v>
      </c>
      <c r="I6921" s="20">
        <f t="shared" si="650"/>
        <v>1</v>
      </c>
      <c r="J6921" s="102">
        <f t="shared" si="651"/>
        <v>3.1885609420400675E-4</v>
      </c>
      <c r="K6921" s="102">
        <f t="shared" si="652"/>
        <v>1.3526900314101763E-3</v>
      </c>
      <c r="L6921" s="96">
        <f t="shared" si="653"/>
        <v>4.1700000000000001E-3</v>
      </c>
    </row>
    <row r="6922" spans="1:12" ht="13.95" customHeight="1" x14ac:dyDescent="0.3">
      <c r="A6922" s="94">
        <v>42855</v>
      </c>
      <c r="B6922" s="57" t="s">
        <v>394</v>
      </c>
      <c r="C6922" s="57" t="s">
        <v>114</v>
      </c>
      <c r="D6922" s="19" t="str">
        <f t="shared" si="648"/>
        <v>Defensives</v>
      </c>
      <c r="E6922" s="19" t="str">
        <f t="shared" si="649"/>
        <v>Defensives</v>
      </c>
      <c r="F6922" s="100">
        <v>4.6800000000000001E-3</v>
      </c>
      <c r="G6922" s="101">
        <v>15.881</v>
      </c>
      <c r="H6922" s="98">
        <v>0.24748000000000001</v>
      </c>
      <c r="I6922" s="20">
        <f t="shared" si="650"/>
        <v>1</v>
      </c>
      <c r="J6922" s="102">
        <f t="shared" si="651"/>
        <v>2.9469177003967002E-4</v>
      </c>
      <c r="K6922" s="102">
        <f t="shared" si="652"/>
        <v>1.1907700421838938E-3</v>
      </c>
      <c r="L6922" s="96">
        <f t="shared" si="653"/>
        <v>4.6800000000000001E-3</v>
      </c>
    </row>
    <row r="6923" spans="1:12" ht="13.95" customHeight="1" x14ac:dyDescent="0.3">
      <c r="A6923" s="94">
        <v>42886</v>
      </c>
      <c r="B6923" s="57" t="s">
        <v>394</v>
      </c>
      <c r="C6923" s="57" t="s">
        <v>114</v>
      </c>
      <c r="D6923" s="19" t="str">
        <f t="shared" si="648"/>
        <v>Defensives</v>
      </c>
      <c r="E6923" s="19" t="str">
        <f t="shared" si="649"/>
        <v>Defensives</v>
      </c>
      <c r="F6923" s="100">
        <v>6.2899999999999996E-3</v>
      </c>
      <c r="G6923" s="101">
        <v>15.62</v>
      </c>
      <c r="H6923" s="98">
        <v>0.25888</v>
      </c>
      <c r="I6923" s="20">
        <f t="shared" si="650"/>
        <v>1</v>
      </c>
      <c r="J6923" s="102">
        <f t="shared" si="651"/>
        <v>4.026888604353393E-4</v>
      </c>
      <c r="K6923" s="102">
        <f t="shared" si="652"/>
        <v>1.5555039417310696E-3</v>
      </c>
      <c r="L6923" s="96">
        <f t="shared" si="653"/>
        <v>6.2899999999999996E-3</v>
      </c>
    </row>
    <row r="6924" spans="1:12" ht="13.95" customHeight="1" x14ac:dyDescent="0.3">
      <c r="A6924" s="94">
        <v>42916</v>
      </c>
      <c r="B6924" s="57" t="s">
        <v>394</v>
      </c>
      <c r="C6924" s="57" t="s">
        <v>114</v>
      </c>
      <c r="D6924" s="19" t="str">
        <f t="shared" si="648"/>
        <v>Defensives</v>
      </c>
      <c r="E6924" s="19" t="str">
        <f t="shared" si="649"/>
        <v>Defensives</v>
      </c>
      <c r="F6924" s="100">
        <v>6.5799999999999999E-3</v>
      </c>
      <c r="G6924" s="101">
        <v>14.695</v>
      </c>
      <c r="H6924" s="98">
        <v>0.26064999999999999</v>
      </c>
      <c r="I6924" s="20">
        <f t="shared" si="650"/>
        <v>1</v>
      </c>
      <c r="J6924" s="102">
        <f t="shared" si="651"/>
        <v>4.4777135079959171E-4</v>
      </c>
      <c r="K6924" s="102">
        <f t="shared" si="652"/>
        <v>1.7179027462098282E-3</v>
      </c>
      <c r="L6924" s="96">
        <f t="shared" si="653"/>
        <v>6.5799999999999999E-3</v>
      </c>
    </row>
    <row r="6925" spans="1:12" ht="13.95" customHeight="1" x14ac:dyDescent="0.3">
      <c r="A6925" s="94">
        <v>42947</v>
      </c>
      <c r="B6925" s="57" t="s">
        <v>394</v>
      </c>
      <c r="C6925" s="57" t="s">
        <v>114</v>
      </c>
      <c r="D6925" s="19" t="str">
        <f t="shared" si="648"/>
        <v>Defensives</v>
      </c>
      <c r="E6925" s="19" t="str">
        <f t="shared" si="649"/>
        <v>Defensives</v>
      </c>
      <c r="F6925" s="100">
        <v>6.8999999999999999E-3</v>
      </c>
      <c r="G6925" s="101">
        <v>16.475000000000001</v>
      </c>
      <c r="H6925" s="98">
        <v>0.27864</v>
      </c>
      <c r="I6925" s="20">
        <f t="shared" si="650"/>
        <v>1</v>
      </c>
      <c r="J6925" s="102">
        <f t="shared" si="651"/>
        <v>4.1881638846737477E-4</v>
      </c>
      <c r="K6925" s="102">
        <f t="shared" si="652"/>
        <v>1.5030734584674662E-3</v>
      </c>
      <c r="L6925" s="96">
        <f t="shared" si="653"/>
        <v>6.8999999999999999E-3</v>
      </c>
    </row>
    <row r="6926" spans="1:12" ht="13.95" customHeight="1" x14ac:dyDescent="0.3">
      <c r="A6926" s="94">
        <v>42978</v>
      </c>
      <c r="B6926" s="57" t="s">
        <v>394</v>
      </c>
      <c r="C6926" s="57" t="s">
        <v>114</v>
      </c>
      <c r="D6926" s="19" t="str">
        <f t="shared" si="648"/>
        <v>Defensives</v>
      </c>
      <c r="E6926" s="19" t="str">
        <f t="shared" si="649"/>
        <v>Defensives</v>
      </c>
      <c r="F6926" s="100">
        <v>6.62E-3</v>
      </c>
      <c r="G6926" s="101">
        <v>16.565999999999999</v>
      </c>
      <c r="H6926" s="98">
        <v>0.28527999999999998</v>
      </c>
      <c r="I6926" s="20">
        <f t="shared" si="650"/>
        <v>1</v>
      </c>
      <c r="J6926" s="102">
        <f t="shared" si="651"/>
        <v>3.9961366654593747E-4</v>
      </c>
      <c r="K6926" s="102">
        <f t="shared" si="652"/>
        <v>1.4007770139720188E-3</v>
      </c>
      <c r="L6926" s="96">
        <f t="shared" si="653"/>
        <v>6.62E-3</v>
      </c>
    </row>
    <row r="6927" spans="1:12" ht="13.95" customHeight="1" x14ac:dyDescent="0.3">
      <c r="A6927" s="94">
        <v>43008</v>
      </c>
      <c r="B6927" s="57" t="s">
        <v>394</v>
      </c>
      <c r="C6927" s="57" t="s">
        <v>114</v>
      </c>
      <c r="D6927" s="19" t="str">
        <f t="shared" si="648"/>
        <v>Defensives</v>
      </c>
      <c r="E6927" s="19" t="str">
        <f t="shared" si="649"/>
        <v>Defensives</v>
      </c>
      <c r="F6927" s="100">
        <v>7.28E-3</v>
      </c>
      <c r="G6927" s="101">
        <v>19.515999999999998</v>
      </c>
      <c r="H6927" s="98">
        <v>0.25446999999999997</v>
      </c>
      <c r="I6927" s="20">
        <f t="shared" si="650"/>
        <v>1</v>
      </c>
      <c r="J6927" s="102">
        <f t="shared" si="651"/>
        <v>3.7302725968436158E-4</v>
      </c>
      <c r="K6927" s="102">
        <f t="shared" si="652"/>
        <v>1.4658987687521578E-3</v>
      </c>
      <c r="L6927" s="96">
        <f t="shared" si="653"/>
        <v>7.28E-3</v>
      </c>
    </row>
    <row r="6928" spans="1:12" ht="13.95" customHeight="1" x14ac:dyDescent="0.3">
      <c r="A6928" s="94">
        <v>43039</v>
      </c>
      <c r="B6928" s="57" t="s">
        <v>394</v>
      </c>
      <c r="C6928" s="57" t="s">
        <v>114</v>
      </c>
      <c r="D6928" s="19" t="str">
        <f t="shared" si="648"/>
        <v>Defensives</v>
      </c>
      <c r="E6928" s="19" t="str">
        <f t="shared" si="649"/>
        <v>Defensives</v>
      </c>
      <c r="F6928" s="100">
        <v>7.0099999999999997E-3</v>
      </c>
      <c r="G6928" s="101">
        <v>19.216999999999999</v>
      </c>
      <c r="H6928" s="98">
        <v>0.25233</v>
      </c>
      <c r="I6928" s="20">
        <f t="shared" si="650"/>
        <v>1</v>
      </c>
      <c r="J6928" s="102">
        <f t="shared" si="651"/>
        <v>3.6478118332726234E-4</v>
      </c>
      <c r="K6928" s="102">
        <f t="shared" si="652"/>
        <v>1.4456512635329225E-3</v>
      </c>
      <c r="L6928" s="96">
        <f t="shared" si="653"/>
        <v>7.0099999999999997E-3</v>
      </c>
    </row>
    <row r="6929" spans="1:12" ht="13.95" customHeight="1" x14ac:dyDescent="0.3">
      <c r="A6929" s="94">
        <v>43069</v>
      </c>
      <c r="B6929" s="57" t="s">
        <v>394</v>
      </c>
      <c r="C6929" s="57" t="s">
        <v>114</v>
      </c>
      <c r="D6929" s="19" t="str">
        <f t="shared" si="648"/>
        <v>Defensives</v>
      </c>
      <c r="E6929" s="19" t="str">
        <f t="shared" si="649"/>
        <v>Defensives</v>
      </c>
      <c r="F6929" s="100">
        <v>6.2199999999999998E-3</v>
      </c>
      <c r="G6929" s="101">
        <v>15.198</v>
      </c>
      <c r="H6929" s="98">
        <v>0.24310999999999999</v>
      </c>
      <c r="I6929" s="20">
        <f t="shared" si="650"/>
        <v>1</v>
      </c>
      <c r="J6929" s="102">
        <f t="shared" si="651"/>
        <v>4.0926437689169624E-4</v>
      </c>
      <c r="K6929" s="102">
        <f t="shared" si="652"/>
        <v>1.683453485630769E-3</v>
      </c>
      <c r="L6929" s="96">
        <f t="shared" si="653"/>
        <v>6.2199999999999998E-3</v>
      </c>
    </row>
    <row r="6930" spans="1:12" ht="13.95" customHeight="1" x14ac:dyDescent="0.3">
      <c r="A6930" s="94">
        <v>43100</v>
      </c>
      <c r="B6930" s="57" t="s">
        <v>394</v>
      </c>
      <c r="C6930" s="57" t="s">
        <v>114</v>
      </c>
      <c r="D6930" s="19" t="str">
        <f t="shared" si="648"/>
        <v>Defensives</v>
      </c>
      <c r="E6930" s="19" t="str">
        <f t="shared" si="649"/>
        <v>Defensives</v>
      </c>
      <c r="F6930" s="100">
        <v>5.77E-3</v>
      </c>
      <c r="G6930" s="101">
        <v>14.311</v>
      </c>
      <c r="H6930" s="98">
        <v>0.27029999999999998</v>
      </c>
      <c r="I6930" s="20">
        <f t="shared" si="650"/>
        <v>1</v>
      </c>
      <c r="J6930" s="102">
        <f t="shared" si="651"/>
        <v>4.0318636014254771E-4</v>
      </c>
      <c r="K6930" s="102">
        <f t="shared" si="652"/>
        <v>1.4916254537275166E-3</v>
      </c>
      <c r="L6930" s="96">
        <f t="shared" si="653"/>
        <v>5.77E-3</v>
      </c>
    </row>
    <row r="6931" spans="1:12" ht="13.95" customHeight="1" x14ac:dyDescent="0.3">
      <c r="A6931" s="94">
        <v>43131</v>
      </c>
      <c r="B6931" s="57" t="s">
        <v>394</v>
      </c>
      <c r="C6931" s="57" t="s">
        <v>114</v>
      </c>
      <c r="D6931" s="19" t="str">
        <f t="shared" si="648"/>
        <v>Defensives</v>
      </c>
      <c r="E6931" s="19" t="str">
        <f t="shared" si="649"/>
        <v>Defensives</v>
      </c>
      <c r="F6931" s="100">
        <v>5.3300000000000014E-3</v>
      </c>
      <c r="G6931" s="101">
        <v>14.507999999999999</v>
      </c>
      <c r="H6931" s="98">
        <v>0.24726000000000001</v>
      </c>
      <c r="I6931" s="20">
        <f t="shared" si="650"/>
        <v>1</v>
      </c>
      <c r="J6931" s="102">
        <f t="shared" si="651"/>
        <v>3.6738351254480298E-4</v>
      </c>
      <c r="K6931" s="102">
        <f t="shared" si="652"/>
        <v>1.4858186222793941E-3</v>
      </c>
      <c r="L6931" s="96">
        <f t="shared" si="653"/>
        <v>5.3300000000000014E-3</v>
      </c>
    </row>
    <row r="6932" spans="1:12" ht="13.95" customHeight="1" x14ac:dyDescent="0.3">
      <c r="A6932" s="94">
        <v>43159</v>
      </c>
      <c r="B6932" s="57" t="s">
        <v>394</v>
      </c>
      <c r="C6932" s="57" t="s">
        <v>114</v>
      </c>
      <c r="D6932" s="19" t="str">
        <f t="shared" si="648"/>
        <v>Defensives</v>
      </c>
      <c r="E6932" s="19" t="str">
        <f t="shared" si="649"/>
        <v>Defensives</v>
      </c>
      <c r="F6932" s="100">
        <v>4.9399999999999999E-3</v>
      </c>
      <c r="G6932" s="101">
        <v>13.532</v>
      </c>
      <c r="H6932" s="98">
        <v>0.24321000000000001</v>
      </c>
      <c r="I6932" s="20">
        <f t="shared" si="650"/>
        <v>1</v>
      </c>
      <c r="J6932" s="102">
        <f t="shared" si="651"/>
        <v>3.6506059710316287E-4</v>
      </c>
      <c r="K6932" s="102">
        <f t="shared" si="652"/>
        <v>1.5010098149877179E-3</v>
      </c>
      <c r="L6932" s="96">
        <f t="shared" si="653"/>
        <v>4.9399999999999999E-3</v>
      </c>
    </row>
    <row r="6933" spans="1:12" ht="13.95" customHeight="1" x14ac:dyDescent="0.3">
      <c r="A6933" s="94">
        <v>43190</v>
      </c>
      <c r="B6933" s="57" t="s">
        <v>394</v>
      </c>
      <c r="C6933" s="57" t="s">
        <v>114</v>
      </c>
      <c r="D6933" s="19" t="str">
        <f t="shared" si="648"/>
        <v>Defensives</v>
      </c>
      <c r="E6933" s="19" t="str">
        <f t="shared" si="649"/>
        <v>Defensives</v>
      </c>
      <c r="F6933" s="100">
        <v>3.8500000000000001E-3</v>
      </c>
      <c r="G6933" s="101">
        <v>11.622999999999999</v>
      </c>
      <c r="H6933" s="98">
        <v>0.22445999999999999</v>
      </c>
      <c r="I6933" s="20">
        <f t="shared" si="650"/>
        <v>1</v>
      </c>
      <c r="J6933" s="102">
        <f t="shared" si="651"/>
        <v>3.3123978318850558E-4</v>
      </c>
      <c r="K6933" s="102">
        <f t="shared" si="652"/>
        <v>1.4757185386639294E-3</v>
      </c>
      <c r="L6933" s="96">
        <f t="shared" si="653"/>
        <v>3.8500000000000001E-3</v>
      </c>
    </row>
    <row r="6934" spans="1:12" ht="13.95" customHeight="1" x14ac:dyDescent="0.3">
      <c r="A6934" s="94">
        <v>43220</v>
      </c>
      <c r="B6934" s="57" t="s">
        <v>394</v>
      </c>
      <c r="C6934" s="57" t="s">
        <v>114</v>
      </c>
      <c r="D6934" s="19" t="str">
        <f t="shared" si="648"/>
        <v>Defensives</v>
      </c>
      <c r="E6934" s="19" t="str">
        <f t="shared" si="649"/>
        <v>Defensives</v>
      </c>
      <c r="F6934" s="100">
        <v>4.1599999999999996E-3</v>
      </c>
      <c r="G6934" s="101">
        <v>12.564</v>
      </c>
      <c r="H6934" s="98">
        <v>0.22363</v>
      </c>
      <c r="I6934" s="20">
        <f t="shared" si="650"/>
        <v>1</v>
      </c>
      <c r="J6934" s="102">
        <f t="shared" si="651"/>
        <v>3.3110474371219353E-4</v>
      </c>
      <c r="K6934" s="102">
        <f t="shared" si="652"/>
        <v>1.4805917976666526E-3</v>
      </c>
      <c r="L6934" s="96">
        <f t="shared" si="653"/>
        <v>4.1599999999999996E-3</v>
      </c>
    </row>
    <row r="6935" spans="1:12" ht="13.95" customHeight="1" x14ac:dyDescent="0.3">
      <c r="A6935" s="94">
        <v>43251</v>
      </c>
      <c r="B6935" s="57" t="s">
        <v>394</v>
      </c>
      <c r="C6935" s="57" t="s">
        <v>114</v>
      </c>
      <c r="D6935" s="19" t="str">
        <f t="shared" si="648"/>
        <v>Defensives</v>
      </c>
      <c r="E6935" s="19" t="str">
        <f t="shared" si="649"/>
        <v>Defensives</v>
      </c>
      <c r="F6935" s="100">
        <v>4.2900000000000004E-3</v>
      </c>
      <c r="G6935" s="101">
        <v>9.27</v>
      </c>
      <c r="H6935" s="98">
        <v>0.22595000000000001</v>
      </c>
      <c r="I6935" s="20">
        <f t="shared" si="650"/>
        <v>1</v>
      </c>
      <c r="J6935" s="102">
        <f t="shared" si="651"/>
        <v>4.6278317152103569E-4</v>
      </c>
      <c r="K6935" s="102">
        <f t="shared" si="652"/>
        <v>2.0481662824564533E-3</v>
      </c>
      <c r="L6935" s="96">
        <f t="shared" si="653"/>
        <v>4.2900000000000004E-3</v>
      </c>
    </row>
    <row r="6936" spans="1:12" ht="13.95" customHeight="1" x14ac:dyDescent="0.3">
      <c r="A6936" s="94">
        <v>43281</v>
      </c>
      <c r="B6936" s="57" t="s">
        <v>394</v>
      </c>
      <c r="C6936" s="57" t="s">
        <v>114</v>
      </c>
      <c r="D6936" s="19" t="str">
        <f t="shared" si="648"/>
        <v>Defensives</v>
      </c>
      <c r="E6936" s="19" t="str">
        <f t="shared" si="649"/>
        <v>Defensives</v>
      </c>
      <c r="F6936" s="100">
        <v>4.2500000000000003E-3</v>
      </c>
      <c r="G6936" s="101">
        <v>8.7759999999999998</v>
      </c>
      <c r="H6936" s="98">
        <v>0.22647</v>
      </c>
      <c r="I6936" s="20">
        <f t="shared" si="650"/>
        <v>1</v>
      </c>
      <c r="J6936" s="102">
        <f t="shared" si="651"/>
        <v>4.8427529626253425E-4</v>
      </c>
      <c r="K6936" s="102">
        <f t="shared" si="652"/>
        <v>2.1383640052215934E-3</v>
      </c>
      <c r="L6936" s="96">
        <f t="shared" si="653"/>
        <v>4.2500000000000003E-3</v>
      </c>
    </row>
    <row r="6937" spans="1:12" ht="13.95" customHeight="1" x14ac:dyDescent="0.3">
      <c r="A6937" s="94">
        <v>43312</v>
      </c>
      <c r="B6937" s="57" t="s">
        <v>394</v>
      </c>
      <c r="C6937" s="57" t="s">
        <v>114</v>
      </c>
      <c r="D6937" s="19" t="str">
        <f t="shared" si="648"/>
        <v>Defensives</v>
      </c>
      <c r="E6937" s="19" t="str">
        <f t="shared" si="649"/>
        <v>Defensives</v>
      </c>
      <c r="F6937" s="100">
        <v>4.3200000000000001E-3</v>
      </c>
      <c r="G6937" s="101">
        <v>9.6509999999999998</v>
      </c>
      <c r="H6937" s="98">
        <v>0.23205000000000001</v>
      </c>
      <c r="I6937" s="20">
        <f t="shared" si="650"/>
        <v>1</v>
      </c>
      <c r="J6937" s="102">
        <f t="shared" si="651"/>
        <v>4.4762200808206405E-4</v>
      </c>
      <c r="K6937" s="102">
        <f t="shared" si="652"/>
        <v>1.928989476759595E-3</v>
      </c>
      <c r="L6937" s="96">
        <f t="shared" si="653"/>
        <v>4.3200000000000001E-3</v>
      </c>
    </row>
    <row r="6938" spans="1:12" ht="13.95" customHeight="1" x14ac:dyDescent="0.3">
      <c r="A6938" s="94">
        <v>43343</v>
      </c>
      <c r="B6938" s="57" t="s">
        <v>394</v>
      </c>
      <c r="C6938" s="57" t="s">
        <v>114</v>
      </c>
      <c r="D6938" s="19" t="str">
        <f t="shared" si="648"/>
        <v>Defensives</v>
      </c>
      <c r="E6938" s="19" t="str">
        <f t="shared" si="649"/>
        <v>Defensives</v>
      </c>
      <c r="F6938" s="100">
        <v>2.97E-3</v>
      </c>
      <c r="G6938" s="101">
        <v>7.6219999999999999</v>
      </c>
      <c r="H6938" s="98">
        <v>0.23144000000000001</v>
      </c>
      <c r="I6938" s="20">
        <f t="shared" si="650"/>
        <v>1</v>
      </c>
      <c r="J6938" s="102">
        <f t="shared" si="651"/>
        <v>3.8966150616636053E-4</v>
      </c>
      <c r="K6938" s="102">
        <f t="shared" si="652"/>
        <v>1.6836394148218134E-3</v>
      </c>
      <c r="L6938" s="96">
        <f t="shared" si="653"/>
        <v>2.97E-3</v>
      </c>
    </row>
    <row r="6939" spans="1:12" ht="13.95" customHeight="1" x14ac:dyDescent="0.3">
      <c r="A6939" s="94">
        <v>43373</v>
      </c>
      <c r="B6939" s="57" t="s">
        <v>394</v>
      </c>
      <c r="C6939" s="57" t="s">
        <v>114</v>
      </c>
      <c r="D6939" s="19" t="str">
        <f t="shared" si="648"/>
        <v>Defensives</v>
      </c>
      <c r="E6939" s="19" t="str">
        <f t="shared" si="649"/>
        <v>Defensives</v>
      </c>
      <c r="F6939" s="100">
        <v>3.006E-3</v>
      </c>
      <c r="G6939" s="101">
        <v>7.923</v>
      </c>
      <c r="H6939" s="98">
        <v>0.23289000000000001</v>
      </c>
      <c r="I6939" s="20">
        <f t="shared" si="650"/>
        <v>1</v>
      </c>
      <c r="J6939" s="102">
        <f t="shared" si="651"/>
        <v>3.7940174176448314E-4</v>
      </c>
      <c r="K6939" s="102">
        <f t="shared" si="652"/>
        <v>1.6291027599488303E-3</v>
      </c>
      <c r="L6939" s="96">
        <f t="shared" si="653"/>
        <v>3.006E-3</v>
      </c>
    </row>
    <row r="6940" spans="1:12" ht="13.95" customHeight="1" x14ac:dyDescent="0.3">
      <c r="A6940" s="94">
        <v>43404</v>
      </c>
      <c r="B6940" s="57" t="s">
        <v>394</v>
      </c>
      <c r="C6940" s="57" t="s">
        <v>114</v>
      </c>
      <c r="D6940" s="19" t="str">
        <f t="shared" si="648"/>
        <v>Defensives</v>
      </c>
      <c r="E6940" s="19" t="str">
        <f t="shared" si="649"/>
        <v>Defensives</v>
      </c>
      <c r="F6940" s="100">
        <v>2.385E-3</v>
      </c>
      <c r="G6940" s="101">
        <v>7.9349999999999996</v>
      </c>
      <c r="H6940" s="98">
        <v>0.22800000000000001</v>
      </c>
      <c r="I6940" s="20">
        <f t="shared" si="650"/>
        <v>1</v>
      </c>
      <c r="J6940" s="102">
        <f t="shared" si="651"/>
        <v>3.0056710775047262E-4</v>
      </c>
      <c r="K6940" s="102">
        <f t="shared" si="652"/>
        <v>1.3182767883792659E-3</v>
      </c>
      <c r="L6940" s="96">
        <f t="shared" si="653"/>
        <v>2.385E-3</v>
      </c>
    </row>
    <row r="6941" spans="1:12" ht="13.95" customHeight="1" x14ac:dyDescent="0.3">
      <c r="A6941" s="94">
        <v>43434</v>
      </c>
      <c r="B6941" s="57" t="s">
        <v>394</v>
      </c>
      <c r="C6941" s="57" t="s">
        <v>114</v>
      </c>
      <c r="D6941" s="19" t="str">
        <f t="shared" si="648"/>
        <v>Defensives</v>
      </c>
      <c r="E6941" s="19" t="str">
        <f t="shared" si="649"/>
        <v>Defensives</v>
      </c>
      <c r="F6941" s="100">
        <v>2.2460000000000002E-3</v>
      </c>
      <c r="G6941" s="101">
        <v>7.508</v>
      </c>
      <c r="H6941" s="98">
        <v>0.22922000000000001</v>
      </c>
      <c r="I6941" s="20">
        <f t="shared" si="650"/>
        <v>1</v>
      </c>
      <c r="J6941" s="102">
        <f t="shared" si="651"/>
        <v>2.9914757591901971E-4</v>
      </c>
      <c r="K6941" s="102">
        <f t="shared" si="652"/>
        <v>1.3050675155702805E-3</v>
      </c>
      <c r="L6941" s="96">
        <f t="shared" si="653"/>
        <v>2.2460000000000002E-3</v>
      </c>
    </row>
    <row r="6942" spans="1:12" ht="13.95" customHeight="1" x14ac:dyDescent="0.3">
      <c r="A6942" s="94">
        <v>43465</v>
      </c>
      <c r="B6942" s="57" t="s">
        <v>394</v>
      </c>
      <c r="C6942" s="57" t="s">
        <v>114</v>
      </c>
      <c r="D6942" s="19" t="str">
        <f t="shared" si="648"/>
        <v>Defensives</v>
      </c>
      <c r="E6942" s="19" t="str">
        <f t="shared" si="649"/>
        <v>Defensives</v>
      </c>
      <c r="F6942" s="100">
        <v>2.1440000000000001E-3</v>
      </c>
      <c r="G6942" s="101">
        <v>7.4960000000000004</v>
      </c>
      <c r="H6942" s="98">
        <v>0.20938000000000001</v>
      </c>
      <c r="I6942" s="20">
        <f t="shared" si="650"/>
        <v>1</v>
      </c>
      <c r="J6942" s="102">
        <f t="shared" si="651"/>
        <v>2.8601921024546425E-4</v>
      </c>
      <c r="K6942" s="102">
        <f t="shared" si="652"/>
        <v>1.3660292780851287E-3</v>
      </c>
      <c r="L6942" s="96">
        <f t="shared" si="653"/>
        <v>2.1440000000000001E-3</v>
      </c>
    </row>
    <row r="6943" spans="1:12" ht="13.95" customHeight="1" x14ac:dyDescent="0.3">
      <c r="A6943" s="94">
        <v>43496</v>
      </c>
      <c r="B6943" s="57" t="s">
        <v>394</v>
      </c>
      <c r="C6943" s="57" t="s">
        <v>114</v>
      </c>
      <c r="D6943" s="19" t="str">
        <f t="shared" si="648"/>
        <v>Defensives</v>
      </c>
      <c r="E6943" s="19" t="str">
        <f t="shared" si="649"/>
        <v>Defensives</v>
      </c>
      <c r="F6943" s="100">
        <v>2.3930000000000002E-3</v>
      </c>
      <c r="G6943" s="101">
        <v>9.3879999999999999</v>
      </c>
      <c r="H6943" s="98">
        <v>0.22236</v>
      </c>
      <c r="I6943" s="20">
        <f t="shared" si="650"/>
        <v>1</v>
      </c>
      <c r="J6943" s="102">
        <f t="shared" si="651"/>
        <v>2.5489987217724758E-4</v>
      </c>
      <c r="K6943" s="102">
        <f t="shared" si="652"/>
        <v>1.1463386948068338E-3</v>
      </c>
      <c r="L6943" s="96">
        <f t="shared" si="653"/>
        <v>2.3930000000000002E-3</v>
      </c>
    </row>
    <row r="6944" spans="1:12" ht="13.95" customHeight="1" x14ac:dyDescent="0.3">
      <c r="A6944" s="94">
        <v>43524</v>
      </c>
      <c r="B6944" s="57" t="s">
        <v>394</v>
      </c>
      <c r="C6944" s="57" t="s">
        <v>114</v>
      </c>
      <c r="D6944" s="19" t="str">
        <f t="shared" si="648"/>
        <v>Defensives</v>
      </c>
      <c r="E6944" s="19" t="str">
        <f t="shared" si="649"/>
        <v>Defensives</v>
      </c>
      <c r="F6944" s="100">
        <v>2.3999999999999998E-3</v>
      </c>
      <c r="G6944" s="101">
        <v>9.08</v>
      </c>
      <c r="H6944" s="98">
        <v>0.21861</v>
      </c>
      <c r="I6944" s="20">
        <f t="shared" si="650"/>
        <v>1</v>
      </c>
      <c r="J6944" s="102">
        <f t="shared" si="651"/>
        <v>2.6431718061674007E-4</v>
      </c>
      <c r="K6944" s="102">
        <f t="shared" si="652"/>
        <v>1.2090809231816481E-3</v>
      </c>
      <c r="L6944" s="96">
        <f t="shared" si="653"/>
        <v>2.3999999999999998E-3</v>
      </c>
    </row>
    <row r="6945" spans="1:12" ht="13.95" customHeight="1" x14ac:dyDescent="0.3">
      <c r="A6945" s="94">
        <v>43555</v>
      </c>
      <c r="B6945" s="57" t="s">
        <v>394</v>
      </c>
      <c r="C6945" s="57" t="s">
        <v>114</v>
      </c>
      <c r="D6945" s="19" t="str">
        <f t="shared" si="648"/>
        <v>Defensives</v>
      </c>
      <c r="E6945" s="19" t="str">
        <f t="shared" si="649"/>
        <v>Defensives</v>
      </c>
      <c r="F6945" s="100">
        <v>2.4359999999999998E-3</v>
      </c>
      <c r="G6945" s="101">
        <v>9.0969999999999995</v>
      </c>
      <c r="H6945" s="98">
        <v>0.22095000000000001</v>
      </c>
      <c r="I6945" s="20">
        <f t="shared" si="650"/>
        <v>1</v>
      </c>
      <c r="J6945" s="102">
        <f t="shared" si="651"/>
        <v>2.6778058700670552E-4</v>
      </c>
      <c r="K6945" s="102">
        <f t="shared" si="652"/>
        <v>1.2119510613564405E-3</v>
      </c>
      <c r="L6945" s="96">
        <f t="shared" si="653"/>
        <v>2.4359999999999998E-3</v>
      </c>
    </row>
    <row r="6946" spans="1:12" ht="13.95" customHeight="1" x14ac:dyDescent="0.3">
      <c r="A6946" s="94">
        <v>43585</v>
      </c>
      <c r="B6946" s="57" t="s">
        <v>394</v>
      </c>
      <c r="C6946" s="57" t="s">
        <v>114</v>
      </c>
      <c r="D6946" s="19" t="str">
        <f t="shared" si="648"/>
        <v>Defensives</v>
      </c>
      <c r="E6946" s="19" t="str">
        <f t="shared" si="649"/>
        <v>Defensives</v>
      </c>
      <c r="F6946" s="100">
        <v>2.653E-3</v>
      </c>
      <c r="G6946" s="101">
        <v>9.9039999999999999</v>
      </c>
      <c r="H6946" s="98">
        <v>0.22097</v>
      </c>
      <c r="I6946" s="20">
        <f t="shared" si="650"/>
        <v>1</v>
      </c>
      <c r="J6946" s="102">
        <f t="shared" si="651"/>
        <v>2.6787156704361875E-4</v>
      </c>
      <c r="K6946" s="102">
        <f t="shared" si="652"/>
        <v>1.2122530979029676E-3</v>
      </c>
      <c r="L6946" s="96">
        <f t="shared" si="653"/>
        <v>2.653E-3</v>
      </c>
    </row>
    <row r="6947" spans="1:12" ht="13.95" customHeight="1" x14ac:dyDescent="0.3">
      <c r="A6947" s="94">
        <v>43616</v>
      </c>
      <c r="B6947" s="57" t="s">
        <v>394</v>
      </c>
      <c r="C6947" s="57" t="s">
        <v>114</v>
      </c>
      <c r="D6947" s="19" t="str">
        <f t="shared" si="648"/>
        <v>Defensives</v>
      </c>
      <c r="E6947" s="19" t="str">
        <f t="shared" si="649"/>
        <v>Defensives</v>
      </c>
      <c r="F6947" s="100">
        <v>2.983E-3</v>
      </c>
      <c r="G6947" s="101">
        <v>10.387</v>
      </c>
      <c r="H6947" s="98">
        <v>0.22968</v>
      </c>
      <c r="I6947" s="20">
        <f t="shared" si="650"/>
        <v>1</v>
      </c>
      <c r="J6947" s="102">
        <f t="shared" si="651"/>
        <v>2.8718590545874647E-4</v>
      </c>
      <c r="K6947" s="102">
        <f t="shared" si="652"/>
        <v>1.2503740223735044E-3</v>
      </c>
      <c r="L6947" s="96">
        <f t="shared" si="653"/>
        <v>2.983E-3</v>
      </c>
    </row>
    <row r="6948" spans="1:12" ht="13.95" customHeight="1" x14ac:dyDescent="0.3">
      <c r="A6948" s="94">
        <v>43646</v>
      </c>
      <c r="B6948" s="57" t="s">
        <v>394</v>
      </c>
      <c r="C6948" s="57" t="s">
        <v>114</v>
      </c>
      <c r="D6948" s="19" t="str">
        <f t="shared" si="648"/>
        <v>Defensives</v>
      </c>
      <c r="E6948" s="19" t="str">
        <f t="shared" si="649"/>
        <v>Defensives</v>
      </c>
      <c r="F6948" s="100">
        <v>3.2729999999999999E-3</v>
      </c>
      <c r="G6948" s="101">
        <v>12.023</v>
      </c>
      <c r="H6948" s="98">
        <v>0.23118</v>
      </c>
      <c r="I6948" s="20">
        <f t="shared" si="650"/>
        <v>1</v>
      </c>
      <c r="J6948" s="102">
        <f t="shared" si="651"/>
        <v>2.7222822922731433E-4</v>
      </c>
      <c r="K6948" s="102">
        <f t="shared" si="652"/>
        <v>1.1775596038901045E-3</v>
      </c>
      <c r="L6948" s="96">
        <f t="shared" si="653"/>
        <v>3.2729999999999999E-3</v>
      </c>
    </row>
    <row r="6949" spans="1:12" ht="13.95" customHeight="1" x14ac:dyDescent="0.3">
      <c r="A6949" s="94">
        <v>43677</v>
      </c>
      <c r="B6949" s="57" t="s">
        <v>394</v>
      </c>
      <c r="C6949" s="57" t="s">
        <v>114</v>
      </c>
      <c r="D6949" s="19" t="str">
        <f t="shared" si="648"/>
        <v>Defensives</v>
      </c>
      <c r="E6949" s="19" t="str">
        <f t="shared" si="649"/>
        <v>Defensives</v>
      </c>
      <c r="F6949" s="100">
        <v>3.1259999999999999E-3</v>
      </c>
      <c r="G6949" s="101">
        <v>11.911</v>
      </c>
      <c r="H6949" s="98">
        <v>0.34337000000000001</v>
      </c>
      <c r="I6949" s="20">
        <f t="shared" si="650"/>
        <v>1</v>
      </c>
      <c r="J6949" s="102">
        <f t="shared" si="651"/>
        <v>2.6244647804550417E-4</v>
      </c>
      <c r="K6949" s="102">
        <f t="shared" si="652"/>
        <v>7.6432559060344283E-4</v>
      </c>
      <c r="L6949" s="96">
        <f t="shared" si="653"/>
        <v>3.1259999999999999E-3</v>
      </c>
    </row>
    <row r="6950" spans="1:12" ht="13.95" customHeight="1" x14ac:dyDescent="0.3">
      <c r="A6950" s="94">
        <v>43708</v>
      </c>
      <c r="B6950" s="57" t="s">
        <v>394</v>
      </c>
      <c r="C6950" s="57" t="s">
        <v>114</v>
      </c>
      <c r="D6950" s="19" t="str">
        <f t="shared" si="648"/>
        <v>Defensives</v>
      </c>
      <c r="E6950" s="19" t="str">
        <f t="shared" si="649"/>
        <v>Defensives</v>
      </c>
      <c r="F6950" s="100">
        <v>3.6589999999999999E-3</v>
      </c>
      <c r="G6950" s="101">
        <v>14.632999999999999</v>
      </c>
      <c r="H6950" s="98">
        <v>0.35420000000000001</v>
      </c>
      <c r="I6950" s="20">
        <f t="shared" si="650"/>
        <v>1</v>
      </c>
      <c r="J6950" s="102">
        <f t="shared" si="651"/>
        <v>2.5005125401489787E-4</v>
      </c>
      <c r="K6950" s="102">
        <f t="shared" si="652"/>
        <v>7.0596062680660038E-4</v>
      </c>
      <c r="L6950" s="96">
        <f t="shared" si="653"/>
        <v>3.6589999999999999E-3</v>
      </c>
    </row>
    <row r="6951" spans="1:12" ht="13.95" customHeight="1" x14ac:dyDescent="0.3">
      <c r="A6951" s="94">
        <v>43738</v>
      </c>
      <c r="B6951" s="57" t="s">
        <v>394</v>
      </c>
      <c r="C6951" s="57" t="s">
        <v>114</v>
      </c>
      <c r="D6951" s="19" t="str">
        <f t="shared" si="648"/>
        <v>Defensives</v>
      </c>
      <c r="E6951" s="19" t="str">
        <f t="shared" si="649"/>
        <v>Defensives</v>
      </c>
      <c r="F6951" s="100">
        <v>3.846E-3</v>
      </c>
      <c r="G6951" s="101">
        <v>16.061</v>
      </c>
      <c r="H6951" s="98">
        <v>0.36504999999999999</v>
      </c>
      <c r="I6951" s="20">
        <f t="shared" si="650"/>
        <v>1</v>
      </c>
      <c r="J6951" s="102">
        <f t="shared" si="651"/>
        <v>2.3946205093082623E-4</v>
      </c>
      <c r="K6951" s="102">
        <f t="shared" si="652"/>
        <v>6.5597055452904049E-4</v>
      </c>
      <c r="L6951" s="96">
        <f t="shared" si="653"/>
        <v>3.846E-3</v>
      </c>
    </row>
    <row r="6952" spans="1:12" ht="13.95" customHeight="1" x14ac:dyDescent="0.3">
      <c r="A6952" s="94">
        <v>43769</v>
      </c>
      <c r="B6952" s="57" t="s">
        <v>394</v>
      </c>
      <c r="C6952" s="57" t="s">
        <v>114</v>
      </c>
      <c r="D6952" s="19" t="str">
        <f t="shared" si="648"/>
        <v>Defensives</v>
      </c>
      <c r="E6952" s="19" t="str">
        <f t="shared" si="649"/>
        <v>Defensives</v>
      </c>
      <c r="F6952" s="100">
        <v>3.8630000000000001E-3</v>
      </c>
      <c r="G6952" s="101">
        <v>15.976000000000001</v>
      </c>
      <c r="H6952" s="98">
        <v>0.38405</v>
      </c>
      <c r="I6952" s="20">
        <f t="shared" si="650"/>
        <v>1</v>
      </c>
      <c r="J6952" s="102">
        <f t="shared" si="651"/>
        <v>2.4180020030045067E-4</v>
      </c>
      <c r="K6952" s="102">
        <f t="shared" si="652"/>
        <v>6.2960604166241549E-4</v>
      </c>
      <c r="L6952" s="96">
        <f t="shared" si="653"/>
        <v>3.8630000000000001E-3</v>
      </c>
    </row>
    <row r="6953" spans="1:12" ht="13.95" customHeight="1" x14ac:dyDescent="0.3">
      <c r="A6953" s="94">
        <v>43799</v>
      </c>
      <c r="B6953" s="57" t="s">
        <v>394</v>
      </c>
      <c r="C6953" s="57" t="s">
        <v>114</v>
      </c>
      <c r="D6953" s="19" t="str">
        <f t="shared" si="648"/>
        <v>Defensives</v>
      </c>
      <c r="E6953" s="19" t="str">
        <f t="shared" si="649"/>
        <v>Defensives</v>
      </c>
      <c r="F6953" s="100">
        <v>4.4039999999999999E-3</v>
      </c>
      <c r="G6953" s="101">
        <v>18.308</v>
      </c>
      <c r="H6953" s="98">
        <v>0.38405</v>
      </c>
      <c r="I6953" s="20">
        <f t="shared" si="650"/>
        <v>1</v>
      </c>
      <c r="J6953" s="102">
        <f t="shared" si="651"/>
        <v>2.4055057898186586E-4</v>
      </c>
      <c r="K6953" s="102">
        <f t="shared" si="652"/>
        <v>6.2635224315028219E-4</v>
      </c>
      <c r="L6953" s="96">
        <f t="shared" si="653"/>
        <v>4.4039999999999999E-3</v>
      </c>
    </row>
    <row r="6954" spans="1:12" ht="13.95" customHeight="1" x14ac:dyDescent="0.3">
      <c r="A6954" s="94">
        <v>43830</v>
      </c>
      <c r="B6954" s="57" t="s">
        <v>394</v>
      </c>
      <c r="C6954" s="57" t="s">
        <v>114</v>
      </c>
      <c r="D6954" s="19" t="str">
        <f t="shared" si="648"/>
        <v>Defensives</v>
      </c>
      <c r="E6954" s="19" t="str">
        <f t="shared" si="649"/>
        <v>Defensives</v>
      </c>
      <c r="F6954" s="100">
        <v>4.1830000000000001E-3</v>
      </c>
      <c r="G6954" s="101">
        <v>17.972000000000001</v>
      </c>
      <c r="H6954" s="98">
        <v>0.38405</v>
      </c>
      <c r="I6954" s="20">
        <f t="shared" si="650"/>
        <v>1</v>
      </c>
      <c r="J6954" s="102">
        <f t="shared" si="651"/>
        <v>2.3275094591586912E-4</v>
      </c>
      <c r="K6954" s="102">
        <f t="shared" si="652"/>
        <v>6.060433430956102E-4</v>
      </c>
      <c r="L6954" s="96">
        <f t="shared" si="653"/>
        <v>4.1830000000000001E-3</v>
      </c>
    </row>
    <row r="6955" spans="1:12" ht="13.95" customHeight="1" x14ac:dyDescent="0.3">
      <c r="A6955" s="94">
        <v>43861</v>
      </c>
      <c r="B6955" s="57" t="s">
        <v>394</v>
      </c>
      <c r="C6955" s="57" t="s">
        <v>114</v>
      </c>
      <c r="D6955" s="19" t="str">
        <f t="shared" si="648"/>
        <v>Defensives</v>
      </c>
      <c r="E6955" s="19" t="str">
        <f t="shared" si="649"/>
        <v>Defensives</v>
      </c>
      <c r="F6955" s="100">
        <v>5.7930000000000004E-3</v>
      </c>
      <c r="G6955" s="101">
        <v>21.081</v>
      </c>
      <c r="H6955" s="98">
        <v>0.37171999999999999</v>
      </c>
      <c r="I6955" s="20">
        <f t="shared" si="650"/>
        <v>1</v>
      </c>
      <c r="J6955" s="102">
        <f t="shared" si="651"/>
        <v>2.7479721075850295E-4</v>
      </c>
      <c r="K6955" s="102">
        <f t="shared" si="652"/>
        <v>7.3925861067067409E-4</v>
      </c>
      <c r="L6955" s="96">
        <f t="shared" si="653"/>
        <v>5.7930000000000004E-3</v>
      </c>
    </row>
    <row r="6956" spans="1:12" ht="13.95" customHeight="1" x14ac:dyDescent="0.3">
      <c r="A6956" s="94">
        <v>43890</v>
      </c>
      <c r="B6956" s="57" t="s">
        <v>394</v>
      </c>
      <c r="C6956" s="57" t="s">
        <v>114</v>
      </c>
      <c r="D6956" s="19" t="str">
        <f t="shared" si="648"/>
        <v>Defensives</v>
      </c>
      <c r="E6956" s="19" t="str">
        <f t="shared" si="649"/>
        <v>Defensives</v>
      </c>
      <c r="F6956" s="100">
        <v>5.2390000000000006E-3</v>
      </c>
      <c r="G6956" s="101">
        <v>17.196999999999999</v>
      </c>
      <c r="H6956" s="98">
        <v>0.37524999999999997</v>
      </c>
      <c r="I6956" s="20">
        <f t="shared" si="650"/>
        <v>1</v>
      </c>
      <c r="J6956" s="102">
        <f t="shared" si="651"/>
        <v>3.0464615921381639E-4</v>
      </c>
      <c r="K6956" s="102">
        <f t="shared" si="652"/>
        <v>8.1184852555314169E-4</v>
      </c>
      <c r="L6956" s="96">
        <f t="shared" si="653"/>
        <v>5.2390000000000006E-3</v>
      </c>
    </row>
    <row r="6957" spans="1:12" ht="13.95" customHeight="1" x14ac:dyDescent="0.3">
      <c r="A6957" s="94">
        <v>43921</v>
      </c>
      <c r="B6957" s="57" t="s">
        <v>394</v>
      </c>
      <c r="C6957" s="57" t="s">
        <v>114</v>
      </c>
      <c r="D6957" s="19" t="str">
        <f t="shared" si="648"/>
        <v>Defensives</v>
      </c>
      <c r="E6957" s="19" t="str">
        <f t="shared" si="649"/>
        <v>Defensives</v>
      </c>
      <c r="F6957" s="100">
        <v>5.1630000000000001E-3</v>
      </c>
      <c r="G6957" s="101">
        <v>11.352</v>
      </c>
      <c r="H6957" s="98">
        <v>0.37928000000000001</v>
      </c>
      <c r="I6957" s="20">
        <f t="shared" si="650"/>
        <v>1</v>
      </c>
      <c r="J6957" s="102">
        <f t="shared" si="651"/>
        <v>4.5480972515856235E-4</v>
      </c>
      <c r="K6957" s="102">
        <f t="shared" si="652"/>
        <v>1.1991397520527377E-3</v>
      </c>
      <c r="L6957" s="96">
        <f t="shared" si="653"/>
        <v>5.1630000000000001E-3</v>
      </c>
    </row>
    <row r="6958" spans="1:12" ht="13.95" customHeight="1" x14ac:dyDescent="0.3">
      <c r="A6958" s="94">
        <v>43951</v>
      </c>
      <c r="B6958" s="57" t="s">
        <v>394</v>
      </c>
      <c r="C6958" s="57" t="s">
        <v>114</v>
      </c>
      <c r="D6958" s="19" t="str">
        <f t="shared" si="648"/>
        <v>Defensives</v>
      </c>
      <c r="E6958" s="19" t="str">
        <f t="shared" si="649"/>
        <v>Defensives</v>
      </c>
      <c r="F6958" s="100">
        <v>5.0179999999999999E-3</v>
      </c>
      <c r="G6958" s="101">
        <v>12.699</v>
      </c>
      <c r="H6958" s="98">
        <v>0.38316</v>
      </c>
      <c r="I6958" s="20">
        <f t="shared" si="650"/>
        <v>1</v>
      </c>
      <c r="J6958" s="102">
        <f t="shared" si="651"/>
        <v>3.9514922434837388E-4</v>
      </c>
      <c r="K6958" s="102">
        <f t="shared" si="652"/>
        <v>1.0312903861268762E-3</v>
      </c>
      <c r="L6958" s="96">
        <f t="shared" si="653"/>
        <v>5.0179999999999999E-3</v>
      </c>
    </row>
    <row r="6959" spans="1:12" ht="13.95" customHeight="1" x14ac:dyDescent="0.3">
      <c r="A6959" s="94">
        <v>43982</v>
      </c>
      <c r="B6959" s="57" t="s">
        <v>394</v>
      </c>
      <c r="C6959" s="57" t="s">
        <v>114</v>
      </c>
      <c r="D6959" s="19" t="str">
        <f t="shared" si="648"/>
        <v>Defensives</v>
      </c>
      <c r="E6959" s="19" t="str">
        <f t="shared" si="649"/>
        <v>Defensives</v>
      </c>
      <c r="F6959" s="100">
        <v>4.2300000000000003E-3</v>
      </c>
      <c r="G6959" s="101">
        <v>11.455</v>
      </c>
      <c r="H6959" s="98">
        <v>0.38685999999999998</v>
      </c>
      <c r="I6959" s="20">
        <f t="shared" si="650"/>
        <v>1</v>
      </c>
      <c r="J6959" s="102">
        <f t="shared" si="651"/>
        <v>3.6927106067219558E-4</v>
      </c>
      <c r="K6959" s="102">
        <f t="shared" si="652"/>
        <v>9.5453409675902293E-4</v>
      </c>
      <c r="L6959" s="96">
        <f t="shared" si="653"/>
        <v>4.2300000000000003E-3</v>
      </c>
    </row>
    <row r="6960" spans="1:12" ht="13.95" customHeight="1" x14ac:dyDescent="0.3">
      <c r="A6960" s="94">
        <v>44012</v>
      </c>
      <c r="B6960" s="57" t="s">
        <v>394</v>
      </c>
      <c r="C6960" s="57" t="s">
        <v>114</v>
      </c>
      <c r="D6960" s="19" t="str">
        <f t="shared" si="648"/>
        <v>Defensives</v>
      </c>
      <c r="E6960" s="19" t="str">
        <f t="shared" si="649"/>
        <v>Defensives</v>
      </c>
      <c r="F6960" s="100">
        <v>4.7460000000000002E-3</v>
      </c>
      <c r="G6960" s="101">
        <v>14.984</v>
      </c>
      <c r="H6960" s="98">
        <v>0.39073999999999998</v>
      </c>
      <c r="I6960" s="20">
        <f t="shared" si="650"/>
        <v>1</v>
      </c>
      <c r="J6960" s="102">
        <f t="shared" si="651"/>
        <v>3.1673785371062469E-4</v>
      </c>
      <c r="K6960" s="102">
        <f t="shared" si="652"/>
        <v>8.1061026183811414E-4</v>
      </c>
      <c r="L6960" s="96">
        <f t="shared" si="653"/>
        <v>4.7460000000000002E-3</v>
      </c>
    </row>
    <row r="6961" spans="1:12" ht="13.95" customHeight="1" x14ac:dyDescent="0.3">
      <c r="A6961" s="94">
        <v>44043</v>
      </c>
      <c r="B6961" s="57" t="s">
        <v>394</v>
      </c>
      <c r="C6961" s="57" t="s">
        <v>114</v>
      </c>
      <c r="D6961" s="19" t="str">
        <f t="shared" si="648"/>
        <v>Defensives</v>
      </c>
      <c r="E6961" s="19" t="str">
        <f t="shared" si="649"/>
        <v>Defensives</v>
      </c>
      <c r="F6961" s="100">
        <v>4.2139999999999999E-3</v>
      </c>
      <c r="G6961" s="101">
        <v>14.666</v>
      </c>
      <c r="H6961" s="98">
        <v>0.33165</v>
      </c>
      <c r="I6961" s="20">
        <f t="shared" si="650"/>
        <v>1</v>
      </c>
      <c r="J6961" s="102">
        <f t="shared" si="651"/>
        <v>2.8733124232919674E-4</v>
      </c>
      <c r="K6961" s="102">
        <f t="shared" si="652"/>
        <v>8.663688898814918E-4</v>
      </c>
      <c r="L6961" s="96">
        <f t="shared" si="653"/>
        <v>4.2139999999999999E-3</v>
      </c>
    </row>
    <row r="6962" spans="1:12" ht="13.95" customHeight="1" x14ac:dyDescent="0.3">
      <c r="A6962" s="94">
        <v>44074</v>
      </c>
      <c r="B6962" s="57" t="s">
        <v>394</v>
      </c>
      <c r="C6962" s="57" t="s">
        <v>114</v>
      </c>
      <c r="D6962" s="19" t="str">
        <f t="shared" si="648"/>
        <v>Defensives</v>
      </c>
      <c r="E6962" s="19" t="str">
        <f t="shared" si="649"/>
        <v>Defensives</v>
      </c>
      <c r="F6962" s="100">
        <v>4.8760000000000001E-3</v>
      </c>
      <c r="G6962" s="101">
        <v>17.844999999999999</v>
      </c>
      <c r="H6962" s="98">
        <v>0.37891999999999998</v>
      </c>
      <c r="I6962" s="20">
        <f t="shared" si="650"/>
        <v>1</v>
      </c>
      <c r="J6962" s="102">
        <f t="shared" si="651"/>
        <v>2.7324180442701038E-4</v>
      </c>
      <c r="K6962" s="102">
        <f t="shared" si="652"/>
        <v>7.2110684162095002E-4</v>
      </c>
      <c r="L6962" s="96">
        <f t="shared" si="653"/>
        <v>4.8760000000000001E-3</v>
      </c>
    </row>
    <row r="6963" spans="1:12" ht="13.95" customHeight="1" x14ac:dyDescent="0.3">
      <c r="A6963" s="94">
        <v>44104</v>
      </c>
      <c r="B6963" s="57" t="s">
        <v>394</v>
      </c>
      <c r="C6963" s="57" t="s">
        <v>114</v>
      </c>
      <c r="D6963" s="19" t="str">
        <f t="shared" si="648"/>
        <v>Defensives</v>
      </c>
      <c r="E6963" s="19" t="str">
        <f t="shared" si="649"/>
        <v>Defensives</v>
      </c>
      <c r="F6963" s="100">
        <v>5.5669999999999999E-3</v>
      </c>
      <c r="G6963" s="101">
        <v>19.251999999999999</v>
      </c>
      <c r="H6963" s="98">
        <v>0.34090999999999999</v>
      </c>
      <c r="I6963" s="20">
        <f t="shared" si="650"/>
        <v>1</v>
      </c>
      <c r="J6963" s="102">
        <f t="shared" si="651"/>
        <v>2.8916476210263871E-4</v>
      </c>
      <c r="K6963" s="102">
        <f t="shared" si="652"/>
        <v>8.4821437359607727E-4</v>
      </c>
      <c r="L6963" s="96">
        <f t="shared" si="653"/>
        <v>5.5669999999999999E-3</v>
      </c>
    </row>
    <row r="6964" spans="1:12" ht="13.95" customHeight="1" x14ac:dyDescent="0.3">
      <c r="A6964" s="94">
        <v>44135</v>
      </c>
      <c r="B6964" s="57" t="s">
        <v>394</v>
      </c>
      <c r="C6964" s="57" t="s">
        <v>114</v>
      </c>
      <c r="D6964" s="19" t="str">
        <f t="shared" si="648"/>
        <v>Defensives</v>
      </c>
      <c r="E6964" s="19" t="str">
        <f t="shared" si="649"/>
        <v>Defensives</v>
      </c>
      <c r="F6964" s="100">
        <v>5.2350000000000001E-3</v>
      </c>
      <c r="G6964" s="101">
        <v>17.706</v>
      </c>
      <c r="H6964" s="98">
        <v>0.30843999999999999</v>
      </c>
      <c r="I6964" s="20">
        <f t="shared" si="650"/>
        <v>1</v>
      </c>
      <c r="J6964" s="102">
        <f t="shared" si="651"/>
        <v>2.9566248729244324E-4</v>
      </c>
      <c r="K6964" s="102">
        <f t="shared" si="652"/>
        <v>9.5857374948918187E-4</v>
      </c>
      <c r="L6964" s="96">
        <f t="shared" si="653"/>
        <v>5.2350000000000001E-3</v>
      </c>
    </row>
    <row r="6965" spans="1:12" ht="13.95" customHeight="1" x14ac:dyDescent="0.3">
      <c r="A6965" s="94">
        <v>44165</v>
      </c>
      <c r="B6965" s="57" t="s">
        <v>394</v>
      </c>
      <c r="C6965" s="57" t="s">
        <v>114</v>
      </c>
      <c r="D6965" s="19" t="str">
        <f t="shared" si="648"/>
        <v>Defensives</v>
      </c>
      <c r="E6965" s="19" t="str">
        <f t="shared" si="649"/>
        <v>Defensives</v>
      </c>
      <c r="F6965" s="100">
        <v>4.7109999999999999E-3</v>
      </c>
      <c r="G6965" s="101">
        <v>18.276</v>
      </c>
      <c r="H6965" s="98">
        <v>0.30491000000000001</v>
      </c>
      <c r="I6965" s="20">
        <f t="shared" si="650"/>
        <v>1</v>
      </c>
      <c r="J6965" s="102">
        <f t="shared" si="651"/>
        <v>2.5776975268111186E-4</v>
      </c>
      <c r="K6965" s="102">
        <f t="shared" si="652"/>
        <v>8.4539619127320148E-4</v>
      </c>
      <c r="L6965" s="96">
        <f t="shared" si="653"/>
        <v>4.7109999999999999E-3</v>
      </c>
    </row>
    <row r="6966" spans="1:12" ht="13.95" customHeight="1" x14ac:dyDescent="0.3">
      <c r="A6966" s="94">
        <v>44196</v>
      </c>
      <c r="B6966" s="57" t="s">
        <v>394</v>
      </c>
      <c r="C6966" s="57" t="s">
        <v>114</v>
      </c>
      <c r="D6966" s="19" t="str">
        <f t="shared" si="648"/>
        <v>Defensives</v>
      </c>
      <c r="E6966" s="19" t="str">
        <f t="shared" si="649"/>
        <v>Defensives</v>
      </c>
      <c r="F6966" s="100">
        <v>4.6350000000000002E-3</v>
      </c>
      <c r="G6966" s="101">
        <v>17.22</v>
      </c>
      <c r="H6966" s="98">
        <v>0.38255</v>
      </c>
      <c r="I6966" s="20">
        <f t="shared" si="650"/>
        <v>1</v>
      </c>
      <c r="J6966" s="102">
        <f t="shared" si="651"/>
        <v>2.6916376306620213E-4</v>
      </c>
      <c r="K6966" s="102">
        <f t="shared" si="652"/>
        <v>7.0360413819422856E-4</v>
      </c>
      <c r="L6966" s="96">
        <f t="shared" si="653"/>
        <v>4.6350000000000002E-3</v>
      </c>
    </row>
    <row r="6967" spans="1:12" ht="13.95" customHeight="1" x14ac:dyDescent="0.3">
      <c r="A6967" s="94">
        <v>44227</v>
      </c>
      <c r="B6967" s="57" t="s">
        <v>394</v>
      </c>
      <c r="C6967" s="57" t="s">
        <v>114</v>
      </c>
      <c r="D6967" s="19" t="str">
        <f t="shared" si="648"/>
        <v>Defensives</v>
      </c>
      <c r="E6967" s="19" t="str">
        <f t="shared" si="649"/>
        <v>Defensives</v>
      </c>
      <c r="F6967" s="100">
        <v>4.1700000000000001E-3</v>
      </c>
      <c r="G6967" s="101">
        <v>15.199</v>
      </c>
      <c r="H6967" s="98">
        <v>0.37270999999999999</v>
      </c>
      <c r="I6967" s="20">
        <f t="shared" si="650"/>
        <v>1</v>
      </c>
      <c r="J6967" s="102">
        <f t="shared" si="651"/>
        <v>2.7436015527337328E-4</v>
      </c>
      <c r="K6967" s="102">
        <f t="shared" si="652"/>
        <v>7.3612233445137856E-4</v>
      </c>
      <c r="L6967" s="96">
        <f t="shared" si="653"/>
        <v>4.1700000000000001E-3</v>
      </c>
    </row>
    <row r="6968" spans="1:12" ht="13.95" customHeight="1" x14ac:dyDescent="0.3">
      <c r="A6968" s="94">
        <v>44255</v>
      </c>
      <c r="B6968" s="57" t="s">
        <v>394</v>
      </c>
      <c r="C6968" s="57" t="s">
        <v>114</v>
      </c>
      <c r="D6968" s="19" t="str">
        <f t="shared" si="648"/>
        <v>Defensives</v>
      </c>
      <c r="E6968" s="19" t="str">
        <f t="shared" si="649"/>
        <v>Defensives</v>
      </c>
      <c r="F6968" s="100">
        <v>4.4200000000000003E-3</v>
      </c>
      <c r="G6968" s="101">
        <v>15.632</v>
      </c>
      <c r="H6968" s="98">
        <v>0.37304999999999999</v>
      </c>
      <c r="I6968" s="20">
        <f t="shared" si="650"/>
        <v>1</v>
      </c>
      <c r="J6968" s="102">
        <f t="shared" si="651"/>
        <v>2.8275332650972367E-4</v>
      </c>
      <c r="K6968" s="102">
        <f t="shared" si="652"/>
        <v>7.5795021179392492E-4</v>
      </c>
      <c r="L6968" s="96">
        <f t="shared" si="653"/>
        <v>4.4200000000000003E-3</v>
      </c>
    </row>
    <row r="6969" spans="1:12" ht="13.95" customHeight="1" x14ac:dyDescent="0.3">
      <c r="A6969" s="94">
        <v>44286</v>
      </c>
      <c r="B6969" s="57" t="s">
        <v>394</v>
      </c>
      <c r="C6969" s="57" t="s">
        <v>114</v>
      </c>
      <c r="D6969" s="19" t="str">
        <f t="shared" si="648"/>
        <v>Defensives</v>
      </c>
      <c r="E6969" s="19" t="str">
        <f t="shared" si="649"/>
        <v>Defensives</v>
      </c>
      <c r="F6969" s="100">
        <v>4.0400000000000002E-3</v>
      </c>
      <c r="G6969" s="101">
        <v>15.994999999999999</v>
      </c>
      <c r="H6969" s="98">
        <v>0.37474000000000002</v>
      </c>
      <c r="I6969" s="20">
        <f t="shared" si="650"/>
        <v>1</v>
      </c>
      <c r="J6969" s="102">
        <f t="shared" si="651"/>
        <v>2.5257893091591124E-4</v>
      </c>
      <c r="K6969" s="102">
        <f t="shared" si="652"/>
        <v>6.7401113015934041E-4</v>
      </c>
      <c r="L6969" s="96">
        <f t="shared" si="653"/>
        <v>4.0400000000000002E-3</v>
      </c>
    </row>
    <row r="6970" spans="1:12" ht="13.95" customHeight="1" x14ac:dyDescent="0.3">
      <c r="A6970" s="94">
        <v>44316</v>
      </c>
      <c r="B6970" s="57" t="s">
        <v>394</v>
      </c>
      <c r="C6970" s="57" t="s">
        <v>114</v>
      </c>
      <c r="D6970" s="19" t="str">
        <f t="shared" si="648"/>
        <v>Defensives</v>
      </c>
      <c r="E6970" s="19" t="str">
        <f t="shared" si="649"/>
        <v>Defensives</v>
      </c>
      <c r="F6970" s="100">
        <v>3.5599999999999998E-3</v>
      </c>
      <c r="G6970" s="101">
        <v>15.273999999999999</v>
      </c>
      <c r="H6970" s="98">
        <v>0.42374000000000001</v>
      </c>
      <c r="I6970" s="20">
        <f t="shared" si="650"/>
        <v>1</v>
      </c>
      <c r="J6970" s="102">
        <f t="shared" si="651"/>
        <v>2.3307581511064555E-4</v>
      </c>
      <c r="K6970" s="102">
        <f t="shared" si="652"/>
        <v>5.5004440248889775E-4</v>
      </c>
      <c r="L6970" s="96">
        <f t="shared" si="653"/>
        <v>3.5599999999999998E-3</v>
      </c>
    </row>
    <row r="6971" spans="1:12" ht="13.95" customHeight="1" x14ac:dyDescent="0.3">
      <c r="A6971" s="94">
        <v>44347</v>
      </c>
      <c r="B6971" s="57" t="s">
        <v>394</v>
      </c>
      <c r="C6971" s="57" t="s">
        <v>114</v>
      </c>
      <c r="D6971" s="19" t="str">
        <f t="shared" si="648"/>
        <v>Defensives</v>
      </c>
      <c r="E6971" s="19" t="str">
        <f t="shared" si="649"/>
        <v>Defensives</v>
      </c>
      <c r="F6971" s="100">
        <v>3.62E-3</v>
      </c>
      <c r="G6971" s="101">
        <v>16.218</v>
      </c>
      <c r="H6971" s="98">
        <v>0.31275999999999998</v>
      </c>
      <c r="I6971" s="20">
        <f t="shared" si="650"/>
        <v>1</v>
      </c>
      <c r="J6971" s="102">
        <f t="shared" si="651"/>
        <v>2.232087803674929E-4</v>
      </c>
      <c r="K6971" s="102">
        <f t="shared" si="652"/>
        <v>7.1367432014161946E-4</v>
      </c>
      <c r="L6971" s="96">
        <f t="shared" si="653"/>
        <v>3.62E-3</v>
      </c>
    </row>
    <row r="6972" spans="1:12" ht="13.95" customHeight="1" x14ac:dyDescent="0.3">
      <c r="A6972" s="94">
        <v>44377</v>
      </c>
      <c r="B6972" s="57" t="s">
        <v>394</v>
      </c>
      <c r="C6972" s="57" t="s">
        <v>114</v>
      </c>
      <c r="D6972" s="19" t="str">
        <f t="shared" si="648"/>
        <v>Defensives</v>
      </c>
      <c r="E6972" s="19" t="str">
        <f t="shared" si="649"/>
        <v>Defensives</v>
      </c>
      <c r="F6972" s="100">
        <v>3.5699999999999998E-3</v>
      </c>
      <c r="G6972" s="101">
        <v>16.218</v>
      </c>
      <c r="H6972" s="98">
        <v>0.31275999999999998</v>
      </c>
      <c r="I6972" s="20">
        <f t="shared" si="650"/>
        <v>1</v>
      </c>
      <c r="J6972" s="102">
        <f t="shared" si="651"/>
        <v>2.20125786163522E-4</v>
      </c>
      <c r="K6972" s="102">
        <f t="shared" si="652"/>
        <v>7.0381694002916617E-4</v>
      </c>
      <c r="L6972" s="96">
        <f t="shared" si="653"/>
        <v>3.5699999999999998E-3</v>
      </c>
    </row>
    <row r="6973" spans="1:12" ht="13.95" customHeight="1" x14ac:dyDescent="0.3">
      <c r="A6973" s="94">
        <v>44408</v>
      </c>
      <c r="B6973" s="57" t="s">
        <v>394</v>
      </c>
      <c r="C6973" s="57" t="s">
        <v>114</v>
      </c>
      <c r="D6973" s="19" t="str">
        <f t="shared" si="648"/>
        <v>Defensives</v>
      </c>
      <c r="E6973" s="19" t="str">
        <f t="shared" si="649"/>
        <v>Defensives</v>
      </c>
      <c r="F6973" s="100">
        <v>3.31E-3</v>
      </c>
      <c r="G6973" s="101">
        <v>14.018000000000001</v>
      </c>
      <c r="H6973" s="98">
        <v>0.31275999999999998</v>
      </c>
      <c r="I6973" s="20">
        <f t="shared" si="650"/>
        <v>1</v>
      </c>
      <c r="J6973" s="102">
        <f t="shared" si="651"/>
        <v>2.3612498216578684E-4</v>
      </c>
      <c r="K6973" s="102">
        <f t="shared" si="652"/>
        <v>7.549718063876034E-4</v>
      </c>
      <c r="L6973" s="96">
        <f t="shared" si="653"/>
        <v>3.31E-3</v>
      </c>
    </row>
    <row r="6974" spans="1:12" ht="13.95" customHeight="1" x14ac:dyDescent="0.3">
      <c r="A6974" s="94">
        <v>44439</v>
      </c>
      <c r="B6974" s="57" t="s">
        <v>394</v>
      </c>
      <c r="C6974" s="57" t="s">
        <v>114</v>
      </c>
      <c r="D6974" s="19" t="str">
        <f t="shared" si="648"/>
        <v>Defensives</v>
      </c>
      <c r="E6974" s="19" t="str">
        <f t="shared" si="649"/>
        <v>Defensives</v>
      </c>
      <c r="F6974" s="100">
        <v>2.8400000000000001E-3</v>
      </c>
      <c r="G6974" s="101">
        <v>14.452999999999999</v>
      </c>
      <c r="H6974" s="98">
        <v>0.31275999999999998</v>
      </c>
      <c r="I6974" s="20">
        <f t="shared" si="650"/>
        <v>1</v>
      </c>
      <c r="J6974" s="102">
        <f t="shared" si="651"/>
        <v>1.9649899674807999E-4</v>
      </c>
      <c r="K6974" s="102">
        <f t="shared" si="652"/>
        <v>6.2827406557130073E-4</v>
      </c>
      <c r="L6974" s="96">
        <f t="shared" si="653"/>
        <v>2.8400000000000001E-3</v>
      </c>
    </row>
    <row r="6975" spans="1:12" ht="13.95" customHeight="1" x14ac:dyDescent="0.3">
      <c r="A6975" s="94">
        <v>44469</v>
      </c>
      <c r="B6975" s="57" t="s">
        <v>394</v>
      </c>
      <c r="C6975" s="57" t="s">
        <v>114</v>
      </c>
      <c r="D6975" s="19" t="str">
        <f t="shared" si="648"/>
        <v>Defensives</v>
      </c>
      <c r="E6975" s="19" t="str">
        <f t="shared" si="649"/>
        <v>Defensives</v>
      </c>
      <c r="F6975" s="100">
        <v>2.63E-3</v>
      </c>
      <c r="G6975" s="101">
        <v>13.563000000000001</v>
      </c>
      <c r="H6975" s="98">
        <v>0.31275999999999998</v>
      </c>
      <c r="I6975" s="20">
        <f t="shared" si="650"/>
        <v>1</v>
      </c>
      <c r="J6975" s="102">
        <f t="shared" si="651"/>
        <v>1.9390990193909901E-4</v>
      </c>
      <c r="K6975" s="102">
        <f t="shared" si="652"/>
        <v>6.1999584965820125E-4</v>
      </c>
      <c r="L6975" s="96">
        <f t="shared" si="653"/>
        <v>2.63E-3</v>
      </c>
    </row>
    <row r="6976" spans="1:12" ht="13.95" customHeight="1" x14ac:dyDescent="0.3">
      <c r="A6976" s="94">
        <v>44500</v>
      </c>
      <c r="B6976" s="57" t="s">
        <v>394</v>
      </c>
      <c r="C6976" s="57" t="s">
        <v>114</v>
      </c>
      <c r="D6976" s="19" t="str">
        <f t="shared" si="648"/>
        <v>Defensives</v>
      </c>
      <c r="E6976" s="19" t="str">
        <f t="shared" si="649"/>
        <v>Defensives</v>
      </c>
      <c r="F6976" s="100">
        <v>2.4399999999999999E-3</v>
      </c>
      <c r="G6976" s="101">
        <v>11.643000000000001</v>
      </c>
      <c r="H6976" s="98">
        <v>0.31275999999999998</v>
      </c>
      <c r="I6976" s="20">
        <f t="shared" si="650"/>
        <v>1</v>
      </c>
      <c r="J6976" s="102">
        <f t="shared" si="651"/>
        <v>2.0956798076097224E-4</v>
      </c>
      <c r="K6976" s="102">
        <f t="shared" si="652"/>
        <v>6.7006004847478017E-4</v>
      </c>
      <c r="L6976" s="96">
        <f t="shared" si="653"/>
        <v>2.4399999999999999E-3</v>
      </c>
    </row>
    <row r="6977" spans="1:12" ht="13.95" customHeight="1" x14ac:dyDescent="0.3">
      <c r="A6977" s="94">
        <v>44530</v>
      </c>
      <c r="B6977" s="57" t="s">
        <v>394</v>
      </c>
      <c r="C6977" s="57" t="s">
        <v>114</v>
      </c>
      <c r="D6977" s="19" t="str">
        <f t="shared" si="648"/>
        <v>Defensives</v>
      </c>
      <c r="E6977" s="19" t="str">
        <f t="shared" si="649"/>
        <v>Defensives</v>
      </c>
      <c r="F6977" s="100">
        <v>2.2899999999999999E-3</v>
      </c>
      <c r="G6977" s="101">
        <v>12.827</v>
      </c>
      <c r="H6977" s="98">
        <v>0.31275999999999998</v>
      </c>
      <c r="I6977" s="20">
        <f t="shared" si="650"/>
        <v>1</v>
      </c>
      <c r="J6977" s="102">
        <f t="shared" si="651"/>
        <v>1.7852966399002106E-4</v>
      </c>
      <c r="K6977" s="102">
        <f t="shared" si="652"/>
        <v>5.7082000252596586E-4</v>
      </c>
      <c r="L6977" s="96">
        <f t="shared" si="653"/>
        <v>2.2899999999999999E-3</v>
      </c>
    </row>
    <row r="6978" spans="1:12" ht="13.95" customHeight="1" x14ac:dyDescent="0.3">
      <c r="A6978" s="94">
        <v>44561</v>
      </c>
      <c r="B6978" s="57" t="s">
        <v>394</v>
      </c>
      <c r="C6978" s="57" t="s">
        <v>114</v>
      </c>
      <c r="D6978" s="19" t="str">
        <f t="shared" si="648"/>
        <v>Defensives</v>
      </c>
      <c r="E6978" s="19" t="str">
        <f t="shared" si="649"/>
        <v>Defensives</v>
      </c>
      <c r="F6978" s="100">
        <v>2.3500000000000001E-3</v>
      </c>
      <c r="G6978" s="101">
        <v>12.083</v>
      </c>
      <c r="H6978" s="98">
        <v>0.20899999999999999</v>
      </c>
      <c r="I6978" s="20">
        <f t="shared" si="650"/>
        <v>1</v>
      </c>
      <c r="J6978" s="102">
        <f t="shared" si="651"/>
        <v>1.94488123810312E-4</v>
      </c>
      <c r="K6978" s="102">
        <f t="shared" si="652"/>
        <v>9.305651856952728E-4</v>
      </c>
      <c r="L6978" s="96">
        <f t="shared" si="653"/>
        <v>2.3500000000000001E-3</v>
      </c>
    </row>
    <row r="6979" spans="1:12" ht="13.95" customHeight="1" x14ac:dyDescent="0.3">
      <c r="A6979" s="94">
        <v>44592</v>
      </c>
      <c r="B6979" s="57" t="s">
        <v>394</v>
      </c>
      <c r="C6979" s="57" t="s">
        <v>114</v>
      </c>
      <c r="D6979" s="19" t="str">
        <f t="shared" si="648"/>
        <v>Defensives</v>
      </c>
      <c r="E6979" s="19" t="str">
        <f t="shared" si="649"/>
        <v>Defensives</v>
      </c>
      <c r="F6979" s="100">
        <v>2.3900000000000002E-3</v>
      </c>
      <c r="G6979" s="101">
        <v>12.263999999999999</v>
      </c>
      <c r="H6979" s="98">
        <v>0.24934999999999999</v>
      </c>
      <c r="I6979" s="20">
        <f t="shared" si="650"/>
        <v>1</v>
      </c>
      <c r="J6979" s="102">
        <f t="shared" si="651"/>
        <v>1.9487932159165038E-4</v>
      </c>
      <c r="K6979" s="102">
        <f t="shared" si="652"/>
        <v>7.8154931458452128E-4</v>
      </c>
      <c r="L6979" s="96">
        <f t="shared" si="653"/>
        <v>2.3900000000000002E-3</v>
      </c>
    </row>
    <row r="6980" spans="1:12" ht="13.95" customHeight="1" x14ac:dyDescent="0.3">
      <c r="A6980" s="94">
        <v>44620</v>
      </c>
      <c r="B6980" s="57" t="s">
        <v>394</v>
      </c>
      <c r="C6980" s="57" t="s">
        <v>114</v>
      </c>
      <c r="D6980" s="19" t="str">
        <f t="shared" si="648"/>
        <v>Defensives</v>
      </c>
      <c r="E6980" s="19" t="str">
        <f t="shared" si="649"/>
        <v>Defensives</v>
      </c>
      <c r="F6980" s="100">
        <v>1.65E-3</v>
      </c>
      <c r="G6980" s="101">
        <v>8.7810000000000006</v>
      </c>
      <c r="H6980" s="98">
        <v>0.25657999999999997</v>
      </c>
      <c r="I6980" s="20">
        <f t="shared" si="650"/>
        <v>1</v>
      </c>
      <c r="J6980" s="102">
        <f t="shared" si="651"/>
        <v>1.8790570550051246E-4</v>
      </c>
      <c r="K6980" s="102">
        <f t="shared" si="652"/>
        <v>7.3234743744840785E-4</v>
      </c>
      <c r="L6980" s="96">
        <f t="shared" si="653"/>
        <v>1.65E-3</v>
      </c>
    </row>
    <row r="6981" spans="1:12" ht="13.95" customHeight="1" x14ac:dyDescent="0.3">
      <c r="A6981" s="94">
        <v>44651</v>
      </c>
      <c r="B6981" s="57" t="s">
        <v>394</v>
      </c>
      <c r="C6981" s="57" t="s">
        <v>114</v>
      </c>
      <c r="D6981" s="19" t="str">
        <f t="shared" ref="D6981:D7044" si="654">VLOOKUP(C6981,GicsMap,2,FALSE)</f>
        <v>Defensives</v>
      </c>
      <c r="E6981" s="19" t="str">
        <f t="shared" ref="E6981:E7044" si="655">IF(D6981="Cyclicals",IF(COUNTIF(GlobalList,B6981)&gt;0,"WEG &amp; Embraer","Cyclicals ex-WEG &amp; Embraer"),D6981)</f>
        <v>Defensives</v>
      </c>
      <c r="F6981" s="100">
        <v>1.9599999999999999E-3</v>
      </c>
      <c r="G6981" s="101">
        <v>11.518000000000001</v>
      </c>
      <c r="H6981" s="98">
        <v>0.24568000000000001</v>
      </c>
      <c r="I6981" s="20">
        <f t="shared" ref="I6981:I7044" si="656">IF(AND(ISNUMBER(G6981),ISNUMBER(H6981),G6981&gt;=PEmin,G6981&lt;=PEmax,H6981&gt;=ROEmin,H6981&lt;=ROEmax),1,0)</f>
        <v>1</v>
      </c>
      <c r="J6981" s="102">
        <f t="shared" ref="J6981:J7044" si="657">IF(I6981=1,F6981/G6981,0)</f>
        <v>1.701684320194478E-4</v>
      </c>
      <c r="K6981" s="102">
        <f t="shared" ref="K6981:K7044" si="658">IF(I6981=1,J6981/H6981,0)</f>
        <v>6.9264259206873902E-4</v>
      </c>
      <c r="L6981" s="96">
        <f t="shared" ref="L6981:L7044" si="659">I6981*F6981</f>
        <v>1.9599999999999999E-3</v>
      </c>
    </row>
    <row r="6982" spans="1:12" ht="13.95" customHeight="1" x14ac:dyDescent="0.3">
      <c r="A6982" s="94">
        <v>44681</v>
      </c>
      <c r="B6982" s="57" t="s">
        <v>394</v>
      </c>
      <c r="C6982" s="57" t="s">
        <v>114</v>
      </c>
      <c r="D6982" s="19" t="str">
        <f t="shared" si="654"/>
        <v>Defensives</v>
      </c>
      <c r="E6982" s="19" t="str">
        <f t="shared" si="655"/>
        <v>Defensives</v>
      </c>
      <c r="F6982" s="100">
        <v>1.82E-3</v>
      </c>
      <c r="G6982" s="101">
        <v>9.8379999999999992</v>
      </c>
      <c r="H6982" s="98">
        <v>0.2346</v>
      </c>
      <c r="I6982" s="20">
        <f t="shared" si="656"/>
        <v>1</v>
      </c>
      <c r="J6982" s="102">
        <f t="shared" si="657"/>
        <v>1.8499695059971541E-4</v>
      </c>
      <c r="K6982" s="102">
        <f t="shared" si="658"/>
        <v>7.8856330178906828E-4</v>
      </c>
      <c r="L6982" s="96">
        <f t="shared" si="659"/>
        <v>1.82E-3</v>
      </c>
    </row>
    <row r="6983" spans="1:12" ht="13.95" customHeight="1" x14ac:dyDescent="0.3">
      <c r="A6983" s="94">
        <v>44712</v>
      </c>
      <c r="B6983" s="57" t="s">
        <v>394</v>
      </c>
      <c r="C6983" s="57" t="s">
        <v>114</v>
      </c>
      <c r="D6983" s="19" t="str">
        <f t="shared" si="654"/>
        <v>Defensives</v>
      </c>
      <c r="E6983" s="19" t="str">
        <f t="shared" si="655"/>
        <v>Defensives</v>
      </c>
      <c r="F6983" s="100">
        <v>1.5200000000000001E-3</v>
      </c>
      <c r="G6983" s="101">
        <v>9.0619999999999994</v>
      </c>
      <c r="H6983" s="98">
        <v>0.23608000000000001</v>
      </c>
      <c r="I6983" s="20">
        <f t="shared" si="656"/>
        <v>1</v>
      </c>
      <c r="J6983" s="102">
        <f t="shared" si="657"/>
        <v>1.6773339218715516E-4</v>
      </c>
      <c r="K6983" s="102">
        <f t="shared" si="658"/>
        <v>7.1049386727869859E-4</v>
      </c>
      <c r="L6983" s="96">
        <f t="shared" si="659"/>
        <v>1.5200000000000001E-3</v>
      </c>
    </row>
    <row r="6984" spans="1:12" ht="13.95" customHeight="1" x14ac:dyDescent="0.3">
      <c r="A6984" s="94">
        <v>44742</v>
      </c>
      <c r="B6984" s="57" t="s">
        <v>394</v>
      </c>
      <c r="C6984" s="57" t="s">
        <v>114</v>
      </c>
      <c r="D6984" s="19" t="str">
        <f t="shared" si="654"/>
        <v>Defensives</v>
      </c>
      <c r="E6984" s="19" t="str">
        <f t="shared" si="655"/>
        <v>Defensives</v>
      </c>
      <c r="F6984" s="100">
        <v>1.6900000000000001E-3</v>
      </c>
      <c r="G6984" s="101">
        <v>9.0890000000000004</v>
      </c>
      <c r="H6984" s="98">
        <v>0.23841999999999999</v>
      </c>
      <c r="I6984" s="20">
        <f t="shared" si="656"/>
        <v>1</v>
      </c>
      <c r="J6984" s="102">
        <f t="shared" si="657"/>
        <v>1.8593904719991198E-4</v>
      </c>
      <c r="K6984" s="102">
        <f t="shared" si="658"/>
        <v>7.7988024159010149E-4</v>
      </c>
      <c r="L6984" s="96">
        <f t="shared" si="659"/>
        <v>1.6900000000000001E-3</v>
      </c>
    </row>
    <row r="6985" spans="1:12" ht="13.95" customHeight="1" x14ac:dyDescent="0.3">
      <c r="A6985" s="94">
        <v>44773</v>
      </c>
      <c r="B6985" s="57" t="s">
        <v>394</v>
      </c>
      <c r="C6985" s="57" t="s">
        <v>114</v>
      </c>
      <c r="D6985" s="19" t="str">
        <f t="shared" si="654"/>
        <v>Defensives</v>
      </c>
      <c r="E6985" s="19" t="str">
        <f t="shared" si="655"/>
        <v>Defensives</v>
      </c>
      <c r="F6985" s="100">
        <v>1.42E-3</v>
      </c>
      <c r="G6985" s="101">
        <v>7.9560000000000004</v>
      </c>
      <c r="H6985" s="98">
        <v>0.23158999999999999</v>
      </c>
      <c r="I6985" s="20">
        <f t="shared" si="656"/>
        <v>1</v>
      </c>
      <c r="J6985" s="102">
        <f t="shared" si="657"/>
        <v>1.7848164906988435E-4</v>
      </c>
      <c r="K6985" s="102">
        <f t="shared" si="658"/>
        <v>7.7067942946536705E-4</v>
      </c>
      <c r="L6985" s="96">
        <f t="shared" si="659"/>
        <v>1.42E-3</v>
      </c>
    </row>
    <row r="6986" spans="1:12" ht="13.95" customHeight="1" x14ac:dyDescent="0.3">
      <c r="A6986" s="94">
        <v>44804</v>
      </c>
      <c r="B6986" s="57" t="s">
        <v>394</v>
      </c>
      <c r="C6986" s="57" t="s">
        <v>114</v>
      </c>
      <c r="D6986" s="19" t="str">
        <f t="shared" si="654"/>
        <v>Defensives</v>
      </c>
      <c r="E6986" s="19" t="str">
        <f t="shared" si="655"/>
        <v>Defensives</v>
      </c>
      <c r="F6986" s="100">
        <v>1.3500000000000001E-3</v>
      </c>
      <c r="G6986" s="101">
        <v>8.6639999999999997</v>
      </c>
      <c r="H6986" s="98">
        <v>0.21856999999999999</v>
      </c>
      <c r="I6986" s="20">
        <f t="shared" si="656"/>
        <v>1</v>
      </c>
      <c r="J6986" s="102">
        <f t="shared" si="657"/>
        <v>1.5581717451523548E-4</v>
      </c>
      <c r="K6986" s="102">
        <f t="shared" si="658"/>
        <v>7.128936931657386E-4</v>
      </c>
      <c r="L6986" s="96">
        <f t="shared" si="659"/>
        <v>1.3500000000000001E-3</v>
      </c>
    </row>
    <row r="6987" spans="1:12" ht="13.95" customHeight="1" x14ac:dyDescent="0.3">
      <c r="A6987" s="94">
        <v>44834</v>
      </c>
      <c r="B6987" s="57" t="s">
        <v>394</v>
      </c>
      <c r="C6987" s="57" t="s">
        <v>114</v>
      </c>
      <c r="D6987" s="19" t="str">
        <f t="shared" si="654"/>
        <v>Defensives</v>
      </c>
      <c r="E6987" s="19" t="str">
        <f t="shared" si="655"/>
        <v>Defensives</v>
      </c>
      <c r="F6987" s="100">
        <v>1.09E-3</v>
      </c>
      <c r="G6987" s="101">
        <v>7.375</v>
      </c>
      <c r="H6987" s="98">
        <v>0.21831</v>
      </c>
      <c r="I6987" s="20">
        <f t="shared" si="656"/>
        <v>1</v>
      </c>
      <c r="J6987" s="102">
        <f t="shared" si="657"/>
        <v>1.4779661016949152E-4</v>
      </c>
      <c r="K6987" s="102">
        <f t="shared" si="658"/>
        <v>6.7700339045161247E-4</v>
      </c>
      <c r="L6987" s="96">
        <f t="shared" si="659"/>
        <v>1.09E-3</v>
      </c>
    </row>
    <row r="6988" spans="1:12" ht="13.95" customHeight="1" x14ac:dyDescent="0.3">
      <c r="A6988" s="94">
        <v>44865</v>
      </c>
      <c r="B6988" s="57" t="s">
        <v>394</v>
      </c>
      <c r="C6988" s="57" t="s">
        <v>114</v>
      </c>
      <c r="D6988" s="19" t="str">
        <f t="shared" si="654"/>
        <v>Defensives</v>
      </c>
      <c r="E6988" s="19" t="str">
        <f t="shared" si="655"/>
        <v>Defensives</v>
      </c>
      <c r="F6988" s="100">
        <v>1E-3</v>
      </c>
      <c r="G6988" s="101">
        <v>8.1630000000000003</v>
      </c>
      <c r="H6988" s="98">
        <v>0.18912999999999999</v>
      </c>
      <c r="I6988" s="20">
        <f t="shared" si="656"/>
        <v>1</v>
      </c>
      <c r="J6988" s="102">
        <f t="shared" si="657"/>
        <v>1.2250398137939484E-4</v>
      </c>
      <c r="K6988" s="102">
        <f t="shared" si="658"/>
        <v>6.4772368941677595E-4</v>
      </c>
      <c r="L6988" s="96">
        <f t="shared" si="659"/>
        <v>1E-3</v>
      </c>
    </row>
    <row r="6989" spans="1:12" ht="13.95" customHeight="1" x14ac:dyDescent="0.3">
      <c r="A6989" s="94">
        <v>44895</v>
      </c>
      <c r="B6989" s="57" t="s">
        <v>394</v>
      </c>
      <c r="C6989" s="57" t="s">
        <v>114</v>
      </c>
      <c r="D6989" s="19" t="str">
        <f t="shared" si="654"/>
        <v>Defensives</v>
      </c>
      <c r="E6989" s="19" t="str">
        <f t="shared" si="655"/>
        <v>Defensives</v>
      </c>
      <c r="F6989" s="100">
        <v>8.1999999999999998E-4</v>
      </c>
      <c r="G6989" s="101">
        <v>7.5209999999999999</v>
      </c>
      <c r="H6989" s="98">
        <v>0.16741</v>
      </c>
      <c r="I6989" s="20">
        <f t="shared" si="656"/>
        <v>1</v>
      </c>
      <c r="J6989" s="102">
        <f t="shared" si="657"/>
        <v>1.0902805477994947E-4</v>
      </c>
      <c r="K6989" s="102">
        <f t="shared" si="658"/>
        <v>6.5126369261065331E-4</v>
      </c>
      <c r="L6989" s="96">
        <f t="shared" si="659"/>
        <v>8.1999999999999998E-4</v>
      </c>
    </row>
    <row r="6990" spans="1:12" ht="13.95" customHeight="1" x14ac:dyDescent="0.3">
      <c r="A6990" s="94">
        <v>44926</v>
      </c>
      <c r="B6990" s="57" t="s">
        <v>394</v>
      </c>
      <c r="C6990" s="57" t="s">
        <v>114</v>
      </c>
      <c r="D6990" s="19" t="str">
        <f t="shared" si="654"/>
        <v>Defensives</v>
      </c>
      <c r="E6990" s="19" t="str">
        <f t="shared" si="655"/>
        <v>Defensives</v>
      </c>
      <c r="F6990" s="100">
        <v>8.4000000000000003E-4</v>
      </c>
      <c r="G6990" s="101">
        <v>7.2270000000000003</v>
      </c>
      <c r="H6990" s="98">
        <v>0.15792</v>
      </c>
      <c r="I6990" s="20">
        <f t="shared" si="656"/>
        <v>1</v>
      </c>
      <c r="J6990" s="102">
        <f t="shared" si="657"/>
        <v>1.1623080116230801E-4</v>
      </c>
      <c r="K6990" s="102">
        <f t="shared" si="658"/>
        <v>7.3601064565797874E-4</v>
      </c>
      <c r="L6990" s="96">
        <f t="shared" si="659"/>
        <v>8.4000000000000003E-4</v>
      </c>
    </row>
    <row r="6991" spans="1:12" ht="13.95" customHeight="1" x14ac:dyDescent="0.3">
      <c r="A6991" s="94">
        <v>44957</v>
      </c>
      <c r="B6991" s="57" t="s">
        <v>394</v>
      </c>
      <c r="C6991" s="57" t="s">
        <v>114</v>
      </c>
      <c r="D6991" s="19" t="str">
        <f t="shared" si="654"/>
        <v>Defensives</v>
      </c>
      <c r="E6991" s="19" t="str">
        <f t="shared" si="655"/>
        <v>Defensives</v>
      </c>
      <c r="F6991" s="100">
        <v>8.699999999999999E-4</v>
      </c>
      <c r="G6991" s="101">
        <v>7.7619999999999996</v>
      </c>
      <c r="H6991" s="98">
        <v>0.14743999999999999</v>
      </c>
      <c r="I6991" s="20">
        <f t="shared" si="656"/>
        <v>1</v>
      </c>
      <c r="J6991" s="102">
        <f t="shared" si="657"/>
        <v>1.1208451430043802E-4</v>
      </c>
      <c r="K6991" s="102">
        <f t="shared" si="658"/>
        <v>7.6020424783259646E-4</v>
      </c>
      <c r="L6991" s="96">
        <f t="shared" si="659"/>
        <v>8.699999999999999E-4</v>
      </c>
    </row>
    <row r="6992" spans="1:12" ht="13.95" customHeight="1" x14ac:dyDescent="0.3">
      <c r="A6992" s="94">
        <v>44985</v>
      </c>
      <c r="B6992" s="57" t="s">
        <v>394</v>
      </c>
      <c r="C6992" s="57" t="s">
        <v>114</v>
      </c>
      <c r="D6992" s="19" t="str">
        <f t="shared" si="654"/>
        <v>Defensives</v>
      </c>
      <c r="E6992" s="19" t="str">
        <f t="shared" si="655"/>
        <v>Defensives</v>
      </c>
      <c r="F6992" s="100">
        <v>7.000000000000001E-4</v>
      </c>
      <c r="G6992" s="101">
        <v>6.5359999999999996</v>
      </c>
      <c r="H6992" s="98">
        <v>0.12026000000000001</v>
      </c>
      <c r="I6992" s="20">
        <f t="shared" si="656"/>
        <v>1</v>
      </c>
      <c r="J6992" s="102">
        <f t="shared" si="657"/>
        <v>1.0709914320685437E-4</v>
      </c>
      <c r="K6992" s="102">
        <f t="shared" si="658"/>
        <v>8.9056330622696135E-4</v>
      </c>
      <c r="L6992" s="96">
        <f t="shared" si="659"/>
        <v>7.000000000000001E-4</v>
      </c>
    </row>
    <row r="6993" spans="1:12" ht="13.95" customHeight="1" x14ac:dyDescent="0.3">
      <c r="A6993" s="94">
        <v>45016</v>
      </c>
      <c r="B6993" s="57" t="s">
        <v>394</v>
      </c>
      <c r="C6993" s="57" t="s">
        <v>114</v>
      </c>
      <c r="D6993" s="19" t="str">
        <f t="shared" si="654"/>
        <v>Defensives</v>
      </c>
      <c r="E6993" s="19" t="str">
        <f t="shared" si="655"/>
        <v>Defensives</v>
      </c>
      <c r="F6993" s="100">
        <v>5.6999999999999998E-4</v>
      </c>
      <c r="G6993" s="101">
        <v>6.2610000000000001</v>
      </c>
      <c r="H6993" s="98">
        <v>0.10775999999999999</v>
      </c>
      <c r="I6993" s="20">
        <f t="shared" si="656"/>
        <v>1</v>
      </c>
      <c r="J6993" s="102">
        <f t="shared" si="657"/>
        <v>9.1039770004791557E-5</v>
      </c>
      <c r="K6993" s="102">
        <f t="shared" si="658"/>
        <v>8.4483825171484373E-4</v>
      </c>
      <c r="L6993" s="96">
        <f t="shared" si="659"/>
        <v>5.6999999999999998E-4</v>
      </c>
    </row>
    <row r="6994" spans="1:12" ht="13.95" customHeight="1" x14ac:dyDescent="0.3">
      <c r="A6994" s="94">
        <v>42674</v>
      </c>
      <c r="B6994" s="57" t="s">
        <v>194</v>
      </c>
      <c r="C6994" s="57" t="s">
        <v>113</v>
      </c>
      <c r="D6994" s="19" t="str">
        <f t="shared" si="654"/>
        <v>Defensives</v>
      </c>
      <c r="E6994" s="19" t="str">
        <f t="shared" si="655"/>
        <v>Defensives</v>
      </c>
      <c r="F6994" s="100">
        <v>1.3169999999999999E-2</v>
      </c>
      <c r="G6994" s="101">
        <v>38.348999999999997</v>
      </c>
      <c r="H6994" s="98">
        <v>0.19939000000000001</v>
      </c>
      <c r="I6994" s="20">
        <f t="shared" si="656"/>
        <v>1</v>
      </c>
      <c r="J6994" s="102">
        <f t="shared" si="657"/>
        <v>3.4342486114370652E-4</v>
      </c>
      <c r="K6994" s="102">
        <f t="shared" si="658"/>
        <v>1.7223775572682005E-3</v>
      </c>
      <c r="L6994" s="96">
        <f t="shared" si="659"/>
        <v>1.3169999999999999E-2</v>
      </c>
    </row>
    <row r="6995" spans="1:12" ht="13.95" customHeight="1" x14ac:dyDescent="0.3">
      <c r="A6995" s="94">
        <v>42704</v>
      </c>
      <c r="B6995" s="57" t="s">
        <v>194</v>
      </c>
      <c r="C6995" s="57" t="s">
        <v>113</v>
      </c>
      <c r="D6995" s="19" t="str">
        <f t="shared" si="654"/>
        <v>Defensives</v>
      </c>
      <c r="E6995" s="19" t="str">
        <f t="shared" si="655"/>
        <v>Defensives</v>
      </c>
      <c r="F6995" s="100">
        <v>1.2659999999999999E-2</v>
      </c>
      <c r="G6995" s="101">
        <v>34.572000000000003</v>
      </c>
      <c r="H6995" s="98">
        <v>0.19561999999999999</v>
      </c>
      <c r="I6995" s="20">
        <f t="shared" si="656"/>
        <v>1</v>
      </c>
      <c r="J6995" s="102">
        <f t="shared" si="657"/>
        <v>3.6619229434224225E-4</v>
      </c>
      <c r="K6995" s="102">
        <f t="shared" si="658"/>
        <v>1.8719573374002775E-3</v>
      </c>
      <c r="L6995" s="96">
        <f t="shared" si="659"/>
        <v>1.2659999999999999E-2</v>
      </c>
    </row>
    <row r="6996" spans="1:12" ht="13.95" customHeight="1" x14ac:dyDescent="0.3">
      <c r="A6996" s="94">
        <v>42735</v>
      </c>
      <c r="B6996" s="57" t="s">
        <v>194</v>
      </c>
      <c r="C6996" s="57" t="s">
        <v>113</v>
      </c>
      <c r="D6996" s="19" t="str">
        <f t="shared" si="654"/>
        <v>Defensives</v>
      </c>
      <c r="E6996" s="19" t="str">
        <f t="shared" si="655"/>
        <v>Defensives</v>
      </c>
      <c r="F6996" s="100">
        <v>1.222E-2</v>
      </c>
      <c r="G6996" s="101">
        <v>32.427999999999997</v>
      </c>
      <c r="H6996" s="98">
        <v>0.19703000000000001</v>
      </c>
      <c r="I6996" s="20">
        <f t="shared" si="656"/>
        <v>1</v>
      </c>
      <c r="J6996" s="102">
        <f t="shared" si="657"/>
        <v>3.7683483409399287E-4</v>
      </c>
      <c r="K6996" s="102">
        <f t="shared" si="658"/>
        <v>1.9125759229254066E-3</v>
      </c>
      <c r="L6996" s="96">
        <f t="shared" si="659"/>
        <v>1.222E-2</v>
      </c>
    </row>
    <row r="6997" spans="1:12" ht="13.95" customHeight="1" x14ac:dyDescent="0.3">
      <c r="A6997" s="94">
        <v>42766</v>
      </c>
      <c r="B6997" s="57" t="s">
        <v>194</v>
      </c>
      <c r="C6997" s="57" t="s">
        <v>113</v>
      </c>
      <c r="D6997" s="19" t="str">
        <f t="shared" si="654"/>
        <v>Defensives</v>
      </c>
      <c r="E6997" s="19" t="str">
        <f t="shared" si="655"/>
        <v>Defensives</v>
      </c>
      <c r="F6997" s="100">
        <v>1.172E-2</v>
      </c>
      <c r="G6997" s="101">
        <v>34.173000000000002</v>
      </c>
      <c r="H6997" s="98">
        <v>0.19814999999999999</v>
      </c>
      <c r="I6997" s="20">
        <f t="shared" si="656"/>
        <v>1</v>
      </c>
      <c r="J6997" s="102">
        <f t="shared" si="657"/>
        <v>3.4296081701928421E-4</v>
      </c>
      <c r="K6997" s="102">
        <f t="shared" si="658"/>
        <v>1.7308141156663348E-3</v>
      </c>
      <c r="L6997" s="96">
        <f t="shared" si="659"/>
        <v>1.172E-2</v>
      </c>
    </row>
    <row r="6998" spans="1:12" ht="13.95" customHeight="1" x14ac:dyDescent="0.3">
      <c r="A6998" s="94">
        <v>42794</v>
      </c>
      <c r="B6998" s="57" t="s">
        <v>194</v>
      </c>
      <c r="C6998" s="57" t="s">
        <v>113</v>
      </c>
      <c r="D6998" s="19" t="str">
        <f t="shared" si="654"/>
        <v>Defensives</v>
      </c>
      <c r="E6998" s="19" t="str">
        <f t="shared" si="655"/>
        <v>Defensives</v>
      </c>
      <c r="F6998" s="100">
        <v>1.0410000000000001E-2</v>
      </c>
      <c r="G6998" s="101">
        <v>30.728000000000002</v>
      </c>
      <c r="H6998" s="98">
        <v>0.19974</v>
      </c>
      <c r="I6998" s="20">
        <f t="shared" si="656"/>
        <v>1</v>
      </c>
      <c r="J6998" s="102">
        <f t="shared" si="657"/>
        <v>3.3877896381150741E-4</v>
      </c>
      <c r="K6998" s="102">
        <f t="shared" si="658"/>
        <v>1.6960997487308871E-3</v>
      </c>
      <c r="L6998" s="96">
        <f t="shared" si="659"/>
        <v>1.0410000000000001E-2</v>
      </c>
    </row>
    <row r="6999" spans="1:12" ht="13.95" customHeight="1" x14ac:dyDescent="0.3">
      <c r="A6999" s="94">
        <v>42825</v>
      </c>
      <c r="B6999" s="57" t="s">
        <v>194</v>
      </c>
      <c r="C6999" s="57" t="s">
        <v>113</v>
      </c>
      <c r="D6999" s="19" t="str">
        <f t="shared" si="654"/>
        <v>Defensives</v>
      </c>
      <c r="E6999" s="19" t="str">
        <f t="shared" si="655"/>
        <v>Defensives</v>
      </c>
      <c r="F6999" s="100">
        <v>1.09E-2</v>
      </c>
      <c r="G6999" s="101">
        <v>30.577999999999999</v>
      </c>
      <c r="H6999" s="98">
        <v>0.19444</v>
      </c>
      <c r="I6999" s="20">
        <f t="shared" si="656"/>
        <v>1</v>
      </c>
      <c r="J6999" s="102">
        <f t="shared" si="657"/>
        <v>3.5646543266400682E-4</v>
      </c>
      <c r="K6999" s="102">
        <f t="shared" si="658"/>
        <v>1.8332927003909011E-3</v>
      </c>
      <c r="L6999" s="96">
        <f t="shared" si="659"/>
        <v>1.09E-2</v>
      </c>
    </row>
    <row r="7000" spans="1:12" ht="13.95" customHeight="1" x14ac:dyDescent="0.3">
      <c r="A7000" s="94">
        <v>42855</v>
      </c>
      <c r="B7000" s="57" t="s">
        <v>194</v>
      </c>
      <c r="C7000" s="57" t="s">
        <v>113</v>
      </c>
      <c r="D7000" s="19" t="str">
        <f t="shared" si="654"/>
        <v>Defensives</v>
      </c>
      <c r="E7000" s="19" t="str">
        <f t="shared" si="655"/>
        <v>Defensives</v>
      </c>
      <c r="F7000" s="100">
        <v>1.252E-2</v>
      </c>
      <c r="G7000" s="101">
        <v>35.255000000000003</v>
      </c>
      <c r="H7000" s="98">
        <v>0.19453999999999999</v>
      </c>
      <c r="I7000" s="20">
        <f t="shared" si="656"/>
        <v>1</v>
      </c>
      <c r="J7000" s="102">
        <f t="shared" si="657"/>
        <v>3.5512693235002123E-4</v>
      </c>
      <c r="K7000" s="102">
        <f t="shared" si="658"/>
        <v>1.8254699925466292E-3</v>
      </c>
      <c r="L7000" s="96">
        <f t="shared" si="659"/>
        <v>1.252E-2</v>
      </c>
    </row>
    <row r="7001" spans="1:12" ht="13.95" customHeight="1" x14ac:dyDescent="0.3">
      <c r="A7001" s="94">
        <v>42886</v>
      </c>
      <c r="B7001" s="57" t="s">
        <v>194</v>
      </c>
      <c r="C7001" s="57" t="s">
        <v>113</v>
      </c>
      <c r="D7001" s="19" t="str">
        <f t="shared" si="654"/>
        <v>Defensives</v>
      </c>
      <c r="E7001" s="19" t="str">
        <f t="shared" si="655"/>
        <v>Defensives</v>
      </c>
      <c r="F7001" s="100">
        <v>1.4E-2</v>
      </c>
      <c r="G7001" s="101">
        <v>37.404000000000003</v>
      </c>
      <c r="H7001" s="98">
        <v>0.19892000000000001</v>
      </c>
      <c r="I7001" s="20">
        <f t="shared" si="656"/>
        <v>1</v>
      </c>
      <c r="J7001" s="102">
        <f t="shared" si="657"/>
        <v>3.7429151962356966E-4</v>
      </c>
      <c r="K7001" s="102">
        <f t="shared" si="658"/>
        <v>1.8816183371383956E-3</v>
      </c>
      <c r="L7001" s="96">
        <f t="shared" si="659"/>
        <v>1.4E-2</v>
      </c>
    </row>
    <row r="7002" spans="1:12" ht="13.95" customHeight="1" x14ac:dyDescent="0.3">
      <c r="A7002" s="94">
        <v>42916</v>
      </c>
      <c r="B7002" s="57" t="s">
        <v>194</v>
      </c>
      <c r="C7002" s="57" t="s">
        <v>113</v>
      </c>
      <c r="D7002" s="19" t="str">
        <f t="shared" si="654"/>
        <v>Defensives</v>
      </c>
      <c r="E7002" s="19" t="str">
        <f t="shared" si="655"/>
        <v>Defensives</v>
      </c>
      <c r="F7002" s="100">
        <v>1.34E-2</v>
      </c>
      <c r="G7002" s="101">
        <v>36.515000000000001</v>
      </c>
      <c r="H7002" s="98">
        <v>0.19986999999999999</v>
      </c>
      <c r="I7002" s="20">
        <f t="shared" si="656"/>
        <v>1</v>
      </c>
      <c r="J7002" s="102">
        <f t="shared" si="657"/>
        <v>3.6697247706422018E-4</v>
      </c>
      <c r="K7002" s="102">
        <f t="shared" si="658"/>
        <v>1.8360558216051442E-3</v>
      </c>
      <c r="L7002" s="96">
        <f t="shared" si="659"/>
        <v>1.34E-2</v>
      </c>
    </row>
    <row r="7003" spans="1:12" ht="13.95" customHeight="1" x14ac:dyDescent="0.3">
      <c r="A7003" s="94">
        <v>42947</v>
      </c>
      <c r="B7003" s="57" t="s">
        <v>194</v>
      </c>
      <c r="C7003" s="57" t="s">
        <v>113</v>
      </c>
      <c r="D7003" s="19" t="str">
        <f t="shared" si="654"/>
        <v>Defensives</v>
      </c>
      <c r="E7003" s="19" t="str">
        <f t="shared" si="655"/>
        <v>Defensives</v>
      </c>
      <c r="F7003" s="100">
        <v>1.273E-2</v>
      </c>
      <c r="G7003" s="101">
        <v>35.44</v>
      </c>
      <c r="H7003" s="98">
        <v>0.20122000000000001</v>
      </c>
      <c r="I7003" s="20">
        <f t="shared" si="656"/>
        <v>1</v>
      </c>
      <c r="J7003" s="102">
        <f t="shared" si="657"/>
        <v>3.5919864559819418E-4</v>
      </c>
      <c r="K7003" s="102">
        <f t="shared" si="658"/>
        <v>1.7851040930235273E-3</v>
      </c>
      <c r="L7003" s="96">
        <f t="shared" si="659"/>
        <v>1.273E-2</v>
      </c>
    </row>
    <row r="7004" spans="1:12" ht="13.95" customHeight="1" x14ac:dyDescent="0.3">
      <c r="A7004" s="94">
        <v>42978</v>
      </c>
      <c r="B7004" s="57" t="s">
        <v>194</v>
      </c>
      <c r="C7004" s="57" t="s">
        <v>113</v>
      </c>
      <c r="D7004" s="19" t="str">
        <f t="shared" si="654"/>
        <v>Defensives</v>
      </c>
      <c r="E7004" s="19" t="str">
        <f t="shared" si="655"/>
        <v>Defensives</v>
      </c>
      <c r="F7004" s="100">
        <v>1.187E-2</v>
      </c>
      <c r="G7004" s="101">
        <v>35.049999999999997</v>
      </c>
      <c r="H7004" s="98">
        <v>0.20301</v>
      </c>
      <c r="I7004" s="20">
        <f t="shared" si="656"/>
        <v>1</v>
      </c>
      <c r="J7004" s="102">
        <f t="shared" si="657"/>
        <v>3.3865905848787448E-4</v>
      </c>
      <c r="K7004" s="102">
        <f t="shared" si="658"/>
        <v>1.668189047277841E-3</v>
      </c>
      <c r="L7004" s="96">
        <f t="shared" si="659"/>
        <v>1.187E-2</v>
      </c>
    </row>
    <row r="7005" spans="1:12" ht="13.95" customHeight="1" x14ac:dyDescent="0.3">
      <c r="A7005" s="94">
        <v>43008</v>
      </c>
      <c r="B7005" s="57" t="s">
        <v>194</v>
      </c>
      <c r="C7005" s="57" t="s">
        <v>113</v>
      </c>
      <c r="D7005" s="19" t="str">
        <f t="shared" si="654"/>
        <v>Defensives</v>
      </c>
      <c r="E7005" s="19" t="str">
        <f t="shared" si="655"/>
        <v>Defensives</v>
      </c>
      <c r="F7005" s="100">
        <v>1.306E-2</v>
      </c>
      <c r="G7005" s="101">
        <v>37.808</v>
      </c>
      <c r="H7005" s="98">
        <v>0.20180999999999999</v>
      </c>
      <c r="I7005" s="20">
        <f t="shared" si="656"/>
        <v>1</v>
      </c>
      <c r="J7005" s="102">
        <f t="shared" si="657"/>
        <v>3.4542953872196359E-4</v>
      </c>
      <c r="K7005" s="102">
        <f t="shared" si="658"/>
        <v>1.7116571959861434E-3</v>
      </c>
      <c r="L7005" s="96">
        <f t="shared" si="659"/>
        <v>1.306E-2</v>
      </c>
    </row>
    <row r="7006" spans="1:12" ht="13.95" customHeight="1" x14ac:dyDescent="0.3">
      <c r="A7006" s="94">
        <v>43039</v>
      </c>
      <c r="B7006" s="57" t="s">
        <v>194</v>
      </c>
      <c r="C7006" s="57" t="s">
        <v>113</v>
      </c>
      <c r="D7006" s="19" t="str">
        <f t="shared" si="654"/>
        <v>Defensives</v>
      </c>
      <c r="E7006" s="19" t="str">
        <f t="shared" si="655"/>
        <v>Defensives</v>
      </c>
      <c r="F7006" s="100">
        <v>1.3679999999999999E-2</v>
      </c>
      <c r="G7006" s="101">
        <v>39.200000000000003</v>
      </c>
      <c r="H7006" s="98">
        <v>0.20075999999999999</v>
      </c>
      <c r="I7006" s="20">
        <f t="shared" si="656"/>
        <v>1</v>
      </c>
      <c r="J7006" s="102">
        <f t="shared" si="657"/>
        <v>3.4897959183673464E-4</v>
      </c>
      <c r="K7006" s="102">
        <f t="shared" si="658"/>
        <v>1.7382924478817228E-3</v>
      </c>
      <c r="L7006" s="96">
        <f t="shared" si="659"/>
        <v>1.3679999999999999E-2</v>
      </c>
    </row>
    <row r="7007" spans="1:12" ht="13.95" customHeight="1" x14ac:dyDescent="0.3">
      <c r="A7007" s="94">
        <v>43069</v>
      </c>
      <c r="B7007" s="57" t="s">
        <v>194</v>
      </c>
      <c r="C7007" s="57" t="s">
        <v>113</v>
      </c>
      <c r="D7007" s="19" t="str">
        <f t="shared" si="654"/>
        <v>Defensives</v>
      </c>
      <c r="E7007" s="19" t="str">
        <f t="shared" si="655"/>
        <v>Defensives</v>
      </c>
      <c r="F7007" s="100">
        <v>1.5699999999999999E-2</v>
      </c>
      <c r="G7007" s="101">
        <v>43.405000000000001</v>
      </c>
      <c r="H7007" s="98">
        <v>0.19905</v>
      </c>
      <c r="I7007" s="20">
        <f t="shared" si="656"/>
        <v>1</v>
      </c>
      <c r="J7007" s="102">
        <f t="shared" si="657"/>
        <v>3.6170948047459966E-4</v>
      </c>
      <c r="K7007" s="102">
        <f t="shared" si="658"/>
        <v>1.817179002635517E-3</v>
      </c>
      <c r="L7007" s="96">
        <f t="shared" si="659"/>
        <v>1.5699999999999999E-2</v>
      </c>
    </row>
    <row r="7008" spans="1:12" ht="13.95" customHeight="1" x14ac:dyDescent="0.3">
      <c r="A7008" s="94">
        <v>43100</v>
      </c>
      <c r="B7008" s="57" t="s">
        <v>194</v>
      </c>
      <c r="C7008" s="57" t="s">
        <v>113</v>
      </c>
      <c r="D7008" s="19" t="str">
        <f t="shared" si="654"/>
        <v>Defensives</v>
      </c>
      <c r="E7008" s="19" t="str">
        <f t="shared" si="655"/>
        <v>Defensives</v>
      </c>
      <c r="F7008" s="100">
        <v>1.482E-2</v>
      </c>
      <c r="G7008" s="101">
        <v>44.529000000000003</v>
      </c>
      <c r="H7008" s="98">
        <v>0.20152</v>
      </c>
      <c r="I7008" s="20">
        <f t="shared" si="656"/>
        <v>1</v>
      </c>
      <c r="J7008" s="102">
        <f t="shared" si="657"/>
        <v>3.328168160075456E-4</v>
      </c>
      <c r="K7008" s="102">
        <f t="shared" si="658"/>
        <v>1.6515324335428026E-3</v>
      </c>
      <c r="L7008" s="96">
        <f t="shared" si="659"/>
        <v>1.482E-2</v>
      </c>
    </row>
    <row r="7009" spans="1:12" ht="13.95" customHeight="1" x14ac:dyDescent="0.3">
      <c r="A7009" s="94">
        <v>43131</v>
      </c>
      <c r="B7009" s="57" t="s">
        <v>194</v>
      </c>
      <c r="C7009" s="57" t="s">
        <v>113</v>
      </c>
      <c r="D7009" s="19" t="str">
        <f t="shared" si="654"/>
        <v>Defensives</v>
      </c>
      <c r="E7009" s="19" t="str">
        <f t="shared" si="655"/>
        <v>Defensives</v>
      </c>
      <c r="F7009" s="100">
        <v>1.235E-2</v>
      </c>
      <c r="G7009" s="101">
        <v>39.869999999999997</v>
      </c>
      <c r="H7009" s="98">
        <v>0.20416999999999999</v>
      </c>
      <c r="I7009" s="20">
        <f t="shared" si="656"/>
        <v>1</v>
      </c>
      <c r="J7009" s="102">
        <f t="shared" si="657"/>
        <v>3.0975670930524204E-4</v>
      </c>
      <c r="K7009" s="102">
        <f t="shared" si="658"/>
        <v>1.5171509492346675E-3</v>
      </c>
      <c r="L7009" s="96">
        <f t="shared" si="659"/>
        <v>1.235E-2</v>
      </c>
    </row>
    <row r="7010" spans="1:12" ht="13.95" customHeight="1" x14ac:dyDescent="0.3">
      <c r="A7010" s="94">
        <v>43159</v>
      </c>
      <c r="B7010" s="57" t="s">
        <v>194</v>
      </c>
      <c r="C7010" s="57" t="s">
        <v>113</v>
      </c>
      <c r="D7010" s="19" t="str">
        <f t="shared" si="654"/>
        <v>Defensives</v>
      </c>
      <c r="E7010" s="19" t="str">
        <f t="shared" si="655"/>
        <v>Defensives</v>
      </c>
      <c r="F7010" s="100">
        <v>1.192E-2</v>
      </c>
      <c r="G7010" s="101">
        <v>36.121000000000002</v>
      </c>
      <c r="H7010" s="98">
        <v>0.2014</v>
      </c>
      <c r="I7010" s="20">
        <f t="shared" si="656"/>
        <v>1</v>
      </c>
      <c r="J7010" s="102">
        <f t="shared" si="657"/>
        <v>3.3000193793084352E-4</v>
      </c>
      <c r="K7010" s="102">
        <f t="shared" si="658"/>
        <v>1.638539910282242E-3</v>
      </c>
      <c r="L7010" s="96">
        <f t="shared" si="659"/>
        <v>1.192E-2</v>
      </c>
    </row>
    <row r="7011" spans="1:12" ht="13.95" customHeight="1" x14ac:dyDescent="0.3">
      <c r="A7011" s="94">
        <v>43190</v>
      </c>
      <c r="B7011" s="57" t="s">
        <v>194</v>
      </c>
      <c r="C7011" s="57" t="s">
        <v>113</v>
      </c>
      <c r="D7011" s="19" t="str">
        <f t="shared" si="654"/>
        <v>Defensives</v>
      </c>
      <c r="E7011" s="19" t="str">
        <f t="shared" si="655"/>
        <v>Defensives</v>
      </c>
      <c r="F7011" s="100">
        <v>1.132E-2</v>
      </c>
      <c r="G7011" s="101">
        <v>34.801000000000002</v>
      </c>
      <c r="H7011" s="98">
        <v>0.20016</v>
      </c>
      <c r="I7011" s="20">
        <f t="shared" si="656"/>
        <v>1</v>
      </c>
      <c r="J7011" s="102">
        <f t="shared" si="657"/>
        <v>3.2527800925260766E-4</v>
      </c>
      <c r="K7011" s="102">
        <f t="shared" si="658"/>
        <v>1.6250899742836114E-3</v>
      </c>
      <c r="L7011" s="96">
        <f t="shared" si="659"/>
        <v>1.132E-2</v>
      </c>
    </row>
    <row r="7012" spans="1:12" ht="13.95" customHeight="1" x14ac:dyDescent="0.3">
      <c r="A7012" s="94">
        <v>43220</v>
      </c>
      <c r="B7012" s="57" t="s">
        <v>194</v>
      </c>
      <c r="C7012" s="57" t="s">
        <v>113</v>
      </c>
      <c r="D7012" s="19" t="str">
        <f t="shared" si="654"/>
        <v>Defensives</v>
      </c>
      <c r="E7012" s="19" t="str">
        <f t="shared" si="655"/>
        <v>Defensives</v>
      </c>
      <c r="F7012" s="100">
        <v>1.009E-2</v>
      </c>
      <c r="G7012" s="101">
        <v>33.334000000000003</v>
      </c>
      <c r="H7012" s="98">
        <v>0.20154</v>
      </c>
      <c r="I7012" s="20">
        <f t="shared" si="656"/>
        <v>1</v>
      </c>
      <c r="J7012" s="102">
        <f t="shared" si="657"/>
        <v>3.0269394612107757E-4</v>
      </c>
      <c r="K7012" s="102">
        <f t="shared" si="658"/>
        <v>1.5019050616308304E-3</v>
      </c>
      <c r="L7012" s="96">
        <f t="shared" si="659"/>
        <v>1.009E-2</v>
      </c>
    </row>
    <row r="7013" spans="1:12" ht="13.95" customHeight="1" x14ac:dyDescent="0.3">
      <c r="A7013" s="94">
        <v>43251</v>
      </c>
      <c r="B7013" s="57" t="s">
        <v>194</v>
      </c>
      <c r="C7013" s="57" t="s">
        <v>113</v>
      </c>
      <c r="D7013" s="19" t="str">
        <f t="shared" si="654"/>
        <v>Defensives</v>
      </c>
      <c r="E7013" s="19" t="str">
        <f t="shared" si="655"/>
        <v>Defensives</v>
      </c>
      <c r="F7013" s="100">
        <v>1.072E-2</v>
      </c>
      <c r="G7013" s="101">
        <v>30.806000000000001</v>
      </c>
      <c r="H7013" s="98">
        <v>0.19308</v>
      </c>
      <c r="I7013" s="20">
        <f t="shared" si="656"/>
        <v>1</v>
      </c>
      <c r="J7013" s="102">
        <f t="shared" si="657"/>
        <v>3.4798415893007854E-4</v>
      </c>
      <c r="K7013" s="102">
        <f t="shared" si="658"/>
        <v>1.8022796712765616E-3</v>
      </c>
      <c r="L7013" s="96">
        <f t="shared" si="659"/>
        <v>1.072E-2</v>
      </c>
    </row>
    <row r="7014" spans="1:12" ht="13.95" customHeight="1" x14ac:dyDescent="0.3">
      <c r="A7014" s="94">
        <v>43281</v>
      </c>
      <c r="B7014" s="57" t="s">
        <v>194</v>
      </c>
      <c r="C7014" s="57" t="s">
        <v>113</v>
      </c>
      <c r="D7014" s="19" t="str">
        <f t="shared" si="654"/>
        <v>Defensives</v>
      </c>
      <c r="E7014" s="19" t="str">
        <f t="shared" si="655"/>
        <v>Defensives</v>
      </c>
      <c r="F7014" s="100">
        <v>1.191E-2</v>
      </c>
      <c r="G7014" s="101">
        <v>33.014000000000003</v>
      </c>
      <c r="H7014" s="98">
        <v>0.19519</v>
      </c>
      <c r="I7014" s="20">
        <f t="shared" si="656"/>
        <v>1</v>
      </c>
      <c r="J7014" s="102">
        <f t="shared" si="657"/>
        <v>3.6075604289089477E-4</v>
      </c>
      <c r="K7014" s="102">
        <f t="shared" si="658"/>
        <v>1.8482301495511798E-3</v>
      </c>
      <c r="L7014" s="96">
        <f t="shared" si="659"/>
        <v>1.191E-2</v>
      </c>
    </row>
    <row r="7015" spans="1:12" ht="13.95" customHeight="1" x14ac:dyDescent="0.3">
      <c r="A7015" s="94">
        <v>43312</v>
      </c>
      <c r="B7015" s="57" t="s">
        <v>194</v>
      </c>
      <c r="C7015" s="57" t="s">
        <v>113</v>
      </c>
      <c r="D7015" s="19" t="str">
        <f t="shared" si="654"/>
        <v>Defensives</v>
      </c>
      <c r="E7015" s="19" t="str">
        <f t="shared" si="655"/>
        <v>Defensives</v>
      </c>
      <c r="F7015" s="100">
        <v>1.2017E-2</v>
      </c>
      <c r="G7015" s="101">
        <v>35.128</v>
      </c>
      <c r="H7015" s="98">
        <v>0.19422</v>
      </c>
      <c r="I7015" s="20">
        <f t="shared" si="656"/>
        <v>1</v>
      </c>
      <c r="J7015" s="102">
        <f t="shared" si="657"/>
        <v>3.4209177863812342E-4</v>
      </c>
      <c r="K7015" s="102">
        <f t="shared" si="658"/>
        <v>1.7613622625791546E-3</v>
      </c>
      <c r="L7015" s="96">
        <f t="shared" si="659"/>
        <v>1.2017E-2</v>
      </c>
    </row>
    <row r="7016" spans="1:12" ht="13.95" customHeight="1" x14ac:dyDescent="0.3">
      <c r="A7016" s="94">
        <v>43343</v>
      </c>
      <c r="B7016" s="57" t="s">
        <v>194</v>
      </c>
      <c r="C7016" s="57" t="s">
        <v>113</v>
      </c>
      <c r="D7016" s="19" t="str">
        <f t="shared" si="654"/>
        <v>Defensives</v>
      </c>
      <c r="E7016" s="19" t="str">
        <f t="shared" si="655"/>
        <v>Defensives</v>
      </c>
      <c r="F7016" s="100">
        <v>1.2743000000000001E-2</v>
      </c>
      <c r="G7016" s="101">
        <v>36.125</v>
      </c>
      <c r="H7016" s="98">
        <v>0.18540000000000001</v>
      </c>
      <c r="I7016" s="20">
        <f t="shared" si="656"/>
        <v>1</v>
      </c>
      <c r="J7016" s="102">
        <f t="shared" si="657"/>
        <v>3.5274740484429068E-4</v>
      </c>
      <c r="K7016" s="102">
        <f t="shared" si="658"/>
        <v>1.902628936592722E-3</v>
      </c>
      <c r="L7016" s="96">
        <f t="shared" si="659"/>
        <v>1.2743000000000001E-2</v>
      </c>
    </row>
    <row r="7017" spans="1:12" ht="13.95" customHeight="1" x14ac:dyDescent="0.3">
      <c r="A7017" s="94">
        <v>43373</v>
      </c>
      <c r="B7017" s="57" t="s">
        <v>194</v>
      </c>
      <c r="C7017" s="57" t="s">
        <v>113</v>
      </c>
      <c r="D7017" s="19" t="str">
        <f t="shared" si="654"/>
        <v>Defensives</v>
      </c>
      <c r="E7017" s="19" t="str">
        <f t="shared" si="655"/>
        <v>Defensives</v>
      </c>
      <c r="F7017" s="100">
        <v>1.1601999999999999E-2</v>
      </c>
      <c r="G7017" s="101">
        <v>33.741999999999997</v>
      </c>
      <c r="H7017" s="98">
        <v>0.18647</v>
      </c>
      <c r="I7017" s="20">
        <f t="shared" si="656"/>
        <v>1</v>
      </c>
      <c r="J7017" s="102">
        <f t="shared" si="657"/>
        <v>3.4384446683658349E-4</v>
      </c>
      <c r="K7017" s="102">
        <f t="shared" si="658"/>
        <v>1.843966680091079E-3</v>
      </c>
      <c r="L7017" s="96">
        <f t="shared" si="659"/>
        <v>1.1601999999999999E-2</v>
      </c>
    </row>
    <row r="7018" spans="1:12" ht="13.95" customHeight="1" x14ac:dyDescent="0.3">
      <c r="A7018" s="94">
        <v>43404</v>
      </c>
      <c r="B7018" s="57" t="s">
        <v>194</v>
      </c>
      <c r="C7018" s="57" t="s">
        <v>113</v>
      </c>
      <c r="D7018" s="19" t="str">
        <f t="shared" si="654"/>
        <v>Defensives</v>
      </c>
      <c r="E7018" s="19" t="str">
        <f t="shared" si="655"/>
        <v>Defensives</v>
      </c>
      <c r="F7018" s="100">
        <v>9.1369999999999993E-3</v>
      </c>
      <c r="G7018" s="101">
        <v>32.694000000000003</v>
      </c>
      <c r="H7018" s="98">
        <v>0.17033000000000001</v>
      </c>
      <c r="I7018" s="20">
        <f t="shared" si="656"/>
        <v>1</v>
      </c>
      <c r="J7018" s="102">
        <f t="shared" si="657"/>
        <v>2.7947023918761848E-4</v>
      </c>
      <c r="K7018" s="102">
        <f t="shared" si="658"/>
        <v>1.6407575834416631E-3</v>
      </c>
      <c r="L7018" s="96">
        <f t="shared" si="659"/>
        <v>9.1369999999999993E-3</v>
      </c>
    </row>
    <row r="7019" spans="1:12" ht="13.95" customHeight="1" x14ac:dyDescent="0.3">
      <c r="A7019" s="94">
        <v>43434</v>
      </c>
      <c r="B7019" s="57" t="s">
        <v>194</v>
      </c>
      <c r="C7019" s="57" t="s">
        <v>113</v>
      </c>
      <c r="D7019" s="19" t="str">
        <f t="shared" si="654"/>
        <v>Defensives</v>
      </c>
      <c r="E7019" s="19" t="str">
        <f t="shared" si="655"/>
        <v>Defensives</v>
      </c>
      <c r="F7019" s="100">
        <v>8.8430000000000002E-3</v>
      </c>
      <c r="G7019" s="101">
        <v>32.405000000000001</v>
      </c>
      <c r="H7019" s="98">
        <v>0.16753000000000001</v>
      </c>
      <c r="I7019" s="20">
        <f t="shared" si="656"/>
        <v>1</v>
      </c>
      <c r="J7019" s="102">
        <f t="shared" si="657"/>
        <v>2.7288998611325411E-4</v>
      </c>
      <c r="K7019" s="102">
        <f t="shared" si="658"/>
        <v>1.6289022032666034E-3</v>
      </c>
      <c r="L7019" s="96">
        <f t="shared" si="659"/>
        <v>8.8430000000000002E-3</v>
      </c>
    </row>
    <row r="7020" spans="1:12" ht="13.95" customHeight="1" x14ac:dyDescent="0.3">
      <c r="A7020" s="94">
        <v>43465</v>
      </c>
      <c r="B7020" s="57" t="s">
        <v>194</v>
      </c>
      <c r="C7020" s="57" t="s">
        <v>113</v>
      </c>
      <c r="D7020" s="19" t="str">
        <f t="shared" si="654"/>
        <v>Defensives</v>
      </c>
      <c r="E7020" s="19" t="str">
        <f t="shared" si="655"/>
        <v>Defensives</v>
      </c>
      <c r="F7020" s="100">
        <v>8.3490000000000005E-3</v>
      </c>
      <c r="G7020" s="101">
        <v>30.452999999999999</v>
      </c>
      <c r="H7020" s="98">
        <v>0.16761999999999999</v>
      </c>
      <c r="I7020" s="20">
        <f t="shared" si="656"/>
        <v>1</v>
      </c>
      <c r="J7020" s="102">
        <f t="shared" si="657"/>
        <v>2.7416018126292976E-4</v>
      </c>
      <c r="K7020" s="102">
        <f t="shared" si="658"/>
        <v>1.6356054245491574E-3</v>
      </c>
      <c r="L7020" s="96">
        <f t="shared" si="659"/>
        <v>8.3490000000000005E-3</v>
      </c>
    </row>
    <row r="7021" spans="1:12" ht="13.95" customHeight="1" x14ac:dyDescent="0.3">
      <c r="A7021" s="94">
        <v>43496</v>
      </c>
      <c r="B7021" s="57" t="s">
        <v>194</v>
      </c>
      <c r="C7021" s="57" t="s">
        <v>113</v>
      </c>
      <c r="D7021" s="19" t="str">
        <f t="shared" si="654"/>
        <v>Defensives</v>
      </c>
      <c r="E7021" s="19" t="str">
        <f t="shared" si="655"/>
        <v>Defensives</v>
      </c>
      <c r="F7021" s="100">
        <v>8.3149999999999995E-3</v>
      </c>
      <c r="G7021" s="101">
        <v>34.375</v>
      </c>
      <c r="H7021" s="98">
        <v>0.15631999999999999</v>
      </c>
      <c r="I7021" s="20">
        <f t="shared" si="656"/>
        <v>1</v>
      </c>
      <c r="J7021" s="102">
        <f t="shared" si="657"/>
        <v>2.4189090909090908E-4</v>
      </c>
      <c r="K7021" s="102">
        <f t="shared" si="658"/>
        <v>1.5474085791383643E-3</v>
      </c>
      <c r="L7021" s="96">
        <f t="shared" si="659"/>
        <v>8.3149999999999995E-3</v>
      </c>
    </row>
    <row r="7022" spans="1:12" ht="13.95" customHeight="1" x14ac:dyDescent="0.3">
      <c r="A7022" s="94">
        <v>43524</v>
      </c>
      <c r="B7022" s="57" t="s">
        <v>194</v>
      </c>
      <c r="C7022" s="57" t="s">
        <v>113</v>
      </c>
      <c r="D7022" s="19" t="str">
        <f t="shared" si="654"/>
        <v>Defensives</v>
      </c>
      <c r="E7022" s="19" t="str">
        <f t="shared" si="655"/>
        <v>Defensives</v>
      </c>
      <c r="F7022" s="100">
        <v>9.0010000000000003E-3</v>
      </c>
      <c r="G7022" s="101">
        <v>38.904000000000003</v>
      </c>
      <c r="H7022" s="98">
        <v>0.14596000000000001</v>
      </c>
      <c r="I7022" s="20">
        <f t="shared" si="656"/>
        <v>1</v>
      </c>
      <c r="J7022" s="102">
        <f t="shared" si="657"/>
        <v>2.3136438412502569E-4</v>
      </c>
      <c r="K7022" s="102">
        <f t="shared" si="658"/>
        <v>1.5851218424570135E-3</v>
      </c>
      <c r="L7022" s="96">
        <f t="shared" si="659"/>
        <v>9.0010000000000003E-3</v>
      </c>
    </row>
    <row r="7023" spans="1:12" ht="13.95" customHeight="1" x14ac:dyDescent="0.3">
      <c r="A7023" s="94">
        <v>43555</v>
      </c>
      <c r="B7023" s="57" t="s">
        <v>194</v>
      </c>
      <c r="C7023" s="57" t="s">
        <v>113</v>
      </c>
      <c r="D7023" s="19" t="str">
        <f t="shared" si="654"/>
        <v>Defensives</v>
      </c>
      <c r="E7023" s="19" t="str">
        <f t="shared" si="655"/>
        <v>Defensives</v>
      </c>
      <c r="F7023" s="100">
        <v>9.0100000000000006E-3</v>
      </c>
      <c r="G7023" s="101">
        <v>37.787999999999997</v>
      </c>
      <c r="H7023" s="98">
        <v>0.15023</v>
      </c>
      <c r="I7023" s="20">
        <f t="shared" si="656"/>
        <v>1</v>
      </c>
      <c r="J7023" s="102">
        <f t="shared" si="657"/>
        <v>2.3843548216364988E-4</v>
      </c>
      <c r="K7023" s="102">
        <f t="shared" si="658"/>
        <v>1.5871362721403839E-3</v>
      </c>
      <c r="L7023" s="96">
        <f t="shared" si="659"/>
        <v>9.0100000000000006E-3</v>
      </c>
    </row>
    <row r="7024" spans="1:12" ht="13.95" customHeight="1" x14ac:dyDescent="0.3">
      <c r="A7024" s="94">
        <v>43585</v>
      </c>
      <c r="B7024" s="57" t="s">
        <v>194</v>
      </c>
      <c r="C7024" s="57" t="s">
        <v>113</v>
      </c>
      <c r="D7024" s="19" t="str">
        <f t="shared" si="654"/>
        <v>Defensives</v>
      </c>
      <c r="E7024" s="19" t="str">
        <f t="shared" si="655"/>
        <v>Defensives</v>
      </c>
      <c r="F7024" s="100">
        <v>9.4730000000000005E-3</v>
      </c>
      <c r="G7024" s="101">
        <v>37.218000000000004</v>
      </c>
      <c r="H7024" s="98">
        <v>0.15987000000000001</v>
      </c>
      <c r="I7024" s="20">
        <f t="shared" si="656"/>
        <v>1</v>
      </c>
      <c r="J7024" s="102">
        <f t="shared" si="657"/>
        <v>2.5452737922510612E-4</v>
      </c>
      <c r="K7024" s="102">
        <f t="shared" si="658"/>
        <v>1.5920896930325021E-3</v>
      </c>
      <c r="L7024" s="96">
        <f t="shared" si="659"/>
        <v>9.4730000000000005E-3</v>
      </c>
    </row>
    <row r="7025" spans="1:12" ht="13.95" customHeight="1" x14ac:dyDescent="0.3">
      <c r="A7025" s="94">
        <v>43616</v>
      </c>
      <c r="B7025" s="57" t="s">
        <v>194</v>
      </c>
      <c r="C7025" s="57" t="s">
        <v>113</v>
      </c>
      <c r="D7025" s="19" t="str">
        <f t="shared" si="654"/>
        <v>Defensives</v>
      </c>
      <c r="E7025" s="19" t="str">
        <f t="shared" si="655"/>
        <v>Defensives</v>
      </c>
      <c r="F7025" s="100">
        <v>9.129E-3</v>
      </c>
      <c r="G7025" s="101">
        <v>36.4</v>
      </c>
      <c r="H7025" s="98">
        <v>0.16902</v>
      </c>
      <c r="I7025" s="20">
        <f t="shared" si="656"/>
        <v>1</v>
      </c>
      <c r="J7025" s="102">
        <f t="shared" si="657"/>
        <v>2.5079670329670328E-4</v>
      </c>
      <c r="K7025" s="102">
        <f t="shared" si="658"/>
        <v>1.4838285605058767E-3</v>
      </c>
      <c r="L7025" s="96">
        <f t="shared" si="659"/>
        <v>9.129E-3</v>
      </c>
    </row>
    <row r="7026" spans="1:12" ht="13.95" customHeight="1" x14ac:dyDescent="0.3">
      <c r="A7026" s="94">
        <v>43646</v>
      </c>
      <c r="B7026" s="57" t="s">
        <v>194</v>
      </c>
      <c r="C7026" s="57" t="s">
        <v>113</v>
      </c>
      <c r="D7026" s="19" t="str">
        <f t="shared" si="654"/>
        <v>Defensives</v>
      </c>
      <c r="E7026" s="19" t="str">
        <f t="shared" si="655"/>
        <v>Defensives</v>
      </c>
      <c r="F7026" s="100">
        <v>9.6299999999999997E-3</v>
      </c>
      <c r="G7026" s="101">
        <v>40.656999999999996</v>
      </c>
      <c r="H7026" s="98">
        <v>0.16935</v>
      </c>
      <c r="I7026" s="20">
        <f t="shared" si="656"/>
        <v>1</v>
      </c>
      <c r="J7026" s="102">
        <f t="shared" si="657"/>
        <v>2.3685958137590083E-4</v>
      </c>
      <c r="K7026" s="102">
        <f t="shared" si="658"/>
        <v>1.3986393940118148E-3</v>
      </c>
      <c r="L7026" s="96">
        <f t="shared" si="659"/>
        <v>9.6299999999999997E-3</v>
      </c>
    </row>
    <row r="7027" spans="1:12" ht="13.95" customHeight="1" x14ac:dyDescent="0.3">
      <c r="A7027" s="94">
        <v>43677</v>
      </c>
      <c r="B7027" s="57" t="s">
        <v>194</v>
      </c>
      <c r="C7027" s="57" t="s">
        <v>113</v>
      </c>
      <c r="D7027" s="19" t="str">
        <f t="shared" si="654"/>
        <v>Defensives</v>
      </c>
      <c r="E7027" s="19" t="str">
        <f t="shared" si="655"/>
        <v>Defensives</v>
      </c>
      <c r="F7027" s="100">
        <v>1.0374E-2</v>
      </c>
      <c r="G7027" s="101">
        <v>43.945</v>
      </c>
      <c r="H7027" s="98">
        <v>0.16950999999999999</v>
      </c>
      <c r="I7027" s="20">
        <f t="shared" si="656"/>
        <v>1</v>
      </c>
      <c r="J7027" s="102">
        <f t="shared" si="657"/>
        <v>2.3606781203777447E-4</v>
      </c>
      <c r="K7027" s="102">
        <f t="shared" si="658"/>
        <v>1.3926482923590023E-3</v>
      </c>
      <c r="L7027" s="96">
        <f t="shared" si="659"/>
        <v>1.0374E-2</v>
      </c>
    </row>
    <row r="7028" spans="1:12" ht="13.95" customHeight="1" x14ac:dyDescent="0.3">
      <c r="A7028" s="94">
        <v>43708</v>
      </c>
      <c r="B7028" s="57" t="s">
        <v>194</v>
      </c>
      <c r="C7028" s="57" t="s">
        <v>113</v>
      </c>
      <c r="D7028" s="19" t="str">
        <f t="shared" si="654"/>
        <v>Defensives</v>
      </c>
      <c r="E7028" s="19" t="str">
        <f t="shared" si="655"/>
        <v>Defensives</v>
      </c>
      <c r="F7028" s="100">
        <v>1.1242E-2</v>
      </c>
      <c r="G7028" s="101">
        <v>47.514000000000003</v>
      </c>
      <c r="H7028" s="98">
        <v>0.16372999999999999</v>
      </c>
      <c r="I7028" s="20">
        <f t="shared" si="656"/>
        <v>1</v>
      </c>
      <c r="J7028" s="102">
        <f t="shared" si="657"/>
        <v>2.3660394830997178E-4</v>
      </c>
      <c r="K7028" s="102">
        <f t="shared" si="658"/>
        <v>1.4450861070663397E-3</v>
      </c>
      <c r="L7028" s="96">
        <f t="shared" si="659"/>
        <v>1.1242E-2</v>
      </c>
    </row>
    <row r="7029" spans="1:12" ht="13.95" customHeight="1" x14ac:dyDescent="0.3">
      <c r="A7029" s="94">
        <v>43738</v>
      </c>
      <c r="B7029" s="57" t="s">
        <v>194</v>
      </c>
      <c r="C7029" s="57" t="s">
        <v>113</v>
      </c>
      <c r="D7029" s="19" t="str">
        <f t="shared" si="654"/>
        <v>Defensives</v>
      </c>
      <c r="E7029" s="19" t="str">
        <f t="shared" si="655"/>
        <v>Defensives</v>
      </c>
      <c r="F7029" s="100">
        <v>1.1308E-2</v>
      </c>
      <c r="G7029" s="101">
        <v>48.451000000000001</v>
      </c>
      <c r="H7029" s="98">
        <v>0.16067000000000001</v>
      </c>
      <c r="I7029" s="20">
        <f t="shared" si="656"/>
        <v>1</v>
      </c>
      <c r="J7029" s="102">
        <f t="shared" si="657"/>
        <v>2.3339043569792163E-4</v>
      </c>
      <c r="K7029" s="102">
        <f t="shared" si="658"/>
        <v>1.4526074295009748E-3</v>
      </c>
      <c r="L7029" s="96">
        <f t="shared" si="659"/>
        <v>1.1308E-2</v>
      </c>
    </row>
    <row r="7030" spans="1:12" ht="13.95" customHeight="1" x14ac:dyDescent="0.3">
      <c r="A7030" s="94">
        <v>43769</v>
      </c>
      <c r="B7030" s="57" t="s">
        <v>194</v>
      </c>
      <c r="C7030" s="57" t="s">
        <v>113</v>
      </c>
      <c r="D7030" s="19" t="str">
        <f t="shared" si="654"/>
        <v>Defensives</v>
      </c>
      <c r="E7030" s="19" t="str">
        <f t="shared" si="655"/>
        <v>Defensives</v>
      </c>
      <c r="F7030" s="100">
        <v>1.2711E-2</v>
      </c>
      <c r="G7030" s="101">
        <v>52.48</v>
      </c>
      <c r="H7030" s="98">
        <v>0.17155999999999999</v>
      </c>
      <c r="I7030" s="20">
        <f t="shared" si="656"/>
        <v>1</v>
      </c>
      <c r="J7030" s="102">
        <f t="shared" si="657"/>
        <v>2.422065548780488E-4</v>
      </c>
      <c r="K7030" s="102">
        <f t="shared" si="658"/>
        <v>1.4117891984031757E-3</v>
      </c>
      <c r="L7030" s="96">
        <f t="shared" si="659"/>
        <v>1.2711E-2</v>
      </c>
    </row>
    <row r="7031" spans="1:12" ht="13.95" customHeight="1" x14ac:dyDescent="0.3">
      <c r="A7031" s="94">
        <v>43799</v>
      </c>
      <c r="B7031" s="57" t="s">
        <v>194</v>
      </c>
      <c r="C7031" s="57" t="s">
        <v>113</v>
      </c>
      <c r="D7031" s="19" t="str">
        <f t="shared" si="654"/>
        <v>Defensives</v>
      </c>
      <c r="E7031" s="19" t="str">
        <f t="shared" si="655"/>
        <v>Defensives</v>
      </c>
      <c r="F7031" s="100">
        <v>1.2904000000000001E-2</v>
      </c>
      <c r="G7031" s="101">
        <v>52.44</v>
      </c>
      <c r="H7031" s="98">
        <v>0.17477999999999999</v>
      </c>
      <c r="I7031" s="20">
        <f t="shared" si="656"/>
        <v>1</v>
      </c>
      <c r="J7031" s="102">
        <f t="shared" si="657"/>
        <v>2.4607170099160948E-4</v>
      </c>
      <c r="K7031" s="102">
        <f t="shared" si="658"/>
        <v>1.4078939294633796E-3</v>
      </c>
      <c r="L7031" s="96">
        <f t="shared" si="659"/>
        <v>1.2904000000000001E-2</v>
      </c>
    </row>
    <row r="7032" spans="1:12" ht="13.95" customHeight="1" x14ac:dyDescent="0.3">
      <c r="A7032" s="94">
        <v>43830</v>
      </c>
      <c r="B7032" s="57" t="s">
        <v>194</v>
      </c>
      <c r="C7032" s="57" t="s">
        <v>113</v>
      </c>
      <c r="D7032" s="19" t="str">
        <f t="shared" si="654"/>
        <v>Defensives</v>
      </c>
      <c r="E7032" s="19" t="str">
        <f t="shared" si="655"/>
        <v>Defensives</v>
      </c>
      <c r="F7032" s="100">
        <v>1.2011000000000001E-2</v>
      </c>
      <c r="G7032" s="101">
        <v>50.994999999999997</v>
      </c>
      <c r="H7032" s="98">
        <v>0.17585999999999999</v>
      </c>
      <c r="I7032" s="20">
        <f t="shared" si="656"/>
        <v>1</v>
      </c>
      <c r="J7032" s="102">
        <f t="shared" si="657"/>
        <v>2.3553289538190021E-4</v>
      </c>
      <c r="K7032" s="102">
        <f t="shared" si="658"/>
        <v>1.3393204559416594E-3</v>
      </c>
      <c r="L7032" s="96">
        <f t="shared" si="659"/>
        <v>1.2011000000000001E-2</v>
      </c>
    </row>
    <row r="7033" spans="1:12" ht="13.95" customHeight="1" x14ac:dyDescent="0.3">
      <c r="A7033" s="94">
        <v>43861</v>
      </c>
      <c r="B7033" s="57" t="s">
        <v>194</v>
      </c>
      <c r="C7033" s="57" t="s">
        <v>113</v>
      </c>
      <c r="D7033" s="19" t="str">
        <f t="shared" si="654"/>
        <v>Defensives</v>
      </c>
      <c r="E7033" s="19" t="str">
        <f t="shared" si="655"/>
        <v>Defensives</v>
      </c>
      <c r="F7033" s="100">
        <v>1.3204E-2</v>
      </c>
      <c r="G7033" s="101">
        <v>54.031999999999996</v>
      </c>
      <c r="H7033" s="98">
        <v>0.183</v>
      </c>
      <c r="I7033" s="20">
        <f t="shared" si="656"/>
        <v>1</v>
      </c>
      <c r="J7033" s="102">
        <f t="shared" si="657"/>
        <v>2.4437370447142438E-4</v>
      </c>
      <c r="K7033" s="102">
        <f t="shared" si="658"/>
        <v>1.3353754342700786E-3</v>
      </c>
      <c r="L7033" s="96">
        <f t="shared" si="659"/>
        <v>1.3204E-2</v>
      </c>
    </row>
    <row r="7034" spans="1:12" ht="13.95" customHeight="1" x14ac:dyDescent="0.3">
      <c r="A7034" s="94">
        <v>43890</v>
      </c>
      <c r="B7034" s="57" t="s">
        <v>194</v>
      </c>
      <c r="C7034" s="57" t="s">
        <v>113</v>
      </c>
      <c r="D7034" s="19" t="str">
        <f t="shared" si="654"/>
        <v>Defensives</v>
      </c>
      <c r="E7034" s="19" t="str">
        <f t="shared" si="655"/>
        <v>Defensives</v>
      </c>
      <c r="F7034" s="100">
        <v>1.3953E-2</v>
      </c>
      <c r="G7034" s="101">
        <v>51.75</v>
      </c>
      <c r="H7034" s="98">
        <v>0.18118999999999999</v>
      </c>
      <c r="I7034" s="20">
        <f t="shared" si="656"/>
        <v>1</v>
      </c>
      <c r="J7034" s="102">
        <f t="shared" si="657"/>
        <v>2.6962318840579712E-4</v>
      </c>
      <c r="K7034" s="102">
        <f t="shared" si="658"/>
        <v>1.4880688139841996E-3</v>
      </c>
      <c r="L7034" s="96">
        <f t="shared" si="659"/>
        <v>1.3953E-2</v>
      </c>
    </row>
    <row r="7035" spans="1:12" ht="13.95" customHeight="1" x14ac:dyDescent="0.3">
      <c r="A7035" s="94">
        <v>43921</v>
      </c>
      <c r="B7035" s="57" t="s">
        <v>194</v>
      </c>
      <c r="C7035" s="57" t="s">
        <v>113</v>
      </c>
      <c r="D7035" s="19" t="str">
        <f t="shared" si="654"/>
        <v>Defensives</v>
      </c>
      <c r="E7035" s="19" t="str">
        <f t="shared" si="655"/>
        <v>Defensives</v>
      </c>
      <c r="F7035" s="100">
        <v>1.6948999999999999E-2</v>
      </c>
      <c r="G7035" s="101">
        <v>43.572000000000003</v>
      </c>
      <c r="H7035" s="98">
        <v>0.16718</v>
      </c>
      <c r="I7035" s="20">
        <f t="shared" si="656"/>
        <v>1</v>
      </c>
      <c r="J7035" s="102">
        <f t="shared" si="657"/>
        <v>3.8898834113650961E-4</v>
      </c>
      <c r="K7035" s="102">
        <f t="shared" si="658"/>
        <v>2.3267636148852112E-3</v>
      </c>
      <c r="L7035" s="96">
        <f t="shared" si="659"/>
        <v>1.6948999999999999E-2</v>
      </c>
    </row>
    <row r="7036" spans="1:12" ht="13.95" customHeight="1" x14ac:dyDescent="0.3">
      <c r="A7036" s="94">
        <v>43951</v>
      </c>
      <c r="B7036" s="57" t="s">
        <v>194</v>
      </c>
      <c r="C7036" s="57" t="s">
        <v>113</v>
      </c>
      <c r="D7036" s="19" t="str">
        <f t="shared" si="654"/>
        <v>Defensives</v>
      </c>
      <c r="E7036" s="19" t="str">
        <f t="shared" si="655"/>
        <v>Defensives</v>
      </c>
      <c r="F7036" s="100">
        <v>1.4945E-2</v>
      </c>
      <c r="G7036" s="101">
        <v>46.326999999999998</v>
      </c>
      <c r="H7036" s="98">
        <v>0.16894000000000001</v>
      </c>
      <c r="I7036" s="20">
        <f t="shared" si="656"/>
        <v>1</v>
      </c>
      <c r="J7036" s="102">
        <f t="shared" si="657"/>
        <v>3.2259805297126946E-4</v>
      </c>
      <c r="K7036" s="102">
        <f t="shared" si="658"/>
        <v>1.9095421627280066E-3</v>
      </c>
      <c r="L7036" s="96">
        <f t="shared" si="659"/>
        <v>1.4945E-2</v>
      </c>
    </row>
    <row r="7037" spans="1:12" ht="13.95" customHeight="1" x14ac:dyDescent="0.3">
      <c r="A7037" s="94">
        <v>43982</v>
      </c>
      <c r="B7037" s="57" t="s">
        <v>194</v>
      </c>
      <c r="C7037" s="57" t="s">
        <v>113</v>
      </c>
      <c r="D7037" s="19" t="str">
        <f t="shared" si="654"/>
        <v>Defensives</v>
      </c>
      <c r="E7037" s="19" t="str">
        <f t="shared" si="655"/>
        <v>Defensives</v>
      </c>
      <c r="F7037" s="100">
        <v>1.4376E-2</v>
      </c>
      <c r="G7037" s="101">
        <v>45.72</v>
      </c>
      <c r="H7037" s="98">
        <v>0.1782</v>
      </c>
      <c r="I7037" s="20">
        <f t="shared" si="656"/>
        <v>1</v>
      </c>
      <c r="J7037" s="102">
        <f t="shared" si="657"/>
        <v>3.1443569553805777E-4</v>
      </c>
      <c r="K7037" s="102">
        <f t="shared" si="658"/>
        <v>1.7645100759711434E-3</v>
      </c>
      <c r="L7037" s="96">
        <f t="shared" si="659"/>
        <v>1.4376E-2</v>
      </c>
    </row>
    <row r="7038" spans="1:12" ht="13.95" customHeight="1" x14ac:dyDescent="0.3">
      <c r="A7038" s="94">
        <v>44012</v>
      </c>
      <c r="B7038" s="57" t="s">
        <v>194</v>
      </c>
      <c r="C7038" s="57" t="s">
        <v>113</v>
      </c>
      <c r="D7038" s="19" t="str">
        <f t="shared" si="654"/>
        <v>Defensives</v>
      </c>
      <c r="E7038" s="19" t="str">
        <f t="shared" si="655"/>
        <v>Defensives</v>
      </c>
      <c r="F7038" s="100">
        <v>1.3337E-2</v>
      </c>
      <c r="G7038" s="101">
        <v>45.42</v>
      </c>
      <c r="H7038" s="98">
        <v>0.17916000000000001</v>
      </c>
      <c r="I7038" s="20">
        <f t="shared" si="656"/>
        <v>1</v>
      </c>
      <c r="J7038" s="102">
        <f t="shared" si="657"/>
        <v>2.9363716424482604E-4</v>
      </c>
      <c r="K7038" s="102">
        <f t="shared" si="658"/>
        <v>1.6389660875464726E-3</v>
      </c>
      <c r="L7038" s="96">
        <f t="shared" si="659"/>
        <v>1.3337E-2</v>
      </c>
    </row>
    <row r="7039" spans="1:12" ht="13.95" customHeight="1" x14ac:dyDescent="0.3">
      <c r="A7039" s="94">
        <v>44043</v>
      </c>
      <c r="B7039" s="57" t="s">
        <v>194</v>
      </c>
      <c r="C7039" s="57" t="s">
        <v>113</v>
      </c>
      <c r="D7039" s="19" t="str">
        <f t="shared" si="654"/>
        <v>Defensives</v>
      </c>
      <c r="E7039" s="19" t="str">
        <f t="shared" si="655"/>
        <v>Defensives</v>
      </c>
      <c r="F7039" s="100">
        <v>1.376E-2</v>
      </c>
      <c r="G7039" s="101">
        <v>50.277000000000001</v>
      </c>
      <c r="H7039" s="98">
        <v>0.18256</v>
      </c>
      <c r="I7039" s="20">
        <f t="shared" si="656"/>
        <v>1</v>
      </c>
      <c r="J7039" s="102">
        <f t="shared" si="657"/>
        <v>2.7368379179346417E-4</v>
      </c>
      <c r="K7039" s="102">
        <f t="shared" si="658"/>
        <v>1.4991443459326478E-3</v>
      </c>
      <c r="L7039" s="96">
        <f t="shared" si="659"/>
        <v>1.376E-2</v>
      </c>
    </row>
    <row r="7040" spans="1:12" ht="13.95" customHeight="1" x14ac:dyDescent="0.3">
      <c r="A7040" s="94">
        <v>44074</v>
      </c>
      <c r="B7040" s="57" t="s">
        <v>194</v>
      </c>
      <c r="C7040" s="57" t="s">
        <v>113</v>
      </c>
      <c r="D7040" s="19" t="str">
        <f t="shared" si="654"/>
        <v>Defensives</v>
      </c>
      <c r="E7040" s="19" t="str">
        <f t="shared" si="655"/>
        <v>Defensives</v>
      </c>
      <c r="F7040" s="100">
        <v>1.2395E-2</v>
      </c>
      <c r="G7040" s="101">
        <v>42.570999999999998</v>
      </c>
      <c r="H7040" s="98">
        <v>0.18190000000000001</v>
      </c>
      <c r="I7040" s="20">
        <f t="shared" si="656"/>
        <v>1</v>
      </c>
      <c r="J7040" s="102">
        <f t="shared" si="657"/>
        <v>2.9116064926828123E-4</v>
      </c>
      <c r="K7040" s="102">
        <f t="shared" si="658"/>
        <v>1.6006632725029204E-3</v>
      </c>
      <c r="L7040" s="96">
        <f t="shared" si="659"/>
        <v>1.2395E-2</v>
      </c>
    </row>
    <row r="7041" spans="1:12" ht="13.95" customHeight="1" x14ac:dyDescent="0.3">
      <c r="A7041" s="94">
        <v>44104</v>
      </c>
      <c r="B7041" s="57" t="s">
        <v>194</v>
      </c>
      <c r="C7041" s="57" t="s">
        <v>113</v>
      </c>
      <c r="D7041" s="19" t="str">
        <f t="shared" si="654"/>
        <v>Defensives</v>
      </c>
      <c r="E7041" s="19" t="str">
        <f t="shared" si="655"/>
        <v>Defensives</v>
      </c>
      <c r="F7041" s="100">
        <v>1.4503E-2</v>
      </c>
      <c r="G7041" s="101">
        <v>47.908000000000001</v>
      </c>
      <c r="H7041" s="98">
        <v>0.17499000000000001</v>
      </c>
      <c r="I7041" s="20">
        <f t="shared" si="656"/>
        <v>1</v>
      </c>
      <c r="J7041" s="102">
        <f t="shared" si="657"/>
        <v>3.0272605827836685E-4</v>
      </c>
      <c r="K7041" s="102">
        <f t="shared" si="658"/>
        <v>1.7299620451361041E-3</v>
      </c>
      <c r="L7041" s="96">
        <f t="shared" si="659"/>
        <v>1.4503E-2</v>
      </c>
    </row>
    <row r="7042" spans="1:12" ht="13.95" customHeight="1" x14ac:dyDescent="0.3">
      <c r="A7042" s="94">
        <v>44135</v>
      </c>
      <c r="B7042" s="57" t="s">
        <v>194</v>
      </c>
      <c r="C7042" s="57" t="s">
        <v>113</v>
      </c>
      <c r="D7042" s="19" t="str">
        <f t="shared" si="654"/>
        <v>Defensives</v>
      </c>
      <c r="E7042" s="19" t="str">
        <f t="shared" si="655"/>
        <v>Defensives</v>
      </c>
      <c r="F7042" s="100">
        <v>1.4961E-2</v>
      </c>
      <c r="G7042" s="101">
        <v>48.142000000000003</v>
      </c>
      <c r="H7042" s="98">
        <v>0.17962</v>
      </c>
      <c r="I7042" s="20">
        <f t="shared" si="656"/>
        <v>1</v>
      </c>
      <c r="J7042" s="102">
        <f t="shared" si="657"/>
        <v>3.1076814423995679E-4</v>
      </c>
      <c r="K7042" s="102">
        <f t="shared" si="658"/>
        <v>1.7301422126709542E-3</v>
      </c>
      <c r="L7042" s="96">
        <f t="shared" si="659"/>
        <v>1.4961E-2</v>
      </c>
    </row>
    <row r="7043" spans="1:12" ht="13.95" customHeight="1" x14ac:dyDescent="0.3">
      <c r="A7043" s="94">
        <v>44165</v>
      </c>
      <c r="B7043" s="57" t="s">
        <v>194</v>
      </c>
      <c r="C7043" s="57" t="s">
        <v>113</v>
      </c>
      <c r="D7043" s="19" t="str">
        <f t="shared" si="654"/>
        <v>Defensives</v>
      </c>
      <c r="E7043" s="19" t="str">
        <f t="shared" si="655"/>
        <v>Defensives</v>
      </c>
      <c r="F7043" s="100">
        <v>1.3880999999999999E-2</v>
      </c>
      <c r="G7043" s="101">
        <v>51.265000000000001</v>
      </c>
      <c r="H7043" s="98">
        <v>0.18373999999999999</v>
      </c>
      <c r="I7043" s="20">
        <f t="shared" si="656"/>
        <v>1</v>
      </c>
      <c r="J7043" s="102">
        <f t="shared" si="657"/>
        <v>2.7076953086901392E-4</v>
      </c>
      <c r="K7043" s="102">
        <f t="shared" si="658"/>
        <v>1.4736558771580165E-3</v>
      </c>
      <c r="L7043" s="96">
        <f t="shared" si="659"/>
        <v>1.3880999999999999E-2</v>
      </c>
    </row>
    <row r="7044" spans="1:12" ht="13.95" customHeight="1" x14ac:dyDescent="0.3">
      <c r="A7044" s="94">
        <v>44196</v>
      </c>
      <c r="B7044" s="57" t="s">
        <v>194</v>
      </c>
      <c r="C7044" s="57" t="s">
        <v>113</v>
      </c>
      <c r="D7044" s="19" t="str">
        <f t="shared" si="654"/>
        <v>Defensives</v>
      </c>
      <c r="E7044" s="19" t="str">
        <f t="shared" si="655"/>
        <v>Defensives</v>
      </c>
      <c r="F7044" s="100">
        <v>1.2428E-2</v>
      </c>
      <c r="G7044" s="101">
        <v>49.133000000000003</v>
      </c>
      <c r="H7044" s="98">
        <v>0.18543999999999999</v>
      </c>
      <c r="I7044" s="20">
        <f t="shared" si="656"/>
        <v>1</v>
      </c>
      <c r="J7044" s="102">
        <f t="shared" si="657"/>
        <v>2.5294608511590986E-4</v>
      </c>
      <c r="K7044" s="102">
        <f t="shared" si="658"/>
        <v>1.3640319516604286E-3</v>
      </c>
      <c r="L7044" s="96">
        <f t="shared" si="659"/>
        <v>1.2428E-2</v>
      </c>
    </row>
    <row r="7045" spans="1:12" ht="13.95" customHeight="1" x14ac:dyDescent="0.3">
      <c r="A7045" s="94">
        <v>44227</v>
      </c>
      <c r="B7045" s="57" t="s">
        <v>194</v>
      </c>
      <c r="C7045" s="57" t="s">
        <v>113</v>
      </c>
      <c r="D7045" s="19" t="str">
        <f t="shared" ref="D7045:D7108" si="660">VLOOKUP(C7045,GicsMap,2,FALSE)</f>
        <v>Defensives</v>
      </c>
      <c r="E7045" s="19" t="str">
        <f t="shared" ref="E7045:E7108" si="661">IF(D7045="Cyclicals",IF(COUNTIF(GlobalList,B7045)&gt;0,"WEG &amp; Embraer","Cyclicals ex-WEG &amp; Embraer"),D7045)</f>
        <v>Defensives</v>
      </c>
      <c r="F7045" s="100">
        <v>1.2630000000000001E-2</v>
      </c>
      <c r="G7045" s="101">
        <v>47.896999999999998</v>
      </c>
      <c r="H7045" s="98">
        <v>0.18823000000000001</v>
      </c>
      <c r="I7045" s="20">
        <f t="shared" ref="I7045:I7108" si="662">IF(AND(ISNUMBER(G7045),ISNUMBER(H7045),G7045&gt;=PEmin,G7045&lt;=PEmax,H7045&gt;=ROEmin,H7045&lt;=ROEmax),1,0)</f>
        <v>1</v>
      </c>
      <c r="J7045" s="102">
        <f t="shared" ref="J7045:J7108" si="663">IF(I7045=1,F7045/G7045,0)</f>
        <v>2.6369083658684262E-4</v>
      </c>
      <c r="K7045" s="102">
        <f t="shared" ref="K7045:K7108" si="664">IF(I7045=1,J7045/H7045,0)</f>
        <v>1.4008969695948712E-3</v>
      </c>
      <c r="L7045" s="96">
        <f t="shared" ref="L7045:L7108" si="665">I7045*F7045</f>
        <v>1.2630000000000001E-2</v>
      </c>
    </row>
    <row r="7046" spans="1:12" ht="13.95" customHeight="1" x14ac:dyDescent="0.3">
      <c r="A7046" s="94">
        <v>44255</v>
      </c>
      <c r="B7046" s="57" t="s">
        <v>194</v>
      </c>
      <c r="C7046" s="57" t="s">
        <v>113</v>
      </c>
      <c r="D7046" s="19" t="str">
        <f t="shared" si="660"/>
        <v>Defensives</v>
      </c>
      <c r="E7046" s="19" t="str">
        <f t="shared" si="661"/>
        <v>Defensives</v>
      </c>
      <c r="F7046" s="100">
        <v>1.23E-2</v>
      </c>
      <c r="G7046" s="101">
        <v>42.918999999999997</v>
      </c>
      <c r="H7046" s="98">
        <v>0.19566</v>
      </c>
      <c r="I7046" s="20">
        <f t="shared" si="662"/>
        <v>1</v>
      </c>
      <c r="J7046" s="102">
        <f t="shared" si="663"/>
        <v>2.8658636035322352E-4</v>
      </c>
      <c r="K7046" s="102">
        <f t="shared" si="664"/>
        <v>1.4647161420485717E-3</v>
      </c>
      <c r="L7046" s="96">
        <f t="shared" si="665"/>
        <v>1.23E-2</v>
      </c>
    </row>
    <row r="7047" spans="1:12" ht="13.95" customHeight="1" x14ac:dyDescent="0.3">
      <c r="A7047" s="94">
        <v>44286</v>
      </c>
      <c r="B7047" s="57" t="s">
        <v>194</v>
      </c>
      <c r="C7047" s="57" t="s">
        <v>113</v>
      </c>
      <c r="D7047" s="19" t="str">
        <f t="shared" si="660"/>
        <v>Defensives</v>
      </c>
      <c r="E7047" s="19" t="str">
        <f t="shared" si="661"/>
        <v>Defensives</v>
      </c>
      <c r="F7047" s="100">
        <v>1.261E-2</v>
      </c>
      <c r="G7047" s="101">
        <v>44.637999999999998</v>
      </c>
      <c r="H7047" s="98">
        <v>0.20105000000000001</v>
      </c>
      <c r="I7047" s="20">
        <f t="shared" si="662"/>
        <v>1</v>
      </c>
      <c r="J7047" s="102">
        <f t="shared" si="663"/>
        <v>2.8249473542721451E-4</v>
      </c>
      <c r="K7047" s="102">
        <f t="shared" si="664"/>
        <v>1.4050969183149191E-3</v>
      </c>
      <c r="L7047" s="96">
        <f t="shared" si="665"/>
        <v>1.261E-2</v>
      </c>
    </row>
    <row r="7048" spans="1:12" ht="13.95" customHeight="1" x14ac:dyDescent="0.3">
      <c r="A7048" s="94">
        <v>44316</v>
      </c>
      <c r="B7048" s="57" t="s">
        <v>194</v>
      </c>
      <c r="C7048" s="57" t="s">
        <v>113</v>
      </c>
      <c r="D7048" s="19" t="str">
        <f t="shared" si="660"/>
        <v>Defensives</v>
      </c>
      <c r="E7048" s="19" t="str">
        <f t="shared" si="661"/>
        <v>Defensives</v>
      </c>
      <c r="F7048" s="100">
        <v>1.3100000000000001E-2</v>
      </c>
      <c r="G7048" s="101">
        <v>46.034999999999997</v>
      </c>
      <c r="H7048" s="98">
        <v>0.20574999999999999</v>
      </c>
      <c r="I7048" s="20">
        <f t="shared" si="662"/>
        <v>1</v>
      </c>
      <c r="J7048" s="102">
        <f t="shared" si="663"/>
        <v>2.8456609101770394E-4</v>
      </c>
      <c r="K7048" s="102">
        <f t="shared" si="664"/>
        <v>1.3830672710459487E-3</v>
      </c>
      <c r="L7048" s="96">
        <f t="shared" si="665"/>
        <v>1.3100000000000001E-2</v>
      </c>
    </row>
    <row r="7049" spans="1:12" ht="13.95" customHeight="1" x14ac:dyDescent="0.3">
      <c r="A7049" s="94">
        <v>44347</v>
      </c>
      <c r="B7049" s="57" t="s">
        <v>194</v>
      </c>
      <c r="C7049" s="57" t="s">
        <v>113</v>
      </c>
      <c r="D7049" s="19" t="str">
        <f t="shared" si="660"/>
        <v>Defensives</v>
      </c>
      <c r="E7049" s="19" t="str">
        <f t="shared" si="661"/>
        <v>Defensives</v>
      </c>
      <c r="F7049" s="100">
        <v>1.3220000000000001E-2</v>
      </c>
      <c r="G7049" s="101">
        <v>49.427999999999997</v>
      </c>
      <c r="H7049" s="98">
        <v>0.18099000000000001</v>
      </c>
      <c r="I7049" s="20">
        <f t="shared" si="662"/>
        <v>1</v>
      </c>
      <c r="J7049" s="102">
        <f t="shared" si="663"/>
        <v>2.6745973941895283E-4</v>
      </c>
      <c r="K7049" s="102">
        <f t="shared" si="664"/>
        <v>1.4777597625225305E-3</v>
      </c>
      <c r="L7049" s="96">
        <f t="shared" si="665"/>
        <v>1.3220000000000001E-2</v>
      </c>
    </row>
    <row r="7050" spans="1:12" ht="13.95" customHeight="1" x14ac:dyDescent="0.3">
      <c r="A7050" s="94">
        <v>44377</v>
      </c>
      <c r="B7050" s="57" t="s">
        <v>194</v>
      </c>
      <c r="C7050" s="57" t="s">
        <v>113</v>
      </c>
      <c r="D7050" s="19" t="str">
        <f t="shared" si="660"/>
        <v>Defensives</v>
      </c>
      <c r="E7050" s="19" t="str">
        <f t="shared" si="661"/>
        <v>Defensives</v>
      </c>
      <c r="F7050" s="100">
        <v>1.155E-2</v>
      </c>
      <c r="G7050" s="101">
        <v>42.494999999999997</v>
      </c>
      <c r="H7050" s="98">
        <v>0.18343000000000001</v>
      </c>
      <c r="I7050" s="20">
        <f t="shared" si="662"/>
        <v>1</v>
      </c>
      <c r="J7050" s="102">
        <f t="shared" si="663"/>
        <v>2.7179668196258383E-4</v>
      </c>
      <c r="K7050" s="102">
        <f t="shared" si="664"/>
        <v>1.481746071867109E-3</v>
      </c>
      <c r="L7050" s="96">
        <f t="shared" si="665"/>
        <v>1.155E-2</v>
      </c>
    </row>
    <row r="7051" spans="1:12" ht="13.95" customHeight="1" x14ac:dyDescent="0.3">
      <c r="A7051" s="94">
        <v>44408</v>
      </c>
      <c r="B7051" s="57" t="s">
        <v>194</v>
      </c>
      <c r="C7051" s="57" t="s">
        <v>113</v>
      </c>
      <c r="D7051" s="19" t="str">
        <f t="shared" si="660"/>
        <v>Defensives</v>
      </c>
      <c r="E7051" s="19" t="str">
        <f t="shared" si="661"/>
        <v>Defensives</v>
      </c>
      <c r="F7051" s="100">
        <v>1.227E-2</v>
      </c>
      <c r="G7051" s="101">
        <v>41.268999999999998</v>
      </c>
      <c r="H7051" s="98">
        <v>0.18476999999999999</v>
      </c>
      <c r="I7051" s="20">
        <f t="shared" si="662"/>
        <v>1</v>
      </c>
      <c r="J7051" s="102">
        <f t="shared" si="663"/>
        <v>2.9731759916644455E-4</v>
      </c>
      <c r="K7051" s="102">
        <f t="shared" si="664"/>
        <v>1.609122688566567E-3</v>
      </c>
      <c r="L7051" s="96">
        <f t="shared" si="665"/>
        <v>1.227E-2</v>
      </c>
    </row>
    <row r="7052" spans="1:12" ht="13.95" customHeight="1" x14ac:dyDescent="0.3">
      <c r="A7052" s="94">
        <v>44439</v>
      </c>
      <c r="B7052" s="57" t="s">
        <v>194</v>
      </c>
      <c r="C7052" s="57" t="s">
        <v>113</v>
      </c>
      <c r="D7052" s="19" t="str">
        <f t="shared" si="660"/>
        <v>Defensives</v>
      </c>
      <c r="E7052" s="19" t="str">
        <f t="shared" si="661"/>
        <v>Defensives</v>
      </c>
      <c r="F7052" s="100">
        <v>1.2829999999999999E-2</v>
      </c>
      <c r="G7052" s="101">
        <v>41.250999999999998</v>
      </c>
      <c r="H7052" s="98">
        <v>0.20091000000000001</v>
      </c>
      <c r="I7052" s="20">
        <f t="shared" si="662"/>
        <v>1</v>
      </c>
      <c r="J7052" s="102">
        <f t="shared" si="663"/>
        <v>3.1102276308453126E-4</v>
      </c>
      <c r="K7052" s="102">
        <f t="shared" si="664"/>
        <v>1.5480700964836556E-3</v>
      </c>
      <c r="L7052" s="96">
        <f t="shared" si="665"/>
        <v>1.2829999999999999E-2</v>
      </c>
    </row>
    <row r="7053" spans="1:12" ht="13.95" customHeight="1" x14ac:dyDescent="0.3">
      <c r="A7053" s="94">
        <v>44469</v>
      </c>
      <c r="B7053" s="57" t="s">
        <v>194</v>
      </c>
      <c r="C7053" s="57" t="s">
        <v>113</v>
      </c>
      <c r="D7053" s="19" t="str">
        <f t="shared" si="660"/>
        <v>Defensives</v>
      </c>
      <c r="E7053" s="19" t="str">
        <f t="shared" si="661"/>
        <v>Defensives</v>
      </c>
      <c r="F7053" s="100">
        <v>1.1610000000000001E-2</v>
      </c>
      <c r="G7053" s="101">
        <v>37.130000000000003</v>
      </c>
      <c r="H7053" s="98">
        <v>0.20369999999999999</v>
      </c>
      <c r="I7053" s="20">
        <f t="shared" si="662"/>
        <v>1</v>
      </c>
      <c r="J7053" s="102">
        <f t="shared" si="663"/>
        <v>3.1268516024777809E-4</v>
      </c>
      <c r="K7053" s="102">
        <f t="shared" si="664"/>
        <v>1.535027787176132E-3</v>
      </c>
      <c r="L7053" s="96">
        <f t="shared" si="665"/>
        <v>1.1610000000000001E-2</v>
      </c>
    </row>
    <row r="7054" spans="1:12" ht="13.95" customHeight="1" x14ac:dyDescent="0.3">
      <c r="A7054" s="94">
        <v>44500</v>
      </c>
      <c r="B7054" s="57" t="s">
        <v>194</v>
      </c>
      <c r="C7054" s="57" t="s">
        <v>113</v>
      </c>
      <c r="D7054" s="19" t="str">
        <f t="shared" si="660"/>
        <v>Defensives</v>
      </c>
      <c r="E7054" s="19" t="str">
        <f t="shared" si="661"/>
        <v>Defensives</v>
      </c>
      <c r="F7054" s="100">
        <v>1.252E-2</v>
      </c>
      <c r="G7054" s="101">
        <v>36.65</v>
      </c>
      <c r="H7054" s="98">
        <v>0.19611999999999999</v>
      </c>
      <c r="I7054" s="20">
        <f t="shared" si="662"/>
        <v>1</v>
      </c>
      <c r="J7054" s="102">
        <f t="shared" si="663"/>
        <v>3.416098226466576E-4</v>
      </c>
      <c r="K7054" s="102">
        <f t="shared" si="664"/>
        <v>1.7418408252430023E-3</v>
      </c>
      <c r="L7054" s="96">
        <f t="shared" si="665"/>
        <v>1.252E-2</v>
      </c>
    </row>
    <row r="7055" spans="1:12" ht="13.95" customHeight="1" x14ac:dyDescent="0.3">
      <c r="A7055" s="94">
        <v>44530</v>
      </c>
      <c r="B7055" s="57" t="s">
        <v>194</v>
      </c>
      <c r="C7055" s="57" t="s">
        <v>113</v>
      </c>
      <c r="D7055" s="19" t="str">
        <f t="shared" si="660"/>
        <v>Defensives</v>
      </c>
      <c r="E7055" s="19" t="str">
        <f t="shared" si="661"/>
        <v>Defensives</v>
      </c>
      <c r="F7055" s="100">
        <v>1.2290000000000001E-2</v>
      </c>
      <c r="G7055" s="101">
        <v>35.061999999999998</v>
      </c>
      <c r="H7055" s="98">
        <v>0.19689000000000001</v>
      </c>
      <c r="I7055" s="20">
        <f t="shared" si="662"/>
        <v>1</v>
      </c>
      <c r="J7055" s="102">
        <f t="shared" si="663"/>
        <v>3.5052193257657869E-4</v>
      </c>
      <c r="K7055" s="102">
        <f t="shared" si="664"/>
        <v>1.7802932224926541E-3</v>
      </c>
      <c r="L7055" s="96">
        <f t="shared" si="665"/>
        <v>1.2290000000000001E-2</v>
      </c>
    </row>
    <row r="7056" spans="1:12" ht="13.95" customHeight="1" x14ac:dyDescent="0.3">
      <c r="A7056" s="94">
        <v>44561</v>
      </c>
      <c r="B7056" s="57" t="s">
        <v>194</v>
      </c>
      <c r="C7056" s="57" t="s">
        <v>113</v>
      </c>
      <c r="D7056" s="19" t="str">
        <f t="shared" si="660"/>
        <v>Defensives</v>
      </c>
      <c r="E7056" s="19" t="str">
        <f t="shared" si="661"/>
        <v>Defensives</v>
      </c>
      <c r="F7056" s="100">
        <v>1.304E-2</v>
      </c>
      <c r="G7056" s="101">
        <v>36.976999999999997</v>
      </c>
      <c r="H7056" s="98">
        <v>0.20658000000000001</v>
      </c>
      <c r="I7056" s="20">
        <f t="shared" si="662"/>
        <v>1</v>
      </c>
      <c r="J7056" s="102">
        <f t="shared" si="663"/>
        <v>3.5265164832192988E-4</v>
      </c>
      <c r="K7056" s="102">
        <f t="shared" si="664"/>
        <v>1.7070948219669372E-3</v>
      </c>
      <c r="L7056" s="96">
        <f t="shared" si="665"/>
        <v>1.304E-2</v>
      </c>
    </row>
    <row r="7057" spans="1:12" ht="13.95" customHeight="1" x14ac:dyDescent="0.3">
      <c r="A7057" s="94">
        <v>44592</v>
      </c>
      <c r="B7057" s="57" t="s">
        <v>194</v>
      </c>
      <c r="C7057" s="57" t="s">
        <v>113</v>
      </c>
      <c r="D7057" s="19" t="str">
        <f t="shared" si="660"/>
        <v>Defensives</v>
      </c>
      <c r="E7057" s="19" t="str">
        <f t="shared" si="661"/>
        <v>Defensives</v>
      </c>
      <c r="F7057" s="100">
        <v>1.163E-2</v>
      </c>
      <c r="G7057" s="101">
        <v>34.649000000000001</v>
      </c>
      <c r="H7057" s="98">
        <v>0.20629</v>
      </c>
      <c r="I7057" s="20">
        <f t="shared" si="662"/>
        <v>1</v>
      </c>
      <c r="J7057" s="102">
        <f t="shared" si="663"/>
        <v>3.3565182256342174E-4</v>
      </c>
      <c r="K7057" s="102">
        <f t="shared" si="664"/>
        <v>1.6270872197557892E-3</v>
      </c>
      <c r="L7057" s="96">
        <f t="shared" si="665"/>
        <v>1.163E-2</v>
      </c>
    </row>
    <row r="7058" spans="1:12" ht="13.95" customHeight="1" x14ac:dyDescent="0.3">
      <c r="A7058" s="94">
        <v>44620</v>
      </c>
      <c r="B7058" s="57" t="s">
        <v>194</v>
      </c>
      <c r="C7058" s="57" t="s">
        <v>113</v>
      </c>
      <c r="D7058" s="19" t="str">
        <f t="shared" si="660"/>
        <v>Defensives</v>
      </c>
      <c r="E7058" s="19" t="str">
        <f t="shared" si="661"/>
        <v>Defensives</v>
      </c>
      <c r="F7058" s="100">
        <v>1.1610000000000001E-2</v>
      </c>
      <c r="G7058" s="101">
        <v>35.281999999999996</v>
      </c>
      <c r="H7058" s="98">
        <v>0.19741</v>
      </c>
      <c r="I7058" s="20">
        <f t="shared" si="662"/>
        <v>1</v>
      </c>
      <c r="J7058" s="102">
        <f t="shared" si="663"/>
        <v>3.2906297828921269E-4</v>
      </c>
      <c r="K7058" s="102">
        <f t="shared" si="664"/>
        <v>1.6669012627993146E-3</v>
      </c>
      <c r="L7058" s="96">
        <f t="shared" si="665"/>
        <v>1.1610000000000001E-2</v>
      </c>
    </row>
    <row r="7059" spans="1:12" ht="13.95" customHeight="1" x14ac:dyDescent="0.3">
      <c r="A7059" s="94">
        <v>44651</v>
      </c>
      <c r="B7059" s="57" t="s">
        <v>194</v>
      </c>
      <c r="C7059" s="57" t="s">
        <v>113</v>
      </c>
      <c r="D7059" s="19" t="str">
        <f t="shared" si="660"/>
        <v>Defensives</v>
      </c>
      <c r="E7059" s="19" t="str">
        <f t="shared" si="661"/>
        <v>Defensives</v>
      </c>
      <c r="F7059" s="100">
        <v>1.1310000000000001E-2</v>
      </c>
      <c r="G7059" s="101">
        <v>36.706000000000003</v>
      </c>
      <c r="H7059" s="98">
        <v>0.19092999999999999</v>
      </c>
      <c r="I7059" s="20">
        <f t="shared" si="662"/>
        <v>1</v>
      </c>
      <c r="J7059" s="102">
        <f t="shared" si="663"/>
        <v>3.0812401242303711E-4</v>
      </c>
      <c r="K7059" s="102">
        <f t="shared" si="664"/>
        <v>1.6138061720161166E-3</v>
      </c>
      <c r="L7059" s="96">
        <f t="shared" si="665"/>
        <v>1.1310000000000001E-2</v>
      </c>
    </row>
    <row r="7060" spans="1:12" ht="13.95" customHeight="1" x14ac:dyDescent="0.3">
      <c r="A7060" s="94">
        <v>44681</v>
      </c>
      <c r="B7060" s="57" t="s">
        <v>194</v>
      </c>
      <c r="C7060" s="57" t="s">
        <v>113</v>
      </c>
      <c r="D7060" s="19" t="str">
        <f t="shared" si="660"/>
        <v>Defensives</v>
      </c>
      <c r="E7060" s="19" t="str">
        <f t="shared" si="661"/>
        <v>Defensives</v>
      </c>
      <c r="F7060" s="100">
        <v>1.1129999999999999E-2</v>
      </c>
      <c r="G7060" s="101">
        <v>31.446000000000002</v>
      </c>
      <c r="H7060" s="98">
        <v>0.19269</v>
      </c>
      <c r="I7060" s="20">
        <f t="shared" si="662"/>
        <v>1</v>
      </c>
      <c r="J7060" s="102">
        <f t="shared" si="663"/>
        <v>3.5394008776950961E-4</v>
      </c>
      <c r="K7060" s="102">
        <f t="shared" si="664"/>
        <v>1.8368368247937601E-3</v>
      </c>
      <c r="L7060" s="96">
        <f t="shared" si="665"/>
        <v>1.1129999999999999E-2</v>
      </c>
    </row>
    <row r="7061" spans="1:12" ht="13.95" customHeight="1" x14ac:dyDescent="0.3">
      <c r="A7061" s="94">
        <v>44712</v>
      </c>
      <c r="B7061" s="57" t="s">
        <v>194</v>
      </c>
      <c r="C7061" s="57" t="s">
        <v>113</v>
      </c>
      <c r="D7061" s="19" t="str">
        <f t="shared" si="660"/>
        <v>Defensives</v>
      </c>
      <c r="E7061" s="19" t="str">
        <f t="shared" si="661"/>
        <v>Defensives</v>
      </c>
      <c r="F7061" s="100">
        <v>1.0800000000000001E-2</v>
      </c>
      <c r="G7061" s="101">
        <v>31.204999999999998</v>
      </c>
      <c r="H7061" s="98">
        <v>0.18587000000000001</v>
      </c>
      <c r="I7061" s="20">
        <f t="shared" si="662"/>
        <v>1</v>
      </c>
      <c r="J7061" s="102">
        <f t="shared" si="663"/>
        <v>3.4609838166960427E-4</v>
      </c>
      <c r="K7061" s="102">
        <f t="shared" si="664"/>
        <v>1.862045417063562E-3</v>
      </c>
      <c r="L7061" s="96">
        <f t="shared" si="665"/>
        <v>1.0800000000000001E-2</v>
      </c>
    </row>
    <row r="7062" spans="1:12" ht="13.95" customHeight="1" x14ac:dyDescent="0.3">
      <c r="A7062" s="94">
        <v>44742</v>
      </c>
      <c r="B7062" s="57" t="s">
        <v>194</v>
      </c>
      <c r="C7062" s="57" t="s">
        <v>113</v>
      </c>
      <c r="D7062" s="19" t="str">
        <f t="shared" si="660"/>
        <v>Defensives</v>
      </c>
      <c r="E7062" s="19" t="str">
        <f t="shared" si="661"/>
        <v>Defensives</v>
      </c>
      <c r="F7062" s="100">
        <v>1.124E-2</v>
      </c>
      <c r="G7062" s="101">
        <v>28.814</v>
      </c>
      <c r="H7062" s="98">
        <v>0.18784000000000001</v>
      </c>
      <c r="I7062" s="20">
        <f t="shared" si="662"/>
        <v>1</v>
      </c>
      <c r="J7062" s="102">
        <f t="shared" si="663"/>
        <v>3.9008815159297561E-4</v>
      </c>
      <c r="K7062" s="102">
        <f t="shared" si="664"/>
        <v>2.0767043845452277E-3</v>
      </c>
      <c r="L7062" s="96">
        <f t="shared" si="665"/>
        <v>1.124E-2</v>
      </c>
    </row>
    <row r="7063" spans="1:12" ht="13.95" customHeight="1" x14ac:dyDescent="0.3">
      <c r="A7063" s="94">
        <v>44773</v>
      </c>
      <c r="B7063" s="57" t="s">
        <v>194</v>
      </c>
      <c r="C7063" s="57" t="s">
        <v>113</v>
      </c>
      <c r="D7063" s="19" t="str">
        <f t="shared" si="660"/>
        <v>Defensives</v>
      </c>
      <c r="E7063" s="19" t="str">
        <f t="shared" si="661"/>
        <v>Defensives</v>
      </c>
      <c r="F7063" s="100">
        <v>1.17E-2</v>
      </c>
      <c r="G7063" s="101">
        <v>30.972999999999999</v>
      </c>
      <c r="H7063" s="98">
        <v>0.18901000000000001</v>
      </c>
      <c r="I7063" s="20">
        <f t="shared" si="662"/>
        <v>1</v>
      </c>
      <c r="J7063" s="102">
        <f t="shared" si="663"/>
        <v>3.7774836147612439E-4</v>
      </c>
      <c r="K7063" s="102">
        <f t="shared" si="664"/>
        <v>1.9985628351734002E-3</v>
      </c>
      <c r="L7063" s="96">
        <f t="shared" si="665"/>
        <v>1.17E-2</v>
      </c>
    </row>
    <row r="7064" spans="1:12" ht="13.95" customHeight="1" x14ac:dyDescent="0.3">
      <c r="A7064" s="94">
        <v>44804</v>
      </c>
      <c r="B7064" s="57" t="s">
        <v>194</v>
      </c>
      <c r="C7064" s="57" t="s">
        <v>113</v>
      </c>
      <c r="D7064" s="19" t="str">
        <f t="shared" si="660"/>
        <v>Defensives</v>
      </c>
      <c r="E7064" s="19" t="str">
        <f t="shared" si="661"/>
        <v>Defensives</v>
      </c>
      <c r="F7064" s="100">
        <v>1.183E-2</v>
      </c>
      <c r="G7064" s="101">
        <v>30.48</v>
      </c>
      <c r="H7064" s="98">
        <v>0.19486000000000001</v>
      </c>
      <c r="I7064" s="20">
        <f t="shared" si="662"/>
        <v>1</v>
      </c>
      <c r="J7064" s="102">
        <f t="shared" si="663"/>
        <v>3.8812335958005251E-4</v>
      </c>
      <c r="K7064" s="102">
        <f t="shared" si="664"/>
        <v>1.9918062176950248E-3</v>
      </c>
      <c r="L7064" s="96">
        <f t="shared" si="665"/>
        <v>1.183E-2</v>
      </c>
    </row>
    <row r="7065" spans="1:12" ht="13.95" customHeight="1" x14ac:dyDescent="0.3">
      <c r="A7065" s="94">
        <v>44834</v>
      </c>
      <c r="B7065" s="57" t="s">
        <v>194</v>
      </c>
      <c r="C7065" s="57" t="s">
        <v>113</v>
      </c>
      <c r="D7065" s="19" t="str">
        <f t="shared" si="660"/>
        <v>Defensives</v>
      </c>
      <c r="E7065" s="19" t="str">
        <f t="shared" si="661"/>
        <v>Defensives</v>
      </c>
      <c r="F7065" s="100">
        <v>1.312E-2</v>
      </c>
      <c r="G7065" s="101">
        <v>31.908999999999999</v>
      </c>
      <c r="H7065" s="98">
        <v>0.19503999999999999</v>
      </c>
      <c r="I7065" s="20">
        <f t="shared" si="662"/>
        <v>1</v>
      </c>
      <c r="J7065" s="102">
        <f t="shared" si="663"/>
        <v>4.1116926259049174E-4</v>
      </c>
      <c r="K7065" s="102">
        <f t="shared" si="664"/>
        <v>2.1081278844877552E-3</v>
      </c>
      <c r="L7065" s="96">
        <f t="shared" si="665"/>
        <v>1.312E-2</v>
      </c>
    </row>
    <row r="7066" spans="1:12" ht="13.95" customHeight="1" x14ac:dyDescent="0.3">
      <c r="A7066" s="94">
        <v>44865</v>
      </c>
      <c r="B7066" s="57" t="s">
        <v>194</v>
      </c>
      <c r="C7066" s="57" t="s">
        <v>113</v>
      </c>
      <c r="D7066" s="19" t="str">
        <f t="shared" si="660"/>
        <v>Defensives</v>
      </c>
      <c r="E7066" s="19" t="str">
        <f t="shared" si="661"/>
        <v>Defensives</v>
      </c>
      <c r="F7066" s="100">
        <v>1.439E-2</v>
      </c>
      <c r="G7066" s="101">
        <v>35.944000000000003</v>
      </c>
      <c r="H7066" s="98">
        <v>0.19724</v>
      </c>
      <c r="I7066" s="20">
        <f t="shared" si="662"/>
        <v>1</v>
      </c>
      <c r="J7066" s="102">
        <f t="shared" si="663"/>
        <v>4.003449810816826E-4</v>
      </c>
      <c r="K7066" s="102">
        <f t="shared" si="664"/>
        <v>2.0297352518844178E-3</v>
      </c>
      <c r="L7066" s="96">
        <f t="shared" si="665"/>
        <v>1.439E-2</v>
      </c>
    </row>
    <row r="7067" spans="1:12" ht="13.95" customHeight="1" x14ac:dyDescent="0.3">
      <c r="A7067" s="94">
        <v>44895</v>
      </c>
      <c r="B7067" s="57" t="s">
        <v>194</v>
      </c>
      <c r="C7067" s="57" t="s">
        <v>113</v>
      </c>
      <c r="D7067" s="19" t="str">
        <f t="shared" si="660"/>
        <v>Defensives</v>
      </c>
      <c r="E7067" s="19" t="str">
        <f t="shared" si="661"/>
        <v>Defensives</v>
      </c>
      <c r="F7067" s="100">
        <v>1.321E-2</v>
      </c>
      <c r="G7067" s="101">
        <v>31.047999999999998</v>
      </c>
      <c r="H7067" s="98">
        <v>0.19936000000000001</v>
      </c>
      <c r="I7067" s="20">
        <f t="shared" si="662"/>
        <v>1</v>
      </c>
      <c r="J7067" s="102">
        <f t="shared" si="663"/>
        <v>4.2547023962896164E-4</v>
      </c>
      <c r="K7067" s="102">
        <f t="shared" si="664"/>
        <v>2.1341805759879694E-3</v>
      </c>
      <c r="L7067" s="96">
        <f t="shared" si="665"/>
        <v>1.321E-2</v>
      </c>
    </row>
    <row r="7068" spans="1:12" ht="13.95" customHeight="1" x14ac:dyDescent="0.3">
      <c r="A7068" s="94">
        <v>44926</v>
      </c>
      <c r="B7068" s="57" t="s">
        <v>194</v>
      </c>
      <c r="C7068" s="57" t="s">
        <v>113</v>
      </c>
      <c r="D7068" s="19" t="str">
        <f t="shared" si="660"/>
        <v>Defensives</v>
      </c>
      <c r="E7068" s="19" t="str">
        <f t="shared" si="661"/>
        <v>Defensives</v>
      </c>
      <c r="F7068" s="100">
        <v>1.4590000000000001E-2</v>
      </c>
      <c r="G7068" s="101">
        <v>32.061999999999998</v>
      </c>
      <c r="H7068" s="98">
        <v>0.20243</v>
      </c>
      <c r="I7068" s="20">
        <f t="shared" si="662"/>
        <v>1</v>
      </c>
      <c r="J7068" s="102">
        <f t="shared" si="663"/>
        <v>4.550558293306719E-4</v>
      </c>
      <c r="K7068" s="102">
        <f t="shared" si="664"/>
        <v>2.2479663554348262E-3</v>
      </c>
      <c r="L7068" s="96">
        <f t="shared" si="665"/>
        <v>1.4590000000000001E-2</v>
      </c>
    </row>
    <row r="7069" spans="1:12" ht="13.95" customHeight="1" x14ac:dyDescent="0.3">
      <c r="A7069" s="94">
        <v>44957</v>
      </c>
      <c r="B7069" s="57" t="s">
        <v>194</v>
      </c>
      <c r="C7069" s="57" t="s">
        <v>113</v>
      </c>
      <c r="D7069" s="19" t="str">
        <f t="shared" si="660"/>
        <v>Defensives</v>
      </c>
      <c r="E7069" s="19" t="str">
        <f t="shared" si="661"/>
        <v>Defensives</v>
      </c>
      <c r="F7069" s="100">
        <v>1.482E-2</v>
      </c>
      <c r="G7069" s="101">
        <v>32.786999999999999</v>
      </c>
      <c r="H7069" s="98">
        <v>0.20513999999999999</v>
      </c>
      <c r="I7069" s="20">
        <f t="shared" si="662"/>
        <v>1</v>
      </c>
      <c r="J7069" s="102">
        <f t="shared" si="663"/>
        <v>4.5200841797053709E-4</v>
      </c>
      <c r="K7069" s="102">
        <f t="shared" si="664"/>
        <v>2.2034143412817445E-3</v>
      </c>
      <c r="L7069" s="96">
        <f t="shared" si="665"/>
        <v>1.482E-2</v>
      </c>
    </row>
    <row r="7070" spans="1:12" ht="13.95" customHeight="1" x14ac:dyDescent="0.3">
      <c r="A7070" s="94">
        <v>44985</v>
      </c>
      <c r="B7070" s="57" t="s">
        <v>194</v>
      </c>
      <c r="C7070" s="57" t="s">
        <v>113</v>
      </c>
      <c r="D7070" s="19" t="str">
        <f t="shared" si="660"/>
        <v>Defensives</v>
      </c>
      <c r="E7070" s="19" t="str">
        <f t="shared" si="661"/>
        <v>Defensives</v>
      </c>
      <c r="F7070" s="100">
        <v>1.4659999999999999E-2</v>
      </c>
      <c r="G7070" s="101">
        <v>29.39</v>
      </c>
      <c r="H7070" s="98">
        <v>0.20638000000000001</v>
      </c>
      <c r="I7070" s="20">
        <f t="shared" si="662"/>
        <v>1</v>
      </c>
      <c r="J7070" s="102">
        <f t="shared" si="663"/>
        <v>4.9880911874787342E-4</v>
      </c>
      <c r="K7070" s="102">
        <f t="shared" si="664"/>
        <v>2.4169450467481026E-3</v>
      </c>
      <c r="L7070" s="96">
        <f t="shared" si="665"/>
        <v>1.4659999999999999E-2</v>
      </c>
    </row>
    <row r="7071" spans="1:12" ht="13.95" customHeight="1" x14ac:dyDescent="0.3">
      <c r="A7071" s="94">
        <v>45016</v>
      </c>
      <c r="B7071" s="57" t="s">
        <v>194</v>
      </c>
      <c r="C7071" s="57" t="s">
        <v>113</v>
      </c>
      <c r="D7071" s="19" t="str">
        <f t="shared" si="660"/>
        <v>Defensives</v>
      </c>
      <c r="E7071" s="19" t="str">
        <f t="shared" si="661"/>
        <v>Defensives</v>
      </c>
      <c r="F7071" s="100">
        <v>1.6330000000000001E-2</v>
      </c>
      <c r="G7071" s="101">
        <v>31.263000000000002</v>
      </c>
      <c r="H7071" s="98">
        <v>0.20116000000000001</v>
      </c>
      <c r="I7071" s="20">
        <f t="shared" si="662"/>
        <v>1</v>
      </c>
      <c r="J7071" s="102">
        <f t="shared" si="663"/>
        <v>5.223427054345392E-4</v>
      </c>
      <c r="K7071" s="102">
        <f t="shared" si="664"/>
        <v>2.5966529401199997E-3</v>
      </c>
      <c r="L7071" s="96">
        <f t="shared" si="665"/>
        <v>1.6330000000000001E-2</v>
      </c>
    </row>
    <row r="7072" spans="1:12" ht="13.95" customHeight="1" x14ac:dyDescent="0.3">
      <c r="A7072" s="94">
        <v>45046</v>
      </c>
      <c r="B7072" s="57" t="s">
        <v>194</v>
      </c>
      <c r="C7072" s="57" t="s">
        <v>113</v>
      </c>
      <c r="D7072" s="19" t="str">
        <f t="shared" si="660"/>
        <v>Defensives</v>
      </c>
      <c r="E7072" s="19" t="str">
        <f t="shared" si="661"/>
        <v>Defensives</v>
      </c>
      <c r="F7072" s="100">
        <v>1.601E-2</v>
      </c>
      <c r="G7072" s="101">
        <v>32.792000000000002</v>
      </c>
      <c r="H7072" s="98">
        <v>0.20418</v>
      </c>
      <c r="I7072" s="20">
        <f t="shared" si="662"/>
        <v>1</v>
      </c>
      <c r="J7072" s="102">
        <f t="shared" si="663"/>
        <v>4.8822883630153692E-4</v>
      </c>
      <c r="K7072" s="102">
        <f t="shared" si="664"/>
        <v>2.3911687545378436E-3</v>
      </c>
      <c r="L7072" s="96">
        <f t="shared" si="665"/>
        <v>1.601E-2</v>
      </c>
    </row>
    <row r="7073" spans="1:12" ht="13.95" customHeight="1" x14ac:dyDescent="0.3">
      <c r="A7073" s="94">
        <v>45077</v>
      </c>
      <c r="B7073" s="57" t="s">
        <v>194</v>
      </c>
      <c r="C7073" s="57" t="s">
        <v>113</v>
      </c>
      <c r="D7073" s="19" t="str">
        <f t="shared" si="660"/>
        <v>Defensives</v>
      </c>
      <c r="E7073" s="19" t="str">
        <f t="shared" si="661"/>
        <v>Defensives</v>
      </c>
      <c r="F7073" s="100">
        <v>1.7330000000000002E-2</v>
      </c>
      <c r="G7073" s="101">
        <v>36.203000000000003</v>
      </c>
      <c r="H7073" s="98">
        <v>0.20663000000000001</v>
      </c>
      <c r="I7073" s="20">
        <f t="shared" si="662"/>
        <v>1</v>
      </c>
      <c r="J7073" s="102">
        <f t="shared" si="663"/>
        <v>4.7868961135817472E-4</v>
      </c>
      <c r="K7073" s="102">
        <f t="shared" si="664"/>
        <v>2.3166510736977917E-3</v>
      </c>
      <c r="L7073" s="96">
        <f t="shared" si="665"/>
        <v>1.7330000000000002E-2</v>
      </c>
    </row>
    <row r="7074" spans="1:12" ht="13.95" customHeight="1" x14ac:dyDescent="0.3">
      <c r="A7074" s="94">
        <v>45107</v>
      </c>
      <c r="B7074" s="57" t="s">
        <v>194</v>
      </c>
      <c r="C7074" s="57" t="s">
        <v>113</v>
      </c>
      <c r="D7074" s="19" t="str">
        <f t="shared" si="660"/>
        <v>Defensives</v>
      </c>
      <c r="E7074" s="19" t="str">
        <f t="shared" si="661"/>
        <v>Defensives</v>
      </c>
      <c r="F7074" s="100">
        <v>1.678E-2</v>
      </c>
      <c r="G7074" s="101">
        <v>36.664000000000001</v>
      </c>
      <c r="H7074" s="98">
        <v>0.20913000000000001</v>
      </c>
      <c r="I7074" s="20">
        <f t="shared" si="662"/>
        <v>1</v>
      </c>
      <c r="J7074" s="102">
        <f t="shared" si="663"/>
        <v>4.5766964870172375E-4</v>
      </c>
      <c r="K7074" s="102">
        <f t="shared" si="664"/>
        <v>2.1884456974213349E-3</v>
      </c>
      <c r="L7074" s="96">
        <f t="shared" si="665"/>
        <v>1.678E-2</v>
      </c>
    </row>
    <row r="7075" spans="1:12" ht="13.95" customHeight="1" x14ac:dyDescent="0.3">
      <c r="A7075" s="94">
        <v>45138</v>
      </c>
      <c r="B7075" s="57" t="s">
        <v>194</v>
      </c>
      <c r="C7075" s="57" t="s">
        <v>113</v>
      </c>
      <c r="D7075" s="19" t="str">
        <f t="shared" si="660"/>
        <v>Defensives</v>
      </c>
      <c r="E7075" s="19" t="str">
        <f t="shared" si="661"/>
        <v>Defensives</v>
      </c>
      <c r="F7075" s="100">
        <v>1.5869999999999999E-2</v>
      </c>
      <c r="G7075" s="101">
        <v>34.96</v>
      </c>
      <c r="H7075" s="98">
        <v>0.2114</v>
      </c>
      <c r="I7075" s="20">
        <f t="shared" si="662"/>
        <v>1</v>
      </c>
      <c r="J7075" s="102">
        <f t="shared" si="663"/>
        <v>4.5394736842105257E-4</v>
      </c>
      <c r="K7075" s="102">
        <f t="shared" si="664"/>
        <v>2.1473385450380914E-3</v>
      </c>
      <c r="L7075" s="96">
        <f t="shared" si="665"/>
        <v>1.5869999999999999E-2</v>
      </c>
    </row>
    <row r="7076" spans="1:12" ht="13.95" customHeight="1" x14ac:dyDescent="0.3">
      <c r="A7076" s="94">
        <v>45169</v>
      </c>
      <c r="B7076" s="57" t="s">
        <v>194</v>
      </c>
      <c r="C7076" s="57" t="s">
        <v>113</v>
      </c>
      <c r="D7076" s="19" t="str">
        <f t="shared" si="660"/>
        <v>Defensives</v>
      </c>
      <c r="E7076" s="19" t="str">
        <f t="shared" si="661"/>
        <v>Defensives</v>
      </c>
      <c r="F7076" s="100">
        <v>1.602E-2</v>
      </c>
      <c r="G7076" s="101">
        <v>31.92</v>
      </c>
      <c r="H7076" s="98">
        <v>0.21734000000000001</v>
      </c>
      <c r="I7076" s="20">
        <f t="shared" si="662"/>
        <v>1</v>
      </c>
      <c r="J7076" s="102">
        <f t="shared" si="663"/>
        <v>5.0187969924812023E-4</v>
      </c>
      <c r="K7076" s="102">
        <f t="shared" si="664"/>
        <v>2.3091915857555915E-3</v>
      </c>
      <c r="L7076" s="96">
        <f t="shared" si="665"/>
        <v>1.602E-2</v>
      </c>
    </row>
    <row r="7077" spans="1:12" ht="13.95" customHeight="1" x14ac:dyDescent="0.3">
      <c r="A7077" s="94">
        <v>45199</v>
      </c>
      <c r="B7077" s="57" t="s">
        <v>194</v>
      </c>
      <c r="C7077" s="57" t="s">
        <v>113</v>
      </c>
      <c r="D7077" s="19" t="str">
        <f t="shared" si="660"/>
        <v>Defensives</v>
      </c>
      <c r="E7077" s="19" t="str">
        <f t="shared" si="661"/>
        <v>Defensives</v>
      </c>
      <c r="F7077" s="100">
        <v>1.712E-2</v>
      </c>
      <c r="G7077" s="101">
        <v>31.754000000000001</v>
      </c>
      <c r="H7077" s="98">
        <v>0.22106999999999999</v>
      </c>
      <c r="I7077" s="20">
        <f t="shared" si="662"/>
        <v>1</v>
      </c>
      <c r="J7077" s="102">
        <f t="shared" si="663"/>
        <v>5.3914467468665363E-4</v>
      </c>
      <c r="K7077" s="102">
        <f t="shared" si="664"/>
        <v>2.4387961943576862E-3</v>
      </c>
      <c r="L7077" s="96">
        <f t="shared" si="665"/>
        <v>1.712E-2</v>
      </c>
    </row>
    <row r="7078" spans="1:12" ht="13.95" customHeight="1" x14ac:dyDescent="0.3">
      <c r="A7078" s="94">
        <v>45230</v>
      </c>
      <c r="B7078" s="57" t="s">
        <v>194</v>
      </c>
      <c r="C7078" s="57" t="s">
        <v>113</v>
      </c>
      <c r="D7078" s="19" t="str">
        <f t="shared" si="660"/>
        <v>Defensives</v>
      </c>
      <c r="E7078" s="19" t="str">
        <f t="shared" si="661"/>
        <v>Defensives</v>
      </c>
      <c r="F7078" s="100">
        <v>1.6490000000000001E-2</v>
      </c>
      <c r="G7078" s="101">
        <v>28.733000000000001</v>
      </c>
      <c r="H7078" s="98">
        <v>0.22353999999999999</v>
      </c>
      <c r="I7078" s="20">
        <f t="shared" si="662"/>
        <v>1</v>
      </c>
      <c r="J7078" s="102">
        <f t="shared" si="663"/>
        <v>5.739045696585808E-4</v>
      </c>
      <c r="K7078" s="102">
        <f t="shared" si="664"/>
        <v>2.5673462004946802E-3</v>
      </c>
      <c r="L7078" s="96">
        <f t="shared" si="665"/>
        <v>1.6490000000000001E-2</v>
      </c>
    </row>
    <row r="7079" spans="1:12" ht="13.95" customHeight="1" x14ac:dyDescent="0.3">
      <c r="A7079" s="94">
        <v>45260</v>
      </c>
      <c r="B7079" s="57" t="s">
        <v>194</v>
      </c>
      <c r="C7079" s="57" t="s">
        <v>113</v>
      </c>
      <c r="D7079" s="19" t="str">
        <f t="shared" si="660"/>
        <v>Defensives</v>
      </c>
      <c r="E7079" s="19" t="str">
        <f t="shared" si="661"/>
        <v>Defensives</v>
      </c>
      <c r="F7079" s="100">
        <v>1.6109999999999999E-2</v>
      </c>
      <c r="G7079" s="101">
        <v>31.661000000000001</v>
      </c>
      <c r="H7079" s="98">
        <v>0.21657999999999999</v>
      </c>
      <c r="I7079" s="20">
        <f t="shared" si="662"/>
        <v>1</v>
      </c>
      <c r="J7079" s="102">
        <f t="shared" si="663"/>
        <v>5.0882789551814531E-4</v>
      </c>
      <c r="K7079" s="102">
        <f t="shared" si="664"/>
        <v>2.3493761913295102E-3</v>
      </c>
      <c r="L7079" s="96">
        <f t="shared" si="665"/>
        <v>1.6109999999999999E-2</v>
      </c>
    </row>
    <row r="7080" spans="1:12" ht="13.95" customHeight="1" x14ac:dyDescent="0.3">
      <c r="A7080" s="94">
        <v>45291</v>
      </c>
      <c r="B7080" s="57" t="s">
        <v>194</v>
      </c>
      <c r="C7080" s="57" t="s">
        <v>113</v>
      </c>
      <c r="D7080" s="19" t="str">
        <f t="shared" si="660"/>
        <v>Defensives</v>
      </c>
      <c r="E7080" s="19" t="str">
        <f t="shared" si="661"/>
        <v>Defensives</v>
      </c>
      <c r="F7080" s="100">
        <v>1.6389999999999998E-2</v>
      </c>
      <c r="G7080" s="101">
        <v>32.491</v>
      </c>
      <c r="H7080" s="98">
        <v>0.21875</v>
      </c>
      <c r="I7080" s="20">
        <f t="shared" si="662"/>
        <v>1</v>
      </c>
      <c r="J7080" s="102">
        <f t="shared" si="663"/>
        <v>5.0444738542981132E-4</v>
      </c>
      <c r="K7080" s="102">
        <f t="shared" si="664"/>
        <v>2.3060451905362804E-3</v>
      </c>
      <c r="L7080" s="96">
        <f t="shared" si="665"/>
        <v>1.6389999999999998E-2</v>
      </c>
    </row>
    <row r="7081" spans="1:12" ht="13.95" customHeight="1" x14ac:dyDescent="0.3">
      <c r="A7081" s="94">
        <v>45322</v>
      </c>
      <c r="B7081" s="57" t="s">
        <v>194</v>
      </c>
      <c r="C7081" s="57" t="s">
        <v>113</v>
      </c>
      <c r="D7081" s="19" t="str">
        <f t="shared" si="660"/>
        <v>Defensives</v>
      </c>
      <c r="E7081" s="19" t="str">
        <f t="shared" si="661"/>
        <v>Defensives</v>
      </c>
      <c r="F7081" s="100">
        <v>1.482E-2</v>
      </c>
      <c r="G7081" s="101">
        <v>27.655999999999999</v>
      </c>
      <c r="H7081" s="98">
        <v>0.22040999999999999</v>
      </c>
      <c r="I7081" s="20">
        <f t="shared" si="662"/>
        <v>1</v>
      </c>
      <c r="J7081" s="102">
        <f t="shared" si="663"/>
        <v>5.3586925079548747E-4</v>
      </c>
      <c r="K7081" s="102">
        <f t="shared" si="664"/>
        <v>2.4312383775486027E-3</v>
      </c>
      <c r="L7081" s="96">
        <f t="shared" si="665"/>
        <v>1.482E-2</v>
      </c>
    </row>
    <row r="7082" spans="1:12" ht="13.95" customHeight="1" x14ac:dyDescent="0.3">
      <c r="A7082" s="94">
        <v>45351</v>
      </c>
      <c r="B7082" s="57" t="s">
        <v>194</v>
      </c>
      <c r="C7082" s="57" t="s">
        <v>113</v>
      </c>
      <c r="D7082" s="19" t="str">
        <f t="shared" si="660"/>
        <v>Defensives</v>
      </c>
      <c r="E7082" s="19" t="str">
        <f t="shared" si="661"/>
        <v>Defensives</v>
      </c>
      <c r="F7082" s="100">
        <v>1.5509999999999999E-2</v>
      </c>
      <c r="G7082" s="101">
        <v>30.05</v>
      </c>
      <c r="H7082" s="98">
        <v>0.21609999999999999</v>
      </c>
      <c r="I7082" s="20">
        <f t="shared" si="662"/>
        <v>1</v>
      </c>
      <c r="J7082" s="102">
        <f t="shared" si="663"/>
        <v>5.1613976705490851E-4</v>
      </c>
      <c r="K7082" s="102">
        <f t="shared" si="664"/>
        <v>2.3884302038635285E-3</v>
      </c>
      <c r="L7082" s="96">
        <f t="shared" si="665"/>
        <v>1.5509999999999999E-2</v>
      </c>
    </row>
    <row r="7083" spans="1:12" ht="13.95" customHeight="1" x14ac:dyDescent="0.3">
      <c r="A7083" s="94">
        <v>45382</v>
      </c>
      <c r="B7083" s="57" t="s">
        <v>194</v>
      </c>
      <c r="C7083" s="57" t="s">
        <v>113</v>
      </c>
      <c r="D7083" s="19" t="str">
        <f t="shared" si="660"/>
        <v>Defensives</v>
      </c>
      <c r="E7083" s="19" t="str">
        <f t="shared" si="661"/>
        <v>Defensives</v>
      </c>
      <c r="F7083" s="100">
        <v>1.6160000000000001E-2</v>
      </c>
      <c r="G7083" s="101">
        <v>30.550999999999998</v>
      </c>
      <c r="H7083" s="98">
        <v>0.21793999999999999</v>
      </c>
      <c r="I7083" s="20">
        <f t="shared" si="662"/>
        <v>1</v>
      </c>
      <c r="J7083" s="102">
        <f t="shared" si="663"/>
        <v>5.2895158914601816E-4</v>
      </c>
      <c r="K7083" s="102">
        <f t="shared" si="664"/>
        <v>2.4270514322566679E-3</v>
      </c>
      <c r="L7083" s="96">
        <f t="shared" si="665"/>
        <v>1.6160000000000001E-2</v>
      </c>
    </row>
    <row r="7084" spans="1:12" ht="13.95" customHeight="1" x14ac:dyDescent="0.3">
      <c r="A7084" s="94">
        <v>45412</v>
      </c>
      <c r="B7084" s="57" t="s">
        <v>194</v>
      </c>
      <c r="C7084" s="57" t="s">
        <v>113</v>
      </c>
      <c r="D7084" s="19" t="str">
        <f t="shared" si="660"/>
        <v>Defensives</v>
      </c>
      <c r="E7084" s="19" t="str">
        <f t="shared" si="661"/>
        <v>Defensives</v>
      </c>
      <c r="F7084" s="100">
        <v>1.5480000000000001E-2</v>
      </c>
      <c r="G7084" s="101">
        <v>28.39</v>
      </c>
      <c r="H7084" s="98">
        <v>0.21856999999999999</v>
      </c>
      <c r="I7084" s="20">
        <f t="shared" si="662"/>
        <v>1</v>
      </c>
      <c r="J7084" s="102">
        <f t="shared" si="663"/>
        <v>5.4526241634378304E-4</v>
      </c>
      <c r="K7084" s="102">
        <f t="shared" si="664"/>
        <v>2.4946809550431583E-3</v>
      </c>
      <c r="L7084" s="96">
        <f t="shared" si="665"/>
        <v>1.5480000000000001E-2</v>
      </c>
    </row>
    <row r="7085" spans="1:12" ht="13.95" customHeight="1" x14ac:dyDescent="0.3">
      <c r="A7085" s="94">
        <v>45443</v>
      </c>
      <c r="B7085" s="57" t="s">
        <v>194</v>
      </c>
      <c r="C7085" s="57" t="s">
        <v>113</v>
      </c>
      <c r="D7085" s="19" t="str">
        <f t="shared" si="660"/>
        <v>Defensives</v>
      </c>
      <c r="E7085" s="19" t="str">
        <f t="shared" si="661"/>
        <v>Defensives</v>
      </c>
      <c r="F7085" s="100">
        <v>1.5879999999999998E-2</v>
      </c>
      <c r="G7085" s="101">
        <v>28.158999999999999</v>
      </c>
      <c r="H7085" s="98">
        <v>0.21922</v>
      </c>
      <c r="I7085" s="20">
        <f t="shared" si="662"/>
        <v>1</v>
      </c>
      <c r="J7085" s="102">
        <f t="shared" si="663"/>
        <v>5.6394048084093887E-4</v>
      </c>
      <c r="K7085" s="102">
        <f t="shared" si="664"/>
        <v>2.5724864558021115E-3</v>
      </c>
      <c r="L7085" s="96">
        <f t="shared" si="665"/>
        <v>1.5879999999999998E-2</v>
      </c>
    </row>
    <row r="7086" spans="1:12" ht="13.95" customHeight="1" x14ac:dyDescent="0.3">
      <c r="A7086" s="94">
        <v>45473</v>
      </c>
      <c r="B7086" s="57" t="s">
        <v>194</v>
      </c>
      <c r="C7086" s="57" t="s">
        <v>113</v>
      </c>
      <c r="D7086" s="19" t="str">
        <f t="shared" si="660"/>
        <v>Defensives</v>
      </c>
      <c r="E7086" s="19" t="str">
        <f t="shared" si="661"/>
        <v>Defensives</v>
      </c>
      <c r="F7086" s="100">
        <v>1.6140000000000002E-2</v>
      </c>
      <c r="G7086" s="101">
        <v>27.821000000000002</v>
      </c>
      <c r="H7086" s="98">
        <v>0.22431000000000001</v>
      </c>
      <c r="I7086" s="20">
        <f t="shared" si="662"/>
        <v>1</v>
      </c>
      <c r="J7086" s="102">
        <f t="shared" si="663"/>
        <v>5.8013730635131735E-4</v>
      </c>
      <c r="K7086" s="102">
        <f t="shared" si="664"/>
        <v>2.586319407745162E-3</v>
      </c>
      <c r="L7086" s="96">
        <f t="shared" si="665"/>
        <v>1.6140000000000002E-2</v>
      </c>
    </row>
    <row r="7087" spans="1:12" ht="13.95" customHeight="1" x14ac:dyDescent="0.3">
      <c r="A7087" s="94">
        <v>45504</v>
      </c>
      <c r="B7087" s="57" t="s">
        <v>194</v>
      </c>
      <c r="C7087" s="57" t="s">
        <v>113</v>
      </c>
      <c r="D7087" s="19" t="str">
        <f t="shared" si="660"/>
        <v>Defensives</v>
      </c>
      <c r="E7087" s="19" t="str">
        <f t="shared" si="661"/>
        <v>Defensives</v>
      </c>
      <c r="F7087" s="100">
        <v>1.6709999999999999E-2</v>
      </c>
      <c r="G7087" s="101">
        <v>30.369</v>
      </c>
      <c r="H7087" s="98">
        <v>0.22552</v>
      </c>
      <c r="I7087" s="20">
        <f t="shared" si="662"/>
        <v>1</v>
      </c>
      <c r="J7087" s="102">
        <f t="shared" si="663"/>
        <v>5.5023214462115967E-4</v>
      </c>
      <c r="K7087" s="102">
        <f t="shared" si="664"/>
        <v>2.4398374628465751E-3</v>
      </c>
      <c r="L7087" s="96">
        <f t="shared" si="665"/>
        <v>1.6709999999999999E-2</v>
      </c>
    </row>
    <row r="7088" spans="1:12" ht="13.95" customHeight="1" x14ac:dyDescent="0.3">
      <c r="A7088" s="94">
        <v>45535</v>
      </c>
      <c r="B7088" s="57" t="s">
        <v>194</v>
      </c>
      <c r="C7088" s="57" t="s">
        <v>113</v>
      </c>
      <c r="D7088" s="19" t="str">
        <f t="shared" si="660"/>
        <v>Defensives</v>
      </c>
      <c r="E7088" s="19" t="str">
        <f t="shared" si="661"/>
        <v>Defensives</v>
      </c>
      <c r="F7088" s="100">
        <v>1.5709999999999998E-2</v>
      </c>
      <c r="G7088" s="101">
        <v>30.797000000000001</v>
      </c>
      <c r="H7088" s="98">
        <v>0.21335999999999999</v>
      </c>
      <c r="I7088" s="20">
        <f t="shared" si="662"/>
        <v>1</v>
      </c>
      <c r="J7088" s="102">
        <f t="shared" si="663"/>
        <v>5.1011462155404737E-4</v>
      </c>
      <c r="K7088" s="102">
        <f t="shared" si="664"/>
        <v>2.3908634306057715E-3</v>
      </c>
      <c r="L7088" s="96">
        <f t="shared" si="665"/>
        <v>1.5709999999999998E-2</v>
      </c>
    </row>
    <row r="7089" spans="1:12" ht="13.95" customHeight="1" x14ac:dyDescent="0.3">
      <c r="A7089" s="94">
        <v>45565</v>
      </c>
      <c r="B7089" s="57" t="s">
        <v>194</v>
      </c>
      <c r="C7089" s="57" t="s">
        <v>113</v>
      </c>
      <c r="D7089" s="19" t="str">
        <f t="shared" si="660"/>
        <v>Defensives</v>
      </c>
      <c r="E7089" s="19" t="str">
        <f t="shared" si="661"/>
        <v>Defensives</v>
      </c>
      <c r="F7089" s="100">
        <v>1.503E-2</v>
      </c>
      <c r="G7089" s="101">
        <v>29.518000000000001</v>
      </c>
      <c r="H7089" s="98">
        <v>0.20798</v>
      </c>
      <c r="I7089" s="20">
        <f t="shared" si="662"/>
        <v>1</v>
      </c>
      <c r="J7089" s="102">
        <f t="shared" si="663"/>
        <v>5.0918083881021749E-4</v>
      </c>
      <c r="K7089" s="102">
        <f t="shared" si="664"/>
        <v>2.4482202077614071E-3</v>
      </c>
      <c r="L7089" s="96">
        <f t="shared" si="665"/>
        <v>1.503E-2</v>
      </c>
    </row>
    <row r="7090" spans="1:12" ht="13.95" customHeight="1" x14ac:dyDescent="0.3">
      <c r="A7090" s="94">
        <v>45596</v>
      </c>
      <c r="B7090" s="57" t="s">
        <v>194</v>
      </c>
      <c r="C7090" s="57" t="s">
        <v>113</v>
      </c>
      <c r="D7090" s="19" t="str">
        <f t="shared" si="660"/>
        <v>Defensives</v>
      </c>
      <c r="E7090" s="19" t="str">
        <f t="shared" si="661"/>
        <v>Defensives</v>
      </c>
      <c r="F7090" s="100">
        <v>1.4579999999999999E-2</v>
      </c>
      <c r="G7090" s="101">
        <v>27.902000000000001</v>
      </c>
      <c r="H7090" s="98">
        <v>0.20386000000000001</v>
      </c>
      <c r="I7090" s="20">
        <f t="shared" si="662"/>
        <v>1</v>
      </c>
      <c r="J7090" s="102">
        <f t="shared" si="663"/>
        <v>5.2254318686832484E-4</v>
      </c>
      <c r="K7090" s="102">
        <f t="shared" si="664"/>
        <v>2.5632453000506467E-3</v>
      </c>
      <c r="L7090" s="96">
        <f t="shared" si="665"/>
        <v>1.4579999999999999E-2</v>
      </c>
    </row>
    <row r="7091" spans="1:12" ht="13.95" customHeight="1" x14ac:dyDescent="0.3">
      <c r="A7091" s="94">
        <v>45626</v>
      </c>
      <c r="B7091" s="57" t="s">
        <v>194</v>
      </c>
      <c r="C7091" s="57" t="s">
        <v>113</v>
      </c>
      <c r="D7091" s="19" t="str">
        <f t="shared" si="660"/>
        <v>Defensives</v>
      </c>
      <c r="E7091" s="19" t="str">
        <f t="shared" si="661"/>
        <v>Defensives</v>
      </c>
      <c r="F7091" s="100">
        <v>1.49E-2</v>
      </c>
      <c r="G7091" s="101">
        <v>27.94</v>
      </c>
      <c r="H7091" s="98">
        <v>0.19614000000000001</v>
      </c>
      <c r="I7091" s="20">
        <f t="shared" si="662"/>
        <v>1</v>
      </c>
      <c r="J7091" s="102">
        <f t="shared" si="663"/>
        <v>5.3328561202576946E-4</v>
      </c>
      <c r="K7091" s="102">
        <f t="shared" si="664"/>
        <v>2.7189028858252751E-3</v>
      </c>
      <c r="L7091" s="96">
        <f t="shared" si="665"/>
        <v>1.49E-2</v>
      </c>
    </row>
    <row r="7092" spans="1:12" ht="13.95" customHeight="1" x14ac:dyDescent="0.3">
      <c r="A7092" s="94">
        <v>45657</v>
      </c>
      <c r="B7092" s="57" t="s">
        <v>194</v>
      </c>
      <c r="C7092" s="57" t="s">
        <v>113</v>
      </c>
      <c r="D7092" s="19" t="str">
        <f t="shared" si="660"/>
        <v>Defensives</v>
      </c>
      <c r="E7092" s="19" t="str">
        <f t="shared" si="661"/>
        <v>Defensives</v>
      </c>
      <c r="F7092" s="100">
        <v>1.4500000000000001E-2</v>
      </c>
      <c r="G7092" s="101">
        <v>26.222999999999999</v>
      </c>
      <c r="H7092" s="98">
        <v>0.20102999999999999</v>
      </c>
      <c r="I7092" s="20">
        <f t="shared" si="662"/>
        <v>1</v>
      </c>
      <c r="J7092" s="102">
        <f t="shared" si="663"/>
        <v>5.5294970064447241E-4</v>
      </c>
      <c r="K7092" s="102">
        <f t="shared" si="664"/>
        <v>2.7505830007684049E-3</v>
      </c>
      <c r="L7092" s="96">
        <f t="shared" si="665"/>
        <v>1.4500000000000001E-2</v>
      </c>
    </row>
    <row r="7093" spans="1:12" ht="13.95" customHeight="1" x14ac:dyDescent="0.3">
      <c r="A7093" s="94">
        <v>45688</v>
      </c>
      <c r="B7093" s="57" t="s">
        <v>194</v>
      </c>
      <c r="C7093" s="57" t="s">
        <v>113</v>
      </c>
      <c r="D7093" s="19" t="str">
        <f t="shared" si="660"/>
        <v>Defensives</v>
      </c>
      <c r="E7093" s="19" t="str">
        <f t="shared" si="661"/>
        <v>Defensives</v>
      </c>
      <c r="F7093" s="100">
        <v>1.3220000000000001E-2</v>
      </c>
      <c r="G7093" s="101">
        <v>25.652000000000001</v>
      </c>
      <c r="H7093" s="98">
        <v>0.19384999999999999</v>
      </c>
      <c r="I7093" s="20">
        <f t="shared" si="662"/>
        <v>1</v>
      </c>
      <c r="J7093" s="102">
        <f t="shared" si="663"/>
        <v>5.1535942616560114E-4</v>
      </c>
      <c r="K7093" s="102">
        <f t="shared" si="664"/>
        <v>2.6585474653887087E-3</v>
      </c>
      <c r="L7093" s="96">
        <f t="shared" si="665"/>
        <v>1.3220000000000001E-2</v>
      </c>
    </row>
    <row r="7094" spans="1:12" ht="13.95" customHeight="1" x14ac:dyDescent="0.3">
      <c r="A7094" s="94">
        <v>45716</v>
      </c>
      <c r="B7094" s="57" t="s">
        <v>194</v>
      </c>
      <c r="C7094" s="57" t="s">
        <v>113</v>
      </c>
      <c r="D7094" s="19" t="str">
        <f t="shared" si="660"/>
        <v>Defensives</v>
      </c>
      <c r="E7094" s="19" t="str">
        <f t="shared" si="661"/>
        <v>Defensives</v>
      </c>
      <c r="F7094" s="100">
        <v>1.1259999999999999E-2</v>
      </c>
      <c r="G7094" s="101">
        <v>20.989000000000001</v>
      </c>
      <c r="H7094" s="98">
        <v>0.18540999999999999</v>
      </c>
      <c r="I7094" s="20">
        <f t="shared" si="662"/>
        <v>1</v>
      </c>
      <c r="J7094" s="102">
        <f t="shared" si="663"/>
        <v>5.3647148506360469E-4</v>
      </c>
      <c r="K7094" s="102">
        <f t="shared" si="664"/>
        <v>2.8934333912065406E-3</v>
      </c>
      <c r="L7094" s="96">
        <f t="shared" si="665"/>
        <v>1.1259999999999999E-2</v>
      </c>
    </row>
    <row r="7095" spans="1:12" ht="13.95" customHeight="1" x14ac:dyDescent="0.3">
      <c r="A7095" s="94">
        <v>45747</v>
      </c>
      <c r="B7095" s="57" t="s">
        <v>194</v>
      </c>
      <c r="C7095" s="57" t="s">
        <v>113</v>
      </c>
      <c r="D7095" s="19" t="str">
        <f t="shared" si="660"/>
        <v>Defensives</v>
      </c>
      <c r="E7095" s="19" t="str">
        <f t="shared" si="661"/>
        <v>Defensives</v>
      </c>
      <c r="F7095" s="100">
        <v>1.174E-2</v>
      </c>
      <c r="G7095" s="101">
        <v>23.738</v>
      </c>
      <c r="H7095" s="98">
        <v>0.18768000000000001</v>
      </c>
      <c r="I7095" s="20">
        <f t="shared" si="662"/>
        <v>1</v>
      </c>
      <c r="J7095" s="102">
        <f t="shared" si="663"/>
        <v>4.9456567528856691E-4</v>
      </c>
      <c r="K7095" s="102">
        <f t="shared" si="664"/>
        <v>2.6351538538393377E-3</v>
      </c>
      <c r="L7095" s="96">
        <f t="shared" si="665"/>
        <v>1.174E-2</v>
      </c>
    </row>
    <row r="7096" spans="1:12" ht="13.95" customHeight="1" x14ac:dyDescent="0.3">
      <c r="A7096" s="94">
        <v>45777</v>
      </c>
      <c r="B7096" s="57" t="s">
        <v>194</v>
      </c>
      <c r="C7096" s="57" t="s">
        <v>113</v>
      </c>
      <c r="D7096" s="19" t="str">
        <f t="shared" si="660"/>
        <v>Defensives</v>
      </c>
      <c r="E7096" s="19" t="str">
        <f t="shared" si="661"/>
        <v>Defensives</v>
      </c>
      <c r="F7096" s="100">
        <v>1.188E-2</v>
      </c>
      <c r="G7096" s="101">
        <v>24.792999999999999</v>
      </c>
      <c r="H7096" s="98">
        <v>0.18214</v>
      </c>
      <c r="I7096" s="20">
        <f t="shared" si="662"/>
        <v>1</v>
      </c>
      <c r="J7096" s="102">
        <f t="shared" si="663"/>
        <v>4.7916750695760899E-4</v>
      </c>
      <c r="K7096" s="102">
        <f t="shared" si="664"/>
        <v>2.6307648345097671E-3</v>
      </c>
      <c r="L7096" s="96">
        <f t="shared" si="665"/>
        <v>1.188E-2</v>
      </c>
    </row>
    <row r="7097" spans="1:12" ht="13.95" customHeight="1" x14ac:dyDescent="0.3">
      <c r="A7097" s="94">
        <v>45808</v>
      </c>
      <c r="B7097" s="57" t="s">
        <v>194</v>
      </c>
      <c r="C7097" s="57" t="s">
        <v>113</v>
      </c>
      <c r="D7097" s="19" t="str">
        <f t="shared" si="660"/>
        <v>Defensives</v>
      </c>
      <c r="E7097" s="19" t="str">
        <f t="shared" si="661"/>
        <v>Defensives</v>
      </c>
      <c r="F7097" s="100">
        <v>8.8599999999999998E-3</v>
      </c>
      <c r="G7097" s="101">
        <v>19.576000000000001</v>
      </c>
      <c r="H7097" s="98">
        <v>0.16646</v>
      </c>
      <c r="I7097" s="20">
        <f t="shared" si="662"/>
        <v>1</v>
      </c>
      <c r="J7097" s="102">
        <f t="shared" si="663"/>
        <v>4.5259501430322844E-4</v>
      </c>
      <c r="K7097" s="102">
        <f t="shared" si="664"/>
        <v>2.7189415733703498E-3</v>
      </c>
      <c r="L7097" s="96">
        <f t="shared" si="665"/>
        <v>8.8599999999999998E-3</v>
      </c>
    </row>
    <row r="7098" spans="1:12" ht="13.95" customHeight="1" x14ac:dyDescent="0.3">
      <c r="A7098" s="94">
        <v>45838</v>
      </c>
      <c r="B7098" s="57" t="s">
        <v>194</v>
      </c>
      <c r="C7098" s="57" t="s">
        <v>113</v>
      </c>
      <c r="D7098" s="19" t="str">
        <f t="shared" si="660"/>
        <v>Defensives</v>
      </c>
      <c r="E7098" s="19" t="str">
        <f t="shared" si="661"/>
        <v>Defensives</v>
      </c>
      <c r="F7098" s="100">
        <v>9.1500000000000001E-3</v>
      </c>
      <c r="G7098" s="101">
        <v>19.795999999999999</v>
      </c>
      <c r="H7098" s="98">
        <v>0.16636999999999999</v>
      </c>
      <c r="I7098" s="20">
        <f t="shared" si="662"/>
        <v>1</v>
      </c>
      <c r="J7098" s="102">
        <f t="shared" si="663"/>
        <v>4.6221458880581939E-4</v>
      </c>
      <c r="K7098" s="102">
        <f t="shared" si="664"/>
        <v>2.7782327871961254E-3</v>
      </c>
      <c r="L7098" s="96">
        <f t="shared" si="665"/>
        <v>9.1500000000000001E-3</v>
      </c>
    </row>
    <row r="7099" spans="1:12" ht="13.95" customHeight="1" x14ac:dyDescent="0.3">
      <c r="A7099" s="94">
        <v>45869</v>
      </c>
      <c r="B7099" s="57" t="s">
        <v>194</v>
      </c>
      <c r="C7099" s="57" t="s">
        <v>113</v>
      </c>
      <c r="D7099" s="19" t="str">
        <f t="shared" si="660"/>
        <v>Defensives</v>
      </c>
      <c r="E7099" s="19" t="str">
        <f t="shared" si="661"/>
        <v>Defensives</v>
      </c>
      <c r="F7099" s="100">
        <v>8.5100000000000002E-3</v>
      </c>
      <c r="G7099" s="101">
        <v>17.196000000000002</v>
      </c>
      <c r="H7099" s="98">
        <v>0.16996</v>
      </c>
      <c r="I7099" s="20">
        <f t="shared" si="662"/>
        <v>1</v>
      </c>
      <c r="J7099" s="102">
        <f t="shared" si="663"/>
        <v>4.948825308211212E-4</v>
      </c>
      <c r="K7099" s="102">
        <f t="shared" si="664"/>
        <v>2.9117588304372866E-3</v>
      </c>
      <c r="L7099" s="96">
        <f t="shared" si="665"/>
        <v>8.5100000000000002E-3</v>
      </c>
    </row>
    <row r="7100" spans="1:12" ht="13.95" customHeight="1" x14ac:dyDescent="0.3">
      <c r="A7100" s="94">
        <v>45900</v>
      </c>
      <c r="B7100" s="57" t="s">
        <v>194</v>
      </c>
      <c r="C7100" s="57" t="s">
        <v>113</v>
      </c>
      <c r="D7100" s="19" t="str">
        <f t="shared" si="660"/>
        <v>Defensives</v>
      </c>
      <c r="E7100" s="19" t="str">
        <f t="shared" si="661"/>
        <v>Defensives</v>
      </c>
      <c r="F7100" s="100">
        <v>1.056E-2</v>
      </c>
      <c r="G7100" s="101">
        <v>20.303000000000001</v>
      </c>
      <c r="H7100" s="98">
        <v>0.19031999999999999</v>
      </c>
      <c r="I7100" s="20">
        <f t="shared" si="662"/>
        <v>1</v>
      </c>
      <c r="J7100" s="102">
        <f t="shared" si="663"/>
        <v>5.201201792838497E-4</v>
      </c>
      <c r="K7100" s="102">
        <f t="shared" si="664"/>
        <v>2.7328718961950912E-3</v>
      </c>
      <c r="L7100" s="96">
        <f t="shared" si="665"/>
        <v>1.056E-2</v>
      </c>
    </row>
    <row r="7101" spans="1:12" ht="13.95" customHeight="1" x14ac:dyDescent="0.3">
      <c r="A7101" s="94">
        <v>45930</v>
      </c>
      <c r="B7101" s="57" t="s">
        <v>194</v>
      </c>
      <c r="C7101" s="57" t="s">
        <v>113</v>
      </c>
      <c r="D7101" s="19" t="str">
        <f t="shared" si="660"/>
        <v>Defensives</v>
      </c>
      <c r="E7101" s="19" t="str">
        <f t="shared" si="661"/>
        <v>Defensives</v>
      </c>
      <c r="F7101" s="100">
        <v>1.078E-2</v>
      </c>
      <c r="G7101" s="101">
        <v>21.13</v>
      </c>
      <c r="H7101" s="98">
        <v>0.19395999999999999</v>
      </c>
      <c r="I7101" s="20">
        <f t="shared" si="662"/>
        <v>1</v>
      </c>
      <c r="J7101" s="102">
        <f t="shared" si="663"/>
        <v>5.1017510648367255E-4</v>
      </c>
      <c r="K7101" s="102">
        <f t="shared" si="664"/>
        <v>2.6303109222709452E-3</v>
      </c>
      <c r="L7101" s="96">
        <f t="shared" si="665"/>
        <v>1.078E-2</v>
      </c>
    </row>
    <row r="7102" spans="1:12" ht="13.95" customHeight="1" x14ac:dyDescent="0.3">
      <c r="A7102" s="94">
        <v>45961</v>
      </c>
      <c r="B7102" s="57" t="s">
        <v>194</v>
      </c>
      <c r="C7102" s="57" t="s">
        <v>113</v>
      </c>
      <c r="D7102" s="19" t="str">
        <f t="shared" si="660"/>
        <v>Defensives</v>
      </c>
      <c r="E7102" s="19" t="str">
        <f t="shared" si="661"/>
        <v>Defensives</v>
      </c>
      <c r="F7102" s="100">
        <v>1.145E-2</v>
      </c>
      <c r="G7102" s="101">
        <v>22.207999999999998</v>
      </c>
      <c r="H7102" s="98">
        <v>0.20441999999999999</v>
      </c>
      <c r="I7102" s="20">
        <f t="shared" si="662"/>
        <v>1</v>
      </c>
      <c r="J7102" s="102">
        <f t="shared" si="663"/>
        <v>5.1557997118155624E-4</v>
      </c>
      <c r="K7102" s="102">
        <f t="shared" si="664"/>
        <v>2.5221601173151171E-3</v>
      </c>
      <c r="L7102" s="96">
        <f t="shared" si="665"/>
        <v>1.145E-2</v>
      </c>
    </row>
    <row r="7103" spans="1:12" ht="13.95" customHeight="1" x14ac:dyDescent="0.3">
      <c r="A7103" s="94">
        <v>45991</v>
      </c>
      <c r="B7103" s="57" t="s">
        <v>194</v>
      </c>
      <c r="C7103" s="57" t="s">
        <v>113</v>
      </c>
      <c r="D7103" s="19" t="str">
        <f t="shared" si="660"/>
        <v>Defensives</v>
      </c>
      <c r="E7103" s="19" t="str">
        <f t="shared" si="661"/>
        <v>Defensives</v>
      </c>
      <c r="F7103" s="100">
        <v>1.29E-2</v>
      </c>
      <c r="G7103" s="101">
        <v>25.545999999999999</v>
      </c>
      <c r="H7103" s="98">
        <v>0.20769000000000001</v>
      </c>
      <c r="I7103" s="20">
        <f t="shared" si="662"/>
        <v>1</v>
      </c>
      <c r="J7103" s="102">
        <f t="shared" si="663"/>
        <v>5.0497142409770606E-4</v>
      </c>
      <c r="K7103" s="102">
        <f t="shared" si="664"/>
        <v>2.4313709090360925E-3</v>
      </c>
      <c r="L7103" s="96">
        <f t="shared" si="665"/>
        <v>1.29E-2</v>
      </c>
    </row>
    <row r="7104" spans="1:12" ht="13.95" customHeight="1" x14ac:dyDescent="0.3">
      <c r="A7104" s="94">
        <v>46022</v>
      </c>
      <c r="B7104" s="57" t="s">
        <v>194</v>
      </c>
      <c r="C7104" s="57" t="s">
        <v>113</v>
      </c>
      <c r="D7104" s="19" t="str">
        <f t="shared" si="660"/>
        <v>Defensives</v>
      </c>
      <c r="E7104" s="19" t="str">
        <f t="shared" si="661"/>
        <v>Defensives</v>
      </c>
      <c r="F7104" s="100">
        <v>1.304E-2</v>
      </c>
      <c r="G7104" s="101">
        <v>23.948</v>
      </c>
      <c r="H7104" s="98">
        <v>0.21787999999999999</v>
      </c>
      <c r="I7104" s="20">
        <f t="shared" si="662"/>
        <v>1</v>
      </c>
      <c r="J7104" s="102">
        <f t="shared" si="663"/>
        <v>5.4451311174210791E-4</v>
      </c>
      <c r="K7104" s="102">
        <f t="shared" si="664"/>
        <v>2.4991422422531114E-3</v>
      </c>
      <c r="L7104" s="96">
        <f t="shared" si="665"/>
        <v>1.304E-2</v>
      </c>
    </row>
    <row r="7105" spans="1:12" ht="13.95" customHeight="1" x14ac:dyDescent="0.3">
      <c r="A7105" s="94">
        <v>46053</v>
      </c>
      <c r="B7105" s="57" t="s">
        <v>194</v>
      </c>
      <c r="C7105" s="57" t="s">
        <v>113</v>
      </c>
      <c r="D7105" s="19" t="str">
        <f t="shared" si="660"/>
        <v>Defensives</v>
      </c>
      <c r="E7105" s="19" t="str">
        <f t="shared" si="661"/>
        <v>Defensives</v>
      </c>
      <c r="F7105" s="100">
        <v>1.217E-2</v>
      </c>
      <c r="G7105" s="101">
        <v>24.4</v>
      </c>
      <c r="H7105" s="98">
        <v>0.22123000000000001</v>
      </c>
      <c r="I7105" s="20">
        <f t="shared" si="662"/>
        <v>1</v>
      </c>
      <c r="J7105" s="102">
        <f t="shared" si="663"/>
        <v>4.9877049180327871E-4</v>
      </c>
      <c r="K7105" s="102">
        <f t="shared" si="664"/>
        <v>2.2545337061125464E-3</v>
      </c>
      <c r="L7105" s="96">
        <f t="shared" si="665"/>
        <v>1.217E-2</v>
      </c>
    </row>
    <row r="7106" spans="1:12" ht="13.95" customHeight="1" x14ac:dyDescent="0.3">
      <c r="A7106" s="94">
        <v>46081</v>
      </c>
      <c r="B7106" s="57" t="s">
        <v>194</v>
      </c>
      <c r="C7106" s="57" t="s">
        <v>113</v>
      </c>
      <c r="D7106" s="19" t="str">
        <f t="shared" si="660"/>
        <v>Defensives</v>
      </c>
      <c r="E7106" s="19" t="str">
        <f t="shared" si="661"/>
        <v>Defensives</v>
      </c>
      <c r="F7106" s="100">
        <v>1.1979999999999999E-2</v>
      </c>
      <c r="G7106" s="101">
        <v>24.885000000000002</v>
      </c>
      <c r="H7106" s="98">
        <v>0.21851000000000001</v>
      </c>
      <c r="I7106" s="20">
        <f t="shared" si="662"/>
        <v>1</v>
      </c>
      <c r="J7106" s="102">
        <f t="shared" si="663"/>
        <v>4.8141450673096236E-4</v>
      </c>
      <c r="K7106" s="102">
        <f t="shared" si="664"/>
        <v>2.2031692221452671E-3</v>
      </c>
      <c r="L7106" s="96">
        <f t="shared" si="665"/>
        <v>1.1979999999999999E-2</v>
      </c>
    </row>
    <row r="7107" spans="1:12" ht="13.95" customHeight="1" x14ac:dyDescent="0.3">
      <c r="A7107" s="94">
        <v>46112</v>
      </c>
      <c r="B7107" s="57" t="s">
        <v>194</v>
      </c>
      <c r="C7107" s="57" t="s">
        <v>113</v>
      </c>
      <c r="D7107" s="19" t="str">
        <f t="shared" si="660"/>
        <v>Defensives</v>
      </c>
      <c r="E7107" s="19" t="str">
        <f t="shared" si="661"/>
        <v>Defensives</v>
      </c>
      <c r="F7107" s="100">
        <v>1.1350000000000001E-2</v>
      </c>
      <c r="G7107" s="101">
        <v>22.166</v>
      </c>
      <c r="H7107" s="98">
        <v>0.21461</v>
      </c>
      <c r="I7107" s="20">
        <f t="shared" si="662"/>
        <v>1</v>
      </c>
      <c r="J7107" s="102">
        <f t="shared" si="663"/>
        <v>5.1204547505188133E-4</v>
      </c>
      <c r="K7107" s="102">
        <f t="shared" si="664"/>
        <v>2.3859348355243525E-3</v>
      </c>
      <c r="L7107" s="96">
        <f t="shared" si="665"/>
        <v>1.1350000000000001E-2</v>
      </c>
    </row>
    <row r="7108" spans="1:12" ht="13.95" customHeight="1" x14ac:dyDescent="0.3">
      <c r="A7108" s="94">
        <v>46142</v>
      </c>
      <c r="B7108" s="57" t="s">
        <v>194</v>
      </c>
      <c r="C7108" s="57" t="s">
        <v>113</v>
      </c>
      <c r="D7108" s="19" t="str">
        <f t="shared" si="660"/>
        <v>Defensives</v>
      </c>
      <c r="E7108" s="19" t="str">
        <f t="shared" si="661"/>
        <v>Defensives</v>
      </c>
      <c r="F7108" s="100">
        <v>1.106E-2</v>
      </c>
      <c r="G7108" s="101">
        <v>20.154</v>
      </c>
      <c r="H7108" s="98">
        <v>0.22004000000000001</v>
      </c>
      <c r="I7108" s="20">
        <f t="shared" si="662"/>
        <v>1</v>
      </c>
      <c r="J7108" s="102">
        <f t="shared" si="663"/>
        <v>5.4877443683636008E-4</v>
      </c>
      <c r="K7108" s="102">
        <f t="shared" si="664"/>
        <v>2.4939758082001455E-3</v>
      </c>
      <c r="L7108" s="96">
        <f t="shared" si="665"/>
        <v>1.106E-2</v>
      </c>
    </row>
    <row r="7109" spans="1:12" ht="13.95" customHeight="1" x14ac:dyDescent="0.3">
      <c r="A7109" s="94">
        <v>46173</v>
      </c>
      <c r="B7109" s="57" t="s">
        <v>194</v>
      </c>
      <c r="C7109" s="57" t="s">
        <v>113</v>
      </c>
      <c r="D7109" s="19" t="str">
        <f t="shared" ref="D7109:D7172" si="666">VLOOKUP(C7109,GicsMap,2,FALSE)</f>
        <v>Defensives</v>
      </c>
      <c r="E7109" s="19" t="str">
        <f t="shared" ref="E7109:E7172" si="667">IF(D7109="Cyclicals",IF(COUNTIF(GlobalList,B7109)&gt;0,"WEG &amp; Embraer","Cyclicals ex-WEG &amp; Embraer"),D7109)</f>
        <v>Defensives</v>
      </c>
      <c r="F7109" s="100">
        <v>1.017E-2</v>
      </c>
      <c r="G7109" s="101">
        <v>17.16</v>
      </c>
      <c r="H7109" s="98">
        <v>0.22119</v>
      </c>
      <c r="I7109" s="20">
        <f t="shared" ref="I7109:I7172" si="668">IF(AND(ISNUMBER(G7109),ISNUMBER(H7109),G7109&gt;=PEmin,G7109&lt;=PEmax,H7109&gt;=ROEmin,H7109&lt;=ROEmax),1,0)</f>
        <v>1</v>
      </c>
      <c r="J7109" s="102">
        <f t="shared" ref="J7109:J7172" si="669">IF(I7109=1,F7109/G7109,0)</f>
        <v>5.9265734265734262E-4</v>
      </c>
      <c r="K7109" s="102">
        <f t="shared" ref="K7109:K7172" si="670">IF(I7109=1,J7109/H7109,0)</f>
        <v>2.6794038729478849E-3</v>
      </c>
      <c r="L7109" s="96">
        <f t="shared" ref="L7109:L7172" si="671">I7109*F7109</f>
        <v>1.017E-2</v>
      </c>
    </row>
    <row r="7110" spans="1:12" ht="13.95" customHeight="1" x14ac:dyDescent="0.3">
      <c r="A7110" s="94">
        <v>46203</v>
      </c>
      <c r="B7110" s="57" t="s">
        <v>194</v>
      </c>
      <c r="C7110" s="57" t="s">
        <v>113</v>
      </c>
      <c r="D7110" s="19" t="str">
        <f t="shared" si="666"/>
        <v>Defensives</v>
      </c>
      <c r="E7110" s="19" t="str">
        <f t="shared" si="667"/>
        <v>Defensives</v>
      </c>
      <c r="F7110" s="100">
        <v>9.2399999999999999E-3</v>
      </c>
      <c r="G7110" s="101">
        <v>15.875</v>
      </c>
      <c r="H7110" s="98">
        <v>0.21695</v>
      </c>
      <c r="I7110" s="20">
        <f t="shared" si="668"/>
        <v>1</v>
      </c>
      <c r="J7110" s="102">
        <f t="shared" si="669"/>
        <v>5.8204724409448814E-4</v>
      </c>
      <c r="K7110" s="102">
        <f t="shared" si="670"/>
        <v>2.6828635358123443E-3</v>
      </c>
      <c r="L7110" s="96">
        <f t="shared" si="671"/>
        <v>9.2399999999999999E-3</v>
      </c>
    </row>
    <row r="7111" spans="1:12" ht="13.95" customHeight="1" x14ac:dyDescent="0.3">
      <c r="A7111" s="94">
        <v>46234</v>
      </c>
      <c r="B7111" s="57" t="s">
        <v>194</v>
      </c>
      <c r="C7111" s="57" t="s">
        <v>113</v>
      </c>
      <c r="D7111" s="19" t="str">
        <f t="shared" si="666"/>
        <v>Defensives</v>
      </c>
      <c r="E7111" s="19" t="str">
        <f t="shared" si="667"/>
        <v>Defensives</v>
      </c>
      <c r="F7111" s="100">
        <v>9.8200000000000006E-3</v>
      </c>
      <c r="G7111" s="101">
        <v>17.477</v>
      </c>
      <c r="H7111" s="98">
        <v>0.21701999999999999</v>
      </c>
      <c r="I7111" s="20">
        <f t="shared" si="668"/>
        <v>1</v>
      </c>
      <c r="J7111" s="102">
        <f t="shared" si="669"/>
        <v>5.6188132974766838E-4</v>
      </c>
      <c r="K7111" s="102">
        <f t="shared" si="670"/>
        <v>2.5890762590898E-3</v>
      </c>
      <c r="L7111" s="96">
        <f t="shared" si="671"/>
        <v>9.8200000000000006E-3</v>
      </c>
    </row>
    <row r="7112" spans="1:12" ht="13.95" customHeight="1" x14ac:dyDescent="0.3">
      <c r="A7112" s="94">
        <v>46265</v>
      </c>
      <c r="B7112" s="57" t="s">
        <v>194</v>
      </c>
      <c r="C7112" s="57" t="s">
        <v>113</v>
      </c>
      <c r="D7112" s="19" t="str">
        <f t="shared" si="666"/>
        <v>Defensives</v>
      </c>
      <c r="E7112" s="19" t="str">
        <f t="shared" si="667"/>
        <v>Defensives</v>
      </c>
      <c r="F7112" s="100">
        <v>1.051E-2</v>
      </c>
      <c r="G7112" s="101">
        <v>18.248999999999999</v>
      </c>
      <c r="H7112" s="98">
        <v>0.21909999999999999</v>
      </c>
      <c r="I7112" s="20">
        <f t="shared" si="668"/>
        <v>1</v>
      </c>
      <c r="J7112" s="102">
        <f t="shared" si="669"/>
        <v>5.7592196832703169E-4</v>
      </c>
      <c r="K7112" s="102">
        <f t="shared" si="670"/>
        <v>2.6285804122639514E-3</v>
      </c>
      <c r="L7112" s="96">
        <f t="shared" si="671"/>
        <v>1.051E-2</v>
      </c>
    </row>
    <row r="7113" spans="1:12" ht="13.95" customHeight="1" x14ac:dyDescent="0.3">
      <c r="A7113" s="94">
        <v>46295</v>
      </c>
      <c r="B7113" s="57" t="s">
        <v>194</v>
      </c>
      <c r="C7113" s="57" t="s">
        <v>113</v>
      </c>
      <c r="D7113" s="19" t="str">
        <f t="shared" si="666"/>
        <v>Defensives</v>
      </c>
      <c r="E7113" s="19" t="str">
        <f t="shared" si="667"/>
        <v>Defensives</v>
      </c>
      <c r="F7113" s="100">
        <v>9.2399999999999999E-3</v>
      </c>
      <c r="G7113" s="101">
        <v>16.815000000000001</v>
      </c>
      <c r="H7113" s="98">
        <v>0.22771</v>
      </c>
      <c r="I7113" s="20">
        <f t="shared" si="668"/>
        <v>1</v>
      </c>
      <c r="J7113" s="102">
        <f t="shared" si="669"/>
        <v>5.4950936663693132E-4</v>
      </c>
      <c r="K7113" s="102">
        <f t="shared" si="670"/>
        <v>2.4131982198275495E-3</v>
      </c>
      <c r="L7113" s="96">
        <f t="shared" si="671"/>
        <v>9.2399999999999999E-3</v>
      </c>
    </row>
    <row r="7114" spans="1:12" ht="13.95" customHeight="1" x14ac:dyDescent="0.3">
      <c r="A7114" s="94">
        <v>42825</v>
      </c>
      <c r="B7114" s="57" t="s">
        <v>232</v>
      </c>
      <c r="C7114" s="57" t="s">
        <v>118</v>
      </c>
      <c r="D7114" s="19" t="str">
        <f t="shared" si="666"/>
        <v>Cyclicals</v>
      </c>
      <c r="E7114" s="19" t="str">
        <f t="shared" si="667"/>
        <v>Cyclicals ex-WEG &amp; Embraer</v>
      </c>
      <c r="F7114" s="100">
        <v>6.1999999999999998E-3</v>
      </c>
      <c r="G7114" s="101">
        <v>68.537000000000006</v>
      </c>
      <c r="H7114" s="98">
        <v>2.1610000000000001E-2</v>
      </c>
      <c r="I7114" s="20">
        <f t="shared" si="668"/>
        <v>1</v>
      </c>
      <c r="J7114" s="102">
        <f t="shared" si="669"/>
        <v>9.0462086172432392E-5</v>
      </c>
      <c r="K7114" s="102">
        <f t="shared" si="670"/>
        <v>4.1861215257951124E-3</v>
      </c>
      <c r="L7114" s="96">
        <f t="shared" si="671"/>
        <v>6.1999999999999998E-3</v>
      </c>
    </row>
    <row r="7115" spans="1:12" ht="13.95" customHeight="1" x14ac:dyDescent="0.3">
      <c r="A7115" s="94">
        <v>42855</v>
      </c>
      <c r="B7115" s="57" t="s">
        <v>232</v>
      </c>
      <c r="C7115" s="57" t="s">
        <v>118</v>
      </c>
      <c r="D7115" s="19" t="str">
        <f t="shared" si="666"/>
        <v>Cyclicals</v>
      </c>
      <c r="E7115" s="19" t="str">
        <f t="shared" si="667"/>
        <v>Cyclicals ex-WEG &amp; Embraer</v>
      </c>
      <c r="F7115" s="100">
        <v>6.3200000000000001E-3</v>
      </c>
      <c r="G7115" s="101">
        <v>73.054000000000002</v>
      </c>
      <c r="H7115" s="98">
        <v>9.7999999999999997E-3</v>
      </c>
      <c r="I7115" s="20">
        <f t="shared" si="668"/>
        <v>0</v>
      </c>
      <c r="J7115" s="102">
        <f t="shared" si="669"/>
        <v>0</v>
      </c>
      <c r="K7115" s="102">
        <f t="shared" si="670"/>
        <v>0</v>
      </c>
      <c r="L7115" s="96">
        <f t="shared" si="671"/>
        <v>0</v>
      </c>
    </row>
    <row r="7116" spans="1:12" ht="13.95" customHeight="1" x14ac:dyDescent="0.3">
      <c r="A7116" s="94">
        <v>42886</v>
      </c>
      <c r="B7116" s="57" t="s">
        <v>232</v>
      </c>
      <c r="C7116" s="57" t="s">
        <v>118</v>
      </c>
      <c r="D7116" s="19" t="str">
        <f t="shared" si="666"/>
        <v>Cyclicals</v>
      </c>
      <c r="E7116" s="19" t="str">
        <f t="shared" si="667"/>
        <v>Cyclicals ex-WEG &amp; Embraer</v>
      </c>
      <c r="F7116" s="100">
        <v>6.0299999999999998E-3</v>
      </c>
      <c r="G7116" s="101">
        <v>152.46100000000001</v>
      </c>
      <c r="H7116" s="98">
        <v>7.8500000000000011E-3</v>
      </c>
      <c r="I7116" s="20">
        <f t="shared" si="668"/>
        <v>0</v>
      </c>
      <c r="J7116" s="102">
        <f t="shared" si="669"/>
        <v>0</v>
      </c>
      <c r="K7116" s="102">
        <f t="shared" si="670"/>
        <v>0</v>
      </c>
      <c r="L7116" s="96">
        <f t="shared" si="671"/>
        <v>0</v>
      </c>
    </row>
    <row r="7117" spans="1:12" ht="13.95" customHeight="1" x14ac:dyDescent="0.3">
      <c r="A7117" s="94">
        <v>42916</v>
      </c>
      <c r="B7117" s="57" t="s">
        <v>232</v>
      </c>
      <c r="C7117" s="57" t="s">
        <v>118</v>
      </c>
      <c r="D7117" s="19" t="str">
        <f t="shared" si="666"/>
        <v>Cyclicals</v>
      </c>
      <c r="E7117" s="19" t="str">
        <f t="shared" si="667"/>
        <v>Cyclicals ex-WEG &amp; Embraer</v>
      </c>
      <c r="F7117" s="100">
        <v>6.2700000000000004E-3</v>
      </c>
      <c r="G7117" s="101">
        <v>154.464</v>
      </c>
      <c r="H7117" s="98">
        <v>1.3639999999999999E-2</v>
      </c>
      <c r="I7117" s="20">
        <f t="shared" si="668"/>
        <v>0</v>
      </c>
      <c r="J7117" s="102">
        <f t="shared" si="669"/>
        <v>0</v>
      </c>
      <c r="K7117" s="102">
        <f t="shared" si="670"/>
        <v>0</v>
      </c>
      <c r="L7117" s="96">
        <f t="shared" si="671"/>
        <v>0</v>
      </c>
    </row>
    <row r="7118" spans="1:12" ht="13.95" customHeight="1" x14ac:dyDescent="0.3">
      <c r="A7118" s="94">
        <v>42947</v>
      </c>
      <c r="B7118" s="57" t="s">
        <v>232</v>
      </c>
      <c r="C7118" s="57" t="s">
        <v>118</v>
      </c>
      <c r="D7118" s="19" t="str">
        <f t="shared" si="666"/>
        <v>Cyclicals</v>
      </c>
      <c r="E7118" s="19" t="str">
        <f t="shared" si="667"/>
        <v>Cyclicals ex-WEG &amp; Embraer</v>
      </c>
      <c r="F7118" s="100">
        <v>7.0599999999999986E-3</v>
      </c>
      <c r="G7118" s="101">
        <v>117.449</v>
      </c>
      <c r="H7118" s="98">
        <v>1.9720000000000001E-2</v>
      </c>
      <c r="I7118" s="20">
        <f t="shared" si="668"/>
        <v>0</v>
      </c>
      <c r="J7118" s="102">
        <f t="shared" si="669"/>
        <v>0</v>
      </c>
      <c r="K7118" s="102">
        <f t="shared" si="670"/>
        <v>0</v>
      </c>
      <c r="L7118" s="96">
        <f t="shared" si="671"/>
        <v>0</v>
      </c>
    </row>
    <row r="7119" spans="1:12" ht="13.95" customHeight="1" x14ac:dyDescent="0.3">
      <c r="A7119" s="94">
        <v>42978</v>
      </c>
      <c r="B7119" s="57" t="s">
        <v>232</v>
      </c>
      <c r="C7119" s="57" t="s">
        <v>118</v>
      </c>
      <c r="D7119" s="19" t="str">
        <f t="shared" si="666"/>
        <v>Cyclicals</v>
      </c>
      <c r="E7119" s="19" t="str">
        <f t="shared" si="667"/>
        <v>Cyclicals ex-WEG &amp; Embraer</v>
      </c>
      <c r="F7119" s="100">
        <v>6.5799999999999999E-3</v>
      </c>
      <c r="G7119" s="101">
        <v>79.745999999999995</v>
      </c>
      <c r="H7119" s="98">
        <v>2.7220000000000001E-2</v>
      </c>
      <c r="I7119" s="20">
        <f t="shared" si="668"/>
        <v>1</v>
      </c>
      <c r="J7119" s="102">
        <f t="shared" si="669"/>
        <v>8.2511975522283257E-5</v>
      </c>
      <c r="K7119" s="102">
        <f t="shared" si="670"/>
        <v>3.0312996150728602E-3</v>
      </c>
      <c r="L7119" s="96">
        <f t="shared" si="671"/>
        <v>6.5799999999999999E-3</v>
      </c>
    </row>
    <row r="7120" spans="1:12" ht="13.95" customHeight="1" x14ac:dyDescent="0.3">
      <c r="A7120" s="94">
        <v>43008</v>
      </c>
      <c r="B7120" s="57" t="s">
        <v>232</v>
      </c>
      <c r="C7120" s="57" t="s">
        <v>118</v>
      </c>
      <c r="D7120" s="19" t="str">
        <f t="shared" si="666"/>
        <v>Cyclicals</v>
      </c>
      <c r="E7120" s="19" t="str">
        <f t="shared" si="667"/>
        <v>Cyclicals ex-WEG &amp; Embraer</v>
      </c>
      <c r="F7120" s="100">
        <v>8.5199999999999998E-3</v>
      </c>
      <c r="G7120" s="101">
        <v>90.902000000000001</v>
      </c>
      <c r="H7120" s="98">
        <v>2.6030000000000001E-2</v>
      </c>
      <c r="I7120" s="20">
        <f t="shared" si="668"/>
        <v>1</v>
      </c>
      <c r="J7120" s="102">
        <f t="shared" si="669"/>
        <v>9.3727310730236957E-5</v>
      </c>
      <c r="K7120" s="102">
        <f t="shared" si="670"/>
        <v>3.6007418643963485E-3</v>
      </c>
      <c r="L7120" s="96">
        <f t="shared" si="671"/>
        <v>8.5199999999999998E-3</v>
      </c>
    </row>
    <row r="7121" spans="1:12" ht="13.95" customHeight="1" x14ac:dyDescent="0.3">
      <c r="A7121" s="94">
        <v>43039</v>
      </c>
      <c r="B7121" s="57" t="s">
        <v>232</v>
      </c>
      <c r="C7121" s="57" t="s">
        <v>118</v>
      </c>
      <c r="D7121" s="19" t="str">
        <f t="shared" si="666"/>
        <v>Cyclicals</v>
      </c>
      <c r="E7121" s="19" t="str">
        <f t="shared" si="667"/>
        <v>Cyclicals ex-WEG &amp; Embraer</v>
      </c>
      <c r="F7121" s="100">
        <v>1.1209999999999999E-2</v>
      </c>
      <c r="G7121" s="101">
        <v>66.653999999999996</v>
      </c>
      <c r="H7121" s="98">
        <v>3.7629999999999997E-2</v>
      </c>
      <c r="I7121" s="20">
        <f t="shared" si="668"/>
        <v>1</v>
      </c>
      <c r="J7121" s="102">
        <f t="shared" si="669"/>
        <v>1.6818195457136856E-4</v>
      </c>
      <c r="K7121" s="102">
        <f t="shared" si="670"/>
        <v>4.4693583463026459E-3</v>
      </c>
      <c r="L7121" s="96">
        <f t="shared" si="671"/>
        <v>1.1209999999999999E-2</v>
      </c>
    </row>
    <row r="7122" spans="1:12" ht="13.95" customHeight="1" x14ac:dyDescent="0.3">
      <c r="A7122" s="94">
        <v>43069</v>
      </c>
      <c r="B7122" s="57" t="s">
        <v>232</v>
      </c>
      <c r="C7122" s="57" t="s">
        <v>118</v>
      </c>
      <c r="D7122" s="19" t="str">
        <f t="shared" si="666"/>
        <v>Cyclicals</v>
      </c>
      <c r="E7122" s="19" t="str">
        <f t="shared" si="667"/>
        <v>Cyclicals ex-WEG &amp; Embraer</v>
      </c>
      <c r="F7122" s="100">
        <v>1.205E-2</v>
      </c>
      <c r="G7122" s="101">
        <v>49.591999999999999</v>
      </c>
      <c r="H7122" s="98">
        <v>4.9939999999999998E-2</v>
      </c>
      <c r="I7122" s="20">
        <f t="shared" si="668"/>
        <v>1</v>
      </c>
      <c r="J7122" s="102">
        <f t="shared" si="669"/>
        <v>2.4298273915147604E-4</v>
      </c>
      <c r="K7122" s="102">
        <f t="shared" si="670"/>
        <v>4.8654933750796169E-3</v>
      </c>
      <c r="L7122" s="96">
        <f t="shared" si="671"/>
        <v>1.205E-2</v>
      </c>
    </row>
    <row r="7123" spans="1:12" ht="13.95" customHeight="1" x14ac:dyDescent="0.3">
      <c r="A7123" s="94">
        <v>43100</v>
      </c>
      <c r="B7123" s="57" t="s">
        <v>232</v>
      </c>
      <c r="C7123" s="57" t="s">
        <v>118</v>
      </c>
      <c r="D7123" s="19" t="str">
        <f t="shared" si="666"/>
        <v>Cyclicals</v>
      </c>
      <c r="E7123" s="19" t="str">
        <f t="shared" si="667"/>
        <v>Cyclicals ex-WEG &amp; Embraer</v>
      </c>
      <c r="F7123" s="100">
        <v>1.12E-2</v>
      </c>
      <c r="G7123" s="101">
        <v>43.746000000000002</v>
      </c>
      <c r="H7123" s="98">
        <v>6.0630000000000003E-2</v>
      </c>
      <c r="I7123" s="20">
        <f t="shared" si="668"/>
        <v>1</v>
      </c>
      <c r="J7123" s="102">
        <f t="shared" si="669"/>
        <v>2.5602340785443238E-4</v>
      </c>
      <c r="K7123" s="102">
        <f t="shared" si="670"/>
        <v>4.2227182558870584E-3</v>
      </c>
      <c r="L7123" s="96">
        <f t="shared" si="671"/>
        <v>1.12E-2</v>
      </c>
    </row>
    <row r="7124" spans="1:12" ht="13.95" customHeight="1" x14ac:dyDescent="0.3">
      <c r="A7124" s="94">
        <v>43131</v>
      </c>
      <c r="B7124" s="57" t="s">
        <v>232</v>
      </c>
      <c r="C7124" s="57" t="s">
        <v>118</v>
      </c>
      <c r="D7124" s="19" t="str">
        <f t="shared" si="666"/>
        <v>Cyclicals</v>
      </c>
      <c r="E7124" s="19" t="str">
        <f t="shared" si="667"/>
        <v>Cyclicals ex-WEG &amp; Embraer</v>
      </c>
      <c r="F7124" s="100">
        <v>1.112E-2</v>
      </c>
      <c r="G7124" s="101">
        <v>42.856999999999999</v>
      </c>
      <c r="H7124" s="98">
        <v>6.5079999999999999E-2</v>
      </c>
      <c r="I7124" s="20">
        <f t="shared" si="668"/>
        <v>1</v>
      </c>
      <c r="J7124" s="102">
        <f t="shared" si="669"/>
        <v>2.5946753155843853E-4</v>
      </c>
      <c r="K7124" s="102">
        <f t="shared" si="670"/>
        <v>3.9869012224713974E-3</v>
      </c>
      <c r="L7124" s="96">
        <f t="shared" si="671"/>
        <v>1.112E-2</v>
      </c>
    </row>
    <row r="7125" spans="1:12" ht="13.95" customHeight="1" x14ac:dyDescent="0.3">
      <c r="A7125" s="94">
        <v>43159</v>
      </c>
      <c r="B7125" s="57" t="s">
        <v>232</v>
      </c>
      <c r="C7125" s="57" t="s">
        <v>118</v>
      </c>
      <c r="D7125" s="19" t="str">
        <f t="shared" si="666"/>
        <v>Cyclicals</v>
      </c>
      <c r="E7125" s="19" t="str">
        <f t="shared" si="667"/>
        <v>Cyclicals ex-WEG &amp; Embraer</v>
      </c>
      <c r="F7125" s="100">
        <v>1.085E-2</v>
      </c>
      <c r="G7125" s="101">
        <v>45.061999999999998</v>
      </c>
      <c r="H7125" s="98">
        <v>4.8300000000000003E-2</v>
      </c>
      <c r="I7125" s="20">
        <f t="shared" si="668"/>
        <v>1</v>
      </c>
      <c r="J7125" s="102">
        <f t="shared" si="669"/>
        <v>2.4077937064488929E-4</v>
      </c>
      <c r="K7125" s="102">
        <f t="shared" si="670"/>
        <v>4.9850801375753472E-3</v>
      </c>
      <c r="L7125" s="96">
        <f t="shared" si="671"/>
        <v>1.085E-2</v>
      </c>
    </row>
    <row r="7126" spans="1:12" ht="13.95" customHeight="1" x14ac:dyDescent="0.3">
      <c r="A7126" s="94">
        <v>43190</v>
      </c>
      <c r="B7126" s="57" t="s">
        <v>232</v>
      </c>
      <c r="C7126" s="57" t="s">
        <v>118</v>
      </c>
      <c r="D7126" s="19" t="str">
        <f t="shared" si="666"/>
        <v>Cyclicals</v>
      </c>
      <c r="E7126" s="19" t="str">
        <f t="shared" si="667"/>
        <v>Cyclicals ex-WEG &amp; Embraer</v>
      </c>
      <c r="F7126" s="100">
        <v>1.025E-2</v>
      </c>
      <c r="G7126" s="101">
        <v>42.45</v>
      </c>
      <c r="H7126" s="98">
        <v>3.5880000000000002E-2</v>
      </c>
      <c r="I7126" s="20">
        <f t="shared" si="668"/>
        <v>1</v>
      </c>
      <c r="J7126" s="102">
        <f t="shared" si="669"/>
        <v>2.4146054181389869E-4</v>
      </c>
      <c r="K7126" s="102">
        <f t="shared" si="670"/>
        <v>6.7296695042892603E-3</v>
      </c>
      <c r="L7126" s="96">
        <f t="shared" si="671"/>
        <v>1.025E-2</v>
      </c>
    </row>
    <row r="7127" spans="1:12" ht="13.95" customHeight="1" x14ac:dyDescent="0.3">
      <c r="A7127" s="94">
        <v>43220</v>
      </c>
      <c r="B7127" s="57" t="s">
        <v>232</v>
      </c>
      <c r="C7127" s="57" t="s">
        <v>118</v>
      </c>
      <c r="D7127" s="19" t="str">
        <f t="shared" si="666"/>
        <v>Cyclicals</v>
      </c>
      <c r="E7127" s="19" t="str">
        <f t="shared" si="667"/>
        <v>Cyclicals ex-WEG &amp; Embraer</v>
      </c>
      <c r="F7127" s="100">
        <v>1.189E-2</v>
      </c>
      <c r="G7127" s="101">
        <v>44.021000000000001</v>
      </c>
      <c r="H7127" s="98">
        <v>4.2819999999999997E-2</v>
      </c>
      <c r="I7127" s="20">
        <f t="shared" si="668"/>
        <v>1</v>
      </c>
      <c r="J7127" s="102">
        <f t="shared" si="669"/>
        <v>2.7009836214533973E-4</v>
      </c>
      <c r="K7127" s="102">
        <f t="shared" si="670"/>
        <v>6.3077618436557627E-3</v>
      </c>
      <c r="L7127" s="96">
        <f t="shared" si="671"/>
        <v>1.189E-2</v>
      </c>
    </row>
    <row r="7128" spans="1:12" ht="13.95" customHeight="1" x14ac:dyDescent="0.3">
      <c r="A7128" s="94">
        <v>43251</v>
      </c>
      <c r="B7128" s="57" t="s">
        <v>232</v>
      </c>
      <c r="C7128" s="57" t="s">
        <v>118</v>
      </c>
      <c r="D7128" s="19" t="str">
        <f t="shared" si="666"/>
        <v>Cyclicals</v>
      </c>
      <c r="E7128" s="19" t="str">
        <f t="shared" si="667"/>
        <v>Cyclicals ex-WEG &amp; Embraer</v>
      </c>
      <c r="F7128" s="100">
        <v>1.213E-2</v>
      </c>
      <c r="G7128" s="101">
        <v>37.838999999999999</v>
      </c>
      <c r="H7128" s="98">
        <v>6.7269999999999996E-2</v>
      </c>
      <c r="I7128" s="20">
        <f t="shared" si="668"/>
        <v>1</v>
      </c>
      <c r="J7128" s="102">
        <f t="shared" si="669"/>
        <v>3.2056872538914878E-4</v>
      </c>
      <c r="K7128" s="102">
        <f t="shared" si="670"/>
        <v>4.7654039748647068E-3</v>
      </c>
      <c r="L7128" s="96">
        <f t="shared" si="671"/>
        <v>1.213E-2</v>
      </c>
    </row>
    <row r="7129" spans="1:12" ht="13.95" customHeight="1" x14ac:dyDescent="0.3">
      <c r="A7129" s="94">
        <v>43281</v>
      </c>
      <c r="B7129" s="57" t="s">
        <v>232</v>
      </c>
      <c r="C7129" s="57" t="s">
        <v>118</v>
      </c>
      <c r="D7129" s="19" t="str">
        <f t="shared" si="666"/>
        <v>Cyclicals</v>
      </c>
      <c r="E7129" s="19" t="str">
        <f t="shared" si="667"/>
        <v>Cyclicals ex-WEG &amp; Embraer</v>
      </c>
      <c r="F7129" s="100">
        <v>1.282E-2</v>
      </c>
      <c r="G7129" s="101">
        <v>38.170999999999999</v>
      </c>
      <c r="H7129" s="98">
        <v>7.961E-2</v>
      </c>
      <c r="I7129" s="20">
        <f t="shared" si="668"/>
        <v>1</v>
      </c>
      <c r="J7129" s="102">
        <f t="shared" si="669"/>
        <v>3.3585706426344608E-4</v>
      </c>
      <c r="K7129" s="102">
        <f t="shared" si="670"/>
        <v>4.2187798550866237E-3</v>
      </c>
      <c r="L7129" s="96">
        <f t="shared" si="671"/>
        <v>1.282E-2</v>
      </c>
    </row>
    <row r="7130" spans="1:12" ht="13.95" customHeight="1" x14ac:dyDescent="0.3">
      <c r="A7130" s="94">
        <v>43312</v>
      </c>
      <c r="B7130" s="57" t="s">
        <v>232</v>
      </c>
      <c r="C7130" s="57" t="s">
        <v>118</v>
      </c>
      <c r="D7130" s="19" t="str">
        <f t="shared" si="666"/>
        <v>Cyclicals</v>
      </c>
      <c r="E7130" s="19" t="str">
        <f t="shared" si="667"/>
        <v>Cyclicals ex-WEG &amp; Embraer</v>
      </c>
      <c r="F7130" s="100">
        <v>1.2630000000000001E-2</v>
      </c>
      <c r="G7130" s="101">
        <v>38.161000000000001</v>
      </c>
      <c r="H7130" s="98">
        <v>8.5089999999999999E-2</v>
      </c>
      <c r="I7130" s="20">
        <f t="shared" si="668"/>
        <v>1</v>
      </c>
      <c r="J7130" s="102">
        <f t="shared" si="669"/>
        <v>3.3096616964964229E-4</v>
      </c>
      <c r="K7130" s="102">
        <f t="shared" si="670"/>
        <v>3.8896012416223093E-3</v>
      </c>
      <c r="L7130" s="96">
        <f t="shared" si="671"/>
        <v>1.2630000000000001E-2</v>
      </c>
    </row>
    <row r="7131" spans="1:12" ht="13.95" customHeight="1" x14ac:dyDescent="0.3">
      <c r="A7131" s="94">
        <v>43343</v>
      </c>
      <c r="B7131" s="57" t="s">
        <v>232</v>
      </c>
      <c r="C7131" s="57" t="s">
        <v>118</v>
      </c>
      <c r="D7131" s="19" t="str">
        <f t="shared" si="666"/>
        <v>Cyclicals</v>
      </c>
      <c r="E7131" s="19" t="str">
        <f t="shared" si="667"/>
        <v>Cyclicals ex-WEG &amp; Embraer</v>
      </c>
      <c r="F7131" s="100">
        <v>1.2433E-2</v>
      </c>
      <c r="G7131" s="101">
        <v>38.719000000000001</v>
      </c>
      <c r="H7131" s="98">
        <v>9.2989999999999989E-2</v>
      </c>
      <c r="I7131" s="20">
        <f t="shared" si="668"/>
        <v>1</v>
      </c>
      <c r="J7131" s="102">
        <f t="shared" si="669"/>
        <v>3.2110849970298815E-4</v>
      </c>
      <c r="K7131" s="102">
        <f t="shared" si="670"/>
        <v>3.4531508732443079E-3</v>
      </c>
      <c r="L7131" s="96">
        <f t="shared" si="671"/>
        <v>1.2433E-2</v>
      </c>
    </row>
    <row r="7132" spans="1:12" ht="13.95" customHeight="1" x14ac:dyDescent="0.3">
      <c r="A7132" s="94">
        <v>43373</v>
      </c>
      <c r="B7132" s="57" t="s">
        <v>232</v>
      </c>
      <c r="C7132" s="57" t="s">
        <v>118</v>
      </c>
      <c r="D7132" s="19" t="str">
        <f t="shared" si="666"/>
        <v>Cyclicals</v>
      </c>
      <c r="E7132" s="19" t="str">
        <f t="shared" si="667"/>
        <v>Cyclicals ex-WEG &amp; Embraer</v>
      </c>
      <c r="F7132" s="100">
        <v>1.2668E-2</v>
      </c>
      <c r="G7132" s="101">
        <v>36.091000000000001</v>
      </c>
      <c r="H7132" s="98">
        <v>0.10405</v>
      </c>
      <c r="I7132" s="20">
        <f t="shared" si="668"/>
        <v>1</v>
      </c>
      <c r="J7132" s="102">
        <f t="shared" si="669"/>
        <v>3.510016347565875E-4</v>
      </c>
      <c r="K7132" s="102">
        <f t="shared" si="670"/>
        <v>3.3733938948254443E-3</v>
      </c>
      <c r="L7132" s="96">
        <f t="shared" si="671"/>
        <v>1.2668E-2</v>
      </c>
    </row>
    <row r="7133" spans="1:12" ht="13.95" customHeight="1" x14ac:dyDescent="0.3">
      <c r="A7133" s="94">
        <v>43404</v>
      </c>
      <c r="B7133" s="57" t="s">
        <v>232</v>
      </c>
      <c r="C7133" s="57" t="s">
        <v>118</v>
      </c>
      <c r="D7133" s="19" t="str">
        <f t="shared" si="666"/>
        <v>Cyclicals</v>
      </c>
      <c r="E7133" s="19" t="str">
        <f t="shared" si="667"/>
        <v>Cyclicals ex-WEG &amp; Embraer</v>
      </c>
      <c r="F7133" s="100">
        <v>1.2786E-2</v>
      </c>
      <c r="G7133" s="101">
        <v>36.752000000000002</v>
      </c>
      <c r="H7133" s="98">
        <v>0.11283</v>
      </c>
      <c r="I7133" s="20">
        <f t="shared" si="668"/>
        <v>1</v>
      </c>
      <c r="J7133" s="102">
        <f t="shared" si="669"/>
        <v>3.4789943404440576E-4</v>
      </c>
      <c r="K7133" s="102">
        <f t="shared" si="670"/>
        <v>3.0833947890136111E-3</v>
      </c>
      <c r="L7133" s="96">
        <f t="shared" si="671"/>
        <v>1.2786E-2</v>
      </c>
    </row>
    <row r="7134" spans="1:12" ht="13.95" customHeight="1" x14ac:dyDescent="0.3">
      <c r="A7134" s="94">
        <v>43434</v>
      </c>
      <c r="B7134" s="57" t="s">
        <v>232</v>
      </c>
      <c r="C7134" s="57" t="s">
        <v>118</v>
      </c>
      <c r="D7134" s="19" t="str">
        <f t="shared" si="666"/>
        <v>Cyclicals</v>
      </c>
      <c r="E7134" s="19" t="str">
        <f t="shared" si="667"/>
        <v>Cyclicals ex-WEG &amp; Embraer</v>
      </c>
      <c r="F7134" s="100">
        <v>1.3105E-2</v>
      </c>
      <c r="G7134" s="101">
        <v>37.744999999999997</v>
      </c>
      <c r="H7134" s="98">
        <v>0.12010999999999999</v>
      </c>
      <c r="I7134" s="20">
        <f t="shared" si="668"/>
        <v>1</v>
      </c>
      <c r="J7134" s="102">
        <f t="shared" si="669"/>
        <v>3.471983044111803E-4</v>
      </c>
      <c r="K7134" s="102">
        <f t="shared" si="670"/>
        <v>2.8906694231219743E-3</v>
      </c>
      <c r="L7134" s="96">
        <f t="shared" si="671"/>
        <v>1.3105E-2</v>
      </c>
    </row>
    <row r="7135" spans="1:12" ht="13.95" customHeight="1" x14ac:dyDescent="0.3">
      <c r="A7135" s="94">
        <v>43465</v>
      </c>
      <c r="B7135" s="57" t="s">
        <v>232</v>
      </c>
      <c r="C7135" s="57" t="s">
        <v>118</v>
      </c>
      <c r="D7135" s="19" t="str">
        <f t="shared" si="666"/>
        <v>Cyclicals</v>
      </c>
      <c r="E7135" s="19" t="str">
        <f t="shared" si="667"/>
        <v>Cyclicals ex-WEG &amp; Embraer</v>
      </c>
      <c r="F7135" s="100">
        <v>1.3112E-2</v>
      </c>
      <c r="G7135" s="101">
        <v>35.078000000000003</v>
      </c>
      <c r="H7135" s="98">
        <v>0.12117</v>
      </c>
      <c r="I7135" s="20">
        <f t="shared" si="668"/>
        <v>1</v>
      </c>
      <c r="J7135" s="102">
        <f t="shared" si="669"/>
        <v>3.7379554136495808E-4</v>
      </c>
      <c r="K7135" s="102">
        <f t="shared" si="670"/>
        <v>3.084885213872725E-3</v>
      </c>
      <c r="L7135" s="96">
        <f t="shared" si="671"/>
        <v>1.3112E-2</v>
      </c>
    </row>
    <row r="7136" spans="1:12" ht="13.95" customHeight="1" x14ac:dyDescent="0.3">
      <c r="A7136" s="94">
        <v>43496</v>
      </c>
      <c r="B7136" s="57" t="s">
        <v>232</v>
      </c>
      <c r="C7136" s="57" t="s">
        <v>118</v>
      </c>
      <c r="D7136" s="19" t="str">
        <f t="shared" si="666"/>
        <v>Cyclicals</v>
      </c>
      <c r="E7136" s="19" t="str">
        <f t="shared" si="667"/>
        <v>Cyclicals ex-WEG &amp; Embraer</v>
      </c>
      <c r="F7136" s="100">
        <v>1.3913E-2</v>
      </c>
      <c r="G7136" s="101">
        <v>37.914999999999999</v>
      </c>
      <c r="H7136" s="98">
        <v>0.12027</v>
      </c>
      <c r="I7136" s="20">
        <f t="shared" si="668"/>
        <v>1</v>
      </c>
      <c r="J7136" s="102">
        <f t="shared" si="669"/>
        <v>3.6695239351180271E-4</v>
      </c>
      <c r="K7136" s="102">
        <f t="shared" si="670"/>
        <v>3.0510717012704972E-3</v>
      </c>
      <c r="L7136" s="96">
        <f t="shared" si="671"/>
        <v>1.3913E-2</v>
      </c>
    </row>
    <row r="7137" spans="1:12" ht="13.95" customHeight="1" x14ac:dyDescent="0.3">
      <c r="A7137" s="94">
        <v>43524</v>
      </c>
      <c r="B7137" s="57" t="s">
        <v>232</v>
      </c>
      <c r="C7137" s="57" t="s">
        <v>118</v>
      </c>
      <c r="D7137" s="19" t="str">
        <f t="shared" si="666"/>
        <v>Cyclicals</v>
      </c>
      <c r="E7137" s="19" t="str">
        <f t="shared" si="667"/>
        <v>Cyclicals ex-WEG &amp; Embraer</v>
      </c>
      <c r="F7137" s="100">
        <v>1.4138E-2</v>
      </c>
      <c r="G7137" s="101">
        <v>34.771999999999998</v>
      </c>
      <c r="H7137" s="98">
        <v>0.12399</v>
      </c>
      <c r="I7137" s="20">
        <f t="shared" si="668"/>
        <v>1</v>
      </c>
      <c r="J7137" s="102">
        <f t="shared" si="669"/>
        <v>4.0659151041067524E-4</v>
      </c>
      <c r="K7137" s="102">
        <f t="shared" si="670"/>
        <v>3.2792282475254072E-3</v>
      </c>
      <c r="L7137" s="96">
        <f t="shared" si="671"/>
        <v>1.4138E-2</v>
      </c>
    </row>
    <row r="7138" spans="1:12" ht="13.95" customHeight="1" x14ac:dyDescent="0.3">
      <c r="A7138" s="94">
        <v>43555</v>
      </c>
      <c r="B7138" s="57" t="s">
        <v>232</v>
      </c>
      <c r="C7138" s="57" t="s">
        <v>118</v>
      </c>
      <c r="D7138" s="19" t="str">
        <f t="shared" si="666"/>
        <v>Cyclicals</v>
      </c>
      <c r="E7138" s="19" t="str">
        <f t="shared" si="667"/>
        <v>Cyclicals ex-WEG &amp; Embraer</v>
      </c>
      <c r="F7138" s="100">
        <v>1.3950000000000001E-2</v>
      </c>
      <c r="G7138" s="101">
        <v>32.776000000000003</v>
      </c>
      <c r="H7138" s="98">
        <v>0.10242999999999999</v>
      </c>
      <c r="I7138" s="20">
        <f t="shared" si="668"/>
        <v>1</v>
      </c>
      <c r="J7138" s="102">
        <f t="shared" si="669"/>
        <v>4.2561630461313151E-4</v>
      </c>
      <c r="K7138" s="102">
        <f t="shared" si="670"/>
        <v>4.1551918833655326E-3</v>
      </c>
      <c r="L7138" s="96">
        <f t="shared" si="671"/>
        <v>1.3950000000000001E-2</v>
      </c>
    </row>
    <row r="7139" spans="1:12" ht="13.95" customHeight="1" x14ac:dyDescent="0.3">
      <c r="A7139" s="94">
        <v>43585</v>
      </c>
      <c r="B7139" s="57" t="s">
        <v>232</v>
      </c>
      <c r="C7139" s="57" t="s">
        <v>118</v>
      </c>
      <c r="D7139" s="19" t="str">
        <f t="shared" si="666"/>
        <v>Cyclicals</v>
      </c>
      <c r="E7139" s="19" t="str">
        <f t="shared" si="667"/>
        <v>Cyclicals ex-WEG &amp; Embraer</v>
      </c>
      <c r="F7139" s="100">
        <v>1.3091999999999999E-2</v>
      </c>
      <c r="G7139" s="101">
        <v>28.966000000000001</v>
      </c>
      <c r="H7139" s="98">
        <v>0.13749</v>
      </c>
      <c r="I7139" s="20">
        <f t="shared" si="668"/>
        <v>1</v>
      </c>
      <c r="J7139" s="102">
        <f t="shared" si="669"/>
        <v>4.5197818131602563E-4</v>
      </c>
      <c r="K7139" s="102">
        <f t="shared" si="670"/>
        <v>3.2873531261620893E-3</v>
      </c>
      <c r="L7139" s="96">
        <f t="shared" si="671"/>
        <v>1.3091999999999999E-2</v>
      </c>
    </row>
    <row r="7140" spans="1:12" ht="13.95" customHeight="1" x14ac:dyDescent="0.3">
      <c r="A7140" s="94">
        <v>43616</v>
      </c>
      <c r="B7140" s="57" t="s">
        <v>232</v>
      </c>
      <c r="C7140" s="57" t="s">
        <v>118</v>
      </c>
      <c r="D7140" s="19" t="str">
        <f t="shared" si="666"/>
        <v>Cyclicals</v>
      </c>
      <c r="E7140" s="19" t="str">
        <f t="shared" si="667"/>
        <v>Cyclicals ex-WEG &amp; Embraer</v>
      </c>
      <c r="F7140" s="100">
        <v>1.3442000000000001E-2</v>
      </c>
      <c r="G7140" s="101">
        <v>31.39</v>
      </c>
      <c r="H7140" s="98">
        <v>0.14218</v>
      </c>
      <c r="I7140" s="20">
        <f t="shared" si="668"/>
        <v>1</v>
      </c>
      <c r="J7140" s="102">
        <f t="shared" si="669"/>
        <v>4.2822554953806947E-4</v>
      </c>
      <c r="K7140" s="102">
        <f t="shared" si="670"/>
        <v>3.0118550396544485E-3</v>
      </c>
      <c r="L7140" s="96">
        <f t="shared" si="671"/>
        <v>1.3442000000000001E-2</v>
      </c>
    </row>
    <row r="7141" spans="1:12" ht="13.95" customHeight="1" x14ac:dyDescent="0.3">
      <c r="A7141" s="94">
        <v>43646</v>
      </c>
      <c r="B7141" s="57" t="s">
        <v>232</v>
      </c>
      <c r="C7141" s="57" t="s">
        <v>118</v>
      </c>
      <c r="D7141" s="19" t="str">
        <f t="shared" si="666"/>
        <v>Cyclicals</v>
      </c>
      <c r="E7141" s="19" t="str">
        <f t="shared" si="667"/>
        <v>Cyclicals ex-WEG &amp; Embraer</v>
      </c>
      <c r="F7141" s="100">
        <v>1.3849999999999999E-2</v>
      </c>
      <c r="G7141" s="101">
        <v>33.384</v>
      </c>
      <c r="H7141" s="98">
        <v>0.14849999999999999</v>
      </c>
      <c r="I7141" s="20">
        <f t="shared" si="668"/>
        <v>1</v>
      </c>
      <c r="J7141" s="102">
        <f t="shared" si="669"/>
        <v>4.1486939851425832E-4</v>
      </c>
      <c r="K7141" s="102">
        <f t="shared" si="670"/>
        <v>2.793733323328339E-3</v>
      </c>
      <c r="L7141" s="96">
        <f t="shared" si="671"/>
        <v>1.3849999999999999E-2</v>
      </c>
    </row>
    <row r="7142" spans="1:12" ht="13.95" customHeight="1" x14ac:dyDescent="0.3">
      <c r="A7142" s="94">
        <v>43677</v>
      </c>
      <c r="B7142" s="57" t="s">
        <v>232</v>
      </c>
      <c r="C7142" s="57" t="s">
        <v>118</v>
      </c>
      <c r="D7142" s="19" t="str">
        <f t="shared" si="666"/>
        <v>Cyclicals</v>
      </c>
      <c r="E7142" s="19" t="str">
        <f t="shared" si="667"/>
        <v>Cyclicals ex-WEG &amp; Embraer</v>
      </c>
      <c r="F7142" s="100">
        <v>1.4463E-2</v>
      </c>
      <c r="G7142" s="101">
        <v>33.271999999999998</v>
      </c>
      <c r="H7142" s="98">
        <v>0.14277999999999999</v>
      </c>
      <c r="I7142" s="20">
        <f t="shared" si="668"/>
        <v>1</v>
      </c>
      <c r="J7142" s="102">
        <f t="shared" si="669"/>
        <v>4.3468982928588604E-4</v>
      </c>
      <c r="K7142" s="102">
        <f t="shared" si="670"/>
        <v>3.0444728203241774E-3</v>
      </c>
      <c r="L7142" s="96">
        <f t="shared" si="671"/>
        <v>1.4463E-2</v>
      </c>
    </row>
    <row r="7143" spans="1:12" ht="13.95" customHeight="1" x14ac:dyDescent="0.3">
      <c r="A7143" s="94">
        <v>43708</v>
      </c>
      <c r="B7143" s="57" t="s">
        <v>232</v>
      </c>
      <c r="C7143" s="57" t="s">
        <v>118</v>
      </c>
      <c r="D7143" s="19" t="str">
        <f t="shared" si="666"/>
        <v>Cyclicals</v>
      </c>
      <c r="E7143" s="19" t="str">
        <f t="shared" si="667"/>
        <v>Cyclicals ex-WEG &amp; Embraer</v>
      </c>
      <c r="F7143" s="100">
        <v>1.3318999999999999E-2</v>
      </c>
      <c r="G7143" s="101">
        <v>31.818000000000001</v>
      </c>
      <c r="H7143" s="98">
        <v>0.15124000000000001</v>
      </c>
      <c r="I7143" s="20">
        <f t="shared" si="668"/>
        <v>1</v>
      </c>
      <c r="J7143" s="102">
        <f t="shared" si="669"/>
        <v>4.1859953485448483E-4</v>
      </c>
      <c r="K7143" s="102">
        <f t="shared" si="670"/>
        <v>2.7677832243750648E-3</v>
      </c>
      <c r="L7143" s="96">
        <f t="shared" si="671"/>
        <v>1.3318999999999999E-2</v>
      </c>
    </row>
    <row r="7144" spans="1:12" ht="13.95" customHeight="1" x14ac:dyDescent="0.3">
      <c r="A7144" s="94">
        <v>43738</v>
      </c>
      <c r="B7144" s="57" t="s">
        <v>232</v>
      </c>
      <c r="C7144" s="57" t="s">
        <v>118</v>
      </c>
      <c r="D7144" s="19" t="str">
        <f t="shared" si="666"/>
        <v>Cyclicals</v>
      </c>
      <c r="E7144" s="19" t="str">
        <f t="shared" si="667"/>
        <v>Cyclicals ex-WEG &amp; Embraer</v>
      </c>
      <c r="F7144" s="100">
        <v>1.4267999999999999E-2</v>
      </c>
      <c r="G7144" s="101">
        <v>33.398000000000003</v>
      </c>
      <c r="H7144" s="98">
        <v>0.16372999999999999</v>
      </c>
      <c r="I7144" s="20">
        <f t="shared" si="668"/>
        <v>1</v>
      </c>
      <c r="J7144" s="102">
        <f t="shared" si="669"/>
        <v>4.2721121025211085E-4</v>
      </c>
      <c r="K7144" s="102">
        <f t="shared" si="670"/>
        <v>2.6092421074458616E-3</v>
      </c>
      <c r="L7144" s="96">
        <f t="shared" si="671"/>
        <v>1.4267999999999999E-2</v>
      </c>
    </row>
    <row r="7145" spans="1:12" ht="13.95" customHeight="1" x14ac:dyDescent="0.3">
      <c r="A7145" s="94">
        <v>43769</v>
      </c>
      <c r="B7145" s="57" t="s">
        <v>232</v>
      </c>
      <c r="C7145" s="57" t="s">
        <v>118</v>
      </c>
      <c r="D7145" s="19" t="str">
        <f t="shared" si="666"/>
        <v>Cyclicals</v>
      </c>
      <c r="E7145" s="19" t="str">
        <f t="shared" si="667"/>
        <v>Cyclicals ex-WEG &amp; Embraer</v>
      </c>
      <c r="F7145" s="100">
        <v>1.3001E-2</v>
      </c>
      <c r="G7145" s="101">
        <v>29.882000000000001</v>
      </c>
      <c r="H7145" s="98">
        <v>0.17213999999999999</v>
      </c>
      <c r="I7145" s="20">
        <f t="shared" si="668"/>
        <v>1</v>
      </c>
      <c r="J7145" s="102">
        <f t="shared" si="669"/>
        <v>4.3507797336189008E-4</v>
      </c>
      <c r="K7145" s="102">
        <f t="shared" si="670"/>
        <v>2.5274658612866861E-3</v>
      </c>
      <c r="L7145" s="96">
        <f t="shared" si="671"/>
        <v>1.3001E-2</v>
      </c>
    </row>
    <row r="7146" spans="1:12" ht="13.95" customHeight="1" x14ac:dyDescent="0.3">
      <c r="A7146" s="94">
        <v>43799</v>
      </c>
      <c r="B7146" s="57" t="s">
        <v>232</v>
      </c>
      <c r="C7146" s="57" t="s">
        <v>118</v>
      </c>
      <c r="D7146" s="19" t="str">
        <f t="shared" si="666"/>
        <v>Cyclicals</v>
      </c>
      <c r="E7146" s="19" t="str">
        <f t="shared" si="667"/>
        <v>Cyclicals ex-WEG &amp; Embraer</v>
      </c>
      <c r="F7146" s="100">
        <v>1.3767E-2</v>
      </c>
      <c r="G7146" s="101">
        <v>31.864000000000001</v>
      </c>
      <c r="H7146" s="98">
        <v>0.16904</v>
      </c>
      <c r="I7146" s="20">
        <f t="shared" si="668"/>
        <v>1</v>
      </c>
      <c r="J7146" s="102">
        <f t="shared" si="669"/>
        <v>4.3205498368064271E-4</v>
      </c>
      <c r="K7146" s="102">
        <f t="shared" si="670"/>
        <v>2.5559334103208869E-3</v>
      </c>
      <c r="L7146" s="96">
        <f t="shared" si="671"/>
        <v>1.3767E-2</v>
      </c>
    </row>
    <row r="7147" spans="1:12" ht="13.95" customHeight="1" x14ac:dyDescent="0.3">
      <c r="A7147" s="94">
        <v>43830</v>
      </c>
      <c r="B7147" s="57" t="s">
        <v>232</v>
      </c>
      <c r="C7147" s="57" t="s">
        <v>118</v>
      </c>
      <c r="D7147" s="19" t="str">
        <f t="shared" si="666"/>
        <v>Cyclicals</v>
      </c>
      <c r="E7147" s="19" t="str">
        <f t="shared" si="667"/>
        <v>Cyclicals ex-WEG &amp; Embraer</v>
      </c>
      <c r="F7147" s="100">
        <v>1.3856E-2</v>
      </c>
      <c r="G7147" s="101">
        <v>32.962000000000003</v>
      </c>
      <c r="H7147" s="98">
        <v>0.1762</v>
      </c>
      <c r="I7147" s="20">
        <f t="shared" si="668"/>
        <v>1</v>
      </c>
      <c r="J7147" s="102">
        <f t="shared" si="669"/>
        <v>4.2036284206055456E-4</v>
      </c>
      <c r="K7147" s="102">
        <f t="shared" si="670"/>
        <v>2.3857142001166547E-3</v>
      </c>
      <c r="L7147" s="96">
        <f t="shared" si="671"/>
        <v>1.3856E-2</v>
      </c>
    </row>
    <row r="7148" spans="1:12" ht="13.95" customHeight="1" x14ac:dyDescent="0.3">
      <c r="A7148" s="94">
        <v>43861</v>
      </c>
      <c r="B7148" s="57" t="s">
        <v>232</v>
      </c>
      <c r="C7148" s="57" t="s">
        <v>118</v>
      </c>
      <c r="D7148" s="19" t="str">
        <f t="shared" si="666"/>
        <v>Cyclicals</v>
      </c>
      <c r="E7148" s="19" t="str">
        <f t="shared" si="667"/>
        <v>Cyclicals ex-WEG &amp; Embraer</v>
      </c>
      <c r="F7148" s="100">
        <v>1.2168E-2</v>
      </c>
      <c r="G7148" s="101">
        <v>27.19</v>
      </c>
      <c r="H7148" s="98">
        <v>0.17632999999999999</v>
      </c>
      <c r="I7148" s="20">
        <f t="shared" si="668"/>
        <v>1</v>
      </c>
      <c r="J7148" s="102">
        <f t="shared" si="669"/>
        <v>4.4751746965796246E-4</v>
      </c>
      <c r="K7148" s="102">
        <f t="shared" si="670"/>
        <v>2.5379542315996286E-3</v>
      </c>
      <c r="L7148" s="96">
        <f t="shared" si="671"/>
        <v>1.2168E-2</v>
      </c>
    </row>
    <row r="7149" spans="1:12" ht="13.95" customHeight="1" x14ac:dyDescent="0.3">
      <c r="A7149" s="94">
        <v>43890</v>
      </c>
      <c r="B7149" s="57" t="s">
        <v>232</v>
      </c>
      <c r="C7149" s="57" t="s">
        <v>118</v>
      </c>
      <c r="D7149" s="19" t="str">
        <f t="shared" si="666"/>
        <v>Cyclicals</v>
      </c>
      <c r="E7149" s="19" t="str">
        <f t="shared" si="667"/>
        <v>Cyclicals ex-WEG &amp; Embraer</v>
      </c>
      <c r="F7149" s="100">
        <v>1.2127000000000001E-2</v>
      </c>
      <c r="G7149" s="101">
        <v>24.091000000000001</v>
      </c>
      <c r="H7149" s="98">
        <v>0.16607</v>
      </c>
      <c r="I7149" s="20">
        <f t="shared" si="668"/>
        <v>1</v>
      </c>
      <c r="J7149" s="102">
        <f t="shared" si="669"/>
        <v>5.0338300610186374E-4</v>
      </c>
      <c r="K7149" s="102">
        <f t="shared" si="670"/>
        <v>3.031149552007369E-3</v>
      </c>
      <c r="L7149" s="96">
        <f t="shared" si="671"/>
        <v>1.2127000000000001E-2</v>
      </c>
    </row>
    <row r="7150" spans="1:12" ht="13.95" customHeight="1" x14ac:dyDescent="0.3">
      <c r="A7150" s="94">
        <v>43921</v>
      </c>
      <c r="B7150" s="57" t="s">
        <v>232</v>
      </c>
      <c r="C7150" s="57" t="s">
        <v>118</v>
      </c>
      <c r="D7150" s="19" t="str">
        <f t="shared" si="666"/>
        <v>Cyclicals</v>
      </c>
      <c r="E7150" s="19" t="str">
        <f t="shared" si="667"/>
        <v>Cyclicals ex-WEG &amp; Embraer</v>
      </c>
      <c r="F7150" s="100">
        <v>1.6136000000000001E-2</v>
      </c>
      <c r="G7150" s="101">
        <v>28.643999999999998</v>
      </c>
      <c r="H7150" s="98">
        <v>0.15675</v>
      </c>
      <c r="I7150" s="20">
        <f t="shared" si="668"/>
        <v>1</v>
      </c>
      <c r="J7150" s="102">
        <f t="shared" si="669"/>
        <v>5.6332914397430535E-4</v>
      </c>
      <c r="K7150" s="102">
        <f t="shared" si="670"/>
        <v>3.5938063411438937E-3</v>
      </c>
      <c r="L7150" s="96">
        <f t="shared" si="671"/>
        <v>1.6136000000000001E-2</v>
      </c>
    </row>
    <row r="7151" spans="1:12" ht="13.95" customHeight="1" x14ac:dyDescent="0.3">
      <c r="A7151" s="94">
        <v>43951</v>
      </c>
      <c r="B7151" s="57" t="s">
        <v>232</v>
      </c>
      <c r="C7151" s="57" t="s">
        <v>118</v>
      </c>
      <c r="D7151" s="19" t="str">
        <f t="shared" si="666"/>
        <v>Cyclicals</v>
      </c>
      <c r="E7151" s="19" t="str">
        <f t="shared" si="667"/>
        <v>Cyclicals ex-WEG &amp; Embraer</v>
      </c>
      <c r="F7151" s="100">
        <v>1.434E-2</v>
      </c>
      <c r="G7151" s="101">
        <v>30.669</v>
      </c>
      <c r="H7151" s="98">
        <v>0.15984000000000001</v>
      </c>
      <c r="I7151" s="20">
        <f t="shared" si="668"/>
        <v>1</v>
      </c>
      <c r="J7151" s="102">
        <f t="shared" si="669"/>
        <v>4.6757311943656463E-4</v>
      </c>
      <c r="K7151" s="102">
        <f t="shared" si="670"/>
        <v>2.925257253732261E-3</v>
      </c>
      <c r="L7151" s="96">
        <f t="shared" si="671"/>
        <v>1.434E-2</v>
      </c>
    </row>
    <row r="7152" spans="1:12" ht="13.95" customHeight="1" x14ac:dyDescent="0.3">
      <c r="A7152" s="94">
        <v>43982</v>
      </c>
      <c r="B7152" s="57" t="s">
        <v>232</v>
      </c>
      <c r="C7152" s="57" t="s">
        <v>118</v>
      </c>
      <c r="D7152" s="19" t="str">
        <f t="shared" si="666"/>
        <v>Cyclicals</v>
      </c>
      <c r="E7152" s="19" t="str">
        <f t="shared" si="667"/>
        <v>Cyclicals ex-WEG &amp; Embraer</v>
      </c>
      <c r="F7152" s="100">
        <v>1.5035E-2</v>
      </c>
      <c r="G7152" s="101">
        <v>33.387999999999998</v>
      </c>
      <c r="H7152" s="98">
        <v>0.15590000000000001</v>
      </c>
      <c r="I7152" s="20">
        <f t="shared" si="668"/>
        <v>1</v>
      </c>
      <c r="J7152" s="102">
        <f t="shared" si="669"/>
        <v>4.5031148915778123E-4</v>
      </c>
      <c r="K7152" s="102">
        <f t="shared" si="670"/>
        <v>2.888463689273773E-3</v>
      </c>
      <c r="L7152" s="96">
        <f t="shared" si="671"/>
        <v>1.5035E-2</v>
      </c>
    </row>
    <row r="7153" spans="1:12" ht="13.95" customHeight="1" x14ac:dyDescent="0.3">
      <c r="A7153" s="94">
        <v>44012</v>
      </c>
      <c r="B7153" s="57" t="s">
        <v>232</v>
      </c>
      <c r="C7153" s="57" t="s">
        <v>118</v>
      </c>
      <c r="D7153" s="19" t="str">
        <f t="shared" si="666"/>
        <v>Cyclicals</v>
      </c>
      <c r="E7153" s="19" t="str">
        <f t="shared" si="667"/>
        <v>Cyclicals ex-WEG &amp; Embraer</v>
      </c>
      <c r="F7153" s="100">
        <v>1.3775000000000001E-2</v>
      </c>
      <c r="G7153" s="101">
        <v>31.643000000000001</v>
      </c>
      <c r="H7153" s="98">
        <v>0.14180000000000001</v>
      </c>
      <c r="I7153" s="20">
        <f t="shared" si="668"/>
        <v>1</v>
      </c>
      <c r="J7153" s="102">
        <f t="shared" si="669"/>
        <v>4.3532534841829158E-4</v>
      </c>
      <c r="K7153" s="102">
        <f t="shared" si="670"/>
        <v>3.0699954049244822E-3</v>
      </c>
      <c r="L7153" s="96">
        <f t="shared" si="671"/>
        <v>1.3775000000000001E-2</v>
      </c>
    </row>
    <row r="7154" spans="1:12" ht="13.95" customHeight="1" x14ac:dyDescent="0.3">
      <c r="A7154" s="94">
        <v>44043</v>
      </c>
      <c r="B7154" s="57" t="s">
        <v>232</v>
      </c>
      <c r="C7154" s="57" t="s">
        <v>118</v>
      </c>
      <c r="D7154" s="19" t="str">
        <f t="shared" si="666"/>
        <v>Cyclicals</v>
      </c>
      <c r="E7154" s="19" t="str">
        <f t="shared" si="667"/>
        <v>Cyclicals ex-WEG &amp; Embraer</v>
      </c>
      <c r="F7154" s="100">
        <v>1.2515999999999999E-2</v>
      </c>
      <c r="G7154" s="101">
        <v>32.484999999999999</v>
      </c>
      <c r="H7154" s="98">
        <v>0.11803</v>
      </c>
      <c r="I7154" s="20">
        <f t="shared" si="668"/>
        <v>1</v>
      </c>
      <c r="J7154" s="102">
        <f t="shared" si="669"/>
        <v>3.8528551639218099E-4</v>
      </c>
      <c r="K7154" s="102">
        <f t="shared" si="670"/>
        <v>3.2643015876656868E-3</v>
      </c>
      <c r="L7154" s="96">
        <f t="shared" si="671"/>
        <v>1.2515999999999999E-2</v>
      </c>
    </row>
    <row r="7155" spans="1:12" ht="13.95" customHeight="1" x14ac:dyDescent="0.3">
      <c r="A7155" s="94">
        <v>44074</v>
      </c>
      <c r="B7155" s="57" t="s">
        <v>232</v>
      </c>
      <c r="C7155" s="57" t="s">
        <v>118</v>
      </c>
      <c r="D7155" s="19" t="str">
        <f t="shared" si="666"/>
        <v>Cyclicals</v>
      </c>
      <c r="E7155" s="19" t="str">
        <f t="shared" si="667"/>
        <v>Cyclicals ex-WEG &amp; Embraer</v>
      </c>
      <c r="F7155" s="100">
        <v>1.3200999999999999E-2</v>
      </c>
      <c r="G7155" s="101">
        <v>31.626000000000001</v>
      </c>
      <c r="H7155" s="98">
        <v>0.11269999999999999</v>
      </c>
      <c r="I7155" s="20">
        <f t="shared" si="668"/>
        <v>1</v>
      </c>
      <c r="J7155" s="102">
        <f t="shared" si="669"/>
        <v>4.1740972617466639E-4</v>
      </c>
      <c r="K7155" s="102">
        <f t="shared" si="670"/>
        <v>3.7037242783910062E-3</v>
      </c>
      <c r="L7155" s="96">
        <f t="shared" si="671"/>
        <v>1.3200999999999999E-2</v>
      </c>
    </row>
    <row r="7156" spans="1:12" ht="13.95" customHeight="1" x14ac:dyDescent="0.3">
      <c r="A7156" s="94">
        <v>44104</v>
      </c>
      <c r="B7156" s="57" t="s">
        <v>232</v>
      </c>
      <c r="C7156" s="57" t="s">
        <v>118</v>
      </c>
      <c r="D7156" s="19" t="str">
        <f t="shared" si="666"/>
        <v>Cyclicals</v>
      </c>
      <c r="E7156" s="19" t="str">
        <f t="shared" si="667"/>
        <v>Cyclicals ex-WEG &amp; Embraer</v>
      </c>
      <c r="F7156" s="100">
        <v>1.4848999999999999E-2</v>
      </c>
      <c r="G7156" s="101">
        <v>25.259</v>
      </c>
      <c r="H7156" s="98">
        <v>8.9459999999999998E-2</v>
      </c>
      <c r="I7156" s="20">
        <f t="shared" si="668"/>
        <v>1</v>
      </c>
      <c r="J7156" s="102">
        <f t="shared" si="669"/>
        <v>5.8786967021655649E-4</v>
      </c>
      <c r="K7156" s="102">
        <f t="shared" si="670"/>
        <v>6.5713131032478934E-3</v>
      </c>
      <c r="L7156" s="96">
        <f t="shared" si="671"/>
        <v>1.4848999999999999E-2</v>
      </c>
    </row>
    <row r="7157" spans="1:12" ht="13.95" customHeight="1" x14ac:dyDescent="0.3">
      <c r="A7157" s="94">
        <v>44135</v>
      </c>
      <c r="B7157" s="57" t="s">
        <v>232</v>
      </c>
      <c r="C7157" s="57" t="s">
        <v>118</v>
      </c>
      <c r="D7157" s="19" t="str">
        <f t="shared" si="666"/>
        <v>Cyclicals</v>
      </c>
      <c r="E7157" s="19" t="str">
        <f t="shared" si="667"/>
        <v>Cyclicals ex-WEG &amp; Embraer</v>
      </c>
      <c r="F7157" s="100">
        <v>1.4347E-2</v>
      </c>
      <c r="G7157" s="101">
        <v>26.445</v>
      </c>
      <c r="H7157" s="98">
        <v>9.0429999999999996E-2</v>
      </c>
      <c r="I7157" s="20">
        <f t="shared" si="668"/>
        <v>1</v>
      </c>
      <c r="J7157" s="102">
        <f t="shared" si="669"/>
        <v>5.4252221591983359E-4</v>
      </c>
      <c r="K7157" s="102">
        <f t="shared" si="670"/>
        <v>5.999361007628371E-3</v>
      </c>
      <c r="L7157" s="96">
        <f t="shared" si="671"/>
        <v>1.4347E-2</v>
      </c>
    </row>
    <row r="7158" spans="1:12" ht="13.95" customHeight="1" x14ac:dyDescent="0.3">
      <c r="A7158" s="94">
        <v>44165</v>
      </c>
      <c r="B7158" s="57" t="s">
        <v>232</v>
      </c>
      <c r="C7158" s="57" t="s">
        <v>118</v>
      </c>
      <c r="D7158" s="19" t="str">
        <f t="shared" si="666"/>
        <v>Cyclicals</v>
      </c>
      <c r="E7158" s="19" t="str">
        <f t="shared" si="667"/>
        <v>Cyclicals ex-WEG &amp; Embraer</v>
      </c>
      <c r="F7158" s="100">
        <v>1.2808999999999999E-2</v>
      </c>
      <c r="G7158" s="101">
        <v>32.923000000000002</v>
      </c>
      <c r="H7158" s="98">
        <v>7.261999999999999E-2</v>
      </c>
      <c r="I7158" s="20">
        <f t="shared" si="668"/>
        <v>1</v>
      </c>
      <c r="J7158" s="102">
        <f t="shared" si="669"/>
        <v>3.8905932023205656E-4</v>
      </c>
      <c r="K7158" s="102">
        <f t="shared" si="670"/>
        <v>5.3574679183703748E-3</v>
      </c>
      <c r="L7158" s="96">
        <f t="shared" si="671"/>
        <v>1.2808999999999999E-2</v>
      </c>
    </row>
    <row r="7159" spans="1:12" ht="13.95" customHeight="1" x14ac:dyDescent="0.3">
      <c r="A7159" s="94">
        <v>44196</v>
      </c>
      <c r="B7159" s="57" t="s">
        <v>232</v>
      </c>
      <c r="C7159" s="57" t="s">
        <v>118</v>
      </c>
      <c r="D7159" s="19" t="str">
        <f t="shared" si="666"/>
        <v>Cyclicals</v>
      </c>
      <c r="E7159" s="19" t="str">
        <f t="shared" si="667"/>
        <v>Cyclicals ex-WEG &amp; Embraer</v>
      </c>
      <c r="F7159" s="100">
        <v>1.2069E-2</v>
      </c>
      <c r="G7159" s="101">
        <v>35.439</v>
      </c>
      <c r="H7159" s="98">
        <v>6.7380000000000009E-2</v>
      </c>
      <c r="I7159" s="20">
        <f t="shared" si="668"/>
        <v>1</v>
      </c>
      <c r="J7159" s="102">
        <f t="shared" si="669"/>
        <v>3.4055701345974771E-4</v>
      </c>
      <c r="K7159" s="102">
        <f t="shared" si="670"/>
        <v>5.054274465119437E-3</v>
      </c>
      <c r="L7159" s="96">
        <f t="shared" si="671"/>
        <v>1.2069E-2</v>
      </c>
    </row>
    <row r="7160" spans="1:12" ht="13.95" customHeight="1" x14ac:dyDescent="0.3">
      <c r="A7160" s="94">
        <v>44227</v>
      </c>
      <c r="B7160" s="57" t="s">
        <v>232</v>
      </c>
      <c r="C7160" s="57" t="s">
        <v>118</v>
      </c>
      <c r="D7160" s="19" t="str">
        <f t="shared" si="666"/>
        <v>Cyclicals</v>
      </c>
      <c r="E7160" s="19" t="str">
        <f t="shared" si="667"/>
        <v>Cyclicals ex-WEG &amp; Embraer</v>
      </c>
      <c r="F7160" s="100">
        <v>1.1690000000000001E-2</v>
      </c>
      <c r="G7160" s="101">
        <v>34.741999999999997</v>
      </c>
      <c r="H7160" s="98">
        <v>7.2610000000000008E-2</v>
      </c>
      <c r="I7160" s="20">
        <f t="shared" si="668"/>
        <v>1</v>
      </c>
      <c r="J7160" s="102">
        <f t="shared" si="669"/>
        <v>3.3648034079788156E-4</v>
      </c>
      <c r="K7160" s="102">
        <f t="shared" si="670"/>
        <v>4.6340771353516252E-3</v>
      </c>
      <c r="L7160" s="96">
        <f t="shared" si="671"/>
        <v>1.1690000000000001E-2</v>
      </c>
    </row>
    <row r="7161" spans="1:12" ht="13.95" customHeight="1" x14ac:dyDescent="0.3">
      <c r="A7161" s="94">
        <v>44255</v>
      </c>
      <c r="B7161" s="57" t="s">
        <v>232</v>
      </c>
      <c r="C7161" s="57" t="s">
        <v>118</v>
      </c>
      <c r="D7161" s="19" t="str">
        <f t="shared" si="666"/>
        <v>Cyclicals</v>
      </c>
      <c r="E7161" s="19" t="str">
        <f t="shared" si="667"/>
        <v>Cyclicals ex-WEG &amp; Embraer</v>
      </c>
      <c r="F7161" s="100">
        <v>1.0880000000000001E-2</v>
      </c>
      <c r="G7161" s="101">
        <v>30.997</v>
      </c>
      <c r="H7161" s="98">
        <v>6.8499999999999991E-2</v>
      </c>
      <c r="I7161" s="20">
        <f t="shared" si="668"/>
        <v>1</v>
      </c>
      <c r="J7161" s="102">
        <f t="shared" si="669"/>
        <v>3.5100170984288806E-4</v>
      </c>
      <c r="K7161" s="102">
        <f t="shared" si="670"/>
        <v>5.1241125524509211E-3</v>
      </c>
      <c r="L7161" s="96">
        <f t="shared" si="671"/>
        <v>1.0880000000000001E-2</v>
      </c>
    </row>
    <row r="7162" spans="1:12" ht="13.95" customHeight="1" x14ac:dyDescent="0.3">
      <c r="A7162" s="94">
        <v>44286</v>
      </c>
      <c r="B7162" s="57" t="s">
        <v>232</v>
      </c>
      <c r="C7162" s="57" t="s">
        <v>118</v>
      </c>
      <c r="D7162" s="19" t="str">
        <f t="shared" si="666"/>
        <v>Cyclicals</v>
      </c>
      <c r="E7162" s="19" t="str">
        <f t="shared" si="667"/>
        <v>Cyclicals ex-WEG &amp; Embraer</v>
      </c>
      <c r="F7162" s="100">
        <v>1.157E-2</v>
      </c>
      <c r="G7162" s="101">
        <v>39.798999999999999</v>
      </c>
      <c r="H7162" s="98">
        <v>8.657999999999999E-2</v>
      </c>
      <c r="I7162" s="20">
        <f t="shared" si="668"/>
        <v>1</v>
      </c>
      <c r="J7162" s="102">
        <f t="shared" si="669"/>
        <v>2.9071082187994676E-4</v>
      </c>
      <c r="K7162" s="102">
        <f t="shared" si="670"/>
        <v>3.3577133504267358E-3</v>
      </c>
      <c r="L7162" s="96">
        <f t="shared" si="671"/>
        <v>1.157E-2</v>
      </c>
    </row>
    <row r="7163" spans="1:12" ht="13.95" customHeight="1" x14ac:dyDescent="0.3">
      <c r="A7163" s="94">
        <v>44316</v>
      </c>
      <c r="B7163" s="57" t="s">
        <v>232</v>
      </c>
      <c r="C7163" s="57" t="s">
        <v>118</v>
      </c>
      <c r="D7163" s="19" t="str">
        <f t="shared" si="666"/>
        <v>Cyclicals</v>
      </c>
      <c r="E7163" s="19" t="str">
        <f t="shared" si="667"/>
        <v>Cyclicals ex-WEG &amp; Embraer</v>
      </c>
      <c r="F7163" s="100">
        <v>1.1310000000000001E-2</v>
      </c>
      <c r="G7163" s="101">
        <v>39.515000000000001</v>
      </c>
      <c r="H7163" s="98">
        <v>8.9900000000000008E-2</v>
      </c>
      <c r="I7163" s="20">
        <f t="shared" si="668"/>
        <v>1</v>
      </c>
      <c r="J7163" s="102">
        <f t="shared" si="669"/>
        <v>2.8622042262431988E-4</v>
      </c>
      <c r="K7163" s="102">
        <f t="shared" si="670"/>
        <v>3.1837644340858714E-3</v>
      </c>
      <c r="L7163" s="96">
        <f t="shared" si="671"/>
        <v>1.1310000000000001E-2</v>
      </c>
    </row>
    <row r="7164" spans="1:12" ht="13.95" customHeight="1" x14ac:dyDescent="0.3">
      <c r="A7164" s="94">
        <v>44347</v>
      </c>
      <c r="B7164" s="57" t="s">
        <v>232</v>
      </c>
      <c r="C7164" s="57" t="s">
        <v>118</v>
      </c>
      <c r="D7164" s="19" t="str">
        <f t="shared" si="666"/>
        <v>Cyclicals</v>
      </c>
      <c r="E7164" s="19" t="str">
        <f t="shared" si="667"/>
        <v>Cyclicals ex-WEG &amp; Embraer</v>
      </c>
      <c r="F7164" s="100">
        <v>1.1010000000000001E-2</v>
      </c>
      <c r="G7164" s="101">
        <v>33.889000000000003</v>
      </c>
      <c r="H7164" s="98">
        <v>0.10095</v>
      </c>
      <c r="I7164" s="20">
        <f t="shared" si="668"/>
        <v>1</v>
      </c>
      <c r="J7164" s="102">
        <f t="shared" si="669"/>
        <v>3.2488418070760421E-4</v>
      </c>
      <c r="K7164" s="102">
        <f t="shared" si="670"/>
        <v>3.2182682586191602E-3</v>
      </c>
      <c r="L7164" s="96">
        <f t="shared" si="671"/>
        <v>1.1010000000000001E-2</v>
      </c>
    </row>
    <row r="7165" spans="1:12" ht="13.95" customHeight="1" x14ac:dyDescent="0.3">
      <c r="A7165" s="94">
        <v>44377</v>
      </c>
      <c r="B7165" s="57" t="s">
        <v>232</v>
      </c>
      <c r="C7165" s="57" t="s">
        <v>118</v>
      </c>
      <c r="D7165" s="19" t="str">
        <f t="shared" si="666"/>
        <v>Cyclicals</v>
      </c>
      <c r="E7165" s="19" t="str">
        <f t="shared" si="667"/>
        <v>Cyclicals ex-WEG &amp; Embraer</v>
      </c>
      <c r="F7165" s="100">
        <v>1.017E-2</v>
      </c>
      <c r="G7165" s="101">
        <v>31.18</v>
      </c>
      <c r="H7165" s="98">
        <v>6.6100000000000006E-2</v>
      </c>
      <c r="I7165" s="20">
        <f t="shared" si="668"/>
        <v>1</v>
      </c>
      <c r="J7165" s="102">
        <f t="shared" si="669"/>
        <v>3.2617062219371395E-4</v>
      </c>
      <c r="K7165" s="102">
        <f t="shared" si="670"/>
        <v>4.9345026050486218E-3</v>
      </c>
      <c r="L7165" s="96">
        <f t="shared" si="671"/>
        <v>1.017E-2</v>
      </c>
    </row>
    <row r="7166" spans="1:12" ht="13.95" customHeight="1" x14ac:dyDescent="0.3">
      <c r="A7166" s="94">
        <v>44408</v>
      </c>
      <c r="B7166" s="57" t="s">
        <v>232</v>
      </c>
      <c r="C7166" s="57" t="s">
        <v>118</v>
      </c>
      <c r="D7166" s="19" t="str">
        <f t="shared" si="666"/>
        <v>Cyclicals</v>
      </c>
      <c r="E7166" s="19" t="str">
        <f t="shared" si="667"/>
        <v>Cyclicals ex-WEG &amp; Embraer</v>
      </c>
      <c r="F7166" s="100">
        <v>1.14E-2</v>
      </c>
      <c r="G7166" s="101">
        <v>34.152999999999999</v>
      </c>
      <c r="H7166" s="98">
        <v>6.6570000000000004E-2</v>
      </c>
      <c r="I7166" s="20">
        <f t="shared" si="668"/>
        <v>1</v>
      </c>
      <c r="J7166" s="102">
        <f t="shared" si="669"/>
        <v>3.3379205340672855E-4</v>
      </c>
      <c r="K7166" s="102">
        <f t="shared" si="670"/>
        <v>5.0141513205156753E-3</v>
      </c>
      <c r="L7166" s="96">
        <f t="shared" si="671"/>
        <v>1.14E-2</v>
      </c>
    </row>
    <row r="7167" spans="1:12" ht="13.95" customHeight="1" x14ac:dyDescent="0.3">
      <c r="A7167" s="94">
        <v>44439</v>
      </c>
      <c r="B7167" s="57" t="s">
        <v>232</v>
      </c>
      <c r="C7167" s="57" t="s">
        <v>118</v>
      </c>
      <c r="D7167" s="19" t="str">
        <f t="shared" si="666"/>
        <v>Cyclicals</v>
      </c>
      <c r="E7167" s="19" t="str">
        <f t="shared" si="667"/>
        <v>Cyclicals ex-WEG &amp; Embraer</v>
      </c>
      <c r="F7167" s="100">
        <v>1.0670000000000001E-2</v>
      </c>
      <c r="G7167" s="101">
        <v>35.966999999999999</v>
      </c>
      <c r="H7167" s="98">
        <v>6.046E-2</v>
      </c>
      <c r="I7167" s="20">
        <f t="shared" si="668"/>
        <v>1</v>
      </c>
      <c r="J7167" s="102">
        <f t="shared" si="669"/>
        <v>2.96660827981205E-4</v>
      </c>
      <c r="K7167" s="102">
        <f t="shared" si="670"/>
        <v>4.9067288782865528E-3</v>
      </c>
      <c r="L7167" s="96">
        <f t="shared" si="671"/>
        <v>1.0670000000000001E-2</v>
      </c>
    </row>
    <row r="7168" spans="1:12" ht="13.95" customHeight="1" x14ac:dyDescent="0.3">
      <c r="A7168" s="94">
        <v>44469</v>
      </c>
      <c r="B7168" s="57" t="s">
        <v>232</v>
      </c>
      <c r="C7168" s="57" t="s">
        <v>118</v>
      </c>
      <c r="D7168" s="19" t="str">
        <f t="shared" si="666"/>
        <v>Cyclicals</v>
      </c>
      <c r="E7168" s="19" t="str">
        <f t="shared" si="667"/>
        <v>Cyclicals ex-WEG &amp; Embraer</v>
      </c>
      <c r="F7168" s="100">
        <v>9.4699999999999993E-3</v>
      </c>
      <c r="G7168" s="101">
        <v>33.15</v>
      </c>
      <c r="H7168" s="98">
        <v>6.173E-2</v>
      </c>
      <c r="I7168" s="20">
        <f t="shared" si="668"/>
        <v>1</v>
      </c>
      <c r="J7168" s="102">
        <f t="shared" si="669"/>
        <v>2.8567119155354449E-4</v>
      </c>
      <c r="K7168" s="102">
        <f t="shared" si="670"/>
        <v>4.6277529815898994E-3</v>
      </c>
      <c r="L7168" s="96">
        <f t="shared" si="671"/>
        <v>9.4699999999999993E-3</v>
      </c>
    </row>
    <row r="7169" spans="1:12" ht="13.95" customHeight="1" x14ac:dyDescent="0.3">
      <c r="A7169" s="94">
        <v>44500</v>
      </c>
      <c r="B7169" s="57" t="s">
        <v>232</v>
      </c>
      <c r="C7169" s="57" t="s">
        <v>118</v>
      </c>
      <c r="D7169" s="19" t="str">
        <f t="shared" si="666"/>
        <v>Cyclicals</v>
      </c>
      <c r="E7169" s="19" t="str">
        <f t="shared" si="667"/>
        <v>Cyclicals ex-WEG &amp; Embraer</v>
      </c>
      <c r="F7169" s="100">
        <v>9.7800000000000005E-3</v>
      </c>
      <c r="G7169" s="101">
        <v>32.945999999999998</v>
      </c>
      <c r="H7169" s="98">
        <v>8.8469999999999993E-2</v>
      </c>
      <c r="I7169" s="20">
        <f t="shared" si="668"/>
        <v>1</v>
      </c>
      <c r="J7169" s="102">
        <f t="shared" si="669"/>
        <v>2.9684938991076309E-4</v>
      </c>
      <c r="K7169" s="102">
        <f t="shared" si="670"/>
        <v>3.3553678072879294E-3</v>
      </c>
      <c r="L7169" s="96">
        <f t="shared" si="671"/>
        <v>9.7800000000000005E-3</v>
      </c>
    </row>
    <row r="7170" spans="1:12" ht="13.95" customHeight="1" x14ac:dyDescent="0.3">
      <c r="A7170" s="94">
        <v>44530</v>
      </c>
      <c r="B7170" s="57" t="s">
        <v>232</v>
      </c>
      <c r="C7170" s="57" t="s">
        <v>118</v>
      </c>
      <c r="D7170" s="19" t="str">
        <f t="shared" si="666"/>
        <v>Cyclicals</v>
      </c>
      <c r="E7170" s="19" t="str">
        <f t="shared" si="667"/>
        <v>Cyclicals ex-WEG &amp; Embraer</v>
      </c>
      <c r="F7170" s="100">
        <v>1.095E-2</v>
      </c>
      <c r="G7170" s="101">
        <v>39.738</v>
      </c>
      <c r="H7170" s="98">
        <v>7.0959999999999995E-2</v>
      </c>
      <c r="I7170" s="20">
        <f t="shared" si="668"/>
        <v>1</v>
      </c>
      <c r="J7170" s="102">
        <f t="shared" si="669"/>
        <v>2.7555488449343196E-4</v>
      </c>
      <c r="K7170" s="102">
        <f t="shared" si="670"/>
        <v>3.8832424534023672E-3</v>
      </c>
      <c r="L7170" s="96">
        <f t="shared" si="671"/>
        <v>1.095E-2</v>
      </c>
    </row>
    <row r="7171" spans="1:12" ht="13.95" customHeight="1" x14ac:dyDescent="0.3">
      <c r="A7171" s="94">
        <v>44561</v>
      </c>
      <c r="B7171" s="57" t="s">
        <v>232</v>
      </c>
      <c r="C7171" s="57" t="s">
        <v>118</v>
      </c>
      <c r="D7171" s="19" t="str">
        <f t="shared" si="666"/>
        <v>Cyclicals</v>
      </c>
      <c r="E7171" s="19" t="str">
        <f t="shared" si="667"/>
        <v>Cyclicals ex-WEG &amp; Embraer</v>
      </c>
      <c r="F7171" s="100">
        <v>1.082E-2</v>
      </c>
      <c r="G7171" s="101">
        <v>37.299999999999997</v>
      </c>
      <c r="H7171" s="98">
        <v>6.3700000000000007E-2</v>
      </c>
      <c r="I7171" s="20">
        <f t="shared" si="668"/>
        <v>1</v>
      </c>
      <c r="J7171" s="102">
        <f t="shared" si="669"/>
        <v>2.9008042895442359E-4</v>
      </c>
      <c r="K7171" s="102">
        <f t="shared" si="670"/>
        <v>4.5538528878245454E-3</v>
      </c>
      <c r="L7171" s="96">
        <f t="shared" si="671"/>
        <v>1.082E-2</v>
      </c>
    </row>
    <row r="7172" spans="1:12" ht="13.95" customHeight="1" x14ac:dyDescent="0.3">
      <c r="A7172" s="94">
        <v>44592</v>
      </c>
      <c r="B7172" s="57" t="s">
        <v>232</v>
      </c>
      <c r="C7172" s="57" t="s">
        <v>118</v>
      </c>
      <c r="D7172" s="19" t="str">
        <f t="shared" si="666"/>
        <v>Cyclicals</v>
      </c>
      <c r="E7172" s="19" t="str">
        <f t="shared" si="667"/>
        <v>Cyclicals ex-WEG &amp; Embraer</v>
      </c>
      <c r="F7172" s="100">
        <v>8.8999999999999999E-3</v>
      </c>
      <c r="G7172" s="101">
        <v>30.788</v>
      </c>
      <c r="H7172" s="98">
        <v>6.5930000000000002E-2</v>
      </c>
      <c r="I7172" s="20">
        <f t="shared" si="668"/>
        <v>1</v>
      </c>
      <c r="J7172" s="102">
        <f t="shared" si="669"/>
        <v>2.8907366506431074E-4</v>
      </c>
      <c r="K7172" s="102">
        <f t="shared" si="670"/>
        <v>4.3845543009906071E-3</v>
      </c>
      <c r="L7172" s="96">
        <f t="shared" si="671"/>
        <v>8.8999999999999999E-3</v>
      </c>
    </row>
    <row r="7173" spans="1:12" ht="13.95" customHeight="1" x14ac:dyDescent="0.3">
      <c r="A7173" s="94">
        <v>44620</v>
      </c>
      <c r="B7173" s="57" t="s">
        <v>232</v>
      </c>
      <c r="C7173" s="57" t="s">
        <v>118</v>
      </c>
      <c r="D7173" s="19" t="str">
        <f t="shared" ref="D7173:D7236" si="672">VLOOKUP(C7173,GicsMap,2,FALSE)</f>
        <v>Cyclicals</v>
      </c>
      <c r="E7173" s="19" t="str">
        <f t="shared" ref="E7173:E7236" si="673">IF(D7173="Cyclicals",IF(COUNTIF(GlobalList,B7173)&gt;0,"WEG &amp; Embraer","Cyclicals ex-WEG &amp; Embraer"),D7173)</f>
        <v>Cyclicals ex-WEG &amp; Embraer</v>
      </c>
      <c r="F7173" s="100">
        <v>8.7500000000000008E-3</v>
      </c>
      <c r="G7173" s="101">
        <v>32.893000000000001</v>
      </c>
      <c r="H7173" s="98">
        <v>5.7459999999999997E-2</v>
      </c>
      <c r="I7173" s="20">
        <f t="shared" ref="I7173:I7236" si="674">IF(AND(ISNUMBER(G7173),ISNUMBER(H7173),G7173&gt;=PEmin,G7173&lt;=PEmax,H7173&gt;=ROEmin,H7173&lt;=ROEmax),1,0)</f>
        <v>1</v>
      </c>
      <c r="J7173" s="102">
        <f t="shared" ref="J7173:J7236" si="675">IF(I7173=1,F7173/G7173,0)</f>
        <v>2.6601404554160463E-4</v>
      </c>
      <c r="K7173" s="102">
        <f t="shared" ref="K7173:K7236" si="676">IF(I7173=1,J7173/H7173,0)</f>
        <v>4.6295517845736977E-3</v>
      </c>
      <c r="L7173" s="96">
        <f t="shared" ref="L7173:L7236" si="677">I7173*F7173</f>
        <v>8.7500000000000008E-3</v>
      </c>
    </row>
    <row r="7174" spans="1:12" ht="13.95" customHeight="1" x14ac:dyDescent="0.3">
      <c r="A7174" s="94">
        <v>44651</v>
      </c>
      <c r="B7174" s="57" t="s">
        <v>232</v>
      </c>
      <c r="C7174" s="57" t="s">
        <v>118</v>
      </c>
      <c r="D7174" s="19" t="str">
        <f t="shared" si="672"/>
        <v>Cyclicals</v>
      </c>
      <c r="E7174" s="19" t="str">
        <f t="shared" si="673"/>
        <v>Cyclicals ex-WEG &amp; Embraer</v>
      </c>
      <c r="F7174" s="100">
        <v>9.9600000000000001E-3</v>
      </c>
      <c r="G7174" s="101">
        <v>41.984999999999999</v>
      </c>
      <c r="H7174" s="98">
        <v>6.5170000000000006E-2</v>
      </c>
      <c r="I7174" s="20">
        <f t="shared" si="674"/>
        <v>1</v>
      </c>
      <c r="J7174" s="102">
        <f t="shared" si="675"/>
        <v>2.3722758127902823E-4</v>
      </c>
      <c r="K7174" s="102">
        <f t="shared" si="676"/>
        <v>3.6401347441925459E-3</v>
      </c>
      <c r="L7174" s="96">
        <f t="shared" si="677"/>
        <v>9.9600000000000001E-3</v>
      </c>
    </row>
    <row r="7175" spans="1:12" ht="13.95" customHeight="1" x14ac:dyDescent="0.3">
      <c r="A7175" s="94">
        <v>44681</v>
      </c>
      <c r="B7175" s="57" t="s">
        <v>232</v>
      </c>
      <c r="C7175" s="57" t="s">
        <v>118</v>
      </c>
      <c r="D7175" s="19" t="str">
        <f t="shared" si="672"/>
        <v>Cyclicals</v>
      </c>
      <c r="E7175" s="19" t="str">
        <f t="shared" si="673"/>
        <v>Cyclicals ex-WEG &amp; Embraer</v>
      </c>
      <c r="F7175" s="100">
        <v>9.8799999999999999E-3</v>
      </c>
      <c r="G7175" s="101">
        <v>33.957000000000001</v>
      </c>
      <c r="H7175" s="98">
        <v>6.9930000000000006E-2</v>
      </c>
      <c r="I7175" s="20">
        <f t="shared" si="674"/>
        <v>1</v>
      </c>
      <c r="J7175" s="102">
        <f t="shared" si="675"/>
        <v>2.9095620932355625E-4</v>
      </c>
      <c r="K7175" s="102">
        <f t="shared" si="676"/>
        <v>4.1606779540048081E-3</v>
      </c>
      <c r="L7175" s="96">
        <f t="shared" si="677"/>
        <v>9.8799999999999999E-3</v>
      </c>
    </row>
    <row r="7176" spans="1:12" ht="13.95" customHeight="1" x14ac:dyDescent="0.3">
      <c r="A7176" s="94">
        <v>44712</v>
      </c>
      <c r="B7176" s="57" t="s">
        <v>232</v>
      </c>
      <c r="C7176" s="57" t="s">
        <v>118</v>
      </c>
      <c r="D7176" s="19" t="str">
        <f t="shared" si="672"/>
        <v>Cyclicals</v>
      </c>
      <c r="E7176" s="19" t="str">
        <f t="shared" si="673"/>
        <v>Cyclicals ex-WEG &amp; Embraer</v>
      </c>
      <c r="F7176" s="100">
        <v>1.0500000000000001E-2</v>
      </c>
      <c r="G7176" s="101">
        <v>42.866</v>
      </c>
      <c r="H7176" s="98">
        <v>6.7169999999999994E-2</v>
      </c>
      <c r="I7176" s="20">
        <f t="shared" si="674"/>
        <v>1</v>
      </c>
      <c r="J7176" s="102">
        <f t="shared" si="675"/>
        <v>2.4494937712872674E-4</v>
      </c>
      <c r="K7176" s="102">
        <f t="shared" si="676"/>
        <v>3.6467080114444953E-3</v>
      </c>
      <c r="L7176" s="96">
        <f t="shared" si="677"/>
        <v>1.0500000000000001E-2</v>
      </c>
    </row>
    <row r="7177" spans="1:12" ht="13.95" customHeight="1" x14ac:dyDescent="0.3">
      <c r="A7177" s="94">
        <v>44742</v>
      </c>
      <c r="B7177" s="57" t="s">
        <v>232</v>
      </c>
      <c r="C7177" s="57" t="s">
        <v>118</v>
      </c>
      <c r="D7177" s="19" t="str">
        <f t="shared" si="672"/>
        <v>Cyclicals</v>
      </c>
      <c r="E7177" s="19" t="str">
        <f t="shared" si="673"/>
        <v>Cyclicals ex-WEG &amp; Embraer</v>
      </c>
      <c r="F7177" s="100">
        <v>1.061E-2</v>
      </c>
      <c r="G7177" s="101">
        <v>42.255000000000003</v>
      </c>
      <c r="H7177" s="98">
        <v>6.7779999999999993E-2</v>
      </c>
      <c r="I7177" s="20">
        <f t="shared" si="674"/>
        <v>1</v>
      </c>
      <c r="J7177" s="102">
        <f t="shared" si="675"/>
        <v>2.5109454502425743E-4</v>
      </c>
      <c r="K7177" s="102">
        <f t="shared" si="676"/>
        <v>3.7045521543856222E-3</v>
      </c>
      <c r="L7177" s="96">
        <f t="shared" si="677"/>
        <v>1.061E-2</v>
      </c>
    </row>
    <row r="7178" spans="1:12" ht="13.95" customHeight="1" x14ac:dyDescent="0.3">
      <c r="A7178" s="94">
        <v>44773</v>
      </c>
      <c r="B7178" s="57" t="s">
        <v>232</v>
      </c>
      <c r="C7178" s="57" t="s">
        <v>118</v>
      </c>
      <c r="D7178" s="19" t="str">
        <f t="shared" si="672"/>
        <v>Cyclicals</v>
      </c>
      <c r="E7178" s="19" t="str">
        <f t="shared" si="673"/>
        <v>Cyclicals ex-WEG &amp; Embraer</v>
      </c>
      <c r="F7178" s="100">
        <v>1.111E-2</v>
      </c>
      <c r="G7178" s="101">
        <v>40.838000000000001</v>
      </c>
      <c r="H7178" s="98">
        <v>7.2819999999999996E-2</v>
      </c>
      <c r="I7178" s="20">
        <f t="shared" si="674"/>
        <v>1</v>
      </c>
      <c r="J7178" s="102">
        <f t="shared" si="675"/>
        <v>2.7205054116264261E-4</v>
      </c>
      <c r="K7178" s="102">
        <f t="shared" si="676"/>
        <v>3.7359316281604317E-3</v>
      </c>
      <c r="L7178" s="96">
        <f t="shared" si="677"/>
        <v>1.111E-2</v>
      </c>
    </row>
    <row r="7179" spans="1:12" ht="13.95" customHeight="1" x14ac:dyDescent="0.3">
      <c r="A7179" s="94">
        <v>44804</v>
      </c>
      <c r="B7179" s="57" t="s">
        <v>232</v>
      </c>
      <c r="C7179" s="57" t="s">
        <v>118</v>
      </c>
      <c r="D7179" s="19" t="str">
        <f t="shared" si="672"/>
        <v>Cyclicals</v>
      </c>
      <c r="E7179" s="19" t="str">
        <f t="shared" si="673"/>
        <v>Cyclicals ex-WEG &amp; Embraer</v>
      </c>
      <c r="F7179" s="100">
        <v>1.247E-2</v>
      </c>
      <c r="G7179" s="101">
        <v>44.515000000000001</v>
      </c>
      <c r="H7179" s="98">
        <v>5.4530000000000002E-2</v>
      </c>
      <c r="I7179" s="20">
        <f t="shared" si="674"/>
        <v>1</v>
      </c>
      <c r="J7179" s="102">
        <f t="shared" si="675"/>
        <v>2.8013029315960913E-4</v>
      </c>
      <c r="K7179" s="102">
        <f t="shared" si="676"/>
        <v>5.1371775749057234E-3</v>
      </c>
      <c r="L7179" s="96">
        <f t="shared" si="677"/>
        <v>1.247E-2</v>
      </c>
    </row>
    <row r="7180" spans="1:12" ht="13.95" customHeight="1" x14ac:dyDescent="0.3">
      <c r="A7180" s="94">
        <v>44834</v>
      </c>
      <c r="B7180" s="57" t="s">
        <v>232</v>
      </c>
      <c r="C7180" s="57" t="s">
        <v>118</v>
      </c>
      <c r="D7180" s="19" t="str">
        <f t="shared" si="672"/>
        <v>Cyclicals</v>
      </c>
      <c r="E7180" s="19" t="str">
        <f t="shared" si="673"/>
        <v>Cyclicals ex-WEG &amp; Embraer</v>
      </c>
      <c r="F7180" s="100">
        <v>1.0840000000000001E-2</v>
      </c>
      <c r="G7180" s="101">
        <v>38.823999999999998</v>
      </c>
      <c r="H7180" s="98">
        <v>5.5590000000000001E-2</v>
      </c>
      <c r="I7180" s="20">
        <f t="shared" si="674"/>
        <v>1</v>
      </c>
      <c r="J7180" s="102">
        <f t="shared" si="675"/>
        <v>2.7920873686379565E-4</v>
      </c>
      <c r="K7180" s="102">
        <f t="shared" si="676"/>
        <v>5.0226432247489775E-3</v>
      </c>
      <c r="L7180" s="96">
        <f t="shared" si="677"/>
        <v>1.0840000000000001E-2</v>
      </c>
    </row>
    <row r="7181" spans="1:12" ht="13.95" customHeight="1" x14ac:dyDescent="0.3">
      <c r="A7181" s="94">
        <v>44865</v>
      </c>
      <c r="B7181" s="57" t="s">
        <v>232</v>
      </c>
      <c r="C7181" s="57" t="s">
        <v>118</v>
      </c>
      <c r="D7181" s="19" t="str">
        <f t="shared" si="672"/>
        <v>Cyclicals</v>
      </c>
      <c r="E7181" s="19" t="str">
        <f t="shared" si="673"/>
        <v>Cyclicals ex-WEG &amp; Embraer</v>
      </c>
      <c r="F7181" s="100">
        <v>1.231E-2</v>
      </c>
      <c r="G7181" s="101">
        <v>41.725000000000001</v>
      </c>
      <c r="H7181" s="98">
        <v>6.1089999999999998E-2</v>
      </c>
      <c r="I7181" s="20">
        <f t="shared" si="674"/>
        <v>1</v>
      </c>
      <c r="J7181" s="102">
        <f t="shared" si="675"/>
        <v>2.9502696225284603E-4</v>
      </c>
      <c r="K7181" s="102">
        <f t="shared" si="676"/>
        <v>4.8293822598272388E-3</v>
      </c>
      <c r="L7181" s="96">
        <f t="shared" si="677"/>
        <v>1.231E-2</v>
      </c>
    </row>
    <row r="7182" spans="1:12" ht="13.95" customHeight="1" x14ac:dyDescent="0.3">
      <c r="A7182" s="94">
        <v>44895</v>
      </c>
      <c r="B7182" s="57" t="s">
        <v>232</v>
      </c>
      <c r="C7182" s="57" t="s">
        <v>118</v>
      </c>
      <c r="D7182" s="19" t="str">
        <f t="shared" si="672"/>
        <v>Cyclicals</v>
      </c>
      <c r="E7182" s="19" t="str">
        <f t="shared" si="673"/>
        <v>Cyclicals ex-WEG &amp; Embraer</v>
      </c>
      <c r="F7182" s="100">
        <v>1.133E-2</v>
      </c>
      <c r="G7182" s="101">
        <v>31.411000000000001</v>
      </c>
      <c r="H7182" s="98">
        <v>7.2639999999999996E-2</v>
      </c>
      <c r="I7182" s="20">
        <f t="shared" si="674"/>
        <v>1</v>
      </c>
      <c r="J7182" s="102">
        <f t="shared" si="675"/>
        <v>3.6070166502180764E-4</v>
      </c>
      <c r="K7182" s="102">
        <f t="shared" si="676"/>
        <v>4.9656066219962505E-3</v>
      </c>
      <c r="L7182" s="96">
        <f t="shared" si="677"/>
        <v>1.133E-2</v>
      </c>
    </row>
    <row r="7183" spans="1:12" ht="13.95" customHeight="1" x14ac:dyDescent="0.3">
      <c r="A7183" s="94">
        <v>44926</v>
      </c>
      <c r="B7183" s="57" t="s">
        <v>232</v>
      </c>
      <c r="C7183" s="57" t="s">
        <v>118</v>
      </c>
      <c r="D7183" s="19" t="str">
        <f t="shared" si="672"/>
        <v>Cyclicals</v>
      </c>
      <c r="E7183" s="19" t="str">
        <f t="shared" si="673"/>
        <v>Cyclicals ex-WEG &amp; Embraer</v>
      </c>
      <c r="F7183" s="100">
        <v>1.163E-2</v>
      </c>
      <c r="G7183" s="101">
        <v>28.393000000000001</v>
      </c>
      <c r="H7183" s="98">
        <v>0.10605000000000001</v>
      </c>
      <c r="I7183" s="20">
        <f t="shared" si="674"/>
        <v>1</v>
      </c>
      <c r="J7183" s="102">
        <f t="shared" si="675"/>
        <v>4.0960800197231711E-4</v>
      </c>
      <c r="K7183" s="102">
        <f t="shared" si="676"/>
        <v>3.8624045447648949E-3</v>
      </c>
      <c r="L7183" s="96">
        <f t="shared" si="677"/>
        <v>1.163E-2</v>
      </c>
    </row>
    <row r="7184" spans="1:12" ht="13.95" customHeight="1" x14ac:dyDescent="0.3">
      <c r="A7184" s="94">
        <v>44957</v>
      </c>
      <c r="B7184" s="57" t="s">
        <v>232</v>
      </c>
      <c r="C7184" s="57" t="s">
        <v>118</v>
      </c>
      <c r="D7184" s="19" t="str">
        <f t="shared" si="672"/>
        <v>Cyclicals</v>
      </c>
      <c r="E7184" s="19" t="str">
        <f t="shared" si="673"/>
        <v>Cyclicals ex-WEG &amp; Embraer</v>
      </c>
      <c r="F7184" s="100">
        <v>1.115E-2</v>
      </c>
      <c r="G7184" s="101">
        <v>26.841999999999999</v>
      </c>
      <c r="H7184" s="98">
        <v>0.10186000000000001</v>
      </c>
      <c r="I7184" s="20">
        <f t="shared" si="674"/>
        <v>1</v>
      </c>
      <c r="J7184" s="102">
        <f t="shared" si="675"/>
        <v>4.1539378585798379E-4</v>
      </c>
      <c r="K7184" s="102">
        <f t="shared" si="676"/>
        <v>4.0780854688590587E-3</v>
      </c>
      <c r="L7184" s="96">
        <f t="shared" si="677"/>
        <v>1.115E-2</v>
      </c>
    </row>
    <row r="7185" spans="1:12" ht="13.95" customHeight="1" x14ac:dyDescent="0.3">
      <c r="A7185" s="94">
        <v>44985</v>
      </c>
      <c r="B7185" s="57" t="s">
        <v>232</v>
      </c>
      <c r="C7185" s="57" t="s">
        <v>118</v>
      </c>
      <c r="D7185" s="19" t="str">
        <f t="shared" si="672"/>
        <v>Cyclicals</v>
      </c>
      <c r="E7185" s="19" t="str">
        <f t="shared" si="673"/>
        <v>Cyclicals ex-WEG &amp; Embraer</v>
      </c>
      <c r="F7185" s="100">
        <v>1.18E-2</v>
      </c>
      <c r="G7185" s="101">
        <v>24.672000000000001</v>
      </c>
      <c r="H7185" s="98">
        <v>9.8019999999999996E-2</v>
      </c>
      <c r="I7185" s="20">
        <f t="shared" si="674"/>
        <v>1</v>
      </c>
      <c r="J7185" s="102">
        <f t="shared" si="675"/>
        <v>4.7827496757457845E-4</v>
      </c>
      <c r="K7185" s="102">
        <f t="shared" si="676"/>
        <v>4.8793610240214086E-3</v>
      </c>
      <c r="L7185" s="96">
        <f t="shared" si="677"/>
        <v>1.18E-2</v>
      </c>
    </row>
    <row r="7186" spans="1:12" ht="13.95" customHeight="1" x14ac:dyDescent="0.3">
      <c r="A7186" s="94">
        <v>45016</v>
      </c>
      <c r="B7186" s="57" t="s">
        <v>232</v>
      </c>
      <c r="C7186" s="57" t="s">
        <v>118</v>
      </c>
      <c r="D7186" s="19" t="str">
        <f t="shared" si="672"/>
        <v>Cyclicals</v>
      </c>
      <c r="E7186" s="19" t="str">
        <f t="shared" si="673"/>
        <v>Cyclicals ex-WEG &amp; Embraer</v>
      </c>
      <c r="F7186" s="100">
        <v>1.2789999999999999E-2</v>
      </c>
      <c r="G7186" s="101">
        <v>27.349</v>
      </c>
      <c r="H7186" s="98">
        <v>7.9259999999999997E-2</v>
      </c>
      <c r="I7186" s="20">
        <f t="shared" si="674"/>
        <v>1</v>
      </c>
      <c r="J7186" s="102">
        <f t="shared" si="675"/>
        <v>4.6765878094263041E-4</v>
      </c>
      <c r="K7186" s="102">
        <f t="shared" si="676"/>
        <v>5.9003126538308154E-3</v>
      </c>
      <c r="L7186" s="96">
        <f t="shared" si="677"/>
        <v>1.2789999999999999E-2</v>
      </c>
    </row>
    <row r="7187" spans="1:12" ht="13.95" customHeight="1" x14ac:dyDescent="0.3">
      <c r="A7187" s="94">
        <v>45046</v>
      </c>
      <c r="B7187" s="57" t="s">
        <v>232</v>
      </c>
      <c r="C7187" s="57" t="s">
        <v>118</v>
      </c>
      <c r="D7187" s="19" t="str">
        <f t="shared" si="672"/>
        <v>Cyclicals</v>
      </c>
      <c r="E7187" s="19" t="str">
        <f t="shared" si="673"/>
        <v>Cyclicals ex-WEG &amp; Embraer</v>
      </c>
      <c r="F7187" s="100">
        <v>1.303E-2</v>
      </c>
      <c r="G7187" s="101">
        <v>28.484999999999999</v>
      </c>
      <c r="H7187" s="98">
        <v>7.9469999999999999E-2</v>
      </c>
      <c r="I7187" s="20">
        <f t="shared" si="674"/>
        <v>1</v>
      </c>
      <c r="J7187" s="102">
        <f t="shared" si="675"/>
        <v>4.5743373705459014E-4</v>
      </c>
      <c r="K7187" s="102">
        <f t="shared" si="676"/>
        <v>5.7560555814092128E-3</v>
      </c>
      <c r="L7187" s="96">
        <f t="shared" si="677"/>
        <v>1.303E-2</v>
      </c>
    </row>
    <row r="7188" spans="1:12" ht="13.95" customHeight="1" x14ac:dyDescent="0.3">
      <c r="A7188" s="94">
        <v>45077</v>
      </c>
      <c r="B7188" s="57" t="s">
        <v>232</v>
      </c>
      <c r="C7188" s="57" t="s">
        <v>118</v>
      </c>
      <c r="D7188" s="19" t="str">
        <f t="shared" si="672"/>
        <v>Cyclicals</v>
      </c>
      <c r="E7188" s="19" t="str">
        <f t="shared" si="673"/>
        <v>Cyclicals ex-WEG &amp; Embraer</v>
      </c>
      <c r="F7188" s="100">
        <v>1.3299999999999999E-2</v>
      </c>
      <c r="G7188" s="101">
        <v>28.026</v>
      </c>
      <c r="H7188" s="98">
        <v>8.8230000000000003E-2</v>
      </c>
      <c r="I7188" s="20">
        <f t="shared" si="674"/>
        <v>1</v>
      </c>
      <c r="J7188" s="102">
        <f t="shared" si="675"/>
        <v>4.7455933775779634E-4</v>
      </c>
      <c r="K7188" s="102">
        <f t="shared" si="676"/>
        <v>5.3786618809678827E-3</v>
      </c>
      <c r="L7188" s="96">
        <f t="shared" si="677"/>
        <v>1.3299999999999999E-2</v>
      </c>
    </row>
    <row r="7189" spans="1:12" ht="13.95" customHeight="1" x14ac:dyDescent="0.3">
      <c r="A7189" s="94">
        <v>45107</v>
      </c>
      <c r="B7189" s="57" t="s">
        <v>232</v>
      </c>
      <c r="C7189" s="57" t="s">
        <v>118</v>
      </c>
      <c r="D7189" s="19" t="str">
        <f t="shared" si="672"/>
        <v>Cyclicals</v>
      </c>
      <c r="E7189" s="19" t="str">
        <f t="shared" si="673"/>
        <v>Cyclicals ex-WEG &amp; Embraer</v>
      </c>
      <c r="F7189" s="100">
        <v>1.3140000000000001E-2</v>
      </c>
      <c r="G7189" s="101">
        <v>29.134</v>
      </c>
      <c r="H7189" s="98">
        <v>9.0459999999999999E-2</v>
      </c>
      <c r="I7189" s="20">
        <f t="shared" si="674"/>
        <v>1</v>
      </c>
      <c r="J7189" s="102">
        <f t="shared" si="675"/>
        <v>4.5101942747305553E-4</v>
      </c>
      <c r="K7189" s="102">
        <f t="shared" si="676"/>
        <v>4.9858437704295329E-3</v>
      </c>
      <c r="L7189" s="96">
        <f t="shared" si="677"/>
        <v>1.3140000000000001E-2</v>
      </c>
    </row>
    <row r="7190" spans="1:12" ht="13.95" customHeight="1" x14ac:dyDescent="0.3">
      <c r="A7190" s="94">
        <v>45138</v>
      </c>
      <c r="B7190" s="57" t="s">
        <v>232</v>
      </c>
      <c r="C7190" s="57" t="s">
        <v>118</v>
      </c>
      <c r="D7190" s="19" t="str">
        <f t="shared" si="672"/>
        <v>Cyclicals</v>
      </c>
      <c r="E7190" s="19" t="str">
        <f t="shared" si="673"/>
        <v>Cyclicals ex-WEG &amp; Embraer</v>
      </c>
      <c r="F7190" s="100">
        <v>1.329E-2</v>
      </c>
      <c r="G7190" s="101">
        <v>27.338000000000001</v>
      </c>
      <c r="H7190" s="98">
        <v>9.5420000000000005E-2</v>
      </c>
      <c r="I7190" s="20">
        <f t="shared" si="674"/>
        <v>1</v>
      </c>
      <c r="J7190" s="102">
        <f t="shared" si="675"/>
        <v>4.8613651327822078E-4</v>
      </c>
      <c r="K7190" s="102">
        <f t="shared" si="676"/>
        <v>5.0947025076317418E-3</v>
      </c>
      <c r="L7190" s="96">
        <f t="shared" si="677"/>
        <v>1.329E-2</v>
      </c>
    </row>
    <row r="7191" spans="1:12" ht="13.95" customHeight="1" x14ac:dyDescent="0.3">
      <c r="A7191" s="94">
        <v>45169</v>
      </c>
      <c r="B7191" s="57" t="s">
        <v>232</v>
      </c>
      <c r="C7191" s="57" t="s">
        <v>118</v>
      </c>
      <c r="D7191" s="19" t="str">
        <f t="shared" si="672"/>
        <v>Cyclicals</v>
      </c>
      <c r="E7191" s="19" t="str">
        <f t="shared" si="673"/>
        <v>Cyclicals ex-WEG &amp; Embraer</v>
      </c>
      <c r="F7191" s="100">
        <v>1.3610000000000001E-2</v>
      </c>
      <c r="G7191" s="101">
        <v>27.106000000000002</v>
      </c>
      <c r="H7191" s="98">
        <v>9.0399999999999994E-2</v>
      </c>
      <c r="I7191" s="20">
        <f t="shared" si="674"/>
        <v>1</v>
      </c>
      <c r="J7191" s="102">
        <f t="shared" si="675"/>
        <v>5.0210285545635651E-4</v>
      </c>
      <c r="K7191" s="102">
        <f t="shared" si="676"/>
        <v>5.554235126729608E-3</v>
      </c>
      <c r="L7191" s="96">
        <f t="shared" si="677"/>
        <v>1.3610000000000001E-2</v>
      </c>
    </row>
    <row r="7192" spans="1:12" ht="13.95" customHeight="1" x14ac:dyDescent="0.3">
      <c r="A7192" s="94">
        <v>45199</v>
      </c>
      <c r="B7192" s="57" t="s">
        <v>232</v>
      </c>
      <c r="C7192" s="57" t="s">
        <v>118</v>
      </c>
      <c r="D7192" s="19" t="str">
        <f t="shared" si="672"/>
        <v>Cyclicals</v>
      </c>
      <c r="E7192" s="19" t="str">
        <f t="shared" si="673"/>
        <v>Cyclicals ex-WEG &amp; Embraer</v>
      </c>
      <c r="F7192" s="100">
        <v>1.3639999999999999E-2</v>
      </c>
      <c r="G7192" s="101">
        <v>25.850999999999999</v>
      </c>
      <c r="H7192" s="98">
        <v>9.6170000000000005E-2</v>
      </c>
      <c r="I7192" s="20">
        <f t="shared" si="674"/>
        <v>1</v>
      </c>
      <c r="J7192" s="102">
        <f t="shared" si="675"/>
        <v>5.2763916289505237E-4</v>
      </c>
      <c r="K7192" s="102">
        <f t="shared" si="676"/>
        <v>5.4865255578148316E-3</v>
      </c>
      <c r="L7192" s="96">
        <f t="shared" si="677"/>
        <v>1.3639999999999999E-2</v>
      </c>
    </row>
    <row r="7193" spans="1:12" ht="13.95" customHeight="1" x14ac:dyDescent="0.3">
      <c r="A7193" s="94">
        <v>45230</v>
      </c>
      <c r="B7193" s="57" t="s">
        <v>232</v>
      </c>
      <c r="C7193" s="57" t="s">
        <v>118</v>
      </c>
      <c r="D7193" s="19" t="str">
        <f t="shared" si="672"/>
        <v>Cyclicals</v>
      </c>
      <c r="E7193" s="19" t="str">
        <f t="shared" si="673"/>
        <v>Cyclicals ex-WEG &amp; Embraer</v>
      </c>
      <c r="F7193" s="100">
        <v>1.375E-2</v>
      </c>
      <c r="G7193" s="101">
        <v>22.033999999999999</v>
      </c>
      <c r="H7193" s="98">
        <v>0.10365000000000001</v>
      </c>
      <c r="I7193" s="20">
        <f t="shared" si="674"/>
        <v>1</v>
      </c>
      <c r="J7193" s="102">
        <f t="shared" si="675"/>
        <v>6.2403558137423987E-4</v>
      </c>
      <c r="K7193" s="102">
        <f t="shared" si="676"/>
        <v>6.0206037759212719E-3</v>
      </c>
      <c r="L7193" s="96">
        <f t="shared" si="677"/>
        <v>1.375E-2</v>
      </c>
    </row>
    <row r="7194" spans="1:12" ht="13.95" customHeight="1" x14ac:dyDescent="0.3">
      <c r="A7194" s="94">
        <v>45260</v>
      </c>
      <c r="B7194" s="57" t="s">
        <v>232</v>
      </c>
      <c r="C7194" s="57" t="s">
        <v>118</v>
      </c>
      <c r="D7194" s="19" t="str">
        <f t="shared" si="672"/>
        <v>Cyclicals</v>
      </c>
      <c r="E7194" s="19" t="str">
        <f t="shared" si="673"/>
        <v>Cyclicals ex-WEG &amp; Embraer</v>
      </c>
      <c r="F7194" s="100">
        <v>1.2670000000000001E-2</v>
      </c>
      <c r="G7194" s="101">
        <v>21.285</v>
      </c>
      <c r="H7194" s="98">
        <v>0.10857</v>
      </c>
      <c r="I7194" s="20">
        <f t="shared" si="674"/>
        <v>1</v>
      </c>
      <c r="J7194" s="102">
        <f t="shared" si="675"/>
        <v>5.952548743246418E-4</v>
      </c>
      <c r="K7194" s="102">
        <f t="shared" si="676"/>
        <v>5.4826828251325578E-3</v>
      </c>
      <c r="L7194" s="96">
        <f t="shared" si="677"/>
        <v>1.2670000000000001E-2</v>
      </c>
    </row>
    <row r="7195" spans="1:12" ht="13.95" customHeight="1" x14ac:dyDescent="0.3">
      <c r="A7195" s="94">
        <v>45291</v>
      </c>
      <c r="B7195" s="57" t="s">
        <v>232</v>
      </c>
      <c r="C7195" s="57" t="s">
        <v>118</v>
      </c>
      <c r="D7195" s="19" t="str">
        <f t="shared" si="672"/>
        <v>Cyclicals</v>
      </c>
      <c r="E7195" s="19" t="str">
        <f t="shared" si="673"/>
        <v>Cyclicals ex-WEG &amp; Embraer</v>
      </c>
      <c r="F7195" s="100">
        <v>1.222E-2</v>
      </c>
      <c r="G7195" s="101">
        <v>20.667000000000002</v>
      </c>
      <c r="H7195" s="98">
        <v>0.1172</v>
      </c>
      <c r="I7195" s="20">
        <f t="shared" si="674"/>
        <v>1</v>
      </c>
      <c r="J7195" s="102">
        <f t="shared" si="675"/>
        <v>5.912807857937775E-4</v>
      </c>
      <c r="K7195" s="102">
        <f t="shared" si="676"/>
        <v>5.0450578992643135E-3</v>
      </c>
      <c r="L7195" s="96">
        <f t="shared" si="677"/>
        <v>1.222E-2</v>
      </c>
    </row>
    <row r="7196" spans="1:12" ht="13.95" customHeight="1" x14ac:dyDescent="0.3">
      <c r="A7196" s="94">
        <v>45322</v>
      </c>
      <c r="B7196" s="57" t="s">
        <v>232</v>
      </c>
      <c r="C7196" s="57" t="s">
        <v>118</v>
      </c>
      <c r="D7196" s="19" t="str">
        <f t="shared" si="672"/>
        <v>Cyclicals</v>
      </c>
      <c r="E7196" s="19" t="str">
        <f t="shared" si="673"/>
        <v>Cyclicals ex-WEG &amp; Embraer</v>
      </c>
      <c r="F7196" s="100">
        <v>1.29E-2</v>
      </c>
      <c r="G7196" s="101">
        <v>20.106000000000002</v>
      </c>
      <c r="H7196" s="98">
        <v>0.13532</v>
      </c>
      <c r="I7196" s="20">
        <f t="shared" si="674"/>
        <v>1</v>
      </c>
      <c r="J7196" s="102">
        <f t="shared" si="675"/>
        <v>6.4159952253058788E-4</v>
      </c>
      <c r="K7196" s="102">
        <f t="shared" si="676"/>
        <v>4.7413502995166121E-3</v>
      </c>
      <c r="L7196" s="96">
        <f t="shared" si="677"/>
        <v>1.29E-2</v>
      </c>
    </row>
    <row r="7197" spans="1:12" ht="13.95" customHeight="1" x14ac:dyDescent="0.3">
      <c r="A7197" s="94">
        <v>45351</v>
      </c>
      <c r="B7197" s="57" t="s">
        <v>232</v>
      </c>
      <c r="C7197" s="57" t="s">
        <v>118</v>
      </c>
      <c r="D7197" s="19" t="str">
        <f t="shared" si="672"/>
        <v>Cyclicals</v>
      </c>
      <c r="E7197" s="19" t="str">
        <f t="shared" si="673"/>
        <v>Cyclicals ex-WEG &amp; Embraer</v>
      </c>
      <c r="F7197" s="100">
        <v>1.2630000000000001E-2</v>
      </c>
      <c r="G7197" s="101">
        <v>18.603000000000002</v>
      </c>
      <c r="H7197" s="98">
        <v>0.13643</v>
      </c>
      <c r="I7197" s="20">
        <f t="shared" si="674"/>
        <v>1</v>
      </c>
      <c r="J7197" s="102">
        <f t="shared" si="675"/>
        <v>6.7892275439445249E-4</v>
      </c>
      <c r="K7197" s="102">
        <f t="shared" si="676"/>
        <v>4.9763450443044239E-3</v>
      </c>
      <c r="L7197" s="96">
        <f t="shared" si="677"/>
        <v>1.2630000000000001E-2</v>
      </c>
    </row>
    <row r="7198" spans="1:12" ht="13.95" customHeight="1" x14ac:dyDescent="0.3">
      <c r="A7198" s="94">
        <v>45382</v>
      </c>
      <c r="B7198" s="57" t="s">
        <v>232</v>
      </c>
      <c r="C7198" s="57" t="s">
        <v>118</v>
      </c>
      <c r="D7198" s="19" t="str">
        <f t="shared" si="672"/>
        <v>Cyclicals</v>
      </c>
      <c r="E7198" s="19" t="str">
        <f t="shared" si="673"/>
        <v>Cyclicals ex-WEG &amp; Embraer</v>
      </c>
      <c r="F7198" s="100">
        <v>1.255E-2</v>
      </c>
      <c r="G7198" s="101">
        <v>18.013999999999999</v>
      </c>
      <c r="H7198" s="98">
        <v>0.13336000000000001</v>
      </c>
      <c r="I7198" s="20">
        <f t="shared" si="674"/>
        <v>1</v>
      </c>
      <c r="J7198" s="102">
        <f t="shared" si="675"/>
        <v>6.9668035972021767E-4</v>
      </c>
      <c r="K7198" s="102">
        <f t="shared" si="676"/>
        <v>5.224057886324367E-3</v>
      </c>
      <c r="L7198" s="96">
        <f t="shared" si="677"/>
        <v>1.255E-2</v>
      </c>
    </row>
    <row r="7199" spans="1:12" ht="13.95" customHeight="1" x14ac:dyDescent="0.3">
      <c r="A7199" s="94">
        <v>45412</v>
      </c>
      <c r="B7199" s="57" t="s">
        <v>232</v>
      </c>
      <c r="C7199" s="57" t="s">
        <v>118</v>
      </c>
      <c r="D7199" s="19" t="str">
        <f t="shared" si="672"/>
        <v>Cyclicals</v>
      </c>
      <c r="E7199" s="19" t="str">
        <f t="shared" si="673"/>
        <v>Cyclicals ex-WEG &amp; Embraer</v>
      </c>
      <c r="F7199" s="100">
        <v>1.1599999999999999E-2</v>
      </c>
      <c r="G7199" s="101">
        <v>16.652999999999999</v>
      </c>
      <c r="H7199" s="98">
        <v>0.12695999999999999</v>
      </c>
      <c r="I7199" s="20">
        <f t="shared" si="674"/>
        <v>1</v>
      </c>
      <c r="J7199" s="102">
        <f t="shared" si="675"/>
        <v>6.9657118837446706E-4</v>
      </c>
      <c r="K7199" s="102">
        <f t="shared" si="676"/>
        <v>5.4865405511536477E-3</v>
      </c>
      <c r="L7199" s="96">
        <f t="shared" si="677"/>
        <v>1.1599999999999999E-2</v>
      </c>
    </row>
    <row r="7200" spans="1:12" ht="13.95" customHeight="1" x14ac:dyDescent="0.3">
      <c r="A7200" s="94">
        <v>45443</v>
      </c>
      <c r="B7200" s="57" t="s">
        <v>232</v>
      </c>
      <c r="C7200" s="57" t="s">
        <v>118</v>
      </c>
      <c r="D7200" s="19" t="str">
        <f t="shared" si="672"/>
        <v>Cyclicals</v>
      </c>
      <c r="E7200" s="19" t="str">
        <f t="shared" si="673"/>
        <v>Cyclicals ex-WEG &amp; Embraer</v>
      </c>
      <c r="F7200" s="100">
        <v>1.188E-2</v>
      </c>
      <c r="G7200" s="101">
        <v>16.016999999999999</v>
      </c>
      <c r="H7200" s="98">
        <v>0.12991</v>
      </c>
      <c r="I7200" s="20">
        <f t="shared" si="674"/>
        <v>1</v>
      </c>
      <c r="J7200" s="102">
        <f t="shared" si="675"/>
        <v>7.4171193107323472E-4</v>
      </c>
      <c r="K7200" s="102">
        <f t="shared" si="676"/>
        <v>5.7094290745380244E-3</v>
      </c>
      <c r="L7200" s="96">
        <f t="shared" si="677"/>
        <v>1.188E-2</v>
      </c>
    </row>
    <row r="7201" spans="1:12" ht="13.95" customHeight="1" x14ac:dyDescent="0.3">
      <c r="A7201" s="94">
        <v>45473</v>
      </c>
      <c r="B7201" s="57" t="s">
        <v>232</v>
      </c>
      <c r="C7201" s="57" t="s">
        <v>118</v>
      </c>
      <c r="D7201" s="19" t="str">
        <f t="shared" si="672"/>
        <v>Cyclicals</v>
      </c>
      <c r="E7201" s="19" t="str">
        <f t="shared" si="673"/>
        <v>Cyclicals ex-WEG &amp; Embraer</v>
      </c>
      <c r="F7201" s="100">
        <v>1.239E-2</v>
      </c>
      <c r="G7201" s="101">
        <v>16.606000000000002</v>
      </c>
      <c r="H7201" s="98">
        <v>0.13067999999999999</v>
      </c>
      <c r="I7201" s="20">
        <f t="shared" si="674"/>
        <v>1</v>
      </c>
      <c r="J7201" s="102">
        <f t="shared" si="675"/>
        <v>7.4611586173672158E-4</v>
      </c>
      <c r="K7201" s="102">
        <f t="shared" si="676"/>
        <v>5.7094877696412735E-3</v>
      </c>
      <c r="L7201" s="96">
        <f t="shared" si="677"/>
        <v>1.239E-2</v>
      </c>
    </row>
    <row r="7202" spans="1:12" ht="13.95" customHeight="1" x14ac:dyDescent="0.3">
      <c r="A7202" s="94">
        <v>45504</v>
      </c>
      <c r="B7202" s="57" t="s">
        <v>232</v>
      </c>
      <c r="C7202" s="57" t="s">
        <v>118</v>
      </c>
      <c r="D7202" s="19" t="str">
        <f t="shared" si="672"/>
        <v>Cyclicals</v>
      </c>
      <c r="E7202" s="19" t="str">
        <f t="shared" si="673"/>
        <v>Cyclicals ex-WEG &amp; Embraer</v>
      </c>
      <c r="F7202" s="100">
        <v>1.277E-2</v>
      </c>
      <c r="G7202" s="101">
        <v>16.998000000000001</v>
      </c>
      <c r="H7202" s="98">
        <v>0.13799</v>
      </c>
      <c r="I7202" s="20">
        <f t="shared" si="674"/>
        <v>1</v>
      </c>
      <c r="J7202" s="102">
        <f t="shared" si="675"/>
        <v>7.5126485468878684E-4</v>
      </c>
      <c r="K7202" s="102">
        <f t="shared" si="676"/>
        <v>5.444342739972366E-3</v>
      </c>
      <c r="L7202" s="96">
        <f t="shared" si="677"/>
        <v>1.277E-2</v>
      </c>
    </row>
    <row r="7203" spans="1:12" ht="13.95" customHeight="1" x14ac:dyDescent="0.3">
      <c r="A7203" s="94">
        <v>45535</v>
      </c>
      <c r="B7203" s="57" t="s">
        <v>232</v>
      </c>
      <c r="C7203" s="57" t="s">
        <v>118</v>
      </c>
      <c r="D7203" s="19" t="str">
        <f t="shared" si="672"/>
        <v>Cyclicals</v>
      </c>
      <c r="E7203" s="19" t="str">
        <f t="shared" si="673"/>
        <v>Cyclicals ex-WEG &amp; Embraer</v>
      </c>
      <c r="F7203" s="100">
        <v>1.183E-2</v>
      </c>
      <c r="G7203" s="101">
        <v>16.084</v>
      </c>
      <c r="H7203" s="98">
        <v>0.13972999999999999</v>
      </c>
      <c r="I7203" s="20">
        <f t="shared" si="674"/>
        <v>1</v>
      </c>
      <c r="J7203" s="102">
        <f t="shared" si="675"/>
        <v>7.3551355384232782E-4</v>
      </c>
      <c r="K7203" s="102">
        <f t="shared" si="676"/>
        <v>5.263819894384369E-3</v>
      </c>
      <c r="L7203" s="96">
        <f t="shared" si="677"/>
        <v>1.183E-2</v>
      </c>
    </row>
    <row r="7204" spans="1:12" ht="13.95" customHeight="1" x14ac:dyDescent="0.3">
      <c r="A7204" s="94">
        <v>45565</v>
      </c>
      <c r="B7204" s="57" t="s">
        <v>232</v>
      </c>
      <c r="C7204" s="57" t="s">
        <v>118</v>
      </c>
      <c r="D7204" s="19" t="str">
        <f t="shared" si="672"/>
        <v>Cyclicals</v>
      </c>
      <c r="E7204" s="19" t="str">
        <f t="shared" si="673"/>
        <v>Cyclicals ex-WEG &amp; Embraer</v>
      </c>
      <c r="F7204" s="100">
        <v>1.12E-2</v>
      </c>
      <c r="G7204" s="101">
        <v>14.298</v>
      </c>
      <c r="H7204" s="98">
        <v>0.14308000000000001</v>
      </c>
      <c r="I7204" s="20">
        <f t="shared" si="674"/>
        <v>1</v>
      </c>
      <c r="J7204" s="102">
        <f t="shared" si="675"/>
        <v>7.8332633934816056E-4</v>
      </c>
      <c r="K7204" s="102">
        <f t="shared" si="676"/>
        <v>5.4747437751478927E-3</v>
      </c>
      <c r="L7204" s="96">
        <f t="shared" si="677"/>
        <v>1.12E-2</v>
      </c>
    </row>
    <row r="7205" spans="1:12" ht="13.95" customHeight="1" x14ac:dyDescent="0.3">
      <c r="A7205" s="94">
        <v>45596</v>
      </c>
      <c r="B7205" s="57" t="s">
        <v>232</v>
      </c>
      <c r="C7205" s="57" t="s">
        <v>118</v>
      </c>
      <c r="D7205" s="19" t="str">
        <f t="shared" si="672"/>
        <v>Cyclicals</v>
      </c>
      <c r="E7205" s="19" t="str">
        <f t="shared" si="673"/>
        <v>Cyclicals ex-WEG &amp; Embraer</v>
      </c>
      <c r="F7205" s="100">
        <v>1.132E-2</v>
      </c>
      <c r="G7205" s="101">
        <v>13.848000000000001</v>
      </c>
      <c r="H7205" s="98">
        <v>0.15232999999999999</v>
      </c>
      <c r="I7205" s="20">
        <f t="shared" si="674"/>
        <v>1</v>
      </c>
      <c r="J7205" s="102">
        <f t="shared" si="675"/>
        <v>8.174465626805315E-4</v>
      </c>
      <c r="K7205" s="102">
        <f t="shared" si="676"/>
        <v>5.3662874199470328E-3</v>
      </c>
      <c r="L7205" s="96">
        <f t="shared" si="677"/>
        <v>1.132E-2</v>
      </c>
    </row>
    <row r="7206" spans="1:12" ht="13.95" customHeight="1" x14ac:dyDescent="0.3">
      <c r="A7206" s="94">
        <v>45626</v>
      </c>
      <c r="B7206" s="57" t="s">
        <v>232</v>
      </c>
      <c r="C7206" s="57" t="s">
        <v>118</v>
      </c>
      <c r="D7206" s="19" t="str">
        <f t="shared" si="672"/>
        <v>Cyclicals</v>
      </c>
      <c r="E7206" s="19" t="str">
        <f t="shared" si="673"/>
        <v>Cyclicals ex-WEG &amp; Embraer</v>
      </c>
      <c r="F7206" s="100">
        <v>1.145E-2</v>
      </c>
      <c r="G7206" s="101">
        <v>13.567</v>
      </c>
      <c r="H7206" s="98">
        <v>0.15296000000000001</v>
      </c>
      <c r="I7206" s="20">
        <f t="shared" si="674"/>
        <v>1</v>
      </c>
      <c r="J7206" s="102">
        <f t="shared" si="675"/>
        <v>8.4395960787204244E-4</v>
      </c>
      <c r="K7206" s="102">
        <f t="shared" si="676"/>
        <v>5.5175183569040427E-3</v>
      </c>
      <c r="L7206" s="96">
        <f t="shared" si="677"/>
        <v>1.145E-2</v>
      </c>
    </row>
    <row r="7207" spans="1:12" ht="13.95" customHeight="1" x14ac:dyDescent="0.3">
      <c r="A7207" s="94">
        <v>45657</v>
      </c>
      <c r="B7207" s="57" t="s">
        <v>232</v>
      </c>
      <c r="C7207" s="57" t="s">
        <v>118</v>
      </c>
      <c r="D7207" s="19" t="str">
        <f t="shared" si="672"/>
        <v>Cyclicals</v>
      </c>
      <c r="E7207" s="19" t="str">
        <f t="shared" si="673"/>
        <v>Cyclicals ex-WEG &amp; Embraer</v>
      </c>
      <c r="F7207" s="100">
        <v>1.116E-2</v>
      </c>
      <c r="G7207" s="101">
        <v>13</v>
      </c>
      <c r="H7207" s="98">
        <v>0.1517</v>
      </c>
      <c r="I7207" s="20">
        <f t="shared" si="674"/>
        <v>1</v>
      </c>
      <c r="J7207" s="102">
        <f t="shared" si="675"/>
        <v>8.5846153846153841E-4</v>
      </c>
      <c r="K7207" s="102">
        <f t="shared" si="676"/>
        <v>5.6589422443080973E-3</v>
      </c>
      <c r="L7207" s="96">
        <f t="shared" si="677"/>
        <v>1.116E-2</v>
      </c>
    </row>
    <row r="7208" spans="1:12" ht="13.95" customHeight="1" x14ac:dyDescent="0.3">
      <c r="A7208" s="94">
        <v>45688</v>
      </c>
      <c r="B7208" s="57" t="s">
        <v>232</v>
      </c>
      <c r="C7208" s="57" t="s">
        <v>118</v>
      </c>
      <c r="D7208" s="19" t="str">
        <f t="shared" si="672"/>
        <v>Cyclicals</v>
      </c>
      <c r="E7208" s="19" t="str">
        <f t="shared" si="673"/>
        <v>Cyclicals ex-WEG &amp; Embraer</v>
      </c>
      <c r="F7208" s="100">
        <v>1.091E-2</v>
      </c>
      <c r="G7208" s="101">
        <v>13.821</v>
      </c>
      <c r="H7208" s="98">
        <v>0.14915</v>
      </c>
      <c r="I7208" s="20">
        <f t="shared" si="674"/>
        <v>1</v>
      </c>
      <c r="J7208" s="102">
        <f t="shared" si="675"/>
        <v>7.8937848202011434E-4</v>
      </c>
      <c r="K7208" s="102">
        <f t="shared" si="676"/>
        <v>5.2925141268529291E-3</v>
      </c>
      <c r="L7208" s="96">
        <f t="shared" si="677"/>
        <v>1.091E-2</v>
      </c>
    </row>
    <row r="7209" spans="1:12" ht="13.95" customHeight="1" x14ac:dyDescent="0.3">
      <c r="A7209" s="94">
        <v>45716</v>
      </c>
      <c r="B7209" s="57" t="s">
        <v>232</v>
      </c>
      <c r="C7209" s="57" t="s">
        <v>118</v>
      </c>
      <c r="D7209" s="19" t="str">
        <f t="shared" si="672"/>
        <v>Cyclicals</v>
      </c>
      <c r="E7209" s="19" t="str">
        <f t="shared" si="673"/>
        <v>Cyclicals ex-WEG &amp; Embraer</v>
      </c>
      <c r="F7209" s="100">
        <v>1.038E-2</v>
      </c>
      <c r="G7209" s="101">
        <v>12.87</v>
      </c>
      <c r="H7209" s="98">
        <v>0.14416000000000001</v>
      </c>
      <c r="I7209" s="20">
        <f t="shared" si="674"/>
        <v>1</v>
      </c>
      <c r="J7209" s="102">
        <f t="shared" si="675"/>
        <v>8.0652680652680661E-4</v>
      </c>
      <c r="K7209" s="102">
        <f t="shared" si="676"/>
        <v>5.5946643072059274E-3</v>
      </c>
      <c r="L7209" s="96">
        <f t="shared" si="677"/>
        <v>1.038E-2</v>
      </c>
    </row>
    <row r="7210" spans="1:12" ht="13.95" customHeight="1" x14ac:dyDescent="0.3">
      <c r="A7210" s="94">
        <v>45747</v>
      </c>
      <c r="B7210" s="57" t="s">
        <v>232</v>
      </c>
      <c r="C7210" s="57" t="s">
        <v>118</v>
      </c>
      <c r="D7210" s="19" t="str">
        <f t="shared" si="672"/>
        <v>Cyclicals</v>
      </c>
      <c r="E7210" s="19" t="str">
        <f t="shared" si="673"/>
        <v>Cyclicals ex-WEG &amp; Embraer</v>
      </c>
      <c r="F7210" s="100">
        <v>9.4500000000000001E-3</v>
      </c>
      <c r="G7210" s="101">
        <v>12.504</v>
      </c>
      <c r="H7210" s="98">
        <v>0.14033000000000001</v>
      </c>
      <c r="I7210" s="20">
        <f t="shared" si="674"/>
        <v>1</v>
      </c>
      <c r="J7210" s="102">
        <f t="shared" si="675"/>
        <v>7.5575815738963532E-4</v>
      </c>
      <c r="K7210" s="102">
        <f t="shared" si="676"/>
        <v>5.3855779761250999E-3</v>
      </c>
      <c r="L7210" s="96">
        <f t="shared" si="677"/>
        <v>9.4500000000000001E-3</v>
      </c>
    </row>
    <row r="7211" spans="1:12" ht="13.95" customHeight="1" x14ac:dyDescent="0.3">
      <c r="A7211" s="94">
        <v>45777</v>
      </c>
      <c r="B7211" s="57" t="s">
        <v>232</v>
      </c>
      <c r="C7211" s="57" t="s">
        <v>118</v>
      </c>
      <c r="D7211" s="19" t="str">
        <f t="shared" si="672"/>
        <v>Cyclicals</v>
      </c>
      <c r="E7211" s="19" t="str">
        <f t="shared" si="673"/>
        <v>Cyclicals ex-WEG &amp; Embraer</v>
      </c>
      <c r="F7211" s="100">
        <v>1.098E-2</v>
      </c>
      <c r="G7211" s="101">
        <v>14.694000000000001</v>
      </c>
      <c r="H7211" s="98">
        <v>0.14482</v>
      </c>
      <c r="I7211" s="20">
        <f t="shared" si="674"/>
        <v>1</v>
      </c>
      <c r="J7211" s="102">
        <f t="shared" si="675"/>
        <v>7.472437729685586E-4</v>
      </c>
      <c r="K7211" s="102">
        <f t="shared" si="676"/>
        <v>5.1598106129578693E-3</v>
      </c>
      <c r="L7211" s="96">
        <f t="shared" si="677"/>
        <v>1.098E-2</v>
      </c>
    </row>
    <row r="7212" spans="1:12" ht="13.95" customHeight="1" x14ac:dyDescent="0.3">
      <c r="A7212" s="94">
        <v>45808</v>
      </c>
      <c r="B7212" s="57" t="s">
        <v>232</v>
      </c>
      <c r="C7212" s="57" t="s">
        <v>118</v>
      </c>
      <c r="D7212" s="19" t="str">
        <f t="shared" si="672"/>
        <v>Cyclicals</v>
      </c>
      <c r="E7212" s="19" t="str">
        <f t="shared" si="673"/>
        <v>Cyclicals ex-WEG &amp; Embraer</v>
      </c>
      <c r="F7212" s="100">
        <v>1.0529999999999999E-2</v>
      </c>
      <c r="G7212" s="101">
        <v>14.148</v>
      </c>
      <c r="H7212" s="98">
        <v>0.14163999999999999</v>
      </c>
      <c r="I7212" s="20">
        <f t="shared" si="674"/>
        <v>1</v>
      </c>
      <c r="J7212" s="102">
        <f t="shared" si="675"/>
        <v>7.4427480916030534E-4</v>
      </c>
      <c r="K7212" s="102">
        <f t="shared" si="676"/>
        <v>5.2546936540546841E-3</v>
      </c>
      <c r="L7212" s="96">
        <f t="shared" si="677"/>
        <v>1.0529999999999999E-2</v>
      </c>
    </row>
    <row r="7213" spans="1:12" ht="13.95" customHeight="1" x14ac:dyDescent="0.3">
      <c r="A7213" s="94">
        <v>45838</v>
      </c>
      <c r="B7213" s="57" t="s">
        <v>232</v>
      </c>
      <c r="C7213" s="57" t="s">
        <v>118</v>
      </c>
      <c r="D7213" s="19" t="str">
        <f t="shared" si="672"/>
        <v>Cyclicals</v>
      </c>
      <c r="E7213" s="19" t="str">
        <f t="shared" si="673"/>
        <v>Cyclicals ex-WEG &amp; Embraer</v>
      </c>
      <c r="F7213" s="100">
        <v>1.052E-2</v>
      </c>
      <c r="G7213" s="101">
        <v>13.95</v>
      </c>
      <c r="H7213" s="98">
        <v>0.13880000000000001</v>
      </c>
      <c r="I7213" s="20">
        <f t="shared" si="674"/>
        <v>1</v>
      </c>
      <c r="J7213" s="102">
        <f t="shared" si="675"/>
        <v>7.5412186379928314E-4</v>
      </c>
      <c r="K7213" s="102">
        <f t="shared" si="676"/>
        <v>5.4331546383233655E-3</v>
      </c>
      <c r="L7213" s="96">
        <f t="shared" si="677"/>
        <v>1.052E-2</v>
      </c>
    </row>
    <row r="7214" spans="1:12" ht="13.95" customHeight="1" x14ac:dyDescent="0.3">
      <c r="A7214" s="94">
        <v>45869</v>
      </c>
      <c r="B7214" s="57" t="s">
        <v>232</v>
      </c>
      <c r="C7214" s="57" t="s">
        <v>118</v>
      </c>
      <c r="D7214" s="19" t="str">
        <f t="shared" si="672"/>
        <v>Cyclicals</v>
      </c>
      <c r="E7214" s="19" t="str">
        <f t="shared" si="673"/>
        <v>Cyclicals ex-WEG &amp; Embraer</v>
      </c>
      <c r="F7214" s="100">
        <v>9.7999999999999997E-3</v>
      </c>
      <c r="G7214" s="101">
        <v>12.801</v>
      </c>
      <c r="H7214" s="98">
        <v>0.13983999999999999</v>
      </c>
      <c r="I7214" s="20">
        <f t="shared" si="674"/>
        <v>1</v>
      </c>
      <c r="J7214" s="102">
        <f t="shared" si="675"/>
        <v>7.6556519021951403E-4</v>
      </c>
      <c r="K7214" s="102">
        <f t="shared" si="676"/>
        <v>5.4745794495102548E-3</v>
      </c>
      <c r="L7214" s="96">
        <f t="shared" si="677"/>
        <v>9.7999999999999997E-3</v>
      </c>
    </row>
    <row r="7215" spans="1:12" ht="13.95" customHeight="1" x14ac:dyDescent="0.3">
      <c r="A7215" s="94">
        <v>45900</v>
      </c>
      <c r="B7215" s="57" t="s">
        <v>232</v>
      </c>
      <c r="C7215" s="57" t="s">
        <v>118</v>
      </c>
      <c r="D7215" s="19" t="str">
        <f t="shared" si="672"/>
        <v>Cyclicals</v>
      </c>
      <c r="E7215" s="19" t="str">
        <f t="shared" si="673"/>
        <v>Cyclicals ex-WEG &amp; Embraer</v>
      </c>
      <c r="F7215" s="100">
        <v>8.2799999999999992E-3</v>
      </c>
      <c r="G7215" s="101">
        <v>11.853</v>
      </c>
      <c r="H7215" s="98">
        <v>0.13902</v>
      </c>
      <c r="I7215" s="20">
        <f t="shared" si="674"/>
        <v>1</v>
      </c>
      <c r="J7215" s="102">
        <f t="shared" si="675"/>
        <v>6.9855732725892172E-4</v>
      </c>
      <c r="K7215" s="102">
        <f t="shared" si="676"/>
        <v>5.0248692796642331E-3</v>
      </c>
      <c r="L7215" s="96">
        <f t="shared" si="677"/>
        <v>8.2799999999999992E-3</v>
      </c>
    </row>
    <row r="7216" spans="1:12" ht="13.95" customHeight="1" x14ac:dyDescent="0.3">
      <c r="A7216" s="94">
        <v>45930</v>
      </c>
      <c r="B7216" s="57" t="s">
        <v>232</v>
      </c>
      <c r="C7216" s="57" t="s">
        <v>118</v>
      </c>
      <c r="D7216" s="19" t="str">
        <f t="shared" si="672"/>
        <v>Cyclicals</v>
      </c>
      <c r="E7216" s="19" t="str">
        <f t="shared" si="673"/>
        <v>Cyclicals ex-WEG &amp; Embraer</v>
      </c>
      <c r="F7216" s="100">
        <v>8.8400000000000006E-3</v>
      </c>
      <c r="G7216" s="101">
        <v>13.093</v>
      </c>
      <c r="H7216" s="98">
        <v>0.13972999999999999</v>
      </c>
      <c r="I7216" s="20">
        <f t="shared" si="674"/>
        <v>1</v>
      </c>
      <c r="J7216" s="102">
        <f t="shared" si="675"/>
        <v>6.7516993813488129E-4</v>
      </c>
      <c r="K7216" s="102">
        <f t="shared" si="676"/>
        <v>4.8319611975587299E-3</v>
      </c>
      <c r="L7216" s="96">
        <f t="shared" si="677"/>
        <v>8.8400000000000006E-3</v>
      </c>
    </row>
    <row r="7217" spans="1:12" ht="13.95" customHeight="1" x14ac:dyDescent="0.3">
      <c r="A7217" s="94">
        <v>45961</v>
      </c>
      <c r="B7217" s="57" t="s">
        <v>232</v>
      </c>
      <c r="C7217" s="57" t="s">
        <v>118</v>
      </c>
      <c r="D7217" s="19" t="str">
        <f t="shared" si="672"/>
        <v>Cyclicals</v>
      </c>
      <c r="E7217" s="19" t="str">
        <f t="shared" si="673"/>
        <v>Cyclicals ex-WEG &amp; Embraer</v>
      </c>
      <c r="F7217" s="100">
        <v>8.6199999999999992E-3</v>
      </c>
      <c r="G7217" s="101">
        <v>12.843999999999999</v>
      </c>
      <c r="H7217" s="98">
        <v>0.14208000000000001</v>
      </c>
      <c r="I7217" s="20">
        <f t="shared" si="674"/>
        <v>1</v>
      </c>
      <c r="J7217" s="102">
        <f t="shared" si="675"/>
        <v>6.7113048894425404E-4</v>
      </c>
      <c r="K7217" s="102">
        <f t="shared" si="676"/>
        <v>4.7236098602495349E-3</v>
      </c>
      <c r="L7217" s="96">
        <f t="shared" si="677"/>
        <v>8.6199999999999992E-3</v>
      </c>
    </row>
    <row r="7218" spans="1:12" ht="13.95" customHeight="1" x14ac:dyDescent="0.3">
      <c r="A7218" s="94">
        <v>45991</v>
      </c>
      <c r="B7218" s="57" t="s">
        <v>232</v>
      </c>
      <c r="C7218" s="57" t="s">
        <v>118</v>
      </c>
      <c r="D7218" s="19" t="str">
        <f t="shared" si="672"/>
        <v>Cyclicals</v>
      </c>
      <c r="E7218" s="19" t="str">
        <f t="shared" si="673"/>
        <v>Cyclicals ex-WEG &amp; Embraer</v>
      </c>
      <c r="F7218" s="100">
        <v>8.5599999999999999E-3</v>
      </c>
      <c r="G7218" s="101">
        <v>14.278</v>
      </c>
      <c r="H7218" s="98">
        <v>0.13924</v>
      </c>
      <c r="I7218" s="20">
        <f t="shared" si="674"/>
        <v>1</v>
      </c>
      <c r="J7218" s="102">
        <f t="shared" si="675"/>
        <v>5.9952374282112343E-4</v>
      </c>
      <c r="K7218" s="102">
        <f t="shared" si="676"/>
        <v>4.3056861736650636E-3</v>
      </c>
      <c r="L7218" s="96">
        <f t="shared" si="677"/>
        <v>8.5599999999999999E-3</v>
      </c>
    </row>
    <row r="7219" spans="1:12" ht="13.95" customHeight="1" x14ac:dyDescent="0.3">
      <c r="A7219" s="94">
        <v>46022</v>
      </c>
      <c r="B7219" s="57" t="s">
        <v>232</v>
      </c>
      <c r="C7219" s="57" t="s">
        <v>118</v>
      </c>
      <c r="D7219" s="19" t="str">
        <f t="shared" si="672"/>
        <v>Cyclicals</v>
      </c>
      <c r="E7219" s="19" t="str">
        <f t="shared" si="673"/>
        <v>Cyclicals ex-WEG &amp; Embraer</v>
      </c>
      <c r="F7219" s="100">
        <v>7.6099999999999996E-3</v>
      </c>
      <c r="G7219" s="101">
        <v>12.914</v>
      </c>
      <c r="H7219" s="98">
        <v>0.13722999999999999</v>
      </c>
      <c r="I7219" s="20">
        <f t="shared" si="674"/>
        <v>1</v>
      </c>
      <c r="J7219" s="102">
        <f t="shared" si="675"/>
        <v>5.8928294873780392E-4</v>
      </c>
      <c r="K7219" s="102">
        <f t="shared" si="676"/>
        <v>4.2941262751424901E-3</v>
      </c>
      <c r="L7219" s="96">
        <f t="shared" si="677"/>
        <v>7.6099999999999996E-3</v>
      </c>
    </row>
    <row r="7220" spans="1:12" ht="13.95" customHeight="1" x14ac:dyDescent="0.3">
      <c r="A7220" s="94">
        <v>46053</v>
      </c>
      <c r="B7220" s="57" t="s">
        <v>232</v>
      </c>
      <c r="C7220" s="57" t="s">
        <v>118</v>
      </c>
      <c r="D7220" s="19" t="str">
        <f t="shared" si="672"/>
        <v>Cyclicals</v>
      </c>
      <c r="E7220" s="19" t="str">
        <f t="shared" si="673"/>
        <v>Cyclicals ex-WEG &amp; Embraer</v>
      </c>
      <c r="F7220" s="100">
        <v>6.8300000000000001E-3</v>
      </c>
      <c r="G7220" s="101">
        <v>12.93</v>
      </c>
      <c r="H7220" s="98">
        <v>0.1386</v>
      </c>
      <c r="I7220" s="20">
        <f t="shared" si="674"/>
        <v>1</v>
      </c>
      <c r="J7220" s="102">
        <f t="shared" si="675"/>
        <v>5.2822892498066514E-4</v>
      </c>
      <c r="K7220" s="102">
        <f t="shared" si="676"/>
        <v>3.811175504911004E-3</v>
      </c>
      <c r="L7220" s="96">
        <f t="shared" si="677"/>
        <v>6.8300000000000001E-3</v>
      </c>
    </row>
    <row r="7221" spans="1:12" ht="13.95" customHeight="1" x14ac:dyDescent="0.3">
      <c r="A7221" s="94">
        <v>46081</v>
      </c>
      <c r="B7221" s="57" t="s">
        <v>232</v>
      </c>
      <c r="C7221" s="57" t="s">
        <v>118</v>
      </c>
      <c r="D7221" s="19" t="str">
        <f t="shared" si="672"/>
        <v>Cyclicals</v>
      </c>
      <c r="E7221" s="19" t="str">
        <f t="shared" si="673"/>
        <v>Cyclicals ex-WEG &amp; Embraer</v>
      </c>
      <c r="F7221" s="100">
        <v>7.1000000000000004E-3</v>
      </c>
      <c r="G7221" s="101">
        <v>13.801</v>
      </c>
      <c r="H7221" s="98">
        <v>0.13855999999999999</v>
      </c>
      <c r="I7221" s="20">
        <f t="shared" si="674"/>
        <v>1</v>
      </c>
      <c r="J7221" s="102">
        <f t="shared" si="675"/>
        <v>5.1445547424099709E-4</v>
      </c>
      <c r="K7221" s="102">
        <f t="shared" si="676"/>
        <v>3.7128714942335243E-3</v>
      </c>
      <c r="L7221" s="96">
        <f t="shared" si="677"/>
        <v>7.1000000000000004E-3</v>
      </c>
    </row>
    <row r="7222" spans="1:12" ht="13.95" customHeight="1" x14ac:dyDescent="0.3">
      <c r="A7222" s="94">
        <v>46112</v>
      </c>
      <c r="B7222" s="57" t="s">
        <v>232</v>
      </c>
      <c r="C7222" s="57" t="s">
        <v>118</v>
      </c>
      <c r="D7222" s="19" t="str">
        <f t="shared" si="672"/>
        <v>Cyclicals</v>
      </c>
      <c r="E7222" s="19" t="str">
        <f t="shared" si="673"/>
        <v>Cyclicals ex-WEG &amp; Embraer</v>
      </c>
      <c r="F7222" s="100">
        <v>7.3000000000000001E-3</v>
      </c>
      <c r="G7222" s="101">
        <v>13.754</v>
      </c>
      <c r="H7222" s="98">
        <v>0.1376</v>
      </c>
      <c r="I7222" s="20">
        <f t="shared" si="674"/>
        <v>1</v>
      </c>
      <c r="J7222" s="102">
        <f t="shared" si="675"/>
        <v>5.3075468954485972E-4</v>
      </c>
      <c r="K7222" s="102">
        <f t="shared" si="676"/>
        <v>3.8572288484364807E-3</v>
      </c>
      <c r="L7222" s="96">
        <f t="shared" si="677"/>
        <v>7.3000000000000001E-3</v>
      </c>
    </row>
    <row r="7223" spans="1:12" ht="13.95" customHeight="1" x14ac:dyDescent="0.3">
      <c r="A7223" s="94">
        <v>46142</v>
      </c>
      <c r="B7223" s="57" t="s">
        <v>232</v>
      </c>
      <c r="C7223" s="57" t="s">
        <v>118</v>
      </c>
      <c r="D7223" s="19" t="str">
        <f t="shared" si="672"/>
        <v>Cyclicals</v>
      </c>
      <c r="E7223" s="19" t="str">
        <f t="shared" si="673"/>
        <v>Cyclicals ex-WEG &amp; Embraer</v>
      </c>
      <c r="F7223" s="100">
        <v>7.3699999999999998E-3</v>
      </c>
      <c r="G7223" s="101">
        <v>13.742000000000001</v>
      </c>
      <c r="H7223" s="98">
        <v>0.13822000000000001</v>
      </c>
      <c r="I7223" s="20">
        <f t="shared" si="674"/>
        <v>1</v>
      </c>
      <c r="J7223" s="102">
        <f t="shared" si="675"/>
        <v>5.3631203609372723E-4</v>
      </c>
      <c r="K7223" s="102">
        <f t="shared" si="676"/>
        <v>3.8801333822437215E-3</v>
      </c>
      <c r="L7223" s="96">
        <f t="shared" si="677"/>
        <v>7.3699999999999998E-3</v>
      </c>
    </row>
    <row r="7224" spans="1:12" ht="13.95" customHeight="1" x14ac:dyDescent="0.3">
      <c r="A7224" s="94">
        <v>46173</v>
      </c>
      <c r="B7224" s="57" t="s">
        <v>232</v>
      </c>
      <c r="C7224" s="57" t="s">
        <v>118</v>
      </c>
      <c r="D7224" s="19" t="str">
        <f t="shared" si="672"/>
        <v>Cyclicals</v>
      </c>
      <c r="E7224" s="19" t="str">
        <f t="shared" si="673"/>
        <v>Cyclicals ex-WEG &amp; Embraer</v>
      </c>
      <c r="F7224" s="100">
        <v>6.9300000000000004E-3</v>
      </c>
      <c r="G7224" s="101">
        <v>12.006</v>
      </c>
      <c r="H7224" s="98">
        <v>0.13272999999999999</v>
      </c>
      <c r="I7224" s="20">
        <f t="shared" si="674"/>
        <v>1</v>
      </c>
      <c r="J7224" s="102">
        <f t="shared" si="675"/>
        <v>5.7721139430284862E-4</v>
      </c>
      <c r="K7224" s="102">
        <f t="shared" si="676"/>
        <v>4.3487636126184632E-3</v>
      </c>
      <c r="L7224" s="96">
        <f t="shared" si="677"/>
        <v>6.9300000000000004E-3</v>
      </c>
    </row>
    <row r="7225" spans="1:12" ht="13.95" customHeight="1" x14ac:dyDescent="0.3">
      <c r="A7225" s="94">
        <v>46203</v>
      </c>
      <c r="B7225" s="57" t="s">
        <v>232</v>
      </c>
      <c r="C7225" s="57" t="s">
        <v>118</v>
      </c>
      <c r="D7225" s="19" t="str">
        <f t="shared" si="672"/>
        <v>Cyclicals</v>
      </c>
      <c r="E7225" s="19" t="str">
        <f t="shared" si="673"/>
        <v>Cyclicals ex-WEG &amp; Embraer</v>
      </c>
      <c r="F7225" s="100">
        <v>6.8600000000000006E-3</v>
      </c>
      <c r="G7225" s="101">
        <v>11.711</v>
      </c>
      <c r="H7225" s="98">
        <v>0.13167000000000001</v>
      </c>
      <c r="I7225" s="20">
        <f t="shared" si="674"/>
        <v>1</v>
      </c>
      <c r="J7225" s="102">
        <f t="shared" si="675"/>
        <v>5.857740585774059E-4</v>
      </c>
      <c r="K7225" s="102">
        <f t="shared" si="676"/>
        <v>4.4488042726316237E-3</v>
      </c>
      <c r="L7225" s="96">
        <f t="shared" si="677"/>
        <v>6.8600000000000006E-3</v>
      </c>
    </row>
    <row r="7226" spans="1:12" ht="13.95" customHeight="1" x14ac:dyDescent="0.3">
      <c r="A7226" s="94">
        <v>46234</v>
      </c>
      <c r="B7226" s="57" t="s">
        <v>232</v>
      </c>
      <c r="C7226" s="57" t="s">
        <v>118</v>
      </c>
      <c r="D7226" s="19" t="str">
        <f t="shared" si="672"/>
        <v>Cyclicals</v>
      </c>
      <c r="E7226" s="19" t="str">
        <f t="shared" si="673"/>
        <v>Cyclicals ex-WEG &amp; Embraer</v>
      </c>
      <c r="F7226" s="100">
        <v>7.1300000000000001E-3</v>
      </c>
      <c r="G7226" s="101">
        <v>12.27</v>
      </c>
      <c r="H7226" s="98">
        <v>0.13427</v>
      </c>
      <c r="I7226" s="20">
        <f t="shared" si="674"/>
        <v>1</v>
      </c>
      <c r="J7226" s="102">
        <f t="shared" si="675"/>
        <v>5.8109209453952732E-4</v>
      </c>
      <c r="K7226" s="102">
        <f t="shared" si="676"/>
        <v>4.3277879983579896E-3</v>
      </c>
      <c r="L7226" s="96">
        <f t="shared" si="677"/>
        <v>7.1300000000000001E-3</v>
      </c>
    </row>
    <row r="7227" spans="1:12" ht="13.95" customHeight="1" x14ac:dyDescent="0.3">
      <c r="A7227" s="94">
        <v>46265</v>
      </c>
      <c r="B7227" s="57" t="s">
        <v>232</v>
      </c>
      <c r="C7227" s="57" t="s">
        <v>118</v>
      </c>
      <c r="D7227" s="19" t="str">
        <f t="shared" si="672"/>
        <v>Cyclicals</v>
      </c>
      <c r="E7227" s="19" t="str">
        <f t="shared" si="673"/>
        <v>Cyclicals ex-WEG &amp; Embraer</v>
      </c>
      <c r="F7227" s="100">
        <v>7.5199999999999998E-3</v>
      </c>
      <c r="G7227" s="101">
        <v>12.307</v>
      </c>
      <c r="H7227" s="98">
        <v>0.13672999999999999</v>
      </c>
      <c r="I7227" s="20">
        <f t="shared" si="674"/>
        <v>1</v>
      </c>
      <c r="J7227" s="102">
        <f t="shared" si="675"/>
        <v>6.1103437068335087E-4</v>
      </c>
      <c r="K7227" s="102">
        <f t="shared" si="676"/>
        <v>4.468912240790982E-3</v>
      </c>
      <c r="L7227" s="96">
        <f t="shared" si="677"/>
        <v>7.5199999999999998E-3</v>
      </c>
    </row>
    <row r="7228" spans="1:12" ht="13.95" customHeight="1" x14ac:dyDescent="0.3">
      <c r="A7228" s="94">
        <v>46295</v>
      </c>
      <c r="B7228" s="57" t="s">
        <v>232</v>
      </c>
      <c r="C7228" s="57" t="s">
        <v>118</v>
      </c>
      <c r="D7228" s="19" t="str">
        <f t="shared" si="672"/>
        <v>Cyclicals</v>
      </c>
      <c r="E7228" s="19" t="str">
        <f t="shared" si="673"/>
        <v>Cyclicals ex-WEG &amp; Embraer</v>
      </c>
      <c r="F7228" s="100">
        <v>8.7799999999999996E-3</v>
      </c>
      <c r="G7228" s="101">
        <v>12.249000000000001</v>
      </c>
      <c r="H7228" s="98">
        <v>0.15014</v>
      </c>
      <c r="I7228" s="20">
        <f t="shared" si="674"/>
        <v>1</v>
      </c>
      <c r="J7228" s="102">
        <f t="shared" si="675"/>
        <v>7.167932076087843E-4</v>
      </c>
      <c r="K7228" s="102">
        <f t="shared" si="676"/>
        <v>4.7741654962620509E-3</v>
      </c>
      <c r="L7228" s="96">
        <f t="shared" si="677"/>
        <v>8.7799999999999996E-3</v>
      </c>
    </row>
    <row r="7229" spans="1:12" ht="13.95" customHeight="1" x14ac:dyDescent="0.3">
      <c r="A7229" s="94">
        <v>44834</v>
      </c>
      <c r="B7229" s="57" t="s">
        <v>395</v>
      </c>
      <c r="C7229" s="57" t="s">
        <v>121</v>
      </c>
      <c r="D7229" s="19" t="str">
        <f t="shared" si="672"/>
        <v>Commodities</v>
      </c>
      <c r="E7229" s="19" t="str">
        <f t="shared" si="673"/>
        <v>Commodities</v>
      </c>
      <c r="F7229" s="100">
        <v>2.5000000000000001E-3</v>
      </c>
      <c r="G7229" s="101">
        <v>9.2189999999999994</v>
      </c>
      <c r="H7229" s="98">
        <v>0.1691</v>
      </c>
      <c r="I7229" s="20">
        <f t="shared" si="674"/>
        <v>1</v>
      </c>
      <c r="J7229" s="102">
        <f t="shared" si="675"/>
        <v>2.7117908666883614E-4</v>
      </c>
      <c r="K7229" s="102">
        <f t="shared" si="676"/>
        <v>1.6036610684141699E-3</v>
      </c>
      <c r="L7229" s="96">
        <f t="shared" si="677"/>
        <v>2.5000000000000001E-3</v>
      </c>
    </row>
    <row r="7230" spans="1:12" ht="13.95" customHeight="1" x14ac:dyDescent="0.3">
      <c r="A7230" s="94">
        <v>44865</v>
      </c>
      <c r="B7230" s="57" t="s">
        <v>395</v>
      </c>
      <c r="C7230" s="57" t="s">
        <v>121</v>
      </c>
      <c r="D7230" s="19" t="str">
        <f t="shared" si="672"/>
        <v>Commodities</v>
      </c>
      <c r="E7230" s="19" t="str">
        <f t="shared" si="673"/>
        <v>Commodities</v>
      </c>
      <c r="F7230" s="100">
        <v>2.4499999999999999E-3</v>
      </c>
      <c r="G7230" s="101">
        <v>8.76</v>
      </c>
      <c r="H7230" s="98">
        <v>0.18462000000000001</v>
      </c>
      <c r="I7230" s="20">
        <f t="shared" si="674"/>
        <v>1</v>
      </c>
      <c r="J7230" s="102">
        <f t="shared" si="675"/>
        <v>2.7968036529680364E-4</v>
      </c>
      <c r="K7230" s="102">
        <f t="shared" si="676"/>
        <v>1.5148974395883632E-3</v>
      </c>
      <c r="L7230" s="96">
        <f t="shared" si="677"/>
        <v>2.4499999999999999E-3</v>
      </c>
    </row>
    <row r="7231" spans="1:12" ht="13.95" customHeight="1" x14ac:dyDescent="0.3">
      <c r="A7231" s="94">
        <v>44895</v>
      </c>
      <c r="B7231" s="57" t="s">
        <v>395</v>
      </c>
      <c r="C7231" s="57" t="s">
        <v>121</v>
      </c>
      <c r="D7231" s="19" t="str">
        <f t="shared" si="672"/>
        <v>Commodities</v>
      </c>
      <c r="E7231" s="19" t="str">
        <f t="shared" si="673"/>
        <v>Commodities</v>
      </c>
      <c r="F7231" s="100">
        <v>2.4199999999999998E-3</v>
      </c>
      <c r="G7231" s="101">
        <v>8.5990000000000002</v>
      </c>
      <c r="H7231" s="98">
        <v>0.17757000000000001</v>
      </c>
      <c r="I7231" s="20">
        <f t="shared" si="674"/>
        <v>1</v>
      </c>
      <c r="J7231" s="102">
        <f t="shared" si="675"/>
        <v>2.8142807303174788E-4</v>
      </c>
      <c r="K7231" s="102">
        <f t="shared" si="676"/>
        <v>1.584885245434183E-3</v>
      </c>
      <c r="L7231" s="96">
        <f t="shared" si="677"/>
        <v>2.4199999999999998E-3</v>
      </c>
    </row>
    <row r="7232" spans="1:12" ht="13.95" customHeight="1" x14ac:dyDescent="0.3">
      <c r="A7232" s="94">
        <v>44926</v>
      </c>
      <c r="B7232" s="57" t="s">
        <v>395</v>
      </c>
      <c r="C7232" s="57" t="s">
        <v>121</v>
      </c>
      <c r="D7232" s="19" t="str">
        <f t="shared" si="672"/>
        <v>Commodities</v>
      </c>
      <c r="E7232" s="19" t="str">
        <f t="shared" si="673"/>
        <v>Commodities</v>
      </c>
      <c r="F7232" s="100">
        <v>2.31E-3</v>
      </c>
      <c r="G7232" s="101">
        <v>8.3309999999999995</v>
      </c>
      <c r="H7232" s="98">
        <v>0.17706</v>
      </c>
      <c r="I7232" s="20">
        <f t="shared" si="674"/>
        <v>1</v>
      </c>
      <c r="J7232" s="102">
        <f t="shared" si="675"/>
        <v>2.772776377385668E-4</v>
      </c>
      <c r="K7232" s="102">
        <f t="shared" si="676"/>
        <v>1.5660094755369186E-3</v>
      </c>
      <c r="L7232" s="96">
        <f t="shared" si="677"/>
        <v>2.31E-3</v>
      </c>
    </row>
    <row r="7233" spans="1:12" ht="13.95" customHeight="1" x14ac:dyDescent="0.3">
      <c r="A7233" s="94">
        <v>44957</v>
      </c>
      <c r="B7233" s="57" t="s">
        <v>395</v>
      </c>
      <c r="C7233" s="57" t="s">
        <v>121</v>
      </c>
      <c r="D7233" s="19" t="str">
        <f t="shared" si="672"/>
        <v>Commodities</v>
      </c>
      <c r="E7233" s="19" t="str">
        <f t="shared" si="673"/>
        <v>Commodities</v>
      </c>
      <c r="F7233" s="100">
        <v>1.97E-3</v>
      </c>
      <c r="G7233" s="101">
        <v>7.5270000000000001</v>
      </c>
      <c r="H7233" s="98">
        <v>0.16067999999999999</v>
      </c>
      <c r="I7233" s="20">
        <f t="shared" si="674"/>
        <v>1</v>
      </c>
      <c r="J7233" s="102">
        <f t="shared" si="675"/>
        <v>2.617244586156503E-4</v>
      </c>
      <c r="K7233" s="102">
        <f t="shared" si="676"/>
        <v>1.6288552316134574E-3</v>
      </c>
      <c r="L7233" s="96">
        <f t="shared" si="677"/>
        <v>1.97E-3</v>
      </c>
    </row>
    <row r="7234" spans="1:12" ht="13.95" customHeight="1" x14ac:dyDescent="0.3">
      <c r="A7234" s="94">
        <v>44985</v>
      </c>
      <c r="B7234" s="57" t="s">
        <v>395</v>
      </c>
      <c r="C7234" s="57" t="s">
        <v>121</v>
      </c>
      <c r="D7234" s="19" t="str">
        <f t="shared" si="672"/>
        <v>Commodities</v>
      </c>
      <c r="E7234" s="19" t="str">
        <f t="shared" si="673"/>
        <v>Commodities</v>
      </c>
      <c r="F7234" s="100">
        <v>1.99E-3</v>
      </c>
      <c r="G7234" s="101">
        <v>8.2200000000000006</v>
      </c>
      <c r="H7234" s="98">
        <v>0.15859000000000001</v>
      </c>
      <c r="I7234" s="20">
        <f t="shared" si="674"/>
        <v>1</v>
      </c>
      <c r="J7234" s="102">
        <f t="shared" si="675"/>
        <v>2.4209245742092456E-4</v>
      </c>
      <c r="K7234" s="102">
        <f t="shared" si="676"/>
        <v>1.5265304081021789E-3</v>
      </c>
      <c r="L7234" s="96">
        <f t="shared" si="677"/>
        <v>1.99E-3</v>
      </c>
    </row>
    <row r="7235" spans="1:12" ht="13.95" customHeight="1" x14ac:dyDescent="0.3">
      <c r="A7235" s="94">
        <v>45016</v>
      </c>
      <c r="B7235" s="57" t="s">
        <v>395</v>
      </c>
      <c r="C7235" s="57" t="s">
        <v>121</v>
      </c>
      <c r="D7235" s="19" t="str">
        <f t="shared" si="672"/>
        <v>Commodities</v>
      </c>
      <c r="E7235" s="19" t="str">
        <f t="shared" si="673"/>
        <v>Commodities</v>
      </c>
      <c r="F7235" s="100">
        <v>1.91E-3</v>
      </c>
      <c r="G7235" s="101">
        <v>8.8239999999999998</v>
      </c>
      <c r="H7235" s="98">
        <v>0.16591</v>
      </c>
      <c r="I7235" s="20">
        <f t="shared" si="674"/>
        <v>1</v>
      </c>
      <c r="J7235" s="102">
        <f t="shared" si="675"/>
        <v>2.1645512239347236E-4</v>
      </c>
      <c r="K7235" s="102">
        <f t="shared" si="676"/>
        <v>1.3046538628983929E-3</v>
      </c>
      <c r="L7235" s="96">
        <f t="shared" si="677"/>
        <v>1.91E-3</v>
      </c>
    </row>
    <row r="7236" spans="1:12" ht="13.95" customHeight="1" x14ac:dyDescent="0.3">
      <c r="A7236" s="94">
        <v>45046</v>
      </c>
      <c r="B7236" s="57" t="s">
        <v>395</v>
      </c>
      <c r="C7236" s="57" t="s">
        <v>121</v>
      </c>
      <c r="D7236" s="19" t="str">
        <f t="shared" si="672"/>
        <v>Commodities</v>
      </c>
      <c r="E7236" s="19" t="str">
        <f t="shared" si="673"/>
        <v>Commodities</v>
      </c>
      <c r="F7236" s="100">
        <v>2.0799999999999998E-3</v>
      </c>
      <c r="G7236" s="101">
        <v>10.326000000000001</v>
      </c>
      <c r="H7236" s="98">
        <v>0.15473999999999999</v>
      </c>
      <c r="I7236" s="20">
        <f t="shared" si="674"/>
        <v>1</v>
      </c>
      <c r="J7236" s="102">
        <f t="shared" si="675"/>
        <v>2.0143327522758085E-4</v>
      </c>
      <c r="K7236" s="102">
        <f t="shared" si="676"/>
        <v>1.3017531034482414E-3</v>
      </c>
      <c r="L7236" s="96">
        <f t="shared" si="677"/>
        <v>2.0799999999999998E-3</v>
      </c>
    </row>
    <row r="7237" spans="1:12" ht="13.95" customHeight="1" x14ac:dyDescent="0.3">
      <c r="A7237" s="94">
        <v>45077</v>
      </c>
      <c r="B7237" s="57" t="s">
        <v>395</v>
      </c>
      <c r="C7237" s="57" t="s">
        <v>121</v>
      </c>
      <c r="D7237" s="19" t="str">
        <f t="shared" ref="D7237:D7300" si="678">VLOOKUP(C7237,GicsMap,2,FALSE)</f>
        <v>Commodities</v>
      </c>
      <c r="E7237" s="19" t="str">
        <f t="shared" ref="E7237:E7300" si="679">IF(D7237="Cyclicals",IF(COUNTIF(GlobalList,B7237)&gt;0,"WEG &amp; Embraer","Cyclicals ex-WEG &amp; Embraer"),D7237)</f>
        <v>Commodities</v>
      </c>
      <c r="F7237" s="100">
        <v>2.2899999999999999E-3</v>
      </c>
      <c r="G7237" s="101">
        <v>10.811</v>
      </c>
      <c r="H7237" s="98">
        <v>0.15434</v>
      </c>
      <c r="I7237" s="20">
        <f t="shared" ref="I7237:I7300" si="680">IF(AND(ISNUMBER(G7237),ISNUMBER(H7237),G7237&gt;=PEmin,G7237&lt;=PEmax,H7237&gt;=ROEmin,H7237&lt;=ROEmax),1,0)</f>
        <v>1</v>
      </c>
      <c r="J7237" s="102">
        <f t="shared" ref="J7237:J7300" si="681">IF(I7237=1,F7237/G7237,0)</f>
        <v>2.1182129312737025E-4</v>
      </c>
      <c r="K7237" s="102">
        <f t="shared" ref="K7237:K7300" si="682">IF(I7237=1,J7237/H7237,0)</f>
        <v>1.3724328957326049E-3</v>
      </c>
      <c r="L7237" s="96">
        <f t="shared" ref="L7237:L7300" si="683">I7237*F7237</f>
        <v>2.2899999999999999E-3</v>
      </c>
    </row>
    <row r="7238" spans="1:12" ht="13.95" customHeight="1" x14ac:dyDescent="0.3">
      <c r="A7238" s="94">
        <v>45107</v>
      </c>
      <c r="B7238" s="57" t="s">
        <v>395</v>
      </c>
      <c r="C7238" s="57" t="s">
        <v>121</v>
      </c>
      <c r="D7238" s="19" t="str">
        <f t="shared" si="678"/>
        <v>Commodities</v>
      </c>
      <c r="E7238" s="19" t="str">
        <f t="shared" si="679"/>
        <v>Commodities</v>
      </c>
      <c r="F7238" s="100">
        <v>2.5699999999999998E-3</v>
      </c>
      <c r="G7238" s="101">
        <v>12.18</v>
      </c>
      <c r="H7238" s="98">
        <v>0.15522</v>
      </c>
      <c r="I7238" s="20">
        <f t="shared" si="680"/>
        <v>1</v>
      </c>
      <c r="J7238" s="102">
        <f t="shared" si="681"/>
        <v>2.1100164203612478E-4</v>
      </c>
      <c r="K7238" s="102">
        <f t="shared" si="682"/>
        <v>1.3593714858660274E-3</v>
      </c>
      <c r="L7238" s="96">
        <f t="shared" si="683"/>
        <v>2.5699999999999998E-3</v>
      </c>
    </row>
    <row r="7239" spans="1:12" ht="13.95" customHeight="1" x14ac:dyDescent="0.3">
      <c r="A7239" s="94">
        <v>45138</v>
      </c>
      <c r="B7239" s="57" t="s">
        <v>395</v>
      </c>
      <c r="C7239" s="57" t="s">
        <v>121</v>
      </c>
      <c r="D7239" s="19" t="str">
        <f t="shared" si="678"/>
        <v>Commodities</v>
      </c>
      <c r="E7239" s="19" t="str">
        <f t="shared" si="679"/>
        <v>Commodities</v>
      </c>
      <c r="F7239" s="100">
        <v>2.3500000000000001E-3</v>
      </c>
      <c r="G7239" s="101">
        <v>11.289</v>
      </c>
      <c r="H7239" s="98">
        <v>0.15762999999999999</v>
      </c>
      <c r="I7239" s="20">
        <f t="shared" si="680"/>
        <v>1</v>
      </c>
      <c r="J7239" s="102">
        <f t="shared" si="681"/>
        <v>2.0816724244840111E-4</v>
      </c>
      <c r="K7239" s="102">
        <f t="shared" si="682"/>
        <v>1.3206067528287832E-3</v>
      </c>
      <c r="L7239" s="96">
        <f t="shared" si="683"/>
        <v>2.3500000000000001E-3</v>
      </c>
    </row>
    <row r="7240" spans="1:12" ht="13.95" customHeight="1" x14ac:dyDescent="0.3">
      <c r="A7240" s="94">
        <v>45169</v>
      </c>
      <c r="B7240" s="57" t="s">
        <v>395</v>
      </c>
      <c r="C7240" s="57" t="s">
        <v>121</v>
      </c>
      <c r="D7240" s="19" t="str">
        <f t="shared" si="678"/>
        <v>Commodities</v>
      </c>
      <c r="E7240" s="19" t="str">
        <f t="shared" si="679"/>
        <v>Commodities</v>
      </c>
      <c r="F7240" s="100">
        <v>2.1800000000000001E-3</v>
      </c>
      <c r="G7240" s="101">
        <v>10.632999999999999</v>
      </c>
      <c r="H7240" s="98">
        <v>0.15013000000000001</v>
      </c>
      <c r="I7240" s="20">
        <f t="shared" si="680"/>
        <v>1</v>
      </c>
      <c r="J7240" s="102">
        <f t="shared" si="681"/>
        <v>2.0502210100630116E-4</v>
      </c>
      <c r="K7240" s="102">
        <f t="shared" si="682"/>
        <v>1.3656304603097392E-3</v>
      </c>
      <c r="L7240" s="96">
        <f t="shared" si="683"/>
        <v>2.1800000000000001E-3</v>
      </c>
    </row>
    <row r="7241" spans="1:12" ht="13.95" customHeight="1" x14ac:dyDescent="0.3">
      <c r="A7241" s="94">
        <v>45199</v>
      </c>
      <c r="B7241" s="57" t="s">
        <v>395</v>
      </c>
      <c r="C7241" s="57" t="s">
        <v>121</v>
      </c>
      <c r="D7241" s="19" t="str">
        <f t="shared" si="678"/>
        <v>Commodities</v>
      </c>
      <c r="E7241" s="19" t="str">
        <f t="shared" si="679"/>
        <v>Commodities</v>
      </c>
      <c r="F7241" s="100">
        <v>2.0999999999999999E-3</v>
      </c>
      <c r="G7241" s="101">
        <v>10.468</v>
      </c>
      <c r="H7241" s="98">
        <v>0.12894</v>
      </c>
      <c r="I7241" s="20">
        <f t="shared" si="680"/>
        <v>1</v>
      </c>
      <c r="J7241" s="102">
        <f t="shared" si="681"/>
        <v>2.0061138708444784E-4</v>
      </c>
      <c r="K7241" s="102">
        <f t="shared" si="682"/>
        <v>1.555850683142918E-3</v>
      </c>
      <c r="L7241" s="96">
        <f t="shared" si="683"/>
        <v>2.0999999999999999E-3</v>
      </c>
    </row>
    <row r="7242" spans="1:12" ht="13.95" customHeight="1" x14ac:dyDescent="0.3">
      <c r="A7242" s="94">
        <v>45230</v>
      </c>
      <c r="B7242" s="57" t="s">
        <v>395</v>
      </c>
      <c r="C7242" s="57" t="s">
        <v>121</v>
      </c>
      <c r="D7242" s="19" t="str">
        <f t="shared" si="678"/>
        <v>Commodities</v>
      </c>
      <c r="E7242" s="19" t="str">
        <f t="shared" si="679"/>
        <v>Commodities</v>
      </c>
      <c r="F7242" s="100">
        <v>2.1900000000000001E-3</v>
      </c>
      <c r="G7242" s="101">
        <v>10.215</v>
      </c>
      <c r="H7242" s="98">
        <v>0.14402000000000001</v>
      </c>
      <c r="I7242" s="20">
        <f t="shared" si="680"/>
        <v>1</v>
      </c>
      <c r="J7242" s="102">
        <f t="shared" si="681"/>
        <v>2.143906020558003E-4</v>
      </c>
      <c r="K7242" s="102">
        <f t="shared" si="682"/>
        <v>1.4886168730440237E-3</v>
      </c>
      <c r="L7242" s="96">
        <f t="shared" si="683"/>
        <v>2.1900000000000001E-3</v>
      </c>
    </row>
    <row r="7243" spans="1:12" ht="13.95" customHeight="1" x14ac:dyDescent="0.3">
      <c r="A7243" s="94">
        <v>45260</v>
      </c>
      <c r="B7243" s="57" t="s">
        <v>395</v>
      </c>
      <c r="C7243" s="57" t="s">
        <v>121</v>
      </c>
      <c r="D7243" s="19" t="str">
        <f t="shared" si="678"/>
        <v>Commodities</v>
      </c>
      <c r="E7243" s="19" t="str">
        <f t="shared" si="679"/>
        <v>Commodities</v>
      </c>
      <c r="F7243" s="100">
        <v>1.98E-3</v>
      </c>
      <c r="G7243" s="101">
        <v>9.2530000000000001</v>
      </c>
      <c r="H7243" s="98">
        <v>0.15705</v>
      </c>
      <c r="I7243" s="20">
        <f t="shared" si="680"/>
        <v>1</v>
      </c>
      <c r="J7243" s="102">
        <f t="shared" si="681"/>
        <v>2.1398465362585108E-4</v>
      </c>
      <c r="K7243" s="102">
        <f t="shared" si="682"/>
        <v>1.3625256518678833E-3</v>
      </c>
      <c r="L7243" s="96">
        <f t="shared" si="683"/>
        <v>1.98E-3</v>
      </c>
    </row>
    <row r="7244" spans="1:12" ht="13.95" customHeight="1" x14ac:dyDescent="0.3">
      <c r="A7244" s="94">
        <v>45291</v>
      </c>
      <c r="B7244" s="57" t="s">
        <v>395</v>
      </c>
      <c r="C7244" s="57" t="s">
        <v>121</v>
      </c>
      <c r="D7244" s="19" t="str">
        <f t="shared" si="678"/>
        <v>Commodities</v>
      </c>
      <c r="E7244" s="19" t="str">
        <f t="shared" si="679"/>
        <v>Commodities</v>
      </c>
      <c r="F7244" s="100">
        <v>2.1099999999999999E-3</v>
      </c>
      <c r="G7244" s="101">
        <v>9.9909999999999997</v>
      </c>
      <c r="H7244" s="98">
        <v>0.15276999999999999</v>
      </c>
      <c r="I7244" s="20">
        <f t="shared" si="680"/>
        <v>1</v>
      </c>
      <c r="J7244" s="102">
        <f t="shared" si="681"/>
        <v>2.1119007106395755E-4</v>
      </c>
      <c r="K7244" s="102">
        <f t="shared" si="682"/>
        <v>1.3824053876020002E-3</v>
      </c>
      <c r="L7244" s="96">
        <f t="shared" si="683"/>
        <v>2.1099999999999999E-3</v>
      </c>
    </row>
    <row r="7245" spans="1:12" ht="13.95" customHeight="1" x14ac:dyDescent="0.3">
      <c r="A7245" s="94">
        <v>45322</v>
      </c>
      <c r="B7245" s="57" t="s">
        <v>395</v>
      </c>
      <c r="C7245" s="57" t="s">
        <v>121</v>
      </c>
      <c r="D7245" s="19" t="str">
        <f t="shared" si="678"/>
        <v>Commodities</v>
      </c>
      <c r="E7245" s="19" t="str">
        <f t="shared" si="679"/>
        <v>Commodities</v>
      </c>
      <c r="F7245" s="100">
        <v>2.0999999999999999E-3</v>
      </c>
      <c r="G7245" s="101">
        <v>9.9649999999999999</v>
      </c>
      <c r="H7245" s="98">
        <v>0.16023000000000001</v>
      </c>
      <c r="I7245" s="20">
        <f t="shared" si="680"/>
        <v>1</v>
      </c>
      <c r="J7245" s="102">
        <f t="shared" si="681"/>
        <v>2.107375815353738E-4</v>
      </c>
      <c r="K7245" s="102">
        <f t="shared" si="682"/>
        <v>1.3152192569142718E-3</v>
      </c>
      <c r="L7245" s="96">
        <f t="shared" si="683"/>
        <v>2.0999999999999999E-3</v>
      </c>
    </row>
    <row r="7246" spans="1:12" ht="13.95" customHeight="1" x14ac:dyDescent="0.3">
      <c r="A7246" s="94">
        <v>45351</v>
      </c>
      <c r="B7246" s="57" t="s">
        <v>395</v>
      </c>
      <c r="C7246" s="57" t="s">
        <v>121</v>
      </c>
      <c r="D7246" s="19" t="str">
        <f t="shared" si="678"/>
        <v>Commodities</v>
      </c>
      <c r="E7246" s="19" t="str">
        <f t="shared" si="679"/>
        <v>Commodities</v>
      </c>
      <c r="F7246" s="100">
        <v>1.9300000000000001E-3</v>
      </c>
      <c r="G7246" s="101">
        <v>8.8059999999999992</v>
      </c>
      <c r="H7246" s="98">
        <v>0.15736</v>
      </c>
      <c r="I7246" s="20">
        <f t="shared" si="680"/>
        <v>1</v>
      </c>
      <c r="J7246" s="102">
        <f t="shared" si="681"/>
        <v>2.191687485805133E-4</v>
      </c>
      <c r="K7246" s="102">
        <f t="shared" si="682"/>
        <v>1.3927856417165309E-3</v>
      </c>
      <c r="L7246" s="96">
        <f t="shared" si="683"/>
        <v>1.9300000000000001E-3</v>
      </c>
    </row>
    <row r="7247" spans="1:12" ht="13.95" customHeight="1" x14ac:dyDescent="0.3">
      <c r="A7247" s="94">
        <v>45382</v>
      </c>
      <c r="B7247" s="57" t="s">
        <v>395</v>
      </c>
      <c r="C7247" s="57" t="s">
        <v>121</v>
      </c>
      <c r="D7247" s="19" t="str">
        <f t="shared" si="678"/>
        <v>Commodities</v>
      </c>
      <c r="E7247" s="19" t="str">
        <f t="shared" si="679"/>
        <v>Commodities</v>
      </c>
      <c r="F7247" s="100">
        <v>1.9599999999999999E-3</v>
      </c>
      <c r="G7247" s="101">
        <v>8.6219999999999999</v>
      </c>
      <c r="H7247" s="98">
        <v>0.16070000000000001</v>
      </c>
      <c r="I7247" s="20">
        <f t="shared" si="680"/>
        <v>1</v>
      </c>
      <c r="J7247" s="102">
        <f t="shared" si="681"/>
        <v>2.2732544653212712E-4</v>
      </c>
      <c r="K7247" s="102">
        <f t="shared" si="682"/>
        <v>1.4145951868831804E-3</v>
      </c>
      <c r="L7247" s="96">
        <f t="shared" si="683"/>
        <v>1.9599999999999999E-3</v>
      </c>
    </row>
    <row r="7248" spans="1:12" ht="13.95" customHeight="1" x14ac:dyDescent="0.3">
      <c r="A7248" s="94">
        <v>45412</v>
      </c>
      <c r="B7248" s="57" t="s">
        <v>395</v>
      </c>
      <c r="C7248" s="57" t="s">
        <v>121</v>
      </c>
      <c r="D7248" s="19" t="str">
        <f t="shared" si="678"/>
        <v>Commodities</v>
      </c>
      <c r="E7248" s="19" t="str">
        <f t="shared" si="679"/>
        <v>Commodities</v>
      </c>
      <c r="F7248" s="100">
        <v>1.73E-3</v>
      </c>
      <c r="G7248" s="101">
        <v>7.8109999999999999</v>
      </c>
      <c r="H7248" s="98">
        <v>0.16269</v>
      </c>
      <c r="I7248" s="20">
        <f t="shared" si="680"/>
        <v>1</v>
      </c>
      <c r="J7248" s="102">
        <f t="shared" si="681"/>
        <v>2.214825246447318E-4</v>
      </c>
      <c r="K7248" s="102">
        <f t="shared" si="682"/>
        <v>1.3613776178298101E-3</v>
      </c>
      <c r="L7248" s="96">
        <f t="shared" si="683"/>
        <v>1.73E-3</v>
      </c>
    </row>
    <row r="7249" spans="1:12" ht="13.95" customHeight="1" x14ac:dyDescent="0.3">
      <c r="A7249" s="94">
        <v>45443</v>
      </c>
      <c r="B7249" s="57" t="s">
        <v>395</v>
      </c>
      <c r="C7249" s="57" t="s">
        <v>121</v>
      </c>
      <c r="D7249" s="19" t="str">
        <f t="shared" si="678"/>
        <v>Commodities</v>
      </c>
      <c r="E7249" s="19" t="str">
        <f t="shared" si="679"/>
        <v>Commodities</v>
      </c>
      <c r="F7249" s="100">
        <v>1.7099999999999999E-3</v>
      </c>
      <c r="G7249" s="101">
        <v>7.4370000000000003</v>
      </c>
      <c r="H7249" s="98">
        <v>0.15661</v>
      </c>
      <c r="I7249" s="20">
        <f t="shared" si="680"/>
        <v>1</v>
      </c>
      <c r="J7249" s="102">
        <f t="shared" si="681"/>
        <v>2.299314239612747E-4</v>
      </c>
      <c r="K7249" s="102">
        <f t="shared" si="682"/>
        <v>1.4681784302488646E-3</v>
      </c>
      <c r="L7249" s="96">
        <f t="shared" si="683"/>
        <v>1.7099999999999999E-3</v>
      </c>
    </row>
    <row r="7250" spans="1:12" ht="13.95" customHeight="1" x14ac:dyDescent="0.3">
      <c r="A7250" s="94">
        <v>45473</v>
      </c>
      <c r="B7250" s="57" t="s">
        <v>395</v>
      </c>
      <c r="C7250" s="57" t="s">
        <v>121</v>
      </c>
      <c r="D7250" s="19" t="str">
        <f t="shared" si="678"/>
        <v>Commodities</v>
      </c>
      <c r="E7250" s="19" t="str">
        <f t="shared" si="679"/>
        <v>Commodities</v>
      </c>
      <c r="F7250" s="100">
        <v>1.75E-3</v>
      </c>
      <c r="G7250" s="101">
        <v>9.1639999999999997</v>
      </c>
      <c r="H7250" s="98">
        <v>0.13883999999999999</v>
      </c>
      <c r="I7250" s="20">
        <f t="shared" si="680"/>
        <v>1</v>
      </c>
      <c r="J7250" s="102">
        <f t="shared" si="681"/>
        <v>1.9096464426014841E-4</v>
      </c>
      <c r="K7250" s="102">
        <f t="shared" si="682"/>
        <v>1.3754295898887096E-3</v>
      </c>
      <c r="L7250" s="96">
        <f t="shared" si="683"/>
        <v>1.75E-3</v>
      </c>
    </row>
    <row r="7251" spans="1:12" ht="13.95" customHeight="1" x14ac:dyDescent="0.3">
      <c r="A7251" s="94">
        <v>45504</v>
      </c>
      <c r="B7251" s="57" t="s">
        <v>395</v>
      </c>
      <c r="C7251" s="57" t="s">
        <v>121</v>
      </c>
      <c r="D7251" s="19" t="str">
        <f t="shared" si="678"/>
        <v>Commodities</v>
      </c>
      <c r="E7251" s="19" t="str">
        <f t="shared" si="679"/>
        <v>Commodities</v>
      </c>
      <c r="F7251" s="100">
        <v>1.7099999999999999E-3</v>
      </c>
      <c r="G7251" s="101">
        <v>8.7620000000000005</v>
      </c>
      <c r="H7251" s="98">
        <v>0.14541000000000001</v>
      </c>
      <c r="I7251" s="20">
        <f t="shared" si="680"/>
        <v>1</v>
      </c>
      <c r="J7251" s="102">
        <f t="shared" si="681"/>
        <v>1.9516092216388952E-4</v>
      </c>
      <c r="K7251" s="102">
        <f t="shared" si="682"/>
        <v>1.3421423709778523E-3</v>
      </c>
      <c r="L7251" s="96">
        <f t="shared" si="683"/>
        <v>1.7099999999999999E-3</v>
      </c>
    </row>
    <row r="7252" spans="1:12" ht="13.95" customHeight="1" x14ac:dyDescent="0.3">
      <c r="A7252" s="94">
        <v>45535</v>
      </c>
      <c r="B7252" s="57" t="s">
        <v>395</v>
      </c>
      <c r="C7252" s="57" t="s">
        <v>121</v>
      </c>
      <c r="D7252" s="19" t="str">
        <f t="shared" si="678"/>
        <v>Commodities</v>
      </c>
      <c r="E7252" s="19" t="str">
        <f t="shared" si="679"/>
        <v>Commodities</v>
      </c>
      <c r="F7252" s="100">
        <v>1.7099999999999999E-3</v>
      </c>
      <c r="G7252" s="101">
        <v>10.458</v>
      </c>
      <c r="H7252" s="98">
        <v>0.13639999999999999</v>
      </c>
      <c r="I7252" s="20">
        <f t="shared" si="680"/>
        <v>1</v>
      </c>
      <c r="J7252" s="102">
        <f t="shared" si="681"/>
        <v>1.6351118760757314E-4</v>
      </c>
      <c r="K7252" s="102">
        <f t="shared" si="682"/>
        <v>1.1987623724895391E-3</v>
      </c>
      <c r="L7252" s="96">
        <f t="shared" si="683"/>
        <v>1.7099999999999999E-3</v>
      </c>
    </row>
    <row r="7253" spans="1:12" ht="13.95" customHeight="1" x14ac:dyDescent="0.3">
      <c r="A7253" s="94">
        <v>45565</v>
      </c>
      <c r="B7253" s="57" t="s">
        <v>395</v>
      </c>
      <c r="C7253" s="57" t="s">
        <v>121</v>
      </c>
      <c r="D7253" s="19" t="str">
        <f t="shared" si="678"/>
        <v>Commodities</v>
      </c>
      <c r="E7253" s="19" t="str">
        <f t="shared" si="679"/>
        <v>Commodities</v>
      </c>
      <c r="F7253" s="100">
        <v>1.6999999999999999E-3</v>
      </c>
      <c r="G7253" s="101">
        <v>9.1690000000000005</v>
      </c>
      <c r="H7253" s="98">
        <v>0.13855000000000001</v>
      </c>
      <c r="I7253" s="20">
        <f t="shared" si="680"/>
        <v>1</v>
      </c>
      <c r="J7253" s="102">
        <f t="shared" si="681"/>
        <v>1.8540735085614569E-4</v>
      </c>
      <c r="K7253" s="102">
        <f t="shared" si="682"/>
        <v>1.3381981296004741E-3</v>
      </c>
      <c r="L7253" s="96">
        <f t="shared" si="683"/>
        <v>1.6999999999999999E-3</v>
      </c>
    </row>
    <row r="7254" spans="1:12" ht="13.95" customHeight="1" x14ac:dyDescent="0.3">
      <c r="A7254" s="94">
        <v>45596</v>
      </c>
      <c r="B7254" s="57" t="s">
        <v>395</v>
      </c>
      <c r="C7254" s="57" t="s">
        <v>121</v>
      </c>
      <c r="D7254" s="19" t="str">
        <f t="shared" si="678"/>
        <v>Commodities</v>
      </c>
      <c r="E7254" s="19" t="str">
        <f t="shared" si="679"/>
        <v>Commodities</v>
      </c>
      <c r="F7254" s="100">
        <v>1.56E-3</v>
      </c>
      <c r="G7254" s="101">
        <v>8.1069999999999993</v>
      </c>
      <c r="H7254" s="98">
        <v>0.14163999999999999</v>
      </c>
      <c r="I7254" s="20">
        <f t="shared" si="680"/>
        <v>1</v>
      </c>
      <c r="J7254" s="102">
        <f t="shared" si="681"/>
        <v>1.9242629826076232E-4</v>
      </c>
      <c r="K7254" s="102">
        <f t="shared" si="682"/>
        <v>1.358559010595611E-3</v>
      </c>
      <c r="L7254" s="96">
        <f t="shared" si="683"/>
        <v>1.56E-3</v>
      </c>
    </row>
    <row r="7255" spans="1:12" ht="13.95" customHeight="1" x14ac:dyDescent="0.3">
      <c r="A7255" s="94">
        <v>45626</v>
      </c>
      <c r="B7255" s="57" t="s">
        <v>395</v>
      </c>
      <c r="C7255" s="57" t="s">
        <v>121</v>
      </c>
      <c r="D7255" s="19" t="str">
        <f t="shared" si="678"/>
        <v>Commodities</v>
      </c>
      <c r="E7255" s="19" t="str">
        <f t="shared" si="679"/>
        <v>Commodities</v>
      </c>
      <c r="F7255" s="100">
        <v>1.5299999999999999E-3</v>
      </c>
      <c r="G7255" s="101">
        <v>7.8140000000000001</v>
      </c>
      <c r="H7255" s="98">
        <v>0.13564999999999999</v>
      </c>
      <c r="I7255" s="20">
        <f t="shared" si="680"/>
        <v>1</v>
      </c>
      <c r="J7255" s="102">
        <f t="shared" si="681"/>
        <v>1.9580240593805988E-4</v>
      </c>
      <c r="K7255" s="102">
        <f t="shared" si="682"/>
        <v>1.4434383040033902E-3</v>
      </c>
      <c r="L7255" s="96">
        <f t="shared" si="683"/>
        <v>1.5299999999999999E-3</v>
      </c>
    </row>
    <row r="7256" spans="1:12" ht="13.95" customHeight="1" x14ac:dyDescent="0.3">
      <c r="A7256" s="94">
        <v>45657</v>
      </c>
      <c r="B7256" s="57" t="s">
        <v>395</v>
      </c>
      <c r="C7256" s="57" t="s">
        <v>121</v>
      </c>
      <c r="D7256" s="19" t="str">
        <f t="shared" si="678"/>
        <v>Commodities</v>
      </c>
      <c r="E7256" s="19" t="str">
        <f t="shared" si="679"/>
        <v>Commodities</v>
      </c>
      <c r="F7256" s="100">
        <v>1.33E-3</v>
      </c>
      <c r="G7256" s="101">
        <v>6.8780000000000001</v>
      </c>
      <c r="H7256" s="98">
        <v>0.12667999999999999</v>
      </c>
      <c r="I7256" s="20">
        <f t="shared" si="680"/>
        <v>1</v>
      </c>
      <c r="J7256" s="102">
        <f t="shared" si="681"/>
        <v>1.9337016574585636E-4</v>
      </c>
      <c r="K7256" s="102">
        <f t="shared" si="682"/>
        <v>1.5264458931627438E-3</v>
      </c>
      <c r="L7256" s="96">
        <f t="shared" si="683"/>
        <v>1.33E-3</v>
      </c>
    </row>
    <row r="7257" spans="1:12" ht="13.95" customHeight="1" x14ac:dyDescent="0.3">
      <c r="A7257" s="94">
        <v>45688</v>
      </c>
      <c r="B7257" s="57" t="s">
        <v>395</v>
      </c>
      <c r="C7257" s="57" t="s">
        <v>121</v>
      </c>
      <c r="D7257" s="19" t="str">
        <f t="shared" si="678"/>
        <v>Commodities</v>
      </c>
      <c r="E7257" s="19" t="str">
        <f t="shared" si="679"/>
        <v>Commodities</v>
      </c>
      <c r="F7257" s="100">
        <v>1.1100000000000001E-3</v>
      </c>
      <c r="G7257" s="101">
        <v>8.125</v>
      </c>
      <c r="H7257" s="98">
        <v>0.10281999999999999</v>
      </c>
      <c r="I7257" s="20">
        <f t="shared" si="680"/>
        <v>1</v>
      </c>
      <c r="J7257" s="102">
        <f t="shared" si="681"/>
        <v>1.3661538461538463E-4</v>
      </c>
      <c r="K7257" s="102">
        <f t="shared" si="682"/>
        <v>1.3286849310969134E-3</v>
      </c>
      <c r="L7257" s="96">
        <f t="shared" si="683"/>
        <v>1.1100000000000001E-3</v>
      </c>
    </row>
    <row r="7258" spans="1:12" ht="13.95" customHeight="1" x14ac:dyDescent="0.3">
      <c r="A7258" s="94">
        <v>45716</v>
      </c>
      <c r="B7258" s="57" t="s">
        <v>395</v>
      </c>
      <c r="C7258" s="57" t="s">
        <v>121</v>
      </c>
      <c r="D7258" s="19" t="str">
        <f t="shared" si="678"/>
        <v>Commodities</v>
      </c>
      <c r="E7258" s="19" t="str">
        <f t="shared" si="679"/>
        <v>Commodities</v>
      </c>
      <c r="F7258" s="100">
        <v>1E-3</v>
      </c>
      <c r="G7258" s="101">
        <v>9.7100000000000009</v>
      </c>
      <c r="H7258" s="98">
        <v>7.5579999999999994E-2</v>
      </c>
      <c r="I7258" s="20">
        <f t="shared" si="680"/>
        <v>1</v>
      </c>
      <c r="J7258" s="102">
        <f t="shared" si="681"/>
        <v>1.0298661174047373E-4</v>
      </c>
      <c r="K7258" s="102">
        <f t="shared" si="682"/>
        <v>1.3626172498078027E-3</v>
      </c>
      <c r="L7258" s="96">
        <f t="shared" si="683"/>
        <v>1E-3</v>
      </c>
    </row>
    <row r="7259" spans="1:12" ht="13.95" customHeight="1" x14ac:dyDescent="0.3">
      <c r="A7259" s="94">
        <v>45747</v>
      </c>
      <c r="B7259" s="57" t="s">
        <v>395</v>
      </c>
      <c r="C7259" s="57" t="s">
        <v>121</v>
      </c>
      <c r="D7259" s="19" t="str">
        <f t="shared" si="678"/>
        <v>Commodities</v>
      </c>
      <c r="E7259" s="19" t="str">
        <f t="shared" si="679"/>
        <v>Commodities</v>
      </c>
      <c r="F7259" s="100">
        <v>1.06E-3</v>
      </c>
      <c r="G7259" s="101">
        <v>15.289</v>
      </c>
      <c r="H7259" s="98">
        <v>6.1269999999999998E-2</v>
      </c>
      <c r="I7259" s="20">
        <f t="shared" si="680"/>
        <v>1</v>
      </c>
      <c r="J7259" s="102">
        <f t="shared" si="681"/>
        <v>6.9330891490614161E-5</v>
      </c>
      <c r="K7259" s="102">
        <f t="shared" si="682"/>
        <v>1.1315634321954328E-3</v>
      </c>
      <c r="L7259" s="96">
        <f t="shared" si="683"/>
        <v>1.06E-3</v>
      </c>
    </row>
    <row r="7260" spans="1:12" ht="13.95" customHeight="1" x14ac:dyDescent="0.3">
      <c r="A7260" s="94">
        <v>45777</v>
      </c>
      <c r="B7260" s="57" t="s">
        <v>395</v>
      </c>
      <c r="C7260" s="57" t="s">
        <v>121</v>
      </c>
      <c r="D7260" s="19" t="str">
        <f t="shared" si="678"/>
        <v>Commodities</v>
      </c>
      <c r="E7260" s="19" t="str">
        <f t="shared" si="679"/>
        <v>Commodities</v>
      </c>
      <c r="F7260" s="100">
        <v>1.01E-3</v>
      </c>
      <c r="G7260" s="101">
        <v>13.516</v>
      </c>
      <c r="H7260" s="98">
        <v>4.6550000000000001E-2</v>
      </c>
      <c r="I7260" s="20">
        <f t="shared" si="680"/>
        <v>1</v>
      </c>
      <c r="J7260" s="102">
        <f t="shared" si="681"/>
        <v>7.4726250369931943E-5</v>
      </c>
      <c r="K7260" s="102">
        <f t="shared" si="682"/>
        <v>1.6052900186881191E-3</v>
      </c>
      <c r="L7260" s="96">
        <f t="shared" si="683"/>
        <v>1.01E-3</v>
      </c>
    </row>
    <row r="7261" spans="1:12" ht="13.95" customHeight="1" x14ac:dyDescent="0.3">
      <c r="A7261" s="94">
        <v>45808</v>
      </c>
      <c r="B7261" s="57" t="s">
        <v>395</v>
      </c>
      <c r="C7261" s="57" t="s">
        <v>121</v>
      </c>
      <c r="D7261" s="19" t="str">
        <f t="shared" si="678"/>
        <v>Commodities</v>
      </c>
      <c r="E7261" s="19" t="str">
        <f t="shared" si="679"/>
        <v>Commodities</v>
      </c>
      <c r="F7261" s="100">
        <v>1.08E-3</v>
      </c>
      <c r="G7261" s="101">
        <v>20.268000000000001</v>
      </c>
      <c r="H7261" s="98">
        <v>4.8849999999999998E-2</v>
      </c>
      <c r="I7261" s="20">
        <f t="shared" si="680"/>
        <v>1</v>
      </c>
      <c r="J7261" s="102">
        <f t="shared" si="681"/>
        <v>5.3285968028419179E-5</v>
      </c>
      <c r="K7261" s="102">
        <f t="shared" si="682"/>
        <v>1.0908079432634429E-3</v>
      </c>
      <c r="L7261" s="96">
        <f t="shared" si="683"/>
        <v>1.08E-3</v>
      </c>
    </row>
    <row r="7262" spans="1:12" ht="13.95" customHeight="1" x14ac:dyDescent="0.3">
      <c r="A7262" s="94">
        <v>45838</v>
      </c>
      <c r="B7262" s="57" t="s">
        <v>395</v>
      </c>
      <c r="C7262" s="57" t="s">
        <v>121</v>
      </c>
      <c r="D7262" s="19" t="str">
        <f t="shared" si="678"/>
        <v>Commodities</v>
      </c>
      <c r="E7262" s="19" t="str">
        <f t="shared" si="679"/>
        <v>Commodities</v>
      </c>
      <c r="F7262" s="100">
        <v>9.2999999999999995E-4</v>
      </c>
      <c r="G7262" s="101">
        <v>20.643000000000001</v>
      </c>
      <c r="H7262" s="98">
        <v>2.9929999999999998E-2</v>
      </c>
      <c r="I7262" s="20">
        <f t="shared" si="680"/>
        <v>1</v>
      </c>
      <c r="J7262" s="102">
        <f t="shared" si="681"/>
        <v>4.5051591338468243E-5</v>
      </c>
      <c r="K7262" s="102">
        <f t="shared" si="682"/>
        <v>1.505231919093493E-3</v>
      </c>
      <c r="L7262" s="96">
        <f t="shared" si="683"/>
        <v>9.2999999999999995E-4</v>
      </c>
    </row>
    <row r="7263" spans="1:12" ht="13.95" customHeight="1" x14ac:dyDescent="0.3">
      <c r="A7263" s="94">
        <v>45869</v>
      </c>
      <c r="B7263" s="57" t="s">
        <v>395</v>
      </c>
      <c r="C7263" s="57" t="s">
        <v>121</v>
      </c>
      <c r="D7263" s="19" t="str">
        <f t="shared" si="678"/>
        <v>Commodities</v>
      </c>
      <c r="E7263" s="19" t="str">
        <f t="shared" si="679"/>
        <v>Commodities</v>
      </c>
      <c r="F7263" s="100">
        <v>8.4000000000000003E-4</v>
      </c>
      <c r="G7263" s="101">
        <v>42.603000000000002</v>
      </c>
      <c r="H7263" s="98">
        <v>-2.5659999999999999E-2</v>
      </c>
      <c r="I7263" s="20">
        <f t="shared" si="680"/>
        <v>0</v>
      </c>
      <c r="J7263" s="102">
        <f t="shared" si="681"/>
        <v>0</v>
      </c>
      <c r="K7263" s="102">
        <f t="shared" si="682"/>
        <v>0</v>
      </c>
      <c r="L7263" s="96">
        <f t="shared" si="683"/>
        <v>0</v>
      </c>
    </row>
    <row r="7264" spans="1:12" ht="13.95" customHeight="1" x14ac:dyDescent="0.3">
      <c r="A7264" s="94">
        <v>45900</v>
      </c>
      <c r="B7264" s="57" t="s">
        <v>395</v>
      </c>
      <c r="C7264" s="57" t="s">
        <v>121</v>
      </c>
      <c r="D7264" s="19" t="str">
        <f t="shared" si="678"/>
        <v>Commodities</v>
      </c>
      <c r="E7264" s="19" t="str">
        <f t="shared" si="679"/>
        <v>Commodities</v>
      </c>
      <c r="F7264" s="100">
        <v>6.7000000000000002E-4</v>
      </c>
      <c r="G7264" s="101">
        <v>42.603000000000002</v>
      </c>
      <c r="H7264" s="98">
        <v>-6.7530000000000007E-2</v>
      </c>
      <c r="I7264" s="20">
        <f t="shared" si="680"/>
        <v>0</v>
      </c>
      <c r="J7264" s="102">
        <f t="shared" si="681"/>
        <v>0</v>
      </c>
      <c r="K7264" s="102">
        <f t="shared" si="682"/>
        <v>0</v>
      </c>
      <c r="L7264" s="96">
        <f t="shared" si="683"/>
        <v>0</v>
      </c>
    </row>
    <row r="7265" spans="1:12" ht="13.95" customHeight="1" x14ac:dyDescent="0.3">
      <c r="A7265" s="94">
        <v>45930</v>
      </c>
      <c r="B7265" s="57" t="s">
        <v>395</v>
      </c>
      <c r="C7265" s="57" t="s">
        <v>121</v>
      </c>
      <c r="D7265" s="19" t="str">
        <f t="shared" si="678"/>
        <v>Commodities</v>
      </c>
      <c r="E7265" s="19" t="str">
        <f t="shared" si="679"/>
        <v>Commodities</v>
      </c>
      <c r="F7265" s="100">
        <v>5.6999999999999998E-4</v>
      </c>
      <c r="G7265" s="101">
        <v>42.603000000000002</v>
      </c>
      <c r="H7265" s="98">
        <v>-8.3490000000000009E-2</v>
      </c>
      <c r="I7265" s="20">
        <f t="shared" si="680"/>
        <v>0</v>
      </c>
      <c r="J7265" s="102">
        <f t="shared" si="681"/>
        <v>0</v>
      </c>
      <c r="K7265" s="102">
        <f t="shared" si="682"/>
        <v>0</v>
      </c>
      <c r="L7265" s="96">
        <f t="shared" si="683"/>
        <v>0</v>
      </c>
    </row>
    <row r="7266" spans="1:12" ht="13.95" customHeight="1" x14ac:dyDescent="0.3">
      <c r="A7266" s="94">
        <v>45961</v>
      </c>
      <c r="B7266" s="57" t="s">
        <v>395</v>
      </c>
      <c r="C7266" s="57" t="s">
        <v>121</v>
      </c>
      <c r="D7266" s="19" t="str">
        <f t="shared" si="678"/>
        <v>Commodities</v>
      </c>
      <c r="E7266" s="19" t="str">
        <f t="shared" si="679"/>
        <v>Commodities</v>
      </c>
      <c r="F7266" s="100">
        <v>5.1999999999999995E-4</v>
      </c>
      <c r="G7266" s="101">
        <v>42.603000000000002</v>
      </c>
      <c r="H7266" s="98">
        <v>-0.10123</v>
      </c>
      <c r="I7266" s="20">
        <f t="shared" si="680"/>
        <v>0</v>
      </c>
      <c r="J7266" s="102">
        <f t="shared" si="681"/>
        <v>0</v>
      </c>
      <c r="K7266" s="102">
        <f t="shared" si="682"/>
        <v>0</v>
      </c>
      <c r="L7266" s="96">
        <f t="shared" si="683"/>
        <v>0</v>
      </c>
    </row>
    <row r="7267" spans="1:12" ht="13.95" customHeight="1" x14ac:dyDescent="0.3">
      <c r="A7267" s="94">
        <v>45991</v>
      </c>
      <c r="B7267" s="57" t="s">
        <v>395</v>
      </c>
      <c r="C7267" s="57" t="s">
        <v>121</v>
      </c>
      <c r="D7267" s="19" t="str">
        <f t="shared" si="678"/>
        <v>Commodities</v>
      </c>
      <c r="E7267" s="19" t="str">
        <f t="shared" si="679"/>
        <v>Commodities</v>
      </c>
      <c r="F7267" s="100">
        <v>4.2999999999999999E-4</v>
      </c>
      <c r="G7267" s="101">
        <v>42.603000000000002</v>
      </c>
      <c r="H7267" s="98">
        <v>-9.1249999999999998E-2</v>
      </c>
      <c r="I7267" s="20">
        <f t="shared" si="680"/>
        <v>0</v>
      </c>
      <c r="J7267" s="102">
        <f t="shared" si="681"/>
        <v>0</v>
      </c>
      <c r="K7267" s="102">
        <f t="shared" si="682"/>
        <v>0</v>
      </c>
      <c r="L7267" s="96">
        <f t="shared" si="683"/>
        <v>0</v>
      </c>
    </row>
    <row r="7268" spans="1:12" ht="13.95" customHeight="1" x14ac:dyDescent="0.3">
      <c r="A7268" s="94">
        <v>46022</v>
      </c>
      <c r="B7268" s="57" t="s">
        <v>395</v>
      </c>
      <c r="C7268" s="57" t="s">
        <v>121</v>
      </c>
      <c r="D7268" s="19" t="str">
        <f t="shared" si="678"/>
        <v>Commodities</v>
      </c>
      <c r="E7268" s="19" t="str">
        <f t="shared" si="679"/>
        <v>Commodities</v>
      </c>
      <c r="F7268" s="100">
        <v>4.2000000000000002E-4</v>
      </c>
      <c r="G7268" s="101">
        <v>42.603000000000002</v>
      </c>
      <c r="H7268" s="98">
        <v>-0.12189999999999999</v>
      </c>
      <c r="I7268" s="20">
        <f t="shared" si="680"/>
        <v>0</v>
      </c>
      <c r="J7268" s="102">
        <f t="shared" si="681"/>
        <v>0</v>
      </c>
      <c r="K7268" s="102">
        <f t="shared" si="682"/>
        <v>0</v>
      </c>
      <c r="L7268" s="96">
        <f t="shared" si="683"/>
        <v>0</v>
      </c>
    </row>
    <row r="7269" spans="1:12" ht="13.95" customHeight="1" x14ac:dyDescent="0.3">
      <c r="A7269" s="94">
        <v>46053</v>
      </c>
      <c r="B7269" s="57" t="s">
        <v>395</v>
      </c>
      <c r="C7269" s="57" t="s">
        <v>121</v>
      </c>
      <c r="D7269" s="19" t="str">
        <f t="shared" si="678"/>
        <v>Commodities</v>
      </c>
      <c r="E7269" s="19" t="str">
        <f t="shared" si="679"/>
        <v>Commodities</v>
      </c>
      <c r="F7269" s="100">
        <v>4.6999999999999999E-4</v>
      </c>
      <c r="G7269" s="101">
        <v>42.603000000000002</v>
      </c>
      <c r="H7269" s="98">
        <v>-0.12101000000000001</v>
      </c>
      <c r="I7269" s="20">
        <f t="shared" si="680"/>
        <v>0</v>
      </c>
      <c r="J7269" s="102">
        <f t="shared" si="681"/>
        <v>0</v>
      </c>
      <c r="K7269" s="102">
        <f t="shared" si="682"/>
        <v>0</v>
      </c>
      <c r="L7269" s="96">
        <f t="shared" si="683"/>
        <v>0</v>
      </c>
    </row>
    <row r="7270" spans="1:12" ht="13.95" customHeight="1" x14ac:dyDescent="0.3">
      <c r="A7270" s="94">
        <v>46081</v>
      </c>
      <c r="B7270" s="57" t="s">
        <v>395</v>
      </c>
      <c r="C7270" s="57" t="s">
        <v>121</v>
      </c>
      <c r="D7270" s="19" t="str">
        <f t="shared" si="678"/>
        <v>Commodities</v>
      </c>
      <c r="E7270" s="19" t="str">
        <f t="shared" si="679"/>
        <v>Commodities</v>
      </c>
      <c r="F7270" s="100">
        <v>2.7999999999999998E-4</v>
      </c>
      <c r="G7270" s="101">
        <v>42.603000000000002</v>
      </c>
      <c r="H7270" s="98">
        <v>-0.16528000000000001</v>
      </c>
      <c r="I7270" s="20">
        <f t="shared" si="680"/>
        <v>0</v>
      </c>
      <c r="J7270" s="102">
        <f t="shared" si="681"/>
        <v>0</v>
      </c>
      <c r="K7270" s="102">
        <f t="shared" si="682"/>
        <v>0</v>
      </c>
      <c r="L7270" s="96">
        <f t="shared" si="683"/>
        <v>0</v>
      </c>
    </row>
    <row r="7271" spans="1:12" ht="13.95" customHeight="1" x14ac:dyDescent="0.3">
      <c r="A7271" s="94">
        <v>44469</v>
      </c>
      <c r="B7271" s="57" t="s">
        <v>192</v>
      </c>
      <c r="C7271" s="57" t="s">
        <v>114</v>
      </c>
      <c r="D7271" s="19" t="str">
        <f t="shared" si="678"/>
        <v>Defensives</v>
      </c>
      <c r="E7271" s="19" t="str">
        <f t="shared" si="679"/>
        <v>Defensives</v>
      </c>
      <c r="F7271" s="100">
        <v>1.009E-2</v>
      </c>
      <c r="G7271" s="101">
        <v>48.768999999999998</v>
      </c>
      <c r="H7271" s="98">
        <v>0.14391999999999999</v>
      </c>
      <c r="I7271" s="20">
        <f t="shared" si="680"/>
        <v>1</v>
      </c>
      <c r="J7271" s="102">
        <f t="shared" si="681"/>
        <v>2.0689372347187763E-4</v>
      </c>
      <c r="K7271" s="102">
        <f t="shared" si="682"/>
        <v>1.4375606133398948E-3</v>
      </c>
      <c r="L7271" s="96">
        <f t="shared" si="683"/>
        <v>1.009E-2</v>
      </c>
    </row>
    <row r="7272" spans="1:12" ht="13.95" customHeight="1" x14ac:dyDescent="0.3">
      <c r="A7272" s="94">
        <v>44500</v>
      </c>
      <c r="B7272" s="57" t="s">
        <v>192</v>
      </c>
      <c r="C7272" s="57" t="s">
        <v>114</v>
      </c>
      <c r="D7272" s="19" t="str">
        <f t="shared" si="678"/>
        <v>Defensives</v>
      </c>
      <c r="E7272" s="19" t="str">
        <f t="shared" si="679"/>
        <v>Defensives</v>
      </c>
      <c r="F7272" s="100">
        <v>9.5099999999999994E-3</v>
      </c>
      <c r="G7272" s="101">
        <v>43.155999999999999</v>
      </c>
      <c r="H7272" s="98">
        <v>0.14616999999999999</v>
      </c>
      <c r="I7272" s="20">
        <f t="shared" si="680"/>
        <v>1</v>
      </c>
      <c r="J7272" s="102">
        <f t="shared" si="681"/>
        <v>2.2036333302437666E-4</v>
      </c>
      <c r="K7272" s="102">
        <f t="shared" si="682"/>
        <v>1.5075824931543864E-3</v>
      </c>
      <c r="L7272" s="96">
        <f t="shared" si="683"/>
        <v>9.5099999999999994E-3</v>
      </c>
    </row>
    <row r="7273" spans="1:12" ht="13.95" customHeight="1" x14ac:dyDescent="0.3">
      <c r="A7273" s="94">
        <v>44530</v>
      </c>
      <c r="B7273" s="57" t="s">
        <v>192</v>
      </c>
      <c r="C7273" s="57" t="s">
        <v>114</v>
      </c>
      <c r="D7273" s="19" t="str">
        <f t="shared" si="678"/>
        <v>Defensives</v>
      </c>
      <c r="E7273" s="19" t="str">
        <f t="shared" si="679"/>
        <v>Defensives</v>
      </c>
      <c r="F7273" s="100">
        <v>8.2299999999999995E-3</v>
      </c>
      <c r="G7273" s="101">
        <v>46.04</v>
      </c>
      <c r="H7273" s="98">
        <v>0.12927</v>
      </c>
      <c r="I7273" s="20">
        <f t="shared" si="680"/>
        <v>1</v>
      </c>
      <c r="J7273" s="102">
        <f t="shared" si="681"/>
        <v>1.7875760208514333E-4</v>
      </c>
      <c r="K7273" s="102">
        <f t="shared" si="682"/>
        <v>1.3828235637436631E-3</v>
      </c>
      <c r="L7273" s="96">
        <f t="shared" si="683"/>
        <v>8.2299999999999995E-3</v>
      </c>
    </row>
    <row r="7274" spans="1:12" ht="13.95" customHeight="1" x14ac:dyDescent="0.3">
      <c r="A7274" s="94">
        <v>44561</v>
      </c>
      <c r="B7274" s="57" t="s">
        <v>192</v>
      </c>
      <c r="C7274" s="57" t="s">
        <v>114</v>
      </c>
      <c r="D7274" s="19" t="str">
        <f t="shared" si="678"/>
        <v>Defensives</v>
      </c>
      <c r="E7274" s="19" t="str">
        <f t="shared" si="679"/>
        <v>Defensives</v>
      </c>
      <c r="F7274" s="100">
        <v>1.2630000000000001E-2</v>
      </c>
      <c r="G7274" s="101">
        <v>36.308</v>
      </c>
      <c r="H7274" s="98">
        <v>0.14298</v>
      </c>
      <c r="I7274" s="20">
        <f t="shared" si="680"/>
        <v>1</v>
      </c>
      <c r="J7274" s="102">
        <f t="shared" si="681"/>
        <v>3.4785722154896995E-4</v>
      </c>
      <c r="K7274" s="102">
        <f t="shared" si="682"/>
        <v>2.4329082497480062E-3</v>
      </c>
      <c r="L7274" s="96">
        <f t="shared" si="683"/>
        <v>1.2630000000000001E-2</v>
      </c>
    </row>
    <row r="7275" spans="1:12" ht="13.95" customHeight="1" x14ac:dyDescent="0.3">
      <c r="A7275" s="94">
        <v>44592</v>
      </c>
      <c r="B7275" s="57" t="s">
        <v>192</v>
      </c>
      <c r="C7275" s="57" t="s">
        <v>114</v>
      </c>
      <c r="D7275" s="19" t="str">
        <f t="shared" si="678"/>
        <v>Defensives</v>
      </c>
      <c r="E7275" s="19" t="str">
        <f t="shared" si="679"/>
        <v>Defensives</v>
      </c>
      <c r="F7275" s="100">
        <v>1.1679999999999999E-2</v>
      </c>
      <c r="G7275" s="101">
        <v>37.764000000000003</v>
      </c>
      <c r="H7275" s="98">
        <v>0.13797000000000001</v>
      </c>
      <c r="I7275" s="20">
        <f t="shared" si="680"/>
        <v>1</v>
      </c>
      <c r="J7275" s="102">
        <f t="shared" si="681"/>
        <v>3.0928927020442744E-4</v>
      </c>
      <c r="K7275" s="102">
        <f t="shared" si="682"/>
        <v>2.2417139247983432E-3</v>
      </c>
      <c r="L7275" s="96">
        <f t="shared" si="683"/>
        <v>1.1679999999999999E-2</v>
      </c>
    </row>
    <row r="7276" spans="1:12" ht="13.95" customHeight="1" x14ac:dyDescent="0.3">
      <c r="A7276" s="94">
        <v>44620</v>
      </c>
      <c r="B7276" s="57" t="s">
        <v>192</v>
      </c>
      <c r="C7276" s="57" t="s">
        <v>114</v>
      </c>
      <c r="D7276" s="19" t="str">
        <f t="shared" si="678"/>
        <v>Defensives</v>
      </c>
      <c r="E7276" s="19" t="str">
        <f t="shared" si="679"/>
        <v>Defensives</v>
      </c>
      <c r="F7276" s="100">
        <v>1.3310000000000001E-2</v>
      </c>
      <c r="G7276" s="101">
        <v>43.091000000000001</v>
      </c>
      <c r="H7276" s="98">
        <v>0.13944000000000001</v>
      </c>
      <c r="I7276" s="20">
        <f t="shared" si="680"/>
        <v>1</v>
      </c>
      <c r="J7276" s="102">
        <f t="shared" si="681"/>
        <v>3.088812048919728E-4</v>
      </c>
      <c r="K7276" s="102">
        <f t="shared" si="682"/>
        <v>2.2151549404186227E-3</v>
      </c>
      <c r="L7276" s="96">
        <f t="shared" si="683"/>
        <v>1.3310000000000001E-2</v>
      </c>
    </row>
    <row r="7277" spans="1:12" ht="13.95" customHeight="1" x14ac:dyDescent="0.3">
      <c r="A7277" s="94">
        <v>44651</v>
      </c>
      <c r="B7277" s="57" t="s">
        <v>192</v>
      </c>
      <c r="C7277" s="57" t="s">
        <v>114</v>
      </c>
      <c r="D7277" s="19" t="str">
        <f t="shared" si="678"/>
        <v>Defensives</v>
      </c>
      <c r="E7277" s="19" t="str">
        <f t="shared" si="679"/>
        <v>Defensives</v>
      </c>
      <c r="F7277" s="100">
        <v>1.2359999999999999E-2</v>
      </c>
      <c r="G7277" s="101">
        <v>41.918999999999997</v>
      </c>
      <c r="H7277" s="98">
        <v>0.14410000000000001</v>
      </c>
      <c r="I7277" s="20">
        <f t="shared" si="680"/>
        <v>1</v>
      </c>
      <c r="J7277" s="102">
        <f t="shared" si="681"/>
        <v>2.9485436198382594E-4</v>
      </c>
      <c r="K7277" s="102">
        <f t="shared" si="682"/>
        <v>2.0461787785137123E-3</v>
      </c>
      <c r="L7277" s="96">
        <f t="shared" si="683"/>
        <v>1.2359999999999999E-2</v>
      </c>
    </row>
    <row r="7278" spans="1:12" ht="13.95" customHeight="1" x14ac:dyDescent="0.3">
      <c r="A7278" s="94">
        <v>44681</v>
      </c>
      <c r="B7278" s="57" t="s">
        <v>192</v>
      </c>
      <c r="C7278" s="57" t="s">
        <v>114</v>
      </c>
      <c r="D7278" s="19" t="str">
        <f t="shared" si="678"/>
        <v>Defensives</v>
      </c>
      <c r="E7278" s="19" t="str">
        <f t="shared" si="679"/>
        <v>Defensives</v>
      </c>
      <c r="F7278" s="100">
        <v>1.4080000000000001E-2</v>
      </c>
      <c r="G7278" s="101">
        <v>30.065999999999999</v>
      </c>
      <c r="H7278" s="98">
        <v>0.14729</v>
      </c>
      <c r="I7278" s="20">
        <f t="shared" si="680"/>
        <v>1</v>
      </c>
      <c r="J7278" s="102">
        <f t="shared" si="681"/>
        <v>4.6830306658684231E-4</v>
      </c>
      <c r="K7278" s="102">
        <f t="shared" si="682"/>
        <v>3.179462737367386E-3</v>
      </c>
      <c r="L7278" s="96">
        <f t="shared" si="683"/>
        <v>1.4080000000000001E-2</v>
      </c>
    </row>
    <row r="7279" spans="1:12" ht="13.95" customHeight="1" x14ac:dyDescent="0.3">
      <c r="A7279" s="94">
        <v>44712</v>
      </c>
      <c r="B7279" s="57" t="s">
        <v>192</v>
      </c>
      <c r="C7279" s="57" t="s">
        <v>114</v>
      </c>
      <c r="D7279" s="19" t="str">
        <f t="shared" si="678"/>
        <v>Defensives</v>
      </c>
      <c r="E7279" s="19" t="str">
        <f t="shared" si="679"/>
        <v>Defensives</v>
      </c>
      <c r="F7279" s="100">
        <v>1.3509999999999999E-2</v>
      </c>
      <c r="G7279" s="101">
        <v>29.936</v>
      </c>
      <c r="H7279" s="98">
        <v>0.14809</v>
      </c>
      <c r="I7279" s="20">
        <f t="shared" si="680"/>
        <v>1</v>
      </c>
      <c r="J7279" s="102">
        <f t="shared" si="681"/>
        <v>4.5129609834313199E-4</v>
      </c>
      <c r="K7279" s="102">
        <f t="shared" si="682"/>
        <v>3.0474447858946044E-3</v>
      </c>
      <c r="L7279" s="96">
        <f t="shared" si="683"/>
        <v>1.3509999999999999E-2</v>
      </c>
    </row>
    <row r="7280" spans="1:12" ht="13.95" customHeight="1" x14ac:dyDescent="0.3">
      <c r="A7280" s="94">
        <v>44742</v>
      </c>
      <c r="B7280" s="57" t="s">
        <v>192</v>
      </c>
      <c r="C7280" s="57" t="s">
        <v>114</v>
      </c>
      <c r="D7280" s="19" t="str">
        <f t="shared" si="678"/>
        <v>Defensives</v>
      </c>
      <c r="E7280" s="19" t="str">
        <f t="shared" si="679"/>
        <v>Defensives</v>
      </c>
      <c r="F7280" s="100">
        <v>1.223E-2</v>
      </c>
      <c r="G7280" s="101">
        <v>24.175000000000001</v>
      </c>
      <c r="H7280" s="98">
        <v>0.15212999999999999</v>
      </c>
      <c r="I7280" s="20">
        <f t="shared" si="680"/>
        <v>1</v>
      </c>
      <c r="J7280" s="102">
        <f t="shared" si="681"/>
        <v>5.0589451913133395E-4</v>
      </c>
      <c r="K7280" s="102">
        <f t="shared" si="682"/>
        <v>3.3254093152654571E-3</v>
      </c>
      <c r="L7280" s="96">
        <f t="shared" si="683"/>
        <v>1.223E-2</v>
      </c>
    </row>
    <row r="7281" spans="1:12" ht="13.95" customHeight="1" x14ac:dyDescent="0.3">
      <c r="A7281" s="94">
        <v>44773</v>
      </c>
      <c r="B7281" s="57" t="s">
        <v>192</v>
      </c>
      <c r="C7281" s="57" t="s">
        <v>114</v>
      </c>
      <c r="D7281" s="19" t="str">
        <f t="shared" si="678"/>
        <v>Defensives</v>
      </c>
      <c r="E7281" s="19" t="str">
        <f t="shared" si="679"/>
        <v>Defensives</v>
      </c>
      <c r="F7281" s="100">
        <v>1.302E-2</v>
      </c>
      <c r="G7281" s="101">
        <v>26.547000000000001</v>
      </c>
      <c r="H7281" s="98">
        <v>0.14904000000000001</v>
      </c>
      <c r="I7281" s="20">
        <f t="shared" si="680"/>
        <v>1</v>
      </c>
      <c r="J7281" s="102">
        <f t="shared" si="681"/>
        <v>4.9045089840659957E-4</v>
      </c>
      <c r="K7281" s="102">
        <f t="shared" si="682"/>
        <v>3.2907333494806732E-3</v>
      </c>
      <c r="L7281" s="96">
        <f t="shared" si="683"/>
        <v>1.302E-2</v>
      </c>
    </row>
    <row r="7282" spans="1:12" ht="13.95" customHeight="1" x14ac:dyDescent="0.3">
      <c r="A7282" s="94">
        <v>44804</v>
      </c>
      <c r="B7282" s="57" t="s">
        <v>192</v>
      </c>
      <c r="C7282" s="57" t="s">
        <v>114</v>
      </c>
      <c r="D7282" s="19" t="str">
        <f t="shared" si="678"/>
        <v>Defensives</v>
      </c>
      <c r="E7282" s="19" t="str">
        <f t="shared" si="679"/>
        <v>Defensives</v>
      </c>
      <c r="F7282" s="100">
        <v>1.3050000000000001E-2</v>
      </c>
      <c r="G7282" s="101">
        <v>28.798999999999999</v>
      </c>
      <c r="H7282" s="98">
        <v>0.15035000000000001</v>
      </c>
      <c r="I7282" s="20">
        <f t="shared" si="680"/>
        <v>1</v>
      </c>
      <c r="J7282" s="102">
        <f t="shared" si="681"/>
        <v>4.5314073405326575E-4</v>
      </c>
      <c r="K7282" s="102">
        <f t="shared" si="682"/>
        <v>3.0139057802013019E-3</v>
      </c>
      <c r="L7282" s="96">
        <f t="shared" si="683"/>
        <v>1.3050000000000001E-2</v>
      </c>
    </row>
    <row r="7283" spans="1:12" ht="13.95" customHeight="1" x14ac:dyDescent="0.3">
      <c r="A7283" s="94">
        <v>44834</v>
      </c>
      <c r="B7283" s="57" t="s">
        <v>192</v>
      </c>
      <c r="C7283" s="57" t="s">
        <v>114</v>
      </c>
      <c r="D7283" s="19" t="str">
        <f t="shared" si="678"/>
        <v>Defensives</v>
      </c>
      <c r="E7283" s="19" t="str">
        <f t="shared" si="679"/>
        <v>Defensives</v>
      </c>
      <c r="F7283" s="100">
        <v>1.336E-2</v>
      </c>
      <c r="G7283" s="101">
        <v>24.260999999999999</v>
      </c>
      <c r="H7283" s="98">
        <v>0.15557000000000001</v>
      </c>
      <c r="I7283" s="20">
        <f t="shared" si="680"/>
        <v>1</v>
      </c>
      <c r="J7283" s="102">
        <f t="shared" si="681"/>
        <v>5.5067804294958993E-4</v>
      </c>
      <c r="K7283" s="102">
        <f t="shared" si="682"/>
        <v>3.5397444426919708E-3</v>
      </c>
      <c r="L7283" s="96">
        <f t="shared" si="683"/>
        <v>1.336E-2</v>
      </c>
    </row>
    <row r="7284" spans="1:12" ht="13.95" customHeight="1" x14ac:dyDescent="0.3">
      <c r="A7284" s="94">
        <v>44865</v>
      </c>
      <c r="B7284" s="57" t="s">
        <v>192</v>
      </c>
      <c r="C7284" s="57" t="s">
        <v>114</v>
      </c>
      <c r="D7284" s="19" t="str">
        <f t="shared" si="678"/>
        <v>Defensives</v>
      </c>
      <c r="E7284" s="19" t="str">
        <f t="shared" si="679"/>
        <v>Defensives</v>
      </c>
      <c r="F7284" s="100">
        <v>1.371E-2</v>
      </c>
      <c r="G7284" s="101">
        <v>25.59</v>
      </c>
      <c r="H7284" s="98">
        <v>0.15626999999999999</v>
      </c>
      <c r="I7284" s="20">
        <f t="shared" si="680"/>
        <v>1</v>
      </c>
      <c r="J7284" s="102">
        <f t="shared" si="681"/>
        <v>5.3575615474794837E-4</v>
      </c>
      <c r="K7284" s="102">
        <f t="shared" si="682"/>
        <v>3.4284005551158147E-3</v>
      </c>
      <c r="L7284" s="96">
        <f t="shared" si="683"/>
        <v>1.371E-2</v>
      </c>
    </row>
    <row r="7285" spans="1:12" ht="13.95" customHeight="1" x14ac:dyDescent="0.3">
      <c r="A7285" s="94">
        <v>44895</v>
      </c>
      <c r="B7285" s="57" t="s">
        <v>192</v>
      </c>
      <c r="C7285" s="57" t="s">
        <v>114</v>
      </c>
      <c r="D7285" s="19" t="str">
        <f t="shared" si="678"/>
        <v>Defensives</v>
      </c>
      <c r="E7285" s="19" t="str">
        <f t="shared" si="679"/>
        <v>Defensives</v>
      </c>
      <c r="F7285" s="100">
        <v>1.387E-2</v>
      </c>
      <c r="G7285" s="101">
        <v>25.091999999999999</v>
      </c>
      <c r="H7285" s="98">
        <v>0.15024000000000001</v>
      </c>
      <c r="I7285" s="20">
        <f t="shared" si="680"/>
        <v>1</v>
      </c>
      <c r="J7285" s="102">
        <f t="shared" si="681"/>
        <v>5.527658217758649E-4</v>
      </c>
      <c r="K7285" s="102">
        <f t="shared" si="682"/>
        <v>3.6792187285401017E-3</v>
      </c>
      <c r="L7285" s="96">
        <f t="shared" si="683"/>
        <v>1.387E-2</v>
      </c>
    </row>
    <row r="7286" spans="1:12" ht="13.95" customHeight="1" x14ac:dyDescent="0.3">
      <c r="A7286" s="94">
        <v>44926</v>
      </c>
      <c r="B7286" s="57" t="s">
        <v>192</v>
      </c>
      <c r="C7286" s="57" t="s">
        <v>114</v>
      </c>
      <c r="D7286" s="19" t="str">
        <f t="shared" si="678"/>
        <v>Defensives</v>
      </c>
      <c r="E7286" s="19" t="str">
        <f t="shared" si="679"/>
        <v>Defensives</v>
      </c>
      <c r="F7286" s="100">
        <v>1.7479999999999999E-2</v>
      </c>
      <c r="G7286" s="101">
        <v>23.143999999999998</v>
      </c>
      <c r="H7286" s="98">
        <v>0.15137999999999999</v>
      </c>
      <c r="I7286" s="20">
        <f t="shared" si="680"/>
        <v>1</v>
      </c>
      <c r="J7286" s="102">
        <f t="shared" si="681"/>
        <v>7.5527134462495679E-4</v>
      </c>
      <c r="K7286" s="102">
        <f t="shared" si="682"/>
        <v>4.989241277744463E-3</v>
      </c>
      <c r="L7286" s="96">
        <f t="shared" si="683"/>
        <v>1.7479999999999999E-2</v>
      </c>
    </row>
    <row r="7287" spans="1:12" ht="13.95" customHeight="1" x14ac:dyDescent="0.3">
      <c r="A7287" s="94">
        <v>44957</v>
      </c>
      <c r="B7287" s="57" t="s">
        <v>192</v>
      </c>
      <c r="C7287" s="57" t="s">
        <v>114</v>
      </c>
      <c r="D7287" s="19" t="str">
        <f t="shared" si="678"/>
        <v>Defensives</v>
      </c>
      <c r="E7287" s="19" t="str">
        <f t="shared" si="679"/>
        <v>Defensives</v>
      </c>
      <c r="F7287" s="100">
        <v>1.83E-2</v>
      </c>
      <c r="G7287" s="101">
        <v>24.850999999999999</v>
      </c>
      <c r="H7287" s="98">
        <v>0.13408999999999999</v>
      </c>
      <c r="I7287" s="20">
        <f t="shared" si="680"/>
        <v>1</v>
      </c>
      <c r="J7287" s="102">
        <f t="shared" si="681"/>
        <v>7.3638887771115857E-4</v>
      </c>
      <c r="K7287" s="102">
        <f t="shared" si="682"/>
        <v>5.4917508964960745E-3</v>
      </c>
      <c r="L7287" s="96">
        <f t="shared" si="683"/>
        <v>1.83E-2</v>
      </c>
    </row>
    <row r="7288" spans="1:12" ht="13.95" customHeight="1" x14ac:dyDescent="0.3">
      <c r="A7288" s="94">
        <v>44985</v>
      </c>
      <c r="B7288" s="57" t="s">
        <v>192</v>
      </c>
      <c r="C7288" s="57" t="s">
        <v>114</v>
      </c>
      <c r="D7288" s="19" t="str">
        <f t="shared" si="678"/>
        <v>Defensives</v>
      </c>
      <c r="E7288" s="19" t="str">
        <f t="shared" si="679"/>
        <v>Defensives</v>
      </c>
      <c r="F7288" s="100">
        <v>1.5869999999999999E-2</v>
      </c>
      <c r="G7288" s="101">
        <v>20.038</v>
      </c>
      <c r="H7288" s="98">
        <v>0.13358999999999999</v>
      </c>
      <c r="I7288" s="20">
        <f t="shared" si="680"/>
        <v>1</v>
      </c>
      <c r="J7288" s="102">
        <f t="shared" si="681"/>
        <v>7.9199520910270475E-4</v>
      </c>
      <c r="K7288" s="102">
        <f t="shared" si="682"/>
        <v>5.9285516064279129E-3</v>
      </c>
      <c r="L7288" s="96">
        <f t="shared" si="683"/>
        <v>1.5869999999999999E-2</v>
      </c>
    </row>
    <row r="7289" spans="1:12" ht="13.95" customHeight="1" x14ac:dyDescent="0.3">
      <c r="A7289" s="94">
        <v>45016</v>
      </c>
      <c r="B7289" s="57" t="s">
        <v>192</v>
      </c>
      <c r="C7289" s="57" t="s">
        <v>114</v>
      </c>
      <c r="D7289" s="19" t="str">
        <f t="shared" si="678"/>
        <v>Defensives</v>
      </c>
      <c r="E7289" s="19" t="str">
        <f t="shared" si="679"/>
        <v>Defensives</v>
      </c>
      <c r="F7289" s="100">
        <v>1.363E-2</v>
      </c>
      <c r="G7289" s="101">
        <v>16.018000000000001</v>
      </c>
      <c r="H7289" s="98">
        <v>0.13350999999999999</v>
      </c>
      <c r="I7289" s="20">
        <f t="shared" si="680"/>
        <v>1</v>
      </c>
      <c r="J7289" s="102">
        <f t="shared" si="681"/>
        <v>8.5091771756773621E-4</v>
      </c>
      <c r="K7289" s="102">
        <f t="shared" si="682"/>
        <v>6.3734380763069151E-3</v>
      </c>
      <c r="L7289" s="96">
        <f t="shared" si="683"/>
        <v>1.363E-2</v>
      </c>
    </row>
    <row r="7290" spans="1:12" ht="13.95" customHeight="1" x14ac:dyDescent="0.3">
      <c r="A7290" s="94">
        <v>45046</v>
      </c>
      <c r="B7290" s="57" t="s">
        <v>192</v>
      </c>
      <c r="C7290" s="57" t="s">
        <v>114</v>
      </c>
      <c r="D7290" s="19" t="str">
        <f t="shared" si="678"/>
        <v>Defensives</v>
      </c>
      <c r="E7290" s="19" t="str">
        <f t="shared" si="679"/>
        <v>Defensives</v>
      </c>
      <c r="F7290" s="100">
        <v>1.363E-2</v>
      </c>
      <c r="G7290" s="101">
        <v>17.317</v>
      </c>
      <c r="H7290" s="98">
        <v>0.13019</v>
      </c>
      <c r="I7290" s="20">
        <f t="shared" si="680"/>
        <v>1</v>
      </c>
      <c r="J7290" s="102">
        <f t="shared" si="681"/>
        <v>7.8708783276549058E-4</v>
      </c>
      <c r="K7290" s="102">
        <f t="shared" si="682"/>
        <v>6.0456857881979456E-3</v>
      </c>
      <c r="L7290" s="96">
        <f t="shared" si="683"/>
        <v>1.363E-2</v>
      </c>
    </row>
    <row r="7291" spans="1:12" ht="13.95" customHeight="1" x14ac:dyDescent="0.3">
      <c r="A7291" s="94">
        <v>45077</v>
      </c>
      <c r="B7291" s="57" t="s">
        <v>192</v>
      </c>
      <c r="C7291" s="57" t="s">
        <v>114</v>
      </c>
      <c r="D7291" s="19" t="str">
        <f t="shared" si="678"/>
        <v>Defensives</v>
      </c>
      <c r="E7291" s="19" t="str">
        <f t="shared" si="679"/>
        <v>Defensives</v>
      </c>
      <c r="F7291" s="100">
        <v>1.669E-2</v>
      </c>
      <c r="G7291" s="101">
        <v>23.981999999999999</v>
      </c>
      <c r="H7291" s="98">
        <v>0.1173</v>
      </c>
      <c r="I7291" s="20">
        <f t="shared" si="680"/>
        <v>1</v>
      </c>
      <c r="J7291" s="102">
        <f t="shared" si="681"/>
        <v>6.9593862063214084E-4</v>
      </c>
      <c r="K7291" s="102">
        <f t="shared" si="682"/>
        <v>5.9329805680489412E-3</v>
      </c>
      <c r="L7291" s="96">
        <f t="shared" si="683"/>
        <v>1.669E-2</v>
      </c>
    </row>
    <row r="7292" spans="1:12" ht="13.95" customHeight="1" x14ac:dyDescent="0.3">
      <c r="A7292" s="94">
        <v>45107</v>
      </c>
      <c r="B7292" s="57" t="s">
        <v>192</v>
      </c>
      <c r="C7292" s="57" t="s">
        <v>114</v>
      </c>
      <c r="D7292" s="19" t="str">
        <f t="shared" si="678"/>
        <v>Defensives</v>
      </c>
      <c r="E7292" s="19" t="str">
        <f t="shared" si="679"/>
        <v>Defensives</v>
      </c>
      <c r="F7292" s="100">
        <v>1.755E-2</v>
      </c>
      <c r="G7292" s="101">
        <v>27.875</v>
      </c>
      <c r="H7292" s="98">
        <v>0.11293</v>
      </c>
      <c r="I7292" s="20">
        <f t="shared" si="680"/>
        <v>1</v>
      </c>
      <c r="J7292" s="102">
        <f t="shared" si="681"/>
        <v>6.2959641255605383E-4</v>
      </c>
      <c r="K7292" s="102">
        <f t="shared" si="682"/>
        <v>5.5751032724347281E-3</v>
      </c>
      <c r="L7292" s="96">
        <f t="shared" si="683"/>
        <v>1.755E-2</v>
      </c>
    </row>
    <row r="7293" spans="1:12" ht="13.95" customHeight="1" x14ac:dyDescent="0.3">
      <c r="A7293" s="94">
        <v>45138</v>
      </c>
      <c r="B7293" s="57" t="s">
        <v>192</v>
      </c>
      <c r="C7293" s="57" t="s">
        <v>114</v>
      </c>
      <c r="D7293" s="19" t="str">
        <f t="shared" si="678"/>
        <v>Defensives</v>
      </c>
      <c r="E7293" s="19" t="str">
        <f t="shared" si="679"/>
        <v>Defensives</v>
      </c>
      <c r="F7293" s="100">
        <v>1.8550000000000001E-2</v>
      </c>
      <c r="G7293" s="101">
        <v>29.373000000000001</v>
      </c>
      <c r="H7293" s="98">
        <v>0.11745</v>
      </c>
      <c r="I7293" s="20">
        <f t="shared" si="680"/>
        <v>1</v>
      </c>
      <c r="J7293" s="102">
        <f t="shared" si="681"/>
        <v>6.3153235965001872E-4</v>
      </c>
      <c r="K7293" s="102">
        <f t="shared" si="682"/>
        <v>5.377031584929917E-3</v>
      </c>
      <c r="L7293" s="96">
        <f t="shared" si="683"/>
        <v>1.8550000000000001E-2</v>
      </c>
    </row>
    <row r="7294" spans="1:12" ht="13.95" customHeight="1" x14ac:dyDescent="0.3">
      <c r="A7294" s="94">
        <v>45169</v>
      </c>
      <c r="B7294" s="57" t="s">
        <v>192</v>
      </c>
      <c r="C7294" s="57" t="s">
        <v>114</v>
      </c>
      <c r="D7294" s="19" t="str">
        <f t="shared" si="678"/>
        <v>Defensives</v>
      </c>
      <c r="E7294" s="19" t="str">
        <f t="shared" si="679"/>
        <v>Defensives</v>
      </c>
      <c r="F7294" s="100">
        <v>1.5720000000000001E-2</v>
      </c>
      <c r="G7294" s="101">
        <v>22.161999999999999</v>
      </c>
      <c r="H7294" s="98">
        <v>0.12118</v>
      </c>
      <c r="I7294" s="20">
        <f t="shared" si="680"/>
        <v>1</v>
      </c>
      <c r="J7294" s="102">
        <f t="shared" si="681"/>
        <v>7.0932226333363427E-4</v>
      </c>
      <c r="K7294" s="102">
        <f t="shared" si="682"/>
        <v>5.8534598393599133E-3</v>
      </c>
      <c r="L7294" s="96">
        <f t="shared" si="683"/>
        <v>1.5720000000000001E-2</v>
      </c>
    </row>
    <row r="7295" spans="1:12" ht="13.95" customHeight="1" x14ac:dyDescent="0.3">
      <c r="A7295" s="94">
        <v>45199</v>
      </c>
      <c r="B7295" s="57" t="s">
        <v>192</v>
      </c>
      <c r="C7295" s="57" t="s">
        <v>114</v>
      </c>
      <c r="D7295" s="19" t="str">
        <f t="shared" si="678"/>
        <v>Defensives</v>
      </c>
      <c r="E7295" s="19" t="str">
        <f t="shared" si="679"/>
        <v>Defensives</v>
      </c>
      <c r="F7295" s="100">
        <v>1.456E-2</v>
      </c>
      <c r="G7295" s="101">
        <v>20.324000000000002</v>
      </c>
      <c r="H7295" s="98">
        <v>0.11473999999999999</v>
      </c>
      <c r="I7295" s="20">
        <f t="shared" si="680"/>
        <v>1</v>
      </c>
      <c r="J7295" s="102">
        <f t="shared" si="681"/>
        <v>7.1639441054910445E-4</v>
      </c>
      <c r="K7295" s="102">
        <f t="shared" si="682"/>
        <v>6.2436326525109331E-3</v>
      </c>
      <c r="L7295" s="96">
        <f t="shared" si="683"/>
        <v>1.456E-2</v>
      </c>
    </row>
    <row r="7296" spans="1:12" ht="13.95" customHeight="1" x14ac:dyDescent="0.3">
      <c r="A7296" s="94">
        <v>45230</v>
      </c>
      <c r="B7296" s="57" t="s">
        <v>192</v>
      </c>
      <c r="C7296" s="57" t="s">
        <v>114</v>
      </c>
      <c r="D7296" s="19" t="str">
        <f t="shared" si="678"/>
        <v>Defensives</v>
      </c>
      <c r="E7296" s="19" t="str">
        <f t="shared" si="679"/>
        <v>Defensives</v>
      </c>
      <c r="F7296" s="100">
        <v>1.277E-2</v>
      </c>
      <c r="G7296" s="101">
        <v>17.030999999999999</v>
      </c>
      <c r="H7296" s="98">
        <v>0.11629</v>
      </c>
      <c r="I7296" s="20">
        <f t="shared" si="680"/>
        <v>1</v>
      </c>
      <c r="J7296" s="102">
        <f t="shared" si="681"/>
        <v>7.4980917151077449E-4</v>
      </c>
      <c r="K7296" s="102">
        <f t="shared" si="682"/>
        <v>6.4477527862307543E-3</v>
      </c>
      <c r="L7296" s="96">
        <f t="shared" si="683"/>
        <v>1.277E-2</v>
      </c>
    </row>
    <row r="7297" spans="1:12" ht="13.95" customHeight="1" x14ac:dyDescent="0.3">
      <c r="A7297" s="94">
        <v>45260</v>
      </c>
      <c r="B7297" s="57" t="s">
        <v>192</v>
      </c>
      <c r="C7297" s="57" t="s">
        <v>114</v>
      </c>
      <c r="D7297" s="19" t="str">
        <f t="shared" si="678"/>
        <v>Defensives</v>
      </c>
      <c r="E7297" s="19" t="str">
        <f t="shared" si="679"/>
        <v>Defensives</v>
      </c>
      <c r="F7297" s="100">
        <v>1.4109999999999999E-2</v>
      </c>
      <c r="G7297" s="101">
        <v>20.710999999999999</v>
      </c>
      <c r="H7297" s="98">
        <v>0.11985999999999999</v>
      </c>
      <c r="I7297" s="20">
        <f t="shared" si="680"/>
        <v>1</v>
      </c>
      <c r="J7297" s="102">
        <f t="shared" si="681"/>
        <v>6.8128047897252672E-4</v>
      </c>
      <c r="K7297" s="102">
        <f t="shared" si="682"/>
        <v>5.6839686214961351E-3</v>
      </c>
      <c r="L7297" s="96">
        <f t="shared" si="683"/>
        <v>1.4109999999999999E-2</v>
      </c>
    </row>
    <row r="7298" spans="1:12" ht="13.95" customHeight="1" x14ac:dyDescent="0.3">
      <c r="A7298" s="94">
        <v>45291</v>
      </c>
      <c r="B7298" s="57" t="s">
        <v>192</v>
      </c>
      <c r="C7298" s="57" t="s">
        <v>114</v>
      </c>
      <c r="D7298" s="19" t="str">
        <f t="shared" si="678"/>
        <v>Defensives</v>
      </c>
      <c r="E7298" s="19" t="str">
        <f t="shared" si="679"/>
        <v>Defensives</v>
      </c>
      <c r="F7298" s="100">
        <v>1.468E-2</v>
      </c>
      <c r="G7298" s="101">
        <v>21.899000000000001</v>
      </c>
      <c r="H7298" s="98">
        <v>0.12253</v>
      </c>
      <c r="I7298" s="20">
        <f t="shared" si="680"/>
        <v>1</v>
      </c>
      <c r="J7298" s="102">
        <f t="shared" si="681"/>
        <v>6.7035024430339284E-4</v>
      </c>
      <c r="K7298" s="102">
        <f t="shared" si="682"/>
        <v>5.4709070782942371E-3</v>
      </c>
      <c r="L7298" s="96">
        <f t="shared" si="683"/>
        <v>1.468E-2</v>
      </c>
    </row>
    <row r="7299" spans="1:12" ht="13.95" customHeight="1" x14ac:dyDescent="0.3">
      <c r="A7299" s="94">
        <v>45322</v>
      </c>
      <c r="B7299" s="57" t="s">
        <v>192</v>
      </c>
      <c r="C7299" s="57" t="s">
        <v>114</v>
      </c>
      <c r="D7299" s="19" t="str">
        <f t="shared" si="678"/>
        <v>Defensives</v>
      </c>
      <c r="E7299" s="19" t="str">
        <f t="shared" si="679"/>
        <v>Defensives</v>
      </c>
      <c r="F7299" s="100">
        <v>1.456E-2</v>
      </c>
      <c r="G7299" s="101">
        <v>21.17</v>
      </c>
      <c r="H7299" s="98">
        <v>0.12139999999999999</v>
      </c>
      <c r="I7299" s="20">
        <f t="shared" si="680"/>
        <v>1</v>
      </c>
      <c r="J7299" s="102">
        <f t="shared" si="681"/>
        <v>6.8776570618800186E-4</v>
      </c>
      <c r="K7299" s="102">
        <f t="shared" si="682"/>
        <v>5.6652858829324701E-3</v>
      </c>
      <c r="L7299" s="96">
        <f t="shared" si="683"/>
        <v>1.456E-2</v>
      </c>
    </row>
    <row r="7300" spans="1:12" ht="13.95" customHeight="1" x14ac:dyDescent="0.3">
      <c r="A7300" s="94">
        <v>45351</v>
      </c>
      <c r="B7300" s="57" t="s">
        <v>192</v>
      </c>
      <c r="C7300" s="57" t="s">
        <v>114</v>
      </c>
      <c r="D7300" s="19" t="str">
        <f t="shared" si="678"/>
        <v>Defensives</v>
      </c>
      <c r="E7300" s="19" t="str">
        <f t="shared" si="679"/>
        <v>Defensives</v>
      </c>
      <c r="F7300" s="100">
        <v>1.35E-2</v>
      </c>
      <c r="G7300" s="101">
        <v>18.742000000000001</v>
      </c>
      <c r="H7300" s="98">
        <v>0.12645999999999999</v>
      </c>
      <c r="I7300" s="20">
        <f t="shared" si="680"/>
        <v>1</v>
      </c>
      <c r="J7300" s="102">
        <f t="shared" si="681"/>
        <v>7.2030733112794787E-4</v>
      </c>
      <c r="K7300" s="102">
        <f t="shared" si="682"/>
        <v>5.6959301844689853E-3</v>
      </c>
      <c r="L7300" s="96">
        <f t="shared" si="683"/>
        <v>1.35E-2</v>
      </c>
    </row>
    <row r="7301" spans="1:12" ht="13.95" customHeight="1" x14ac:dyDescent="0.3">
      <c r="A7301" s="94">
        <v>45382</v>
      </c>
      <c r="B7301" s="57" t="s">
        <v>192</v>
      </c>
      <c r="C7301" s="57" t="s">
        <v>114</v>
      </c>
      <c r="D7301" s="19" t="str">
        <f t="shared" ref="D7301:D7364" si="684">VLOOKUP(C7301,GicsMap,2,FALSE)</f>
        <v>Defensives</v>
      </c>
      <c r="E7301" s="19" t="str">
        <f t="shared" ref="E7301:E7364" si="685">IF(D7301="Cyclicals",IF(COUNTIF(GlobalList,B7301)&gt;0,"WEG &amp; Embraer","Cyclicals ex-WEG &amp; Embraer"),D7301)</f>
        <v>Defensives</v>
      </c>
      <c r="F7301" s="100">
        <v>1.3690000000000001E-2</v>
      </c>
      <c r="G7301" s="101">
        <v>18.257999999999999</v>
      </c>
      <c r="H7301" s="98">
        <v>0.12903999999999999</v>
      </c>
      <c r="I7301" s="20">
        <f t="shared" ref="I7301:I7364" si="686">IF(AND(ISNUMBER(G7301),ISNUMBER(H7301),G7301&gt;=PEmin,G7301&lt;=PEmax,H7301&gt;=ROEmin,H7301&lt;=ROEmax),1,0)</f>
        <v>1</v>
      </c>
      <c r="J7301" s="102">
        <f t="shared" ref="J7301:J7364" si="687">IF(I7301=1,F7301/G7301,0)</f>
        <v>7.49808303209552E-4</v>
      </c>
      <c r="K7301" s="102">
        <f t="shared" ref="K7301:K7364" si="688">IF(I7301=1,J7301/H7301,0)</f>
        <v>5.8106657099314327E-3</v>
      </c>
      <c r="L7301" s="96">
        <f t="shared" ref="L7301:L7364" si="689">I7301*F7301</f>
        <v>1.3690000000000001E-2</v>
      </c>
    </row>
    <row r="7302" spans="1:12" ht="13.95" customHeight="1" x14ac:dyDescent="0.3">
      <c r="A7302" s="94">
        <v>45412</v>
      </c>
      <c r="B7302" s="57" t="s">
        <v>192</v>
      </c>
      <c r="C7302" s="57" t="s">
        <v>114</v>
      </c>
      <c r="D7302" s="19" t="str">
        <f t="shared" si="684"/>
        <v>Defensives</v>
      </c>
      <c r="E7302" s="19" t="str">
        <f t="shared" si="685"/>
        <v>Defensives</v>
      </c>
      <c r="F7302" s="100">
        <v>1.4409999999999999E-2</v>
      </c>
      <c r="G7302" s="101">
        <v>17.942</v>
      </c>
      <c r="H7302" s="98">
        <v>0.13361000000000001</v>
      </c>
      <c r="I7302" s="20">
        <f t="shared" si="686"/>
        <v>1</v>
      </c>
      <c r="J7302" s="102">
        <f t="shared" si="687"/>
        <v>8.0314346226730568E-4</v>
      </c>
      <c r="K7302" s="102">
        <f t="shared" si="688"/>
        <v>6.0111029284283038E-3</v>
      </c>
      <c r="L7302" s="96">
        <f t="shared" si="689"/>
        <v>1.4409999999999999E-2</v>
      </c>
    </row>
    <row r="7303" spans="1:12" ht="13.95" customHeight="1" x14ac:dyDescent="0.3">
      <c r="A7303" s="94">
        <v>45443</v>
      </c>
      <c r="B7303" s="57" t="s">
        <v>192</v>
      </c>
      <c r="C7303" s="57" t="s">
        <v>114</v>
      </c>
      <c r="D7303" s="19" t="str">
        <f t="shared" si="684"/>
        <v>Defensives</v>
      </c>
      <c r="E7303" s="19" t="str">
        <f t="shared" si="685"/>
        <v>Defensives</v>
      </c>
      <c r="F7303" s="100">
        <v>1.555E-2</v>
      </c>
      <c r="G7303" s="101">
        <v>18.311</v>
      </c>
      <c r="H7303" s="98">
        <v>0.13704</v>
      </c>
      <c r="I7303" s="20">
        <f t="shared" si="686"/>
        <v>1</v>
      </c>
      <c r="J7303" s="102">
        <f t="shared" si="687"/>
        <v>8.4921631806018243E-4</v>
      </c>
      <c r="K7303" s="102">
        <f t="shared" si="688"/>
        <v>6.1968499566563227E-3</v>
      </c>
      <c r="L7303" s="96">
        <f t="shared" si="689"/>
        <v>1.555E-2</v>
      </c>
    </row>
    <row r="7304" spans="1:12" ht="13.95" customHeight="1" x14ac:dyDescent="0.3">
      <c r="A7304" s="94">
        <v>45473</v>
      </c>
      <c r="B7304" s="57" t="s">
        <v>192</v>
      </c>
      <c r="C7304" s="57" t="s">
        <v>114</v>
      </c>
      <c r="D7304" s="19" t="str">
        <f t="shared" si="684"/>
        <v>Defensives</v>
      </c>
      <c r="E7304" s="19" t="str">
        <f t="shared" si="685"/>
        <v>Defensives</v>
      </c>
      <c r="F7304" s="100">
        <v>1.5219999999999999E-2</v>
      </c>
      <c r="G7304" s="101">
        <v>17.361000000000001</v>
      </c>
      <c r="H7304" s="98">
        <v>0.13789999999999999</v>
      </c>
      <c r="I7304" s="20">
        <f t="shared" si="686"/>
        <v>1</v>
      </c>
      <c r="J7304" s="102">
        <f t="shared" si="687"/>
        <v>8.7667761073670868E-4</v>
      </c>
      <c r="K7304" s="102">
        <f t="shared" si="688"/>
        <v>6.3573430800341457E-3</v>
      </c>
      <c r="L7304" s="96">
        <f t="shared" si="689"/>
        <v>1.5219999999999999E-2</v>
      </c>
    </row>
    <row r="7305" spans="1:12" ht="13.95" customHeight="1" x14ac:dyDescent="0.3">
      <c r="A7305" s="94">
        <v>45504</v>
      </c>
      <c r="B7305" s="57" t="s">
        <v>192</v>
      </c>
      <c r="C7305" s="57" t="s">
        <v>114</v>
      </c>
      <c r="D7305" s="19" t="str">
        <f t="shared" si="684"/>
        <v>Defensives</v>
      </c>
      <c r="E7305" s="19" t="str">
        <f t="shared" si="685"/>
        <v>Defensives</v>
      </c>
      <c r="F7305" s="100">
        <v>1.494E-2</v>
      </c>
      <c r="G7305" s="101">
        <v>16.698</v>
      </c>
      <c r="H7305" s="98">
        <v>0.14224000000000001</v>
      </c>
      <c r="I7305" s="20">
        <f t="shared" si="686"/>
        <v>1</v>
      </c>
      <c r="J7305" s="102">
        <f t="shared" si="687"/>
        <v>8.947179302910528E-4</v>
      </c>
      <c r="K7305" s="102">
        <f t="shared" si="688"/>
        <v>6.290199172462407E-3</v>
      </c>
      <c r="L7305" s="96">
        <f t="shared" si="689"/>
        <v>1.494E-2</v>
      </c>
    </row>
    <row r="7306" spans="1:12" ht="13.95" customHeight="1" x14ac:dyDescent="0.3">
      <c r="A7306" s="94">
        <v>45535</v>
      </c>
      <c r="B7306" s="57" t="s">
        <v>192</v>
      </c>
      <c r="C7306" s="57" t="s">
        <v>114</v>
      </c>
      <c r="D7306" s="19" t="str">
        <f t="shared" si="684"/>
        <v>Defensives</v>
      </c>
      <c r="E7306" s="19" t="str">
        <f t="shared" si="685"/>
        <v>Defensives</v>
      </c>
      <c r="F7306" s="100">
        <v>1.6289999999999999E-2</v>
      </c>
      <c r="G7306" s="101">
        <v>18.36</v>
      </c>
      <c r="H7306" s="98">
        <v>0.15056</v>
      </c>
      <c r="I7306" s="20">
        <f t="shared" si="686"/>
        <v>1</v>
      </c>
      <c r="J7306" s="102">
        <f t="shared" si="687"/>
        <v>8.8725490196078425E-4</v>
      </c>
      <c r="K7306" s="102">
        <f t="shared" si="688"/>
        <v>5.8930320268383652E-3</v>
      </c>
      <c r="L7306" s="96">
        <f t="shared" si="689"/>
        <v>1.6289999999999999E-2</v>
      </c>
    </row>
    <row r="7307" spans="1:12" ht="13.95" customHeight="1" x14ac:dyDescent="0.3">
      <c r="A7307" s="94">
        <v>45565</v>
      </c>
      <c r="B7307" s="57" t="s">
        <v>192</v>
      </c>
      <c r="C7307" s="57" t="s">
        <v>114</v>
      </c>
      <c r="D7307" s="19" t="str">
        <f t="shared" si="684"/>
        <v>Defensives</v>
      </c>
      <c r="E7307" s="19" t="str">
        <f t="shared" si="685"/>
        <v>Defensives</v>
      </c>
      <c r="F7307" s="100">
        <v>1.6320000000000001E-2</v>
      </c>
      <c r="G7307" s="101">
        <v>16.559000000000001</v>
      </c>
      <c r="H7307" s="98">
        <v>0.16009999999999999</v>
      </c>
      <c r="I7307" s="20">
        <f t="shared" si="686"/>
        <v>1</v>
      </c>
      <c r="J7307" s="102">
        <f t="shared" si="687"/>
        <v>9.8556676127785499E-4</v>
      </c>
      <c r="K7307" s="102">
        <f t="shared" si="688"/>
        <v>6.155944792491287E-3</v>
      </c>
      <c r="L7307" s="96">
        <f t="shared" si="689"/>
        <v>1.6320000000000001E-2</v>
      </c>
    </row>
    <row r="7308" spans="1:12" ht="13.95" customHeight="1" x14ac:dyDescent="0.3">
      <c r="A7308" s="94">
        <v>45596</v>
      </c>
      <c r="B7308" s="57" t="s">
        <v>192</v>
      </c>
      <c r="C7308" s="57" t="s">
        <v>114</v>
      </c>
      <c r="D7308" s="19" t="str">
        <f t="shared" si="684"/>
        <v>Defensives</v>
      </c>
      <c r="E7308" s="19" t="str">
        <f t="shared" si="685"/>
        <v>Defensives</v>
      </c>
      <c r="F7308" s="100">
        <v>1.5740000000000001E-2</v>
      </c>
      <c r="G7308" s="101">
        <v>15.858000000000001</v>
      </c>
      <c r="H7308" s="98">
        <v>0.15681999999999999</v>
      </c>
      <c r="I7308" s="20">
        <f t="shared" si="686"/>
        <v>1</v>
      </c>
      <c r="J7308" s="102">
        <f t="shared" si="687"/>
        <v>9.9255896077689505E-4</v>
      </c>
      <c r="K7308" s="102">
        <f t="shared" si="688"/>
        <v>6.3292881059615813E-3</v>
      </c>
      <c r="L7308" s="96">
        <f t="shared" si="689"/>
        <v>1.5740000000000001E-2</v>
      </c>
    </row>
    <row r="7309" spans="1:12" ht="13.95" customHeight="1" x14ac:dyDescent="0.3">
      <c r="A7309" s="94">
        <v>45626</v>
      </c>
      <c r="B7309" s="57" t="s">
        <v>192</v>
      </c>
      <c r="C7309" s="57" t="s">
        <v>114</v>
      </c>
      <c r="D7309" s="19" t="str">
        <f t="shared" si="684"/>
        <v>Defensives</v>
      </c>
      <c r="E7309" s="19" t="str">
        <f t="shared" si="685"/>
        <v>Defensives</v>
      </c>
      <c r="F7309" s="100">
        <v>1.4999999999999999E-2</v>
      </c>
      <c r="G7309" s="101">
        <v>14.433999999999999</v>
      </c>
      <c r="H7309" s="98">
        <v>0.15498999999999999</v>
      </c>
      <c r="I7309" s="20">
        <f t="shared" si="686"/>
        <v>1</v>
      </c>
      <c r="J7309" s="102">
        <f t="shared" si="687"/>
        <v>1.0392129693778578E-3</v>
      </c>
      <c r="K7309" s="102">
        <f t="shared" si="688"/>
        <v>6.7050323851723199E-3</v>
      </c>
      <c r="L7309" s="96">
        <f t="shared" si="689"/>
        <v>1.4999999999999999E-2</v>
      </c>
    </row>
    <row r="7310" spans="1:12" ht="13.95" customHeight="1" x14ac:dyDescent="0.3">
      <c r="A7310" s="94">
        <v>45657</v>
      </c>
      <c r="B7310" s="57" t="s">
        <v>192</v>
      </c>
      <c r="C7310" s="57" t="s">
        <v>114</v>
      </c>
      <c r="D7310" s="19" t="str">
        <f t="shared" si="684"/>
        <v>Defensives</v>
      </c>
      <c r="E7310" s="19" t="str">
        <f t="shared" si="685"/>
        <v>Defensives</v>
      </c>
      <c r="F7310" s="100">
        <v>1.499E-2</v>
      </c>
      <c r="G7310" s="101">
        <v>13.276</v>
      </c>
      <c r="H7310" s="98">
        <v>0.15758</v>
      </c>
      <c r="I7310" s="20">
        <f t="shared" si="686"/>
        <v>1</v>
      </c>
      <c r="J7310" s="102">
        <f t="shared" si="687"/>
        <v>1.1291051521542634E-3</v>
      </c>
      <c r="K7310" s="102">
        <f t="shared" si="688"/>
        <v>7.1652820926149472E-3</v>
      </c>
      <c r="L7310" s="96">
        <f t="shared" si="689"/>
        <v>1.499E-2</v>
      </c>
    </row>
    <row r="7311" spans="1:12" ht="13.95" customHeight="1" x14ac:dyDescent="0.3">
      <c r="A7311" s="94">
        <v>45688</v>
      </c>
      <c r="B7311" s="57" t="s">
        <v>192</v>
      </c>
      <c r="C7311" s="57" t="s">
        <v>114</v>
      </c>
      <c r="D7311" s="19" t="str">
        <f t="shared" si="684"/>
        <v>Defensives</v>
      </c>
      <c r="E7311" s="19" t="str">
        <f t="shared" si="685"/>
        <v>Defensives</v>
      </c>
      <c r="F7311" s="100">
        <v>1.559E-2</v>
      </c>
      <c r="G7311" s="101">
        <v>14.563000000000001</v>
      </c>
      <c r="H7311" s="98">
        <v>0.15518000000000001</v>
      </c>
      <c r="I7311" s="20">
        <f t="shared" si="686"/>
        <v>1</v>
      </c>
      <c r="J7311" s="102">
        <f t="shared" si="687"/>
        <v>1.0705211838220145E-3</v>
      </c>
      <c r="K7311" s="102">
        <f t="shared" si="688"/>
        <v>6.8985770319758633E-3</v>
      </c>
      <c r="L7311" s="96">
        <f t="shared" si="689"/>
        <v>1.559E-2</v>
      </c>
    </row>
    <row r="7312" spans="1:12" ht="13.95" customHeight="1" x14ac:dyDescent="0.3">
      <c r="A7312" s="94">
        <v>45716</v>
      </c>
      <c r="B7312" s="57" t="s">
        <v>192</v>
      </c>
      <c r="C7312" s="57" t="s">
        <v>114</v>
      </c>
      <c r="D7312" s="19" t="str">
        <f t="shared" si="684"/>
        <v>Defensives</v>
      </c>
      <c r="E7312" s="19" t="str">
        <f t="shared" si="685"/>
        <v>Defensives</v>
      </c>
      <c r="F7312" s="100">
        <v>1.5689999999999999E-2</v>
      </c>
      <c r="G7312" s="101">
        <v>13.571</v>
      </c>
      <c r="H7312" s="98">
        <v>0.16206999999999999</v>
      </c>
      <c r="I7312" s="20">
        <f t="shared" si="686"/>
        <v>1</v>
      </c>
      <c r="J7312" s="102">
        <f t="shared" si="687"/>
        <v>1.1561417728980915E-3</v>
      </c>
      <c r="K7312" s="102">
        <f t="shared" si="688"/>
        <v>7.133595192806143E-3</v>
      </c>
      <c r="L7312" s="96">
        <f t="shared" si="689"/>
        <v>1.5689999999999999E-2</v>
      </c>
    </row>
    <row r="7313" spans="1:12" ht="13.95" customHeight="1" x14ac:dyDescent="0.3">
      <c r="A7313" s="94">
        <v>45747</v>
      </c>
      <c r="B7313" s="57" t="s">
        <v>192</v>
      </c>
      <c r="C7313" s="57" t="s">
        <v>114</v>
      </c>
      <c r="D7313" s="19" t="str">
        <f t="shared" si="684"/>
        <v>Defensives</v>
      </c>
      <c r="E7313" s="19" t="str">
        <f t="shared" si="685"/>
        <v>Defensives</v>
      </c>
      <c r="F7313" s="100">
        <v>1.546E-2</v>
      </c>
      <c r="G7313" s="101">
        <v>13.88</v>
      </c>
      <c r="H7313" s="98">
        <v>0.16364000000000001</v>
      </c>
      <c r="I7313" s="20">
        <f t="shared" si="686"/>
        <v>1</v>
      </c>
      <c r="J7313" s="102">
        <f t="shared" si="687"/>
        <v>1.1138328530259365E-3</v>
      </c>
      <c r="K7313" s="102">
        <f t="shared" si="688"/>
        <v>6.8066050661570307E-3</v>
      </c>
      <c r="L7313" s="96">
        <f t="shared" si="689"/>
        <v>1.546E-2</v>
      </c>
    </row>
    <row r="7314" spans="1:12" ht="13.95" customHeight="1" x14ac:dyDescent="0.3">
      <c r="A7314" s="94">
        <v>45777</v>
      </c>
      <c r="B7314" s="57" t="s">
        <v>192</v>
      </c>
      <c r="C7314" s="57" t="s">
        <v>114</v>
      </c>
      <c r="D7314" s="19" t="str">
        <f t="shared" si="684"/>
        <v>Defensives</v>
      </c>
      <c r="E7314" s="19" t="str">
        <f t="shared" si="685"/>
        <v>Defensives</v>
      </c>
      <c r="F7314" s="100">
        <v>1.7059999999999999E-2</v>
      </c>
      <c r="G7314" s="101">
        <v>15.804</v>
      </c>
      <c r="H7314" s="98">
        <v>0.16345999999999999</v>
      </c>
      <c r="I7314" s="20">
        <f t="shared" si="686"/>
        <v>1</v>
      </c>
      <c r="J7314" s="102">
        <f t="shared" si="687"/>
        <v>1.0794735509997468E-3</v>
      </c>
      <c r="K7314" s="102">
        <f t="shared" si="688"/>
        <v>6.6039003487076151E-3</v>
      </c>
      <c r="L7314" s="96">
        <f t="shared" si="689"/>
        <v>1.7059999999999999E-2</v>
      </c>
    </row>
    <row r="7315" spans="1:12" ht="13.95" customHeight="1" x14ac:dyDescent="0.3">
      <c r="A7315" s="94">
        <v>45808</v>
      </c>
      <c r="B7315" s="57" t="s">
        <v>192</v>
      </c>
      <c r="C7315" s="57" t="s">
        <v>114</v>
      </c>
      <c r="D7315" s="19" t="str">
        <f t="shared" si="684"/>
        <v>Defensives</v>
      </c>
      <c r="E7315" s="19" t="str">
        <f t="shared" si="685"/>
        <v>Defensives</v>
      </c>
      <c r="F7315" s="100">
        <v>1.9900000000000001E-2</v>
      </c>
      <c r="G7315" s="101">
        <v>17.966999999999999</v>
      </c>
      <c r="H7315" s="98">
        <v>0.16808000000000001</v>
      </c>
      <c r="I7315" s="20">
        <f t="shared" si="686"/>
        <v>1</v>
      </c>
      <c r="J7315" s="102">
        <f t="shared" si="687"/>
        <v>1.1075861301274559E-3</v>
      </c>
      <c r="K7315" s="102">
        <f t="shared" si="688"/>
        <v>6.58963666187206E-3</v>
      </c>
      <c r="L7315" s="96">
        <f t="shared" si="689"/>
        <v>1.9900000000000001E-2</v>
      </c>
    </row>
    <row r="7316" spans="1:12" ht="13.95" customHeight="1" x14ac:dyDescent="0.3">
      <c r="A7316" s="94">
        <v>45838</v>
      </c>
      <c r="B7316" s="57" t="s">
        <v>192</v>
      </c>
      <c r="C7316" s="57" t="s">
        <v>114</v>
      </c>
      <c r="D7316" s="19" t="str">
        <f t="shared" si="684"/>
        <v>Defensives</v>
      </c>
      <c r="E7316" s="19" t="str">
        <f t="shared" si="685"/>
        <v>Defensives</v>
      </c>
      <c r="F7316" s="100">
        <v>1.8919999999999999E-2</v>
      </c>
      <c r="G7316" s="101">
        <v>16.033000000000001</v>
      </c>
      <c r="H7316" s="98">
        <v>0.17982000000000001</v>
      </c>
      <c r="I7316" s="20">
        <f t="shared" si="686"/>
        <v>1</v>
      </c>
      <c r="J7316" s="102">
        <f t="shared" si="687"/>
        <v>1.180066113640616E-3</v>
      </c>
      <c r="K7316" s="102">
        <f t="shared" si="688"/>
        <v>6.5624853388978758E-3</v>
      </c>
      <c r="L7316" s="96">
        <f t="shared" si="689"/>
        <v>1.8919999999999999E-2</v>
      </c>
    </row>
    <row r="7317" spans="1:12" ht="13.95" customHeight="1" x14ac:dyDescent="0.3">
      <c r="A7317" s="94">
        <v>45869</v>
      </c>
      <c r="B7317" s="57" t="s">
        <v>192</v>
      </c>
      <c r="C7317" s="57" t="s">
        <v>114</v>
      </c>
      <c r="D7317" s="19" t="str">
        <f t="shared" si="684"/>
        <v>Defensives</v>
      </c>
      <c r="E7317" s="19" t="str">
        <f t="shared" si="685"/>
        <v>Defensives</v>
      </c>
      <c r="F7317" s="100">
        <v>1.8120000000000001E-2</v>
      </c>
      <c r="G7317" s="101">
        <v>14.670999999999999</v>
      </c>
      <c r="H7317" s="98">
        <v>0.17785000000000001</v>
      </c>
      <c r="I7317" s="20">
        <f t="shared" si="686"/>
        <v>1</v>
      </c>
      <c r="J7317" s="102">
        <f t="shared" si="687"/>
        <v>1.2350896326085476E-3</v>
      </c>
      <c r="K7317" s="102">
        <f t="shared" si="688"/>
        <v>6.9445579567531486E-3</v>
      </c>
      <c r="L7317" s="96">
        <f t="shared" si="689"/>
        <v>1.8120000000000001E-2</v>
      </c>
    </row>
    <row r="7318" spans="1:12" ht="13.95" customHeight="1" x14ac:dyDescent="0.3">
      <c r="A7318" s="94">
        <v>45900</v>
      </c>
      <c r="B7318" s="57" t="s">
        <v>192</v>
      </c>
      <c r="C7318" s="57" t="s">
        <v>114</v>
      </c>
      <c r="D7318" s="19" t="str">
        <f t="shared" si="684"/>
        <v>Defensives</v>
      </c>
      <c r="E7318" s="19" t="str">
        <f t="shared" si="685"/>
        <v>Defensives</v>
      </c>
      <c r="F7318" s="100">
        <v>2.0119999999999999E-2</v>
      </c>
      <c r="G7318" s="101">
        <v>17.106999999999999</v>
      </c>
      <c r="H7318" s="98">
        <v>0.18478</v>
      </c>
      <c r="I7318" s="20">
        <f t="shared" si="686"/>
        <v>1</v>
      </c>
      <c r="J7318" s="102">
        <f t="shared" si="687"/>
        <v>1.1761267317472379E-3</v>
      </c>
      <c r="K7318" s="102">
        <f t="shared" si="688"/>
        <v>6.3650109954932234E-3</v>
      </c>
      <c r="L7318" s="96">
        <f t="shared" si="689"/>
        <v>2.0119999999999999E-2</v>
      </c>
    </row>
    <row r="7319" spans="1:12" ht="13.95" customHeight="1" x14ac:dyDescent="0.3">
      <c r="A7319" s="94">
        <v>45930</v>
      </c>
      <c r="B7319" s="57" t="s">
        <v>192</v>
      </c>
      <c r="C7319" s="57" t="s">
        <v>114</v>
      </c>
      <c r="D7319" s="19" t="str">
        <f t="shared" si="684"/>
        <v>Defensives</v>
      </c>
      <c r="E7319" s="19" t="str">
        <f t="shared" si="685"/>
        <v>Defensives</v>
      </c>
      <c r="F7319" s="100">
        <v>2.0910000000000002E-2</v>
      </c>
      <c r="G7319" s="101">
        <v>17.667000000000002</v>
      </c>
      <c r="H7319" s="98">
        <v>0.18570999999999999</v>
      </c>
      <c r="I7319" s="20">
        <f t="shared" si="686"/>
        <v>1</v>
      </c>
      <c r="J7319" s="102">
        <f t="shared" si="687"/>
        <v>1.1835625742910511E-3</v>
      </c>
      <c r="K7319" s="102">
        <f t="shared" si="688"/>
        <v>6.3731763194822639E-3</v>
      </c>
      <c r="L7319" s="96">
        <f t="shared" si="689"/>
        <v>2.0910000000000002E-2</v>
      </c>
    </row>
    <row r="7320" spans="1:12" ht="13.95" customHeight="1" x14ac:dyDescent="0.3">
      <c r="A7320" s="94">
        <v>45961</v>
      </c>
      <c r="B7320" s="57" t="s">
        <v>192</v>
      </c>
      <c r="C7320" s="57" t="s">
        <v>114</v>
      </c>
      <c r="D7320" s="19" t="str">
        <f t="shared" si="684"/>
        <v>Defensives</v>
      </c>
      <c r="E7320" s="19" t="str">
        <f t="shared" si="685"/>
        <v>Defensives</v>
      </c>
      <c r="F7320" s="100">
        <v>2.1069999999999998E-2</v>
      </c>
      <c r="G7320" s="101">
        <v>17.902000000000001</v>
      </c>
      <c r="H7320" s="98">
        <v>0.18829000000000001</v>
      </c>
      <c r="I7320" s="20">
        <f t="shared" si="686"/>
        <v>1</v>
      </c>
      <c r="J7320" s="102">
        <f t="shared" si="687"/>
        <v>1.1769634677689642E-3</v>
      </c>
      <c r="K7320" s="102">
        <f t="shared" si="688"/>
        <v>6.2508017832543636E-3</v>
      </c>
      <c r="L7320" s="96">
        <f t="shared" si="689"/>
        <v>2.1069999999999998E-2</v>
      </c>
    </row>
    <row r="7321" spans="1:12" ht="13.95" customHeight="1" x14ac:dyDescent="0.3">
      <c r="A7321" s="94">
        <v>45991</v>
      </c>
      <c r="B7321" s="57" t="s">
        <v>192</v>
      </c>
      <c r="C7321" s="57" t="s">
        <v>114</v>
      </c>
      <c r="D7321" s="19" t="str">
        <f t="shared" si="684"/>
        <v>Defensives</v>
      </c>
      <c r="E7321" s="19" t="str">
        <f t="shared" si="685"/>
        <v>Defensives</v>
      </c>
      <c r="F7321" s="100">
        <v>2.128E-2</v>
      </c>
      <c r="G7321" s="101">
        <v>18.571999999999999</v>
      </c>
      <c r="H7321" s="98">
        <v>0.18887999999999999</v>
      </c>
      <c r="I7321" s="20">
        <f t="shared" si="686"/>
        <v>1</v>
      </c>
      <c r="J7321" s="102">
        <f t="shared" si="687"/>
        <v>1.1458108981262116E-3</v>
      </c>
      <c r="K7321" s="102">
        <f t="shared" si="688"/>
        <v>6.0663431709350466E-3</v>
      </c>
      <c r="L7321" s="96">
        <f t="shared" si="689"/>
        <v>2.128E-2</v>
      </c>
    </row>
    <row r="7322" spans="1:12" ht="13.95" customHeight="1" x14ac:dyDescent="0.3">
      <c r="A7322" s="94">
        <v>46022</v>
      </c>
      <c r="B7322" s="57" t="s">
        <v>192</v>
      </c>
      <c r="C7322" s="57" t="s">
        <v>114</v>
      </c>
      <c r="D7322" s="19" t="str">
        <f t="shared" si="684"/>
        <v>Defensives</v>
      </c>
      <c r="E7322" s="19" t="str">
        <f t="shared" si="685"/>
        <v>Defensives</v>
      </c>
      <c r="F7322" s="100">
        <v>1.8790000000000001E-2</v>
      </c>
      <c r="G7322" s="101">
        <v>16</v>
      </c>
      <c r="H7322" s="98">
        <v>0.19392999999999999</v>
      </c>
      <c r="I7322" s="20">
        <f t="shared" si="686"/>
        <v>1</v>
      </c>
      <c r="J7322" s="102">
        <f t="shared" si="687"/>
        <v>1.1743750000000001E-3</v>
      </c>
      <c r="K7322" s="102">
        <f t="shared" si="688"/>
        <v>6.0556644149951022E-3</v>
      </c>
      <c r="L7322" s="96">
        <f t="shared" si="689"/>
        <v>1.8790000000000001E-2</v>
      </c>
    </row>
    <row r="7323" spans="1:12" ht="13.95" customHeight="1" x14ac:dyDescent="0.3">
      <c r="A7323" s="94">
        <v>46053</v>
      </c>
      <c r="B7323" s="57" t="s">
        <v>192</v>
      </c>
      <c r="C7323" s="57" t="s">
        <v>114</v>
      </c>
      <c r="D7323" s="19" t="str">
        <f t="shared" si="684"/>
        <v>Defensives</v>
      </c>
      <c r="E7323" s="19" t="str">
        <f t="shared" si="685"/>
        <v>Defensives</v>
      </c>
      <c r="F7323" s="100">
        <v>1.7520000000000001E-2</v>
      </c>
      <c r="G7323" s="101">
        <v>16.628</v>
      </c>
      <c r="H7323" s="98">
        <v>0.20286000000000001</v>
      </c>
      <c r="I7323" s="20">
        <f t="shared" si="686"/>
        <v>1</v>
      </c>
      <c r="J7323" s="102">
        <f t="shared" si="687"/>
        <v>1.0536444551359153E-3</v>
      </c>
      <c r="K7323" s="102">
        <f t="shared" si="688"/>
        <v>5.1939488077290506E-3</v>
      </c>
      <c r="L7323" s="96">
        <f t="shared" si="689"/>
        <v>1.7520000000000001E-2</v>
      </c>
    </row>
    <row r="7324" spans="1:12" ht="13.95" customHeight="1" x14ac:dyDescent="0.3">
      <c r="A7324" s="94">
        <v>46081</v>
      </c>
      <c r="B7324" s="57" t="s">
        <v>192</v>
      </c>
      <c r="C7324" s="57" t="s">
        <v>114</v>
      </c>
      <c r="D7324" s="19" t="str">
        <f t="shared" si="684"/>
        <v>Defensives</v>
      </c>
      <c r="E7324" s="19" t="str">
        <f t="shared" si="685"/>
        <v>Defensives</v>
      </c>
      <c r="F7324" s="100">
        <v>1.602E-2</v>
      </c>
      <c r="G7324" s="101">
        <v>16.062999999999999</v>
      </c>
      <c r="H7324" s="98">
        <v>0.22514000000000001</v>
      </c>
      <c r="I7324" s="20">
        <f t="shared" si="686"/>
        <v>1</v>
      </c>
      <c r="J7324" s="102">
        <f t="shared" si="687"/>
        <v>9.9732304052792134E-4</v>
      </c>
      <c r="K7324" s="102">
        <f t="shared" si="688"/>
        <v>4.4297905326815372E-3</v>
      </c>
      <c r="L7324" s="96">
        <f t="shared" si="689"/>
        <v>1.602E-2</v>
      </c>
    </row>
    <row r="7325" spans="1:12" ht="13.95" customHeight="1" x14ac:dyDescent="0.3">
      <c r="A7325" s="94">
        <v>46112</v>
      </c>
      <c r="B7325" s="57" t="s">
        <v>192</v>
      </c>
      <c r="C7325" s="57" t="s">
        <v>114</v>
      </c>
      <c r="D7325" s="19" t="str">
        <f t="shared" si="684"/>
        <v>Defensives</v>
      </c>
      <c r="E7325" s="19" t="str">
        <f t="shared" si="685"/>
        <v>Defensives</v>
      </c>
      <c r="F7325" s="100">
        <v>1.5640000000000001E-2</v>
      </c>
      <c r="G7325" s="101">
        <v>16.023</v>
      </c>
      <c r="H7325" s="98">
        <v>0.23677000000000001</v>
      </c>
      <c r="I7325" s="20">
        <f t="shared" si="686"/>
        <v>1</v>
      </c>
      <c r="J7325" s="102">
        <f t="shared" si="687"/>
        <v>9.7609686076265373E-4</v>
      </c>
      <c r="K7325" s="102">
        <f t="shared" si="688"/>
        <v>4.1225529448944281E-3</v>
      </c>
      <c r="L7325" s="96">
        <f t="shared" si="689"/>
        <v>1.5640000000000001E-2</v>
      </c>
    </row>
    <row r="7326" spans="1:12" ht="13.95" customHeight="1" x14ac:dyDescent="0.3">
      <c r="A7326" s="94">
        <v>46142</v>
      </c>
      <c r="B7326" s="57" t="s">
        <v>192</v>
      </c>
      <c r="C7326" s="57" t="s">
        <v>114</v>
      </c>
      <c r="D7326" s="19" t="str">
        <f t="shared" si="684"/>
        <v>Defensives</v>
      </c>
      <c r="E7326" s="19" t="str">
        <f t="shared" si="685"/>
        <v>Defensives</v>
      </c>
      <c r="F7326" s="100">
        <v>1.6070000000000001E-2</v>
      </c>
      <c r="G7326" s="101">
        <v>15.331</v>
      </c>
      <c r="H7326" s="98">
        <v>0.24182999999999999</v>
      </c>
      <c r="I7326" s="20">
        <f t="shared" si="686"/>
        <v>1</v>
      </c>
      <c r="J7326" s="102">
        <f t="shared" si="687"/>
        <v>1.0482029874111279E-3</v>
      </c>
      <c r="K7326" s="102">
        <f t="shared" si="688"/>
        <v>4.3344621734736303E-3</v>
      </c>
      <c r="L7326" s="96">
        <f t="shared" si="689"/>
        <v>1.6070000000000001E-2</v>
      </c>
    </row>
    <row r="7327" spans="1:12" ht="13.95" customHeight="1" x14ac:dyDescent="0.3">
      <c r="A7327" s="94">
        <v>46173</v>
      </c>
      <c r="B7327" s="57" t="s">
        <v>192</v>
      </c>
      <c r="C7327" s="57" t="s">
        <v>114</v>
      </c>
      <c r="D7327" s="19" t="str">
        <f t="shared" si="684"/>
        <v>Defensives</v>
      </c>
      <c r="E7327" s="19" t="str">
        <f t="shared" si="685"/>
        <v>Defensives</v>
      </c>
      <c r="F7327" s="100">
        <v>1.537E-2</v>
      </c>
      <c r="G7327" s="101">
        <v>14.039</v>
      </c>
      <c r="H7327" s="98">
        <v>0.23524</v>
      </c>
      <c r="I7327" s="20">
        <f t="shared" si="686"/>
        <v>1</v>
      </c>
      <c r="J7327" s="102">
        <f t="shared" si="687"/>
        <v>1.0948073224588647E-3</v>
      </c>
      <c r="K7327" s="102">
        <f t="shared" si="688"/>
        <v>4.6540015408045596E-3</v>
      </c>
      <c r="L7327" s="96">
        <f t="shared" si="689"/>
        <v>1.537E-2</v>
      </c>
    </row>
    <row r="7328" spans="1:12" ht="13.95" customHeight="1" x14ac:dyDescent="0.3">
      <c r="A7328" s="94">
        <v>46203</v>
      </c>
      <c r="B7328" s="57" t="s">
        <v>192</v>
      </c>
      <c r="C7328" s="57" t="s">
        <v>114</v>
      </c>
      <c r="D7328" s="19" t="str">
        <f t="shared" si="684"/>
        <v>Defensives</v>
      </c>
      <c r="E7328" s="19" t="str">
        <f t="shared" si="685"/>
        <v>Defensives</v>
      </c>
      <c r="F7328" s="100">
        <v>1.585E-2</v>
      </c>
      <c r="G7328" s="101">
        <v>14.103</v>
      </c>
      <c r="H7328" s="98">
        <v>0.23604</v>
      </c>
      <c r="I7328" s="20">
        <f t="shared" si="686"/>
        <v>1</v>
      </c>
      <c r="J7328" s="102">
        <f t="shared" si="687"/>
        <v>1.1238743529745443E-3</v>
      </c>
      <c r="K7328" s="102">
        <f t="shared" si="688"/>
        <v>4.7613724494769711E-3</v>
      </c>
      <c r="L7328" s="96">
        <f t="shared" si="689"/>
        <v>1.585E-2</v>
      </c>
    </row>
    <row r="7329" spans="1:12" ht="13.95" customHeight="1" x14ac:dyDescent="0.3">
      <c r="A7329" s="94">
        <v>46234</v>
      </c>
      <c r="B7329" s="57" t="s">
        <v>192</v>
      </c>
      <c r="C7329" s="57" t="s">
        <v>114</v>
      </c>
      <c r="D7329" s="19" t="str">
        <f t="shared" si="684"/>
        <v>Defensives</v>
      </c>
      <c r="E7329" s="19" t="str">
        <f t="shared" si="685"/>
        <v>Defensives</v>
      </c>
      <c r="F7329" s="100">
        <v>1.528E-2</v>
      </c>
      <c r="G7329" s="101">
        <v>13.819000000000001</v>
      </c>
      <c r="H7329" s="98">
        <v>0.23819000000000001</v>
      </c>
      <c r="I7329" s="20">
        <f t="shared" si="686"/>
        <v>1</v>
      </c>
      <c r="J7329" s="102">
        <f t="shared" si="687"/>
        <v>1.105724003184022E-3</v>
      </c>
      <c r="K7329" s="102">
        <f t="shared" si="688"/>
        <v>4.642193220471145E-3</v>
      </c>
      <c r="L7329" s="96">
        <f t="shared" si="689"/>
        <v>1.528E-2</v>
      </c>
    </row>
    <row r="7330" spans="1:12" ht="13.95" customHeight="1" x14ac:dyDescent="0.3">
      <c r="A7330" s="94">
        <v>46265</v>
      </c>
      <c r="B7330" s="57" t="s">
        <v>192</v>
      </c>
      <c r="C7330" s="57" t="s">
        <v>114</v>
      </c>
      <c r="D7330" s="19" t="str">
        <f t="shared" si="684"/>
        <v>Defensives</v>
      </c>
      <c r="E7330" s="19" t="str">
        <f t="shared" si="685"/>
        <v>Defensives</v>
      </c>
      <c r="F7330" s="100">
        <v>1.5679999999999999E-2</v>
      </c>
      <c r="G7330" s="101">
        <v>13.948</v>
      </c>
      <c r="H7330" s="98">
        <v>0.23522000000000001</v>
      </c>
      <c r="I7330" s="20">
        <f t="shared" si="686"/>
        <v>1</v>
      </c>
      <c r="J7330" s="102">
        <f t="shared" si="687"/>
        <v>1.1241755090335532E-3</v>
      </c>
      <c r="K7330" s="102">
        <f t="shared" si="688"/>
        <v>4.7792513775765377E-3</v>
      </c>
      <c r="L7330" s="96">
        <f t="shared" si="689"/>
        <v>1.5679999999999999E-2</v>
      </c>
    </row>
    <row r="7331" spans="1:12" ht="13.95" customHeight="1" x14ac:dyDescent="0.3">
      <c r="A7331" s="94">
        <v>46295</v>
      </c>
      <c r="B7331" s="57" t="s">
        <v>192</v>
      </c>
      <c r="C7331" s="57" t="s">
        <v>114</v>
      </c>
      <c r="D7331" s="19" t="str">
        <f t="shared" si="684"/>
        <v>Defensives</v>
      </c>
      <c r="E7331" s="19" t="str">
        <f t="shared" si="685"/>
        <v>Defensives</v>
      </c>
      <c r="F7331" s="100">
        <v>1.511E-2</v>
      </c>
      <c r="G7331" s="101">
        <v>14.843999999999999</v>
      </c>
      <c r="H7331" s="98">
        <v>0.24113000000000001</v>
      </c>
      <c r="I7331" s="20">
        <f t="shared" si="686"/>
        <v>1</v>
      </c>
      <c r="J7331" s="102">
        <f t="shared" si="687"/>
        <v>1.0179196981945568E-3</v>
      </c>
      <c r="K7331" s="102">
        <f t="shared" si="688"/>
        <v>4.2214560535584816E-3</v>
      </c>
      <c r="L7331" s="96">
        <f t="shared" si="689"/>
        <v>1.511E-2</v>
      </c>
    </row>
    <row r="7332" spans="1:12" ht="13.95" customHeight="1" x14ac:dyDescent="0.3">
      <c r="A7332" s="94">
        <v>45199</v>
      </c>
      <c r="B7332" s="57" t="s">
        <v>396</v>
      </c>
      <c r="C7332" s="57" t="s">
        <v>121</v>
      </c>
      <c r="D7332" s="19" t="str">
        <f t="shared" si="684"/>
        <v>Commodities</v>
      </c>
      <c r="E7332" s="19" t="str">
        <f t="shared" si="685"/>
        <v>Commodities</v>
      </c>
      <c r="F7332" s="100">
        <v>2.82E-3</v>
      </c>
      <c r="G7332" s="101">
        <v>3.706</v>
      </c>
      <c r="H7332" s="98">
        <v>0.28850999999999999</v>
      </c>
      <c r="I7332" s="20">
        <f t="shared" si="686"/>
        <v>1</v>
      </c>
      <c r="J7332" s="102">
        <f t="shared" si="687"/>
        <v>7.6092822450080956E-4</v>
      </c>
      <c r="K7332" s="102">
        <f t="shared" si="688"/>
        <v>2.6374414214440042E-3</v>
      </c>
      <c r="L7332" s="96">
        <f t="shared" si="689"/>
        <v>2.82E-3</v>
      </c>
    </row>
    <row r="7333" spans="1:12" ht="13.95" customHeight="1" x14ac:dyDescent="0.3">
      <c r="A7333" s="94">
        <v>45230</v>
      </c>
      <c r="B7333" s="57" t="s">
        <v>396</v>
      </c>
      <c r="C7333" s="57" t="s">
        <v>121</v>
      </c>
      <c r="D7333" s="19" t="str">
        <f t="shared" si="684"/>
        <v>Commodities</v>
      </c>
      <c r="E7333" s="19" t="str">
        <f t="shared" si="685"/>
        <v>Commodities</v>
      </c>
      <c r="F7333" s="100">
        <v>2.8800000000000002E-3</v>
      </c>
      <c r="G7333" s="101">
        <v>3.5190000000000001</v>
      </c>
      <c r="H7333" s="98">
        <v>0.32263999999999998</v>
      </c>
      <c r="I7333" s="20">
        <f t="shared" si="686"/>
        <v>1</v>
      </c>
      <c r="J7333" s="102">
        <f t="shared" si="687"/>
        <v>8.1841432225063942E-4</v>
      </c>
      <c r="K7333" s="102">
        <f t="shared" si="688"/>
        <v>2.5366176613272982E-3</v>
      </c>
      <c r="L7333" s="96">
        <f t="shared" si="689"/>
        <v>2.8800000000000002E-3</v>
      </c>
    </row>
    <row r="7334" spans="1:12" ht="13.95" customHeight="1" x14ac:dyDescent="0.3">
      <c r="A7334" s="94">
        <v>45260</v>
      </c>
      <c r="B7334" s="57" t="s">
        <v>396</v>
      </c>
      <c r="C7334" s="57" t="s">
        <v>121</v>
      </c>
      <c r="D7334" s="19" t="str">
        <f t="shared" si="684"/>
        <v>Commodities</v>
      </c>
      <c r="E7334" s="19" t="str">
        <f t="shared" si="685"/>
        <v>Commodities</v>
      </c>
      <c r="F7334" s="100">
        <v>2.47E-3</v>
      </c>
      <c r="G7334" s="101">
        <v>3.2759999999999998</v>
      </c>
      <c r="H7334" s="98">
        <v>0.33162999999999998</v>
      </c>
      <c r="I7334" s="20">
        <f t="shared" si="686"/>
        <v>1</v>
      </c>
      <c r="J7334" s="102">
        <f t="shared" si="687"/>
        <v>7.5396825396825402E-4</v>
      </c>
      <c r="K7334" s="102">
        <f t="shared" si="688"/>
        <v>2.2735224616839671E-3</v>
      </c>
      <c r="L7334" s="96">
        <f t="shared" si="689"/>
        <v>2.47E-3</v>
      </c>
    </row>
    <row r="7335" spans="1:12" ht="13.95" customHeight="1" x14ac:dyDescent="0.3">
      <c r="A7335" s="94">
        <v>45291</v>
      </c>
      <c r="B7335" s="57" t="s">
        <v>396</v>
      </c>
      <c r="C7335" s="57" t="s">
        <v>121</v>
      </c>
      <c r="D7335" s="19" t="str">
        <f t="shared" si="684"/>
        <v>Commodities</v>
      </c>
      <c r="E7335" s="19" t="str">
        <f t="shared" si="685"/>
        <v>Commodities</v>
      </c>
      <c r="F7335" s="100">
        <v>2.6099999999999999E-3</v>
      </c>
      <c r="G7335" s="101">
        <v>4.2409999999999997</v>
      </c>
      <c r="H7335" s="98">
        <v>0.30430000000000001</v>
      </c>
      <c r="I7335" s="20">
        <f t="shared" si="686"/>
        <v>1</v>
      </c>
      <c r="J7335" s="102">
        <f t="shared" si="687"/>
        <v>6.1542089129922191E-4</v>
      </c>
      <c r="K7335" s="102">
        <f t="shared" si="688"/>
        <v>2.0224150223438118E-3</v>
      </c>
      <c r="L7335" s="96">
        <f t="shared" si="689"/>
        <v>2.6099999999999999E-3</v>
      </c>
    </row>
    <row r="7336" spans="1:12" ht="13.95" customHeight="1" x14ac:dyDescent="0.3">
      <c r="A7336" s="94">
        <v>45322</v>
      </c>
      <c r="B7336" s="57" t="s">
        <v>396</v>
      </c>
      <c r="C7336" s="57" t="s">
        <v>121</v>
      </c>
      <c r="D7336" s="19" t="str">
        <f t="shared" si="684"/>
        <v>Commodities</v>
      </c>
      <c r="E7336" s="19" t="str">
        <f t="shared" si="685"/>
        <v>Commodities</v>
      </c>
      <c r="F7336" s="100">
        <v>2.9099999999999998E-3</v>
      </c>
      <c r="G7336" s="101">
        <v>4.7270000000000003</v>
      </c>
      <c r="H7336" s="98">
        <v>0.30514999999999998</v>
      </c>
      <c r="I7336" s="20">
        <f t="shared" si="686"/>
        <v>1</v>
      </c>
      <c r="J7336" s="102">
        <f t="shared" si="687"/>
        <v>6.1561243917918334E-4</v>
      </c>
      <c r="K7336" s="102">
        <f t="shared" si="688"/>
        <v>2.0174092714375993E-3</v>
      </c>
      <c r="L7336" s="96">
        <f t="shared" si="689"/>
        <v>2.9099999999999998E-3</v>
      </c>
    </row>
    <row r="7337" spans="1:12" ht="13.95" customHeight="1" x14ac:dyDescent="0.3">
      <c r="A7337" s="94">
        <v>45351</v>
      </c>
      <c r="B7337" s="57" t="s">
        <v>396</v>
      </c>
      <c r="C7337" s="57" t="s">
        <v>121</v>
      </c>
      <c r="D7337" s="19" t="str">
        <f t="shared" si="684"/>
        <v>Commodities</v>
      </c>
      <c r="E7337" s="19" t="str">
        <f t="shared" si="685"/>
        <v>Commodities</v>
      </c>
      <c r="F7337" s="100">
        <v>2.8900000000000002E-3</v>
      </c>
      <c r="G7337" s="101">
        <v>4.7549999999999999</v>
      </c>
      <c r="H7337" s="98">
        <v>0.37565999999999999</v>
      </c>
      <c r="I7337" s="20">
        <f t="shared" si="686"/>
        <v>1</v>
      </c>
      <c r="J7337" s="102">
        <f t="shared" si="687"/>
        <v>6.0778128286014725E-4</v>
      </c>
      <c r="K7337" s="102">
        <f t="shared" si="688"/>
        <v>1.6179025790878647E-3</v>
      </c>
      <c r="L7337" s="96">
        <f t="shared" si="689"/>
        <v>2.8900000000000002E-3</v>
      </c>
    </row>
    <row r="7338" spans="1:12" ht="13.95" customHeight="1" x14ac:dyDescent="0.3">
      <c r="A7338" s="94">
        <v>45382</v>
      </c>
      <c r="B7338" s="57" t="s">
        <v>396</v>
      </c>
      <c r="C7338" s="57" t="s">
        <v>121</v>
      </c>
      <c r="D7338" s="19" t="str">
        <f t="shared" si="684"/>
        <v>Commodities</v>
      </c>
      <c r="E7338" s="19" t="str">
        <f t="shared" si="685"/>
        <v>Commodities</v>
      </c>
      <c r="F7338" s="100">
        <v>3.0000000000000001E-3</v>
      </c>
      <c r="G7338" s="101">
        <v>4.9870000000000001</v>
      </c>
      <c r="H7338" s="98">
        <v>0.37019000000000002</v>
      </c>
      <c r="I7338" s="20">
        <f t="shared" si="686"/>
        <v>1</v>
      </c>
      <c r="J7338" s="102">
        <f t="shared" si="687"/>
        <v>6.0156406657308999E-4</v>
      </c>
      <c r="K7338" s="102">
        <f t="shared" si="688"/>
        <v>1.625014361741511E-3</v>
      </c>
      <c r="L7338" s="96">
        <f t="shared" si="689"/>
        <v>3.0000000000000001E-3</v>
      </c>
    </row>
    <row r="7339" spans="1:12" ht="13.95" customHeight="1" x14ac:dyDescent="0.3">
      <c r="A7339" s="94">
        <v>45412</v>
      </c>
      <c r="B7339" s="57" t="s">
        <v>396</v>
      </c>
      <c r="C7339" s="57" t="s">
        <v>121</v>
      </c>
      <c r="D7339" s="19" t="str">
        <f t="shared" si="684"/>
        <v>Commodities</v>
      </c>
      <c r="E7339" s="19" t="str">
        <f t="shared" si="685"/>
        <v>Commodities</v>
      </c>
      <c r="F7339" s="100">
        <v>2.8400000000000001E-3</v>
      </c>
      <c r="G7339" s="101">
        <v>5.0060000000000002</v>
      </c>
      <c r="H7339" s="98">
        <v>0.35625000000000001</v>
      </c>
      <c r="I7339" s="20">
        <f t="shared" si="686"/>
        <v>1</v>
      </c>
      <c r="J7339" s="102">
        <f t="shared" si="687"/>
        <v>5.6731921693967233E-4</v>
      </c>
      <c r="K7339" s="102">
        <f t="shared" si="688"/>
        <v>1.5924749949183783E-3</v>
      </c>
      <c r="L7339" s="96">
        <f t="shared" si="689"/>
        <v>2.8400000000000001E-3</v>
      </c>
    </row>
    <row r="7340" spans="1:12" ht="13.95" customHeight="1" x14ac:dyDescent="0.3">
      <c r="A7340" s="94">
        <v>45443</v>
      </c>
      <c r="B7340" s="57" t="s">
        <v>396</v>
      </c>
      <c r="C7340" s="57" t="s">
        <v>121</v>
      </c>
      <c r="D7340" s="19" t="str">
        <f t="shared" si="684"/>
        <v>Commodities</v>
      </c>
      <c r="E7340" s="19" t="str">
        <f t="shared" si="685"/>
        <v>Commodities</v>
      </c>
      <c r="F7340" s="100">
        <v>2.82E-3</v>
      </c>
      <c r="G7340" s="101">
        <v>4.6120000000000001</v>
      </c>
      <c r="H7340" s="98">
        <v>0.34654000000000001</v>
      </c>
      <c r="I7340" s="20">
        <f t="shared" si="686"/>
        <v>1</v>
      </c>
      <c r="J7340" s="102">
        <f t="shared" si="687"/>
        <v>6.1144839549002604E-4</v>
      </c>
      <c r="K7340" s="102">
        <f t="shared" si="688"/>
        <v>1.764438147082663E-3</v>
      </c>
      <c r="L7340" s="96">
        <f t="shared" si="689"/>
        <v>2.82E-3</v>
      </c>
    </row>
    <row r="7341" spans="1:12" ht="13.95" customHeight="1" x14ac:dyDescent="0.3">
      <c r="A7341" s="94">
        <v>45473</v>
      </c>
      <c r="B7341" s="57" t="s">
        <v>396</v>
      </c>
      <c r="C7341" s="57" t="s">
        <v>121</v>
      </c>
      <c r="D7341" s="19" t="str">
        <f t="shared" si="684"/>
        <v>Commodities</v>
      </c>
      <c r="E7341" s="19" t="str">
        <f t="shared" si="685"/>
        <v>Commodities</v>
      </c>
      <c r="F7341" s="100">
        <v>2.5100000000000001E-3</v>
      </c>
      <c r="G7341" s="101">
        <v>4.2480000000000002</v>
      </c>
      <c r="H7341" s="98">
        <v>0.35210000000000002</v>
      </c>
      <c r="I7341" s="20">
        <f t="shared" si="686"/>
        <v>1</v>
      </c>
      <c r="J7341" s="102">
        <f t="shared" si="687"/>
        <v>5.9086629001883241E-4</v>
      </c>
      <c r="K7341" s="102">
        <f t="shared" si="688"/>
        <v>1.67812067599782E-3</v>
      </c>
      <c r="L7341" s="96">
        <f t="shared" si="689"/>
        <v>2.5100000000000001E-3</v>
      </c>
    </row>
    <row r="7342" spans="1:12" ht="13.95" customHeight="1" x14ac:dyDescent="0.3">
      <c r="A7342" s="94">
        <v>45504</v>
      </c>
      <c r="B7342" s="57" t="s">
        <v>396</v>
      </c>
      <c r="C7342" s="57" t="s">
        <v>121</v>
      </c>
      <c r="D7342" s="19" t="str">
        <f t="shared" si="684"/>
        <v>Commodities</v>
      </c>
      <c r="E7342" s="19" t="str">
        <f t="shared" si="685"/>
        <v>Commodities</v>
      </c>
      <c r="F7342" s="100">
        <v>2.6900000000000001E-3</v>
      </c>
      <c r="G7342" s="101">
        <v>4.7510000000000003</v>
      </c>
      <c r="H7342" s="98">
        <v>0.27317000000000002</v>
      </c>
      <c r="I7342" s="20">
        <f t="shared" si="686"/>
        <v>1</v>
      </c>
      <c r="J7342" s="102">
        <f t="shared" si="687"/>
        <v>5.6619659019153858E-4</v>
      </c>
      <c r="K7342" s="102">
        <f t="shared" si="688"/>
        <v>2.0726894980837521E-3</v>
      </c>
      <c r="L7342" s="96">
        <f t="shared" si="689"/>
        <v>2.6900000000000001E-3</v>
      </c>
    </row>
    <row r="7343" spans="1:12" ht="13.95" customHeight="1" x14ac:dyDescent="0.3">
      <c r="A7343" s="94">
        <v>45535</v>
      </c>
      <c r="B7343" s="57" t="s">
        <v>396</v>
      </c>
      <c r="C7343" s="57" t="s">
        <v>121</v>
      </c>
      <c r="D7343" s="19" t="str">
        <f t="shared" si="684"/>
        <v>Commodities</v>
      </c>
      <c r="E7343" s="19" t="str">
        <f t="shared" si="685"/>
        <v>Commodities</v>
      </c>
      <c r="F7343" s="100">
        <v>2.5100000000000001E-3</v>
      </c>
      <c r="G7343" s="101">
        <v>5.2949999999999999</v>
      </c>
      <c r="H7343" s="98">
        <v>0.23863999999999999</v>
      </c>
      <c r="I7343" s="20">
        <f t="shared" si="686"/>
        <v>1</v>
      </c>
      <c r="J7343" s="102">
        <f t="shared" si="687"/>
        <v>4.7403210576015112E-4</v>
      </c>
      <c r="K7343" s="102">
        <f t="shared" si="688"/>
        <v>1.9863899839094499E-3</v>
      </c>
      <c r="L7343" s="96">
        <f t="shared" si="689"/>
        <v>2.5100000000000001E-3</v>
      </c>
    </row>
    <row r="7344" spans="1:12" ht="13.95" customHeight="1" x14ac:dyDescent="0.3">
      <c r="A7344" s="94">
        <v>45565</v>
      </c>
      <c r="B7344" s="57" t="s">
        <v>396</v>
      </c>
      <c r="C7344" s="57" t="s">
        <v>121</v>
      </c>
      <c r="D7344" s="19" t="str">
        <f t="shared" si="684"/>
        <v>Commodities</v>
      </c>
      <c r="E7344" s="19" t="str">
        <f t="shared" si="685"/>
        <v>Commodities</v>
      </c>
      <c r="F7344" s="100">
        <v>2.2499999999999998E-3</v>
      </c>
      <c r="G7344" s="101">
        <v>4.6980000000000004</v>
      </c>
      <c r="H7344" s="98">
        <v>0.24915999999999999</v>
      </c>
      <c r="I7344" s="20">
        <f t="shared" si="686"/>
        <v>1</v>
      </c>
      <c r="J7344" s="102">
        <f t="shared" si="687"/>
        <v>4.7892720306513402E-4</v>
      </c>
      <c r="K7344" s="102">
        <f t="shared" si="688"/>
        <v>1.9221672943696181E-3</v>
      </c>
      <c r="L7344" s="96">
        <f t="shared" si="689"/>
        <v>2.2499999999999998E-3</v>
      </c>
    </row>
    <row r="7345" spans="1:12" ht="13.95" customHeight="1" x14ac:dyDescent="0.3">
      <c r="A7345" s="94">
        <v>45596</v>
      </c>
      <c r="B7345" s="57" t="s">
        <v>396</v>
      </c>
      <c r="C7345" s="57" t="s">
        <v>121</v>
      </c>
      <c r="D7345" s="19" t="str">
        <f t="shared" si="684"/>
        <v>Commodities</v>
      </c>
      <c r="E7345" s="19" t="str">
        <f t="shared" si="685"/>
        <v>Commodities</v>
      </c>
      <c r="F7345" s="100">
        <v>2.1900000000000001E-3</v>
      </c>
      <c r="G7345" s="101">
        <v>4.8319999999999999</v>
      </c>
      <c r="H7345" s="98">
        <v>0.21668999999999999</v>
      </c>
      <c r="I7345" s="20">
        <f t="shared" si="686"/>
        <v>1</v>
      </c>
      <c r="J7345" s="102">
        <f t="shared" si="687"/>
        <v>4.5322847682119209E-4</v>
      </c>
      <c r="K7345" s="102">
        <f t="shared" si="688"/>
        <v>2.0915984901065674E-3</v>
      </c>
      <c r="L7345" s="96">
        <f t="shared" si="689"/>
        <v>2.1900000000000001E-3</v>
      </c>
    </row>
    <row r="7346" spans="1:12" ht="13.95" customHeight="1" x14ac:dyDescent="0.3">
      <c r="A7346" s="94">
        <v>45626</v>
      </c>
      <c r="B7346" s="57" t="s">
        <v>396</v>
      </c>
      <c r="C7346" s="57" t="s">
        <v>121</v>
      </c>
      <c r="D7346" s="19" t="str">
        <f t="shared" si="684"/>
        <v>Commodities</v>
      </c>
      <c r="E7346" s="19" t="str">
        <f t="shared" si="685"/>
        <v>Commodities</v>
      </c>
      <c r="F7346" s="100">
        <v>2.2100000000000002E-3</v>
      </c>
      <c r="G7346" s="101">
        <v>4.5880000000000001</v>
      </c>
      <c r="H7346" s="98">
        <v>0.22523000000000001</v>
      </c>
      <c r="I7346" s="20">
        <f t="shared" si="686"/>
        <v>1</v>
      </c>
      <c r="J7346" s="102">
        <f t="shared" si="687"/>
        <v>4.81691368788143E-4</v>
      </c>
      <c r="K7346" s="102">
        <f t="shared" si="688"/>
        <v>2.138664337735395E-3</v>
      </c>
      <c r="L7346" s="96">
        <f t="shared" si="689"/>
        <v>2.2100000000000002E-3</v>
      </c>
    </row>
    <row r="7347" spans="1:12" ht="13.95" customHeight="1" x14ac:dyDescent="0.3">
      <c r="A7347" s="94">
        <v>45657</v>
      </c>
      <c r="B7347" s="57" t="s">
        <v>396</v>
      </c>
      <c r="C7347" s="57" t="s">
        <v>121</v>
      </c>
      <c r="D7347" s="19" t="str">
        <f t="shared" si="684"/>
        <v>Commodities</v>
      </c>
      <c r="E7347" s="19" t="str">
        <f t="shared" si="685"/>
        <v>Commodities</v>
      </c>
      <c r="F7347" s="100">
        <v>2.3E-3</v>
      </c>
      <c r="G7347" s="101">
        <v>4.7329999999999997</v>
      </c>
      <c r="H7347" s="98">
        <v>0.19903000000000001</v>
      </c>
      <c r="I7347" s="20">
        <f t="shared" si="686"/>
        <v>1</v>
      </c>
      <c r="J7347" s="102">
        <f t="shared" si="687"/>
        <v>4.859497147686457E-4</v>
      </c>
      <c r="K7347" s="102">
        <f t="shared" si="688"/>
        <v>2.4415902867338875E-3</v>
      </c>
      <c r="L7347" s="96">
        <f t="shared" si="689"/>
        <v>2.3E-3</v>
      </c>
    </row>
    <row r="7348" spans="1:12" ht="13.95" customHeight="1" x14ac:dyDescent="0.3">
      <c r="A7348" s="94">
        <v>45688</v>
      </c>
      <c r="B7348" s="57" t="s">
        <v>396</v>
      </c>
      <c r="C7348" s="57" t="s">
        <v>121</v>
      </c>
      <c r="D7348" s="19" t="str">
        <f t="shared" si="684"/>
        <v>Commodities</v>
      </c>
      <c r="E7348" s="19" t="str">
        <f t="shared" si="685"/>
        <v>Commodities</v>
      </c>
      <c r="F7348" s="100">
        <v>2.1199999999999999E-3</v>
      </c>
      <c r="G7348" s="101">
        <v>4.4669999999999996</v>
      </c>
      <c r="H7348" s="98">
        <v>0.20232</v>
      </c>
      <c r="I7348" s="20">
        <f t="shared" si="686"/>
        <v>1</v>
      </c>
      <c r="J7348" s="102">
        <f t="shared" si="687"/>
        <v>4.745914483993732E-4</v>
      </c>
      <c r="K7348" s="102">
        <f t="shared" si="688"/>
        <v>2.3457465816497289E-3</v>
      </c>
      <c r="L7348" s="96">
        <f t="shared" si="689"/>
        <v>2.1199999999999999E-3</v>
      </c>
    </row>
    <row r="7349" spans="1:12" ht="13.95" customHeight="1" x14ac:dyDescent="0.3">
      <c r="A7349" s="94">
        <v>45716</v>
      </c>
      <c r="B7349" s="57" t="s">
        <v>396</v>
      </c>
      <c r="C7349" s="57" t="s">
        <v>121</v>
      </c>
      <c r="D7349" s="19" t="str">
        <f t="shared" si="684"/>
        <v>Commodities</v>
      </c>
      <c r="E7349" s="19" t="str">
        <f t="shared" si="685"/>
        <v>Commodities</v>
      </c>
      <c r="F7349" s="100">
        <v>2.2000000000000001E-3</v>
      </c>
      <c r="G7349" s="101">
        <v>4.58</v>
      </c>
      <c r="H7349" s="98">
        <v>0.22072</v>
      </c>
      <c r="I7349" s="20">
        <f t="shared" si="686"/>
        <v>1</v>
      </c>
      <c r="J7349" s="102">
        <f t="shared" si="687"/>
        <v>4.8034934497816597E-4</v>
      </c>
      <c r="K7349" s="102">
        <f t="shared" si="688"/>
        <v>2.1762837304193819E-3</v>
      </c>
      <c r="L7349" s="96">
        <f t="shared" si="689"/>
        <v>2.2000000000000001E-3</v>
      </c>
    </row>
    <row r="7350" spans="1:12" ht="13.95" customHeight="1" x14ac:dyDescent="0.3">
      <c r="A7350" s="94">
        <v>45747</v>
      </c>
      <c r="B7350" s="57" t="s">
        <v>396</v>
      </c>
      <c r="C7350" s="57" t="s">
        <v>121</v>
      </c>
      <c r="D7350" s="19" t="str">
        <f t="shared" si="684"/>
        <v>Commodities</v>
      </c>
      <c r="E7350" s="19" t="str">
        <f t="shared" si="685"/>
        <v>Commodities</v>
      </c>
      <c r="F7350" s="100">
        <v>2.1700000000000001E-3</v>
      </c>
      <c r="G7350" s="101">
        <v>4.7389999999999999</v>
      </c>
      <c r="H7350" s="98">
        <v>0.22925000000000001</v>
      </c>
      <c r="I7350" s="20">
        <f t="shared" si="686"/>
        <v>1</v>
      </c>
      <c r="J7350" s="102">
        <f t="shared" si="687"/>
        <v>4.5790251107828657E-4</v>
      </c>
      <c r="K7350" s="102">
        <f t="shared" si="688"/>
        <v>1.9973937233513043E-3</v>
      </c>
      <c r="L7350" s="96">
        <f t="shared" si="689"/>
        <v>2.1700000000000001E-3</v>
      </c>
    </row>
    <row r="7351" spans="1:12" ht="13.95" customHeight="1" x14ac:dyDescent="0.3">
      <c r="A7351" s="94">
        <v>45777</v>
      </c>
      <c r="B7351" s="57" t="s">
        <v>396</v>
      </c>
      <c r="C7351" s="57" t="s">
        <v>121</v>
      </c>
      <c r="D7351" s="19" t="str">
        <f t="shared" si="684"/>
        <v>Commodities</v>
      </c>
      <c r="E7351" s="19" t="str">
        <f t="shared" si="685"/>
        <v>Commodities</v>
      </c>
      <c r="F7351" s="100">
        <v>1.65E-3</v>
      </c>
      <c r="G7351" s="101">
        <v>4.9889999999999999</v>
      </c>
      <c r="H7351" s="98">
        <v>0.18592</v>
      </c>
      <c r="I7351" s="20">
        <f t="shared" si="686"/>
        <v>1</v>
      </c>
      <c r="J7351" s="102">
        <f t="shared" si="687"/>
        <v>3.307276007215875E-4</v>
      </c>
      <c r="K7351" s="102">
        <f t="shared" si="688"/>
        <v>1.7788704858088828E-3</v>
      </c>
      <c r="L7351" s="96">
        <f t="shared" si="689"/>
        <v>1.65E-3</v>
      </c>
    </row>
    <row r="7352" spans="1:12" ht="13.95" customHeight="1" x14ac:dyDescent="0.3">
      <c r="A7352" s="94">
        <v>45808</v>
      </c>
      <c r="B7352" s="57" t="s">
        <v>396</v>
      </c>
      <c r="C7352" s="57" t="s">
        <v>121</v>
      </c>
      <c r="D7352" s="19" t="str">
        <f t="shared" si="684"/>
        <v>Commodities</v>
      </c>
      <c r="E7352" s="19" t="str">
        <f t="shared" si="685"/>
        <v>Commodities</v>
      </c>
      <c r="F7352" s="100">
        <v>1.83E-3</v>
      </c>
      <c r="G7352" s="101">
        <v>5.7359999999999998</v>
      </c>
      <c r="H7352" s="98">
        <v>0.17297999999999999</v>
      </c>
      <c r="I7352" s="20">
        <f t="shared" si="686"/>
        <v>1</v>
      </c>
      <c r="J7352" s="102">
        <f t="shared" si="687"/>
        <v>3.1903765690376569E-4</v>
      </c>
      <c r="K7352" s="102">
        <f t="shared" si="688"/>
        <v>1.8443615267878697E-3</v>
      </c>
      <c r="L7352" s="96">
        <f t="shared" si="689"/>
        <v>1.83E-3</v>
      </c>
    </row>
    <row r="7353" spans="1:12" ht="13.95" customHeight="1" x14ac:dyDescent="0.3">
      <c r="A7353" s="94">
        <v>45838</v>
      </c>
      <c r="B7353" s="57" t="s">
        <v>396</v>
      </c>
      <c r="C7353" s="57" t="s">
        <v>121</v>
      </c>
      <c r="D7353" s="19" t="str">
        <f t="shared" si="684"/>
        <v>Commodities</v>
      </c>
      <c r="E7353" s="19" t="str">
        <f t="shared" si="685"/>
        <v>Commodities</v>
      </c>
      <c r="F7353" s="100">
        <v>1.8400000000000001E-3</v>
      </c>
      <c r="G7353" s="101">
        <v>5.577</v>
      </c>
      <c r="H7353" s="98">
        <v>0.17505999999999999</v>
      </c>
      <c r="I7353" s="20">
        <f t="shared" si="686"/>
        <v>1</v>
      </c>
      <c r="J7353" s="102">
        <f t="shared" si="687"/>
        <v>3.2992648377263764E-4</v>
      </c>
      <c r="K7353" s="102">
        <f t="shared" si="688"/>
        <v>1.8846480279483472E-3</v>
      </c>
      <c r="L7353" s="96">
        <f t="shared" si="689"/>
        <v>1.8400000000000001E-3</v>
      </c>
    </row>
    <row r="7354" spans="1:12" ht="13.95" customHeight="1" x14ac:dyDescent="0.3">
      <c r="A7354" s="94">
        <v>45869</v>
      </c>
      <c r="B7354" s="57" t="s">
        <v>396</v>
      </c>
      <c r="C7354" s="57" t="s">
        <v>121</v>
      </c>
      <c r="D7354" s="19" t="str">
        <f t="shared" si="684"/>
        <v>Commodities</v>
      </c>
      <c r="E7354" s="19" t="str">
        <f t="shared" si="685"/>
        <v>Commodities</v>
      </c>
      <c r="F7354" s="100">
        <v>1.8E-3</v>
      </c>
      <c r="G7354" s="101">
        <v>5.3179999999999996</v>
      </c>
      <c r="H7354" s="98">
        <v>0.16453999999999999</v>
      </c>
      <c r="I7354" s="20">
        <f t="shared" si="686"/>
        <v>1</v>
      </c>
      <c r="J7354" s="102">
        <f t="shared" si="687"/>
        <v>3.3847311019180143E-4</v>
      </c>
      <c r="K7354" s="102">
        <f t="shared" si="688"/>
        <v>2.0570870924504769E-3</v>
      </c>
      <c r="L7354" s="96">
        <f t="shared" si="689"/>
        <v>1.8E-3</v>
      </c>
    </row>
    <row r="7355" spans="1:12" ht="13.95" customHeight="1" x14ac:dyDescent="0.3">
      <c r="A7355" s="94">
        <v>45900</v>
      </c>
      <c r="B7355" s="57" t="s">
        <v>396</v>
      </c>
      <c r="C7355" s="57" t="s">
        <v>121</v>
      </c>
      <c r="D7355" s="19" t="str">
        <f t="shared" si="684"/>
        <v>Commodities</v>
      </c>
      <c r="E7355" s="19" t="str">
        <f t="shared" si="685"/>
        <v>Commodities</v>
      </c>
      <c r="F7355" s="100">
        <v>1.66E-3</v>
      </c>
      <c r="G7355" s="101">
        <v>5.6289999999999996</v>
      </c>
      <c r="H7355" s="98">
        <v>0.15767</v>
      </c>
      <c r="I7355" s="20">
        <f t="shared" si="686"/>
        <v>1</v>
      </c>
      <c r="J7355" s="102">
        <f t="shared" si="687"/>
        <v>2.9490140344643812E-4</v>
      </c>
      <c r="K7355" s="102">
        <f t="shared" si="688"/>
        <v>1.870371049955211E-3</v>
      </c>
      <c r="L7355" s="96">
        <f t="shared" si="689"/>
        <v>1.66E-3</v>
      </c>
    </row>
    <row r="7356" spans="1:12" ht="13.95" customHeight="1" x14ac:dyDescent="0.3">
      <c r="A7356" s="94">
        <v>45930</v>
      </c>
      <c r="B7356" s="57" t="s">
        <v>396</v>
      </c>
      <c r="C7356" s="57" t="s">
        <v>121</v>
      </c>
      <c r="D7356" s="19" t="str">
        <f t="shared" si="684"/>
        <v>Commodities</v>
      </c>
      <c r="E7356" s="19" t="str">
        <f t="shared" si="685"/>
        <v>Commodities</v>
      </c>
      <c r="F7356" s="100">
        <v>1.58E-3</v>
      </c>
      <c r="G7356" s="101">
        <v>5.7530000000000001</v>
      </c>
      <c r="H7356" s="98">
        <v>0.14638000000000001</v>
      </c>
      <c r="I7356" s="20">
        <f t="shared" si="686"/>
        <v>1</v>
      </c>
      <c r="J7356" s="102">
        <f t="shared" si="687"/>
        <v>2.7463931861637409E-4</v>
      </c>
      <c r="K7356" s="102">
        <f t="shared" si="688"/>
        <v>1.8762079424537101E-3</v>
      </c>
      <c r="L7356" s="96">
        <f t="shared" si="689"/>
        <v>1.58E-3</v>
      </c>
    </row>
    <row r="7357" spans="1:12" ht="13.95" customHeight="1" x14ac:dyDescent="0.3">
      <c r="A7357" s="94">
        <v>45961</v>
      </c>
      <c r="B7357" s="57" t="s">
        <v>396</v>
      </c>
      <c r="C7357" s="57" t="s">
        <v>121</v>
      </c>
      <c r="D7357" s="19" t="str">
        <f t="shared" si="684"/>
        <v>Commodities</v>
      </c>
      <c r="E7357" s="19" t="str">
        <f t="shared" si="685"/>
        <v>Commodities</v>
      </c>
      <c r="F7357" s="100">
        <v>1.5200000000000001E-3</v>
      </c>
      <c r="G7357" s="101">
        <v>5.766</v>
      </c>
      <c r="H7357" s="98">
        <v>0.13192000000000001</v>
      </c>
      <c r="I7357" s="20">
        <f t="shared" si="686"/>
        <v>1</v>
      </c>
      <c r="J7357" s="102">
        <f t="shared" si="687"/>
        <v>2.6361429066944155E-4</v>
      </c>
      <c r="K7357" s="102">
        <f t="shared" si="688"/>
        <v>1.9982890438860032E-3</v>
      </c>
      <c r="L7357" s="96">
        <f t="shared" si="689"/>
        <v>1.5200000000000001E-3</v>
      </c>
    </row>
    <row r="7358" spans="1:12" ht="13.95" customHeight="1" x14ac:dyDescent="0.3">
      <c r="A7358" s="94">
        <v>45991</v>
      </c>
      <c r="B7358" s="57" t="s">
        <v>396</v>
      </c>
      <c r="C7358" s="57" t="s">
        <v>121</v>
      </c>
      <c r="D7358" s="19" t="str">
        <f t="shared" si="684"/>
        <v>Commodities</v>
      </c>
      <c r="E7358" s="19" t="str">
        <f t="shared" si="685"/>
        <v>Commodities</v>
      </c>
      <c r="F7358" s="100">
        <v>1.23E-3</v>
      </c>
      <c r="G7358" s="101">
        <v>5.6239999999999997</v>
      </c>
      <c r="H7358" s="98">
        <v>0.1244</v>
      </c>
      <c r="I7358" s="20">
        <f t="shared" si="686"/>
        <v>1</v>
      </c>
      <c r="J7358" s="102">
        <f t="shared" si="687"/>
        <v>2.1870554765291607E-4</v>
      </c>
      <c r="K7358" s="102">
        <f t="shared" si="688"/>
        <v>1.7580831804896791E-3</v>
      </c>
      <c r="L7358" s="96">
        <f t="shared" si="689"/>
        <v>1.23E-3</v>
      </c>
    </row>
    <row r="7359" spans="1:12" ht="13.95" customHeight="1" x14ac:dyDescent="0.3">
      <c r="A7359" s="94">
        <v>46022</v>
      </c>
      <c r="B7359" s="57" t="s">
        <v>396</v>
      </c>
      <c r="C7359" s="57" t="s">
        <v>121</v>
      </c>
      <c r="D7359" s="19" t="str">
        <f t="shared" si="684"/>
        <v>Commodities</v>
      </c>
      <c r="E7359" s="19" t="str">
        <f t="shared" si="685"/>
        <v>Commodities</v>
      </c>
      <c r="F7359" s="100">
        <v>1.32E-3</v>
      </c>
      <c r="G7359" s="101">
        <v>7.8019999999999996</v>
      </c>
      <c r="H7359" s="98">
        <v>0.1239</v>
      </c>
      <c r="I7359" s="20">
        <f t="shared" si="686"/>
        <v>1</v>
      </c>
      <c r="J7359" s="102">
        <f t="shared" si="687"/>
        <v>1.6918738784926942E-4</v>
      </c>
      <c r="K7359" s="102">
        <f t="shared" si="688"/>
        <v>1.3655156404299388E-3</v>
      </c>
      <c r="L7359" s="96">
        <f t="shared" si="689"/>
        <v>1.32E-3</v>
      </c>
    </row>
    <row r="7360" spans="1:12" ht="13.95" customHeight="1" x14ac:dyDescent="0.3">
      <c r="A7360" s="94">
        <v>46053</v>
      </c>
      <c r="B7360" s="57" t="s">
        <v>396</v>
      </c>
      <c r="C7360" s="57" t="s">
        <v>121</v>
      </c>
      <c r="D7360" s="19" t="str">
        <f t="shared" si="684"/>
        <v>Commodities</v>
      </c>
      <c r="E7360" s="19" t="str">
        <f t="shared" si="685"/>
        <v>Commodities</v>
      </c>
      <c r="F7360" s="100">
        <v>1.1800000000000001E-3</v>
      </c>
      <c r="G7360" s="101">
        <v>9.5670000000000002</v>
      </c>
      <c r="H7360" s="98">
        <v>9.4780000000000003E-2</v>
      </c>
      <c r="I7360" s="20">
        <f t="shared" si="686"/>
        <v>1</v>
      </c>
      <c r="J7360" s="102">
        <f t="shared" si="687"/>
        <v>1.2334065015156265E-4</v>
      </c>
      <c r="K7360" s="102">
        <f t="shared" si="688"/>
        <v>1.3013362539730181E-3</v>
      </c>
      <c r="L7360" s="96">
        <f t="shared" si="689"/>
        <v>1.1800000000000001E-3</v>
      </c>
    </row>
    <row r="7361" spans="1:12" ht="13.95" customHeight="1" x14ac:dyDescent="0.3">
      <c r="A7361" s="94">
        <v>46081</v>
      </c>
      <c r="B7361" s="57" t="s">
        <v>396</v>
      </c>
      <c r="C7361" s="57" t="s">
        <v>121</v>
      </c>
      <c r="D7361" s="19" t="str">
        <f t="shared" si="684"/>
        <v>Commodities</v>
      </c>
      <c r="E7361" s="19" t="str">
        <f t="shared" si="685"/>
        <v>Commodities</v>
      </c>
      <c r="F7361" s="100">
        <v>1.23E-3</v>
      </c>
      <c r="G7361" s="101">
        <v>9.1760000000000002</v>
      </c>
      <c r="H7361" s="98">
        <v>0.10978</v>
      </c>
      <c r="I7361" s="20">
        <f t="shared" si="686"/>
        <v>1</v>
      </c>
      <c r="J7361" s="102">
        <f t="shared" si="687"/>
        <v>1.3404533565823887E-4</v>
      </c>
      <c r="K7361" s="102">
        <f t="shared" si="688"/>
        <v>1.2210360325946336E-3</v>
      </c>
      <c r="L7361" s="96">
        <f t="shared" si="689"/>
        <v>1.23E-3</v>
      </c>
    </row>
    <row r="7362" spans="1:12" ht="13.95" customHeight="1" x14ac:dyDescent="0.3">
      <c r="A7362" s="94">
        <v>46112</v>
      </c>
      <c r="B7362" s="57" t="s">
        <v>396</v>
      </c>
      <c r="C7362" s="57" t="s">
        <v>121</v>
      </c>
      <c r="D7362" s="19" t="str">
        <f t="shared" si="684"/>
        <v>Commodities</v>
      </c>
      <c r="E7362" s="19" t="str">
        <f t="shared" si="685"/>
        <v>Commodities</v>
      </c>
      <c r="F7362" s="100">
        <v>1.42E-3</v>
      </c>
      <c r="G7362" s="101">
        <v>9.8659999999999997</v>
      </c>
      <c r="H7362" s="98">
        <v>0.11605</v>
      </c>
      <c r="I7362" s="20">
        <f t="shared" si="686"/>
        <v>1</v>
      </c>
      <c r="J7362" s="102">
        <f t="shared" si="687"/>
        <v>1.4392864382728563E-4</v>
      </c>
      <c r="K7362" s="102">
        <f t="shared" si="688"/>
        <v>1.2402295892053911E-3</v>
      </c>
      <c r="L7362" s="96">
        <f t="shared" si="689"/>
        <v>1.42E-3</v>
      </c>
    </row>
    <row r="7363" spans="1:12" ht="13.95" customHeight="1" x14ac:dyDescent="0.3">
      <c r="A7363" s="94">
        <v>46142</v>
      </c>
      <c r="B7363" s="57" t="s">
        <v>396</v>
      </c>
      <c r="C7363" s="57" t="s">
        <v>121</v>
      </c>
      <c r="D7363" s="19" t="str">
        <f t="shared" si="684"/>
        <v>Commodities</v>
      </c>
      <c r="E7363" s="19" t="str">
        <f t="shared" si="685"/>
        <v>Commodities</v>
      </c>
      <c r="F7363" s="100">
        <v>1.3699999999999999E-3</v>
      </c>
      <c r="G7363" s="101">
        <v>6.25</v>
      </c>
      <c r="H7363" s="98">
        <v>0.14008999999999999</v>
      </c>
      <c r="I7363" s="20">
        <f t="shared" si="686"/>
        <v>1</v>
      </c>
      <c r="J7363" s="102">
        <f t="shared" si="687"/>
        <v>2.1919999999999999E-4</v>
      </c>
      <c r="K7363" s="102">
        <f t="shared" si="688"/>
        <v>1.5647084017417375E-3</v>
      </c>
      <c r="L7363" s="96">
        <f t="shared" si="689"/>
        <v>1.3699999999999999E-3</v>
      </c>
    </row>
    <row r="7364" spans="1:12" ht="13.95" customHeight="1" x14ac:dyDescent="0.3">
      <c r="A7364" s="94">
        <v>46173</v>
      </c>
      <c r="B7364" s="57" t="s">
        <v>396</v>
      </c>
      <c r="C7364" s="57" t="s">
        <v>121</v>
      </c>
      <c r="D7364" s="19" t="str">
        <f t="shared" si="684"/>
        <v>Commodities</v>
      </c>
      <c r="E7364" s="19" t="str">
        <f t="shared" si="685"/>
        <v>Commodities</v>
      </c>
      <c r="F7364" s="100">
        <v>1.2899999999999999E-3</v>
      </c>
      <c r="G7364" s="101">
        <v>5.2389999999999999</v>
      </c>
      <c r="H7364" s="98">
        <v>0.13730000000000001</v>
      </c>
      <c r="I7364" s="20">
        <f t="shared" si="686"/>
        <v>1</v>
      </c>
      <c r="J7364" s="102">
        <f t="shared" si="687"/>
        <v>2.4623019660240504E-4</v>
      </c>
      <c r="K7364" s="102">
        <f t="shared" si="688"/>
        <v>1.7933736096315007E-3</v>
      </c>
      <c r="L7364" s="96">
        <f t="shared" si="689"/>
        <v>1.2899999999999999E-3</v>
      </c>
    </row>
    <row r="7365" spans="1:12" ht="13.95" customHeight="1" x14ac:dyDescent="0.3">
      <c r="A7365" s="94">
        <v>46203</v>
      </c>
      <c r="B7365" s="57" t="s">
        <v>396</v>
      </c>
      <c r="C7365" s="57" t="s">
        <v>121</v>
      </c>
      <c r="D7365" s="19" t="str">
        <f t="shared" ref="D7365:D7428" si="690">VLOOKUP(C7365,GicsMap,2,FALSE)</f>
        <v>Commodities</v>
      </c>
      <c r="E7365" s="19" t="str">
        <f t="shared" ref="E7365:E7428" si="691">IF(D7365="Cyclicals",IF(COUNTIF(GlobalList,B7365)&gt;0,"WEG &amp; Embraer","Cyclicals ex-WEG &amp; Embraer"),D7365)</f>
        <v>Commodities</v>
      </c>
      <c r="F7365" s="100">
        <v>1.15E-3</v>
      </c>
      <c r="G7365" s="101">
        <v>4.7220000000000004</v>
      </c>
      <c r="H7365" s="98">
        <v>0.13536999999999999</v>
      </c>
      <c r="I7365" s="20">
        <f t="shared" ref="I7365:I7428" si="692">IF(AND(ISNUMBER(G7365),ISNUMBER(H7365),G7365&gt;=PEmin,G7365&lt;=PEmax,H7365&gt;=ROEmin,H7365&lt;=ROEmax),1,0)</f>
        <v>1</v>
      </c>
      <c r="J7365" s="102">
        <f t="shared" ref="J7365:J7428" si="693">IF(I7365=1,F7365/G7365,0)</f>
        <v>2.4354087251164758E-4</v>
      </c>
      <c r="K7365" s="102">
        <f t="shared" ref="K7365:K7428" si="694">IF(I7365=1,J7365/H7365,0)</f>
        <v>1.7990756630837526E-3</v>
      </c>
      <c r="L7365" s="96">
        <f t="shared" ref="L7365:L7428" si="695">I7365*F7365</f>
        <v>1.15E-3</v>
      </c>
    </row>
    <row r="7366" spans="1:12" ht="13.95" customHeight="1" x14ac:dyDescent="0.3">
      <c r="A7366" s="94">
        <v>46234</v>
      </c>
      <c r="B7366" s="57" t="s">
        <v>396</v>
      </c>
      <c r="C7366" s="57" t="s">
        <v>121</v>
      </c>
      <c r="D7366" s="19" t="str">
        <f t="shared" si="690"/>
        <v>Commodities</v>
      </c>
      <c r="E7366" s="19" t="str">
        <f t="shared" si="691"/>
        <v>Commodities</v>
      </c>
      <c r="F7366" s="100">
        <v>1.1800000000000001E-3</v>
      </c>
      <c r="G7366" s="101">
        <v>6.2069999999999999</v>
      </c>
      <c r="H7366" s="98">
        <v>0.11272</v>
      </c>
      <c r="I7366" s="20">
        <f t="shared" si="692"/>
        <v>1</v>
      </c>
      <c r="J7366" s="102">
        <f t="shared" si="693"/>
        <v>1.9010794264540036E-4</v>
      </c>
      <c r="K7366" s="102">
        <f t="shared" si="694"/>
        <v>1.6865502363857378E-3</v>
      </c>
      <c r="L7366" s="96">
        <f t="shared" si="695"/>
        <v>1.1800000000000001E-3</v>
      </c>
    </row>
    <row r="7367" spans="1:12" ht="13.95" customHeight="1" x14ac:dyDescent="0.3">
      <c r="A7367" s="94">
        <v>46265</v>
      </c>
      <c r="B7367" s="57" t="s">
        <v>396</v>
      </c>
      <c r="C7367" s="57" t="s">
        <v>121</v>
      </c>
      <c r="D7367" s="19" t="str">
        <f t="shared" si="690"/>
        <v>Commodities</v>
      </c>
      <c r="E7367" s="19" t="str">
        <f t="shared" si="691"/>
        <v>Commodities</v>
      </c>
      <c r="F7367" s="100">
        <v>1.2199999999999999E-3</v>
      </c>
      <c r="G7367" s="101">
        <v>6.7549999999999999</v>
      </c>
      <c r="H7367" s="98">
        <v>9.6809999999999993E-2</v>
      </c>
      <c r="I7367" s="20">
        <f t="shared" si="692"/>
        <v>1</v>
      </c>
      <c r="J7367" s="102">
        <f t="shared" si="693"/>
        <v>1.8060695780903034E-4</v>
      </c>
      <c r="K7367" s="102">
        <f t="shared" si="694"/>
        <v>1.8655816321560825E-3</v>
      </c>
      <c r="L7367" s="96">
        <f t="shared" si="695"/>
        <v>1.2199999999999999E-3</v>
      </c>
    </row>
    <row r="7368" spans="1:12" ht="13.95" customHeight="1" x14ac:dyDescent="0.3">
      <c r="A7368" s="94">
        <v>42674</v>
      </c>
      <c r="B7368" s="57" t="s">
        <v>230</v>
      </c>
      <c r="C7368" s="57" t="s">
        <v>118</v>
      </c>
      <c r="D7368" s="19" t="str">
        <f t="shared" si="690"/>
        <v>Cyclicals</v>
      </c>
      <c r="E7368" s="19" t="str">
        <f t="shared" si="691"/>
        <v>Cyclicals ex-WEG &amp; Embraer</v>
      </c>
      <c r="F7368" s="100">
        <v>5.3500000000000006E-3</v>
      </c>
      <c r="G7368" s="101">
        <v>18.792999999999999</v>
      </c>
      <c r="H7368" s="98">
        <v>0.19062000000000001</v>
      </c>
      <c r="I7368" s="20">
        <f t="shared" si="692"/>
        <v>1</v>
      </c>
      <c r="J7368" s="102">
        <f t="shared" si="693"/>
        <v>2.8468046613100629E-4</v>
      </c>
      <c r="K7368" s="102">
        <f t="shared" si="694"/>
        <v>1.4934448962910833E-3</v>
      </c>
      <c r="L7368" s="96">
        <f t="shared" si="695"/>
        <v>5.3500000000000006E-3</v>
      </c>
    </row>
    <row r="7369" spans="1:12" ht="13.95" customHeight="1" x14ac:dyDescent="0.3">
      <c r="A7369" s="94">
        <v>42704</v>
      </c>
      <c r="B7369" s="57" t="s">
        <v>230</v>
      </c>
      <c r="C7369" s="57" t="s">
        <v>118</v>
      </c>
      <c r="D7369" s="19" t="str">
        <f t="shared" si="690"/>
        <v>Cyclicals</v>
      </c>
      <c r="E7369" s="19" t="str">
        <f t="shared" si="691"/>
        <v>Cyclicals ex-WEG &amp; Embraer</v>
      </c>
      <c r="F7369" s="100">
        <v>4.9100000000000003E-3</v>
      </c>
      <c r="G7369" s="101">
        <v>16.228999999999999</v>
      </c>
      <c r="H7369" s="98">
        <v>0.192</v>
      </c>
      <c r="I7369" s="20">
        <f t="shared" si="692"/>
        <v>1</v>
      </c>
      <c r="J7369" s="102">
        <f t="shared" si="693"/>
        <v>3.0254482716125455E-4</v>
      </c>
      <c r="K7369" s="102">
        <f t="shared" si="694"/>
        <v>1.5757543081315341E-3</v>
      </c>
      <c r="L7369" s="96">
        <f t="shared" si="695"/>
        <v>4.9100000000000003E-3</v>
      </c>
    </row>
    <row r="7370" spans="1:12" ht="13.95" customHeight="1" x14ac:dyDescent="0.3">
      <c r="A7370" s="94">
        <v>42735</v>
      </c>
      <c r="B7370" s="57" t="s">
        <v>230</v>
      </c>
      <c r="C7370" s="57" t="s">
        <v>118</v>
      </c>
      <c r="D7370" s="19" t="str">
        <f t="shared" si="690"/>
        <v>Cyclicals</v>
      </c>
      <c r="E7370" s="19" t="str">
        <f t="shared" si="691"/>
        <v>Cyclicals ex-WEG &amp; Embraer</v>
      </c>
      <c r="F7370" s="100">
        <v>5.2599999999999999E-3</v>
      </c>
      <c r="G7370" s="101">
        <v>15.853999999999999</v>
      </c>
      <c r="H7370" s="98">
        <v>0.19605</v>
      </c>
      <c r="I7370" s="20">
        <f t="shared" si="692"/>
        <v>1</v>
      </c>
      <c r="J7370" s="102">
        <f t="shared" si="693"/>
        <v>3.3177746940835122E-4</v>
      </c>
      <c r="K7370" s="102">
        <f t="shared" si="694"/>
        <v>1.6923104790020466E-3</v>
      </c>
      <c r="L7370" s="96">
        <f t="shared" si="695"/>
        <v>5.2599999999999999E-3</v>
      </c>
    </row>
    <row r="7371" spans="1:12" ht="13.95" customHeight="1" x14ac:dyDescent="0.3">
      <c r="A7371" s="94">
        <v>42766</v>
      </c>
      <c r="B7371" s="57" t="s">
        <v>230</v>
      </c>
      <c r="C7371" s="57" t="s">
        <v>118</v>
      </c>
      <c r="D7371" s="19" t="str">
        <f t="shared" si="690"/>
        <v>Cyclicals</v>
      </c>
      <c r="E7371" s="19" t="str">
        <f t="shared" si="691"/>
        <v>Cyclicals ex-WEG &amp; Embraer</v>
      </c>
      <c r="F7371" s="100">
        <v>5.2399999999999999E-3</v>
      </c>
      <c r="G7371" s="101">
        <v>16.695</v>
      </c>
      <c r="H7371" s="98">
        <v>0.19670000000000001</v>
      </c>
      <c r="I7371" s="20">
        <f t="shared" si="692"/>
        <v>1</v>
      </c>
      <c r="J7371" s="102">
        <f t="shared" si="693"/>
        <v>3.1386642707397421E-4</v>
      </c>
      <c r="K7371" s="102">
        <f t="shared" si="694"/>
        <v>1.5956605341839055E-3</v>
      </c>
      <c r="L7371" s="96">
        <f t="shared" si="695"/>
        <v>5.2399999999999999E-3</v>
      </c>
    </row>
    <row r="7372" spans="1:12" ht="13.95" customHeight="1" x14ac:dyDescent="0.3">
      <c r="A7372" s="94">
        <v>42794</v>
      </c>
      <c r="B7372" s="57" t="s">
        <v>230</v>
      </c>
      <c r="C7372" s="57" t="s">
        <v>118</v>
      </c>
      <c r="D7372" s="19" t="str">
        <f t="shared" si="690"/>
        <v>Cyclicals</v>
      </c>
      <c r="E7372" s="19" t="str">
        <f t="shared" si="691"/>
        <v>Cyclicals ex-WEG &amp; Embraer</v>
      </c>
      <c r="F7372" s="100">
        <v>5.13E-3</v>
      </c>
      <c r="G7372" s="101">
        <v>17.170000000000002</v>
      </c>
      <c r="H7372" s="98">
        <v>0.19739999999999999</v>
      </c>
      <c r="I7372" s="20">
        <f t="shared" si="692"/>
        <v>1</v>
      </c>
      <c r="J7372" s="102">
        <f t="shared" si="693"/>
        <v>2.9877693651718108E-4</v>
      </c>
      <c r="K7372" s="102">
        <f t="shared" si="694"/>
        <v>1.5135609752643419E-3</v>
      </c>
      <c r="L7372" s="96">
        <f t="shared" si="695"/>
        <v>5.13E-3</v>
      </c>
    </row>
    <row r="7373" spans="1:12" ht="13.95" customHeight="1" x14ac:dyDescent="0.3">
      <c r="A7373" s="94">
        <v>42825</v>
      </c>
      <c r="B7373" s="57" t="s">
        <v>230</v>
      </c>
      <c r="C7373" s="57" t="s">
        <v>118</v>
      </c>
      <c r="D7373" s="19" t="str">
        <f t="shared" si="690"/>
        <v>Cyclicals</v>
      </c>
      <c r="E7373" s="19" t="str">
        <f t="shared" si="691"/>
        <v>Cyclicals ex-WEG &amp; Embraer</v>
      </c>
      <c r="F7373" s="100">
        <v>5.8099999999999992E-3</v>
      </c>
      <c r="G7373" s="101">
        <v>18.199000000000002</v>
      </c>
      <c r="H7373" s="98">
        <v>0.19968</v>
      </c>
      <c r="I7373" s="20">
        <f t="shared" si="692"/>
        <v>1</v>
      </c>
      <c r="J7373" s="102">
        <f t="shared" si="693"/>
        <v>3.1924831034672228E-4</v>
      </c>
      <c r="K7373" s="102">
        <f t="shared" si="694"/>
        <v>1.598799631143441E-3</v>
      </c>
      <c r="L7373" s="96">
        <f t="shared" si="695"/>
        <v>5.8099999999999992E-3</v>
      </c>
    </row>
    <row r="7374" spans="1:12" ht="13.95" customHeight="1" x14ac:dyDescent="0.3">
      <c r="A7374" s="94">
        <v>42855</v>
      </c>
      <c r="B7374" s="57" t="s">
        <v>230</v>
      </c>
      <c r="C7374" s="57" t="s">
        <v>118</v>
      </c>
      <c r="D7374" s="19" t="str">
        <f t="shared" si="690"/>
        <v>Cyclicals</v>
      </c>
      <c r="E7374" s="19" t="str">
        <f t="shared" si="691"/>
        <v>Cyclicals ex-WEG &amp; Embraer</v>
      </c>
      <c r="F7374" s="100">
        <v>6.43E-3</v>
      </c>
      <c r="G7374" s="101">
        <v>20.036999999999999</v>
      </c>
      <c r="H7374" s="98">
        <v>0.20018</v>
      </c>
      <c r="I7374" s="20">
        <f t="shared" si="692"/>
        <v>1</v>
      </c>
      <c r="J7374" s="102">
        <f t="shared" si="693"/>
        <v>3.2090632330189153E-4</v>
      </c>
      <c r="K7374" s="102">
        <f t="shared" si="694"/>
        <v>1.6030888365565568E-3</v>
      </c>
      <c r="L7374" s="96">
        <f t="shared" si="695"/>
        <v>6.43E-3</v>
      </c>
    </row>
    <row r="7375" spans="1:12" ht="13.95" customHeight="1" x14ac:dyDescent="0.3">
      <c r="A7375" s="94">
        <v>42886</v>
      </c>
      <c r="B7375" s="57" t="s">
        <v>230</v>
      </c>
      <c r="C7375" s="57" t="s">
        <v>118</v>
      </c>
      <c r="D7375" s="19" t="str">
        <f t="shared" si="690"/>
        <v>Cyclicals</v>
      </c>
      <c r="E7375" s="19" t="str">
        <f t="shared" si="691"/>
        <v>Cyclicals ex-WEG &amp; Embraer</v>
      </c>
      <c r="F7375" s="100">
        <v>6.6700000000000006E-3</v>
      </c>
      <c r="G7375" s="101">
        <v>18.542000000000002</v>
      </c>
      <c r="H7375" s="98">
        <v>0.20005000000000001</v>
      </c>
      <c r="I7375" s="20">
        <f t="shared" si="692"/>
        <v>1</v>
      </c>
      <c r="J7375" s="102">
        <f t="shared" si="693"/>
        <v>3.5972387013267175E-4</v>
      </c>
      <c r="K7375" s="102">
        <f t="shared" si="694"/>
        <v>1.7981698082113059E-3</v>
      </c>
      <c r="L7375" s="96">
        <f t="shared" si="695"/>
        <v>6.6700000000000006E-3</v>
      </c>
    </row>
    <row r="7376" spans="1:12" ht="13.95" customHeight="1" x14ac:dyDescent="0.3">
      <c r="A7376" s="94">
        <v>42916</v>
      </c>
      <c r="B7376" s="57" t="s">
        <v>230</v>
      </c>
      <c r="C7376" s="57" t="s">
        <v>118</v>
      </c>
      <c r="D7376" s="19" t="str">
        <f t="shared" si="690"/>
        <v>Cyclicals</v>
      </c>
      <c r="E7376" s="19" t="str">
        <f t="shared" si="691"/>
        <v>Cyclicals ex-WEG &amp; Embraer</v>
      </c>
      <c r="F7376" s="100">
        <v>6.8400000000000006E-3</v>
      </c>
      <c r="G7376" s="101">
        <v>18.927</v>
      </c>
      <c r="H7376" s="98">
        <v>0.20071</v>
      </c>
      <c r="I7376" s="20">
        <f t="shared" si="692"/>
        <v>1</v>
      </c>
      <c r="J7376" s="102">
        <f t="shared" si="693"/>
        <v>3.6138849262957681E-4</v>
      </c>
      <c r="K7376" s="102">
        <f t="shared" si="694"/>
        <v>1.8005505088414967E-3</v>
      </c>
      <c r="L7376" s="96">
        <f t="shared" si="695"/>
        <v>6.8400000000000006E-3</v>
      </c>
    </row>
    <row r="7377" spans="1:12" ht="13.95" customHeight="1" x14ac:dyDescent="0.3">
      <c r="A7377" s="94">
        <v>42947</v>
      </c>
      <c r="B7377" s="57" t="s">
        <v>230</v>
      </c>
      <c r="C7377" s="57" t="s">
        <v>118</v>
      </c>
      <c r="D7377" s="19" t="str">
        <f t="shared" si="690"/>
        <v>Cyclicals</v>
      </c>
      <c r="E7377" s="19" t="str">
        <f t="shared" si="691"/>
        <v>Cyclicals ex-WEG &amp; Embraer</v>
      </c>
      <c r="F7377" s="100">
        <v>7.43E-3</v>
      </c>
      <c r="G7377" s="101">
        <v>20.300999999999998</v>
      </c>
      <c r="H7377" s="98">
        <v>0.20807</v>
      </c>
      <c r="I7377" s="20">
        <f t="shared" si="692"/>
        <v>1</v>
      </c>
      <c r="J7377" s="102">
        <f t="shared" si="693"/>
        <v>3.6599182306290334E-4</v>
      </c>
      <c r="K7377" s="102">
        <f t="shared" si="694"/>
        <v>1.7589841066126945E-3</v>
      </c>
      <c r="L7377" s="96">
        <f t="shared" si="695"/>
        <v>7.43E-3</v>
      </c>
    </row>
    <row r="7378" spans="1:12" ht="13.95" customHeight="1" x14ac:dyDescent="0.3">
      <c r="A7378" s="94">
        <v>42978</v>
      </c>
      <c r="B7378" s="57" t="s">
        <v>230</v>
      </c>
      <c r="C7378" s="57" t="s">
        <v>118</v>
      </c>
      <c r="D7378" s="19" t="str">
        <f t="shared" si="690"/>
        <v>Cyclicals</v>
      </c>
      <c r="E7378" s="19" t="str">
        <f t="shared" si="691"/>
        <v>Cyclicals ex-WEG &amp; Embraer</v>
      </c>
      <c r="F7378" s="100">
        <v>7.9500000000000005E-3</v>
      </c>
      <c r="G7378" s="101">
        <v>22.305</v>
      </c>
      <c r="H7378" s="98">
        <v>0.21823999999999999</v>
      </c>
      <c r="I7378" s="20">
        <f t="shared" si="692"/>
        <v>1</v>
      </c>
      <c r="J7378" s="102">
        <f t="shared" si="693"/>
        <v>3.5642232683254877E-4</v>
      </c>
      <c r="K7378" s="102">
        <f t="shared" si="694"/>
        <v>1.6331668201638048E-3</v>
      </c>
      <c r="L7378" s="96">
        <f t="shared" si="695"/>
        <v>7.9500000000000005E-3</v>
      </c>
    </row>
    <row r="7379" spans="1:12" ht="13.95" customHeight="1" x14ac:dyDescent="0.3">
      <c r="A7379" s="94">
        <v>43008</v>
      </c>
      <c r="B7379" s="57" t="s">
        <v>230</v>
      </c>
      <c r="C7379" s="57" t="s">
        <v>118</v>
      </c>
      <c r="D7379" s="19" t="str">
        <f t="shared" si="690"/>
        <v>Cyclicals</v>
      </c>
      <c r="E7379" s="19" t="str">
        <f t="shared" si="691"/>
        <v>Cyclicals ex-WEG &amp; Embraer</v>
      </c>
      <c r="F7379" s="100">
        <v>7.8500000000000011E-3</v>
      </c>
      <c r="G7379" s="101">
        <v>21.39</v>
      </c>
      <c r="H7379" s="98">
        <v>0.21873999999999999</v>
      </c>
      <c r="I7379" s="20">
        <f t="shared" si="692"/>
        <v>1</v>
      </c>
      <c r="J7379" s="102">
        <f t="shared" si="693"/>
        <v>3.6699392239364191E-4</v>
      </c>
      <c r="K7379" s="102">
        <f t="shared" si="694"/>
        <v>1.6777632001172256E-3</v>
      </c>
      <c r="L7379" s="96">
        <f t="shared" si="695"/>
        <v>7.8500000000000011E-3</v>
      </c>
    </row>
    <row r="7380" spans="1:12" ht="13.95" customHeight="1" x14ac:dyDescent="0.3">
      <c r="A7380" s="94">
        <v>43039</v>
      </c>
      <c r="B7380" s="57" t="s">
        <v>230</v>
      </c>
      <c r="C7380" s="57" t="s">
        <v>118</v>
      </c>
      <c r="D7380" s="19" t="str">
        <f t="shared" si="690"/>
        <v>Cyclicals</v>
      </c>
      <c r="E7380" s="19" t="str">
        <f t="shared" si="691"/>
        <v>Cyclicals ex-WEG &amp; Embraer</v>
      </c>
      <c r="F7380" s="100">
        <v>7.79E-3</v>
      </c>
      <c r="G7380" s="101">
        <v>21.02</v>
      </c>
      <c r="H7380" s="98">
        <v>0.21761</v>
      </c>
      <c r="I7380" s="20">
        <f t="shared" si="692"/>
        <v>1</v>
      </c>
      <c r="J7380" s="102">
        <f t="shared" si="693"/>
        <v>3.7059942911512846E-4</v>
      </c>
      <c r="K7380" s="102">
        <f t="shared" si="694"/>
        <v>1.7030441115533682E-3</v>
      </c>
      <c r="L7380" s="96">
        <f t="shared" si="695"/>
        <v>7.79E-3</v>
      </c>
    </row>
    <row r="7381" spans="1:12" ht="13.95" customHeight="1" x14ac:dyDescent="0.3">
      <c r="A7381" s="94">
        <v>43069</v>
      </c>
      <c r="B7381" s="57" t="s">
        <v>230</v>
      </c>
      <c r="C7381" s="57" t="s">
        <v>118</v>
      </c>
      <c r="D7381" s="19" t="str">
        <f t="shared" si="690"/>
        <v>Cyclicals</v>
      </c>
      <c r="E7381" s="19" t="str">
        <f t="shared" si="691"/>
        <v>Cyclicals ex-WEG &amp; Embraer</v>
      </c>
      <c r="F7381" s="100">
        <v>8.6E-3</v>
      </c>
      <c r="G7381" s="101">
        <v>20.640999999999998</v>
      </c>
      <c r="H7381" s="98">
        <v>0.22661000000000001</v>
      </c>
      <c r="I7381" s="20">
        <f t="shared" si="692"/>
        <v>1</v>
      </c>
      <c r="J7381" s="102">
        <f t="shared" si="693"/>
        <v>4.1664648030618676E-4</v>
      </c>
      <c r="K7381" s="102">
        <f t="shared" si="694"/>
        <v>1.8386058881169707E-3</v>
      </c>
      <c r="L7381" s="96">
        <f t="shared" si="695"/>
        <v>8.6E-3</v>
      </c>
    </row>
    <row r="7382" spans="1:12" ht="13.95" customHeight="1" x14ac:dyDescent="0.3">
      <c r="A7382" s="94">
        <v>43100</v>
      </c>
      <c r="B7382" s="57" t="s">
        <v>230</v>
      </c>
      <c r="C7382" s="57" t="s">
        <v>118</v>
      </c>
      <c r="D7382" s="19" t="str">
        <f t="shared" si="690"/>
        <v>Cyclicals</v>
      </c>
      <c r="E7382" s="19" t="str">
        <f t="shared" si="691"/>
        <v>Cyclicals ex-WEG &amp; Embraer</v>
      </c>
      <c r="F7382" s="100">
        <v>8.7399999999999995E-3</v>
      </c>
      <c r="G7382" s="101">
        <v>22.045000000000002</v>
      </c>
      <c r="H7382" s="98">
        <v>0.23139999999999999</v>
      </c>
      <c r="I7382" s="20">
        <f t="shared" si="692"/>
        <v>1</v>
      </c>
      <c r="J7382" s="102">
        <f t="shared" si="693"/>
        <v>3.9646178271716937E-4</v>
      </c>
      <c r="K7382" s="102">
        <f t="shared" si="694"/>
        <v>1.713317989270395E-3</v>
      </c>
      <c r="L7382" s="96">
        <f t="shared" si="695"/>
        <v>8.7399999999999995E-3</v>
      </c>
    </row>
    <row r="7383" spans="1:12" ht="13.95" customHeight="1" x14ac:dyDescent="0.3">
      <c r="A7383" s="94">
        <v>43131</v>
      </c>
      <c r="B7383" s="57" t="s">
        <v>230</v>
      </c>
      <c r="C7383" s="57" t="s">
        <v>118</v>
      </c>
      <c r="D7383" s="19" t="str">
        <f t="shared" si="690"/>
        <v>Cyclicals</v>
      </c>
      <c r="E7383" s="19" t="str">
        <f t="shared" si="691"/>
        <v>Cyclicals ex-WEG &amp; Embraer</v>
      </c>
      <c r="F7383" s="100">
        <v>8.9200000000000008E-3</v>
      </c>
      <c r="G7383" s="101">
        <v>25.227</v>
      </c>
      <c r="H7383" s="98">
        <v>0.23852999999999999</v>
      </c>
      <c r="I7383" s="20">
        <f t="shared" si="692"/>
        <v>1</v>
      </c>
      <c r="J7383" s="102">
        <f t="shared" si="693"/>
        <v>3.5358940817378207E-4</v>
      </c>
      <c r="K7383" s="102">
        <f t="shared" si="694"/>
        <v>1.4823687090671281E-3</v>
      </c>
      <c r="L7383" s="96">
        <f t="shared" si="695"/>
        <v>8.9200000000000008E-3</v>
      </c>
    </row>
    <row r="7384" spans="1:12" ht="13.95" customHeight="1" x14ac:dyDescent="0.3">
      <c r="A7384" s="94">
        <v>43159</v>
      </c>
      <c r="B7384" s="57" t="s">
        <v>230</v>
      </c>
      <c r="C7384" s="57" t="s">
        <v>118</v>
      </c>
      <c r="D7384" s="19" t="str">
        <f t="shared" si="690"/>
        <v>Cyclicals</v>
      </c>
      <c r="E7384" s="19" t="str">
        <f t="shared" si="691"/>
        <v>Cyclicals ex-WEG &amp; Embraer</v>
      </c>
      <c r="F7384" s="100">
        <v>9.0699999999999999E-3</v>
      </c>
      <c r="G7384" s="101">
        <v>25.055</v>
      </c>
      <c r="H7384" s="98">
        <v>0.23752000000000001</v>
      </c>
      <c r="I7384" s="20">
        <f t="shared" si="692"/>
        <v>1</v>
      </c>
      <c r="J7384" s="102">
        <f t="shared" si="693"/>
        <v>3.6200359209738578E-4</v>
      </c>
      <c r="K7384" s="102">
        <f t="shared" si="694"/>
        <v>1.5240973059000749E-3</v>
      </c>
      <c r="L7384" s="96">
        <f t="shared" si="695"/>
        <v>9.0699999999999999E-3</v>
      </c>
    </row>
    <row r="7385" spans="1:12" ht="13.95" customHeight="1" x14ac:dyDescent="0.3">
      <c r="A7385" s="94">
        <v>43190</v>
      </c>
      <c r="B7385" s="57" t="s">
        <v>230</v>
      </c>
      <c r="C7385" s="57" t="s">
        <v>118</v>
      </c>
      <c r="D7385" s="19" t="str">
        <f t="shared" si="690"/>
        <v>Cyclicals</v>
      </c>
      <c r="E7385" s="19" t="str">
        <f t="shared" si="691"/>
        <v>Cyclicals ex-WEG &amp; Embraer</v>
      </c>
      <c r="F7385" s="100">
        <v>1.009E-2</v>
      </c>
      <c r="G7385" s="101">
        <v>25.748999999999999</v>
      </c>
      <c r="H7385" s="98">
        <v>0.24235000000000001</v>
      </c>
      <c r="I7385" s="20">
        <f t="shared" si="692"/>
        <v>1</v>
      </c>
      <c r="J7385" s="102">
        <f t="shared" si="693"/>
        <v>3.9185987805351666E-4</v>
      </c>
      <c r="K7385" s="102">
        <f t="shared" si="694"/>
        <v>1.6169171778564746E-3</v>
      </c>
      <c r="L7385" s="96">
        <f t="shared" si="695"/>
        <v>1.009E-2</v>
      </c>
    </row>
    <row r="7386" spans="1:12" ht="13.95" customHeight="1" x14ac:dyDescent="0.3">
      <c r="A7386" s="94">
        <v>43220</v>
      </c>
      <c r="B7386" s="57" t="s">
        <v>230</v>
      </c>
      <c r="C7386" s="57" t="s">
        <v>118</v>
      </c>
      <c r="D7386" s="19" t="str">
        <f t="shared" si="690"/>
        <v>Cyclicals</v>
      </c>
      <c r="E7386" s="19" t="str">
        <f t="shared" si="691"/>
        <v>Cyclicals ex-WEG &amp; Embraer</v>
      </c>
      <c r="F7386" s="100">
        <v>9.6600000000000002E-3</v>
      </c>
      <c r="G7386" s="101">
        <v>23.513999999999999</v>
      </c>
      <c r="H7386" s="98">
        <v>0.25997999999999999</v>
      </c>
      <c r="I7386" s="20">
        <f t="shared" si="692"/>
        <v>1</v>
      </c>
      <c r="J7386" s="102">
        <f t="shared" si="693"/>
        <v>4.1081908650165863E-4</v>
      </c>
      <c r="K7386" s="102">
        <f t="shared" si="694"/>
        <v>1.5801949630804624E-3</v>
      </c>
      <c r="L7386" s="96">
        <f t="shared" si="695"/>
        <v>9.6600000000000002E-3</v>
      </c>
    </row>
    <row r="7387" spans="1:12" ht="13.95" customHeight="1" x14ac:dyDescent="0.3">
      <c r="A7387" s="94">
        <v>43251</v>
      </c>
      <c r="B7387" s="57" t="s">
        <v>230</v>
      </c>
      <c r="C7387" s="57" t="s">
        <v>118</v>
      </c>
      <c r="D7387" s="19" t="str">
        <f t="shared" si="690"/>
        <v>Cyclicals</v>
      </c>
      <c r="E7387" s="19" t="str">
        <f t="shared" si="691"/>
        <v>Cyclicals ex-WEG &amp; Embraer</v>
      </c>
      <c r="F7387" s="100">
        <v>1.018E-2</v>
      </c>
      <c r="G7387" s="101">
        <v>20.405999999999999</v>
      </c>
      <c r="H7387" s="98">
        <v>0.25694</v>
      </c>
      <c r="I7387" s="20">
        <f t="shared" si="692"/>
        <v>1</v>
      </c>
      <c r="J7387" s="102">
        <f t="shared" si="693"/>
        <v>4.9887288052533573E-4</v>
      </c>
      <c r="K7387" s="102">
        <f t="shared" si="694"/>
        <v>1.9415929031109821E-3</v>
      </c>
      <c r="L7387" s="96">
        <f t="shared" si="695"/>
        <v>1.018E-2</v>
      </c>
    </row>
    <row r="7388" spans="1:12" ht="13.95" customHeight="1" x14ac:dyDescent="0.3">
      <c r="A7388" s="94">
        <v>43281</v>
      </c>
      <c r="B7388" s="57" t="s">
        <v>230</v>
      </c>
      <c r="C7388" s="57" t="s">
        <v>118</v>
      </c>
      <c r="D7388" s="19" t="str">
        <f t="shared" si="690"/>
        <v>Cyclicals</v>
      </c>
      <c r="E7388" s="19" t="str">
        <f t="shared" si="691"/>
        <v>Cyclicals ex-WEG &amp; Embraer</v>
      </c>
      <c r="F7388" s="100">
        <v>9.6200000000000001E-3</v>
      </c>
      <c r="G7388" s="101">
        <v>19.131</v>
      </c>
      <c r="H7388" s="98">
        <v>0.25699</v>
      </c>
      <c r="I7388" s="20">
        <f t="shared" si="692"/>
        <v>1</v>
      </c>
      <c r="J7388" s="102">
        <f t="shared" si="693"/>
        <v>5.0284877946787931E-4</v>
      </c>
      <c r="K7388" s="102">
        <f t="shared" si="694"/>
        <v>1.9566861724887325E-3</v>
      </c>
      <c r="L7388" s="96">
        <f t="shared" si="695"/>
        <v>9.6200000000000001E-3</v>
      </c>
    </row>
    <row r="7389" spans="1:12" ht="13.95" customHeight="1" x14ac:dyDescent="0.3">
      <c r="A7389" s="94">
        <v>43312</v>
      </c>
      <c r="B7389" s="57" t="s">
        <v>230</v>
      </c>
      <c r="C7389" s="57" t="s">
        <v>118</v>
      </c>
      <c r="D7389" s="19" t="str">
        <f t="shared" si="690"/>
        <v>Cyclicals</v>
      </c>
      <c r="E7389" s="19" t="str">
        <f t="shared" si="691"/>
        <v>Cyclicals ex-WEG &amp; Embraer</v>
      </c>
      <c r="F7389" s="100">
        <v>9.0930000000000004E-3</v>
      </c>
      <c r="G7389" s="101">
        <v>18.908999999999999</v>
      </c>
      <c r="H7389" s="98">
        <v>0.25284000000000001</v>
      </c>
      <c r="I7389" s="20">
        <f t="shared" si="692"/>
        <v>1</v>
      </c>
      <c r="J7389" s="102">
        <f t="shared" si="693"/>
        <v>4.8088211962557515E-4</v>
      </c>
      <c r="K7389" s="102">
        <f t="shared" si="694"/>
        <v>1.9019226373420944E-3</v>
      </c>
      <c r="L7389" s="96">
        <f t="shared" si="695"/>
        <v>9.0930000000000004E-3</v>
      </c>
    </row>
    <row r="7390" spans="1:12" ht="13.95" customHeight="1" x14ac:dyDescent="0.3">
      <c r="A7390" s="94">
        <v>43343</v>
      </c>
      <c r="B7390" s="57" t="s">
        <v>230</v>
      </c>
      <c r="C7390" s="57" t="s">
        <v>118</v>
      </c>
      <c r="D7390" s="19" t="str">
        <f t="shared" si="690"/>
        <v>Cyclicals</v>
      </c>
      <c r="E7390" s="19" t="str">
        <f t="shared" si="691"/>
        <v>Cyclicals ex-WEG &amp; Embraer</v>
      </c>
      <c r="F7390" s="100">
        <v>8.4779999999999994E-3</v>
      </c>
      <c r="G7390" s="101">
        <v>16.899999999999999</v>
      </c>
      <c r="H7390" s="98">
        <v>0.24904999999999999</v>
      </c>
      <c r="I7390" s="20">
        <f t="shared" si="692"/>
        <v>1</v>
      </c>
      <c r="J7390" s="102">
        <f t="shared" si="693"/>
        <v>5.0165680473372785E-4</v>
      </c>
      <c r="K7390" s="102">
        <f t="shared" si="694"/>
        <v>2.0142814885915593E-3</v>
      </c>
      <c r="L7390" s="96">
        <f t="shared" si="695"/>
        <v>8.4779999999999994E-3</v>
      </c>
    </row>
    <row r="7391" spans="1:12" ht="13.95" customHeight="1" x14ac:dyDescent="0.3">
      <c r="A7391" s="94">
        <v>43373</v>
      </c>
      <c r="B7391" s="57" t="s">
        <v>230</v>
      </c>
      <c r="C7391" s="57" t="s">
        <v>118</v>
      </c>
      <c r="D7391" s="19" t="str">
        <f t="shared" si="690"/>
        <v>Cyclicals</v>
      </c>
      <c r="E7391" s="19" t="str">
        <f t="shared" si="691"/>
        <v>Cyclicals ex-WEG &amp; Embraer</v>
      </c>
      <c r="F7391" s="100">
        <v>8.6709999999999999E-3</v>
      </c>
      <c r="G7391" s="101">
        <v>17.61</v>
      </c>
      <c r="H7391" s="98">
        <v>0.25039</v>
      </c>
      <c r="I7391" s="20">
        <f t="shared" si="692"/>
        <v>1</v>
      </c>
      <c r="J7391" s="102">
        <f t="shared" si="693"/>
        <v>4.9239068710959686E-4</v>
      </c>
      <c r="K7391" s="102">
        <f t="shared" si="694"/>
        <v>1.9664950162130951E-3</v>
      </c>
      <c r="L7391" s="96">
        <f t="shared" si="695"/>
        <v>8.6709999999999999E-3</v>
      </c>
    </row>
    <row r="7392" spans="1:12" ht="13.95" customHeight="1" x14ac:dyDescent="0.3">
      <c r="A7392" s="94">
        <v>43404</v>
      </c>
      <c r="B7392" s="57" t="s">
        <v>230</v>
      </c>
      <c r="C7392" s="57" t="s">
        <v>118</v>
      </c>
      <c r="D7392" s="19" t="str">
        <f t="shared" si="690"/>
        <v>Cyclicals</v>
      </c>
      <c r="E7392" s="19" t="str">
        <f t="shared" si="691"/>
        <v>Cyclicals ex-WEG &amp; Embraer</v>
      </c>
      <c r="F7392" s="100">
        <v>9.9500000000000005E-3</v>
      </c>
      <c r="G7392" s="101">
        <v>23.478999999999999</v>
      </c>
      <c r="H7392" s="98">
        <v>0.24415000000000001</v>
      </c>
      <c r="I7392" s="20">
        <f t="shared" si="692"/>
        <v>1</v>
      </c>
      <c r="J7392" s="102">
        <f t="shared" si="693"/>
        <v>4.2378295498104692E-4</v>
      </c>
      <c r="K7392" s="102">
        <f t="shared" si="694"/>
        <v>1.735748330866463E-3</v>
      </c>
      <c r="L7392" s="96">
        <f t="shared" si="695"/>
        <v>9.9500000000000005E-3</v>
      </c>
    </row>
    <row r="7393" spans="1:12" ht="13.95" customHeight="1" x14ac:dyDescent="0.3">
      <c r="A7393" s="94">
        <v>43434</v>
      </c>
      <c r="B7393" s="57" t="s">
        <v>230</v>
      </c>
      <c r="C7393" s="57" t="s">
        <v>118</v>
      </c>
      <c r="D7393" s="19" t="str">
        <f t="shared" si="690"/>
        <v>Cyclicals</v>
      </c>
      <c r="E7393" s="19" t="str">
        <f t="shared" si="691"/>
        <v>Cyclicals ex-WEG &amp; Embraer</v>
      </c>
      <c r="F7393" s="100">
        <v>9.1129999999999996E-3</v>
      </c>
      <c r="G7393" s="101">
        <v>21.821000000000002</v>
      </c>
      <c r="H7393" s="98">
        <v>0.24154</v>
      </c>
      <c r="I7393" s="20">
        <f t="shared" si="692"/>
        <v>1</v>
      </c>
      <c r="J7393" s="102">
        <f t="shared" si="693"/>
        <v>4.1762522340864301E-4</v>
      </c>
      <c r="K7393" s="102">
        <f t="shared" si="694"/>
        <v>1.7290106127707337E-3</v>
      </c>
      <c r="L7393" s="96">
        <f t="shared" si="695"/>
        <v>9.1129999999999996E-3</v>
      </c>
    </row>
    <row r="7394" spans="1:12" ht="13.95" customHeight="1" x14ac:dyDescent="0.3">
      <c r="A7394" s="94">
        <v>43465</v>
      </c>
      <c r="B7394" s="57" t="s">
        <v>230</v>
      </c>
      <c r="C7394" s="57" t="s">
        <v>118</v>
      </c>
      <c r="D7394" s="19" t="str">
        <f t="shared" si="690"/>
        <v>Cyclicals</v>
      </c>
      <c r="E7394" s="19" t="str">
        <f t="shared" si="691"/>
        <v>Cyclicals ex-WEG &amp; Embraer</v>
      </c>
      <c r="F7394" s="100">
        <v>1.0340999999999999E-2</v>
      </c>
      <c r="G7394" s="101">
        <v>24.039000000000001</v>
      </c>
      <c r="H7394" s="98">
        <v>0.23932</v>
      </c>
      <c r="I7394" s="20">
        <f t="shared" si="692"/>
        <v>1</v>
      </c>
      <c r="J7394" s="102">
        <f t="shared" si="693"/>
        <v>4.3017596405840503E-4</v>
      </c>
      <c r="K7394" s="102">
        <f t="shared" si="694"/>
        <v>1.7974927463580354E-3</v>
      </c>
      <c r="L7394" s="96">
        <f t="shared" si="695"/>
        <v>1.0340999999999999E-2</v>
      </c>
    </row>
    <row r="7395" spans="1:12" ht="13.95" customHeight="1" x14ac:dyDescent="0.3">
      <c r="A7395" s="94">
        <v>43496</v>
      </c>
      <c r="B7395" s="57" t="s">
        <v>230</v>
      </c>
      <c r="C7395" s="57" t="s">
        <v>118</v>
      </c>
      <c r="D7395" s="19" t="str">
        <f t="shared" si="690"/>
        <v>Cyclicals</v>
      </c>
      <c r="E7395" s="19" t="str">
        <f t="shared" si="691"/>
        <v>Cyclicals ex-WEG &amp; Embraer</v>
      </c>
      <c r="F7395" s="100">
        <v>1.0626E-2</v>
      </c>
      <c r="G7395" s="101">
        <v>26.550999999999998</v>
      </c>
      <c r="H7395" s="98">
        <v>0.21643999999999999</v>
      </c>
      <c r="I7395" s="20">
        <f t="shared" si="692"/>
        <v>1</v>
      </c>
      <c r="J7395" s="102">
        <f t="shared" si="693"/>
        <v>4.002109148431321E-4</v>
      </c>
      <c r="K7395" s="102">
        <f t="shared" si="694"/>
        <v>1.8490617022876184E-3</v>
      </c>
      <c r="L7395" s="96">
        <f t="shared" si="695"/>
        <v>1.0626E-2</v>
      </c>
    </row>
    <row r="7396" spans="1:12" ht="13.95" customHeight="1" x14ac:dyDescent="0.3">
      <c r="A7396" s="94">
        <v>43524</v>
      </c>
      <c r="B7396" s="57" t="s">
        <v>230</v>
      </c>
      <c r="C7396" s="57" t="s">
        <v>118</v>
      </c>
      <c r="D7396" s="19" t="str">
        <f t="shared" si="690"/>
        <v>Cyclicals</v>
      </c>
      <c r="E7396" s="19" t="str">
        <f t="shared" si="691"/>
        <v>Cyclicals ex-WEG &amp; Embraer</v>
      </c>
      <c r="F7396" s="100">
        <v>1.2555E-2</v>
      </c>
      <c r="G7396" s="101">
        <v>24.757999999999999</v>
      </c>
      <c r="H7396" s="98">
        <v>0.21129999999999999</v>
      </c>
      <c r="I7396" s="20">
        <f t="shared" si="692"/>
        <v>1</v>
      </c>
      <c r="J7396" s="102">
        <f t="shared" si="693"/>
        <v>5.0710881331286859E-4</v>
      </c>
      <c r="K7396" s="102">
        <f t="shared" si="694"/>
        <v>2.3999470577987158E-3</v>
      </c>
      <c r="L7396" s="96">
        <f t="shared" si="695"/>
        <v>1.2555E-2</v>
      </c>
    </row>
    <row r="7397" spans="1:12" ht="13.95" customHeight="1" x14ac:dyDescent="0.3">
      <c r="A7397" s="94">
        <v>43555</v>
      </c>
      <c r="B7397" s="57" t="s">
        <v>230</v>
      </c>
      <c r="C7397" s="57" t="s">
        <v>118</v>
      </c>
      <c r="D7397" s="19" t="str">
        <f t="shared" si="690"/>
        <v>Cyclicals</v>
      </c>
      <c r="E7397" s="19" t="str">
        <f t="shared" si="691"/>
        <v>Cyclicals ex-WEG &amp; Embraer</v>
      </c>
      <c r="F7397" s="100">
        <v>1.2045999999999999E-2</v>
      </c>
      <c r="G7397" s="101">
        <v>23.138000000000002</v>
      </c>
      <c r="H7397" s="98">
        <v>0.20945</v>
      </c>
      <c r="I7397" s="20">
        <f t="shared" si="692"/>
        <v>1</v>
      </c>
      <c r="J7397" s="102">
        <f t="shared" si="693"/>
        <v>5.2061543780793497E-4</v>
      </c>
      <c r="K7397" s="102">
        <f t="shared" si="694"/>
        <v>2.4856311186819526E-3</v>
      </c>
      <c r="L7397" s="96">
        <f t="shared" si="695"/>
        <v>1.2045999999999999E-2</v>
      </c>
    </row>
    <row r="7398" spans="1:12" ht="13.95" customHeight="1" x14ac:dyDescent="0.3">
      <c r="A7398" s="94">
        <v>43585</v>
      </c>
      <c r="B7398" s="57" t="s">
        <v>230</v>
      </c>
      <c r="C7398" s="57" t="s">
        <v>118</v>
      </c>
      <c r="D7398" s="19" t="str">
        <f t="shared" si="690"/>
        <v>Cyclicals</v>
      </c>
      <c r="E7398" s="19" t="str">
        <f t="shared" si="691"/>
        <v>Cyclicals ex-WEG &amp; Embraer</v>
      </c>
      <c r="F7398" s="100">
        <v>1.3096999999999999E-2</v>
      </c>
      <c r="G7398" s="101">
        <v>24.529</v>
      </c>
      <c r="H7398" s="98">
        <v>0.20768</v>
      </c>
      <c r="I7398" s="20">
        <f t="shared" si="692"/>
        <v>1</v>
      </c>
      <c r="J7398" s="102">
        <f t="shared" si="693"/>
        <v>5.3393941864731537E-4</v>
      </c>
      <c r="K7398" s="102">
        <f t="shared" si="694"/>
        <v>2.5709717769997848E-3</v>
      </c>
      <c r="L7398" s="96">
        <f t="shared" si="695"/>
        <v>1.3096999999999999E-2</v>
      </c>
    </row>
    <row r="7399" spans="1:12" ht="13.95" customHeight="1" x14ac:dyDescent="0.3">
      <c r="A7399" s="94">
        <v>43616</v>
      </c>
      <c r="B7399" s="57" t="s">
        <v>230</v>
      </c>
      <c r="C7399" s="57" t="s">
        <v>118</v>
      </c>
      <c r="D7399" s="19" t="str">
        <f t="shared" si="690"/>
        <v>Cyclicals</v>
      </c>
      <c r="E7399" s="19" t="str">
        <f t="shared" si="691"/>
        <v>Cyclicals ex-WEG &amp; Embraer</v>
      </c>
      <c r="F7399" s="100">
        <v>1.3287E-2</v>
      </c>
      <c r="G7399" s="101">
        <v>25.271000000000001</v>
      </c>
      <c r="H7399" s="98">
        <v>0.20655999999999999</v>
      </c>
      <c r="I7399" s="20">
        <f t="shared" si="692"/>
        <v>1</v>
      </c>
      <c r="J7399" s="102">
        <f t="shared" si="693"/>
        <v>5.2578053895769856E-4</v>
      </c>
      <c r="K7399" s="102">
        <f t="shared" si="694"/>
        <v>2.5454131436759226E-3</v>
      </c>
      <c r="L7399" s="96">
        <f t="shared" si="695"/>
        <v>1.3287E-2</v>
      </c>
    </row>
    <row r="7400" spans="1:12" ht="13.95" customHeight="1" x14ac:dyDescent="0.3">
      <c r="A7400" s="94">
        <v>43646</v>
      </c>
      <c r="B7400" s="57" t="s">
        <v>230</v>
      </c>
      <c r="C7400" s="57" t="s">
        <v>118</v>
      </c>
      <c r="D7400" s="19" t="str">
        <f t="shared" si="690"/>
        <v>Cyclicals</v>
      </c>
      <c r="E7400" s="19" t="str">
        <f t="shared" si="691"/>
        <v>Cyclicals ex-WEG &amp; Embraer</v>
      </c>
      <c r="F7400" s="100">
        <v>1.3774E-2</v>
      </c>
      <c r="G7400" s="101">
        <v>26.568000000000001</v>
      </c>
      <c r="H7400" s="98">
        <v>0.20673</v>
      </c>
      <c r="I7400" s="20">
        <f t="shared" si="692"/>
        <v>1</v>
      </c>
      <c r="J7400" s="102">
        <f t="shared" si="693"/>
        <v>5.1844323998795545E-4</v>
      </c>
      <c r="K7400" s="102">
        <f t="shared" si="694"/>
        <v>2.507827794649811E-3</v>
      </c>
      <c r="L7400" s="96">
        <f t="shared" si="695"/>
        <v>1.3774E-2</v>
      </c>
    </row>
    <row r="7401" spans="1:12" ht="13.95" customHeight="1" x14ac:dyDescent="0.3">
      <c r="A7401" s="94">
        <v>43677</v>
      </c>
      <c r="B7401" s="57" t="s">
        <v>230</v>
      </c>
      <c r="C7401" s="57" t="s">
        <v>118</v>
      </c>
      <c r="D7401" s="19" t="str">
        <f t="shared" si="690"/>
        <v>Cyclicals</v>
      </c>
      <c r="E7401" s="19" t="str">
        <f t="shared" si="691"/>
        <v>Cyclicals ex-WEG &amp; Embraer</v>
      </c>
      <c r="F7401" s="100">
        <v>1.4605E-2</v>
      </c>
      <c r="G7401" s="101">
        <v>27.741</v>
      </c>
      <c r="H7401" s="98">
        <v>0.20663999999999999</v>
      </c>
      <c r="I7401" s="20">
        <f t="shared" si="692"/>
        <v>1</v>
      </c>
      <c r="J7401" s="102">
        <f t="shared" si="693"/>
        <v>5.2647705562164305E-4</v>
      </c>
      <c r="K7401" s="102">
        <f t="shared" si="694"/>
        <v>2.5477983721527444E-3</v>
      </c>
      <c r="L7401" s="96">
        <f t="shared" si="695"/>
        <v>1.4605E-2</v>
      </c>
    </row>
    <row r="7402" spans="1:12" ht="13.95" customHeight="1" x14ac:dyDescent="0.3">
      <c r="A7402" s="94">
        <v>43708</v>
      </c>
      <c r="B7402" s="57" t="s">
        <v>230</v>
      </c>
      <c r="C7402" s="57" t="s">
        <v>118</v>
      </c>
      <c r="D7402" s="19" t="str">
        <f t="shared" si="690"/>
        <v>Cyclicals</v>
      </c>
      <c r="E7402" s="19" t="str">
        <f t="shared" si="691"/>
        <v>Cyclicals ex-WEG &amp; Embraer</v>
      </c>
      <c r="F7402" s="100">
        <v>1.5089E-2</v>
      </c>
      <c r="G7402" s="101">
        <v>28.898</v>
      </c>
      <c r="H7402" s="98">
        <v>0.20665</v>
      </c>
      <c r="I7402" s="20">
        <f t="shared" si="692"/>
        <v>1</v>
      </c>
      <c r="J7402" s="102">
        <f t="shared" si="693"/>
        <v>5.2214686137448956E-4</v>
      </c>
      <c r="K7402" s="102">
        <f t="shared" si="694"/>
        <v>2.52672083897648E-3</v>
      </c>
      <c r="L7402" s="96">
        <f t="shared" si="695"/>
        <v>1.5089E-2</v>
      </c>
    </row>
    <row r="7403" spans="1:12" ht="13.95" customHeight="1" x14ac:dyDescent="0.3">
      <c r="A7403" s="94">
        <v>43738</v>
      </c>
      <c r="B7403" s="57" t="s">
        <v>230</v>
      </c>
      <c r="C7403" s="57" t="s">
        <v>118</v>
      </c>
      <c r="D7403" s="19" t="str">
        <f t="shared" si="690"/>
        <v>Cyclicals</v>
      </c>
      <c r="E7403" s="19" t="str">
        <f t="shared" si="691"/>
        <v>Cyclicals ex-WEG &amp; Embraer</v>
      </c>
      <c r="F7403" s="100">
        <v>1.4090999999999999E-2</v>
      </c>
      <c r="G7403" s="101">
        <v>27.632000000000001</v>
      </c>
      <c r="H7403" s="98">
        <v>0.19774</v>
      </c>
      <c r="I7403" s="20">
        <f t="shared" si="692"/>
        <v>1</v>
      </c>
      <c r="J7403" s="102">
        <f t="shared" si="693"/>
        <v>5.0995222929936296E-4</v>
      </c>
      <c r="K7403" s="102">
        <f t="shared" si="694"/>
        <v>2.5789027475440628E-3</v>
      </c>
      <c r="L7403" s="96">
        <f t="shared" si="695"/>
        <v>1.4090999999999999E-2</v>
      </c>
    </row>
    <row r="7404" spans="1:12" ht="13.95" customHeight="1" x14ac:dyDescent="0.3">
      <c r="A7404" s="94">
        <v>43769</v>
      </c>
      <c r="B7404" s="57" t="s">
        <v>230</v>
      </c>
      <c r="C7404" s="57" t="s">
        <v>118</v>
      </c>
      <c r="D7404" s="19" t="str">
        <f t="shared" si="690"/>
        <v>Cyclicals</v>
      </c>
      <c r="E7404" s="19" t="str">
        <f t="shared" si="691"/>
        <v>Cyclicals ex-WEG &amp; Embraer</v>
      </c>
      <c r="F7404" s="100">
        <v>1.3103999999999999E-2</v>
      </c>
      <c r="G7404" s="101">
        <v>26.486000000000001</v>
      </c>
      <c r="H7404" s="98">
        <v>0.19495000000000001</v>
      </c>
      <c r="I7404" s="20">
        <f t="shared" si="692"/>
        <v>1</v>
      </c>
      <c r="J7404" s="102">
        <f t="shared" si="693"/>
        <v>4.9475194442346899E-4</v>
      </c>
      <c r="K7404" s="102">
        <f t="shared" si="694"/>
        <v>2.5378401868349268E-3</v>
      </c>
      <c r="L7404" s="96">
        <f t="shared" si="695"/>
        <v>1.3103999999999999E-2</v>
      </c>
    </row>
    <row r="7405" spans="1:12" ht="13.95" customHeight="1" x14ac:dyDescent="0.3">
      <c r="A7405" s="94">
        <v>43799</v>
      </c>
      <c r="B7405" s="57" t="s">
        <v>230</v>
      </c>
      <c r="C7405" s="57" t="s">
        <v>118</v>
      </c>
      <c r="D7405" s="19" t="str">
        <f t="shared" si="690"/>
        <v>Cyclicals</v>
      </c>
      <c r="E7405" s="19" t="str">
        <f t="shared" si="691"/>
        <v>Cyclicals ex-WEG &amp; Embraer</v>
      </c>
      <c r="F7405" s="100">
        <v>1.3509E-2</v>
      </c>
      <c r="G7405" s="101">
        <v>27.402000000000001</v>
      </c>
      <c r="H7405" s="98">
        <v>0.19528999999999999</v>
      </c>
      <c r="I7405" s="20">
        <f t="shared" si="692"/>
        <v>1</v>
      </c>
      <c r="J7405" s="102">
        <f t="shared" si="693"/>
        <v>4.9299321217429381E-4</v>
      </c>
      <c r="K7405" s="102">
        <f t="shared" si="694"/>
        <v>2.5244160590623885E-3</v>
      </c>
      <c r="L7405" s="96">
        <f t="shared" si="695"/>
        <v>1.3509E-2</v>
      </c>
    </row>
    <row r="7406" spans="1:12" ht="13.95" customHeight="1" x14ac:dyDescent="0.3">
      <c r="A7406" s="94">
        <v>43830</v>
      </c>
      <c r="B7406" s="57" t="s">
        <v>230</v>
      </c>
      <c r="C7406" s="57" t="s">
        <v>118</v>
      </c>
      <c r="D7406" s="19" t="str">
        <f t="shared" si="690"/>
        <v>Cyclicals</v>
      </c>
      <c r="E7406" s="19" t="str">
        <f t="shared" si="691"/>
        <v>Cyclicals ex-WEG &amp; Embraer</v>
      </c>
      <c r="F7406" s="100">
        <v>1.4066E-2</v>
      </c>
      <c r="G7406" s="101">
        <v>30.305</v>
      </c>
      <c r="H7406" s="98">
        <v>0.19145999999999999</v>
      </c>
      <c r="I7406" s="20">
        <f t="shared" si="692"/>
        <v>1</v>
      </c>
      <c r="J7406" s="102">
        <f t="shared" si="693"/>
        <v>4.6414783039102459E-4</v>
      </c>
      <c r="K7406" s="102">
        <f t="shared" si="694"/>
        <v>2.4242548333386848E-3</v>
      </c>
      <c r="L7406" s="96">
        <f t="shared" si="695"/>
        <v>1.4066E-2</v>
      </c>
    </row>
    <row r="7407" spans="1:12" ht="13.95" customHeight="1" x14ac:dyDescent="0.3">
      <c r="A7407" s="94">
        <v>43861</v>
      </c>
      <c r="B7407" s="57" t="s">
        <v>230</v>
      </c>
      <c r="C7407" s="57" t="s">
        <v>118</v>
      </c>
      <c r="D7407" s="19" t="str">
        <f t="shared" si="690"/>
        <v>Cyclicals</v>
      </c>
      <c r="E7407" s="19" t="str">
        <f t="shared" si="691"/>
        <v>Cyclicals ex-WEG &amp; Embraer</v>
      </c>
      <c r="F7407" s="100">
        <v>1.4971E-2</v>
      </c>
      <c r="G7407" s="101">
        <v>32.936999999999998</v>
      </c>
      <c r="H7407" s="98">
        <v>0.19772000000000001</v>
      </c>
      <c r="I7407" s="20">
        <f t="shared" si="692"/>
        <v>1</v>
      </c>
      <c r="J7407" s="102">
        <f t="shared" si="693"/>
        <v>4.5453441418465558E-4</v>
      </c>
      <c r="K7407" s="102">
        <f t="shared" si="694"/>
        <v>2.2988792948849665E-3</v>
      </c>
      <c r="L7407" s="96">
        <f t="shared" si="695"/>
        <v>1.4971E-2</v>
      </c>
    </row>
    <row r="7408" spans="1:12" ht="13.95" customHeight="1" x14ac:dyDescent="0.3">
      <c r="A7408" s="94">
        <v>43890</v>
      </c>
      <c r="B7408" s="57" t="s">
        <v>230</v>
      </c>
      <c r="C7408" s="57" t="s">
        <v>118</v>
      </c>
      <c r="D7408" s="19" t="str">
        <f t="shared" si="690"/>
        <v>Cyclicals</v>
      </c>
      <c r="E7408" s="19" t="str">
        <f t="shared" si="691"/>
        <v>Cyclicals ex-WEG &amp; Embraer</v>
      </c>
      <c r="F7408" s="100">
        <v>1.5140000000000001E-2</v>
      </c>
      <c r="G7408" s="101">
        <v>29.914000000000001</v>
      </c>
      <c r="H7408" s="98">
        <v>0.19824</v>
      </c>
      <c r="I7408" s="20">
        <f t="shared" si="692"/>
        <v>1</v>
      </c>
      <c r="J7408" s="102">
        <f t="shared" si="693"/>
        <v>5.0611753693922577E-4</v>
      </c>
      <c r="K7408" s="102">
        <f t="shared" si="694"/>
        <v>2.5530545648669582E-3</v>
      </c>
      <c r="L7408" s="96">
        <f t="shared" si="695"/>
        <v>1.5140000000000001E-2</v>
      </c>
    </row>
    <row r="7409" spans="1:12" ht="13.95" customHeight="1" x14ac:dyDescent="0.3">
      <c r="A7409" s="94">
        <v>43921</v>
      </c>
      <c r="B7409" s="57" t="s">
        <v>230</v>
      </c>
      <c r="C7409" s="57" t="s">
        <v>118</v>
      </c>
      <c r="D7409" s="19" t="str">
        <f t="shared" si="690"/>
        <v>Cyclicals</v>
      </c>
      <c r="E7409" s="19" t="str">
        <f t="shared" si="691"/>
        <v>Cyclicals ex-WEG &amp; Embraer</v>
      </c>
      <c r="F7409" s="100">
        <v>1.1494000000000001E-2</v>
      </c>
      <c r="G7409" s="101">
        <v>15.808</v>
      </c>
      <c r="H7409" s="98">
        <v>0.18570999999999999</v>
      </c>
      <c r="I7409" s="20">
        <f t="shared" si="692"/>
        <v>1</v>
      </c>
      <c r="J7409" s="102">
        <f t="shared" si="693"/>
        <v>7.2710020242914989E-4</v>
      </c>
      <c r="K7409" s="102">
        <f t="shared" si="694"/>
        <v>3.9152452879712991E-3</v>
      </c>
      <c r="L7409" s="96">
        <f t="shared" si="695"/>
        <v>1.1494000000000001E-2</v>
      </c>
    </row>
    <row r="7410" spans="1:12" ht="13.95" customHeight="1" x14ac:dyDescent="0.3">
      <c r="A7410" s="94">
        <v>43951</v>
      </c>
      <c r="B7410" s="57" t="s">
        <v>230</v>
      </c>
      <c r="C7410" s="57" t="s">
        <v>118</v>
      </c>
      <c r="D7410" s="19" t="str">
        <f t="shared" si="690"/>
        <v>Cyclicals</v>
      </c>
      <c r="E7410" s="19" t="str">
        <f t="shared" si="691"/>
        <v>Cyclicals ex-WEG &amp; Embraer</v>
      </c>
      <c r="F7410" s="100">
        <v>1.3946999999999999E-2</v>
      </c>
      <c r="G7410" s="101">
        <v>26.131</v>
      </c>
      <c r="H7410" s="98">
        <v>0.16506000000000001</v>
      </c>
      <c r="I7410" s="20">
        <f t="shared" si="692"/>
        <v>1</v>
      </c>
      <c r="J7410" s="102">
        <f t="shared" si="693"/>
        <v>5.3373387930044766E-4</v>
      </c>
      <c r="K7410" s="102">
        <f t="shared" si="694"/>
        <v>3.2335749382070011E-3</v>
      </c>
      <c r="L7410" s="96">
        <f t="shared" si="695"/>
        <v>1.3946999999999999E-2</v>
      </c>
    </row>
    <row r="7411" spans="1:12" ht="13.95" customHeight="1" x14ac:dyDescent="0.3">
      <c r="A7411" s="94">
        <v>43982</v>
      </c>
      <c r="B7411" s="57" t="s">
        <v>230</v>
      </c>
      <c r="C7411" s="57" t="s">
        <v>118</v>
      </c>
      <c r="D7411" s="19" t="str">
        <f t="shared" si="690"/>
        <v>Cyclicals</v>
      </c>
      <c r="E7411" s="19" t="str">
        <f t="shared" si="691"/>
        <v>Cyclicals ex-WEG &amp; Embraer</v>
      </c>
      <c r="F7411" s="100">
        <v>1.4456999999999999E-2</v>
      </c>
      <c r="G7411" s="101">
        <v>28.812000000000001</v>
      </c>
      <c r="H7411" s="98">
        <v>0.16577</v>
      </c>
      <c r="I7411" s="20">
        <f t="shared" si="692"/>
        <v>1</v>
      </c>
      <c r="J7411" s="102">
        <f t="shared" si="693"/>
        <v>5.0177009579341933E-4</v>
      </c>
      <c r="K7411" s="102">
        <f t="shared" si="694"/>
        <v>3.0269053254112282E-3</v>
      </c>
      <c r="L7411" s="96">
        <f t="shared" si="695"/>
        <v>1.4456999999999999E-2</v>
      </c>
    </row>
    <row r="7412" spans="1:12" ht="13.95" customHeight="1" x14ac:dyDescent="0.3">
      <c r="A7412" s="94">
        <v>44012</v>
      </c>
      <c r="B7412" s="57" t="s">
        <v>230</v>
      </c>
      <c r="C7412" s="57" t="s">
        <v>118</v>
      </c>
      <c r="D7412" s="19" t="str">
        <f t="shared" si="690"/>
        <v>Cyclicals</v>
      </c>
      <c r="E7412" s="19" t="str">
        <f t="shared" si="691"/>
        <v>Cyclicals ex-WEG &amp; Embraer</v>
      </c>
      <c r="F7412" s="100">
        <v>1.4107E-2</v>
      </c>
      <c r="G7412" s="101">
        <v>37.749000000000002</v>
      </c>
      <c r="H7412" s="98">
        <v>0.13872999999999999</v>
      </c>
      <c r="I7412" s="20">
        <f t="shared" si="692"/>
        <v>1</v>
      </c>
      <c r="J7412" s="102">
        <f t="shared" si="693"/>
        <v>3.737052637155951E-4</v>
      </c>
      <c r="K7412" s="102">
        <f t="shared" si="694"/>
        <v>2.6937595596885685E-3</v>
      </c>
      <c r="L7412" s="96">
        <f t="shared" si="695"/>
        <v>1.4107E-2</v>
      </c>
    </row>
    <row r="7413" spans="1:12" ht="13.95" customHeight="1" x14ac:dyDescent="0.3">
      <c r="A7413" s="94">
        <v>44043</v>
      </c>
      <c r="B7413" s="57" t="s">
        <v>230</v>
      </c>
      <c r="C7413" s="57" t="s">
        <v>118</v>
      </c>
      <c r="D7413" s="19" t="str">
        <f t="shared" si="690"/>
        <v>Cyclicals</v>
      </c>
      <c r="E7413" s="19" t="str">
        <f t="shared" si="691"/>
        <v>Cyclicals ex-WEG &amp; Embraer</v>
      </c>
      <c r="F7413" s="100">
        <v>1.6147000000000002E-2</v>
      </c>
      <c r="G7413" s="101">
        <v>44.186</v>
      </c>
      <c r="H7413" s="98">
        <v>0.14685000000000001</v>
      </c>
      <c r="I7413" s="20">
        <f t="shared" si="692"/>
        <v>1</v>
      </c>
      <c r="J7413" s="102">
        <f t="shared" si="693"/>
        <v>3.6543248992893678E-4</v>
      </c>
      <c r="K7413" s="102">
        <f t="shared" si="694"/>
        <v>2.4884745653996373E-3</v>
      </c>
      <c r="L7413" s="96">
        <f t="shared" si="695"/>
        <v>1.6147000000000002E-2</v>
      </c>
    </row>
    <row r="7414" spans="1:12" ht="13.95" customHeight="1" x14ac:dyDescent="0.3">
      <c r="A7414" s="94">
        <v>44074</v>
      </c>
      <c r="B7414" s="57" t="s">
        <v>230</v>
      </c>
      <c r="C7414" s="57" t="s">
        <v>118</v>
      </c>
      <c r="D7414" s="19" t="str">
        <f t="shared" si="690"/>
        <v>Cyclicals</v>
      </c>
      <c r="E7414" s="19" t="str">
        <f t="shared" si="691"/>
        <v>Cyclicals ex-WEG &amp; Embraer</v>
      </c>
      <c r="F7414" s="100">
        <v>1.5859999999999999E-2</v>
      </c>
      <c r="G7414" s="101">
        <v>39.859000000000002</v>
      </c>
      <c r="H7414" s="98">
        <v>0.15060999999999999</v>
      </c>
      <c r="I7414" s="20">
        <f t="shared" si="692"/>
        <v>1</v>
      </c>
      <c r="J7414" s="102">
        <f t="shared" si="693"/>
        <v>3.979026066885772E-4</v>
      </c>
      <c r="K7414" s="102">
        <f t="shared" si="694"/>
        <v>2.6419401546283593E-3</v>
      </c>
      <c r="L7414" s="96">
        <f t="shared" si="695"/>
        <v>1.5859999999999999E-2</v>
      </c>
    </row>
    <row r="7415" spans="1:12" ht="13.95" customHeight="1" x14ac:dyDescent="0.3">
      <c r="A7415" s="94">
        <v>44104</v>
      </c>
      <c r="B7415" s="57" t="s">
        <v>230</v>
      </c>
      <c r="C7415" s="57" t="s">
        <v>118</v>
      </c>
      <c r="D7415" s="19" t="str">
        <f t="shared" si="690"/>
        <v>Cyclicals</v>
      </c>
      <c r="E7415" s="19" t="str">
        <f t="shared" si="691"/>
        <v>Cyclicals ex-WEG &amp; Embraer</v>
      </c>
      <c r="F7415" s="100">
        <v>1.9473000000000001E-2</v>
      </c>
      <c r="G7415" s="101">
        <v>39.420999999999999</v>
      </c>
      <c r="H7415" s="98">
        <v>0.16120000000000001</v>
      </c>
      <c r="I7415" s="20">
        <f t="shared" si="692"/>
        <v>1</v>
      </c>
      <c r="J7415" s="102">
        <f t="shared" si="693"/>
        <v>4.9397529235686562E-4</v>
      </c>
      <c r="K7415" s="102">
        <f t="shared" si="694"/>
        <v>3.0643628558118213E-3</v>
      </c>
      <c r="L7415" s="96">
        <f t="shared" si="695"/>
        <v>1.9473000000000001E-2</v>
      </c>
    </row>
    <row r="7416" spans="1:12" ht="13.95" customHeight="1" x14ac:dyDescent="0.3">
      <c r="A7416" s="94">
        <v>44135</v>
      </c>
      <c r="B7416" s="57" t="s">
        <v>230</v>
      </c>
      <c r="C7416" s="57" t="s">
        <v>118</v>
      </c>
      <c r="D7416" s="19" t="str">
        <f t="shared" si="690"/>
        <v>Cyclicals</v>
      </c>
      <c r="E7416" s="19" t="str">
        <f t="shared" si="691"/>
        <v>Cyclicals ex-WEG &amp; Embraer</v>
      </c>
      <c r="F7416" s="100">
        <v>2.0937000000000001E-2</v>
      </c>
      <c r="G7416" s="101">
        <v>38.722000000000001</v>
      </c>
      <c r="H7416" s="98">
        <v>0.17580000000000001</v>
      </c>
      <c r="I7416" s="20">
        <f t="shared" si="692"/>
        <v>1</v>
      </c>
      <c r="J7416" s="102">
        <f t="shared" si="693"/>
        <v>5.4070037704664019E-4</v>
      </c>
      <c r="K7416" s="102">
        <f t="shared" si="694"/>
        <v>3.0756562971936299E-3</v>
      </c>
      <c r="L7416" s="96">
        <f t="shared" si="695"/>
        <v>2.0937000000000001E-2</v>
      </c>
    </row>
    <row r="7417" spans="1:12" ht="13.95" customHeight="1" x14ac:dyDescent="0.3">
      <c r="A7417" s="94">
        <v>44165</v>
      </c>
      <c r="B7417" s="57" t="s">
        <v>230</v>
      </c>
      <c r="C7417" s="57" t="s">
        <v>118</v>
      </c>
      <c r="D7417" s="19" t="str">
        <f t="shared" si="690"/>
        <v>Cyclicals</v>
      </c>
      <c r="E7417" s="19" t="str">
        <f t="shared" si="691"/>
        <v>Cyclicals ex-WEG &amp; Embraer</v>
      </c>
      <c r="F7417" s="100">
        <v>2.0029999999999999E-2</v>
      </c>
      <c r="G7417" s="101">
        <v>38.159999999999997</v>
      </c>
      <c r="H7417" s="98">
        <v>0.1988</v>
      </c>
      <c r="I7417" s="20">
        <f t="shared" si="692"/>
        <v>1</v>
      </c>
      <c r="J7417" s="102">
        <f t="shared" si="693"/>
        <v>5.2489517819706501E-4</v>
      </c>
      <c r="K7417" s="102">
        <f t="shared" si="694"/>
        <v>2.6403177977719567E-3</v>
      </c>
      <c r="L7417" s="96">
        <f t="shared" si="695"/>
        <v>2.0029999999999999E-2</v>
      </c>
    </row>
    <row r="7418" spans="1:12" ht="13.95" customHeight="1" x14ac:dyDescent="0.3">
      <c r="A7418" s="94">
        <v>44196</v>
      </c>
      <c r="B7418" s="57" t="s">
        <v>230</v>
      </c>
      <c r="C7418" s="57" t="s">
        <v>118</v>
      </c>
      <c r="D7418" s="19" t="str">
        <f t="shared" si="690"/>
        <v>Cyclicals</v>
      </c>
      <c r="E7418" s="19" t="str">
        <f t="shared" si="691"/>
        <v>Cyclicals ex-WEG &amp; Embraer</v>
      </c>
      <c r="F7418" s="100">
        <v>1.8279E-2</v>
      </c>
      <c r="G7418" s="101">
        <v>38.582000000000001</v>
      </c>
      <c r="H7418" s="98">
        <v>0.20285</v>
      </c>
      <c r="I7418" s="20">
        <f t="shared" si="692"/>
        <v>1</v>
      </c>
      <c r="J7418" s="102">
        <f t="shared" si="693"/>
        <v>4.7377015188429836E-4</v>
      </c>
      <c r="K7418" s="102">
        <f t="shared" si="694"/>
        <v>2.3355689025600116E-3</v>
      </c>
      <c r="L7418" s="96">
        <f t="shared" si="695"/>
        <v>1.8279E-2</v>
      </c>
    </row>
    <row r="7419" spans="1:12" ht="13.95" customHeight="1" x14ac:dyDescent="0.3">
      <c r="A7419" s="94">
        <v>44227</v>
      </c>
      <c r="B7419" s="57" t="s">
        <v>230</v>
      </c>
      <c r="C7419" s="57" t="s">
        <v>118</v>
      </c>
      <c r="D7419" s="19" t="str">
        <f t="shared" si="690"/>
        <v>Cyclicals</v>
      </c>
      <c r="E7419" s="19" t="str">
        <f t="shared" si="691"/>
        <v>Cyclicals ex-WEG &amp; Embraer</v>
      </c>
      <c r="F7419" s="100">
        <v>1.787E-2</v>
      </c>
      <c r="G7419" s="101">
        <v>33.554000000000002</v>
      </c>
      <c r="H7419" s="98">
        <v>0.21135000000000001</v>
      </c>
      <c r="I7419" s="20">
        <f t="shared" si="692"/>
        <v>1</v>
      </c>
      <c r="J7419" s="102">
        <f t="shared" si="693"/>
        <v>5.3257435775168381E-4</v>
      </c>
      <c r="K7419" s="102">
        <f t="shared" si="694"/>
        <v>2.5198692110323341E-3</v>
      </c>
      <c r="L7419" s="96">
        <f t="shared" si="695"/>
        <v>1.787E-2</v>
      </c>
    </row>
    <row r="7420" spans="1:12" ht="13.95" customHeight="1" x14ac:dyDescent="0.3">
      <c r="A7420" s="94">
        <v>44255</v>
      </c>
      <c r="B7420" s="57" t="s">
        <v>230</v>
      </c>
      <c r="C7420" s="57" t="s">
        <v>118</v>
      </c>
      <c r="D7420" s="19" t="str">
        <f t="shared" si="690"/>
        <v>Cyclicals</v>
      </c>
      <c r="E7420" s="19" t="str">
        <f t="shared" si="691"/>
        <v>Cyclicals ex-WEG &amp; Embraer</v>
      </c>
      <c r="F7420" s="100">
        <v>1.695E-2</v>
      </c>
      <c r="G7420" s="101">
        <v>29.754999999999999</v>
      </c>
      <c r="H7420" s="98">
        <v>0.21210999999999999</v>
      </c>
      <c r="I7420" s="20">
        <f t="shared" si="692"/>
        <v>1</v>
      </c>
      <c r="J7420" s="102">
        <f t="shared" si="693"/>
        <v>5.6965215930095787E-4</v>
      </c>
      <c r="K7420" s="102">
        <f t="shared" si="694"/>
        <v>2.6856449922255336E-3</v>
      </c>
      <c r="L7420" s="96">
        <f t="shared" si="695"/>
        <v>1.695E-2</v>
      </c>
    </row>
    <row r="7421" spans="1:12" ht="13.95" customHeight="1" x14ac:dyDescent="0.3">
      <c r="A7421" s="94">
        <v>44286</v>
      </c>
      <c r="B7421" s="57" t="s">
        <v>230</v>
      </c>
      <c r="C7421" s="57" t="s">
        <v>118</v>
      </c>
      <c r="D7421" s="19" t="str">
        <f t="shared" si="690"/>
        <v>Cyclicals</v>
      </c>
      <c r="E7421" s="19" t="str">
        <f t="shared" si="691"/>
        <v>Cyclicals ex-WEG &amp; Embraer</v>
      </c>
      <c r="F7421" s="100">
        <v>1.6590000000000001E-2</v>
      </c>
      <c r="G7421" s="101">
        <v>29.463000000000001</v>
      </c>
      <c r="H7421" s="98">
        <v>0.21712999999999999</v>
      </c>
      <c r="I7421" s="20">
        <f t="shared" si="692"/>
        <v>1</v>
      </c>
      <c r="J7421" s="102">
        <f t="shared" si="693"/>
        <v>5.6307911617961516E-4</v>
      </c>
      <c r="K7421" s="102">
        <f t="shared" si="694"/>
        <v>2.5932810582582561E-3</v>
      </c>
      <c r="L7421" s="96">
        <f t="shared" si="695"/>
        <v>1.6590000000000001E-2</v>
      </c>
    </row>
    <row r="7422" spans="1:12" ht="13.95" customHeight="1" x14ac:dyDescent="0.3">
      <c r="A7422" s="94">
        <v>44316</v>
      </c>
      <c r="B7422" s="57" t="s">
        <v>230</v>
      </c>
      <c r="C7422" s="57" t="s">
        <v>118</v>
      </c>
      <c r="D7422" s="19" t="str">
        <f t="shared" si="690"/>
        <v>Cyclicals</v>
      </c>
      <c r="E7422" s="19" t="str">
        <f t="shared" si="691"/>
        <v>Cyclicals ex-WEG &amp; Embraer</v>
      </c>
      <c r="F7422" s="100">
        <v>1.7729999999999999E-2</v>
      </c>
      <c r="G7422" s="101">
        <v>29.164999999999999</v>
      </c>
      <c r="H7422" s="98">
        <v>0.22684000000000001</v>
      </c>
      <c r="I7422" s="20">
        <f t="shared" si="692"/>
        <v>1</v>
      </c>
      <c r="J7422" s="102">
        <f t="shared" si="693"/>
        <v>6.0792045259729132E-4</v>
      </c>
      <c r="K7422" s="102">
        <f t="shared" si="694"/>
        <v>2.6799526212188825E-3</v>
      </c>
      <c r="L7422" s="96">
        <f t="shared" si="695"/>
        <v>1.7729999999999999E-2</v>
      </c>
    </row>
    <row r="7423" spans="1:12" ht="13.95" customHeight="1" x14ac:dyDescent="0.3">
      <c r="A7423" s="94">
        <v>44347</v>
      </c>
      <c r="B7423" s="57" t="s">
        <v>230</v>
      </c>
      <c r="C7423" s="57" t="s">
        <v>118</v>
      </c>
      <c r="D7423" s="19" t="str">
        <f t="shared" si="690"/>
        <v>Cyclicals</v>
      </c>
      <c r="E7423" s="19" t="str">
        <f t="shared" si="691"/>
        <v>Cyclicals ex-WEG &amp; Embraer</v>
      </c>
      <c r="F7423" s="100">
        <v>1.627E-2</v>
      </c>
      <c r="G7423" s="101">
        <v>27.198</v>
      </c>
      <c r="H7423" s="98">
        <v>0.22345999999999999</v>
      </c>
      <c r="I7423" s="20">
        <f t="shared" si="692"/>
        <v>1</v>
      </c>
      <c r="J7423" s="102">
        <f t="shared" si="693"/>
        <v>5.9820575042282521E-4</v>
      </c>
      <c r="K7423" s="102">
        <f t="shared" si="694"/>
        <v>2.677014903888057E-3</v>
      </c>
      <c r="L7423" s="96">
        <f t="shared" si="695"/>
        <v>1.627E-2</v>
      </c>
    </row>
    <row r="7424" spans="1:12" ht="13.95" customHeight="1" x14ac:dyDescent="0.3">
      <c r="A7424" s="94">
        <v>44377</v>
      </c>
      <c r="B7424" s="57" t="s">
        <v>230</v>
      </c>
      <c r="C7424" s="57" t="s">
        <v>118</v>
      </c>
      <c r="D7424" s="19" t="str">
        <f t="shared" si="690"/>
        <v>Cyclicals</v>
      </c>
      <c r="E7424" s="19" t="str">
        <f t="shared" si="691"/>
        <v>Cyclicals ex-WEG &amp; Embraer</v>
      </c>
      <c r="F7424" s="100">
        <v>1.6570000000000001E-2</v>
      </c>
      <c r="G7424" s="101">
        <v>28.027999999999999</v>
      </c>
      <c r="H7424" s="98">
        <v>0.2253</v>
      </c>
      <c r="I7424" s="20">
        <f t="shared" si="692"/>
        <v>1</v>
      </c>
      <c r="J7424" s="102">
        <f t="shared" si="693"/>
        <v>5.9119451976594845E-4</v>
      </c>
      <c r="K7424" s="102">
        <f t="shared" si="694"/>
        <v>2.6240324889744717E-3</v>
      </c>
      <c r="L7424" s="96">
        <f t="shared" si="695"/>
        <v>1.6570000000000001E-2</v>
      </c>
    </row>
    <row r="7425" spans="1:12" ht="13.95" customHeight="1" x14ac:dyDescent="0.3">
      <c r="A7425" s="94">
        <v>44408</v>
      </c>
      <c r="B7425" s="57" t="s">
        <v>230</v>
      </c>
      <c r="C7425" s="57" t="s">
        <v>118</v>
      </c>
      <c r="D7425" s="19" t="str">
        <f t="shared" si="690"/>
        <v>Cyclicals</v>
      </c>
      <c r="E7425" s="19" t="str">
        <f t="shared" si="691"/>
        <v>Cyclicals ex-WEG &amp; Embraer</v>
      </c>
      <c r="F7425" s="100">
        <v>1.6719999999999999E-2</v>
      </c>
      <c r="G7425" s="101">
        <v>27.085000000000001</v>
      </c>
      <c r="H7425" s="98">
        <v>0.22034999999999999</v>
      </c>
      <c r="I7425" s="20">
        <f t="shared" si="692"/>
        <v>1</v>
      </c>
      <c r="J7425" s="102">
        <f t="shared" si="693"/>
        <v>6.1731585748569314E-4</v>
      </c>
      <c r="K7425" s="102">
        <f t="shared" si="694"/>
        <v>2.8015242000712193E-3</v>
      </c>
      <c r="L7425" s="96">
        <f t="shared" si="695"/>
        <v>1.6719999999999999E-2</v>
      </c>
    </row>
    <row r="7426" spans="1:12" ht="13.95" customHeight="1" x14ac:dyDescent="0.3">
      <c r="A7426" s="94">
        <v>44439</v>
      </c>
      <c r="B7426" s="57" t="s">
        <v>230</v>
      </c>
      <c r="C7426" s="57" t="s">
        <v>118</v>
      </c>
      <c r="D7426" s="19" t="str">
        <f t="shared" si="690"/>
        <v>Cyclicals</v>
      </c>
      <c r="E7426" s="19" t="str">
        <f t="shared" si="691"/>
        <v>Cyclicals ex-WEG &amp; Embraer</v>
      </c>
      <c r="F7426" s="100">
        <v>1.541E-2</v>
      </c>
      <c r="G7426" s="101">
        <v>23.306999999999999</v>
      </c>
      <c r="H7426" s="98">
        <v>0.22325</v>
      </c>
      <c r="I7426" s="20">
        <f t="shared" si="692"/>
        <v>1</v>
      </c>
      <c r="J7426" s="102">
        <f t="shared" si="693"/>
        <v>6.6117475436564129E-4</v>
      </c>
      <c r="K7426" s="102">
        <f t="shared" si="694"/>
        <v>2.9615890453108234E-3</v>
      </c>
      <c r="L7426" s="96">
        <f t="shared" si="695"/>
        <v>1.541E-2</v>
      </c>
    </row>
    <row r="7427" spans="1:12" ht="13.95" customHeight="1" x14ac:dyDescent="0.3">
      <c r="A7427" s="94">
        <v>44469</v>
      </c>
      <c r="B7427" s="57" t="s">
        <v>230</v>
      </c>
      <c r="C7427" s="57" t="s">
        <v>118</v>
      </c>
      <c r="D7427" s="19" t="str">
        <f t="shared" si="690"/>
        <v>Cyclicals</v>
      </c>
      <c r="E7427" s="19" t="str">
        <f t="shared" si="691"/>
        <v>Cyclicals ex-WEG &amp; Embraer</v>
      </c>
      <c r="F7427" s="100">
        <v>1.4999999999999999E-2</v>
      </c>
      <c r="G7427" s="101">
        <v>22.460999999999999</v>
      </c>
      <c r="H7427" s="98">
        <v>0.22722999999999999</v>
      </c>
      <c r="I7427" s="20">
        <f t="shared" si="692"/>
        <v>1</v>
      </c>
      <c r="J7427" s="102">
        <f t="shared" si="693"/>
        <v>6.6782422866301595E-4</v>
      </c>
      <c r="K7427" s="102">
        <f t="shared" si="694"/>
        <v>2.9389791341944988E-3</v>
      </c>
      <c r="L7427" s="96">
        <f t="shared" si="695"/>
        <v>1.4999999999999999E-2</v>
      </c>
    </row>
    <row r="7428" spans="1:12" ht="13.95" customHeight="1" x14ac:dyDescent="0.3">
      <c r="A7428" s="94">
        <v>44500</v>
      </c>
      <c r="B7428" s="57" t="s">
        <v>230</v>
      </c>
      <c r="C7428" s="57" t="s">
        <v>118</v>
      </c>
      <c r="D7428" s="19" t="str">
        <f t="shared" si="690"/>
        <v>Cyclicals</v>
      </c>
      <c r="E7428" s="19" t="str">
        <f t="shared" si="691"/>
        <v>Cyclicals ex-WEG &amp; Embraer</v>
      </c>
      <c r="F7428" s="100">
        <v>1.353E-2</v>
      </c>
      <c r="G7428" s="101">
        <v>18.611999999999998</v>
      </c>
      <c r="H7428" s="98">
        <v>0.22542999999999999</v>
      </c>
      <c r="I7428" s="20">
        <f t="shared" si="692"/>
        <v>1</v>
      </c>
      <c r="J7428" s="102">
        <f t="shared" si="693"/>
        <v>7.2695035460992917E-4</v>
      </c>
      <c r="K7428" s="102">
        <f t="shared" si="694"/>
        <v>3.2247276520868083E-3</v>
      </c>
      <c r="L7428" s="96">
        <f t="shared" si="695"/>
        <v>1.353E-2</v>
      </c>
    </row>
    <row r="7429" spans="1:12" ht="13.95" customHeight="1" x14ac:dyDescent="0.3">
      <c r="A7429" s="94">
        <v>44530</v>
      </c>
      <c r="B7429" s="57" t="s">
        <v>230</v>
      </c>
      <c r="C7429" s="57" t="s">
        <v>118</v>
      </c>
      <c r="D7429" s="19" t="str">
        <f t="shared" ref="D7429:D7492" si="696">VLOOKUP(C7429,GicsMap,2,FALSE)</f>
        <v>Cyclicals</v>
      </c>
      <c r="E7429" s="19" t="str">
        <f t="shared" ref="E7429:E7492" si="697">IF(D7429="Cyclicals",IF(COUNTIF(GlobalList,B7429)&gt;0,"WEG &amp; Embraer","Cyclicals ex-WEG &amp; Embraer"),D7429)</f>
        <v>Cyclicals ex-WEG &amp; Embraer</v>
      </c>
      <c r="F7429" s="100">
        <v>1.5559999999999999E-2</v>
      </c>
      <c r="G7429" s="101">
        <v>20.602</v>
      </c>
      <c r="H7429" s="98">
        <v>0.22832</v>
      </c>
      <c r="I7429" s="20">
        <f t="shared" ref="I7429:I7492" si="698">IF(AND(ISNUMBER(G7429),ISNUMBER(H7429),G7429&gt;=PEmin,G7429&lt;=PEmax,H7429&gt;=ROEmin,H7429&lt;=ROEmax),1,0)</f>
        <v>1</v>
      </c>
      <c r="J7429" s="102">
        <f t="shared" ref="J7429:J7492" si="699">IF(I7429=1,F7429/G7429,0)</f>
        <v>7.5526647898262298E-4</v>
      </c>
      <c r="K7429" s="102">
        <f t="shared" ref="K7429:K7492" si="700">IF(I7429=1,J7429/H7429,0)</f>
        <v>3.3079295680738569E-3</v>
      </c>
      <c r="L7429" s="96">
        <f t="shared" ref="L7429:L7492" si="701">I7429*F7429</f>
        <v>1.5559999999999999E-2</v>
      </c>
    </row>
    <row r="7430" spans="1:12" ht="13.95" customHeight="1" x14ac:dyDescent="0.3">
      <c r="A7430" s="94">
        <v>44561</v>
      </c>
      <c r="B7430" s="57" t="s">
        <v>230</v>
      </c>
      <c r="C7430" s="57" t="s">
        <v>118</v>
      </c>
      <c r="D7430" s="19" t="str">
        <f t="shared" si="696"/>
        <v>Cyclicals</v>
      </c>
      <c r="E7430" s="19" t="str">
        <f t="shared" si="697"/>
        <v>Cyclicals ex-WEG &amp; Embraer</v>
      </c>
      <c r="F7430" s="100">
        <v>1.5769999999999999E-2</v>
      </c>
      <c r="G7430" s="101">
        <v>20.318000000000001</v>
      </c>
      <c r="H7430" s="98">
        <v>0.23815</v>
      </c>
      <c r="I7430" s="20">
        <f t="shared" si="698"/>
        <v>1</v>
      </c>
      <c r="J7430" s="102">
        <f t="shared" si="699"/>
        <v>7.7615907077468245E-4</v>
      </c>
      <c r="K7430" s="102">
        <f t="shared" si="700"/>
        <v>3.2591184999986667E-3</v>
      </c>
      <c r="L7430" s="96">
        <f t="shared" si="701"/>
        <v>1.5769999999999999E-2</v>
      </c>
    </row>
    <row r="7431" spans="1:12" ht="13.95" customHeight="1" x14ac:dyDescent="0.3">
      <c r="A7431" s="94">
        <v>44592</v>
      </c>
      <c r="B7431" s="57" t="s">
        <v>230</v>
      </c>
      <c r="C7431" s="57" t="s">
        <v>118</v>
      </c>
      <c r="D7431" s="19" t="str">
        <f t="shared" si="696"/>
        <v>Cyclicals</v>
      </c>
      <c r="E7431" s="19" t="str">
        <f t="shared" si="697"/>
        <v>Cyclicals ex-WEG &amp; Embraer</v>
      </c>
      <c r="F7431" s="100">
        <v>1.6320000000000001E-2</v>
      </c>
      <c r="G7431" s="101">
        <v>21.972999999999999</v>
      </c>
      <c r="H7431" s="98">
        <v>0.22388</v>
      </c>
      <c r="I7431" s="20">
        <f t="shared" si="698"/>
        <v>1</v>
      </c>
      <c r="J7431" s="102">
        <f t="shared" si="699"/>
        <v>7.4272971373958959E-4</v>
      </c>
      <c r="K7431" s="102">
        <f t="shared" si="700"/>
        <v>3.3175349014632374E-3</v>
      </c>
      <c r="L7431" s="96">
        <f t="shared" si="701"/>
        <v>1.6320000000000001E-2</v>
      </c>
    </row>
    <row r="7432" spans="1:12" ht="13.95" customHeight="1" x14ac:dyDescent="0.3">
      <c r="A7432" s="94">
        <v>44620</v>
      </c>
      <c r="B7432" s="57" t="s">
        <v>230</v>
      </c>
      <c r="C7432" s="57" t="s">
        <v>118</v>
      </c>
      <c r="D7432" s="19" t="str">
        <f t="shared" si="696"/>
        <v>Cyclicals</v>
      </c>
      <c r="E7432" s="19" t="str">
        <f t="shared" si="697"/>
        <v>Cyclicals ex-WEG &amp; Embraer</v>
      </c>
      <c r="F7432" s="100">
        <v>1.5859999999999999E-2</v>
      </c>
      <c r="G7432" s="101">
        <v>21.533000000000001</v>
      </c>
      <c r="H7432" s="98">
        <v>0.21407999999999999</v>
      </c>
      <c r="I7432" s="20">
        <f t="shared" si="698"/>
        <v>1</v>
      </c>
      <c r="J7432" s="102">
        <f t="shared" si="699"/>
        <v>7.365439093484418E-4</v>
      </c>
      <c r="K7432" s="102">
        <f t="shared" si="700"/>
        <v>3.440507797778596E-3</v>
      </c>
      <c r="L7432" s="96">
        <f t="shared" si="701"/>
        <v>1.5859999999999999E-2</v>
      </c>
    </row>
    <row r="7433" spans="1:12" ht="13.95" customHeight="1" x14ac:dyDescent="0.3">
      <c r="A7433" s="94">
        <v>44651</v>
      </c>
      <c r="B7433" s="57" t="s">
        <v>230</v>
      </c>
      <c r="C7433" s="57" t="s">
        <v>118</v>
      </c>
      <c r="D7433" s="19" t="str">
        <f t="shared" si="696"/>
        <v>Cyclicals</v>
      </c>
      <c r="E7433" s="19" t="str">
        <f t="shared" si="697"/>
        <v>Cyclicals ex-WEG &amp; Embraer</v>
      </c>
      <c r="F7433" s="100">
        <v>1.601E-2</v>
      </c>
      <c r="G7433" s="101">
        <v>21.390999999999998</v>
      </c>
      <c r="H7433" s="98">
        <v>0.22988</v>
      </c>
      <c r="I7433" s="20">
        <f t="shared" si="698"/>
        <v>1</v>
      </c>
      <c r="J7433" s="102">
        <f t="shared" si="699"/>
        <v>7.484456079659671E-4</v>
      </c>
      <c r="K7433" s="102">
        <f t="shared" si="700"/>
        <v>3.2558100224724515E-3</v>
      </c>
      <c r="L7433" s="96">
        <f t="shared" si="701"/>
        <v>1.601E-2</v>
      </c>
    </row>
    <row r="7434" spans="1:12" ht="13.95" customHeight="1" x14ac:dyDescent="0.3">
      <c r="A7434" s="94">
        <v>44681</v>
      </c>
      <c r="B7434" s="57" t="s">
        <v>230</v>
      </c>
      <c r="C7434" s="57" t="s">
        <v>118</v>
      </c>
      <c r="D7434" s="19" t="str">
        <f t="shared" si="696"/>
        <v>Cyclicals</v>
      </c>
      <c r="E7434" s="19" t="str">
        <f t="shared" si="697"/>
        <v>Cyclicals ex-WEG &amp; Embraer</v>
      </c>
      <c r="F7434" s="100">
        <v>1.555E-2</v>
      </c>
      <c r="G7434" s="101">
        <v>18.224</v>
      </c>
      <c r="H7434" s="98">
        <v>0.22631000000000001</v>
      </c>
      <c r="I7434" s="20">
        <f t="shared" si="698"/>
        <v>1</v>
      </c>
      <c r="J7434" s="102">
        <f t="shared" si="699"/>
        <v>8.53270412642669E-4</v>
      </c>
      <c r="K7434" s="102">
        <f t="shared" si="700"/>
        <v>3.7703610650995051E-3</v>
      </c>
      <c r="L7434" s="96">
        <f t="shared" si="701"/>
        <v>1.555E-2</v>
      </c>
    </row>
    <row r="7435" spans="1:12" ht="13.95" customHeight="1" x14ac:dyDescent="0.3">
      <c r="A7435" s="94">
        <v>44712</v>
      </c>
      <c r="B7435" s="57" t="s">
        <v>230</v>
      </c>
      <c r="C7435" s="57" t="s">
        <v>118</v>
      </c>
      <c r="D7435" s="19" t="str">
        <f t="shared" si="696"/>
        <v>Cyclicals</v>
      </c>
      <c r="E7435" s="19" t="str">
        <f t="shared" si="697"/>
        <v>Cyclicals ex-WEG &amp; Embraer</v>
      </c>
      <c r="F7435" s="100">
        <v>1.6709999999999999E-2</v>
      </c>
      <c r="G7435" s="101">
        <v>19.265000000000001</v>
      </c>
      <c r="H7435" s="98">
        <v>0.23061999999999999</v>
      </c>
      <c r="I7435" s="20">
        <f t="shared" si="698"/>
        <v>1</v>
      </c>
      <c r="J7435" s="102">
        <f t="shared" si="699"/>
        <v>8.67376070594342E-4</v>
      </c>
      <c r="K7435" s="102">
        <f t="shared" si="700"/>
        <v>3.7610617925346547E-3</v>
      </c>
      <c r="L7435" s="96">
        <f t="shared" si="701"/>
        <v>1.6709999999999999E-2</v>
      </c>
    </row>
    <row r="7436" spans="1:12" ht="13.95" customHeight="1" x14ac:dyDescent="0.3">
      <c r="A7436" s="94">
        <v>44742</v>
      </c>
      <c r="B7436" s="57" t="s">
        <v>230</v>
      </c>
      <c r="C7436" s="57" t="s">
        <v>118</v>
      </c>
      <c r="D7436" s="19" t="str">
        <f t="shared" si="696"/>
        <v>Cyclicals</v>
      </c>
      <c r="E7436" s="19" t="str">
        <f t="shared" si="697"/>
        <v>Cyclicals ex-WEG &amp; Embraer</v>
      </c>
      <c r="F7436" s="100">
        <v>1.6979999999999999E-2</v>
      </c>
      <c r="G7436" s="101">
        <v>17.492999999999999</v>
      </c>
      <c r="H7436" s="98">
        <v>0.22585</v>
      </c>
      <c r="I7436" s="20">
        <f t="shared" si="698"/>
        <v>1</v>
      </c>
      <c r="J7436" s="102">
        <f t="shared" si="699"/>
        <v>9.7067398387926595E-4</v>
      </c>
      <c r="K7436" s="102">
        <f t="shared" si="700"/>
        <v>4.2978701964988533E-3</v>
      </c>
      <c r="L7436" s="96">
        <f t="shared" si="701"/>
        <v>1.6979999999999999E-2</v>
      </c>
    </row>
    <row r="7437" spans="1:12" ht="13.95" customHeight="1" x14ac:dyDescent="0.3">
      <c r="A7437" s="94">
        <v>44773</v>
      </c>
      <c r="B7437" s="57" t="s">
        <v>230</v>
      </c>
      <c r="C7437" s="57" t="s">
        <v>118</v>
      </c>
      <c r="D7437" s="19" t="str">
        <f t="shared" si="696"/>
        <v>Cyclicals</v>
      </c>
      <c r="E7437" s="19" t="str">
        <f t="shared" si="697"/>
        <v>Cyclicals ex-WEG &amp; Embraer</v>
      </c>
      <c r="F7437" s="100">
        <v>2.2079999999999999E-2</v>
      </c>
      <c r="G7437" s="101">
        <v>17.14</v>
      </c>
      <c r="H7437" s="98">
        <v>0.22026000000000001</v>
      </c>
      <c r="I7437" s="20">
        <f t="shared" si="698"/>
        <v>1</v>
      </c>
      <c r="J7437" s="102">
        <f t="shared" si="699"/>
        <v>1.2882147024504084E-3</v>
      </c>
      <c r="K7437" s="102">
        <f t="shared" si="700"/>
        <v>5.8486093818687383E-3</v>
      </c>
      <c r="L7437" s="96">
        <f t="shared" si="701"/>
        <v>2.2079999999999999E-2</v>
      </c>
    </row>
    <row r="7438" spans="1:12" ht="13.95" customHeight="1" x14ac:dyDescent="0.3">
      <c r="A7438" s="94">
        <v>44804</v>
      </c>
      <c r="B7438" s="57" t="s">
        <v>230</v>
      </c>
      <c r="C7438" s="57" t="s">
        <v>118</v>
      </c>
      <c r="D7438" s="19" t="str">
        <f t="shared" si="696"/>
        <v>Cyclicals</v>
      </c>
      <c r="E7438" s="19" t="str">
        <f t="shared" si="697"/>
        <v>Cyclicals ex-WEG &amp; Embraer</v>
      </c>
      <c r="F7438" s="100">
        <v>2.2710000000000001E-2</v>
      </c>
      <c r="G7438" s="101">
        <v>18.510000000000002</v>
      </c>
      <c r="H7438" s="98">
        <v>0.20838000000000001</v>
      </c>
      <c r="I7438" s="20">
        <f t="shared" si="698"/>
        <v>1</v>
      </c>
      <c r="J7438" s="102">
        <f t="shared" si="699"/>
        <v>1.226904376012966E-3</v>
      </c>
      <c r="K7438" s="102">
        <f t="shared" si="700"/>
        <v>5.8878221327045106E-3</v>
      </c>
      <c r="L7438" s="96">
        <f t="shared" si="701"/>
        <v>2.2710000000000001E-2</v>
      </c>
    </row>
    <row r="7439" spans="1:12" ht="13.95" customHeight="1" x14ac:dyDescent="0.3">
      <c r="A7439" s="94">
        <v>44834</v>
      </c>
      <c r="B7439" s="57" t="s">
        <v>230</v>
      </c>
      <c r="C7439" s="57" t="s">
        <v>118</v>
      </c>
      <c r="D7439" s="19" t="str">
        <f t="shared" si="696"/>
        <v>Cyclicals</v>
      </c>
      <c r="E7439" s="19" t="str">
        <f t="shared" si="697"/>
        <v>Cyclicals ex-WEG &amp; Embraer</v>
      </c>
      <c r="F7439" s="100">
        <v>2.6349999999999998E-2</v>
      </c>
      <c r="G7439" s="101">
        <v>18.079000000000001</v>
      </c>
      <c r="H7439" s="98">
        <v>0.20843999999999999</v>
      </c>
      <c r="I7439" s="20">
        <f t="shared" si="698"/>
        <v>1</v>
      </c>
      <c r="J7439" s="102">
        <f t="shared" si="699"/>
        <v>1.4574921179268763E-3</v>
      </c>
      <c r="K7439" s="102">
        <f t="shared" si="700"/>
        <v>6.9923820664309936E-3</v>
      </c>
      <c r="L7439" s="96">
        <f t="shared" si="701"/>
        <v>2.6349999999999998E-2</v>
      </c>
    </row>
    <row r="7440" spans="1:12" ht="13.95" customHeight="1" x14ac:dyDescent="0.3">
      <c r="A7440" s="94">
        <v>44865</v>
      </c>
      <c r="B7440" s="57" t="s">
        <v>230</v>
      </c>
      <c r="C7440" s="57" t="s">
        <v>118</v>
      </c>
      <c r="D7440" s="19" t="str">
        <f t="shared" si="696"/>
        <v>Cyclicals</v>
      </c>
      <c r="E7440" s="19" t="str">
        <f t="shared" si="697"/>
        <v>Cyclicals ex-WEG &amp; Embraer</v>
      </c>
      <c r="F7440" s="100">
        <v>2.8840000000000001E-2</v>
      </c>
      <c r="G7440" s="101">
        <v>20.91</v>
      </c>
      <c r="H7440" s="98">
        <v>0.19896</v>
      </c>
      <c r="I7440" s="20">
        <f t="shared" si="698"/>
        <v>1</v>
      </c>
      <c r="J7440" s="102">
        <f t="shared" si="699"/>
        <v>1.379244380679101E-3</v>
      </c>
      <c r="K7440" s="102">
        <f t="shared" si="700"/>
        <v>6.9322697058660085E-3</v>
      </c>
      <c r="L7440" s="96">
        <f t="shared" si="701"/>
        <v>2.8840000000000001E-2</v>
      </c>
    </row>
    <row r="7441" spans="1:12" ht="13.95" customHeight="1" x14ac:dyDescent="0.3">
      <c r="A7441" s="94">
        <v>44895</v>
      </c>
      <c r="B7441" s="57" t="s">
        <v>230</v>
      </c>
      <c r="C7441" s="57" t="s">
        <v>118</v>
      </c>
      <c r="D7441" s="19" t="str">
        <f t="shared" si="696"/>
        <v>Cyclicals</v>
      </c>
      <c r="E7441" s="19" t="str">
        <f t="shared" si="697"/>
        <v>Cyclicals ex-WEG &amp; Embraer</v>
      </c>
      <c r="F7441" s="100">
        <v>2.5739999999999999E-2</v>
      </c>
      <c r="G7441" s="101">
        <v>17.920999999999999</v>
      </c>
      <c r="H7441" s="98">
        <v>0.19735</v>
      </c>
      <c r="I7441" s="20">
        <f t="shared" si="698"/>
        <v>1</v>
      </c>
      <c r="J7441" s="102">
        <f t="shared" si="699"/>
        <v>1.436303777690977E-3</v>
      </c>
      <c r="K7441" s="102">
        <f t="shared" si="700"/>
        <v>7.2779517491308697E-3</v>
      </c>
      <c r="L7441" s="96">
        <f t="shared" si="701"/>
        <v>2.5739999999999999E-2</v>
      </c>
    </row>
    <row r="7442" spans="1:12" ht="13.95" customHeight="1" x14ac:dyDescent="0.3">
      <c r="A7442" s="94">
        <v>44926</v>
      </c>
      <c r="B7442" s="57" t="s">
        <v>230</v>
      </c>
      <c r="C7442" s="57" t="s">
        <v>118</v>
      </c>
      <c r="D7442" s="19" t="str">
        <f t="shared" si="696"/>
        <v>Cyclicals</v>
      </c>
      <c r="E7442" s="19" t="str">
        <f t="shared" si="697"/>
        <v>Cyclicals ex-WEG &amp; Embraer</v>
      </c>
      <c r="F7442" s="100">
        <v>2.1160000000000002E-2</v>
      </c>
      <c r="G7442" s="101">
        <v>16.059000000000001</v>
      </c>
      <c r="H7442" s="98">
        <v>0.1769</v>
      </c>
      <c r="I7442" s="20">
        <f t="shared" si="698"/>
        <v>1</v>
      </c>
      <c r="J7442" s="102">
        <f t="shared" si="699"/>
        <v>1.3176411980820725E-3</v>
      </c>
      <c r="K7442" s="102">
        <f t="shared" si="700"/>
        <v>7.4485087511705619E-3</v>
      </c>
      <c r="L7442" s="96">
        <f t="shared" si="701"/>
        <v>2.1160000000000002E-2</v>
      </c>
    </row>
    <row r="7443" spans="1:12" ht="13.95" customHeight="1" x14ac:dyDescent="0.3">
      <c r="A7443" s="94">
        <v>44957</v>
      </c>
      <c r="B7443" s="57" t="s">
        <v>230</v>
      </c>
      <c r="C7443" s="57" t="s">
        <v>118</v>
      </c>
      <c r="D7443" s="19" t="str">
        <f t="shared" si="696"/>
        <v>Cyclicals</v>
      </c>
      <c r="E7443" s="19" t="str">
        <f t="shared" si="697"/>
        <v>Cyclicals ex-WEG &amp; Embraer</v>
      </c>
      <c r="F7443" s="100">
        <v>2.2849999999999999E-2</v>
      </c>
      <c r="G7443" s="101">
        <v>17.992999999999999</v>
      </c>
      <c r="H7443" s="98">
        <v>0.15554999999999999</v>
      </c>
      <c r="I7443" s="20">
        <f t="shared" si="698"/>
        <v>1</v>
      </c>
      <c r="J7443" s="102">
        <f t="shared" si="699"/>
        <v>1.2699383093425221E-3</v>
      </c>
      <c r="K7443" s="102">
        <f t="shared" si="700"/>
        <v>8.16418070937012E-3</v>
      </c>
      <c r="L7443" s="96">
        <f t="shared" si="701"/>
        <v>2.2849999999999999E-2</v>
      </c>
    </row>
    <row r="7444" spans="1:12" ht="13.95" customHeight="1" x14ac:dyDescent="0.3">
      <c r="A7444" s="94">
        <v>44985</v>
      </c>
      <c r="B7444" s="57" t="s">
        <v>230</v>
      </c>
      <c r="C7444" s="57" t="s">
        <v>118</v>
      </c>
      <c r="D7444" s="19" t="str">
        <f t="shared" si="696"/>
        <v>Cyclicals</v>
      </c>
      <c r="E7444" s="19" t="str">
        <f t="shared" si="697"/>
        <v>Cyclicals ex-WEG &amp; Embraer</v>
      </c>
      <c r="F7444" s="100">
        <v>2.3189999999999999E-2</v>
      </c>
      <c r="G7444" s="101">
        <v>16.623000000000001</v>
      </c>
      <c r="H7444" s="98">
        <v>0.15719</v>
      </c>
      <c r="I7444" s="20">
        <f t="shared" si="698"/>
        <v>1</v>
      </c>
      <c r="J7444" s="102">
        <f t="shared" si="699"/>
        <v>1.3950550442158453E-3</v>
      </c>
      <c r="K7444" s="102">
        <f t="shared" si="700"/>
        <v>8.8749605204901418E-3</v>
      </c>
      <c r="L7444" s="96">
        <f t="shared" si="701"/>
        <v>2.3189999999999999E-2</v>
      </c>
    </row>
    <row r="7445" spans="1:12" ht="13.95" customHeight="1" x14ac:dyDescent="0.3">
      <c r="A7445" s="94">
        <v>45016</v>
      </c>
      <c r="B7445" s="57" t="s">
        <v>230</v>
      </c>
      <c r="C7445" s="57" t="s">
        <v>118</v>
      </c>
      <c r="D7445" s="19" t="str">
        <f t="shared" si="696"/>
        <v>Cyclicals</v>
      </c>
      <c r="E7445" s="19" t="str">
        <f t="shared" si="697"/>
        <v>Cyclicals ex-WEG &amp; Embraer</v>
      </c>
      <c r="F7445" s="100">
        <v>2.316E-2</v>
      </c>
      <c r="G7445" s="101">
        <v>15.429</v>
      </c>
      <c r="H7445" s="98">
        <v>0.14651</v>
      </c>
      <c r="I7445" s="20">
        <f t="shared" si="698"/>
        <v>1</v>
      </c>
      <c r="J7445" s="102">
        <f t="shared" si="699"/>
        <v>1.5010694147384795E-3</v>
      </c>
      <c r="K7445" s="102">
        <f t="shared" si="700"/>
        <v>1.0245508257036922E-2</v>
      </c>
      <c r="L7445" s="96">
        <f t="shared" si="701"/>
        <v>2.316E-2</v>
      </c>
    </row>
    <row r="7446" spans="1:12" ht="13.95" customHeight="1" x14ac:dyDescent="0.3">
      <c r="A7446" s="94">
        <v>45046</v>
      </c>
      <c r="B7446" s="57" t="s">
        <v>230</v>
      </c>
      <c r="C7446" s="57" t="s">
        <v>118</v>
      </c>
      <c r="D7446" s="19" t="str">
        <f t="shared" si="696"/>
        <v>Cyclicals</v>
      </c>
      <c r="E7446" s="19" t="str">
        <f t="shared" si="697"/>
        <v>Cyclicals ex-WEG &amp; Embraer</v>
      </c>
      <c r="F7446" s="100">
        <v>2.4420000000000001E-2</v>
      </c>
      <c r="G7446" s="101">
        <v>16.869</v>
      </c>
      <c r="H7446" s="98">
        <v>0.14180000000000001</v>
      </c>
      <c r="I7446" s="20">
        <f t="shared" si="698"/>
        <v>1</v>
      </c>
      <c r="J7446" s="102">
        <f t="shared" si="699"/>
        <v>1.447625822514672E-3</v>
      </c>
      <c r="K7446" s="102">
        <f t="shared" si="700"/>
        <v>1.020892681604141E-2</v>
      </c>
      <c r="L7446" s="96">
        <f t="shared" si="701"/>
        <v>2.4420000000000001E-2</v>
      </c>
    </row>
    <row r="7447" spans="1:12" ht="13.95" customHeight="1" x14ac:dyDescent="0.3">
      <c r="A7447" s="94">
        <v>45077</v>
      </c>
      <c r="B7447" s="57" t="s">
        <v>230</v>
      </c>
      <c r="C7447" s="57" t="s">
        <v>118</v>
      </c>
      <c r="D7447" s="19" t="str">
        <f t="shared" si="696"/>
        <v>Cyclicals</v>
      </c>
      <c r="E7447" s="19" t="str">
        <f t="shared" si="697"/>
        <v>Cyclicals ex-WEG &amp; Embraer</v>
      </c>
      <c r="F7447" s="100">
        <v>2.5219999999999999E-2</v>
      </c>
      <c r="G7447" s="101">
        <v>17.811</v>
      </c>
      <c r="H7447" s="98">
        <v>0.13644999999999999</v>
      </c>
      <c r="I7447" s="20">
        <f t="shared" si="698"/>
        <v>1</v>
      </c>
      <c r="J7447" s="102">
        <f t="shared" si="699"/>
        <v>1.4159788894503396E-3</v>
      </c>
      <c r="K7447" s="102">
        <f t="shared" si="700"/>
        <v>1.0377272916455403E-2</v>
      </c>
      <c r="L7447" s="96">
        <f t="shared" si="701"/>
        <v>2.5219999999999999E-2</v>
      </c>
    </row>
    <row r="7448" spans="1:12" ht="13.95" customHeight="1" x14ac:dyDescent="0.3">
      <c r="A7448" s="94">
        <v>45107</v>
      </c>
      <c r="B7448" s="57" t="s">
        <v>230</v>
      </c>
      <c r="C7448" s="57" t="s">
        <v>118</v>
      </c>
      <c r="D7448" s="19" t="str">
        <f t="shared" si="696"/>
        <v>Cyclicals</v>
      </c>
      <c r="E7448" s="19" t="str">
        <f t="shared" si="697"/>
        <v>Cyclicals ex-WEG &amp; Embraer</v>
      </c>
      <c r="F7448" s="100">
        <v>2.5690000000000001E-2</v>
      </c>
      <c r="G7448" s="101">
        <v>18.631</v>
      </c>
      <c r="H7448" s="98">
        <v>0.13874</v>
      </c>
      <c r="I7448" s="20">
        <f t="shared" si="698"/>
        <v>1</v>
      </c>
      <c r="J7448" s="102">
        <f t="shared" si="699"/>
        <v>1.3788846546079116E-3</v>
      </c>
      <c r="K7448" s="102">
        <f t="shared" si="700"/>
        <v>9.9386237178024483E-3</v>
      </c>
      <c r="L7448" s="96">
        <f t="shared" si="701"/>
        <v>2.5690000000000001E-2</v>
      </c>
    </row>
    <row r="7449" spans="1:12" ht="13.95" customHeight="1" x14ac:dyDescent="0.3">
      <c r="A7449" s="94">
        <v>45138</v>
      </c>
      <c r="B7449" s="57" t="s">
        <v>230</v>
      </c>
      <c r="C7449" s="57" t="s">
        <v>118</v>
      </c>
      <c r="D7449" s="19" t="str">
        <f t="shared" si="696"/>
        <v>Cyclicals</v>
      </c>
      <c r="E7449" s="19" t="str">
        <f t="shared" si="697"/>
        <v>Cyclicals ex-WEG &amp; Embraer</v>
      </c>
      <c r="F7449" s="100">
        <v>2.6599999999999999E-2</v>
      </c>
      <c r="G7449" s="101">
        <v>18.834</v>
      </c>
      <c r="H7449" s="98">
        <v>0.13108</v>
      </c>
      <c r="I7449" s="20">
        <f t="shared" si="698"/>
        <v>1</v>
      </c>
      <c r="J7449" s="102">
        <f t="shared" si="699"/>
        <v>1.412339386216417E-3</v>
      </c>
      <c r="K7449" s="102">
        <f t="shared" si="700"/>
        <v>1.0774636757830462E-2</v>
      </c>
      <c r="L7449" s="96">
        <f t="shared" si="701"/>
        <v>2.6599999999999999E-2</v>
      </c>
    </row>
    <row r="7450" spans="1:12" ht="13.95" customHeight="1" x14ac:dyDescent="0.3">
      <c r="A7450" s="94">
        <v>45169</v>
      </c>
      <c r="B7450" s="57" t="s">
        <v>230</v>
      </c>
      <c r="C7450" s="57" t="s">
        <v>118</v>
      </c>
      <c r="D7450" s="19" t="str">
        <f t="shared" si="696"/>
        <v>Cyclicals</v>
      </c>
      <c r="E7450" s="19" t="str">
        <f t="shared" si="697"/>
        <v>Cyclicals ex-WEG &amp; Embraer</v>
      </c>
      <c r="F7450" s="100">
        <v>2.664E-2</v>
      </c>
      <c r="G7450" s="101">
        <v>17.690999999999999</v>
      </c>
      <c r="H7450" s="98">
        <v>0.13377</v>
      </c>
      <c r="I7450" s="20">
        <f t="shared" si="698"/>
        <v>1</v>
      </c>
      <c r="J7450" s="102">
        <f t="shared" si="699"/>
        <v>1.5058504324232662E-3</v>
      </c>
      <c r="K7450" s="102">
        <f t="shared" si="700"/>
        <v>1.1257011530412395E-2</v>
      </c>
      <c r="L7450" s="96">
        <f t="shared" si="701"/>
        <v>2.664E-2</v>
      </c>
    </row>
    <row r="7451" spans="1:12" ht="13.95" customHeight="1" x14ac:dyDescent="0.3">
      <c r="A7451" s="94">
        <v>45199</v>
      </c>
      <c r="B7451" s="57" t="s">
        <v>230</v>
      </c>
      <c r="C7451" s="57" t="s">
        <v>118</v>
      </c>
      <c r="D7451" s="19" t="str">
        <f t="shared" si="696"/>
        <v>Cyclicals</v>
      </c>
      <c r="E7451" s="19" t="str">
        <f t="shared" si="697"/>
        <v>Cyclicals ex-WEG &amp; Embraer</v>
      </c>
      <c r="F7451" s="100">
        <v>2.4490000000000001E-2</v>
      </c>
      <c r="G7451" s="101">
        <v>17.175999999999998</v>
      </c>
      <c r="H7451" s="98">
        <v>0.13346</v>
      </c>
      <c r="I7451" s="20">
        <f t="shared" si="698"/>
        <v>1</v>
      </c>
      <c r="J7451" s="102">
        <f t="shared" si="699"/>
        <v>1.4258267349790408E-3</v>
      </c>
      <c r="K7451" s="102">
        <f t="shared" si="700"/>
        <v>1.0683551138760983E-2</v>
      </c>
      <c r="L7451" s="96">
        <f t="shared" si="701"/>
        <v>2.4490000000000001E-2</v>
      </c>
    </row>
    <row r="7452" spans="1:12" ht="13.95" customHeight="1" x14ac:dyDescent="0.3">
      <c r="A7452" s="94">
        <v>45230</v>
      </c>
      <c r="B7452" s="57" t="s">
        <v>230</v>
      </c>
      <c r="C7452" s="57" t="s">
        <v>118</v>
      </c>
      <c r="D7452" s="19" t="str">
        <f t="shared" si="696"/>
        <v>Cyclicals</v>
      </c>
      <c r="E7452" s="19" t="str">
        <f t="shared" si="697"/>
        <v>Cyclicals ex-WEG &amp; Embraer</v>
      </c>
      <c r="F7452" s="100">
        <v>2.1930000000000002E-2</v>
      </c>
      <c r="G7452" s="101">
        <v>14.378</v>
      </c>
      <c r="H7452" s="98">
        <v>0.13494</v>
      </c>
      <c r="I7452" s="20">
        <f t="shared" si="698"/>
        <v>1</v>
      </c>
      <c r="J7452" s="102">
        <f t="shared" si="699"/>
        <v>1.5252469049937406E-3</v>
      </c>
      <c r="K7452" s="102">
        <f t="shared" si="700"/>
        <v>1.130314884388425E-2</v>
      </c>
      <c r="L7452" s="96">
        <f t="shared" si="701"/>
        <v>2.1930000000000002E-2</v>
      </c>
    </row>
    <row r="7453" spans="1:12" ht="13.95" customHeight="1" x14ac:dyDescent="0.3">
      <c r="A7453" s="94">
        <v>45260</v>
      </c>
      <c r="B7453" s="57" t="s">
        <v>230</v>
      </c>
      <c r="C7453" s="57" t="s">
        <v>118</v>
      </c>
      <c r="D7453" s="19" t="str">
        <f t="shared" si="696"/>
        <v>Cyclicals</v>
      </c>
      <c r="E7453" s="19" t="str">
        <f t="shared" si="697"/>
        <v>Cyclicals ex-WEG &amp; Embraer</v>
      </c>
      <c r="F7453" s="100">
        <v>2.324E-2</v>
      </c>
      <c r="G7453" s="101">
        <v>16.422999999999998</v>
      </c>
      <c r="H7453" s="98">
        <v>0.14030999999999999</v>
      </c>
      <c r="I7453" s="20">
        <f t="shared" si="698"/>
        <v>1</v>
      </c>
      <c r="J7453" s="102">
        <f t="shared" si="699"/>
        <v>1.4150885952627413E-3</v>
      </c>
      <c r="K7453" s="102">
        <f t="shared" si="700"/>
        <v>1.008544362670331E-2</v>
      </c>
      <c r="L7453" s="96">
        <f t="shared" si="701"/>
        <v>2.324E-2</v>
      </c>
    </row>
    <row r="7454" spans="1:12" ht="13.95" customHeight="1" x14ac:dyDescent="0.3">
      <c r="A7454" s="94">
        <v>45291</v>
      </c>
      <c r="B7454" s="57" t="s">
        <v>230</v>
      </c>
      <c r="C7454" s="57" t="s">
        <v>118</v>
      </c>
      <c r="D7454" s="19" t="str">
        <f t="shared" si="696"/>
        <v>Cyclicals</v>
      </c>
      <c r="E7454" s="19" t="str">
        <f t="shared" si="697"/>
        <v>Cyclicals ex-WEG &amp; Embraer</v>
      </c>
      <c r="F7454" s="100">
        <v>2.3720000000000001E-2</v>
      </c>
      <c r="G7454" s="101">
        <v>16.600999999999999</v>
      </c>
      <c r="H7454" s="98">
        <v>0.14457999999999999</v>
      </c>
      <c r="I7454" s="20">
        <f t="shared" si="698"/>
        <v>1</v>
      </c>
      <c r="J7454" s="102">
        <f t="shared" si="699"/>
        <v>1.4288295885790015E-3</v>
      </c>
      <c r="K7454" s="102">
        <f t="shared" si="700"/>
        <v>9.8826226904067064E-3</v>
      </c>
      <c r="L7454" s="96">
        <f t="shared" si="701"/>
        <v>2.3720000000000001E-2</v>
      </c>
    </row>
    <row r="7455" spans="1:12" ht="13.95" customHeight="1" x14ac:dyDescent="0.3">
      <c r="A7455" s="94">
        <v>45322</v>
      </c>
      <c r="B7455" s="57" t="s">
        <v>230</v>
      </c>
      <c r="C7455" s="57" t="s">
        <v>118</v>
      </c>
      <c r="D7455" s="19" t="str">
        <f t="shared" si="696"/>
        <v>Cyclicals</v>
      </c>
      <c r="E7455" s="19" t="str">
        <f t="shared" si="697"/>
        <v>Cyclicals ex-WEG &amp; Embraer</v>
      </c>
      <c r="F7455" s="100">
        <v>2.12E-2</v>
      </c>
      <c r="G7455" s="101">
        <v>14.028</v>
      </c>
      <c r="H7455" s="98">
        <v>0.14401</v>
      </c>
      <c r="I7455" s="20">
        <f t="shared" si="698"/>
        <v>1</v>
      </c>
      <c r="J7455" s="102">
        <f t="shared" si="699"/>
        <v>1.5112631879098943E-3</v>
      </c>
      <c r="K7455" s="102">
        <f t="shared" si="700"/>
        <v>1.0494154488645888E-2</v>
      </c>
      <c r="L7455" s="96">
        <f t="shared" si="701"/>
        <v>2.12E-2</v>
      </c>
    </row>
    <row r="7456" spans="1:12" ht="13.95" customHeight="1" x14ac:dyDescent="0.3">
      <c r="A7456" s="94">
        <v>45351</v>
      </c>
      <c r="B7456" s="57" t="s">
        <v>230</v>
      </c>
      <c r="C7456" s="57" t="s">
        <v>118</v>
      </c>
      <c r="D7456" s="19" t="str">
        <f t="shared" si="696"/>
        <v>Cyclicals</v>
      </c>
      <c r="E7456" s="19" t="str">
        <f t="shared" si="697"/>
        <v>Cyclicals ex-WEG &amp; Embraer</v>
      </c>
      <c r="F7456" s="100">
        <v>2.0639999999999999E-2</v>
      </c>
      <c r="G7456" s="101">
        <v>14.138999999999999</v>
      </c>
      <c r="H7456" s="98">
        <v>0.14002999999999999</v>
      </c>
      <c r="I7456" s="20">
        <f t="shared" si="698"/>
        <v>1</v>
      </c>
      <c r="J7456" s="102">
        <f t="shared" si="699"/>
        <v>1.45979206450244E-3</v>
      </c>
      <c r="K7456" s="102">
        <f t="shared" si="700"/>
        <v>1.0424852278100694E-2</v>
      </c>
      <c r="L7456" s="96">
        <f t="shared" si="701"/>
        <v>2.0639999999999999E-2</v>
      </c>
    </row>
    <row r="7457" spans="1:12" ht="13.95" customHeight="1" x14ac:dyDescent="0.3">
      <c r="A7457" s="94">
        <v>45382</v>
      </c>
      <c r="B7457" s="57" t="s">
        <v>230</v>
      </c>
      <c r="C7457" s="57" t="s">
        <v>118</v>
      </c>
      <c r="D7457" s="19" t="str">
        <f t="shared" si="696"/>
        <v>Cyclicals</v>
      </c>
      <c r="E7457" s="19" t="str">
        <f t="shared" si="697"/>
        <v>Cyclicals ex-WEG &amp; Embraer</v>
      </c>
      <c r="F7457" s="100">
        <v>2.1600000000000001E-2</v>
      </c>
      <c r="G7457" s="101">
        <v>14.305999999999999</v>
      </c>
      <c r="H7457" s="98">
        <v>0.13880000000000001</v>
      </c>
      <c r="I7457" s="20">
        <f t="shared" si="698"/>
        <v>1</v>
      </c>
      <c r="J7457" s="102">
        <f t="shared" si="699"/>
        <v>1.5098560044736475E-3</v>
      </c>
      <c r="K7457" s="102">
        <f t="shared" si="700"/>
        <v>1.0877925104276999E-2</v>
      </c>
      <c r="L7457" s="96">
        <f t="shared" si="701"/>
        <v>2.1600000000000001E-2</v>
      </c>
    </row>
    <row r="7458" spans="1:12" ht="13.95" customHeight="1" x14ac:dyDescent="0.3">
      <c r="A7458" s="94">
        <v>45412</v>
      </c>
      <c r="B7458" s="57" t="s">
        <v>230</v>
      </c>
      <c r="C7458" s="57" t="s">
        <v>118</v>
      </c>
      <c r="D7458" s="19" t="str">
        <f t="shared" si="696"/>
        <v>Cyclicals</v>
      </c>
      <c r="E7458" s="19" t="str">
        <f t="shared" si="697"/>
        <v>Cyclicals ex-WEG &amp; Embraer</v>
      </c>
      <c r="F7458" s="100">
        <v>1.985E-2</v>
      </c>
      <c r="G7458" s="101">
        <v>13.04</v>
      </c>
      <c r="H7458" s="98">
        <v>0.13686000000000001</v>
      </c>
      <c r="I7458" s="20">
        <f t="shared" si="698"/>
        <v>1</v>
      </c>
      <c r="J7458" s="102">
        <f t="shared" si="699"/>
        <v>1.522239263803681E-3</v>
      </c>
      <c r="K7458" s="102">
        <f t="shared" si="700"/>
        <v>1.1122601664501542E-2</v>
      </c>
      <c r="L7458" s="96">
        <f t="shared" si="701"/>
        <v>1.985E-2</v>
      </c>
    </row>
    <row r="7459" spans="1:12" ht="13.95" customHeight="1" x14ac:dyDescent="0.3">
      <c r="A7459" s="94">
        <v>45443</v>
      </c>
      <c r="B7459" s="57" t="s">
        <v>230</v>
      </c>
      <c r="C7459" s="57" t="s">
        <v>118</v>
      </c>
      <c r="D7459" s="19" t="str">
        <f t="shared" si="696"/>
        <v>Cyclicals</v>
      </c>
      <c r="E7459" s="19" t="str">
        <f t="shared" si="697"/>
        <v>Cyclicals ex-WEG &amp; Embraer</v>
      </c>
      <c r="F7459" s="100">
        <v>1.806E-2</v>
      </c>
      <c r="G7459" s="101">
        <v>11.471</v>
      </c>
      <c r="H7459" s="98">
        <v>0.13499</v>
      </c>
      <c r="I7459" s="20">
        <f t="shared" si="698"/>
        <v>1</v>
      </c>
      <c r="J7459" s="102">
        <f t="shared" si="699"/>
        <v>1.5744050213582076E-3</v>
      </c>
      <c r="K7459" s="102">
        <f t="shared" si="700"/>
        <v>1.1663123352531356E-2</v>
      </c>
      <c r="L7459" s="96">
        <f t="shared" si="701"/>
        <v>1.806E-2</v>
      </c>
    </row>
    <row r="7460" spans="1:12" ht="13.95" customHeight="1" x14ac:dyDescent="0.3">
      <c r="A7460" s="94">
        <v>45473</v>
      </c>
      <c r="B7460" s="57" t="s">
        <v>230</v>
      </c>
      <c r="C7460" s="57" t="s">
        <v>118</v>
      </c>
      <c r="D7460" s="19" t="str">
        <f t="shared" si="696"/>
        <v>Cyclicals</v>
      </c>
      <c r="E7460" s="19" t="str">
        <f t="shared" si="697"/>
        <v>Cyclicals ex-WEG &amp; Embraer</v>
      </c>
      <c r="F7460" s="100">
        <v>1.78E-2</v>
      </c>
      <c r="G7460" s="101">
        <v>11.215</v>
      </c>
      <c r="H7460" s="98">
        <v>0.13553000000000001</v>
      </c>
      <c r="I7460" s="20">
        <f t="shared" si="698"/>
        <v>1</v>
      </c>
      <c r="J7460" s="102">
        <f t="shared" si="699"/>
        <v>1.5871600534997771E-3</v>
      </c>
      <c r="K7460" s="102">
        <f t="shared" si="700"/>
        <v>1.171076553899341E-2</v>
      </c>
      <c r="L7460" s="96">
        <f t="shared" si="701"/>
        <v>1.78E-2</v>
      </c>
    </row>
    <row r="7461" spans="1:12" ht="13.95" customHeight="1" x14ac:dyDescent="0.3">
      <c r="A7461" s="94">
        <v>45504</v>
      </c>
      <c r="B7461" s="57" t="s">
        <v>230</v>
      </c>
      <c r="C7461" s="57" t="s">
        <v>118</v>
      </c>
      <c r="D7461" s="19" t="str">
        <f t="shared" si="696"/>
        <v>Cyclicals</v>
      </c>
      <c r="E7461" s="19" t="str">
        <f t="shared" si="697"/>
        <v>Cyclicals ex-WEG &amp; Embraer</v>
      </c>
      <c r="F7461" s="100">
        <v>1.7899999999999999E-2</v>
      </c>
      <c r="G7461" s="101">
        <v>11.85</v>
      </c>
      <c r="H7461" s="98">
        <v>0.13411999999999999</v>
      </c>
      <c r="I7461" s="20">
        <f t="shared" si="698"/>
        <v>1</v>
      </c>
      <c r="J7461" s="102">
        <f t="shared" si="699"/>
        <v>1.5105485232067509E-3</v>
      </c>
      <c r="K7461" s="102">
        <f t="shared" si="700"/>
        <v>1.1262664205239718E-2</v>
      </c>
      <c r="L7461" s="96">
        <f t="shared" si="701"/>
        <v>1.7899999999999999E-2</v>
      </c>
    </row>
    <row r="7462" spans="1:12" ht="13.95" customHeight="1" x14ac:dyDescent="0.3">
      <c r="A7462" s="94">
        <v>45535</v>
      </c>
      <c r="B7462" s="57" t="s">
        <v>230</v>
      </c>
      <c r="C7462" s="57" t="s">
        <v>118</v>
      </c>
      <c r="D7462" s="19" t="str">
        <f t="shared" si="696"/>
        <v>Cyclicals</v>
      </c>
      <c r="E7462" s="19" t="str">
        <f t="shared" si="697"/>
        <v>Cyclicals ex-WEG &amp; Embraer</v>
      </c>
      <c r="F7462" s="100">
        <v>1.8020000000000001E-2</v>
      </c>
      <c r="G7462" s="101">
        <v>13.682</v>
      </c>
      <c r="H7462" s="98">
        <v>0.10713</v>
      </c>
      <c r="I7462" s="20">
        <f t="shared" si="698"/>
        <v>1</v>
      </c>
      <c r="J7462" s="102">
        <f t="shared" si="699"/>
        <v>1.3170589095161526E-3</v>
      </c>
      <c r="K7462" s="102">
        <f t="shared" si="700"/>
        <v>1.2294025105163376E-2</v>
      </c>
      <c r="L7462" s="96">
        <f t="shared" si="701"/>
        <v>1.8020000000000001E-2</v>
      </c>
    </row>
    <row r="7463" spans="1:12" ht="13.95" customHeight="1" x14ac:dyDescent="0.3">
      <c r="A7463" s="94">
        <v>45565</v>
      </c>
      <c r="B7463" s="57" t="s">
        <v>230</v>
      </c>
      <c r="C7463" s="57" t="s">
        <v>118</v>
      </c>
      <c r="D7463" s="19" t="str">
        <f t="shared" si="696"/>
        <v>Cyclicals</v>
      </c>
      <c r="E7463" s="19" t="str">
        <f t="shared" si="697"/>
        <v>Cyclicals ex-WEG &amp; Embraer</v>
      </c>
      <c r="F7463" s="100">
        <v>1.8460000000000001E-2</v>
      </c>
      <c r="G7463" s="101">
        <v>13.589</v>
      </c>
      <c r="H7463" s="98">
        <v>0.11421000000000001</v>
      </c>
      <c r="I7463" s="20">
        <f t="shared" si="698"/>
        <v>1</v>
      </c>
      <c r="J7463" s="102">
        <f t="shared" si="699"/>
        <v>1.3584516888659945E-3</v>
      </c>
      <c r="K7463" s="102">
        <f t="shared" si="700"/>
        <v>1.189433227270812E-2</v>
      </c>
      <c r="L7463" s="96">
        <f t="shared" si="701"/>
        <v>1.8460000000000001E-2</v>
      </c>
    </row>
    <row r="7464" spans="1:12" ht="13.95" customHeight="1" x14ac:dyDescent="0.3">
      <c r="A7464" s="94">
        <v>45596</v>
      </c>
      <c r="B7464" s="57" t="s">
        <v>230</v>
      </c>
      <c r="C7464" s="57" t="s">
        <v>118</v>
      </c>
      <c r="D7464" s="19" t="str">
        <f t="shared" si="696"/>
        <v>Cyclicals</v>
      </c>
      <c r="E7464" s="19" t="str">
        <f t="shared" si="697"/>
        <v>Cyclicals ex-WEG &amp; Embraer</v>
      </c>
      <c r="F7464" s="100">
        <v>1.9230000000000001E-2</v>
      </c>
      <c r="G7464" s="101">
        <v>12.874000000000001</v>
      </c>
      <c r="H7464" s="98">
        <v>0.12274</v>
      </c>
      <c r="I7464" s="20">
        <f t="shared" si="698"/>
        <v>1</v>
      </c>
      <c r="J7464" s="102">
        <f t="shared" si="699"/>
        <v>1.4937082491844026E-3</v>
      </c>
      <c r="K7464" s="102">
        <f t="shared" si="700"/>
        <v>1.2169694062118319E-2</v>
      </c>
      <c r="L7464" s="96">
        <f t="shared" si="701"/>
        <v>1.9230000000000001E-2</v>
      </c>
    </row>
    <row r="7465" spans="1:12" ht="13.95" customHeight="1" x14ac:dyDescent="0.3">
      <c r="A7465" s="94">
        <v>45626</v>
      </c>
      <c r="B7465" s="57" t="s">
        <v>230</v>
      </c>
      <c r="C7465" s="57" t="s">
        <v>118</v>
      </c>
      <c r="D7465" s="19" t="str">
        <f t="shared" si="696"/>
        <v>Cyclicals</v>
      </c>
      <c r="E7465" s="19" t="str">
        <f t="shared" si="697"/>
        <v>Cyclicals ex-WEG &amp; Embraer</v>
      </c>
      <c r="F7465" s="100">
        <v>1.779E-2</v>
      </c>
      <c r="G7465" s="101">
        <v>10.859</v>
      </c>
      <c r="H7465" s="98">
        <v>0.12637000000000001</v>
      </c>
      <c r="I7465" s="20">
        <f t="shared" si="698"/>
        <v>1</v>
      </c>
      <c r="J7465" s="102">
        <f t="shared" si="699"/>
        <v>1.638272400773552E-3</v>
      </c>
      <c r="K7465" s="102">
        <f t="shared" si="700"/>
        <v>1.2964092749652227E-2</v>
      </c>
      <c r="L7465" s="96">
        <f t="shared" si="701"/>
        <v>1.779E-2</v>
      </c>
    </row>
    <row r="7466" spans="1:12" ht="13.95" customHeight="1" x14ac:dyDescent="0.3">
      <c r="A7466" s="94">
        <v>45657</v>
      </c>
      <c r="B7466" s="57" t="s">
        <v>230</v>
      </c>
      <c r="C7466" s="57" t="s">
        <v>118</v>
      </c>
      <c r="D7466" s="19" t="str">
        <f t="shared" si="696"/>
        <v>Cyclicals</v>
      </c>
      <c r="E7466" s="19" t="str">
        <f t="shared" si="697"/>
        <v>Cyclicals ex-WEG &amp; Embraer</v>
      </c>
      <c r="F7466" s="100">
        <v>1.6209999999999999E-2</v>
      </c>
      <c r="G7466" s="101">
        <v>9.093</v>
      </c>
      <c r="H7466" s="98">
        <v>0.13250000000000001</v>
      </c>
      <c r="I7466" s="20">
        <f t="shared" si="698"/>
        <v>1</v>
      </c>
      <c r="J7466" s="102">
        <f t="shared" si="699"/>
        <v>1.7826899813042998E-3</v>
      </c>
      <c r="K7466" s="102">
        <f t="shared" si="700"/>
        <v>1.3454264009843772E-2</v>
      </c>
      <c r="L7466" s="96">
        <f t="shared" si="701"/>
        <v>1.6209999999999999E-2</v>
      </c>
    </row>
    <row r="7467" spans="1:12" ht="13.95" customHeight="1" x14ac:dyDescent="0.3">
      <c r="A7467" s="94">
        <v>45688</v>
      </c>
      <c r="B7467" s="57" t="s">
        <v>230</v>
      </c>
      <c r="C7467" s="57" t="s">
        <v>118</v>
      </c>
      <c r="D7467" s="19" t="str">
        <f t="shared" si="696"/>
        <v>Cyclicals</v>
      </c>
      <c r="E7467" s="19" t="str">
        <f t="shared" si="697"/>
        <v>Cyclicals ex-WEG &amp; Embraer</v>
      </c>
      <c r="F7467" s="100">
        <v>1.453E-2</v>
      </c>
      <c r="G7467" s="101">
        <v>8.6470000000000002</v>
      </c>
      <c r="H7467" s="98">
        <v>0.13142000000000001</v>
      </c>
      <c r="I7467" s="20">
        <f t="shared" si="698"/>
        <v>1</v>
      </c>
      <c r="J7467" s="102">
        <f t="shared" si="699"/>
        <v>1.6803515670174626E-3</v>
      </c>
      <c r="K7467" s="102">
        <f t="shared" si="700"/>
        <v>1.2786117539320213E-2</v>
      </c>
      <c r="L7467" s="96">
        <f t="shared" si="701"/>
        <v>1.453E-2</v>
      </c>
    </row>
    <row r="7468" spans="1:12" ht="13.95" customHeight="1" x14ac:dyDescent="0.3">
      <c r="A7468" s="94">
        <v>45716</v>
      </c>
      <c r="B7468" s="57" t="s">
        <v>230</v>
      </c>
      <c r="C7468" s="57" t="s">
        <v>118</v>
      </c>
      <c r="D7468" s="19" t="str">
        <f t="shared" si="696"/>
        <v>Cyclicals</v>
      </c>
      <c r="E7468" s="19" t="str">
        <f t="shared" si="697"/>
        <v>Cyclicals ex-WEG &amp; Embraer</v>
      </c>
      <c r="F7468" s="100">
        <v>1.3679999999999999E-2</v>
      </c>
      <c r="G7468" s="101">
        <v>7.8070000000000004</v>
      </c>
      <c r="H7468" s="98">
        <v>0.13125999999999999</v>
      </c>
      <c r="I7468" s="20">
        <f t="shared" si="698"/>
        <v>1</v>
      </c>
      <c r="J7468" s="102">
        <f t="shared" si="699"/>
        <v>1.7522736006148328E-3</v>
      </c>
      <c r="K7468" s="102">
        <f t="shared" si="700"/>
        <v>1.3349638889340492E-2</v>
      </c>
      <c r="L7468" s="96">
        <f t="shared" si="701"/>
        <v>1.3679999999999999E-2</v>
      </c>
    </row>
    <row r="7469" spans="1:12" ht="13.95" customHeight="1" x14ac:dyDescent="0.3">
      <c r="A7469" s="94">
        <v>45747</v>
      </c>
      <c r="B7469" s="57" t="s">
        <v>230</v>
      </c>
      <c r="C7469" s="57" t="s">
        <v>118</v>
      </c>
      <c r="D7469" s="19" t="str">
        <f t="shared" si="696"/>
        <v>Cyclicals</v>
      </c>
      <c r="E7469" s="19" t="str">
        <f t="shared" si="697"/>
        <v>Cyclicals ex-WEG &amp; Embraer</v>
      </c>
      <c r="F7469" s="100">
        <v>1.554E-2</v>
      </c>
      <c r="G7469" s="101">
        <v>9.6289999999999996</v>
      </c>
      <c r="H7469" s="98">
        <v>0.12736</v>
      </c>
      <c r="I7469" s="20">
        <f t="shared" si="698"/>
        <v>1</v>
      </c>
      <c r="J7469" s="102">
        <f t="shared" si="699"/>
        <v>1.6138747533492575E-3</v>
      </c>
      <c r="K7469" s="102">
        <f t="shared" si="700"/>
        <v>1.2671755286975953E-2</v>
      </c>
      <c r="L7469" s="96">
        <f t="shared" si="701"/>
        <v>1.554E-2</v>
      </c>
    </row>
    <row r="7470" spans="1:12" ht="13.95" customHeight="1" x14ac:dyDescent="0.3">
      <c r="A7470" s="94">
        <v>45777</v>
      </c>
      <c r="B7470" s="57" t="s">
        <v>230</v>
      </c>
      <c r="C7470" s="57" t="s">
        <v>118</v>
      </c>
      <c r="D7470" s="19" t="str">
        <f t="shared" si="696"/>
        <v>Cyclicals</v>
      </c>
      <c r="E7470" s="19" t="str">
        <f t="shared" si="697"/>
        <v>Cyclicals ex-WEG &amp; Embraer</v>
      </c>
      <c r="F7470" s="100">
        <v>1.9310000000000001E-2</v>
      </c>
      <c r="G7470" s="101">
        <v>11.974</v>
      </c>
      <c r="H7470" s="98">
        <v>0.12987000000000001</v>
      </c>
      <c r="I7470" s="20">
        <f t="shared" si="698"/>
        <v>1</v>
      </c>
      <c r="J7470" s="102">
        <f t="shared" si="699"/>
        <v>1.6126607649908135E-3</v>
      </c>
      <c r="K7470" s="102">
        <f t="shared" si="700"/>
        <v>1.241750030792957E-2</v>
      </c>
      <c r="L7470" s="96">
        <f t="shared" si="701"/>
        <v>1.9310000000000001E-2</v>
      </c>
    </row>
    <row r="7471" spans="1:12" ht="13.95" customHeight="1" x14ac:dyDescent="0.3">
      <c r="A7471" s="94">
        <v>45808</v>
      </c>
      <c r="B7471" s="57" t="s">
        <v>230</v>
      </c>
      <c r="C7471" s="57" t="s">
        <v>118</v>
      </c>
      <c r="D7471" s="19" t="str">
        <f t="shared" si="696"/>
        <v>Cyclicals</v>
      </c>
      <c r="E7471" s="19" t="str">
        <f t="shared" si="697"/>
        <v>Cyclicals ex-WEG &amp; Embraer</v>
      </c>
      <c r="F7471" s="100">
        <v>1.8890000000000001E-2</v>
      </c>
      <c r="G7471" s="101">
        <v>11.401999999999999</v>
      </c>
      <c r="H7471" s="98">
        <v>0.14158000000000001</v>
      </c>
      <c r="I7471" s="20">
        <f t="shared" si="698"/>
        <v>1</v>
      </c>
      <c r="J7471" s="102">
        <f t="shared" si="699"/>
        <v>1.6567268900192951E-3</v>
      </c>
      <c r="K7471" s="102">
        <f t="shared" si="700"/>
        <v>1.1701701441017764E-2</v>
      </c>
      <c r="L7471" s="96">
        <f t="shared" si="701"/>
        <v>1.8890000000000001E-2</v>
      </c>
    </row>
    <row r="7472" spans="1:12" ht="13.95" customHeight="1" x14ac:dyDescent="0.3">
      <c r="A7472" s="94">
        <v>45838</v>
      </c>
      <c r="B7472" s="57" t="s">
        <v>230</v>
      </c>
      <c r="C7472" s="57" t="s">
        <v>118</v>
      </c>
      <c r="D7472" s="19" t="str">
        <f t="shared" si="696"/>
        <v>Cyclicals</v>
      </c>
      <c r="E7472" s="19" t="str">
        <f t="shared" si="697"/>
        <v>Cyclicals ex-WEG &amp; Embraer</v>
      </c>
      <c r="F7472" s="100">
        <v>1.8069999999999999E-2</v>
      </c>
      <c r="G7472" s="101">
        <v>10.499000000000001</v>
      </c>
      <c r="H7472" s="98">
        <v>0.14233000000000001</v>
      </c>
      <c r="I7472" s="20">
        <f t="shared" si="698"/>
        <v>1</v>
      </c>
      <c r="J7472" s="102">
        <f t="shared" si="699"/>
        <v>1.7211162967901703E-3</v>
      </c>
      <c r="K7472" s="102">
        <f t="shared" si="700"/>
        <v>1.2092435163283708E-2</v>
      </c>
      <c r="L7472" s="96">
        <f t="shared" si="701"/>
        <v>1.8069999999999999E-2</v>
      </c>
    </row>
    <row r="7473" spans="1:12" ht="13.95" customHeight="1" x14ac:dyDescent="0.3">
      <c r="A7473" s="94">
        <v>45869</v>
      </c>
      <c r="B7473" s="57" t="s">
        <v>230</v>
      </c>
      <c r="C7473" s="57" t="s">
        <v>118</v>
      </c>
      <c r="D7473" s="19" t="str">
        <f t="shared" si="696"/>
        <v>Cyclicals</v>
      </c>
      <c r="E7473" s="19" t="str">
        <f t="shared" si="697"/>
        <v>Cyclicals ex-WEG &amp; Embraer</v>
      </c>
      <c r="F7473" s="100">
        <v>1.6119999999999999E-2</v>
      </c>
      <c r="G7473" s="101">
        <v>8.8849999999999998</v>
      </c>
      <c r="H7473" s="98">
        <v>0.14274000000000001</v>
      </c>
      <c r="I7473" s="20">
        <f t="shared" si="698"/>
        <v>1</v>
      </c>
      <c r="J7473" s="102">
        <f t="shared" si="699"/>
        <v>1.8142937535171636E-3</v>
      </c>
      <c r="K7473" s="102">
        <f t="shared" si="700"/>
        <v>1.2710478867291325E-2</v>
      </c>
      <c r="L7473" s="96">
        <f t="shared" si="701"/>
        <v>1.6119999999999999E-2</v>
      </c>
    </row>
    <row r="7474" spans="1:12" ht="13.95" customHeight="1" x14ac:dyDescent="0.3">
      <c r="A7474" s="94">
        <v>45900</v>
      </c>
      <c r="B7474" s="57" t="s">
        <v>230</v>
      </c>
      <c r="C7474" s="57" t="s">
        <v>118</v>
      </c>
      <c r="D7474" s="19" t="str">
        <f t="shared" si="696"/>
        <v>Cyclicals</v>
      </c>
      <c r="E7474" s="19" t="str">
        <f t="shared" si="697"/>
        <v>Cyclicals ex-WEG &amp; Embraer</v>
      </c>
      <c r="F7474" s="100">
        <v>1.6400000000000001E-2</v>
      </c>
      <c r="G7474" s="101">
        <v>9.3309999999999995</v>
      </c>
      <c r="H7474" s="98">
        <v>0.14532</v>
      </c>
      <c r="I7474" s="20">
        <f t="shared" si="698"/>
        <v>1</v>
      </c>
      <c r="J7474" s="102">
        <f t="shared" si="699"/>
        <v>1.757582252706034E-3</v>
      </c>
      <c r="K7474" s="102">
        <f t="shared" si="700"/>
        <v>1.2094565460404858E-2</v>
      </c>
      <c r="L7474" s="96">
        <f t="shared" si="701"/>
        <v>1.6400000000000001E-2</v>
      </c>
    </row>
    <row r="7475" spans="1:12" ht="13.95" customHeight="1" x14ac:dyDescent="0.3">
      <c r="A7475" s="94">
        <v>45930</v>
      </c>
      <c r="B7475" s="57" t="s">
        <v>230</v>
      </c>
      <c r="C7475" s="57" t="s">
        <v>118</v>
      </c>
      <c r="D7475" s="19" t="str">
        <f t="shared" si="696"/>
        <v>Cyclicals</v>
      </c>
      <c r="E7475" s="19" t="str">
        <f t="shared" si="697"/>
        <v>Cyclicals ex-WEG &amp; Embraer</v>
      </c>
      <c r="F7475" s="100">
        <v>1.755E-2</v>
      </c>
      <c r="G7475" s="101">
        <v>10.210000000000001</v>
      </c>
      <c r="H7475" s="98">
        <v>0.14857000000000001</v>
      </c>
      <c r="I7475" s="20">
        <f t="shared" si="698"/>
        <v>1</v>
      </c>
      <c r="J7475" s="102">
        <f t="shared" si="699"/>
        <v>1.7189030362389811E-3</v>
      </c>
      <c r="K7475" s="102">
        <f t="shared" si="700"/>
        <v>1.1569650913636542E-2</v>
      </c>
      <c r="L7475" s="96">
        <f t="shared" si="701"/>
        <v>1.755E-2</v>
      </c>
    </row>
    <row r="7476" spans="1:12" ht="13.95" customHeight="1" x14ac:dyDescent="0.3">
      <c r="A7476" s="94">
        <v>45961</v>
      </c>
      <c r="B7476" s="57" t="s">
        <v>230</v>
      </c>
      <c r="C7476" s="57" t="s">
        <v>118</v>
      </c>
      <c r="D7476" s="19" t="str">
        <f t="shared" si="696"/>
        <v>Cyclicals</v>
      </c>
      <c r="E7476" s="19" t="str">
        <f t="shared" si="697"/>
        <v>Cyclicals ex-WEG &amp; Embraer</v>
      </c>
      <c r="F7476" s="100">
        <v>1.7160000000000002E-2</v>
      </c>
      <c r="G7476" s="101">
        <v>10.16</v>
      </c>
      <c r="H7476" s="98">
        <v>0.15182999999999999</v>
      </c>
      <c r="I7476" s="20">
        <f t="shared" si="698"/>
        <v>1</v>
      </c>
      <c r="J7476" s="102">
        <f t="shared" si="699"/>
        <v>1.6889763779527561E-3</v>
      </c>
      <c r="K7476" s="102">
        <f t="shared" si="700"/>
        <v>1.112412815617965E-2</v>
      </c>
      <c r="L7476" s="96">
        <f t="shared" si="701"/>
        <v>1.7160000000000002E-2</v>
      </c>
    </row>
    <row r="7477" spans="1:12" ht="13.95" customHeight="1" x14ac:dyDescent="0.3">
      <c r="A7477" s="94">
        <v>45991</v>
      </c>
      <c r="B7477" s="57" t="s">
        <v>230</v>
      </c>
      <c r="C7477" s="57" t="s">
        <v>118</v>
      </c>
      <c r="D7477" s="19" t="str">
        <f t="shared" si="696"/>
        <v>Cyclicals</v>
      </c>
      <c r="E7477" s="19" t="str">
        <f t="shared" si="697"/>
        <v>Cyclicals ex-WEG &amp; Embraer</v>
      </c>
      <c r="F7477" s="100">
        <v>1.848E-2</v>
      </c>
      <c r="G7477" s="101">
        <v>11.395</v>
      </c>
      <c r="H7477" s="98">
        <v>0.15092</v>
      </c>
      <c r="I7477" s="20">
        <f t="shared" si="698"/>
        <v>1</v>
      </c>
      <c r="J7477" s="102">
        <f t="shared" si="699"/>
        <v>1.621763931548925E-3</v>
      </c>
      <c r="K7477" s="102">
        <f t="shared" si="700"/>
        <v>1.0745851653517925E-2</v>
      </c>
      <c r="L7477" s="96">
        <f t="shared" si="701"/>
        <v>1.848E-2</v>
      </c>
    </row>
    <row r="7478" spans="1:12" ht="13.95" customHeight="1" x14ac:dyDescent="0.3">
      <c r="A7478" s="94">
        <v>46022</v>
      </c>
      <c r="B7478" s="57" t="s">
        <v>230</v>
      </c>
      <c r="C7478" s="57" t="s">
        <v>118</v>
      </c>
      <c r="D7478" s="19" t="str">
        <f t="shared" si="696"/>
        <v>Cyclicals</v>
      </c>
      <c r="E7478" s="19" t="str">
        <f t="shared" si="697"/>
        <v>Cyclicals ex-WEG &amp; Embraer</v>
      </c>
      <c r="F7478" s="100">
        <v>1.805E-2</v>
      </c>
      <c r="G7478" s="101">
        <v>10.997</v>
      </c>
      <c r="H7478" s="98">
        <v>0.15705</v>
      </c>
      <c r="I7478" s="20">
        <f t="shared" si="698"/>
        <v>1</v>
      </c>
      <c r="J7478" s="102">
        <f t="shared" si="699"/>
        <v>1.6413567336546332E-3</v>
      </c>
      <c r="K7478" s="102">
        <f t="shared" si="700"/>
        <v>1.0451173089173087E-2</v>
      </c>
      <c r="L7478" s="96">
        <f t="shared" si="701"/>
        <v>1.805E-2</v>
      </c>
    </row>
    <row r="7479" spans="1:12" ht="13.95" customHeight="1" x14ac:dyDescent="0.3">
      <c r="A7479" s="94">
        <v>46053</v>
      </c>
      <c r="B7479" s="57" t="s">
        <v>230</v>
      </c>
      <c r="C7479" s="57" t="s">
        <v>118</v>
      </c>
      <c r="D7479" s="19" t="str">
        <f t="shared" si="696"/>
        <v>Cyclicals</v>
      </c>
      <c r="E7479" s="19" t="str">
        <f t="shared" si="697"/>
        <v>Cyclicals ex-WEG &amp; Embraer</v>
      </c>
      <c r="F7479" s="100">
        <v>1.7909999999999999E-2</v>
      </c>
      <c r="G7479" s="101">
        <v>11.984</v>
      </c>
      <c r="H7479" s="98">
        <v>0.16111</v>
      </c>
      <c r="I7479" s="20">
        <f t="shared" si="698"/>
        <v>1</v>
      </c>
      <c r="J7479" s="102">
        <f t="shared" si="699"/>
        <v>1.4944926568758344E-3</v>
      </c>
      <c r="K7479" s="102">
        <f t="shared" si="700"/>
        <v>9.2762252925071963E-3</v>
      </c>
      <c r="L7479" s="96">
        <f t="shared" si="701"/>
        <v>1.7909999999999999E-2</v>
      </c>
    </row>
    <row r="7480" spans="1:12" ht="13.95" customHeight="1" x14ac:dyDescent="0.3">
      <c r="A7480" s="94">
        <v>46081</v>
      </c>
      <c r="B7480" s="57" t="s">
        <v>230</v>
      </c>
      <c r="C7480" s="57" t="s">
        <v>118</v>
      </c>
      <c r="D7480" s="19" t="str">
        <f t="shared" si="696"/>
        <v>Cyclicals</v>
      </c>
      <c r="E7480" s="19" t="str">
        <f t="shared" si="697"/>
        <v>Cyclicals ex-WEG &amp; Embraer</v>
      </c>
      <c r="F7480" s="100">
        <v>1.806E-2</v>
      </c>
      <c r="G7480" s="101">
        <v>12.372</v>
      </c>
      <c r="H7480" s="98">
        <v>0.15989</v>
      </c>
      <c r="I7480" s="20">
        <f t="shared" si="698"/>
        <v>1</v>
      </c>
      <c r="J7480" s="102">
        <f t="shared" si="699"/>
        <v>1.4597478176527642E-3</v>
      </c>
      <c r="K7480" s="102">
        <f t="shared" si="700"/>
        <v>9.1297005294437693E-3</v>
      </c>
      <c r="L7480" s="96">
        <f t="shared" si="701"/>
        <v>1.806E-2</v>
      </c>
    </row>
    <row r="7481" spans="1:12" ht="13.95" customHeight="1" x14ac:dyDescent="0.3">
      <c r="A7481" s="94">
        <v>46112</v>
      </c>
      <c r="B7481" s="57" t="s">
        <v>230</v>
      </c>
      <c r="C7481" s="57" t="s">
        <v>118</v>
      </c>
      <c r="D7481" s="19" t="str">
        <f t="shared" si="696"/>
        <v>Cyclicals</v>
      </c>
      <c r="E7481" s="19" t="str">
        <f t="shared" si="697"/>
        <v>Cyclicals ex-WEG &amp; Embraer</v>
      </c>
      <c r="F7481" s="100">
        <v>1.6879999999999999E-2</v>
      </c>
      <c r="G7481" s="101">
        <v>11.147</v>
      </c>
      <c r="H7481" s="98">
        <v>0.16517000000000001</v>
      </c>
      <c r="I7481" s="20">
        <f t="shared" si="698"/>
        <v>1</v>
      </c>
      <c r="J7481" s="102">
        <f t="shared" si="699"/>
        <v>1.5143087826320983E-3</v>
      </c>
      <c r="K7481" s="102">
        <f t="shared" si="700"/>
        <v>9.1681829789435013E-3</v>
      </c>
      <c r="L7481" s="96">
        <f t="shared" si="701"/>
        <v>1.6879999999999999E-2</v>
      </c>
    </row>
    <row r="7482" spans="1:12" ht="13.95" customHeight="1" x14ac:dyDescent="0.3">
      <c r="A7482" s="94">
        <v>46142</v>
      </c>
      <c r="B7482" s="57" t="s">
        <v>230</v>
      </c>
      <c r="C7482" s="57" t="s">
        <v>118</v>
      </c>
      <c r="D7482" s="19" t="str">
        <f t="shared" si="696"/>
        <v>Cyclicals</v>
      </c>
      <c r="E7482" s="19" t="str">
        <f t="shared" si="697"/>
        <v>Cyclicals ex-WEG &amp; Embraer</v>
      </c>
      <c r="F7482" s="100">
        <v>1.7239999999999998E-2</v>
      </c>
      <c r="G7482" s="101">
        <v>10.71</v>
      </c>
      <c r="H7482" s="98">
        <v>0.16467999999999999</v>
      </c>
      <c r="I7482" s="20">
        <f t="shared" si="698"/>
        <v>1</v>
      </c>
      <c r="J7482" s="102">
        <f t="shared" si="699"/>
        <v>1.6097105508870212E-3</v>
      </c>
      <c r="K7482" s="102">
        <f t="shared" si="700"/>
        <v>9.7747786670331627E-3</v>
      </c>
      <c r="L7482" s="96">
        <f t="shared" si="701"/>
        <v>1.7239999999999998E-2</v>
      </c>
    </row>
    <row r="7483" spans="1:12" ht="13.95" customHeight="1" x14ac:dyDescent="0.3">
      <c r="A7483" s="94">
        <v>46173</v>
      </c>
      <c r="B7483" s="57" t="s">
        <v>230</v>
      </c>
      <c r="C7483" s="57" t="s">
        <v>118</v>
      </c>
      <c r="D7483" s="19" t="str">
        <f t="shared" si="696"/>
        <v>Cyclicals</v>
      </c>
      <c r="E7483" s="19" t="str">
        <f t="shared" si="697"/>
        <v>Cyclicals ex-WEG &amp; Embraer</v>
      </c>
      <c r="F7483" s="100">
        <v>1.702E-2</v>
      </c>
      <c r="G7483" s="101">
        <v>9.5589999999999993</v>
      </c>
      <c r="H7483" s="98">
        <v>0.17215</v>
      </c>
      <c r="I7483" s="20">
        <f t="shared" si="698"/>
        <v>1</v>
      </c>
      <c r="J7483" s="102">
        <f t="shared" si="699"/>
        <v>1.7805209749973848E-3</v>
      </c>
      <c r="K7483" s="102">
        <f t="shared" si="700"/>
        <v>1.034284620968565E-2</v>
      </c>
      <c r="L7483" s="96">
        <f t="shared" si="701"/>
        <v>1.702E-2</v>
      </c>
    </row>
    <row r="7484" spans="1:12" ht="13.95" customHeight="1" x14ac:dyDescent="0.3">
      <c r="A7484" s="94">
        <v>46203</v>
      </c>
      <c r="B7484" s="57" t="s">
        <v>230</v>
      </c>
      <c r="C7484" s="57" t="s">
        <v>118</v>
      </c>
      <c r="D7484" s="19" t="str">
        <f t="shared" si="696"/>
        <v>Cyclicals</v>
      </c>
      <c r="E7484" s="19" t="str">
        <f t="shared" si="697"/>
        <v>Cyclicals ex-WEG &amp; Embraer</v>
      </c>
      <c r="F7484" s="100">
        <v>1.7000000000000001E-2</v>
      </c>
      <c r="G7484" s="101">
        <v>9.3089999999999993</v>
      </c>
      <c r="H7484" s="98">
        <v>0.17459</v>
      </c>
      <c r="I7484" s="20">
        <f t="shared" si="698"/>
        <v>1</v>
      </c>
      <c r="J7484" s="102">
        <f t="shared" si="699"/>
        <v>1.8261897088838761E-3</v>
      </c>
      <c r="K7484" s="102">
        <f t="shared" si="700"/>
        <v>1.0459875759687704E-2</v>
      </c>
      <c r="L7484" s="96">
        <f t="shared" si="701"/>
        <v>1.7000000000000001E-2</v>
      </c>
    </row>
    <row r="7485" spans="1:12" ht="13.95" customHeight="1" x14ac:dyDescent="0.3">
      <c r="A7485" s="94">
        <v>46234</v>
      </c>
      <c r="B7485" s="57" t="s">
        <v>230</v>
      </c>
      <c r="C7485" s="57" t="s">
        <v>118</v>
      </c>
      <c r="D7485" s="19" t="str">
        <f t="shared" si="696"/>
        <v>Cyclicals</v>
      </c>
      <c r="E7485" s="19" t="str">
        <f t="shared" si="697"/>
        <v>Cyclicals ex-WEG &amp; Embraer</v>
      </c>
      <c r="F7485" s="100">
        <v>1.487E-2</v>
      </c>
      <c r="G7485" s="101">
        <v>8.5090000000000003</v>
      </c>
      <c r="H7485" s="98">
        <v>0.17438000000000001</v>
      </c>
      <c r="I7485" s="20">
        <f t="shared" si="698"/>
        <v>1</v>
      </c>
      <c r="J7485" s="102">
        <f t="shared" si="699"/>
        <v>1.7475614055705723E-3</v>
      </c>
      <c r="K7485" s="102">
        <f t="shared" si="700"/>
        <v>1.0021570166134718E-2</v>
      </c>
      <c r="L7485" s="96">
        <f t="shared" si="701"/>
        <v>1.487E-2</v>
      </c>
    </row>
    <row r="7486" spans="1:12" ht="13.95" customHeight="1" x14ac:dyDescent="0.3">
      <c r="A7486" s="94">
        <v>46265</v>
      </c>
      <c r="B7486" s="57" t="s">
        <v>230</v>
      </c>
      <c r="C7486" s="57" t="s">
        <v>118</v>
      </c>
      <c r="D7486" s="19" t="str">
        <f t="shared" si="696"/>
        <v>Cyclicals</v>
      </c>
      <c r="E7486" s="19" t="str">
        <f t="shared" si="697"/>
        <v>Cyclicals ex-WEG &amp; Embraer</v>
      </c>
      <c r="F7486" s="100">
        <v>1.401E-2</v>
      </c>
      <c r="G7486" s="101">
        <v>7.9580000000000002</v>
      </c>
      <c r="H7486" s="98">
        <v>0.16733000000000001</v>
      </c>
      <c r="I7486" s="20">
        <f t="shared" si="698"/>
        <v>1</v>
      </c>
      <c r="J7486" s="102">
        <f t="shared" si="699"/>
        <v>1.7604925860769036E-3</v>
      </c>
      <c r="K7486" s="102">
        <f t="shared" si="700"/>
        <v>1.0521081611647066E-2</v>
      </c>
      <c r="L7486" s="96">
        <f t="shared" si="701"/>
        <v>1.401E-2</v>
      </c>
    </row>
    <row r="7487" spans="1:12" ht="13.95" customHeight="1" x14ac:dyDescent="0.3">
      <c r="A7487" s="94">
        <v>46295</v>
      </c>
      <c r="B7487" s="57" t="s">
        <v>230</v>
      </c>
      <c r="C7487" s="57" t="s">
        <v>118</v>
      </c>
      <c r="D7487" s="19" t="str">
        <f t="shared" si="696"/>
        <v>Cyclicals</v>
      </c>
      <c r="E7487" s="19" t="str">
        <f t="shared" si="697"/>
        <v>Cyclicals ex-WEG &amp; Embraer</v>
      </c>
      <c r="F7487" s="100">
        <v>1.515E-2</v>
      </c>
      <c r="G7487" s="101">
        <v>9.3870000000000005</v>
      </c>
      <c r="H7487" s="98">
        <v>0.16195999999999999</v>
      </c>
      <c r="I7487" s="20">
        <f t="shared" si="698"/>
        <v>1</v>
      </c>
      <c r="J7487" s="102">
        <f t="shared" si="699"/>
        <v>1.6139341642697348E-3</v>
      </c>
      <c r="K7487" s="102">
        <f t="shared" si="700"/>
        <v>9.9650170676076483E-3</v>
      </c>
      <c r="L7487" s="96">
        <f t="shared" si="701"/>
        <v>1.515E-2</v>
      </c>
    </row>
    <row r="7488" spans="1:12" ht="13.95" customHeight="1" x14ac:dyDescent="0.3">
      <c r="A7488" s="94">
        <v>46022</v>
      </c>
      <c r="B7488" s="57" t="s">
        <v>397</v>
      </c>
      <c r="C7488" s="57" t="s">
        <v>118</v>
      </c>
      <c r="D7488" s="19" t="str">
        <f t="shared" si="696"/>
        <v>Cyclicals</v>
      </c>
      <c r="E7488" s="19" t="str">
        <f t="shared" si="697"/>
        <v>Cyclicals ex-WEG &amp; Embraer</v>
      </c>
      <c r="F7488" s="100">
        <v>6.6E-4</v>
      </c>
      <c r="I7488" s="20">
        <f t="shared" si="698"/>
        <v>0</v>
      </c>
      <c r="J7488" s="102">
        <f t="shared" si="699"/>
        <v>0</v>
      </c>
      <c r="K7488" s="102">
        <f t="shared" si="700"/>
        <v>0</v>
      </c>
      <c r="L7488" s="96">
        <f t="shared" si="701"/>
        <v>0</v>
      </c>
    </row>
    <row r="7489" spans="1:12" ht="13.95" customHeight="1" x14ac:dyDescent="0.3">
      <c r="A7489" s="94">
        <v>46053</v>
      </c>
      <c r="B7489" s="57" t="s">
        <v>397</v>
      </c>
      <c r="C7489" s="57" t="s">
        <v>118</v>
      </c>
      <c r="D7489" s="19" t="str">
        <f t="shared" si="696"/>
        <v>Cyclicals</v>
      </c>
      <c r="E7489" s="19" t="str">
        <f t="shared" si="697"/>
        <v>Cyclicals ex-WEG &amp; Embraer</v>
      </c>
      <c r="F7489" s="100">
        <v>6.6E-4</v>
      </c>
      <c r="I7489" s="20">
        <f t="shared" si="698"/>
        <v>0</v>
      </c>
      <c r="J7489" s="102">
        <f t="shared" si="699"/>
        <v>0</v>
      </c>
      <c r="K7489" s="102">
        <f t="shared" si="700"/>
        <v>0</v>
      </c>
      <c r="L7489" s="96">
        <f t="shared" si="701"/>
        <v>0</v>
      </c>
    </row>
    <row r="7490" spans="1:12" ht="13.95" customHeight="1" x14ac:dyDescent="0.3">
      <c r="A7490" s="94">
        <v>46081</v>
      </c>
      <c r="B7490" s="57" t="s">
        <v>397</v>
      </c>
      <c r="C7490" s="57" t="s">
        <v>118</v>
      </c>
      <c r="D7490" s="19" t="str">
        <f t="shared" si="696"/>
        <v>Cyclicals</v>
      </c>
      <c r="E7490" s="19" t="str">
        <f t="shared" si="697"/>
        <v>Cyclicals ex-WEG &amp; Embraer</v>
      </c>
      <c r="F7490" s="100">
        <v>6.7000000000000002E-4</v>
      </c>
      <c r="I7490" s="20">
        <f t="shared" si="698"/>
        <v>0</v>
      </c>
      <c r="J7490" s="102">
        <f t="shared" si="699"/>
        <v>0</v>
      </c>
      <c r="K7490" s="102">
        <f t="shared" si="700"/>
        <v>0</v>
      </c>
      <c r="L7490" s="96">
        <f t="shared" si="701"/>
        <v>0</v>
      </c>
    </row>
    <row r="7491" spans="1:12" ht="13.95" customHeight="1" x14ac:dyDescent="0.3">
      <c r="A7491" s="94">
        <v>46112</v>
      </c>
      <c r="B7491" s="57" t="s">
        <v>397</v>
      </c>
      <c r="C7491" s="57" t="s">
        <v>118</v>
      </c>
      <c r="D7491" s="19" t="str">
        <f t="shared" si="696"/>
        <v>Cyclicals</v>
      </c>
      <c r="E7491" s="19" t="str">
        <f t="shared" si="697"/>
        <v>Cyclicals ex-WEG &amp; Embraer</v>
      </c>
      <c r="F7491" s="100">
        <v>6.3000000000000003E-4</v>
      </c>
      <c r="I7491" s="20">
        <f t="shared" si="698"/>
        <v>0</v>
      </c>
      <c r="J7491" s="102">
        <f t="shared" si="699"/>
        <v>0</v>
      </c>
      <c r="K7491" s="102">
        <f t="shared" si="700"/>
        <v>0</v>
      </c>
      <c r="L7491" s="96">
        <f t="shared" si="701"/>
        <v>0</v>
      </c>
    </row>
    <row r="7492" spans="1:12" ht="13.95" customHeight="1" x14ac:dyDescent="0.3">
      <c r="A7492" s="94">
        <v>42674</v>
      </c>
      <c r="B7492" s="57" t="s">
        <v>398</v>
      </c>
      <c r="C7492" s="57" t="s">
        <v>118</v>
      </c>
      <c r="D7492" s="19" t="str">
        <f t="shared" si="696"/>
        <v>Cyclicals</v>
      </c>
      <c r="E7492" s="19" t="str">
        <f t="shared" si="697"/>
        <v>Cyclicals ex-WEG &amp; Embraer</v>
      </c>
      <c r="F7492" s="100">
        <v>5.1999999999999998E-3</v>
      </c>
      <c r="G7492" s="101">
        <v>51.573999999999998</v>
      </c>
      <c r="H7492" s="98">
        <v>2.4340000000000001E-2</v>
      </c>
      <c r="I7492" s="20">
        <f t="shared" si="698"/>
        <v>1</v>
      </c>
      <c r="J7492" s="102">
        <f t="shared" si="699"/>
        <v>1.0082599759568775E-4</v>
      </c>
      <c r="K7492" s="102">
        <f t="shared" si="700"/>
        <v>4.1423992438655603E-3</v>
      </c>
      <c r="L7492" s="96">
        <f t="shared" si="701"/>
        <v>5.1999999999999998E-3</v>
      </c>
    </row>
    <row r="7493" spans="1:12" ht="13.95" customHeight="1" x14ac:dyDescent="0.3">
      <c r="A7493" s="94">
        <v>42704</v>
      </c>
      <c r="B7493" s="57" t="s">
        <v>398</v>
      </c>
      <c r="C7493" s="57" t="s">
        <v>118</v>
      </c>
      <c r="D7493" s="19" t="str">
        <f t="shared" ref="D7493:D7556" si="702">VLOOKUP(C7493,GicsMap,2,FALSE)</f>
        <v>Cyclicals</v>
      </c>
      <c r="E7493" s="19" t="str">
        <f t="shared" ref="E7493:E7556" si="703">IF(D7493="Cyclicals",IF(COUNTIF(GlobalList,B7493)&gt;0,"WEG &amp; Embraer","Cyclicals ex-WEG &amp; Embraer"),D7493)</f>
        <v>Cyclicals ex-WEG &amp; Embraer</v>
      </c>
      <c r="F7493" s="100">
        <v>4.7499999999999999E-3</v>
      </c>
      <c r="G7493" s="101">
        <v>55.944000000000003</v>
      </c>
      <c r="H7493" s="98">
        <v>1.3100000000000001E-2</v>
      </c>
      <c r="I7493" s="20">
        <f t="shared" ref="I7493:I7556" si="704">IF(AND(ISNUMBER(G7493),ISNUMBER(H7493),G7493&gt;=PEmin,G7493&lt;=PEmax,H7493&gt;=ROEmin,H7493&lt;=ROEmax),1,0)</f>
        <v>1</v>
      </c>
      <c r="J7493" s="102">
        <f t="shared" ref="J7493:J7556" si="705">IF(I7493=1,F7493/G7493,0)</f>
        <v>8.49063349063349E-5</v>
      </c>
      <c r="K7493" s="102">
        <f t="shared" ref="K7493:K7556" si="706">IF(I7493=1,J7493/H7493,0)</f>
        <v>6.4813996111706025E-3</v>
      </c>
      <c r="L7493" s="96">
        <f t="shared" ref="L7493:L7556" si="707">I7493*F7493</f>
        <v>4.7499999999999999E-3</v>
      </c>
    </row>
    <row r="7494" spans="1:12" ht="13.95" customHeight="1" x14ac:dyDescent="0.3">
      <c r="A7494" s="94">
        <v>42735</v>
      </c>
      <c r="B7494" s="57" t="s">
        <v>398</v>
      </c>
      <c r="C7494" s="57" t="s">
        <v>118</v>
      </c>
      <c r="D7494" s="19" t="str">
        <f t="shared" si="702"/>
        <v>Cyclicals</v>
      </c>
      <c r="E7494" s="19" t="str">
        <f t="shared" si="703"/>
        <v>Cyclicals ex-WEG &amp; Embraer</v>
      </c>
      <c r="F7494" s="100">
        <v>4.6499999999999996E-3</v>
      </c>
      <c r="G7494" s="101">
        <v>43.218000000000004</v>
      </c>
      <c r="H7494" s="98">
        <v>1.958E-2</v>
      </c>
      <c r="I7494" s="20">
        <f t="shared" si="704"/>
        <v>1</v>
      </c>
      <c r="J7494" s="102">
        <f t="shared" si="705"/>
        <v>1.0759405803137579E-4</v>
      </c>
      <c r="K7494" s="102">
        <f t="shared" si="706"/>
        <v>5.4951000016024406E-3</v>
      </c>
      <c r="L7494" s="96">
        <f t="shared" si="707"/>
        <v>4.6499999999999996E-3</v>
      </c>
    </row>
    <row r="7495" spans="1:12" ht="13.95" customHeight="1" x14ac:dyDescent="0.3">
      <c r="A7495" s="94">
        <v>42766</v>
      </c>
      <c r="B7495" s="57" t="s">
        <v>398</v>
      </c>
      <c r="C7495" s="57" t="s">
        <v>118</v>
      </c>
      <c r="D7495" s="19" t="str">
        <f t="shared" si="702"/>
        <v>Cyclicals</v>
      </c>
      <c r="E7495" s="19" t="str">
        <f t="shared" si="703"/>
        <v>Cyclicals ex-WEG &amp; Embraer</v>
      </c>
      <c r="F7495" s="100">
        <v>5.2599999999999999E-3</v>
      </c>
      <c r="G7495" s="101">
        <v>42.944000000000003</v>
      </c>
      <c r="H7495" s="98">
        <v>2.393E-2</v>
      </c>
      <c r="I7495" s="20">
        <f t="shared" si="704"/>
        <v>1</v>
      </c>
      <c r="J7495" s="102">
        <f t="shared" si="705"/>
        <v>1.2248509687034275E-4</v>
      </c>
      <c r="K7495" s="102">
        <f t="shared" si="706"/>
        <v>5.1184745871434498E-3</v>
      </c>
      <c r="L7495" s="96">
        <f t="shared" si="707"/>
        <v>5.2599999999999999E-3</v>
      </c>
    </row>
    <row r="7496" spans="1:12" ht="13.95" customHeight="1" x14ac:dyDescent="0.3">
      <c r="A7496" s="94">
        <v>42794</v>
      </c>
      <c r="B7496" s="57" t="s">
        <v>398</v>
      </c>
      <c r="C7496" s="57" t="s">
        <v>118</v>
      </c>
      <c r="D7496" s="19" t="str">
        <f t="shared" si="702"/>
        <v>Cyclicals</v>
      </c>
      <c r="E7496" s="19" t="str">
        <f t="shared" si="703"/>
        <v>Cyclicals ex-WEG &amp; Embraer</v>
      </c>
      <c r="F7496" s="100">
        <v>5.7399999999999986E-3</v>
      </c>
      <c r="G7496" s="101">
        <v>56.362000000000002</v>
      </c>
      <c r="H7496" s="98">
        <v>1.6279999999999999E-2</v>
      </c>
      <c r="I7496" s="20">
        <f t="shared" si="704"/>
        <v>1</v>
      </c>
      <c r="J7496" s="102">
        <f t="shared" si="705"/>
        <v>1.0184166637095913E-4</v>
      </c>
      <c r="K7496" s="102">
        <f t="shared" si="706"/>
        <v>6.2556306124667777E-3</v>
      </c>
      <c r="L7496" s="96">
        <f t="shared" si="707"/>
        <v>5.7399999999999986E-3</v>
      </c>
    </row>
    <row r="7497" spans="1:12" ht="13.95" customHeight="1" x14ac:dyDescent="0.3">
      <c r="A7497" s="94">
        <v>42674</v>
      </c>
      <c r="B7497" s="57" t="s">
        <v>176</v>
      </c>
      <c r="C7497" s="57" t="s">
        <v>99</v>
      </c>
      <c r="D7497" s="19" t="str">
        <f t="shared" si="702"/>
        <v>Financials</v>
      </c>
      <c r="E7497" s="19" t="str">
        <f t="shared" si="703"/>
        <v>Financials</v>
      </c>
      <c r="F7497" s="100">
        <v>9.389999999999999E-3</v>
      </c>
      <c r="G7497" s="101">
        <v>14.553000000000001</v>
      </c>
      <c r="H7497" s="98">
        <v>9.9449999999999997E-2</v>
      </c>
      <c r="I7497" s="20">
        <f t="shared" si="704"/>
        <v>1</v>
      </c>
      <c r="J7497" s="102">
        <f t="shared" si="705"/>
        <v>6.4522778808493082E-4</v>
      </c>
      <c r="K7497" s="102">
        <f t="shared" si="706"/>
        <v>6.4879616700344979E-3</v>
      </c>
      <c r="L7497" s="96">
        <f t="shared" si="707"/>
        <v>9.389999999999999E-3</v>
      </c>
    </row>
    <row r="7498" spans="1:12" ht="13.95" customHeight="1" x14ac:dyDescent="0.3">
      <c r="A7498" s="94">
        <v>42704</v>
      </c>
      <c r="B7498" s="57" t="s">
        <v>176</v>
      </c>
      <c r="C7498" s="57" t="s">
        <v>99</v>
      </c>
      <c r="D7498" s="19" t="str">
        <f t="shared" si="702"/>
        <v>Financials</v>
      </c>
      <c r="E7498" s="19" t="str">
        <f t="shared" si="703"/>
        <v>Financials</v>
      </c>
      <c r="F7498" s="100">
        <v>1.0149999999999999E-2</v>
      </c>
      <c r="G7498" s="101">
        <v>14.663</v>
      </c>
      <c r="H7498" s="98">
        <v>0.10036</v>
      </c>
      <c r="I7498" s="20">
        <f t="shared" si="704"/>
        <v>1</v>
      </c>
      <c r="J7498" s="102">
        <f t="shared" si="705"/>
        <v>6.9221850917274767E-4</v>
      </c>
      <c r="K7498" s="102">
        <f t="shared" si="706"/>
        <v>6.8973546151130695E-3</v>
      </c>
      <c r="L7498" s="96">
        <f t="shared" si="707"/>
        <v>1.0149999999999999E-2</v>
      </c>
    </row>
    <row r="7499" spans="1:12" ht="13.95" customHeight="1" x14ac:dyDescent="0.3">
      <c r="A7499" s="94">
        <v>42735</v>
      </c>
      <c r="B7499" s="57" t="s">
        <v>176</v>
      </c>
      <c r="C7499" s="57" t="s">
        <v>99</v>
      </c>
      <c r="D7499" s="19" t="str">
        <f t="shared" si="702"/>
        <v>Financials</v>
      </c>
      <c r="E7499" s="19" t="str">
        <f t="shared" si="703"/>
        <v>Financials</v>
      </c>
      <c r="F7499" s="100">
        <v>1.1509999999999999E-2</v>
      </c>
      <c r="G7499" s="101">
        <v>15.2</v>
      </c>
      <c r="H7499" s="98">
        <v>0.10244</v>
      </c>
      <c r="I7499" s="20">
        <f t="shared" si="704"/>
        <v>1</v>
      </c>
      <c r="J7499" s="102">
        <f t="shared" si="705"/>
        <v>7.5723684210526312E-4</v>
      </c>
      <c r="K7499" s="102">
        <f t="shared" si="706"/>
        <v>7.3920035348034275E-3</v>
      </c>
      <c r="L7499" s="96">
        <f t="shared" si="707"/>
        <v>1.1509999999999999E-2</v>
      </c>
    </row>
    <row r="7500" spans="1:12" ht="13.95" customHeight="1" x14ac:dyDescent="0.3">
      <c r="A7500" s="94">
        <v>42766</v>
      </c>
      <c r="B7500" s="57" t="s">
        <v>176</v>
      </c>
      <c r="C7500" s="57" t="s">
        <v>99</v>
      </c>
      <c r="D7500" s="19" t="str">
        <f t="shared" si="702"/>
        <v>Financials</v>
      </c>
      <c r="E7500" s="19" t="str">
        <f t="shared" si="703"/>
        <v>Financials</v>
      </c>
      <c r="F7500" s="100">
        <v>1.145E-2</v>
      </c>
      <c r="G7500" s="101">
        <v>14.99</v>
      </c>
      <c r="H7500" s="98">
        <v>0.11251</v>
      </c>
      <c r="I7500" s="20">
        <f t="shared" si="704"/>
        <v>1</v>
      </c>
      <c r="J7500" s="102">
        <f t="shared" si="705"/>
        <v>7.638425617078052E-4</v>
      </c>
      <c r="K7500" s="102">
        <f t="shared" si="706"/>
        <v>6.7891081833419712E-3</v>
      </c>
      <c r="L7500" s="96">
        <f t="shared" si="707"/>
        <v>1.145E-2</v>
      </c>
    </row>
    <row r="7501" spans="1:12" ht="13.95" customHeight="1" x14ac:dyDescent="0.3">
      <c r="A7501" s="94">
        <v>42794</v>
      </c>
      <c r="B7501" s="57" t="s">
        <v>176</v>
      </c>
      <c r="C7501" s="57" t="s">
        <v>99</v>
      </c>
      <c r="D7501" s="19" t="str">
        <f t="shared" si="702"/>
        <v>Financials</v>
      </c>
      <c r="E7501" s="19" t="str">
        <f t="shared" si="703"/>
        <v>Financials</v>
      </c>
      <c r="F7501" s="100">
        <v>1.197E-2</v>
      </c>
      <c r="G7501" s="101">
        <v>16.481999999999999</v>
      </c>
      <c r="H7501" s="98">
        <v>0.113</v>
      </c>
      <c r="I7501" s="20">
        <f t="shared" si="704"/>
        <v>1</v>
      </c>
      <c r="J7501" s="102">
        <f t="shared" si="705"/>
        <v>7.262468147069531E-4</v>
      </c>
      <c r="K7501" s="102">
        <f t="shared" si="706"/>
        <v>6.4269629620084343E-3</v>
      </c>
      <c r="L7501" s="96">
        <f t="shared" si="707"/>
        <v>1.197E-2</v>
      </c>
    </row>
    <row r="7502" spans="1:12" ht="13.95" customHeight="1" x14ac:dyDescent="0.3">
      <c r="A7502" s="94">
        <v>42825</v>
      </c>
      <c r="B7502" s="57" t="s">
        <v>176</v>
      </c>
      <c r="C7502" s="57" t="s">
        <v>99</v>
      </c>
      <c r="D7502" s="19" t="str">
        <f t="shared" si="702"/>
        <v>Financials</v>
      </c>
      <c r="E7502" s="19" t="str">
        <f t="shared" si="703"/>
        <v>Financials</v>
      </c>
      <c r="F7502" s="100">
        <v>9.9399999999999992E-3</v>
      </c>
      <c r="G7502" s="101">
        <v>13.037000000000001</v>
      </c>
      <c r="H7502" s="98">
        <v>0.11935</v>
      </c>
      <c r="I7502" s="20">
        <f t="shared" si="704"/>
        <v>1</v>
      </c>
      <c r="J7502" s="102">
        <f t="shared" si="705"/>
        <v>7.6244534785610172E-4</v>
      </c>
      <c r="K7502" s="102">
        <f t="shared" si="706"/>
        <v>6.3883146028998888E-3</v>
      </c>
      <c r="L7502" s="96">
        <f t="shared" si="707"/>
        <v>9.9399999999999992E-3</v>
      </c>
    </row>
    <row r="7503" spans="1:12" ht="13.95" customHeight="1" x14ac:dyDescent="0.3">
      <c r="A7503" s="94">
        <v>42855</v>
      </c>
      <c r="B7503" s="57" t="s">
        <v>176</v>
      </c>
      <c r="C7503" s="57" t="s">
        <v>99</v>
      </c>
      <c r="D7503" s="19" t="str">
        <f t="shared" si="702"/>
        <v>Financials</v>
      </c>
      <c r="E7503" s="19" t="str">
        <f t="shared" si="703"/>
        <v>Financials</v>
      </c>
      <c r="F7503" s="100">
        <v>9.8200000000000006E-3</v>
      </c>
      <c r="G7503" s="101">
        <v>12.032999999999999</v>
      </c>
      <c r="H7503" s="98">
        <v>0.13042999999999999</v>
      </c>
      <c r="I7503" s="20">
        <f t="shared" si="704"/>
        <v>1</v>
      </c>
      <c r="J7503" s="102">
        <f t="shared" si="705"/>
        <v>8.1608908834039737E-4</v>
      </c>
      <c r="K7503" s="102">
        <f t="shared" si="706"/>
        <v>6.2569124307321738E-3</v>
      </c>
      <c r="L7503" s="96">
        <f t="shared" si="707"/>
        <v>9.8200000000000006E-3</v>
      </c>
    </row>
    <row r="7504" spans="1:12" ht="13.95" customHeight="1" x14ac:dyDescent="0.3">
      <c r="A7504" s="94">
        <v>42886</v>
      </c>
      <c r="B7504" s="57" t="s">
        <v>176</v>
      </c>
      <c r="C7504" s="57" t="s">
        <v>99</v>
      </c>
      <c r="D7504" s="19" t="str">
        <f t="shared" si="702"/>
        <v>Financials</v>
      </c>
      <c r="E7504" s="19" t="str">
        <f t="shared" si="703"/>
        <v>Financials</v>
      </c>
      <c r="F7504" s="100">
        <v>9.2100000000000012E-3</v>
      </c>
      <c r="G7504" s="101">
        <v>10.667999999999999</v>
      </c>
      <c r="H7504" s="98">
        <v>0.14335999999999999</v>
      </c>
      <c r="I7504" s="20">
        <f t="shared" si="704"/>
        <v>1</v>
      </c>
      <c r="J7504" s="102">
        <f t="shared" si="705"/>
        <v>8.6332958380202487E-4</v>
      </c>
      <c r="K7504" s="102">
        <f t="shared" si="706"/>
        <v>6.0221092620118925E-3</v>
      </c>
      <c r="L7504" s="96">
        <f t="shared" si="707"/>
        <v>9.2100000000000012E-3</v>
      </c>
    </row>
    <row r="7505" spans="1:12" ht="13.95" customHeight="1" x14ac:dyDescent="0.3">
      <c r="A7505" s="94">
        <v>42916</v>
      </c>
      <c r="B7505" s="57" t="s">
        <v>176</v>
      </c>
      <c r="C7505" s="57" t="s">
        <v>99</v>
      </c>
      <c r="D7505" s="19" t="str">
        <f t="shared" si="702"/>
        <v>Financials</v>
      </c>
      <c r="E7505" s="19" t="str">
        <f t="shared" si="703"/>
        <v>Financials</v>
      </c>
      <c r="F7505" s="100">
        <v>9.3500000000000007E-3</v>
      </c>
      <c r="G7505" s="101">
        <v>10.352</v>
      </c>
      <c r="H7505" s="98">
        <v>0.14080999999999999</v>
      </c>
      <c r="I7505" s="20">
        <f t="shared" si="704"/>
        <v>1</v>
      </c>
      <c r="J7505" s="102">
        <f t="shared" si="705"/>
        <v>9.0320710973724886E-4</v>
      </c>
      <c r="K7505" s="102">
        <f t="shared" si="706"/>
        <v>6.4143676566809811E-3</v>
      </c>
      <c r="L7505" s="96">
        <f t="shared" si="707"/>
        <v>9.3500000000000007E-3</v>
      </c>
    </row>
    <row r="7506" spans="1:12" ht="13.95" customHeight="1" x14ac:dyDescent="0.3">
      <c r="A7506" s="94">
        <v>42947</v>
      </c>
      <c r="B7506" s="57" t="s">
        <v>176</v>
      </c>
      <c r="C7506" s="57" t="s">
        <v>99</v>
      </c>
      <c r="D7506" s="19" t="str">
        <f t="shared" si="702"/>
        <v>Financials</v>
      </c>
      <c r="E7506" s="19" t="str">
        <f t="shared" si="703"/>
        <v>Financials</v>
      </c>
      <c r="F7506" s="100">
        <v>8.9899999999999997E-3</v>
      </c>
      <c r="G7506" s="101">
        <v>10.058999999999999</v>
      </c>
      <c r="H7506" s="98">
        <v>0.14893999999999999</v>
      </c>
      <c r="I7506" s="20">
        <f t="shared" si="704"/>
        <v>1</v>
      </c>
      <c r="J7506" s="102">
        <f t="shared" si="705"/>
        <v>8.9372701063724031E-4</v>
      </c>
      <c r="K7506" s="102">
        <f t="shared" si="706"/>
        <v>6.0005841992563473E-3</v>
      </c>
      <c r="L7506" s="96">
        <f t="shared" si="707"/>
        <v>8.9899999999999997E-3</v>
      </c>
    </row>
    <row r="7507" spans="1:12" ht="13.95" customHeight="1" x14ac:dyDescent="0.3">
      <c r="A7507" s="94">
        <v>42978</v>
      </c>
      <c r="B7507" s="57" t="s">
        <v>176</v>
      </c>
      <c r="C7507" s="57" t="s">
        <v>99</v>
      </c>
      <c r="D7507" s="19" t="str">
        <f t="shared" si="702"/>
        <v>Financials</v>
      </c>
      <c r="E7507" s="19" t="str">
        <f t="shared" si="703"/>
        <v>Financials</v>
      </c>
      <c r="F7507" s="100">
        <v>9.130000000000001E-3</v>
      </c>
      <c r="G7507" s="101">
        <v>11.037000000000001</v>
      </c>
      <c r="H7507" s="98">
        <v>0.14915</v>
      </c>
      <c r="I7507" s="20">
        <f t="shared" si="704"/>
        <v>1</v>
      </c>
      <c r="J7507" s="102">
        <f t="shared" si="705"/>
        <v>8.2721754099845978E-4</v>
      </c>
      <c r="K7507" s="102">
        <f t="shared" si="706"/>
        <v>5.5462121421284601E-3</v>
      </c>
      <c r="L7507" s="96">
        <f t="shared" si="707"/>
        <v>9.130000000000001E-3</v>
      </c>
    </row>
    <row r="7508" spans="1:12" ht="13.95" customHeight="1" x14ac:dyDescent="0.3">
      <c r="A7508" s="94">
        <v>43008</v>
      </c>
      <c r="B7508" s="57" t="s">
        <v>176</v>
      </c>
      <c r="C7508" s="57" t="s">
        <v>99</v>
      </c>
      <c r="D7508" s="19" t="str">
        <f t="shared" si="702"/>
        <v>Financials</v>
      </c>
      <c r="E7508" s="19" t="str">
        <f t="shared" si="703"/>
        <v>Financials</v>
      </c>
      <c r="F7508" s="100">
        <v>8.6400000000000001E-3</v>
      </c>
      <c r="G7508" s="101">
        <v>10.72</v>
      </c>
      <c r="H7508" s="98">
        <v>0.15013000000000001</v>
      </c>
      <c r="I7508" s="20">
        <f t="shared" si="704"/>
        <v>1</v>
      </c>
      <c r="J7508" s="102">
        <f t="shared" si="705"/>
        <v>8.0597014925373126E-4</v>
      </c>
      <c r="K7508" s="102">
        <f t="shared" si="706"/>
        <v>5.3684816442665104E-3</v>
      </c>
      <c r="L7508" s="96">
        <f t="shared" si="707"/>
        <v>8.6400000000000001E-3</v>
      </c>
    </row>
    <row r="7509" spans="1:12" ht="13.95" customHeight="1" x14ac:dyDescent="0.3">
      <c r="A7509" s="94">
        <v>43039</v>
      </c>
      <c r="B7509" s="57" t="s">
        <v>176</v>
      </c>
      <c r="C7509" s="57" t="s">
        <v>99</v>
      </c>
      <c r="D7509" s="19" t="str">
        <f t="shared" si="702"/>
        <v>Financials</v>
      </c>
      <c r="E7509" s="19" t="str">
        <f t="shared" si="703"/>
        <v>Financials</v>
      </c>
      <c r="F7509" s="100">
        <v>9.1199999999999996E-3</v>
      </c>
      <c r="G7509" s="101">
        <v>10.702</v>
      </c>
      <c r="H7509" s="98">
        <v>0.15178</v>
      </c>
      <c r="I7509" s="20">
        <f t="shared" si="704"/>
        <v>1</v>
      </c>
      <c r="J7509" s="102">
        <f t="shared" si="705"/>
        <v>8.5217716314707525E-4</v>
      </c>
      <c r="K7509" s="102">
        <f t="shared" si="706"/>
        <v>5.6145550345702679E-3</v>
      </c>
      <c r="L7509" s="96">
        <f t="shared" si="707"/>
        <v>9.1199999999999996E-3</v>
      </c>
    </row>
    <row r="7510" spans="1:12" ht="13.95" customHeight="1" x14ac:dyDescent="0.3">
      <c r="A7510" s="94">
        <v>43069</v>
      </c>
      <c r="B7510" s="57" t="s">
        <v>176</v>
      </c>
      <c r="C7510" s="57" t="s">
        <v>99</v>
      </c>
      <c r="D7510" s="19" t="str">
        <f t="shared" si="702"/>
        <v>Financials</v>
      </c>
      <c r="E7510" s="19" t="str">
        <f t="shared" si="703"/>
        <v>Financials</v>
      </c>
      <c r="F7510" s="100">
        <v>9.4799999999999988E-3</v>
      </c>
      <c r="G7510" s="101">
        <v>10.59</v>
      </c>
      <c r="H7510" s="98">
        <v>0.15595999999999999</v>
      </c>
      <c r="I7510" s="20">
        <f t="shared" si="704"/>
        <v>1</v>
      </c>
      <c r="J7510" s="102">
        <f t="shared" si="705"/>
        <v>8.9518413597733696E-4</v>
      </c>
      <c r="K7510" s="102">
        <f t="shared" si="706"/>
        <v>5.7398315977002885E-3</v>
      </c>
      <c r="L7510" s="96">
        <f t="shared" si="707"/>
        <v>9.4799999999999988E-3</v>
      </c>
    </row>
    <row r="7511" spans="1:12" ht="13.95" customHeight="1" x14ac:dyDescent="0.3">
      <c r="A7511" s="94">
        <v>43100</v>
      </c>
      <c r="B7511" s="57" t="s">
        <v>176</v>
      </c>
      <c r="C7511" s="57" t="s">
        <v>99</v>
      </c>
      <c r="D7511" s="19" t="str">
        <f t="shared" si="702"/>
        <v>Financials</v>
      </c>
      <c r="E7511" s="19" t="str">
        <f t="shared" si="703"/>
        <v>Financials</v>
      </c>
      <c r="F7511" s="100">
        <v>9.4500000000000001E-3</v>
      </c>
      <c r="G7511" s="101">
        <v>11.628</v>
      </c>
      <c r="H7511" s="98">
        <v>0.15518999999999999</v>
      </c>
      <c r="I7511" s="20">
        <f t="shared" si="704"/>
        <v>1</v>
      </c>
      <c r="J7511" s="102">
        <f t="shared" si="705"/>
        <v>8.1269349845201238E-4</v>
      </c>
      <c r="K7511" s="102">
        <f t="shared" si="706"/>
        <v>5.2367646011470615E-3</v>
      </c>
      <c r="L7511" s="96">
        <f t="shared" si="707"/>
        <v>9.4500000000000001E-3</v>
      </c>
    </row>
    <row r="7512" spans="1:12" ht="13.95" customHeight="1" x14ac:dyDescent="0.3">
      <c r="A7512" s="94">
        <v>43131</v>
      </c>
      <c r="B7512" s="57" t="s">
        <v>176</v>
      </c>
      <c r="C7512" s="57" t="s">
        <v>99</v>
      </c>
      <c r="D7512" s="19" t="str">
        <f t="shared" si="702"/>
        <v>Financials</v>
      </c>
      <c r="E7512" s="19" t="str">
        <f t="shared" si="703"/>
        <v>Financials</v>
      </c>
      <c r="F7512" s="100">
        <v>9.6299999999999997E-3</v>
      </c>
      <c r="G7512" s="101">
        <v>12.252000000000001</v>
      </c>
      <c r="H7512" s="98">
        <v>0.16733000000000001</v>
      </c>
      <c r="I7512" s="20">
        <f t="shared" si="704"/>
        <v>1</v>
      </c>
      <c r="J7512" s="102">
        <f t="shared" si="705"/>
        <v>7.8599412340842306E-4</v>
      </c>
      <c r="K7512" s="102">
        <f t="shared" si="706"/>
        <v>4.6972696074130344E-3</v>
      </c>
      <c r="L7512" s="96">
        <f t="shared" si="707"/>
        <v>9.6299999999999997E-3</v>
      </c>
    </row>
    <row r="7513" spans="1:12" ht="13.95" customHeight="1" x14ac:dyDescent="0.3">
      <c r="A7513" s="94">
        <v>43159</v>
      </c>
      <c r="B7513" s="57" t="s">
        <v>176</v>
      </c>
      <c r="C7513" s="57" t="s">
        <v>99</v>
      </c>
      <c r="D7513" s="19" t="str">
        <f t="shared" si="702"/>
        <v>Financials</v>
      </c>
      <c r="E7513" s="19" t="str">
        <f t="shared" si="703"/>
        <v>Financials</v>
      </c>
      <c r="F7513" s="100">
        <v>9.7000000000000003E-3</v>
      </c>
      <c r="G7513" s="101">
        <v>12.339</v>
      </c>
      <c r="H7513" s="98">
        <v>0.17457</v>
      </c>
      <c r="I7513" s="20">
        <f t="shared" si="704"/>
        <v>1</v>
      </c>
      <c r="J7513" s="102">
        <f t="shared" si="705"/>
        <v>7.861252937839371E-4</v>
      </c>
      <c r="K7513" s="102">
        <f t="shared" si="706"/>
        <v>4.5032095651253773E-3</v>
      </c>
      <c r="L7513" s="96">
        <f t="shared" si="707"/>
        <v>9.7000000000000003E-3</v>
      </c>
    </row>
    <row r="7514" spans="1:12" ht="13.95" customHeight="1" x14ac:dyDescent="0.3">
      <c r="A7514" s="94">
        <v>43190</v>
      </c>
      <c r="B7514" s="57" t="s">
        <v>176</v>
      </c>
      <c r="C7514" s="57" t="s">
        <v>99</v>
      </c>
      <c r="D7514" s="19" t="str">
        <f t="shared" si="702"/>
        <v>Financials</v>
      </c>
      <c r="E7514" s="19" t="str">
        <f t="shared" si="703"/>
        <v>Financials</v>
      </c>
      <c r="F7514" s="100">
        <v>1.059E-2</v>
      </c>
      <c r="G7514" s="101">
        <v>13.089</v>
      </c>
      <c r="H7514" s="98">
        <v>0.17455999999999999</v>
      </c>
      <c r="I7514" s="20">
        <f t="shared" si="704"/>
        <v>1</v>
      </c>
      <c r="J7514" s="102">
        <f t="shared" si="705"/>
        <v>8.0907632363052943E-4</v>
      </c>
      <c r="K7514" s="102">
        <f t="shared" si="706"/>
        <v>4.6349468585616949E-3</v>
      </c>
      <c r="L7514" s="96">
        <f t="shared" si="707"/>
        <v>1.059E-2</v>
      </c>
    </row>
    <row r="7515" spans="1:12" ht="13.95" customHeight="1" x14ac:dyDescent="0.3">
      <c r="A7515" s="94">
        <v>43220</v>
      </c>
      <c r="B7515" s="57" t="s">
        <v>176</v>
      </c>
      <c r="C7515" s="57" t="s">
        <v>99</v>
      </c>
      <c r="D7515" s="19" t="str">
        <f t="shared" si="702"/>
        <v>Financials</v>
      </c>
      <c r="E7515" s="19" t="str">
        <f t="shared" si="703"/>
        <v>Financials</v>
      </c>
      <c r="F7515" s="100">
        <v>9.9299999999999996E-3</v>
      </c>
      <c r="G7515" s="101">
        <v>12.113</v>
      </c>
      <c r="H7515" s="98">
        <v>0.18073</v>
      </c>
      <c r="I7515" s="20">
        <f t="shared" si="704"/>
        <v>1</v>
      </c>
      <c r="J7515" s="102">
        <f t="shared" si="705"/>
        <v>8.1978040122182778E-4</v>
      </c>
      <c r="K7515" s="102">
        <f t="shared" si="706"/>
        <v>4.5359398064617265E-3</v>
      </c>
      <c r="L7515" s="96">
        <f t="shared" si="707"/>
        <v>9.9299999999999996E-3</v>
      </c>
    </row>
    <row r="7516" spans="1:12" ht="13.95" customHeight="1" x14ac:dyDescent="0.3">
      <c r="A7516" s="94">
        <v>43251</v>
      </c>
      <c r="B7516" s="57" t="s">
        <v>176</v>
      </c>
      <c r="C7516" s="57" t="s">
        <v>99</v>
      </c>
      <c r="D7516" s="19" t="str">
        <f t="shared" si="702"/>
        <v>Financials</v>
      </c>
      <c r="E7516" s="19" t="str">
        <f t="shared" si="703"/>
        <v>Financials</v>
      </c>
      <c r="F7516" s="100">
        <v>1.0200000000000001E-2</v>
      </c>
      <c r="G7516" s="101">
        <v>10.566000000000001</v>
      </c>
      <c r="H7516" s="98">
        <v>0.18336</v>
      </c>
      <c r="I7516" s="20">
        <f t="shared" si="704"/>
        <v>1</v>
      </c>
      <c r="J7516" s="102">
        <f t="shared" si="705"/>
        <v>9.6536059057353773E-4</v>
      </c>
      <c r="K7516" s="102">
        <f t="shared" si="706"/>
        <v>5.264837426775402E-3</v>
      </c>
      <c r="L7516" s="96">
        <f t="shared" si="707"/>
        <v>1.0200000000000001E-2</v>
      </c>
    </row>
    <row r="7517" spans="1:12" ht="13.95" customHeight="1" x14ac:dyDescent="0.3">
      <c r="A7517" s="94">
        <v>43281</v>
      </c>
      <c r="B7517" s="57" t="s">
        <v>176</v>
      </c>
      <c r="C7517" s="57" t="s">
        <v>99</v>
      </c>
      <c r="D7517" s="19" t="str">
        <f t="shared" si="702"/>
        <v>Financials</v>
      </c>
      <c r="E7517" s="19" t="str">
        <f t="shared" si="703"/>
        <v>Financials</v>
      </c>
      <c r="F7517" s="100">
        <v>9.0000000000000011E-3</v>
      </c>
      <c r="G7517" s="101">
        <v>9.0120000000000005</v>
      </c>
      <c r="H7517" s="98">
        <v>0.18307000000000001</v>
      </c>
      <c r="I7517" s="20">
        <f t="shared" si="704"/>
        <v>1</v>
      </c>
      <c r="J7517" s="102">
        <f t="shared" si="705"/>
        <v>9.9866844207723037E-4</v>
      </c>
      <c r="K7517" s="102">
        <f t="shared" si="706"/>
        <v>5.455117944377726E-3</v>
      </c>
      <c r="L7517" s="96">
        <f t="shared" si="707"/>
        <v>9.0000000000000011E-3</v>
      </c>
    </row>
    <row r="7518" spans="1:12" ht="13.95" customHeight="1" x14ac:dyDescent="0.3">
      <c r="A7518" s="94">
        <v>43312</v>
      </c>
      <c r="B7518" s="57" t="s">
        <v>176</v>
      </c>
      <c r="C7518" s="57" t="s">
        <v>99</v>
      </c>
      <c r="D7518" s="19" t="str">
        <f t="shared" si="702"/>
        <v>Financials</v>
      </c>
      <c r="E7518" s="19" t="str">
        <f t="shared" si="703"/>
        <v>Financials</v>
      </c>
      <c r="F7518" s="100">
        <v>1.0385E-2</v>
      </c>
      <c r="G7518" s="101">
        <v>10.837</v>
      </c>
      <c r="H7518" s="98">
        <v>0.19225999999999999</v>
      </c>
      <c r="I7518" s="20">
        <f t="shared" si="704"/>
        <v>1</v>
      </c>
      <c r="J7518" s="102">
        <f t="shared" si="705"/>
        <v>9.5829103995570737E-4</v>
      </c>
      <c r="K7518" s="102">
        <f t="shared" si="706"/>
        <v>4.9843495264522385E-3</v>
      </c>
      <c r="L7518" s="96">
        <f t="shared" si="707"/>
        <v>1.0385E-2</v>
      </c>
    </row>
    <row r="7519" spans="1:12" ht="13.95" customHeight="1" x14ac:dyDescent="0.3">
      <c r="A7519" s="94">
        <v>43343</v>
      </c>
      <c r="B7519" s="57" t="s">
        <v>176</v>
      </c>
      <c r="C7519" s="57" t="s">
        <v>99</v>
      </c>
      <c r="D7519" s="19" t="str">
        <f t="shared" si="702"/>
        <v>Financials</v>
      </c>
      <c r="E7519" s="19" t="str">
        <f t="shared" si="703"/>
        <v>Financials</v>
      </c>
      <c r="F7519" s="100">
        <v>1.0088E-2</v>
      </c>
      <c r="G7519" s="101">
        <v>10.102</v>
      </c>
      <c r="H7519" s="98">
        <v>0.19270999999999999</v>
      </c>
      <c r="I7519" s="20">
        <f t="shared" si="704"/>
        <v>1</v>
      </c>
      <c r="J7519" s="102">
        <f t="shared" si="705"/>
        <v>9.9861413581469011E-4</v>
      </c>
      <c r="K7519" s="102">
        <f t="shared" si="706"/>
        <v>5.1819528608514874E-3</v>
      </c>
      <c r="L7519" s="96">
        <f t="shared" si="707"/>
        <v>1.0088E-2</v>
      </c>
    </row>
    <row r="7520" spans="1:12" ht="13.95" customHeight="1" x14ac:dyDescent="0.3">
      <c r="A7520" s="94">
        <v>43373</v>
      </c>
      <c r="B7520" s="57" t="s">
        <v>176</v>
      </c>
      <c r="C7520" s="57" t="s">
        <v>99</v>
      </c>
      <c r="D7520" s="19" t="str">
        <f t="shared" si="702"/>
        <v>Financials</v>
      </c>
      <c r="E7520" s="19" t="str">
        <f t="shared" si="703"/>
        <v>Financials</v>
      </c>
      <c r="F7520" s="100">
        <v>1.0076999999999999E-2</v>
      </c>
      <c r="G7520" s="101">
        <v>10.303000000000001</v>
      </c>
      <c r="H7520" s="98">
        <v>0.19502</v>
      </c>
      <c r="I7520" s="20">
        <f t="shared" si="704"/>
        <v>1</v>
      </c>
      <c r="J7520" s="102">
        <f t="shared" si="705"/>
        <v>9.7806464136659206E-4</v>
      </c>
      <c r="K7520" s="102">
        <f t="shared" si="706"/>
        <v>5.0152017299076607E-3</v>
      </c>
      <c r="L7520" s="96">
        <f t="shared" si="707"/>
        <v>1.0076999999999999E-2</v>
      </c>
    </row>
    <row r="7521" spans="1:12" ht="13.95" customHeight="1" x14ac:dyDescent="0.3">
      <c r="A7521" s="94">
        <v>43404</v>
      </c>
      <c r="B7521" s="57" t="s">
        <v>176</v>
      </c>
      <c r="C7521" s="57" t="s">
        <v>99</v>
      </c>
      <c r="D7521" s="19" t="str">
        <f t="shared" si="702"/>
        <v>Financials</v>
      </c>
      <c r="E7521" s="19" t="str">
        <f t="shared" si="703"/>
        <v>Financials</v>
      </c>
      <c r="F7521" s="100">
        <v>1.0813E-2</v>
      </c>
      <c r="G7521" s="101">
        <v>11.96</v>
      </c>
      <c r="H7521" s="98">
        <v>0.19767000000000001</v>
      </c>
      <c r="I7521" s="20">
        <f t="shared" si="704"/>
        <v>1</v>
      </c>
      <c r="J7521" s="102">
        <f t="shared" si="705"/>
        <v>9.0409698996655509E-4</v>
      </c>
      <c r="K7521" s="102">
        <f t="shared" si="706"/>
        <v>4.5737693629106842E-3</v>
      </c>
      <c r="L7521" s="96">
        <f t="shared" si="707"/>
        <v>1.0813E-2</v>
      </c>
    </row>
    <row r="7522" spans="1:12" ht="13.95" customHeight="1" x14ac:dyDescent="0.3">
      <c r="A7522" s="94">
        <v>43434</v>
      </c>
      <c r="B7522" s="57" t="s">
        <v>176</v>
      </c>
      <c r="C7522" s="57" t="s">
        <v>99</v>
      </c>
      <c r="D7522" s="19" t="str">
        <f t="shared" si="702"/>
        <v>Financials</v>
      </c>
      <c r="E7522" s="19" t="str">
        <f t="shared" si="703"/>
        <v>Financials</v>
      </c>
      <c r="F7522" s="100">
        <v>1.0711E-2</v>
      </c>
      <c r="G7522" s="101">
        <v>12.012</v>
      </c>
      <c r="H7522" s="98">
        <v>0.19802</v>
      </c>
      <c r="I7522" s="20">
        <f t="shared" si="704"/>
        <v>1</v>
      </c>
      <c r="J7522" s="102">
        <f t="shared" si="705"/>
        <v>8.9169164169164167E-4</v>
      </c>
      <c r="K7522" s="102">
        <f t="shared" si="706"/>
        <v>4.5030382875045028E-3</v>
      </c>
      <c r="L7522" s="96">
        <f t="shared" si="707"/>
        <v>1.0711E-2</v>
      </c>
    </row>
    <row r="7523" spans="1:12" ht="13.95" customHeight="1" x14ac:dyDescent="0.3">
      <c r="A7523" s="94">
        <v>43465</v>
      </c>
      <c r="B7523" s="57" t="s">
        <v>176</v>
      </c>
      <c r="C7523" s="57" t="s">
        <v>99</v>
      </c>
      <c r="D7523" s="19" t="str">
        <f t="shared" si="702"/>
        <v>Financials</v>
      </c>
      <c r="E7523" s="19" t="str">
        <f t="shared" si="703"/>
        <v>Financials</v>
      </c>
      <c r="F7523" s="100">
        <v>1.0989000000000001E-2</v>
      </c>
      <c r="G7523" s="101">
        <v>11.763</v>
      </c>
      <c r="H7523" s="98">
        <v>0.19839999999999999</v>
      </c>
      <c r="I7523" s="20">
        <f t="shared" si="704"/>
        <v>1</v>
      </c>
      <c r="J7523" s="102">
        <f t="shared" si="705"/>
        <v>9.3420045906656465E-4</v>
      </c>
      <c r="K7523" s="102">
        <f t="shared" si="706"/>
        <v>4.7086716686822816E-3</v>
      </c>
      <c r="L7523" s="96">
        <f t="shared" si="707"/>
        <v>1.0989000000000001E-2</v>
      </c>
    </row>
    <row r="7524" spans="1:12" ht="13.95" customHeight="1" x14ac:dyDescent="0.3">
      <c r="A7524" s="94">
        <v>43496</v>
      </c>
      <c r="B7524" s="57" t="s">
        <v>176</v>
      </c>
      <c r="C7524" s="57" t="s">
        <v>99</v>
      </c>
      <c r="D7524" s="19" t="str">
        <f t="shared" si="702"/>
        <v>Financials</v>
      </c>
      <c r="E7524" s="19" t="str">
        <f t="shared" si="703"/>
        <v>Financials</v>
      </c>
      <c r="F7524" s="100">
        <v>1.1357000000000001E-2</v>
      </c>
      <c r="G7524" s="101">
        <v>12.634</v>
      </c>
      <c r="H7524" s="98">
        <v>0.20055000000000001</v>
      </c>
      <c r="I7524" s="20">
        <f t="shared" si="704"/>
        <v>1</v>
      </c>
      <c r="J7524" s="102">
        <f t="shared" si="705"/>
        <v>8.9892353965489947E-4</v>
      </c>
      <c r="K7524" s="102">
        <f t="shared" si="706"/>
        <v>4.4822913969329321E-3</v>
      </c>
      <c r="L7524" s="96">
        <f t="shared" si="707"/>
        <v>1.1357000000000001E-2</v>
      </c>
    </row>
    <row r="7525" spans="1:12" ht="13.95" customHeight="1" x14ac:dyDescent="0.3">
      <c r="A7525" s="94">
        <v>43524</v>
      </c>
      <c r="B7525" s="57" t="s">
        <v>176</v>
      </c>
      <c r="C7525" s="57" t="s">
        <v>99</v>
      </c>
      <c r="D7525" s="19" t="str">
        <f t="shared" si="702"/>
        <v>Financials</v>
      </c>
      <c r="E7525" s="19" t="str">
        <f t="shared" si="703"/>
        <v>Financials</v>
      </c>
      <c r="F7525" s="100">
        <v>1.0893999999999999E-2</v>
      </c>
      <c r="G7525" s="101">
        <v>11.71</v>
      </c>
      <c r="H7525" s="98">
        <v>0.19728999999999999</v>
      </c>
      <c r="I7525" s="20">
        <f t="shared" si="704"/>
        <v>1</v>
      </c>
      <c r="J7525" s="102">
        <f t="shared" si="705"/>
        <v>9.3031596925704509E-4</v>
      </c>
      <c r="K7525" s="102">
        <f t="shared" si="706"/>
        <v>4.7154745261140715E-3</v>
      </c>
      <c r="L7525" s="96">
        <f t="shared" si="707"/>
        <v>1.0893999999999999E-2</v>
      </c>
    </row>
    <row r="7526" spans="1:12" ht="13.95" customHeight="1" x14ac:dyDescent="0.3">
      <c r="A7526" s="94">
        <v>43555</v>
      </c>
      <c r="B7526" s="57" t="s">
        <v>176</v>
      </c>
      <c r="C7526" s="57" t="s">
        <v>99</v>
      </c>
      <c r="D7526" s="19" t="str">
        <f t="shared" si="702"/>
        <v>Financials</v>
      </c>
      <c r="E7526" s="19" t="str">
        <f t="shared" si="703"/>
        <v>Financials</v>
      </c>
      <c r="F7526" s="100">
        <v>1.0688E-2</v>
      </c>
      <c r="G7526" s="101">
        <v>11.346</v>
      </c>
      <c r="H7526" s="98">
        <v>0.19708999999999999</v>
      </c>
      <c r="I7526" s="20">
        <f t="shared" si="704"/>
        <v>1</v>
      </c>
      <c r="J7526" s="102">
        <f t="shared" si="705"/>
        <v>9.4200599330160405E-4</v>
      </c>
      <c r="K7526" s="102">
        <f t="shared" si="706"/>
        <v>4.7795727500208234E-3</v>
      </c>
      <c r="L7526" s="96">
        <f t="shared" si="707"/>
        <v>1.0688E-2</v>
      </c>
    </row>
    <row r="7527" spans="1:12" ht="13.95" customHeight="1" x14ac:dyDescent="0.3">
      <c r="A7527" s="94">
        <v>43585</v>
      </c>
      <c r="B7527" s="57" t="s">
        <v>176</v>
      </c>
      <c r="C7527" s="57" t="s">
        <v>99</v>
      </c>
      <c r="D7527" s="19" t="str">
        <f t="shared" si="702"/>
        <v>Financials</v>
      </c>
      <c r="E7527" s="19" t="str">
        <f t="shared" si="703"/>
        <v>Financials</v>
      </c>
      <c r="F7527" s="100">
        <v>1.0864E-2</v>
      </c>
      <c r="G7527" s="101">
        <v>11.404</v>
      </c>
      <c r="H7527" s="98">
        <v>0.20327999999999999</v>
      </c>
      <c r="I7527" s="20">
        <f t="shared" si="704"/>
        <v>1</v>
      </c>
      <c r="J7527" s="102">
        <f t="shared" si="705"/>
        <v>9.5264819361627498E-4</v>
      </c>
      <c r="K7527" s="102">
        <f t="shared" si="706"/>
        <v>4.6863842661170555E-3</v>
      </c>
      <c r="L7527" s="96">
        <f t="shared" si="707"/>
        <v>1.0864E-2</v>
      </c>
    </row>
    <row r="7528" spans="1:12" ht="13.95" customHeight="1" x14ac:dyDescent="0.3">
      <c r="A7528" s="94">
        <v>43616</v>
      </c>
      <c r="B7528" s="57" t="s">
        <v>176</v>
      </c>
      <c r="C7528" s="57" t="s">
        <v>99</v>
      </c>
      <c r="D7528" s="19" t="str">
        <f t="shared" si="702"/>
        <v>Financials</v>
      </c>
      <c r="E7528" s="19" t="str">
        <f t="shared" si="703"/>
        <v>Financials</v>
      </c>
      <c r="F7528" s="100">
        <v>1.0588E-2</v>
      </c>
      <c r="G7528" s="101">
        <v>11.292</v>
      </c>
      <c r="H7528" s="98">
        <v>0.20613000000000001</v>
      </c>
      <c r="I7528" s="20">
        <f t="shared" si="704"/>
        <v>1</v>
      </c>
      <c r="J7528" s="102">
        <f t="shared" si="705"/>
        <v>9.3765497697484944E-4</v>
      </c>
      <c r="K7528" s="102">
        <f t="shared" si="706"/>
        <v>4.5488525540913474E-3</v>
      </c>
      <c r="L7528" s="96">
        <f t="shared" si="707"/>
        <v>1.0588E-2</v>
      </c>
    </row>
    <row r="7529" spans="1:12" ht="13.95" customHeight="1" x14ac:dyDescent="0.3">
      <c r="A7529" s="94">
        <v>43646</v>
      </c>
      <c r="B7529" s="57" t="s">
        <v>176</v>
      </c>
      <c r="C7529" s="57" t="s">
        <v>99</v>
      </c>
      <c r="D7529" s="19" t="str">
        <f t="shared" si="702"/>
        <v>Financials</v>
      </c>
      <c r="E7529" s="19" t="str">
        <f t="shared" si="703"/>
        <v>Financials</v>
      </c>
      <c r="F7529" s="100">
        <v>1.0134000000000001E-2</v>
      </c>
      <c r="G7529" s="101">
        <v>11.177</v>
      </c>
      <c r="H7529" s="98">
        <v>0.20521</v>
      </c>
      <c r="I7529" s="20">
        <f t="shared" si="704"/>
        <v>1</v>
      </c>
      <c r="J7529" s="102">
        <f t="shared" si="705"/>
        <v>9.0668336762995451E-4</v>
      </c>
      <c r="K7529" s="102">
        <f t="shared" si="706"/>
        <v>4.418319612250643E-3</v>
      </c>
      <c r="L7529" s="96">
        <f t="shared" si="707"/>
        <v>1.0134000000000001E-2</v>
      </c>
    </row>
    <row r="7530" spans="1:12" ht="13.95" customHeight="1" x14ac:dyDescent="0.3">
      <c r="A7530" s="94">
        <v>43677</v>
      </c>
      <c r="B7530" s="57" t="s">
        <v>176</v>
      </c>
      <c r="C7530" s="57" t="s">
        <v>99</v>
      </c>
      <c r="D7530" s="19" t="str">
        <f t="shared" si="702"/>
        <v>Financials</v>
      </c>
      <c r="E7530" s="19" t="str">
        <f t="shared" si="703"/>
        <v>Financials</v>
      </c>
      <c r="F7530" s="100">
        <v>9.4339999999999997E-3</v>
      </c>
      <c r="G7530" s="101">
        <v>10.477</v>
      </c>
      <c r="H7530" s="98">
        <v>0.20551</v>
      </c>
      <c r="I7530" s="20">
        <f t="shared" si="704"/>
        <v>1</v>
      </c>
      <c r="J7530" s="102">
        <f t="shared" si="705"/>
        <v>9.0044860169895952E-4</v>
      </c>
      <c r="K7530" s="102">
        <f t="shared" si="706"/>
        <v>4.3815318072062646E-3</v>
      </c>
      <c r="L7530" s="96">
        <f t="shared" si="707"/>
        <v>9.4339999999999997E-3</v>
      </c>
    </row>
    <row r="7531" spans="1:12" ht="13.95" customHeight="1" x14ac:dyDescent="0.3">
      <c r="A7531" s="94">
        <v>43708</v>
      </c>
      <c r="B7531" s="57" t="s">
        <v>176</v>
      </c>
      <c r="C7531" s="57" t="s">
        <v>99</v>
      </c>
      <c r="D7531" s="19" t="str">
        <f t="shared" si="702"/>
        <v>Financials</v>
      </c>
      <c r="E7531" s="19" t="str">
        <f t="shared" si="703"/>
        <v>Financials</v>
      </c>
      <c r="F7531" s="100">
        <v>8.8249999999999995E-3</v>
      </c>
      <c r="G7531" s="101">
        <v>10.340999999999999</v>
      </c>
      <c r="H7531" s="98">
        <v>0.20338999999999999</v>
      </c>
      <c r="I7531" s="20">
        <f t="shared" si="704"/>
        <v>1</v>
      </c>
      <c r="J7531" s="102">
        <f t="shared" si="705"/>
        <v>8.5339909099700227E-4</v>
      </c>
      <c r="K7531" s="102">
        <f t="shared" si="706"/>
        <v>4.1958753675057888E-3</v>
      </c>
      <c r="L7531" s="96">
        <f t="shared" si="707"/>
        <v>8.8249999999999995E-3</v>
      </c>
    </row>
    <row r="7532" spans="1:12" ht="13.95" customHeight="1" x14ac:dyDescent="0.3">
      <c r="A7532" s="94">
        <v>43738</v>
      </c>
      <c r="B7532" s="57" t="s">
        <v>176</v>
      </c>
      <c r="C7532" s="57" t="s">
        <v>99</v>
      </c>
      <c r="D7532" s="19" t="str">
        <f t="shared" si="702"/>
        <v>Financials</v>
      </c>
      <c r="E7532" s="19" t="str">
        <f t="shared" si="703"/>
        <v>Financials</v>
      </c>
      <c r="F7532" s="100">
        <v>9.0740000000000005E-3</v>
      </c>
      <c r="G7532" s="101">
        <v>10.903</v>
      </c>
      <c r="H7532" s="98">
        <v>0.20300000000000001</v>
      </c>
      <c r="I7532" s="20">
        <f t="shared" si="704"/>
        <v>1</v>
      </c>
      <c r="J7532" s="102">
        <f t="shared" si="705"/>
        <v>8.3224800513620109E-4</v>
      </c>
      <c r="K7532" s="102">
        <f t="shared" si="706"/>
        <v>4.0997438676660149E-3</v>
      </c>
      <c r="L7532" s="96">
        <f t="shared" si="707"/>
        <v>9.0740000000000005E-3</v>
      </c>
    </row>
    <row r="7533" spans="1:12" ht="13.95" customHeight="1" x14ac:dyDescent="0.3">
      <c r="A7533" s="94">
        <v>43769</v>
      </c>
      <c r="B7533" s="57" t="s">
        <v>176</v>
      </c>
      <c r="C7533" s="57" t="s">
        <v>99</v>
      </c>
      <c r="D7533" s="19" t="str">
        <f t="shared" si="702"/>
        <v>Financials</v>
      </c>
      <c r="E7533" s="19" t="str">
        <f t="shared" si="703"/>
        <v>Financials</v>
      </c>
      <c r="F7533" s="100">
        <v>9.2239999999999996E-3</v>
      </c>
      <c r="G7533" s="101">
        <v>11.228999999999999</v>
      </c>
      <c r="H7533" s="98">
        <v>0.20150000000000001</v>
      </c>
      <c r="I7533" s="20">
        <f t="shared" si="704"/>
        <v>1</v>
      </c>
      <c r="J7533" s="102">
        <f t="shared" si="705"/>
        <v>8.2144447412948616E-4</v>
      </c>
      <c r="K7533" s="102">
        <f t="shared" si="706"/>
        <v>4.0766475142902537E-3</v>
      </c>
      <c r="L7533" s="96">
        <f t="shared" si="707"/>
        <v>9.2239999999999996E-3</v>
      </c>
    </row>
    <row r="7534" spans="1:12" ht="13.95" customHeight="1" x14ac:dyDescent="0.3">
      <c r="A7534" s="94">
        <v>43799</v>
      </c>
      <c r="B7534" s="57" t="s">
        <v>176</v>
      </c>
      <c r="C7534" s="57" t="s">
        <v>99</v>
      </c>
      <c r="D7534" s="19" t="str">
        <f t="shared" si="702"/>
        <v>Financials</v>
      </c>
      <c r="E7534" s="19" t="str">
        <f t="shared" si="703"/>
        <v>Financials</v>
      </c>
      <c r="F7534" s="100">
        <v>8.5430000000000002E-3</v>
      </c>
      <c r="G7534" s="101">
        <v>10.385</v>
      </c>
      <c r="H7534" s="98">
        <v>0.20300000000000001</v>
      </c>
      <c r="I7534" s="20">
        <f t="shared" si="704"/>
        <v>1</v>
      </c>
      <c r="J7534" s="102">
        <f t="shared" si="705"/>
        <v>8.2262879152623979E-4</v>
      </c>
      <c r="K7534" s="102">
        <f t="shared" si="706"/>
        <v>4.0523585789469935E-3</v>
      </c>
      <c r="L7534" s="96">
        <f t="shared" si="707"/>
        <v>8.5430000000000002E-3</v>
      </c>
    </row>
    <row r="7535" spans="1:12" ht="13.95" customHeight="1" x14ac:dyDescent="0.3">
      <c r="A7535" s="94">
        <v>43830</v>
      </c>
      <c r="B7535" s="57" t="s">
        <v>176</v>
      </c>
      <c r="C7535" s="57" t="s">
        <v>99</v>
      </c>
      <c r="D7535" s="19" t="str">
        <f t="shared" si="702"/>
        <v>Financials</v>
      </c>
      <c r="E7535" s="19" t="str">
        <f t="shared" si="703"/>
        <v>Financials</v>
      </c>
      <c r="F7535" s="100">
        <v>9.0369999999999999E-3</v>
      </c>
      <c r="G7535" s="101">
        <v>11.592000000000001</v>
      </c>
      <c r="H7535" s="98">
        <v>0.20241000000000001</v>
      </c>
      <c r="I7535" s="20">
        <f t="shared" si="704"/>
        <v>1</v>
      </c>
      <c r="J7535" s="102">
        <f t="shared" si="705"/>
        <v>7.7958937198067632E-4</v>
      </c>
      <c r="K7535" s="102">
        <f t="shared" si="706"/>
        <v>3.8515358528762229E-3</v>
      </c>
      <c r="L7535" s="96">
        <f t="shared" si="707"/>
        <v>9.0369999999999999E-3</v>
      </c>
    </row>
    <row r="7536" spans="1:12" ht="13.95" customHeight="1" x14ac:dyDescent="0.3">
      <c r="A7536" s="94">
        <v>43861</v>
      </c>
      <c r="B7536" s="57" t="s">
        <v>176</v>
      </c>
      <c r="C7536" s="57" t="s">
        <v>99</v>
      </c>
      <c r="D7536" s="19" t="str">
        <f t="shared" si="702"/>
        <v>Financials</v>
      </c>
      <c r="E7536" s="19" t="str">
        <f t="shared" si="703"/>
        <v>Financials</v>
      </c>
      <c r="F7536" s="100">
        <v>7.5849999999999997E-3</v>
      </c>
      <c r="G7536" s="101">
        <v>9.9949999999999992</v>
      </c>
      <c r="H7536" s="98">
        <v>0.20680999999999999</v>
      </c>
      <c r="I7536" s="20">
        <f t="shared" si="704"/>
        <v>1</v>
      </c>
      <c r="J7536" s="102">
        <f t="shared" si="705"/>
        <v>7.5887943971985998E-4</v>
      </c>
      <c r="K7536" s="102">
        <f t="shared" si="706"/>
        <v>3.6694523462108214E-3</v>
      </c>
      <c r="L7536" s="96">
        <f t="shared" si="707"/>
        <v>7.5849999999999997E-3</v>
      </c>
    </row>
    <row r="7537" spans="1:12" ht="13.95" customHeight="1" x14ac:dyDescent="0.3">
      <c r="A7537" s="94">
        <v>43890</v>
      </c>
      <c r="B7537" s="57" t="s">
        <v>176</v>
      </c>
      <c r="C7537" s="57" t="s">
        <v>99</v>
      </c>
      <c r="D7537" s="19" t="str">
        <f t="shared" si="702"/>
        <v>Financials</v>
      </c>
      <c r="E7537" s="19" t="str">
        <f t="shared" si="703"/>
        <v>Financials</v>
      </c>
      <c r="F7537" s="100">
        <v>7.868E-3</v>
      </c>
      <c r="G7537" s="101">
        <v>9.5030000000000001</v>
      </c>
      <c r="H7537" s="98">
        <v>0.20713000000000001</v>
      </c>
      <c r="I7537" s="20">
        <f t="shared" si="704"/>
        <v>1</v>
      </c>
      <c r="J7537" s="102">
        <f t="shared" si="705"/>
        <v>8.2794906871514254E-4</v>
      </c>
      <c r="K7537" s="102">
        <f t="shared" si="706"/>
        <v>3.9972436089177931E-3</v>
      </c>
      <c r="L7537" s="96">
        <f t="shared" si="707"/>
        <v>7.868E-3</v>
      </c>
    </row>
    <row r="7538" spans="1:12" ht="13.95" customHeight="1" x14ac:dyDescent="0.3">
      <c r="A7538" s="94">
        <v>43921</v>
      </c>
      <c r="B7538" s="57" t="s">
        <v>176</v>
      </c>
      <c r="C7538" s="57" t="s">
        <v>99</v>
      </c>
      <c r="D7538" s="19" t="str">
        <f t="shared" si="702"/>
        <v>Financials</v>
      </c>
      <c r="E7538" s="19" t="str">
        <f t="shared" si="703"/>
        <v>Financials</v>
      </c>
      <c r="F7538" s="100">
        <v>7.528E-3</v>
      </c>
      <c r="G7538" s="101">
        <v>6.476</v>
      </c>
      <c r="H7538" s="98">
        <v>0.1991</v>
      </c>
      <c r="I7538" s="20">
        <f t="shared" si="704"/>
        <v>1</v>
      </c>
      <c r="J7538" s="102">
        <f t="shared" si="705"/>
        <v>1.1624459542927733E-3</v>
      </c>
      <c r="K7538" s="102">
        <f t="shared" si="706"/>
        <v>5.838503035121915E-3</v>
      </c>
      <c r="L7538" s="96">
        <f t="shared" si="707"/>
        <v>7.528E-3</v>
      </c>
    </row>
    <row r="7539" spans="1:12" ht="13.95" customHeight="1" x14ac:dyDescent="0.3">
      <c r="A7539" s="94">
        <v>43951</v>
      </c>
      <c r="B7539" s="57" t="s">
        <v>176</v>
      </c>
      <c r="C7539" s="57" t="s">
        <v>99</v>
      </c>
      <c r="D7539" s="19" t="str">
        <f t="shared" si="702"/>
        <v>Financials</v>
      </c>
      <c r="E7539" s="19" t="str">
        <f t="shared" si="703"/>
        <v>Financials</v>
      </c>
      <c r="F7539" s="100">
        <v>6.7250000000000001E-3</v>
      </c>
      <c r="G7539" s="101">
        <v>7.2009999999999996</v>
      </c>
      <c r="H7539" s="98">
        <v>0.16850000000000001</v>
      </c>
      <c r="I7539" s="20">
        <f t="shared" si="704"/>
        <v>1</v>
      </c>
      <c r="J7539" s="102">
        <f t="shared" si="705"/>
        <v>9.3389806971253995E-4</v>
      </c>
      <c r="K7539" s="102">
        <f t="shared" si="706"/>
        <v>5.5424217787094351E-3</v>
      </c>
      <c r="L7539" s="96">
        <f t="shared" si="707"/>
        <v>6.7250000000000001E-3</v>
      </c>
    </row>
    <row r="7540" spans="1:12" ht="13.95" customHeight="1" x14ac:dyDescent="0.3">
      <c r="A7540" s="94">
        <v>43982</v>
      </c>
      <c r="B7540" s="57" t="s">
        <v>176</v>
      </c>
      <c r="C7540" s="57" t="s">
        <v>99</v>
      </c>
      <c r="D7540" s="19" t="str">
        <f t="shared" si="702"/>
        <v>Financials</v>
      </c>
      <c r="E7540" s="19" t="str">
        <f t="shared" si="703"/>
        <v>Financials</v>
      </c>
      <c r="F7540" s="100">
        <v>5.8499999999999993E-3</v>
      </c>
      <c r="G7540" s="101">
        <v>7.2809999999999997</v>
      </c>
      <c r="H7540" s="98">
        <v>0.16073000000000001</v>
      </c>
      <c r="I7540" s="20">
        <f t="shared" si="704"/>
        <v>1</v>
      </c>
      <c r="J7540" s="102">
        <f t="shared" si="705"/>
        <v>8.0346106304079101E-4</v>
      </c>
      <c r="K7540" s="102">
        <f t="shared" si="706"/>
        <v>4.9988245071908854E-3</v>
      </c>
      <c r="L7540" s="96">
        <f t="shared" si="707"/>
        <v>5.8499999999999993E-3</v>
      </c>
    </row>
    <row r="7541" spans="1:12" ht="13.95" customHeight="1" x14ac:dyDescent="0.3">
      <c r="A7541" s="94">
        <v>44012</v>
      </c>
      <c r="B7541" s="57" t="s">
        <v>176</v>
      </c>
      <c r="C7541" s="57" t="s">
        <v>99</v>
      </c>
      <c r="D7541" s="19" t="str">
        <f t="shared" si="702"/>
        <v>Financials</v>
      </c>
      <c r="E7541" s="19" t="str">
        <f t="shared" si="703"/>
        <v>Financials</v>
      </c>
      <c r="F7541" s="100">
        <v>5.8999999999999999E-3</v>
      </c>
      <c r="G7541" s="101">
        <v>8.3559999999999999</v>
      </c>
      <c r="H7541" s="98">
        <v>0.15812000000000001</v>
      </c>
      <c r="I7541" s="20">
        <f t="shared" si="704"/>
        <v>1</v>
      </c>
      <c r="J7541" s="102">
        <f t="shared" si="705"/>
        <v>7.0607946385830536E-4</v>
      </c>
      <c r="K7541" s="102">
        <f t="shared" si="706"/>
        <v>4.4654658731236108E-3</v>
      </c>
      <c r="L7541" s="96">
        <f t="shared" si="707"/>
        <v>5.8999999999999999E-3</v>
      </c>
    </row>
    <row r="7542" spans="1:12" ht="13.95" customHeight="1" x14ac:dyDescent="0.3">
      <c r="A7542" s="94">
        <v>44043</v>
      </c>
      <c r="B7542" s="57" t="s">
        <v>176</v>
      </c>
      <c r="C7542" s="57" t="s">
        <v>99</v>
      </c>
      <c r="D7542" s="19" t="str">
        <f t="shared" si="702"/>
        <v>Financials</v>
      </c>
      <c r="E7542" s="19" t="str">
        <f t="shared" si="703"/>
        <v>Financials</v>
      </c>
      <c r="F7542" s="100">
        <v>5.7869999999999996E-3</v>
      </c>
      <c r="G7542" s="101">
        <v>9.2129999999999992</v>
      </c>
      <c r="H7542" s="98">
        <v>0.15508</v>
      </c>
      <c r="I7542" s="20">
        <f t="shared" si="704"/>
        <v>1</v>
      </c>
      <c r="J7542" s="102">
        <f t="shared" si="705"/>
        <v>6.2813415825464021E-4</v>
      </c>
      <c r="K7542" s="102">
        <f t="shared" si="706"/>
        <v>4.0503879175563598E-3</v>
      </c>
      <c r="L7542" s="96">
        <f t="shared" si="707"/>
        <v>5.7869999999999996E-3</v>
      </c>
    </row>
    <row r="7543" spans="1:12" ht="13.95" customHeight="1" x14ac:dyDescent="0.3">
      <c r="A7543" s="94">
        <v>44074</v>
      </c>
      <c r="B7543" s="57" t="s">
        <v>176</v>
      </c>
      <c r="C7543" s="57" t="s">
        <v>99</v>
      </c>
      <c r="D7543" s="19" t="str">
        <f t="shared" si="702"/>
        <v>Financials</v>
      </c>
      <c r="E7543" s="19" t="str">
        <f t="shared" si="703"/>
        <v>Financials</v>
      </c>
      <c r="F7543" s="100">
        <v>5.6779999999999999E-3</v>
      </c>
      <c r="G7543" s="101">
        <v>8.5459999999999994</v>
      </c>
      <c r="H7543" s="98">
        <v>0.15640999999999999</v>
      </c>
      <c r="I7543" s="20">
        <f t="shared" si="704"/>
        <v>1</v>
      </c>
      <c r="J7543" s="102">
        <f t="shared" si="705"/>
        <v>6.6440439971916689E-4</v>
      </c>
      <c r="K7543" s="102">
        <f t="shared" si="706"/>
        <v>4.2478383717100372E-3</v>
      </c>
      <c r="L7543" s="96">
        <f t="shared" si="707"/>
        <v>5.6779999999999999E-3</v>
      </c>
    </row>
    <row r="7544" spans="1:12" ht="13.95" customHeight="1" x14ac:dyDescent="0.3">
      <c r="A7544" s="94">
        <v>44104</v>
      </c>
      <c r="B7544" s="57" t="s">
        <v>176</v>
      </c>
      <c r="C7544" s="57" t="s">
        <v>99</v>
      </c>
      <c r="D7544" s="19" t="str">
        <f t="shared" si="702"/>
        <v>Financials</v>
      </c>
      <c r="E7544" s="19" t="str">
        <f t="shared" si="703"/>
        <v>Financials</v>
      </c>
      <c r="F7544" s="100">
        <v>5.7470000000000004E-3</v>
      </c>
      <c r="G7544" s="101">
        <v>8.173</v>
      </c>
      <c r="H7544" s="98">
        <v>0.15898000000000001</v>
      </c>
      <c r="I7544" s="20">
        <f t="shared" si="704"/>
        <v>1</v>
      </c>
      <c r="J7544" s="102">
        <f t="shared" si="705"/>
        <v>7.0316897100208007E-4</v>
      </c>
      <c r="K7544" s="102">
        <f t="shared" si="706"/>
        <v>4.423002711045918E-3</v>
      </c>
      <c r="L7544" s="96">
        <f t="shared" si="707"/>
        <v>5.7470000000000004E-3</v>
      </c>
    </row>
    <row r="7545" spans="1:12" ht="13.95" customHeight="1" x14ac:dyDescent="0.3">
      <c r="A7545" s="94">
        <v>44135</v>
      </c>
      <c r="B7545" s="57" t="s">
        <v>176</v>
      </c>
      <c r="C7545" s="57" t="s">
        <v>99</v>
      </c>
      <c r="D7545" s="19" t="str">
        <f t="shared" si="702"/>
        <v>Financials</v>
      </c>
      <c r="E7545" s="19" t="str">
        <f t="shared" si="703"/>
        <v>Financials</v>
      </c>
      <c r="F7545" s="100">
        <v>6.6149999999999994E-3</v>
      </c>
      <c r="G7545" s="101">
        <v>8.9649999999999999</v>
      </c>
      <c r="H7545" s="98">
        <v>0.16744999999999999</v>
      </c>
      <c r="I7545" s="20">
        <f t="shared" si="704"/>
        <v>1</v>
      </c>
      <c r="J7545" s="102">
        <f t="shared" si="705"/>
        <v>7.3786949247071942E-4</v>
      </c>
      <c r="K7545" s="102">
        <f t="shared" si="706"/>
        <v>4.4065063748624633E-3</v>
      </c>
      <c r="L7545" s="96">
        <f t="shared" si="707"/>
        <v>6.6149999999999994E-3</v>
      </c>
    </row>
    <row r="7546" spans="1:12" ht="13.95" customHeight="1" x14ac:dyDescent="0.3">
      <c r="A7546" s="94">
        <v>44165</v>
      </c>
      <c r="B7546" s="57" t="s">
        <v>176</v>
      </c>
      <c r="C7546" s="57" t="s">
        <v>99</v>
      </c>
      <c r="D7546" s="19" t="str">
        <f t="shared" si="702"/>
        <v>Financials</v>
      </c>
      <c r="E7546" s="19" t="str">
        <f t="shared" si="703"/>
        <v>Financials</v>
      </c>
      <c r="F7546" s="100">
        <v>6.979E-3</v>
      </c>
      <c r="G7546" s="101">
        <v>10.477</v>
      </c>
      <c r="H7546" s="98">
        <v>0.17226</v>
      </c>
      <c r="I7546" s="20">
        <f t="shared" si="704"/>
        <v>1</v>
      </c>
      <c r="J7546" s="102">
        <f t="shared" si="705"/>
        <v>6.6612579937004861E-4</v>
      </c>
      <c r="K7546" s="102">
        <f t="shared" si="706"/>
        <v>3.8669789815978673E-3</v>
      </c>
      <c r="L7546" s="96">
        <f t="shared" si="707"/>
        <v>6.979E-3</v>
      </c>
    </row>
    <row r="7547" spans="1:12" ht="13.95" customHeight="1" x14ac:dyDescent="0.3">
      <c r="A7547" s="94">
        <v>44196</v>
      </c>
      <c r="B7547" s="57" t="s">
        <v>176</v>
      </c>
      <c r="C7547" s="57" t="s">
        <v>99</v>
      </c>
      <c r="D7547" s="19" t="str">
        <f t="shared" si="702"/>
        <v>Financials</v>
      </c>
      <c r="E7547" s="19" t="str">
        <f t="shared" si="703"/>
        <v>Financials</v>
      </c>
      <c r="F7547" s="100">
        <v>7.5349999999999992E-3</v>
      </c>
      <c r="G7547" s="101">
        <v>11.647</v>
      </c>
      <c r="H7547" s="98">
        <v>0.17560000000000001</v>
      </c>
      <c r="I7547" s="20">
        <f t="shared" si="704"/>
        <v>1</v>
      </c>
      <c r="J7547" s="102">
        <f t="shared" si="705"/>
        <v>6.4694771185713046E-4</v>
      </c>
      <c r="K7547" s="102">
        <f t="shared" si="706"/>
        <v>3.6842124821021096E-3</v>
      </c>
      <c r="L7547" s="96">
        <f t="shared" si="707"/>
        <v>7.5349999999999992E-3</v>
      </c>
    </row>
    <row r="7548" spans="1:12" ht="13.95" customHeight="1" x14ac:dyDescent="0.3">
      <c r="A7548" s="94">
        <v>44227</v>
      </c>
      <c r="B7548" s="57" t="s">
        <v>176</v>
      </c>
      <c r="C7548" s="57" t="s">
        <v>99</v>
      </c>
      <c r="D7548" s="19" t="str">
        <f t="shared" si="702"/>
        <v>Financials</v>
      </c>
      <c r="E7548" s="19" t="str">
        <f t="shared" si="703"/>
        <v>Financials</v>
      </c>
      <c r="F7548" s="100">
        <v>6.6E-3</v>
      </c>
      <c r="G7548" s="101">
        <v>9.9879999999999995</v>
      </c>
      <c r="H7548" s="98">
        <v>0.18190000000000001</v>
      </c>
      <c r="I7548" s="20">
        <f t="shared" si="704"/>
        <v>1</v>
      </c>
      <c r="J7548" s="102">
        <f t="shared" si="705"/>
        <v>6.6079295154185019E-4</v>
      </c>
      <c r="K7548" s="102">
        <f t="shared" si="706"/>
        <v>3.6327265065522274E-3</v>
      </c>
      <c r="L7548" s="96">
        <f t="shared" si="707"/>
        <v>6.6E-3</v>
      </c>
    </row>
    <row r="7549" spans="1:12" ht="13.95" customHeight="1" x14ac:dyDescent="0.3">
      <c r="A7549" s="94">
        <v>44255</v>
      </c>
      <c r="B7549" s="57" t="s">
        <v>176</v>
      </c>
      <c r="C7549" s="57" t="s">
        <v>99</v>
      </c>
      <c r="D7549" s="19" t="str">
        <f t="shared" si="702"/>
        <v>Financials</v>
      </c>
      <c r="E7549" s="19" t="str">
        <f t="shared" si="703"/>
        <v>Financials</v>
      </c>
      <c r="F7549" s="100">
        <v>6.5700000000000003E-3</v>
      </c>
      <c r="G7549" s="101">
        <v>9.0009999999999994</v>
      </c>
      <c r="H7549" s="98">
        <v>0.19056000000000001</v>
      </c>
      <c r="I7549" s="20">
        <f t="shared" si="704"/>
        <v>1</v>
      </c>
      <c r="J7549" s="102">
        <f t="shared" si="705"/>
        <v>7.2991889790023341E-4</v>
      </c>
      <c r="K7549" s="102">
        <f t="shared" si="706"/>
        <v>3.8303888428853558E-3</v>
      </c>
      <c r="L7549" s="96">
        <f t="shared" si="707"/>
        <v>6.5700000000000003E-3</v>
      </c>
    </row>
    <row r="7550" spans="1:12" ht="13.95" customHeight="1" x14ac:dyDescent="0.3">
      <c r="A7550" s="94">
        <v>44286</v>
      </c>
      <c r="B7550" s="57" t="s">
        <v>176</v>
      </c>
      <c r="C7550" s="57" t="s">
        <v>99</v>
      </c>
      <c r="D7550" s="19" t="str">
        <f t="shared" si="702"/>
        <v>Financials</v>
      </c>
      <c r="E7550" s="19" t="str">
        <f t="shared" si="703"/>
        <v>Financials</v>
      </c>
      <c r="F7550" s="100">
        <v>6.6100000000000004E-3</v>
      </c>
      <c r="G7550" s="101">
        <v>9.3190000000000008</v>
      </c>
      <c r="H7550" s="98">
        <v>0.18471000000000001</v>
      </c>
      <c r="I7550" s="20">
        <f t="shared" si="704"/>
        <v>1</v>
      </c>
      <c r="J7550" s="102">
        <f t="shared" si="705"/>
        <v>7.0930357334477942E-4</v>
      </c>
      <c r="K7550" s="102">
        <f t="shared" si="706"/>
        <v>3.8400929746347213E-3</v>
      </c>
      <c r="L7550" s="96">
        <f t="shared" si="707"/>
        <v>6.6100000000000004E-3</v>
      </c>
    </row>
    <row r="7551" spans="1:12" ht="13.95" customHeight="1" x14ac:dyDescent="0.3">
      <c r="A7551" s="94">
        <v>44316</v>
      </c>
      <c r="B7551" s="57" t="s">
        <v>176</v>
      </c>
      <c r="C7551" s="57" t="s">
        <v>99</v>
      </c>
      <c r="D7551" s="19" t="str">
        <f t="shared" si="702"/>
        <v>Financials</v>
      </c>
      <c r="E7551" s="19" t="str">
        <f t="shared" si="703"/>
        <v>Financials</v>
      </c>
      <c r="F7551" s="100">
        <v>6.3600000000000002E-3</v>
      </c>
      <c r="G7551" s="101">
        <v>8.9779999999999998</v>
      </c>
      <c r="H7551" s="98">
        <v>0.18551000000000001</v>
      </c>
      <c r="I7551" s="20">
        <f t="shared" si="704"/>
        <v>1</v>
      </c>
      <c r="J7551" s="102">
        <f t="shared" si="705"/>
        <v>7.0839830697259974E-4</v>
      </c>
      <c r="K7551" s="102">
        <f t="shared" si="706"/>
        <v>3.8186529403945865E-3</v>
      </c>
      <c r="L7551" s="96">
        <f t="shared" si="707"/>
        <v>6.3600000000000002E-3</v>
      </c>
    </row>
    <row r="7552" spans="1:12" ht="13.95" customHeight="1" x14ac:dyDescent="0.3">
      <c r="A7552" s="94">
        <v>44347</v>
      </c>
      <c r="B7552" s="57" t="s">
        <v>176</v>
      </c>
      <c r="C7552" s="57" t="s">
        <v>99</v>
      </c>
      <c r="D7552" s="19" t="str">
        <f t="shared" si="702"/>
        <v>Financials</v>
      </c>
      <c r="E7552" s="19" t="str">
        <f t="shared" si="703"/>
        <v>Financials</v>
      </c>
      <c r="F7552" s="100">
        <v>6.4099999999999999E-3</v>
      </c>
      <c r="G7552" s="101">
        <v>9.5739999999999998</v>
      </c>
      <c r="H7552" s="98">
        <v>0.19258</v>
      </c>
      <c r="I7552" s="20">
        <f t="shared" si="704"/>
        <v>1</v>
      </c>
      <c r="J7552" s="102">
        <f t="shared" si="705"/>
        <v>6.6952162105702944E-4</v>
      </c>
      <c r="K7552" s="102">
        <f t="shared" si="706"/>
        <v>3.47658957865318E-3</v>
      </c>
      <c r="L7552" s="96">
        <f t="shared" si="707"/>
        <v>6.4099999999999999E-3</v>
      </c>
    </row>
    <row r="7553" spans="1:12" ht="13.95" customHeight="1" x14ac:dyDescent="0.3">
      <c r="A7553" s="94">
        <v>44377</v>
      </c>
      <c r="B7553" s="57" t="s">
        <v>176</v>
      </c>
      <c r="C7553" s="57" t="s">
        <v>99</v>
      </c>
      <c r="D7553" s="19" t="str">
        <f t="shared" si="702"/>
        <v>Financials</v>
      </c>
      <c r="E7553" s="19" t="str">
        <f t="shared" si="703"/>
        <v>Financials</v>
      </c>
      <c r="F7553" s="100">
        <v>6.28E-3</v>
      </c>
      <c r="G7553" s="101">
        <v>9.1839999999999993</v>
      </c>
      <c r="H7553" s="98">
        <v>0.19212000000000001</v>
      </c>
      <c r="I7553" s="20">
        <f t="shared" si="704"/>
        <v>1</v>
      </c>
      <c r="J7553" s="102">
        <f t="shared" si="705"/>
        <v>6.8379790940766559E-4</v>
      </c>
      <c r="K7553" s="102">
        <f t="shared" si="706"/>
        <v>3.5592229305000289E-3</v>
      </c>
      <c r="L7553" s="96">
        <f t="shared" si="707"/>
        <v>6.28E-3</v>
      </c>
    </row>
    <row r="7554" spans="1:12" ht="13.95" customHeight="1" x14ac:dyDescent="0.3">
      <c r="A7554" s="94">
        <v>44408</v>
      </c>
      <c r="B7554" s="57" t="s">
        <v>176</v>
      </c>
      <c r="C7554" s="57" t="s">
        <v>99</v>
      </c>
      <c r="D7554" s="19" t="str">
        <f t="shared" si="702"/>
        <v>Financials</v>
      </c>
      <c r="E7554" s="19" t="str">
        <f t="shared" si="703"/>
        <v>Financials</v>
      </c>
      <c r="F7554" s="100">
        <v>6.5300000000000002E-3</v>
      </c>
      <c r="G7554" s="101">
        <v>9.0289999999999999</v>
      </c>
      <c r="H7554" s="98">
        <v>0.19855999999999999</v>
      </c>
      <c r="I7554" s="20">
        <f t="shared" si="704"/>
        <v>1</v>
      </c>
      <c r="J7554" s="102">
        <f t="shared" si="705"/>
        <v>7.2322516336249863E-4</v>
      </c>
      <c r="K7554" s="102">
        <f t="shared" si="706"/>
        <v>3.6423507421560167E-3</v>
      </c>
      <c r="L7554" s="96">
        <f t="shared" si="707"/>
        <v>6.5300000000000002E-3</v>
      </c>
    </row>
    <row r="7555" spans="1:12" ht="13.95" customHeight="1" x14ac:dyDescent="0.3">
      <c r="A7555" s="94">
        <v>44439</v>
      </c>
      <c r="B7555" s="57" t="s">
        <v>176</v>
      </c>
      <c r="C7555" s="57" t="s">
        <v>99</v>
      </c>
      <c r="D7555" s="19" t="str">
        <f t="shared" si="702"/>
        <v>Financials</v>
      </c>
      <c r="E7555" s="19" t="str">
        <f t="shared" si="703"/>
        <v>Financials</v>
      </c>
      <c r="F7555" s="100">
        <v>6.9799999999999992E-3</v>
      </c>
      <c r="G7555" s="101">
        <v>9.2919999999999998</v>
      </c>
      <c r="H7555" s="98">
        <v>0.20186999999999999</v>
      </c>
      <c r="I7555" s="20">
        <f t="shared" si="704"/>
        <v>1</v>
      </c>
      <c r="J7555" s="102">
        <f t="shared" si="705"/>
        <v>7.5118381403357719E-4</v>
      </c>
      <c r="K7555" s="102">
        <f t="shared" si="706"/>
        <v>3.7211265370465014E-3</v>
      </c>
      <c r="L7555" s="96">
        <f t="shared" si="707"/>
        <v>6.9799999999999992E-3</v>
      </c>
    </row>
    <row r="7556" spans="1:12" ht="13.95" customHeight="1" x14ac:dyDescent="0.3">
      <c r="A7556" s="94">
        <v>44469</v>
      </c>
      <c r="B7556" s="57" t="s">
        <v>176</v>
      </c>
      <c r="C7556" s="57" t="s">
        <v>99</v>
      </c>
      <c r="D7556" s="19" t="str">
        <f t="shared" si="702"/>
        <v>Financials</v>
      </c>
      <c r="E7556" s="19" t="str">
        <f t="shared" si="703"/>
        <v>Financials</v>
      </c>
      <c r="F7556" s="100">
        <v>5.9500000000000004E-3</v>
      </c>
      <c r="G7556" s="101">
        <v>7.742</v>
      </c>
      <c r="H7556" s="98">
        <v>0.20277999999999999</v>
      </c>
      <c r="I7556" s="20">
        <f t="shared" si="704"/>
        <v>1</v>
      </c>
      <c r="J7556" s="102">
        <f t="shared" si="705"/>
        <v>7.6853526220614838E-4</v>
      </c>
      <c r="K7556" s="102">
        <f t="shared" si="706"/>
        <v>3.7899953753138794E-3</v>
      </c>
      <c r="L7556" s="96">
        <f t="shared" si="707"/>
        <v>5.9500000000000004E-3</v>
      </c>
    </row>
    <row r="7557" spans="1:12" ht="13.95" customHeight="1" x14ac:dyDescent="0.3">
      <c r="A7557" s="94">
        <v>44500</v>
      </c>
      <c r="B7557" s="57" t="s">
        <v>176</v>
      </c>
      <c r="C7557" s="57" t="s">
        <v>99</v>
      </c>
      <c r="D7557" s="19" t="str">
        <f t="shared" ref="D7557:D7620" si="708">VLOOKUP(C7557,GicsMap,2,FALSE)</f>
        <v>Financials</v>
      </c>
      <c r="E7557" s="19" t="str">
        <f t="shared" ref="E7557:E7620" si="709">IF(D7557="Cyclicals",IF(COUNTIF(GlobalList,B7557)&gt;0,"WEG &amp; Embraer","Cyclicals ex-WEG &amp; Embraer"),D7557)</f>
        <v>Financials</v>
      </c>
      <c r="F7557" s="100">
        <v>6.2700000000000004E-3</v>
      </c>
      <c r="G7557" s="101">
        <v>7.66</v>
      </c>
      <c r="H7557" s="98">
        <v>0.20386000000000001</v>
      </c>
      <c r="I7557" s="20">
        <f t="shared" ref="I7557:I7620" si="710">IF(AND(ISNUMBER(G7557),ISNUMBER(H7557),G7557&gt;=PEmin,G7557&lt;=PEmax,H7557&gt;=ROEmin,H7557&lt;=ROEmax),1,0)</f>
        <v>1</v>
      </c>
      <c r="J7557" s="102">
        <f t="shared" ref="J7557:J7620" si="711">IF(I7557=1,F7557/G7557,0)</f>
        <v>8.185378590078329E-4</v>
      </c>
      <c r="K7557" s="102">
        <f t="shared" ref="K7557:K7620" si="712">IF(I7557=1,J7557/H7557,0)</f>
        <v>4.0151960120074206E-3</v>
      </c>
      <c r="L7557" s="96">
        <f t="shared" ref="L7557:L7620" si="713">I7557*F7557</f>
        <v>6.2700000000000004E-3</v>
      </c>
    </row>
    <row r="7558" spans="1:12" ht="13.95" customHeight="1" x14ac:dyDescent="0.3">
      <c r="A7558" s="94">
        <v>44530</v>
      </c>
      <c r="B7558" s="57" t="s">
        <v>176</v>
      </c>
      <c r="C7558" s="57" t="s">
        <v>99</v>
      </c>
      <c r="D7558" s="19" t="str">
        <f t="shared" si="708"/>
        <v>Financials</v>
      </c>
      <c r="E7558" s="19" t="str">
        <f t="shared" si="709"/>
        <v>Financials</v>
      </c>
      <c r="F7558" s="100">
        <v>6.13E-3</v>
      </c>
      <c r="G7558" s="101">
        <v>7.141</v>
      </c>
      <c r="H7558" s="98">
        <v>0.21207999999999999</v>
      </c>
      <c r="I7558" s="20">
        <f t="shared" si="710"/>
        <v>1</v>
      </c>
      <c r="J7558" s="102">
        <f t="shared" si="711"/>
        <v>8.5842319002940766E-4</v>
      </c>
      <c r="K7558" s="102">
        <f t="shared" si="712"/>
        <v>4.0476385799198778E-3</v>
      </c>
      <c r="L7558" s="96">
        <f t="shared" si="713"/>
        <v>6.13E-3</v>
      </c>
    </row>
    <row r="7559" spans="1:12" ht="13.95" customHeight="1" x14ac:dyDescent="0.3">
      <c r="A7559" s="94">
        <v>44561</v>
      </c>
      <c r="B7559" s="57" t="s">
        <v>176</v>
      </c>
      <c r="C7559" s="57" t="s">
        <v>99</v>
      </c>
      <c r="D7559" s="19" t="str">
        <f t="shared" si="708"/>
        <v>Financials</v>
      </c>
      <c r="E7559" s="19" t="str">
        <f t="shared" si="709"/>
        <v>Financials</v>
      </c>
      <c r="F7559" s="100">
        <v>5.45E-3</v>
      </c>
      <c r="G7559" s="101">
        <v>6.4610000000000003</v>
      </c>
      <c r="H7559" s="98">
        <v>0.21224999999999999</v>
      </c>
      <c r="I7559" s="20">
        <f t="shared" si="710"/>
        <v>1</v>
      </c>
      <c r="J7559" s="102">
        <f t="shared" si="711"/>
        <v>8.4352267450858991E-4</v>
      </c>
      <c r="K7559" s="102">
        <f t="shared" si="712"/>
        <v>3.97419399061762E-3</v>
      </c>
      <c r="L7559" s="96">
        <f t="shared" si="713"/>
        <v>5.45E-3</v>
      </c>
    </row>
    <row r="7560" spans="1:12" ht="13.95" customHeight="1" x14ac:dyDescent="0.3">
      <c r="A7560" s="94">
        <v>44592</v>
      </c>
      <c r="B7560" s="57" t="s">
        <v>176</v>
      </c>
      <c r="C7560" s="57" t="s">
        <v>99</v>
      </c>
      <c r="D7560" s="19" t="str">
        <f t="shared" si="708"/>
        <v>Financials</v>
      </c>
      <c r="E7560" s="19" t="str">
        <f t="shared" si="709"/>
        <v>Financials</v>
      </c>
      <c r="F7560" s="100">
        <v>5.5900000000000004E-3</v>
      </c>
      <c r="G7560" s="101">
        <v>7.0730000000000004</v>
      </c>
      <c r="H7560" s="98">
        <v>0.21071000000000001</v>
      </c>
      <c r="I7560" s="20">
        <f t="shared" si="710"/>
        <v>1</v>
      </c>
      <c r="J7560" s="102">
        <f t="shared" si="711"/>
        <v>7.9032942174466284E-4</v>
      </c>
      <c r="K7560" s="102">
        <f t="shared" si="712"/>
        <v>3.7507921871039003E-3</v>
      </c>
      <c r="L7560" s="96">
        <f t="shared" si="713"/>
        <v>5.5900000000000004E-3</v>
      </c>
    </row>
    <row r="7561" spans="1:12" ht="13.95" customHeight="1" x14ac:dyDescent="0.3">
      <c r="A7561" s="94">
        <v>44620</v>
      </c>
      <c r="B7561" s="57" t="s">
        <v>176</v>
      </c>
      <c r="C7561" s="57" t="s">
        <v>99</v>
      </c>
      <c r="D7561" s="19" t="str">
        <f t="shared" si="708"/>
        <v>Financials</v>
      </c>
      <c r="E7561" s="19" t="str">
        <f t="shared" si="709"/>
        <v>Financials</v>
      </c>
      <c r="F7561" s="100">
        <v>5.2100000000000002E-3</v>
      </c>
      <c r="G7561" s="101">
        <v>6.6139999999999999</v>
      </c>
      <c r="H7561" s="98">
        <v>0.20893999999999999</v>
      </c>
      <c r="I7561" s="20">
        <f t="shared" si="710"/>
        <v>1</v>
      </c>
      <c r="J7561" s="102">
        <f t="shared" si="711"/>
        <v>7.877230117931661E-4</v>
      </c>
      <c r="K7561" s="102">
        <f t="shared" si="712"/>
        <v>3.7700919488521402E-3</v>
      </c>
      <c r="L7561" s="96">
        <f t="shared" si="713"/>
        <v>5.2100000000000002E-3</v>
      </c>
    </row>
    <row r="7562" spans="1:12" ht="13.95" customHeight="1" x14ac:dyDescent="0.3">
      <c r="A7562" s="94">
        <v>44651</v>
      </c>
      <c r="B7562" s="57" t="s">
        <v>176</v>
      </c>
      <c r="C7562" s="57" t="s">
        <v>99</v>
      </c>
      <c r="D7562" s="19" t="str">
        <f t="shared" si="708"/>
        <v>Financials</v>
      </c>
      <c r="E7562" s="19" t="str">
        <f t="shared" si="709"/>
        <v>Financials</v>
      </c>
      <c r="F7562" s="100">
        <v>5.8999999999999999E-3</v>
      </c>
      <c r="G7562" s="101">
        <v>7.7939999999999996</v>
      </c>
      <c r="H7562" s="98">
        <v>0.20957999999999999</v>
      </c>
      <c r="I7562" s="20">
        <f t="shared" si="710"/>
        <v>1</v>
      </c>
      <c r="J7562" s="102">
        <f t="shared" si="711"/>
        <v>7.5699255837823965E-4</v>
      </c>
      <c r="K7562" s="102">
        <f t="shared" si="712"/>
        <v>3.6119503692062203E-3</v>
      </c>
      <c r="L7562" s="96">
        <f t="shared" si="713"/>
        <v>5.8999999999999999E-3</v>
      </c>
    </row>
    <row r="7563" spans="1:12" ht="13.95" customHeight="1" x14ac:dyDescent="0.3">
      <c r="A7563" s="94">
        <v>44681</v>
      </c>
      <c r="B7563" s="57" t="s">
        <v>176</v>
      </c>
      <c r="C7563" s="57" t="s">
        <v>99</v>
      </c>
      <c r="D7563" s="19" t="str">
        <f t="shared" si="708"/>
        <v>Financials</v>
      </c>
      <c r="E7563" s="19" t="str">
        <f t="shared" si="709"/>
        <v>Financials</v>
      </c>
      <c r="F7563" s="100">
        <v>5.7199999999999994E-3</v>
      </c>
      <c r="G7563" s="101">
        <v>6.7880000000000003</v>
      </c>
      <c r="H7563" s="98">
        <v>0.20713999999999999</v>
      </c>
      <c r="I7563" s="20">
        <f t="shared" si="710"/>
        <v>1</v>
      </c>
      <c r="J7563" s="102">
        <f t="shared" si="711"/>
        <v>8.426635238656451E-4</v>
      </c>
      <c r="K7563" s="102">
        <f t="shared" si="712"/>
        <v>4.0680869164123066E-3</v>
      </c>
      <c r="L7563" s="96">
        <f t="shared" si="713"/>
        <v>5.7199999999999994E-3</v>
      </c>
    </row>
    <row r="7564" spans="1:12" ht="13.95" customHeight="1" x14ac:dyDescent="0.3">
      <c r="A7564" s="94">
        <v>44712</v>
      </c>
      <c r="B7564" s="57" t="s">
        <v>176</v>
      </c>
      <c r="C7564" s="57" t="s">
        <v>99</v>
      </c>
      <c r="D7564" s="19" t="str">
        <f t="shared" si="708"/>
        <v>Financials</v>
      </c>
      <c r="E7564" s="19" t="str">
        <f t="shared" si="709"/>
        <v>Financials</v>
      </c>
      <c r="F7564" s="100">
        <v>5.9500000000000004E-3</v>
      </c>
      <c r="G7564" s="101">
        <v>7.2759999999999998</v>
      </c>
      <c r="H7564" s="98">
        <v>0.20330999999999999</v>
      </c>
      <c r="I7564" s="20">
        <f t="shared" si="710"/>
        <v>1</v>
      </c>
      <c r="J7564" s="102">
        <f t="shared" si="711"/>
        <v>8.1775700934579444E-4</v>
      </c>
      <c r="K7564" s="102">
        <f t="shared" si="712"/>
        <v>4.0222173495932049E-3</v>
      </c>
      <c r="L7564" s="96">
        <f t="shared" si="713"/>
        <v>5.9500000000000004E-3</v>
      </c>
    </row>
    <row r="7565" spans="1:12" ht="13.95" customHeight="1" x14ac:dyDescent="0.3">
      <c r="A7565" s="94">
        <v>44742</v>
      </c>
      <c r="B7565" s="57" t="s">
        <v>176</v>
      </c>
      <c r="C7565" s="57" t="s">
        <v>99</v>
      </c>
      <c r="D7565" s="19" t="str">
        <f t="shared" si="708"/>
        <v>Financials</v>
      </c>
      <c r="E7565" s="19" t="str">
        <f t="shared" si="709"/>
        <v>Financials</v>
      </c>
      <c r="F7565" s="100">
        <v>5.7099999999999998E-3</v>
      </c>
      <c r="G7565" s="101">
        <v>6.524</v>
      </c>
      <c r="H7565" s="98">
        <v>0.20283000000000001</v>
      </c>
      <c r="I7565" s="20">
        <f t="shared" si="710"/>
        <v>1</v>
      </c>
      <c r="J7565" s="102">
        <f t="shared" si="711"/>
        <v>8.7522992029429795E-4</v>
      </c>
      <c r="K7565" s="102">
        <f t="shared" si="712"/>
        <v>4.3150910629310155E-3</v>
      </c>
      <c r="L7565" s="96">
        <f t="shared" si="713"/>
        <v>5.7099999999999998E-3</v>
      </c>
    </row>
    <row r="7566" spans="1:12" ht="13.95" customHeight="1" x14ac:dyDescent="0.3">
      <c r="A7566" s="94">
        <v>44773</v>
      </c>
      <c r="B7566" s="57" t="s">
        <v>176</v>
      </c>
      <c r="C7566" s="57" t="s">
        <v>99</v>
      </c>
      <c r="D7566" s="19" t="str">
        <f t="shared" si="708"/>
        <v>Financials</v>
      </c>
      <c r="E7566" s="19" t="str">
        <f t="shared" si="709"/>
        <v>Financials</v>
      </c>
      <c r="F7566" s="100">
        <v>5.3400000000000001E-3</v>
      </c>
      <c r="G7566" s="101">
        <v>6.4290000000000003</v>
      </c>
      <c r="H7566" s="98">
        <v>0.19713</v>
      </c>
      <c r="I7566" s="20">
        <f t="shared" si="710"/>
        <v>1</v>
      </c>
      <c r="J7566" s="102">
        <f t="shared" si="711"/>
        <v>8.3061129258049464E-4</v>
      </c>
      <c r="K7566" s="102">
        <f t="shared" si="712"/>
        <v>4.2135204818165408E-3</v>
      </c>
      <c r="L7566" s="96">
        <f t="shared" si="713"/>
        <v>5.3400000000000001E-3</v>
      </c>
    </row>
    <row r="7567" spans="1:12" ht="13.95" customHeight="1" x14ac:dyDescent="0.3">
      <c r="A7567" s="94">
        <v>44804</v>
      </c>
      <c r="B7567" s="57" t="s">
        <v>176</v>
      </c>
      <c r="C7567" s="57" t="s">
        <v>99</v>
      </c>
      <c r="D7567" s="19" t="str">
        <f t="shared" si="708"/>
        <v>Financials</v>
      </c>
      <c r="E7567" s="19" t="str">
        <f t="shared" si="709"/>
        <v>Financials</v>
      </c>
      <c r="F7567" s="100">
        <v>5.4000000000000003E-3</v>
      </c>
      <c r="G7567" s="101">
        <v>6.7530000000000001</v>
      </c>
      <c r="H7567" s="98">
        <v>0.19269</v>
      </c>
      <c r="I7567" s="20">
        <f t="shared" si="710"/>
        <v>1</v>
      </c>
      <c r="J7567" s="102">
        <f t="shared" si="711"/>
        <v>7.9964460239893387E-4</v>
      </c>
      <c r="K7567" s="102">
        <f t="shared" si="712"/>
        <v>4.1499019274427E-3</v>
      </c>
      <c r="L7567" s="96">
        <f t="shared" si="713"/>
        <v>5.4000000000000003E-3</v>
      </c>
    </row>
    <row r="7568" spans="1:12" ht="13.95" customHeight="1" x14ac:dyDescent="0.3">
      <c r="A7568" s="94">
        <v>44834</v>
      </c>
      <c r="B7568" s="57" t="s">
        <v>176</v>
      </c>
      <c r="C7568" s="57" t="s">
        <v>99</v>
      </c>
      <c r="D7568" s="19" t="str">
        <f t="shared" si="708"/>
        <v>Financials</v>
      </c>
      <c r="E7568" s="19" t="str">
        <f t="shared" si="709"/>
        <v>Financials</v>
      </c>
      <c r="F7568" s="100">
        <v>5.2100000000000002E-3</v>
      </c>
      <c r="G7568" s="101">
        <v>6.96</v>
      </c>
      <c r="H7568" s="98">
        <v>0.19239999999999999</v>
      </c>
      <c r="I7568" s="20">
        <f t="shared" si="710"/>
        <v>1</v>
      </c>
      <c r="J7568" s="102">
        <f t="shared" si="711"/>
        <v>7.4856321839080462E-4</v>
      </c>
      <c r="K7568" s="102">
        <f t="shared" si="712"/>
        <v>3.8906612182474255E-3</v>
      </c>
      <c r="L7568" s="96">
        <f t="shared" si="713"/>
        <v>5.2100000000000002E-3</v>
      </c>
    </row>
    <row r="7569" spans="1:12" ht="13.95" customHeight="1" x14ac:dyDescent="0.3">
      <c r="A7569" s="94">
        <v>44865</v>
      </c>
      <c r="B7569" s="57" t="s">
        <v>176</v>
      </c>
      <c r="C7569" s="57" t="s">
        <v>99</v>
      </c>
      <c r="D7569" s="19" t="str">
        <f t="shared" si="708"/>
        <v>Financials</v>
      </c>
      <c r="E7569" s="19" t="str">
        <f t="shared" si="709"/>
        <v>Financials</v>
      </c>
      <c r="F7569" s="100">
        <v>4.8500000000000001E-3</v>
      </c>
      <c r="G7569" s="101">
        <v>7.2060000000000004</v>
      </c>
      <c r="H7569" s="98">
        <v>0.19497</v>
      </c>
      <c r="I7569" s="20">
        <f t="shared" si="710"/>
        <v>1</v>
      </c>
      <c r="J7569" s="102">
        <f t="shared" si="711"/>
        <v>6.7305023591451569E-4</v>
      </c>
      <c r="K7569" s="102">
        <f t="shared" si="712"/>
        <v>3.452070759165593E-3</v>
      </c>
      <c r="L7569" s="96">
        <f t="shared" si="713"/>
        <v>4.8500000000000001E-3</v>
      </c>
    </row>
    <row r="7570" spans="1:12" ht="13.95" customHeight="1" x14ac:dyDescent="0.3">
      <c r="A7570" s="94">
        <v>44895</v>
      </c>
      <c r="B7570" s="57" t="s">
        <v>176</v>
      </c>
      <c r="C7570" s="57" t="s">
        <v>99</v>
      </c>
      <c r="D7570" s="19" t="str">
        <f t="shared" si="708"/>
        <v>Financials</v>
      </c>
      <c r="E7570" s="19" t="str">
        <f t="shared" si="709"/>
        <v>Financials</v>
      </c>
      <c r="F7570" s="100">
        <v>4.7099999999999998E-3</v>
      </c>
      <c r="G7570" s="101">
        <v>6.835</v>
      </c>
      <c r="H7570" s="98">
        <v>0.18407999999999999</v>
      </c>
      <c r="I7570" s="20">
        <f t="shared" si="710"/>
        <v>1</v>
      </c>
      <c r="J7570" s="102">
        <f t="shared" si="711"/>
        <v>6.8910021945866858E-4</v>
      </c>
      <c r="K7570" s="102">
        <f t="shared" si="712"/>
        <v>3.7434822873678216E-3</v>
      </c>
      <c r="L7570" s="96">
        <f t="shared" si="713"/>
        <v>4.7099999999999998E-3</v>
      </c>
    </row>
    <row r="7571" spans="1:12" ht="13.95" customHeight="1" x14ac:dyDescent="0.3">
      <c r="A7571" s="94">
        <v>44926</v>
      </c>
      <c r="B7571" s="57" t="s">
        <v>176</v>
      </c>
      <c r="C7571" s="57" t="s">
        <v>99</v>
      </c>
      <c r="D7571" s="19" t="str">
        <f t="shared" si="708"/>
        <v>Financials</v>
      </c>
      <c r="E7571" s="19" t="str">
        <f t="shared" si="709"/>
        <v>Financials</v>
      </c>
      <c r="F7571" s="100">
        <v>5.1500000000000001E-3</v>
      </c>
      <c r="G7571" s="101">
        <v>6.9450000000000003</v>
      </c>
      <c r="H7571" s="98">
        <v>0.16858999999999999</v>
      </c>
      <c r="I7571" s="20">
        <f t="shared" si="710"/>
        <v>1</v>
      </c>
      <c r="J7571" s="102">
        <f t="shared" si="711"/>
        <v>7.4154067674586026E-4</v>
      </c>
      <c r="K7571" s="102">
        <f t="shared" si="712"/>
        <v>4.3984855373738673E-3</v>
      </c>
      <c r="L7571" s="96">
        <f t="shared" si="713"/>
        <v>5.1500000000000001E-3</v>
      </c>
    </row>
    <row r="7572" spans="1:12" ht="13.95" customHeight="1" x14ac:dyDescent="0.3">
      <c r="A7572" s="94">
        <v>44957</v>
      </c>
      <c r="B7572" s="57" t="s">
        <v>176</v>
      </c>
      <c r="C7572" s="57" t="s">
        <v>99</v>
      </c>
      <c r="D7572" s="19" t="str">
        <f t="shared" si="708"/>
        <v>Financials</v>
      </c>
      <c r="E7572" s="19" t="str">
        <f t="shared" si="709"/>
        <v>Financials</v>
      </c>
      <c r="F7572" s="100">
        <v>5.1399999999999996E-3</v>
      </c>
      <c r="G7572" s="101">
        <v>7.5289999999999999</v>
      </c>
      <c r="H7572" s="98">
        <v>0.16639999999999999</v>
      </c>
      <c r="I7572" s="20">
        <f t="shared" si="710"/>
        <v>1</v>
      </c>
      <c r="J7572" s="102">
        <f t="shared" si="711"/>
        <v>6.8269358480541899E-4</v>
      </c>
      <c r="K7572" s="102">
        <f t="shared" si="712"/>
        <v>4.1027258702248737E-3</v>
      </c>
      <c r="L7572" s="96">
        <f t="shared" si="713"/>
        <v>5.1399999999999996E-3</v>
      </c>
    </row>
    <row r="7573" spans="1:12" ht="13.95" customHeight="1" x14ac:dyDescent="0.3">
      <c r="A7573" s="94">
        <v>44985</v>
      </c>
      <c r="B7573" s="57" t="s">
        <v>176</v>
      </c>
      <c r="C7573" s="57" t="s">
        <v>99</v>
      </c>
      <c r="D7573" s="19" t="str">
        <f t="shared" si="708"/>
        <v>Financials</v>
      </c>
      <c r="E7573" s="19" t="str">
        <f t="shared" si="709"/>
        <v>Financials</v>
      </c>
      <c r="F7573" s="100">
        <v>5.4400000000000004E-3</v>
      </c>
      <c r="G7573" s="101">
        <v>7.7869999999999999</v>
      </c>
      <c r="H7573" s="98">
        <v>0.15662999999999999</v>
      </c>
      <c r="I7573" s="20">
        <f t="shared" si="710"/>
        <v>1</v>
      </c>
      <c r="J7573" s="102">
        <f t="shared" si="711"/>
        <v>6.986002311544883E-4</v>
      </c>
      <c r="K7573" s="102">
        <f t="shared" si="712"/>
        <v>4.4601942868830258E-3</v>
      </c>
      <c r="L7573" s="96">
        <f t="shared" si="713"/>
        <v>5.4400000000000004E-3</v>
      </c>
    </row>
    <row r="7574" spans="1:12" ht="13.95" customHeight="1" x14ac:dyDescent="0.3">
      <c r="A7574" s="94">
        <v>45016</v>
      </c>
      <c r="B7574" s="57" t="s">
        <v>176</v>
      </c>
      <c r="C7574" s="57" t="s">
        <v>99</v>
      </c>
      <c r="D7574" s="19" t="str">
        <f t="shared" si="708"/>
        <v>Financials</v>
      </c>
      <c r="E7574" s="19" t="str">
        <f t="shared" si="709"/>
        <v>Financials</v>
      </c>
      <c r="F7574" s="100">
        <v>5.3200000000000001E-3</v>
      </c>
      <c r="G7574" s="101">
        <v>7.4109999999999996</v>
      </c>
      <c r="H7574" s="98">
        <v>0.15670000000000001</v>
      </c>
      <c r="I7574" s="20">
        <f t="shared" si="710"/>
        <v>1</v>
      </c>
      <c r="J7574" s="102">
        <f t="shared" si="711"/>
        <v>7.1785184185669951E-4</v>
      </c>
      <c r="K7574" s="102">
        <f t="shared" si="712"/>
        <v>4.5810583398640681E-3</v>
      </c>
      <c r="L7574" s="96">
        <f t="shared" si="713"/>
        <v>5.3200000000000001E-3</v>
      </c>
    </row>
    <row r="7575" spans="1:12" ht="13.95" customHeight="1" x14ac:dyDescent="0.3">
      <c r="A7575" s="94">
        <v>45046</v>
      </c>
      <c r="B7575" s="57" t="s">
        <v>176</v>
      </c>
      <c r="C7575" s="57" t="s">
        <v>99</v>
      </c>
      <c r="D7575" s="19" t="str">
        <f t="shared" si="708"/>
        <v>Financials</v>
      </c>
      <c r="E7575" s="19" t="str">
        <f t="shared" si="709"/>
        <v>Financials</v>
      </c>
      <c r="F7575" s="100">
        <v>5.1999999999999998E-3</v>
      </c>
      <c r="G7575" s="101">
        <v>7.3639999999999999</v>
      </c>
      <c r="H7575" s="98">
        <v>0.15565000000000001</v>
      </c>
      <c r="I7575" s="20">
        <f t="shared" si="710"/>
        <v>1</v>
      </c>
      <c r="J7575" s="102">
        <f t="shared" si="711"/>
        <v>7.0613796849538298E-4</v>
      </c>
      <c r="K7575" s="102">
        <f t="shared" si="712"/>
        <v>4.5367039415058329E-3</v>
      </c>
      <c r="L7575" s="96">
        <f t="shared" si="713"/>
        <v>5.1999999999999998E-3</v>
      </c>
    </row>
    <row r="7576" spans="1:12" ht="13.95" customHeight="1" x14ac:dyDescent="0.3">
      <c r="A7576" s="94">
        <v>45077</v>
      </c>
      <c r="B7576" s="57" t="s">
        <v>176</v>
      </c>
      <c r="C7576" s="57" t="s">
        <v>99</v>
      </c>
      <c r="D7576" s="19" t="str">
        <f t="shared" si="708"/>
        <v>Financials</v>
      </c>
      <c r="E7576" s="19" t="str">
        <f t="shared" si="709"/>
        <v>Financials</v>
      </c>
      <c r="F7576" s="100">
        <v>5.3400000000000001E-3</v>
      </c>
      <c r="G7576" s="101">
        <v>8.3740000000000006</v>
      </c>
      <c r="H7576" s="98">
        <v>0.14291000000000001</v>
      </c>
      <c r="I7576" s="20">
        <f t="shared" si="710"/>
        <v>1</v>
      </c>
      <c r="J7576" s="102">
        <f t="shared" si="711"/>
        <v>6.376880821590637E-4</v>
      </c>
      <c r="K7576" s="102">
        <f t="shared" si="712"/>
        <v>4.4621655738511208E-3</v>
      </c>
      <c r="L7576" s="96">
        <f t="shared" si="713"/>
        <v>5.3400000000000001E-3</v>
      </c>
    </row>
    <row r="7577" spans="1:12" ht="13.95" customHeight="1" x14ac:dyDescent="0.3">
      <c r="A7577" s="94">
        <v>45107</v>
      </c>
      <c r="B7577" s="57" t="s">
        <v>176</v>
      </c>
      <c r="C7577" s="57" t="s">
        <v>99</v>
      </c>
      <c r="D7577" s="19" t="str">
        <f t="shared" si="708"/>
        <v>Financials</v>
      </c>
      <c r="E7577" s="19" t="str">
        <f t="shared" si="709"/>
        <v>Financials</v>
      </c>
      <c r="F7577" s="100">
        <v>5.3E-3</v>
      </c>
      <c r="G7577" s="101">
        <v>8.9109999999999996</v>
      </c>
      <c r="H7577" s="98">
        <v>0.14574999999999999</v>
      </c>
      <c r="I7577" s="20">
        <f t="shared" si="710"/>
        <v>1</v>
      </c>
      <c r="J7577" s="102">
        <f t="shared" si="711"/>
        <v>5.9477050836045345E-4</v>
      </c>
      <c r="K7577" s="102">
        <f t="shared" si="712"/>
        <v>4.0807582048744667E-3</v>
      </c>
      <c r="L7577" s="96">
        <f t="shared" si="713"/>
        <v>5.3E-3</v>
      </c>
    </row>
    <row r="7578" spans="1:12" ht="13.95" customHeight="1" x14ac:dyDescent="0.3">
      <c r="A7578" s="94">
        <v>45138</v>
      </c>
      <c r="B7578" s="57" t="s">
        <v>176</v>
      </c>
      <c r="C7578" s="57" t="s">
        <v>99</v>
      </c>
      <c r="D7578" s="19" t="str">
        <f t="shared" si="708"/>
        <v>Financials</v>
      </c>
      <c r="E7578" s="19" t="str">
        <f t="shared" si="709"/>
        <v>Financials</v>
      </c>
      <c r="F7578" s="100">
        <v>4.7800000000000004E-3</v>
      </c>
      <c r="G7578" s="101">
        <v>8.3249999999999993</v>
      </c>
      <c r="H7578" s="98">
        <v>0.14757000000000001</v>
      </c>
      <c r="I7578" s="20">
        <f t="shared" si="710"/>
        <v>1</v>
      </c>
      <c r="J7578" s="102">
        <f t="shared" si="711"/>
        <v>5.7417417417417432E-4</v>
      </c>
      <c r="K7578" s="102">
        <f t="shared" si="712"/>
        <v>3.8908597558729705E-3</v>
      </c>
      <c r="L7578" s="96">
        <f t="shared" si="713"/>
        <v>4.7800000000000004E-3</v>
      </c>
    </row>
    <row r="7579" spans="1:12" ht="13.95" customHeight="1" x14ac:dyDescent="0.3">
      <c r="A7579" s="94">
        <v>45169</v>
      </c>
      <c r="B7579" s="57" t="s">
        <v>176</v>
      </c>
      <c r="C7579" s="57" t="s">
        <v>99</v>
      </c>
      <c r="D7579" s="19" t="str">
        <f t="shared" si="708"/>
        <v>Financials</v>
      </c>
      <c r="E7579" s="19" t="str">
        <f t="shared" si="709"/>
        <v>Financials</v>
      </c>
      <c r="F7579" s="100">
        <v>4.8300000000000001E-3</v>
      </c>
      <c r="G7579" s="101">
        <v>7.9359999999999999</v>
      </c>
      <c r="H7579" s="98">
        <v>0.14394999999999999</v>
      </c>
      <c r="I7579" s="20">
        <f t="shared" si="710"/>
        <v>1</v>
      </c>
      <c r="J7579" s="102">
        <f t="shared" si="711"/>
        <v>6.0861895161290328E-4</v>
      </c>
      <c r="K7579" s="102">
        <f t="shared" si="712"/>
        <v>4.227988548891305E-3</v>
      </c>
      <c r="L7579" s="96">
        <f t="shared" si="713"/>
        <v>4.8300000000000001E-3</v>
      </c>
    </row>
    <row r="7580" spans="1:12" ht="13.95" customHeight="1" x14ac:dyDescent="0.3">
      <c r="A7580" s="94">
        <v>45199</v>
      </c>
      <c r="B7580" s="57" t="s">
        <v>176</v>
      </c>
      <c r="C7580" s="57" t="s">
        <v>99</v>
      </c>
      <c r="D7580" s="19" t="str">
        <f t="shared" si="708"/>
        <v>Financials</v>
      </c>
      <c r="E7580" s="19" t="str">
        <f t="shared" si="709"/>
        <v>Financials</v>
      </c>
      <c r="F7580" s="100">
        <v>4.3800000000000002E-3</v>
      </c>
      <c r="G7580" s="101">
        <v>7.4560000000000004</v>
      </c>
      <c r="H7580" s="98">
        <v>0.14693999999999999</v>
      </c>
      <c r="I7580" s="20">
        <f t="shared" si="710"/>
        <v>1</v>
      </c>
      <c r="J7580" s="102">
        <f t="shared" si="711"/>
        <v>5.8744635193133047E-4</v>
      </c>
      <c r="K7580" s="102">
        <f t="shared" si="712"/>
        <v>3.9978654684315398E-3</v>
      </c>
      <c r="L7580" s="96">
        <f t="shared" si="713"/>
        <v>4.3800000000000002E-3</v>
      </c>
    </row>
    <row r="7581" spans="1:12" ht="13.95" customHeight="1" x14ac:dyDescent="0.3">
      <c r="A7581" s="94">
        <v>45230</v>
      </c>
      <c r="B7581" s="57" t="s">
        <v>176</v>
      </c>
      <c r="C7581" s="57" t="s">
        <v>99</v>
      </c>
      <c r="D7581" s="19" t="str">
        <f t="shared" si="708"/>
        <v>Financials</v>
      </c>
      <c r="E7581" s="19" t="str">
        <f t="shared" si="709"/>
        <v>Financials</v>
      </c>
      <c r="F7581" s="100">
        <v>4.6700000000000014E-3</v>
      </c>
      <c r="G7581" s="101">
        <v>7.4969999999999999</v>
      </c>
      <c r="H7581" s="98">
        <v>0.15182000000000001</v>
      </c>
      <c r="I7581" s="20">
        <f t="shared" si="710"/>
        <v>1</v>
      </c>
      <c r="J7581" s="102">
        <f t="shared" si="711"/>
        <v>6.2291583299986682E-4</v>
      </c>
      <c r="K7581" s="102">
        <f t="shared" si="712"/>
        <v>4.1029892833609983E-3</v>
      </c>
      <c r="L7581" s="96">
        <f t="shared" si="713"/>
        <v>4.6700000000000014E-3</v>
      </c>
    </row>
    <row r="7582" spans="1:12" ht="13.95" customHeight="1" x14ac:dyDescent="0.3">
      <c r="A7582" s="94">
        <v>45260</v>
      </c>
      <c r="B7582" s="57" t="s">
        <v>176</v>
      </c>
      <c r="C7582" s="57" t="s">
        <v>99</v>
      </c>
      <c r="D7582" s="19" t="str">
        <f t="shared" si="708"/>
        <v>Financials</v>
      </c>
      <c r="E7582" s="19" t="str">
        <f t="shared" si="709"/>
        <v>Financials</v>
      </c>
      <c r="F7582" s="100">
        <v>4.8300000000000001E-3</v>
      </c>
      <c r="G7582" s="101">
        <v>8.4779999999999998</v>
      </c>
      <c r="H7582" s="98">
        <v>0.15447</v>
      </c>
      <c r="I7582" s="20">
        <f t="shared" si="710"/>
        <v>1</v>
      </c>
      <c r="J7582" s="102">
        <f t="shared" si="711"/>
        <v>5.6970983722576078E-4</v>
      </c>
      <c r="K7582" s="102">
        <f t="shared" si="712"/>
        <v>3.6881584594145194E-3</v>
      </c>
      <c r="L7582" s="96">
        <f t="shared" si="713"/>
        <v>4.8300000000000001E-3</v>
      </c>
    </row>
    <row r="7583" spans="1:12" ht="13.95" customHeight="1" x14ac:dyDescent="0.3">
      <c r="A7583" s="94">
        <v>45291</v>
      </c>
      <c r="B7583" s="57" t="s">
        <v>176</v>
      </c>
      <c r="C7583" s="57" t="s">
        <v>99</v>
      </c>
      <c r="D7583" s="19" t="str">
        <f t="shared" si="708"/>
        <v>Financials</v>
      </c>
      <c r="E7583" s="19" t="str">
        <f t="shared" si="709"/>
        <v>Financials</v>
      </c>
      <c r="F7583" s="100">
        <v>4.8399999999999997E-3</v>
      </c>
      <c r="G7583" s="101">
        <v>8.6460000000000008</v>
      </c>
      <c r="H7583" s="98">
        <v>0.15726000000000001</v>
      </c>
      <c r="I7583" s="20">
        <f t="shared" si="710"/>
        <v>1</v>
      </c>
      <c r="J7583" s="102">
        <f t="shared" si="711"/>
        <v>5.5979643765903303E-4</v>
      </c>
      <c r="K7583" s="102">
        <f t="shared" si="712"/>
        <v>3.5596873817819725E-3</v>
      </c>
      <c r="L7583" s="96">
        <f t="shared" si="713"/>
        <v>4.8399999999999997E-3</v>
      </c>
    </row>
    <row r="7584" spans="1:12" ht="13.95" customHeight="1" x14ac:dyDescent="0.3">
      <c r="A7584" s="94">
        <v>45322</v>
      </c>
      <c r="B7584" s="57" t="s">
        <v>176</v>
      </c>
      <c r="C7584" s="57" t="s">
        <v>99</v>
      </c>
      <c r="D7584" s="19" t="str">
        <f t="shared" si="708"/>
        <v>Financials</v>
      </c>
      <c r="E7584" s="19" t="str">
        <f t="shared" si="709"/>
        <v>Financials</v>
      </c>
      <c r="F7584" s="100">
        <v>4.5100000000000001E-3</v>
      </c>
      <c r="G7584" s="101">
        <v>7.7270000000000003</v>
      </c>
      <c r="H7584" s="98">
        <v>0.15381</v>
      </c>
      <c r="I7584" s="20">
        <f t="shared" si="710"/>
        <v>1</v>
      </c>
      <c r="J7584" s="102">
        <f t="shared" si="711"/>
        <v>5.8366765885854797E-4</v>
      </c>
      <c r="K7584" s="102">
        <f t="shared" si="712"/>
        <v>3.7947315444935175E-3</v>
      </c>
      <c r="L7584" s="96">
        <f t="shared" si="713"/>
        <v>4.5100000000000001E-3</v>
      </c>
    </row>
    <row r="7585" spans="1:12" ht="13.95" customHeight="1" x14ac:dyDescent="0.3">
      <c r="A7585" s="94">
        <v>45351</v>
      </c>
      <c r="B7585" s="57" t="s">
        <v>176</v>
      </c>
      <c r="C7585" s="57" t="s">
        <v>99</v>
      </c>
      <c r="D7585" s="19" t="str">
        <f t="shared" si="708"/>
        <v>Financials</v>
      </c>
      <c r="E7585" s="19" t="str">
        <f t="shared" si="709"/>
        <v>Financials</v>
      </c>
      <c r="F7585" s="100">
        <v>4.4799999999999996E-3</v>
      </c>
      <c r="G7585" s="101">
        <v>7.76</v>
      </c>
      <c r="H7585" s="98">
        <v>0.15347</v>
      </c>
      <c r="I7585" s="20">
        <f t="shared" si="710"/>
        <v>1</v>
      </c>
      <c r="J7585" s="102">
        <f t="shared" si="711"/>
        <v>5.77319587628866E-4</v>
      </c>
      <c r="K7585" s="102">
        <f t="shared" si="712"/>
        <v>3.7617748591181732E-3</v>
      </c>
      <c r="L7585" s="96">
        <f t="shared" si="713"/>
        <v>4.4799999999999996E-3</v>
      </c>
    </row>
    <row r="7586" spans="1:12" ht="13.95" customHeight="1" x14ac:dyDescent="0.3">
      <c r="A7586" s="94">
        <v>45382</v>
      </c>
      <c r="B7586" s="57" t="s">
        <v>176</v>
      </c>
      <c r="C7586" s="57" t="s">
        <v>99</v>
      </c>
      <c r="D7586" s="19" t="str">
        <f t="shared" si="708"/>
        <v>Financials</v>
      </c>
      <c r="E7586" s="19" t="str">
        <f t="shared" si="709"/>
        <v>Financials</v>
      </c>
      <c r="F7586" s="100">
        <v>4.5300000000000002E-3</v>
      </c>
      <c r="G7586" s="101">
        <v>7.7949999999999999</v>
      </c>
      <c r="H7586" s="98">
        <v>0.15282999999999999</v>
      </c>
      <c r="I7586" s="20">
        <f t="shared" si="710"/>
        <v>1</v>
      </c>
      <c r="J7586" s="102">
        <f t="shared" si="711"/>
        <v>5.8114175753688269E-4</v>
      </c>
      <c r="K7586" s="102">
        <f t="shared" si="712"/>
        <v>3.8025371820773588E-3</v>
      </c>
      <c r="L7586" s="96">
        <f t="shared" si="713"/>
        <v>4.5300000000000002E-3</v>
      </c>
    </row>
    <row r="7587" spans="1:12" ht="13.95" customHeight="1" x14ac:dyDescent="0.3">
      <c r="A7587" s="94">
        <v>45412</v>
      </c>
      <c r="B7587" s="57" t="s">
        <v>176</v>
      </c>
      <c r="C7587" s="57" t="s">
        <v>99</v>
      </c>
      <c r="D7587" s="19" t="str">
        <f t="shared" si="708"/>
        <v>Financials</v>
      </c>
      <c r="E7587" s="19" t="str">
        <f t="shared" si="709"/>
        <v>Financials</v>
      </c>
      <c r="F7587" s="100">
        <v>4.6999999999999993E-3</v>
      </c>
      <c r="G7587" s="101">
        <v>7.8239999999999998</v>
      </c>
      <c r="H7587" s="98">
        <v>0.15021999999999999</v>
      </c>
      <c r="I7587" s="20">
        <f t="shared" si="710"/>
        <v>1</v>
      </c>
      <c r="J7587" s="102">
        <f t="shared" si="711"/>
        <v>6.0071574642126782E-4</v>
      </c>
      <c r="K7587" s="102">
        <f t="shared" si="712"/>
        <v>3.9989065798247091E-3</v>
      </c>
      <c r="L7587" s="96">
        <f t="shared" si="713"/>
        <v>4.6999999999999993E-3</v>
      </c>
    </row>
    <row r="7588" spans="1:12" ht="13.95" customHeight="1" x14ac:dyDescent="0.3">
      <c r="A7588" s="94">
        <v>45443</v>
      </c>
      <c r="B7588" s="57" t="s">
        <v>176</v>
      </c>
      <c r="C7588" s="57" t="s">
        <v>99</v>
      </c>
      <c r="D7588" s="19" t="str">
        <f t="shared" si="708"/>
        <v>Financials</v>
      </c>
      <c r="E7588" s="19" t="str">
        <f t="shared" si="709"/>
        <v>Financials</v>
      </c>
      <c r="F7588" s="100">
        <v>4.7099999999999998E-3</v>
      </c>
      <c r="G7588" s="101">
        <v>7.226</v>
      </c>
      <c r="H7588" s="98">
        <v>0.15787999999999999</v>
      </c>
      <c r="I7588" s="20">
        <f t="shared" si="710"/>
        <v>1</v>
      </c>
      <c r="J7588" s="102">
        <f t="shared" si="711"/>
        <v>6.5181289786880707E-4</v>
      </c>
      <c r="K7588" s="102">
        <f t="shared" si="712"/>
        <v>4.128533682979523E-3</v>
      </c>
      <c r="L7588" s="96">
        <f t="shared" si="713"/>
        <v>4.7099999999999998E-3</v>
      </c>
    </row>
    <row r="7589" spans="1:12" ht="13.95" customHeight="1" x14ac:dyDescent="0.3">
      <c r="A7589" s="94">
        <v>45473</v>
      </c>
      <c r="B7589" s="57" t="s">
        <v>176</v>
      </c>
      <c r="C7589" s="57" t="s">
        <v>99</v>
      </c>
      <c r="D7589" s="19" t="str">
        <f t="shared" si="708"/>
        <v>Financials</v>
      </c>
      <c r="E7589" s="19" t="str">
        <f t="shared" si="709"/>
        <v>Financials</v>
      </c>
      <c r="F7589" s="100">
        <v>4.62E-3</v>
      </c>
      <c r="G7589" s="101">
        <v>6.968</v>
      </c>
      <c r="H7589" s="98">
        <v>0.16020000000000001</v>
      </c>
      <c r="I7589" s="20">
        <f t="shared" si="710"/>
        <v>1</v>
      </c>
      <c r="J7589" s="102">
        <f t="shared" si="711"/>
        <v>6.6303099885189442E-4</v>
      </c>
      <c r="K7589" s="102">
        <f t="shared" si="712"/>
        <v>4.1387702799743718E-3</v>
      </c>
      <c r="L7589" s="96">
        <f t="shared" si="713"/>
        <v>4.62E-3</v>
      </c>
    </row>
    <row r="7590" spans="1:12" ht="13.95" customHeight="1" x14ac:dyDescent="0.3">
      <c r="A7590" s="94">
        <v>45504</v>
      </c>
      <c r="B7590" s="57" t="s">
        <v>176</v>
      </c>
      <c r="C7590" s="57" t="s">
        <v>99</v>
      </c>
      <c r="D7590" s="19" t="str">
        <f t="shared" si="708"/>
        <v>Financials</v>
      </c>
      <c r="E7590" s="19" t="str">
        <f t="shared" si="709"/>
        <v>Financials</v>
      </c>
      <c r="F7590" s="100">
        <v>4.6499999999999996E-3</v>
      </c>
      <c r="G7590" s="101">
        <v>7.0949999999999998</v>
      </c>
      <c r="H7590" s="98">
        <v>0.16070999999999999</v>
      </c>
      <c r="I7590" s="20">
        <f t="shared" si="710"/>
        <v>1</v>
      </c>
      <c r="J7590" s="102">
        <f t="shared" si="711"/>
        <v>6.5539112050739959E-4</v>
      </c>
      <c r="K7590" s="102">
        <f t="shared" si="712"/>
        <v>4.0780979435467591E-3</v>
      </c>
      <c r="L7590" s="96">
        <f t="shared" si="713"/>
        <v>4.6499999999999996E-3</v>
      </c>
    </row>
    <row r="7591" spans="1:12" ht="13.95" customHeight="1" x14ac:dyDescent="0.3">
      <c r="A7591" s="94">
        <v>45535</v>
      </c>
      <c r="B7591" s="57" t="s">
        <v>176</v>
      </c>
      <c r="C7591" s="57" t="s">
        <v>99</v>
      </c>
      <c r="D7591" s="19" t="str">
        <f t="shared" si="708"/>
        <v>Financials</v>
      </c>
      <c r="E7591" s="19" t="str">
        <f t="shared" si="709"/>
        <v>Financials</v>
      </c>
      <c r="F7591" s="100">
        <v>4.9899999999999996E-3</v>
      </c>
      <c r="G7591" s="101">
        <v>7.617</v>
      </c>
      <c r="H7591" s="98">
        <v>0.16264000000000001</v>
      </c>
      <c r="I7591" s="20">
        <f t="shared" si="710"/>
        <v>1</v>
      </c>
      <c r="J7591" s="102">
        <f t="shared" si="711"/>
        <v>6.551135617697256E-4</v>
      </c>
      <c r="K7591" s="102">
        <f t="shared" si="712"/>
        <v>4.0279977974036251E-3</v>
      </c>
      <c r="L7591" s="96">
        <f t="shared" si="713"/>
        <v>4.9899999999999996E-3</v>
      </c>
    </row>
    <row r="7592" spans="1:12" ht="13.95" customHeight="1" x14ac:dyDescent="0.3">
      <c r="A7592" s="94">
        <v>45565</v>
      </c>
      <c r="B7592" s="57" t="s">
        <v>176</v>
      </c>
      <c r="C7592" s="57" t="s">
        <v>99</v>
      </c>
      <c r="D7592" s="19" t="str">
        <f t="shared" si="708"/>
        <v>Financials</v>
      </c>
      <c r="E7592" s="19" t="str">
        <f t="shared" si="709"/>
        <v>Financials</v>
      </c>
      <c r="F7592" s="100">
        <v>4.6600000000000001E-3</v>
      </c>
      <c r="G7592" s="101">
        <v>6.8179999999999996</v>
      </c>
      <c r="H7592" s="98">
        <v>0.16317000000000001</v>
      </c>
      <c r="I7592" s="20">
        <f t="shared" si="710"/>
        <v>1</v>
      </c>
      <c r="J7592" s="102">
        <f t="shared" si="711"/>
        <v>6.8348489293047819E-4</v>
      </c>
      <c r="K7592" s="102">
        <f t="shared" si="712"/>
        <v>4.1887901754641054E-3</v>
      </c>
      <c r="L7592" s="96">
        <f t="shared" si="713"/>
        <v>4.6600000000000001E-3</v>
      </c>
    </row>
    <row r="7593" spans="1:12" ht="13.95" customHeight="1" x14ac:dyDescent="0.3">
      <c r="A7593" s="94">
        <v>45596</v>
      </c>
      <c r="B7593" s="57" t="s">
        <v>176</v>
      </c>
      <c r="C7593" s="57" t="s">
        <v>99</v>
      </c>
      <c r="D7593" s="19" t="str">
        <f t="shared" si="708"/>
        <v>Financials</v>
      </c>
      <c r="E7593" s="19" t="str">
        <f t="shared" si="709"/>
        <v>Financials</v>
      </c>
      <c r="F7593" s="100">
        <v>4.5399999999999998E-3</v>
      </c>
      <c r="G7593" s="101">
        <v>6.3739999999999997</v>
      </c>
      <c r="H7593" s="98">
        <v>0.16635</v>
      </c>
      <c r="I7593" s="20">
        <f t="shared" si="710"/>
        <v>1</v>
      </c>
      <c r="J7593" s="102">
        <f t="shared" si="711"/>
        <v>7.1226859115155322E-4</v>
      </c>
      <c r="K7593" s="102">
        <f t="shared" si="712"/>
        <v>4.281746865954633E-3</v>
      </c>
      <c r="L7593" s="96">
        <f t="shared" si="713"/>
        <v>4.5399999999999998E-3</v>
      </c>
    </row>
    <row r="7594" spans="1:12" ht="13.95" customHeight="1" x14ac:dyDescent="0.3">
      <c r="A7594" s="94">
        <v>45626</v>
      </c>
      <c r="B7594" s="57" t="s">
        <v>176</v>
      </c>
      <c r="C7594" s="57" t="s">
        <v>99</v>
      </c>
      <c r="D7594" s="19" t="str">
        <f t="shared" si="708"/>
        <v>Financials</v>
      </c>
      <c r="E7594" s="19" t="str">
        <f t="shared" si="709"/>
        <v>Financials</v>
      </c>
      <c r="F7594" s="100">
        <v>4.3099999999999996E-3</v>
      </c>
      <c r="G7594" s="101">
        <v>5.7809999999999997</v>
      </c>
      <c r="H7594" s="98">
        <v>0.16753000000000001</v>
      </c>
      <c r="I7594" s="20">
        <f t="shared" si="710"/>
        <v>1</v>
      </c>
      <c r="J7594" s="102">
        <f t="shared" si="711"/>
        <v>7.4554575332987365E-4</v>
      </c>
      <c r="K7594" s="102">
        <f t="shared" si="712"/>
        <v>4.4502223681124192E-3</v>
      </c>
      <c r="L7594" s="96">
        <f t="shared" si="713"/>
        <v>4.3099999999999996E-3</v>
      </c>
    </row>
    <row r="7595" spans="1:12" ht="13.95" customHeight="1" x14ac:dyDescent="0.3">
      <c r="A7595" s="94">
        <v>45657</v>
      </c>
      <c r="B7595" s="57" t="s">
        <v>176</v>
      </c>
      <c r="C7595" s="57" t="s">
        <v>99</v>
      </c>
      <c r="D7595" s="19" t="str">
        <f t="shared" si="708"/>
        <v>Financials</v>
      </c>
      <c r="E7595" s="19" t="str">
        <f t="shared" si="709"/>
        <v>Financials</v>
      </c>
      <c r="F7595" s="100">
        <v>4.3699999999999998E-3</v>
      </c>
      <c r="G7595" s="101">
        <v>5.5140000000000002</v>
      </c>
      <c r="H7595" s="98">
        <v>0.16850000000000001</v>
      </c>
      <c r="I7595" s="20">
        <f t="shared" si="710"/>
        <v>1</v>
      </c>
      <c r="J7595" s="102">
        <f t="shared" si="711"/>
        <v>7.9252811026478051E-4</v>
      </c>
      <c r="K7595" s="102">
        <f t="shared" si="712"/>
        <v>4.703430921452703E-3</v>
      </c>
      <c r="L7595" s="96">
        <f t="shared" si="713"/>
        <v>4.3699999999999998E-3</v>
      </c>
    </row>
    <row r="7596" spans="1:12" ht="13.95" customHeight="1" x14ac:dyDescent="0.3">
      <c r="A7596" s="94">
        <v>45688</v>
      </c>
      <c r="B7596" s="57" t="s">
        <v>176</v>
      </c>
      <c r="C7596" s="57" t="s">
        <v>99</v>
      </c>
      <c r="D7596" s="19" t="str">
        <f t="shared" si="708"/>
        <v>Financials</v>
      </c>
      <c r="E7596" s="19" t="str">
        <f t="shared" si="709"/>
        <v>Financials</v>
      </c>
      <c r="F7596" s="100">
        <v>4.5100000000000001E-3</v>
      </c>
      <c r="G7596" s="101">
        <v>5.9960000000000004</v>
      </c>
      <c r="H7596" s="98">
        <v>0.16500999999999999</v>
      </c>
      <c r="I7596" s="20">
        <f t="shared" si="710"/>
        <v>1</v>
      </c>
      <c r="J7596" s="102">
        <f t="shared" si="711"/>
        <v>7.5216811207471648E-4</v>
      </c>
      <c r="K7596" s="102">
        <f t="shared" si="712"/>
        <v>4.5583183569160449E-3</v>
      </c>
      <c r="L7596" s="96">
        <f t="shared" si="713"/>
        <v>4.5100000000000001E-3</v>
      </c>
    </row>
    <row r="7597" spans="1:12" ht="13.95" customHeight="1" x14ac:dyDescent="0.3">
      <c r="A7597" s="94">
        <v>45716</v>
      </c>
      <c r="B7597" s="57" t="s">
        <v>176</v>
      </c>
      <c r="C7597" s="57" t="s">
        <v>99</v>
      </c>
      <c r="D7597" s="19" t="str">
        <f t="shared" si="708"/>
        <v>Financials</v>
      </c>
      <c r="E7597" s="19" t="str">
        <f t="shared" si="709"/>
        <v>Financials</v>
      </c>
      <c r="F7597" s="100">
        <v>4.5199999999999997E-3</v>
      </c>
      <c r="G7597" s="101">
        <v>5.8440000000000003</v>
      </c>
      <c r="H7597" s="98">
        <v>0.16716</v>
      </c>
      <c r="I7597" s="20">
        <f t="shared" si="710"/>
        <v>1</v>
      </c>
      <c r="J7597" s="102">
        <f t="shared" si="711"/>
        <v>7.7344284736481856E-4</v>
      </c>
      <c r="K7597" s="102">
        <f t="shared" si="712"/>
        <v>4.6269612788036527E-3</v>
      </c>
      <c r="L7597" s="96">
        <f t="shared" si="713"/>
        <v>4.5199999999999997E-3</v>
      </c>
    </row>
    <row r="7598" spans="1:12" ht="13.95" customHeight="1" x14ac:dyDescent="0.3">
      <c r="A7598" s="94">
        <v>45747</v>
      </c>
      <c r="B7598" s="57" t="s">
        <v>176</v>
      </c>
      <c r="C7598" s="57" t="s">
        <v>99</v>
      </c>
      <c r="D7598" s="19" t="str">
        <f t="shared" si="708"/>
        <v>Financials</v>
      </c>
      <c r="E7598" s="19" t="str">
        <f t="shared" si="709"/>
        <v>Financials</v>
      </c>
      <c r="F7598" s="100">
        <v>4.5599999999999998E-3</v>
      </c>
      <c r="G7598" s="101">
        <v>6.0419999999999998</v>
      </c>
      <c r="H7598" s="98">
        <v>0.1658</v>
      </c>
      <c r="I7598" s="20">
        <f t="shared" si="710"/>
        <v>1</v>
      </c>
      <c r="J7598" s="102">
        <f t="shared" si="711"/>
        <v>7.5471698113207543E-4</v>
      </c>
      <c r="K7598" s="102">
        <f t="shared" si="712"/>
        <v>4.5519721419304913E-3</v>
      </c>
      <c r="L7598" s="96">
        <f t="shared" si="713"/>
        <v>4.5599999999999998E-3</v>
      </c>
    </row>
    <row r="7599" spans="1:12" ht="13.95" customHeight="1" x14ac:dyDescent="0.3">
      <c r="A7599" s="94">
        <v>45777</v>
      </c>
      <c r="B7599" s="57" t="s">
        <v>176</v>
      </c>
      <c r="C7599" s="57" t="s">
        <v>99</v>
      </c>
      <c r="D7599" s="19" t="str">
        <f t="shared" si="708"/>
        <v>Financials</v>
      </c>
      <c r="E7599" s="19" t="str">
        <f t="shared" si="709"/>
        <v>Financials</v>
      </c>
      <c r="F7599" s="100">
        <v>4.8999999999999998E-3</v>
      </c>
      <c r="G7599" s="101">
        <v>6.5659999999999998</v>
      </c>
      <c r="H7599" s="98">
        <v>0.17005999999999999</v>
      </c>
      <c r="I7599" s="20">
        <f t="shared" si="710"/>
        <v>1</v>
      </c>
      <c r="J7599" s="102">
        <f t="shared" si="711"/>
        <v>7.4626865671641792E-4</v>
      </c>
      <c r="K7599" s="102">
        <f t="shared" si="712"/>
        <v>4.3882668276868046E-3</v>
      </c>
      <c r="L7599" s="96">
        <f t="shared" si="713"/>
        <v>4.8999999999999998E-3</v>
      </c>
    </row>
    <row r="7600" spans="1:12" ht="13.95" customHeight="1" x14ac:dyDescent="0.3">
      <c r="A7600" s="94">
        <v>45808</v>
      </c>
      <c r="B7600" s="57" t="s">
        <v>176</v>
      </c>
      <c r="C7600" s="57" t="s">
        <v>99</v>
      </c>
      <c r="D7600" s="19" t="str">
        <f t="shared" si="708"/>
        <v>Financials</v>
      </c>
      <c r="E7600" s="19" t="str">
        <f t="shared" si="709"/>
        <v>Financials</v>
      </c>
      <c r="F7600" s="100">
        <v>4.8799999999999998E-3</v>
      </c>
      <c r="G7600" s="101">
        <v>6.4930000000000003</v>
      </c>
      <c r="H7600" s="98">
        <v>0.17072999999999999</v>
      </c>
      <c r="I7600" s="20">
        <f t="shared" si="710"/>
        <v>1</v>
      </c>
      <c r="J7600" s="102">
        <f t="shared" si="711"/>
        <v>7.5157862313260425E-4</v>
      </c>
      <c r="K7600" s="102">
        <f t="shared" si="712"/>
        <v>4.4021473855362517E-3</v>
      </c>
      <c r="L7600" s="96">
        <f t="shared" si="713"/>
        <v>4.8799999999999998E-3</v>
      </c>
    </row>
    <row r="7601" spans="1:12" ht="13.95" customHeight="1" x14ac:dyDescent="0.3">
      <c r="A7601" s="94">
        <v>45838</v>
      </c>
      <c r="B7601" s="57" t="s">
        <v>176</v>
      </c>
      <c r="C7601" s="57" t="s">
        <v>99</v>
      </c>
      <c r="D7601" s="19" t="str">
        <f t="shared" si="708"/>
        <v>Financials</v>
      </c>
      <c r="E7601" s="19" t="str">
        <f t="shared" si="709"/>
        <v>Financials</v>
      </c>
      <c r="F7601" s="100">
        <v>4.9399999999999999E-3</v>
      </c>
      <c r="G7601" s="101">
        <v>6.7160000000000002</v>
      </c>
      <c r="H7601" s="98">
        <v>0.17175000000000001</v>
      </c>
      <c r="I7601" s="20">
        <f t="shared" si="710"/>
        <v>1</v>
      </c>
      <c r="J7601" s="102">
        <f t="shared" si="711"/>
        <v>7.3555687909469922E-4</v>
      </c>
      <c r="K7601" s="102">
        <f t="shared" si="712"/>
        <v>4.2827183644523967E-3</v>
      </c>
      <c r="L7601" s="96">
        <f t="shared" si="713"/>
        <v>4.9399999999999999E-3</v>
      </c>
    </row>
    <row r="7602" spans="1:12" ht="13.95" customHeight="1" x14ac:dyDescent="0.3">
      <c r="A7602" s="94">
        <v>45869</v>
      </c>
      <c r="B7602" s="57" t="s">
        <v>176</v>
      </c>
      <c r="C7602" s="57" t="s">
        <v>99</v>
      </c>
      <c r="D7602" s="19" t="str">
        <f t="shared" si="708"/>
        <v>Financials</v>
      </c>
      <c r="E7602" s="19" t="str">
        <f t="shared" si="709"/>
        <v>Financials</v>
      </c>
      <c r="F7602" s="100">
        <v>4.5900000000000003E-3</v>
      </c>
      <c r="G7602" s="101">
        <v>6.0129999999999999</v>
      </c>
      <c r="H7602" s="98">
        <v>0.17088</v>
      </c>
      <c r="I7602" s="20">
        <f t="shared" si="710"/>
        <v>1</v>
      </c>
      <c r="J7602" s="102">
        <f t="shared" si="711"/>
        <v>7.6334608348578082E-4</v>
      </c>
      <c r="K7602" s="102">
        <f t="shared" si="712"/>
        <v>4.4671470241443162E-3</v>
      </c>
      <c r="L7602" s="96">
        <f t="shared" si="713"/>
        <v>4.5900000000000003E-3</v>
      </c>
    </row>
    <row r="7603" spans="1:12" ht="13.95" customHeight="1" x14ac:dyDescent="0.3">
      <c r="A7603" s="94">
        <v>45900</v>
      </c>
      <c r="B7603" s="57" t="s">
        <v>176</v>
      </c>
      <c r="C7603" s="57" t="s">
        <v>99</v>
      </c>
      <c r="D7603" s="19" t="str">
        <f t="shared" si="708"/>
        <v>Financials</v>
      </c>
      <c r="E7603" s="19" t="str">
        <f t="shared" si="709"/>
        <v>Financials</v>
      </c>
      <c r="F7603" s="100">
        <v>4.7599999999999986E-3</v>
      </c>
      <c r="G7603" s="101">
        <v>6.4050000000000002</v>
      </c>
      <c r="H7603" s="98">
        <v>0.16811000000000001</v>
      </c>
      <c r="I7603" s="20">
        <f t="shared" si="710"/>
        <v>1</v>
      </c>
      <c r="J7603" s="102">
        <f t="shared" si="711"/>
        <v>7.4316939890710354E-4</v>
      </c>
      <c r="K7603" s="102">
        <f t="shared" si="712"/>
        <v>4.4207328469877075E-3</v>
      </c>
      <c r="L7603" s="96">
        <f t="shared" si="713"/>
        <v>4.7599999999999986E-3</v>
      </c>
    </row>
    <row r="7604" spans="1:12" ht="13.95" customHeight="1" x14ac:dyDescent="0.3">
      <c r="A7604" s="94">
        <v>45930</v>
      </c>
      <c r="B7604" s="57" t="s">
        <v>176</v>
      </c>
      <c r="C7604" s="57" t="s">
        <v>99</v>
      </c>
      <c r="D7604" s="19" t="str">
        <f t="shared" si="708"/>
        <v>Financials</v>
      </c>
      <c r="E7604" s="19" t="str">
        <f t="shared" si="709"/>
        <v>Financials</v>
      </c>
      <c r="F7604" s="100">
        <v>4.8199999999999996E-3</v>
      </c>
      <c r="G7604" s="101">
        <v>6.6470000000000002</v>
      </c>
      <c r="H7604" s="98">
        <v>0.16821</v>
      </c>
      <c r="I7604" s="20">
        <f t="shared" si="710"/>
        <v>1</v>
      </c>
      <c r="J7604" s="102">
        <f t="shared" si="711"/>
        <v>7.2513916052354441E-4</v>
      </c>
      <c r="K7604" s="102">
        <f t="shared" si="712"/>
        <v>4.310915882073268E-3</v>
      </c>
      <c r="L7604" s="96">
        <f t="shared" si="713"/>
        <v>4.8199999999999996E-3</v>
      </c>
    </row>
    <row r="7605" spans="1:12" ht="13.95" customHeight="1" x14ac:dyDescent="0.3">
      <c r="A7605" s="94">
        <v>45961</v>
      </c>
      <c r="B7605" s="57" t="s">
        <v>176</v>
      </c>
      <c r="C7605" s="57" t="s">
        <v>99</v>
      </c>
      <c r="D7605" s="19" t="str">
        <f t="shared" si="708"/>
        <v>Financials</v>
      </c>
      <c r="E7605" s="19" t="str">
        <f t="shared" si="709"/>
        <v>Financials</v>
      </c>
      <c r="F7605" s="100">
        <v>5.0000000000000001E-3</v>
      </c>
      <c r="G7605" s="101">
        <v>6.8940000000000001</v>
      </c>
      <c r="H7605" s="98">
        <v>0.17197999999999999</v>
      </c>
      <c r="I7605" s="20">
        <f t="shared" si="710"/>
        <v>1</v>
      </c>
      <c r="J7605" s="102">
        <f t="shared" si="711"/>
        <v>7.2526834928923702E-4</v>
      </c>
      <c r="K7605" s="102">
        <f t="shared" si="712"/>
        <v>4.2171668175906328E-3</v>
      </c>
      <c r="L7605" s="96">
        <f t="shared" si="713"/>
        <v>5.0000000000000001E-3</v>
      </c>
    </row>
    <row r="7606" spans="1:12" ht="13.95" customHeight="1" x14ac:dyDescent="0.3">
      <c r="A7606" s="94">
        <v>45991</v>
      </c>
      <c r="B7606" s="57" t="s">
        <v>176</v>
      </c>
      <c r="C7606" s="57" t="s">
        <v>99</v>
      </c>
      <c r="D7606" s="19" t="str">
        <f t="shared" si="708"/>
        <v>Financials</v>
      </c>
      <c r="E7606" s="19" t="str">
        <f t="shared" si="709"/>
        <v>Financials</v>
      </c>
      <c r="F7606" s="100">
        <v>5.1500000000000001E-3</v>
      </c>
      <c r="G7606" s="101">
        <v>7.4359999999999999</v>
      </c>
      <c r="H7606" s="98">
        <v>0.17591000000000001</v>
      </c>
      <c r="I7606" s="20">
        <f t="shared" si="710"/>
        <v>1</v>
      </c>
      <c r="J7606" s="102">
        <f t="shared" si="711"/>
        <v>6.9257665411511567E-4</v>
      </c>
      <c r="K7606" s="102">
        <f t="shared" si="712"/>
        <v>3.9371079194765258E-3</v>
      </c>
      <c r="L7606" s="96">
        <f t="shared" si="713"/>
        <v>5.1500000000000001E-3</v>
      </c>
    </row>
    <row r="7607" spans="1:12" ht="13.95" customHeight="1" x14ac:dyDescent="0.3">
      <c r="A7607" s="94">
        <v>46022</v>
      </c>
      <c r="B7607" s="57" t="s">
        <v>176</v>
      </c>
      <c r="C7607" s="57" t="s">
        <v>99</v>
      </c>
      <c r="D7607" s="19" t="str">
        <f t="shared" si="708"/>
        <v>Financials</v>
      </c>
      <c r="E7607" s="19" t="str">
        <f t="shared" si="709"/>
        <v>Financials</v>
      </c>
      <c r="F7607" s="100">
        <v>5.1999999999999998E-3</v>
      </c>
      <c r="G7607" s="101">
        <v>7.3789999999999996</v>
      </c>
      <c r="H7607" s="98">
        <v>0.17541000000000001</v>
      </c>
      <c r="I7607" s="20">
        <f t="shared" si="710"/>
        <v>1</v>
      </c>
      <c r="J7607" s="102">
        <f t="shared" si="711"/>
        <v>7.047025342187288E-4</v>
      </c>
      <c r="K7607" s="102">
        <f t="shared" si="712"/>
        <v>4.017459290911172E-3</v>
      </c>
      <c r="L7607" s="96">
        <f t="shared" si="713"/>
        <v>5.1999999999999998E-3</v>
      </c>
    </row>
    <row r="7608" spans="1:12" ht="13.95" customHeight="1" x14ac:dyDescent="0.3">
      <c r="A7608" s="94">
        <v>46053</v>
      </c>
      <c r="B7608" s="57" t="s">
        <v>176</v>
      </c>
      <c r="C7608" s="57" t="s">
        <v>99</v>
      </c>
      <c r="D7608" s="19" t="str">
        <f t="shared" si="708"/>
        <v>Financials</v>
      </c>
      <c r="E7608" s="19" t="str">
        <f t="shared" si="709"/>
        <v>Financials</v>
      </c>
      <c r="F7608" s="100">
        <v>4.96E-3</v>
      </c>
      <c r="G7608" s="101">
        <v>7.81</v>
      </c>
      <c r="H7608" s="98">
        <v>0.17452000000000001</v>
      </c>
      <c r="I7608" s="20">
        <f t="shared" si="710"/>
        <v>1</v>
      </c>
      <c r="J7608" s="102">
        <f t="shared" si="711"/>
        <v>6.3508322663252247E-4</v>
      </c>
      <c r="K7608" s="102">
        <f t="shared" si="712"/>
        <v>3.6390283442156914E-3</v>
      </c>
      <c r="L7608" s="96">
        <f t="shared" si="713"/>
        <v>4.96E-3</v>
      </c>
    </row>
    <row r="7609" spans="1:12" ht="13.95" customHeight="1" x14ac:dyDescent="0.3">
      <c r="A7609" s="94">
        <v>46081</v>
      </c>
      <c r="B7609" s="57" t="s">
        <v>176</v>
      </c>
      <c r="C7609" s="57" t="s">
        <v>99</v>
      </c>
      <c r="D7609" s="19" t="str">
        <f t="shared" si="708"/>
        <v>Financials</v>
      </c>
      <c r="E7609" s="19" t="str">
        <f t="shared" si="709"/>
        <v>Financials</v>
      </c>
      <c r="F7609" s="100">
        <v>4.4000000000000003E-3</v>
      </c>
      <c r="G7609" s="101">
        <v>7.1740000000000004</v>
      </c>
      <c r="H7609" s="98">
        <v>0.17433000000000001</v>
      </c>
      <c r="I7609" s="20">
        <f t="shared" si="710"/>
        <v>1</v>
      </c>
      <c r="J7609" s="102">
        <f t="shared" si="711"/>
        <v>6.1332589908001114E-4</v>
      </c>
      <c r="K7609" s="102">
        <f t="shared" si="712"/>
        <v>3.5181890614352728E-3</v>
      </c>
      <c r="L7609" s="96">
        <f t="shared" si="713"/>
        <v>4.4000000000000003E-3</v>
      </c>
    </row>
    <row r="7610" spans="1:12" ht="13.95" customHeight="1" x14ac:dyDescent="0.3">
      <c r="A7610" s="94">
        <v>46112</v>
      </c>
      <c r="B7610" s="57" t="s">
        <v>176</v>
      </c>
      <c r="C7610" s="57" t="s">
        <v>99</v>
      </c>
      <c r="D7610" s="19" t="str">
        <f t="shared" si="708"/>
        <v>Financials</v>
      </c>
      <c r="E7610" s="19" t="str">
        <f t="shared" si="709"/>
        <v>Financials</v>
      </c>
      <c r="F7610" s="100">
        <v>4.0600000000000002E-3</v>
      </c>
      <c r="G7610" s="101">
        <v>6.5369999999999999</v>
      </c>
      <c r="H7610" s="98">
        <v>0.17427999999999999</v>
      </c>
      <c r="I7610" s="20">
        <f t="shared" si="710"/>
        <v>1</v>
      </c>
      <c r="J7610" s="102">
        <f t="shared" si="711"/>
        <v>6.2108000611901489E-4</v>
      </c>
      <c r="K7610" s="102">
        <f t="shared" si="712"/>
        <v>3.5636906479172303E-3</v>
      </c>
      <c r="L7610" s="96">
        <f t="shared" si="713"/>
        <v>4.0600000000000002E-3</v>
      </c>
    </row>
    <row r="7611" spans="1:12" ht="13.95" customHeight="1" x14ac:dyDescent="0.3">
      <c r="A7611" s="94">
        <v>46142</v>
      </c>
      <c r="B7611" s="57" t="s">
        <v>176</v>
      </c>
      <c r="C7611" s="57" t="s">
        <v>99</v>
      </c>
      <c r="D7611" s="19" t="str">
        <f t="shared" si="708"/>
        <v>Financials</v>
      </c>
      <c r="E7611" s="19" t="str">
        <f t="shared" si="709"/>
        <v>Financials</v>
      </c>
      <c r="F7611" s="100">
        <v>4.0200000000000001E-3</v>
      </c>
      <c r="G7611" s="101">
        <v>6.2450000000000001</v>
      </c>
      <c r="H7611" s="98">
        <v>0.17291999999999999</v>
      </c>
      <c r="I7611" s="20">
        <f t="shared" si="710"/>
        <v>1</v>
      </c>
      <c r="J7611" s="102">
        <f t="shared" si="711"/>
        <v>6.4371497197758206E-4</v>
      </c>
      <c r="K7611" s="102">
        <f t="shared" si="712"/>
        <v>3.7226172332730863E-3</v>
      </c>
      <c r="L7611" s="96">
        <f t="shared" si="713"/>
        <v>4.0200000000000001E-3</v>
      </c>
    </row>
    <row r="7612" spans="1:12" ht="13.95" customHeight="1" x14ac:dyDescent="0.3">
      <c r="A7612" s="94">
        <v>46173</v>
      </c>
      <c r="B7612" s="57" t="s">
        <v>176</v>
      </c>
      <c r="C7612" s="57" t="s">
        <v>99</v>
      </c>
      <c r="D7612" s="19" t="str">
        <f t="shared" si="708"/>
        <v>Financials</v>
      </c>
      <c r="E7612" s="19" t="str">
        <f t="shared" si="709"/>
        <v>Financials</v>
      </c>
      <c r="F7612" s="100">
        <v>4.0500000000000006E-3</v>
      </c>
      <c r="G7612" s="101">
        <v>5.8410000000000002</v>
      </c>
      <c r="H7612" s="98">
        <v>0.17177000000000001</v>
      </c>
      <c r="I7612" s="20">
        <f t="shared" si="710"/>
        <v>1</v>
      </c>
      <c r="J7612" s="102">
        <f t="shared" si="711"/>
        <v>6.9337442218798159E-4</v>
      </c>
      <c r="K7612" s="102">
        <f t="shared" si="712"/>
        <v>4.0366444791755341E-3</v>
      </c>
      <c r="L7612" s="96">
        <f t="shared" si="713"/>
        <v>4.0500000000000006E-3</v>
      </c>
    </row>
    <row r="7613" spans="1:12" ht="13.95" customHeight="1" x14ac:dyDescent="0.3">
      <c r="A7613" s="94">
        <v>46203</v>
      </c>
      <c r="B7613" s="57" t="s">
        <v>176</v>
      </c>
      <c r="C7613" s="57" t="s">
        <v>99</v>
      </c>
      <c r="D7613" s="19" t="str">
        <f t="shared" si="708"/>
        <v>Financials</v>
      </c>
      <c r="E7613" s="19" t="str">
        <f t="shared" si="709"/>
        <v>Financials</v>
      </c>
      <c r="F7613" s="100">
        <v>4.0400000000000002E-3</v>
      </c>
      <c r="G7613" s="101">
        <v>5.7169999999999996</v>
      </c>
      <c r="H7613" s="98">
        <v>0.17130000000000001</v>
      </c>
      <c r="I7613" s="20">
        <f t="shared" si="710"/>
        <v>1</v>
      </c>
      <c r="J7613" s="102">
        <f t="shared" si="711"/>
        <v>7.0666433444114055E-4</v>
      </c>
      <c r="K7613" s="102">
        <f t="shared" si="712"/>
        <v>4.125302594519209E-3</v>
      </c>
      <c r="L7613" s="96">
        <f t="shared" si="713"/>
        <v>4.0400000000000002E-3</v>
      </c>
    </row>
    <row r="7614" spans="1:12" ht="13.95" customHeight="1" x14ac:dyDescent="0.3">
      <c r="A7614" s="94">
        <v>46234</v>
      </c>
      <c r="B7614" s="57" t="s">
        <v>176</v>
      </c>
      <c r="C7614" s="57" t="s">
        <v>99</v>
      </c>
      <c r="D7614" s="19" t="str">
        <f t="shared" si="708"/>
        <v>Financials</v>
      </c>
      <c r="E7614" s="19" t="str">
        <f t="shared" si="709"/>
        <v>Financials</v>
      </c>
      <c r="F7614" s="100">
        <v>4.1700000000000001E-3</v>
      </c>
      <c r="G7614" s="101">
        <v>5.6769999999999996</v>
      </c>
      <c r="H7614" s="98">
        <v>0.15579000000000001</v>
      </c>
      <c r="I7614" s="20">
        <f t="shared" si="710"/>
        <v>1</v>
      </c>
      <c r="J7614" s="102">
        <f t="shared" si="711"/>
        <v>7.3454289237273216E-4</v>
      </c>
      <c r="K7614" s="102">
        <f t="shared" si="712"/>
        <v>4.7149553397055786E-3</v>
      </c>
      <c r="L7614" s="96">
        <f t="shared" si="713"/>
        <v>4.1700000000000001E-3</v>
      </c>
    </row>
    <row r="7615" spans="1:12" ht="13.95" customHeight="1" x14ac:dyDescent="0.3">
      <c r="A7615" s="94">
        <v>46265</v>
      </c>
      <c r="B7615" s="57" t="s">
        <v>176</v>
      </c>
      <c r="C7615" s="57" t="s">
        <v>99</v>
      </c>
      <c r="D7615" s="19" t="str">
        <f t="shared" si="708"/>
        <v>Financials</v>
      </c>
      <c r="E7615" s="19" t="str">
        <f t="shared" si="709"/>
        <v>Financials</v>
      </c>
      <c r="F7615" s="100">
        <v>4.3499999999999997E-3</v>
      </c>
      <c r="G7615" s="101">
        <v>6.1559999999999997</v>
      </c>
      <c r="H7615" s="98">
        <v>0.14954999999999999</v>
      </c>
      <c r="I7615" s="20">
        <f t="shared" si="710"/>
        <v>1</v>
      </c>
      <c r="J7615" s="102">
        <f t="shared" si="711"/>
        <v>7.0662768031189084E-4</v>
      </c>
      <c r="K7615" s="102">
        <f t="shared" si="712"/>
        <v>4.7250262809220385E-3</v>
      </c>
      <c r="L7615" s="96">
        <f t="shared" si="713"/>
        <v>4.3499999999999997E-3</v>
      </c>
    </row>
    <row r="7616" spans="1:12" ht="13.95" customHeight="1" x14ac:dyDescent="0.3">
      <c r="A7616" s="94">
        <v>46295</v>
      </c>
      <c r="B7616" s="57" t="s">
        <v>176</v>
      </c>
      <c r="C7616" s="57" t="s">
        <v>99</v>
      </c>
      <c r="D7616" s="19" t="str">
        <f t="shared" si="708"/>
        <v>Financials</v>
      </c>
      <c r="E7616" s="19" t="str">
        <f t="shared" si="709"/>
        <v>Financials</v>
      </c>
      <c r="F7616" s="100">
        <v>3.9199999999999999E-3</v>
      </c>
      <c r="G7616" s="101">
        <v>6.0339999999999998</v>
      </c>
      <c r="H7616" s="98">
        <v>0.14766000000000001</v>
      </c>
      <c r="I7616" s="20">
        <f t="shared" si="710"/>
        <v>1</v>
      </c>
      <c r="J7616" s="102">
        <f t="shared" si="711"/>
        <v>6.4965197215777258E-4</v>
      </c>
      <c r="K7616" s="102">
        <f t="shared" si="712"/>
        <v>4.3996476510752575E-3</v>
      </c>
      <c r="L7616" s="96">
        <f t="shared" si="713"/>
        <v>3.9199999999999999E-3</v>
      </c>
    </row>
    <row r="7617" spans="1:12" ht="13.95" customHeight="1" x14ac:dyDescent="0.3">
      <c r="A7617" s="94">
        <v>43100</v>
      </c>
      <c r="B7617" s="57" t="s">
        <v>399</v>
      </c>
      <c r="C7617" s="57" t="s">
        <v>115</v>
      </c>
      <c r="D7617" s="19" t="str">
        <f t="shared" si="708"/>
        <v>Defensives</v>
      </c>
      <c r="E7617" s="19" t="str">
        <f t="shared" si="709"/>
        <v>Defensives</v>
      </c>
      <c r="F7617" s="100">
        <v>3.0200000000000001E-3</v>
      </c>
      <c r="I7617" s="20">
        <f t="shared" si="710"/>
        <v>0</v>
      </c>
      <c r="J7617" s="102">
        <f t="shared" si="711"/>
        <v>0</v>
      </c>
      <c r="K7617" s="102">
        <f t="shared" si="712"/>
        <v>0</v>
      </c>
      <c r="L7617" s="96">
        <f t="shared" si="713"/>
        <v>0</v>
      </c>
    </row>
    <row r="7618" spans="1:12" ht="13.95" customHeight="1" x14ac:dyDescent="0.3">
      <c r="A7618" s="94">
        <v>43131</v>
      </c>
      <c r="B7618" s="57" t="s">
        <v>399</v>
      </c>
      <c r="C7618" s="57" t="s">
        <v>115</v>
      </c>
      <c r="D7618" s="19" t="str">
        <f t="shared" si="708"/>
        <v>Defensives</v>
      </c>
      <c r="E7618" s="19" t="str">
        <f t="shared" si="709"/>
        <v>Defensives</v>
      </c>
      <c r="F7618" s="100">
        <v>2.7299999999999998E-3</v>
      </c>
      <c r="G7618" s="101">
        <v>5.9960000000000004</v>
      </c>
      <c r="H7618" s="98">
        <v>0.21496999999999999</v>
      </c>
      <c r="I7618" s="20">
        <f t="shared" si="710"/>
        <v>1</v>
      </c>
      <c r="J7618" s="102">
        <f t="shared" si="711"/>
        <v>4.5530353569046025E-4</v>
      </c>
      <c r="K7618" s="102">
        <f t="shared" si="712"/>
        <v>2.1179863966621403E-3</v>
      </c>
      <c r="L7618" s="96">
        <f t="shared" si="713"/>
        <v>2.7299999999999998E-3</v>
      </c>
    </row>
    <row r="7619" spans="1:12" ht="13.95" customHeight="1" x14ac:dyDescent="0.3">
      <c r="A7619" s="94">
        <v>43159</v>
      </c>
      <c r="B7619" s="57" t="s">
        <v>399</v>
      </c>
      <c r="C7619" s="57" t="s">
        <v>115</v>
      </c>
      <c r="D7619" s="19" t="str">
        <f t="shared" si="708"/>
        <v>Defensives</v>
      </c>
      <c r="E7619" s="19" t="str">
        <f t="shared" si="709"/>
        <v>Defensives</v>
      </c>
      <c r="F7619" s="100">
        <v>2.5100000000000001E-3</v>
      </c>
      <c r="G7619" s="101">
        <v>5.4989999999999997</v>
      </c>
      <c r="H7619" s="98">
        <v>0.17485000000000001</v>
      </c>
      <c r="I7619" s="20">
        <f t="shared" si="710"/>
        <v>1</v>
      </c>
      <c r="J7619" s="102">
        <f t="shared" si="711"/>
        <v>4.5644662665939267E-4</v>
      </c>
      <c r="K7619" s="102">
        <f t="shared" si="712"/>
        <v>2.610504012921891E-3</v>
      </c>
      <c r="L7619" s="96">
        <f t="shared" si="713"/>
        <v>2.5100000000000001E-3</v>
      </c>
    </row>
    <row r="7620" spans="1:12" ht="13.95" customHeight="1" x14ac:dyDescent="0.3">
      <c r="A7620" s="94">
        <v>43190</v>
      </c>
      <c r="B7620" s="57" t="s">
        <v>399</v>
      </c>
      <c r="C7620" s="57" t="s">
        <v>115</v>
      </c>
      <c r="D7620" s="19" t="str">
        <f t="shared" si="708"/>
        <v>Defensives</v>
      </c>
      <c r="E7620" s="19" t="str">
        <f t="shared" si="709"/>
        <v>Defensives</v>
      </c>
      <c r="F7620" s="100">
        <v>2.8300000000000001E-3</v>
      </c>
      <c r="G7620" s="101">
        <v>6.02</v>
      </c>
      <c r="H7620" s="98">
        <v>0.17662</v>
      </c>
      <c r="I7620" s="20">
        <f t="shared" si="710"/>
        <v>1</v>
      </c>
      <c r="J7620" s="102">
        <f t="shared" si="711"/>
        <v>4.7009966777408643E-4</v>
      </c>
      <c r="K7620" s="102">
        <f t="shared" si="712"/>
        <v>2.6616445916322414E-3</v>
      </c>
      <c r="L7620" s="96">
        <f t="shared" si="713"/>
        <v>2.8300000000000001E-3</v>
      </c>
    </row>
    <row r="7621" spans="1:12" ht="13.95" customHeight="1" x14ac:dyDescent="0.3">
      <c r="A7621" s="94">
        <v>43220</v>
      </c>
      <c r="B7621" s="57" t="s">
        <v>399</v>
      </c>
      <c r="C7621" s="57" t="s">
        <v>115</v>
      </c>
      <c r="D7621" s="19" t="str">
        <f t="shared" ref="D7621:D7684" si="714">VLOOKUP(C7621,GicsMap,2,FALSE)</f>
        <v>Defensives</v>
      </c>
      <c r="E7621" s="19" t="str">
        <f t="shared" ref="E7621:E7684" si="715">IF(D7621="Cyclicals",IF(COUNTIF(GlobalList,B7621)&gt;0,"WEG &amp; Embraer","Cyclicals ex-WEG &amp; Embraer"),D7621)</f>
        <v>Defensives</v>
      </c>
      <c r="F7621" s="100">
        <v>2.7699999999999999E-3</v>
      </c>
      <c r="G7621" s="101">
        <v>5.8419999999999996</v>
      </c>
      <c r="H7621" s="98">
        <v>0.17843000000000001</v>
      </c>
      <c r="I7621" s="20">
        <f t="shared" ref="I7621:I7684" si="716">IF(AND(ISNUMBER(G7621),ISNUMBER(H7621),G7621&gt;=PEmin,G7621&lt;=PEmax,H7621&gt;=ROEmin,H7621&lt;=ROEmax),1,0)</f>
        <v>1</v>
      </c>
      <c r="J7621" s="102">
        <f t="shared" ref="J7621:J7684" si="717">IF(I7621=1,F7621/G7621,0)</f>
        <v>4.7415268743580965E-4</v>
      </c>
      <c r="K7621" s="102">
        <f t="shared" ref="K7621:K7684" si="718">IF(I7621=1,J7621/H7621,0)</f>
        <v>2.6573596785059105E-3</v>
      </c>
      <c r="L7621" s="96">
        <f t="shared" ref="L7621:L7684" si="719">I7621*F7621</f>
        <v>2.7699999999999999E-3</v>
      </c>
    </row>
    <row r="7622" spans="1:12" ht="13.95" customHeight="1" x14ac:dyDescent="0.3">
      <c r="A7622" s="94">
        <v>43251</v>
      </c>
      <c r="B7622" s="57" t="s">
        <v>399</v>
      </c>
      <c r="C7622" s="57" t="s">
        <v>115</v>
      </c>
      <c r="D7622" s="19" t="str">
        <f t="shared" si="714"/>
        <v>Defensives</v>
      </c>
      <c r="E7622" s="19" t="str">
        <f t="shared" si="715"/>
        <v>Defensives</v>
      </c>
      <c r="F7622" s="100">
        <v>2.6700000000000001E-3</v>
      </c>
      <c r="G7622" s="101">
        <v>5.5270000000000001</v>
      </c>
      <c r="H7622" s="98">
        <v>0.20022000000000001</v>
      </c>
      <c r="I7622" s="20">
        <f t="shared" si="716"/>
        <v>1</v>
      </c>
      <c r="J7622" s="102">
        <f t="shared" si="717"/>
        <v>4.8308304686086483E-4</v>
      </c>
      <c r="K7622" s="102">
        <f t="shared" si="718"/>
        <v>2.4127611969876378E-3</v>
      </c>
      <c r="L7622" s="96">
        <f t="shared" si="719"/>
        <v>2.6700000000000001E-3</v>
      </c>
    </row>
    <row r="7623" spans="1:12" ht="13.95" customHeight="1" x14ac:dyDescent="0.3">
      <c r="A7623" s="94">
        <v>43281</v>
      </c>
      <c r="B7623" s="57" t="s">
        <v>399</v>
      </c>
      <c r="C7623" s="57" t="s">
        <v>115</v>
      </c>
      <c r="D7623" s="19" t="str">
        <f t="shared" si="714"/>
        <v>Defensives</v>
      </c>
      <c r="E7623" s="19" t="str">
        <f t="shared" si="715"/>
        <v>Defensives</v>
      </c>
      <c r="F7623" s="100">
        <v>2.63E-3</v>
      </c>
      <c r="G7623" s="101">
        <v>5.1920000000000002</v>
      </c>
      <c r="H7623" s="98">
        <v>0.20355999999999999</v>
      </c>
      <c r="I7623" s="20">
        <f t="shared" si="716"/>
        <v>1</v>
      </c>
      <c r="J7623" s="102">
        <f t="shared" si="717"/>
        <v>5.0654853620955311E-4</v>
      </c>
      <c r="K7623" s="102">
        <f t="shared" si="718"/>
        <v>2.4884483012848945E-3</v>
      </c>
      <c r="L7623" s="96">
        <f t="shared" si="719"/>
        <v>2.63E-3</v>
      </c>
    </row>
    <row r="7624" spans="1:12" ht="13.95" customHeight="1" x14ac:dyDescent="0.3">
      <c r="A7624" s="94">
        <v>43312</v>
      </c>
      <c r="B7624" s="57" t="s">
        <v>399</v>
      </c>
      <c r="C7624" s="57" t="s">
        <v>115</v>
      </c>
      <c r="D7624" s="19" t="str">
        <f t="shared" si="714"/>
        <v>Defensives</v>
      </c>
      <c r="E7624" s="19" t="str">
        <f t="shared" si="715"/>
        <v>Defensives</v>
      </c>
      <c r="F7624" s="100">
        <v>2.274E-3</v>
      </c>
      <c r="G7624" s="101">
        <v>4.9509999999999996</v>
      </c>
      <c r="H7624" s="98">
        <v>0.20723</v>
      </c>
      <c r="I7624" s="20">
        <f t="shared" si="716"/>
        <v>1</v>
      </c>
      <c r="J7624" s="102">
        <f t="shared" si="717"/>
        <v>4.5930115128256922E-4</v>
      </c>
      <c r="K7624" s="102">
        <f t="shared" si="718"/>
        <v>2.2163834931359806E-3</v>
      </c>
      <c r="L7624" s="96">
        <f t="shared" si="719"/>
        <v>2.274E-3</v>
      </c>
    </row>
    <row r="7625" spans="1:12" ht="13.95" customHeight="1" x14ac:dyDescent="0.3">
      <c r="A7625" s="94">
        <v>42674</v>
      </c>
      <c r="B7625" s="57" t="s">
        <v>182</v>
      </c>
      <c r="C7625" s="57" t="s">
        <v>115</v>
      </c>
      <c r="D7625" s="19" t="str">
        <f t="shared" si="714"/>
        <v>Defensives</v>
      </c>
      <c r="E7625" s="19" t="str">
        <f t="shared" si="715"/>
        <v>Defensives</v>
      </c>
      <c r="F7625" s="100">
        <v>1.06E-2</v>
      </c>
      <c r="G7625" s="101">
        <v>9.6519999999999992</v>
      </c>
      <c r="H7625" s="98">
        <v>0.14419999999999999</v>
      </c>
      <c r="I7625" s="20">
        <f t="shared" si="716"/>
        <v>1</v>
      </c>
      <c r="J7625" s="102">
        <f t="shared" si="717"/>
        <v>1.0982179859096561E-3</v>
      </c>
      <c r="K7625" s="102">
        <f t="shared" si="718"/>
        <v>7.6159361020087107E-3</v>
      </c>
      <c r="L7625" s="96">
        <f t="shared" si="719"/>
        <v>1.06E-2</v>
      </c>
    </row>
    <row r="7626" spans="1:12" ht="13.95" customHeight="1" x14ac:dyDescent="0.3">
      <c r="A7626" s="94">
        <v>42704</v>
      </c>
      <c r="B7626" s="57" t="s">
        <v>182</v>
      </c>
      <c r="C7626" s="57" t="s">
        <v>115</v>
      </c>
      <c r="D7626" s="19" t="str">
        <f t="shared" si="714"/>
        <v>Defensives</v>
      </c>
      <c r="E7626" s="19" t="str">
        <f t="shared" si="715"/>
        <v>Defensives</v>
      </c>
      <c r="F7626" s="100">
        <v>9.7299999999999991E-3</v>
      </c>
      <c r="G7626" s="101">
        <v>8.5180000000000007</v>
      </c>
      <c r="H7626" s="98">
        <v>0.14272000000000001</v>
      </c>
      <c r="I7626" s="20">
        <f t="shared" si="716"/>
        <v>1</v>
      </c>
      <c r="J7626" s="102">
        <f t="shared" si="717"/>
        <v>1.1422869218126318E-3</v>
      </c>
      <c r="K7626" s="102">
        <f t="shared" si="718"/>
        <v>8.0036919970055478E-3</v>
      </c>
      <c r="L7626" s="96">
        <f t="shared" si="719"/>
        <v>9.7299999999999991E-3</v>
      </c>
    </row>
    <row r="7627" spans="1:12" ht="13.95" customHeight="1" x14ac:dyDescent="0.3">
      <c r="A7627" s="94">
        <v>42735</v>
      </c>
      <c r="B7627" s="57" t="s">
        <v>182</v>
      </c>
      <c r="C7627" s="57" t="s">
        <v>115</v>
      </c>
      <c r="D7627" s="19" t="str">
        <f t="shared" si="714"/>
        <v>Defensives</v>
      </c>
      <c r="E7627" s="19" t="str">
        <f t="shared" si="715"/>
        <v>Defensives</v>
      </c>
      <c r="F7627" s="100">
        <v>9.7599999999999996E-3</v>
      </c>
      <c r="G7627" s="101">
        <v>8.3569999999999993</v>
      </c>
      <c r="H7627" s="98">
        <v>0.13657</v>
      </c>
      <c r="I7627" s="20">
        <f t="shared" si="716"/>
        <v>1</v>
      </c>
      <c r="J7627" s="102">
        <f t="shared" si="717"/>
        <v>1.1678832116788322E-3</v>
      </c>
      <c r="K7627" s="102">
        <f t="shared" si="718"/>
        <v>8.5515355618278697E-3</v>
      </c>
      <c r="L7627" s="96">
        <f t="shared" si="719"/>
        <v>9.7599999999999996E-3</v>
      </c>
    </row>
    <row r="7628" spans="1:12" ht="13.95" customHeight="1" x14ac:dyDescent="0.3">
      <c r="A7628" s="94">
        <v>42766</v>
      </c>
      <c r="B7628" s="57" t="s">
        <v>182</v>
      </c>
      <c r="C7628" s="57" t="s">
        <v>115</v>
      </c>
      <c r="D7628" s="19" t="str">
        <f t="shared" si="714"/>
        <v>Defensives</v>
      </c>
      <c r="E7628" s="19" t="str">
        <f t="shared" si="715"/>
        <v>Defensives</v>
      </c>
      <c r="F7628" s="100">
        <v>9.9500000000000005E-3</v>
      </c>
      <c r="G7628" s="101">
        <v>8.7609999999999992</v>
      </c>
      <c r="H7628" s="98">
        <v>0.14249999999999999</v>
      </c>
      <c r="I7628" s="20">
        <f t="shared" si="716"/>
        <v>1</v>
      </c>
      <c r="J7628" s="102">
        <f t="shared" si="717"/>
        <v>1.1357151010158658E-3</v>
      </c>
      <c r="K7628" s="102">
        <f t="shared" si="718"/>
        <v>7.9699305334446739E-3</v>
      </c>
      <c r="L7628" s="96">
        <f t="shared" si="719"/>
        <v>9.9500000000000005E-3</v>
      </c>
    </row>
    <row r="7629" spans="1:12" ht="13.95" customHeight="1" x14ac:dyDescent="0.3">
      <c r="A7629" s="94">
        <v>42794</v>
      </c>
      <c r="B7629" s="57" t="s">
        <v>182</v>
      </c>
      <c r="C7629" s="57" t="s">
        <v>115</v>
      </c>
      <c r="D7629" s="19" t="str">
        <f t="shared" si="714"/>
        <v>Defensives</v>
      </c>
      <c r="E7629" s="19" t="str">
        <f t="shared" si="715"/>
        <v>Defensives</v>
      </c>
      <c r="F7629" s="100">
        <v>1.025E-2</v>
      </c>
      <c r="G7629" s="101">
        <v>8.9090000000000007</v>
      </c>
      <c r="H7629" s="98">
        <v>0.1474</v>
      </c>
      <c r="I7629" s="20">
        <f t="shared" si="716"/>
        <v>1</v>
      </c>
      <c r="J7629" s="102">
        <f t="shared" si="717"/>
        <v>1.1505219441014704E-3</v>
      </c>
      <c r="K7629" s="102">
        <f t="shared" si="718"/>
        <v>7.8054405977033272E-3</v>
      </c>
      <c r="L7629" s="96">
        <f t="shared" si="719"/>
        <v>1.025E-2</v>
      </c>
    </row>
    <row r="7630" spans="1:12" ht="13.95" customHeight="1" x14ac:dyDescent="0.3">
      <c r="A7630" s="94">
        <v>42825</v>
      </c>
      <c r="B7630" s="57" t="s">
        <v>182</v>
      </c>
      <c r="C7630" s="57" t="s">
        <v>115</v>
      </c>
      <c r="D7630" s="19" t="str">
        <f t="shared" si="714"/>
        <v>Defensives</v>
      </c>
      <c r="E7630" s="19" t="str">
        <f t="shared" si="715"/>
        <v>Defensives</v>
      </c>
      <c r="F7630" s="100">
        <v>1.059E-2</v>
      </c>
      <c r="G7630" s="101">
        <v>8.6519999999999992</v>
      </c>
      <c r="H7630" s="98">
        <v>0.15229000000000001</v>
      </c>
      <c r="I7630" s="20">
        <f t="shared" si="716"/>
        <v>1</v>
      </c>
      <c r="J7630" s="102">
        <f t="shared" si="717"/>
        <v>1.2239944521497922E-3</v>
      </c>
      <c r="K7630" s="102">
        <f t="shared" si="718"/>
        <v>8.0372608322922846E-3</v>
      </c>
      <c r="L7630" s="96">
        <f t="shared" si="719"/>
        <v>1.059E-2</v>
      </c>
    </row>
    <row r="7631" spans="1:12" ht="13.95" customHeight="1" x14ac:dyDescent="0.3">
      <c r="A7631" s="94">
        <v>42855</v>
      </c>
      <c r="B7631" s="57" t="s">
        <v>182</v>
      </c>
      <c r="C7631" s="57" t="s">
        <v>115</v>
      </c>
      <c r="D7631" s="19" t="str">
        <f t="shared" si="714"/>
        <v>Defensives</v>
      </c>
      <c r="E7631" s="19" t="str">
        <f t="shared" si="715"/>
        <v>Defensives</v>
      </c>
      <c r="F7631" s="100">
        <v>9.1999999999999998E-3</v>
      </c>
      <c r="G7631" s="101">
        <v>7.5419999999999998</v>
      </c>
      <c r="H7631" s="98">
        <v>0.15440999999999999</v>
      </c>
      <c r="I7631" s="20">
        <f t="shared" si="716"/>
        <v>1</v>
      </c>
      <c r="J7631" s="102">
        <f t="shared" si="717"/>
        <v>1.2198355873773534E-3</v>
      </c>
      <c r="K7631" s="102">
        <f t="shared" si="718"/>
        <v>7.8999778989531349E-3</v>
      </c>
      <c r="L7631" s="96">
        <f t="shared" si="719"/>
        <v>9.1999999999999998E-3</v>
      </c>
    </row>
    <row r="7632" spans="1:12" ht="13.95" customHeight="1" x14ac:dyDescent="0.3">
      <c r="A7632" s="94">
        <v>42886</v>
      </c>
      <c r="B7632" s="57" t="s">
        <v>182</v>
      </c>
      <c r="C7632" s="57" t="s">
        <v>115</v>
      </c>
      <c r="D7632" s="19" t="str">
        <f t="shared" si="714"/>
        <v>Defensives</v>
      </c>
      <c r="E7632" s="19" t="str">
        <f t="shared" si="715"/>
        <v>Defensives</v>
      </c>
      <c r="F7632" s="100">
        <v>9.7199999999999995E-3</v>
      </c>
      <c r="G7632" s="101">
        <v>7.2439999999999998</v>
      </c>
      <c r="H7632" s="98">
        <v>0.15786</v>
      </c>
      <c r="I7632" s="20">
        <f t="shared" si="716"/>
        <v>1</v>
      </c>
      <c r="J7632" s="102">
        <f t="shared" si="717"/>
        <v>1.3418001104362231E-3</v>
      </c>
      <c r="K7632" s="102">
        <f t="shared" si="718"/>
        <v>8.4999373523135888E-3</v>
      </c>
      <c r="L7632" s="96">
        <f t="shared" si="719"/>
        <v>9.7199999999999995E-3</v>
      </c>
    </row>
    <row r="7633" spans="1:12" ht="13.95" customHeight="1" x14ac:dyDescent="0.3">
      <c r="A7633" s="94">
        <v>42916</v>
      </c>
      <c r="B7633" s="57" t="s">
        <v>182</v>
      </c>
      <c r="C7633" s="57" t="s">
        <v>115</v>
      </c>
      <c r="D7633" s="19" t="str">
        <f t="shared" si="714"/>
        <v>Defensives</v>
      </c>
      <c r="E7633" s="19" t="str">
        <f t="shared" si="715"/>
        <v>Defensives</v>
      </c>
      <c r="F7633" s="100">
        <v>1.038E-2</v>
      </c>
      <c r="G7633" s="101">
        <v>7.6079999999999997</v>
      </c>
      <c r="H7633" s="98">
        <v>0.16045000000000001</v>
      </c>
      <c r="I7633" s="20">
        <f t="shared" si="716"/>
        <v>1</v>
      </c>
      <c r="J7633" s="102">
        <f t="shared" si="717"/>
        <v>1.3643533123028392E-3</v>
      </c>
      <c r="K7633" s="102">
        <f t="shared" si="718"/>
        <v>8.5032926911987484E-3</v>
      </c>
      <c r="L7633" s="96">
        <f t="shared" si="719"/>
        <v>1.038E-2</v>
      </c>
    </row>
    <row r="7634" spans="1:12" ht="13.95" customHeight="1" x14ac:dyDescent="0.3">
      <c r="A7634" s="94">
        <v>42947</v>
      </c>
      <c r="B7634" s="57" t="s">
        <v>182</v>
      </c>
      <c r="C7634" s="57" t="s">
        <v>115</v>
      </c>
      <c r="D7634" s="19" t="str">
        <f t="shared" si="714"/>
        <v>Defensives</v>
      </c>
      <c r="E7634" s="19" t="str">
        <f t="shared" si="715"/>
        <v>Defensives</v>
      </c>
      <c r="F7634" s="100">
        <v>1.0489999999999999E-2</v>
      </c>
      <c r="G7634" s="101">
        <v>8.0670000000000002</v>
      </c>
      <c r="H7634" s="98">
        <v>0.15864</v>
      </c>
      <c r="I7634" s="20">
        <f t="shared" si="716"/>
        <v>1</v>
      </c>
      <c r="J7634" s="102">
        <f t="shared" si="717"/>
        <v>1.3003594892773025E-3</v>
      </c>
      <c r="K7634" s="102">
        <f t="shared" si="718"/>
        <v>8.1969206333667582E-3</v>
      </c>
      <c r="L7634" s="96">
        <f t="shared" si="719"/>
        <v>1.0489999999999999E-2</v>
      </c>
    </row>
    <row r="7635" spans="1:12" ht="13.95" customHeight="1" x14ac:dyDescent="0.3">
      <c r="A7635" s="94">
        <v>42978</v>
      </c>
      <c r="B7635" s="57" t="s">
        <v>182</v>
      </c>
      <c r="C7635" s="57" t="s">
        <v>115</v>
      </c>
      <c r="D7635" s="19" t="str">
        <f t="shared" si="714"/>
        <v>Defensives</v>
      </c>
      <c r="E7635" s="19" t="str">
        <f t="shared" si="715"/>
        <v>Defensives</v>
      </c>
      <c r="F7635" s="100">
        <v>9.4299999999999991E-3</v>
      </c>
      <c r="G7635" s="101">
        <v>7.9880000000000004</v>
      </c>
      <c r="H7635" s="98">
        <v>0.15351000000000001</v>
      </c>
      <c r="I7635" s="20">
        <f t="shared" si="716"/>
        <v>1</v>
      </c>
      <c r="J7635" s="102">
        <f t="shared" si="717"/>
        <v>1.1805207811717575E-3</v>
      </c>
      <c r="K7635" s="102">
        <f t="shared" si="718"/>
        <v>7.6901881386994813E-3</v>
      </c>
      <c r="L7635" s="96">
        <f t="shared" si="719"/>
        <v>9.4299999999999991E-3</v>
      </c>
    </row>
    <row r="7636" spans="1:12" ht="13.95" customHeight="1" x14ac:dyDescent="0.3">
      <c r="A7636" s="94">
        <v>43008</v>
      </c>
      <c r="B7636" s="57" t="s">
        <v>182</v>
      </c>
      <c r="C7636" s="57" t="s">
        <v>115</v>
      </c>
      <c r="D7636" s="19" t="str">
        <f t="shared" si="714"/>
        <v>Defensives</v>
      </c>
      <c r="E7636" s="19" t="str">
        <f t="shared" si="715"/>
        <v>Defensives</v>
      </c>
      <c r="F7636" s="100">
        <v>9.3500000000000007E-3</v>
      </c>
      <c r="G7636" s="101">
        <v>8.1639999999999997</v>
      </c>
      <c r="H7636" s="98">
        <v>0.15404000000000001</v>
      </c>
      <c r="I7636" s="20">
        <f t="shared" si="716"/>
        <v>1</v>
      </c>
      <c r="J7636" s="102">
        <f t="shared" si="717"/>
        <v>1.1452719255267028E-3</v>
      </c>
      <c r="K7636" s="102">
        <f t="shared" si="718"/>
        <v>7.434899542500018E-3</v>
      </c>
      <c r="L7636" s="96">
        <f t="shared" si="719"/>
        <v>9.3500000000000007E-3</v>
      </c>
    </row>
    <row r="7637" spans="1:12" ht="13.95" customHeight="1" x14ac:dyDescent="0.3">
      <c r="A7637" s="94">
        <v>43039</v>
      </c>
      <c r="B7637" s="57" t="s">
        <v>182</v>
      </c>
      <c r="C7637" s="57" t="s">
        <v>115</v>
      </c>
      <c r="D7637" s="19" t="str">
        <f t="shared" si="714"/>
        <v>Defensives</v>
      </c>
      <c r="E7637" s="19" t="str">
        <f t="shared" si="715"/>
        <v>Defensives</v>
      </c>
      <c r="F7637" s="100">
        <v>8.4700000000000001E-3</v>
      </c>
      <c r="G7637" s="101">
        <v>7.38</v>
      </c>
      <c r="H7637" s="98">
        <v>0.15382000000000001</v>
      </c>
      <c r="I7637" s="20">
        <f t="shared" si="716"/>
        <v>1</v>
      </c>
      <c r="J7637" s="102">
        <f t="shared" si="717"/>
        <v>1.1476964769647697E-3</v>
      </c>
      <c r="K7637" s="102">
        <f t="shared" si="718"/>
        <v>7.4612955205094885E-3</v>
      </c>
      <c r="L7637" s="96">
        <f t="shared" si="719"/>
        <v>8.4700000000000001E-3</v>
      </c>
    </row>
    <row r="7638" spans="1:12" ht="13.95" customHeight="1" x14ac:dyDescent="0.3">
      <c r="A7638" s="94">
        <v>43069</v>
      </c>
      <c r="B7638" s="57" t="s">
        <v>182</v>
      </c>
      <c r="C7638" s="57" t="s">
        <v>115</v>
      </c>
      <c r="D7638" s="19" t="str">
        <f t="shared" si="714"/>
        <v>Defensives</v>
      </c>
      <c r="E7638" s="19" t="str">
        <f t="shared" si="715"/>
        <v>Defensives</v>
      </c>
      <c r="F7638" s="100">
        <v>9.3500000000000007E-3</v>
      </c>
      <c r="G7638" s="101">
        <v>7.8609999999999998</v>
      </c>
      <c r="H7638" s="98">
        <v>0.15603</v>
      </c>
      <c r="I7638" s="20">
        <f t="shared" si="716"/>
        <v>1</v>
      </c>
      <c r="J7638" s="102">
        <f t="shared" si="717"/>
        <v>1.1894161048212697E-3</v>
      </c>
      <c r="K7638" s="102">
        <f t="shared" si="718"/>
        <v>7.6229962495755286E-3</v>
      </c>
      <c r="L7638" s="96">
        <f t="shared" si="719"/>
        <v>9.3500000000000007E-3</v>
      </c>
    </row>
    <row r="7639" spans="1:12" ht="13.95" customHeight="1" x14ac:dyDescent="0.3">
      <c r="A7639" s="94">
        <v>43100</v>
      </c>
      <c r="B7639" s="57" t="s">
        <v>182</v>
      </c>
      <c r="C7639" s="57" t="s">
        <v>115</v>
      </c>
      <c r="D7639" s="19" t="str">
        <f t="shared" si="714"/>
        <v>Defensives</v>
      </c>
      <c r="E7639" s="19" t="str">
        <f t="shared" si="715"/>
        <v>Defensives</v>
      </c>
      <c r="F7639" s="100">
        <v>9.1000000000000004E-3</v>
      </c>
      <c r="G7639" s="101">
        <v>8.2539999999999996</v>
      </c>
      <c r="H7639" s="98">
        <v>0.15378</v>
      </c>
      <c r="I7639" s="20">
        <f t="shared" si="716"/>
        <v>1</v>
      </c>
      <c r="J7639" s="102">
        <f t="shared" si="717"/>
        <v>1.1024957596316939E-3</v>
      </c>
      <c r="K7639" s="102">
        <f t="shared" si="718"/>
        <v>7.1693052388587201E-3</v>
      </c>
      <c r="L7639" s="96">
        <f t="shared" si="719"/>
        <v>9.1000000000000004E-3</v>
      </c>
    </row>
    <row r="7640" spans="1:12" ht="13.95" customHeight="1" x14ac:dyDescent="0.3">
      <c r="A7640" s="94">
        <v>43131</v>
      </c>
      <c r="B7640" s="57" t="s">
        <v>182</v>
      </c>
      <c r="C7640" s="57" t="s">
        <v>115</v>
      </c>
      <c r="D7640" s="19" t="str">
        <f t="shared" si="714"/>
        <v>Defensives</v>
      </c>
      <c r="E7640" s="19" t="str">
        <f t="shared" si="715"/>
        <v>Defensives</v>
      </c>
      <c r="F7640" s="100">
        <v>8.7100000000000007E-3</v>
      </c>
      <c r="G7640" s="101">
        <v>8.7360000000000007</v>
      </c>
      <c r="H7640" s="98">
        <v>0.15357999999999999</v>
      </c>
      <c r="I7640" s="20">
        <f t="shared" si="716"/>
        <v>1</v>
      </c>
      <c r="J7640" s="102">
        <f t="shared" si="717"/>
        <v>9.9702380952380962E-4</v>
      </c>
      <c r="K7640" s="102">
        <f t="shared" si="718"/>
        <v>6.491885724207642E-3</v>
      </c>
      <c r="L7640" s="96">
        <f t="shared" si="719"/>
        <v>8.7100000000000007E-3</v>
      </c>
    </row>
    <row r="7641" spans="1:12" ht="13.95" customHeight="1" x14ac:dyDescent="0.3">
      <c r="A7641" s="94">
        <v>43159</v>
      </c>
      <c r="B7641" s="57" t="s">
        <v>182</v>
      </c>
      <c r="C7641" s="57" t="s">
        <v>115</v>
      </c>
      <c r="D7641" s="19" t="str">
        <f t="shared" si="714"/>
        <v>Defensives</v>
      </c>
      <c r="E7641" s="19" t="str">
        <f t="shared" si="715"/>
        <v>Defensives</v>
      </c>
      <c r="F7641" s="100">
        <v>9.2300000000000004E-3</v>
      </c>
      <c r="G7641" s="101">
        <v>8.9819999999999993</v>
      </c>
      <c r="H7641" s="98">
        <v>0.15214</v>
      </c>
      <c r="I7641" s="20">
        <f t="shared" si="716"/>
        <v>1</v>
      </c>
      <c r="J7641" s="102">
        <f t="shared" si="717"/>
        <v>1.0276107771097752E-3</v>
      </c>
      <c r="K7641" s="102">
        <f t="shared" si="718"/>
        <v>6.7543760819625031E-3</v>
      </c>
      <c r="L7641" s="96">
        <f t="shared" si="719"/>
        <v>9.2300000000000004E-3</v>
      </c>
    </row>
    <row r="7642" spans="1:12" ht="13.95" customHeight="1" x14ac:dyDescent="0.3">
      <c r="A7642" s="94">
        <v>43190</v>
      </c>
      <c r="B7642" s="57" t="s">
        <v>182</v>
      </c>
      <c r="C7642" s="57" t="s">
        <v>115</v>
      </c>
      <c r="D7642" s="19" t="str">
        <f t="shared" si="714"/>
        <v>Defensives</v>
      </c>
      <c r="E7642" s="19" t="str">
        <f t="shared" si="715"/>
        <v>Defensives</v>
      </c>
      <c r="F7642" s="100">
        <v>8.3999999999999995E-3</v>
      </c>
      <c r="G7642" s="101">
        <v>8.0350000000000001</v>
      </c>
      <c r="H7642" s="98">
        <v>0.16027</v>
      </c>
      <c r="I7642" s="20">
        <f t="shared" si="716"/>
        <v>1</v>
      </c>
      <c r="J7642" s="102">
        <f t="shared" si="717"/>
        <v>1.04542626011201E-3</v>
      </c>
      <c r="K7642" s="102">
        <f t="shared" si="718"/>
        <v>6.5229067206090344E-3</v>
      </c>
      <c r="L7642" s="96">
        <f t="shared" si="719"/>
        <v>8.3999999999999995E-3</v>
      </c>
    </row>
    <row r="7643" spans="1:12" ht="13.95" customHeight="1" x14ac:dyDescent="0.3">
      <c r="A7643" s="94">
        <v>43220</v>
      </c>
      <c r="B7643" s="57" t="s">
        <v>182</v>
      </c>
      <c r="C7643" s="57" t="s">
        <v>115</v>
      </c>
      <c r="D7643" s="19" t="str">
        <f t="shared" si="714"/>
        <v>Defensives</v>
      </c>
      <c r="E7643" s="19" t="str">
        <f t="shared" si="715"/>
        <v>Defensives</v>
      </c>
      <c r="F7643" s="100">
        <v>8.4600000000000005E-3</v>
      </c>
      <c r="G7643" s="101">
        <v>7.952</v>
      </c>
      <c r="H7643" s="98">
        <v>0.15926000000000001</v>
      </c>
      <c r="I7643" s="20">
        <f t="shared" si="716"/>
        <v>1</v>
      </c>
      <c r="J7643" s="102">
        <f t="shared" si="717"/>
        <v>1.0638832997987928E-3</v>
      </c>
      <c r="K7643" s="102">
        <f t="shared" si="718"/>
        <v>6.6801663933115209E-3</v>
      </c>
      <c r="L7643" s="96">
        <f t="shared" si="719"/>
        <v>8.4600000000000005E-3</v>
      </c>
    </row>
    <row r="7644" spans="1:12" ht="13.95" customHeight="1" x14ac:dyDescent="0.3">
      <c r="A7644" s="94">
        <v>43251</v>
      </c>
      <c r="B7644" s="57" t="s">
        <v>182</v>
      </c>
      <c r="C7644" s="57" t="s">
        <v>115</v>
      </c>
      <c r="D7644" s="19" t="str">
        <f t="shared" si="714"/>
        <v>Defensives</v>
      </c>
      <c r="E7644" s="19" t="str">
        <f t="shared" si="715"/>
        <v>Defensives</v>
      </c>
      <c r="F7644" s="100">
        <v>6.7700000000000008E-3</v>
      </c>
      <c r="G7644" s="101">
        <v>6.1369999999999996</v>
      </c>
      <c r="H7644" s="98">
        <v>0.15443999999999999</v>
      </c>
      <c r="I7644" s="20">
        <f t="shared" si="716"/>
        <v>1</v>
      </c>
      <c r="J7644" s="102">
        <f t="shared" si="717"/>
        <v>1.1031448590516542E-3</v>
      </c>
      <c r="K7644" s="102">
        <f t="shared" si="718"/>
        <v>7.1428701052295663E-3</v>
      </c>
      <c r="L7644" s="96">
        <f t="shared" si="719"/>
        <v>6.7700000000000008E-3</v>
      </c>
    </row>
    <row r="7645" spans="1:12" ht="13.95" customHeight="1" x14ac:dyDescent="0.3">
      <c r="A7645" s="94">
        <v>43281</v>
      </c>
      <c r="B7645" s="57" t="s">
        <v>182</v>
      </c>
      <c r="C7645" s="57" t="s">
        <v>115</v>
      </c>
      <c r="D7645" s="19" t="str">
        <f t="shared" si="714"/>
        <v>Defensives</v>
      </c>
      <c r="E7645" s="19" t="str">
        <f t="shared" si="715"/>
        <v>Defensives</v>
      </c>
      <c r="F7645" s="100">
        <v>6.5500000000000003E-3</v>
      </c>
      <c r="G7645" s="101">
        <v>5.718</v>
      </c>
      <c r="H7645" s="98">
        <v>0.14459</v>
      </c>
      <c r="I7645" s="20">
        <f t="shared" si="716"/>
        <v>1</v>
      </c>
      <c r="J7645" s="102">
        <f t="shared" si="717"/>
        <v>1.1455054214760407E-3</v>
      </c>
      <c r="K7645" s="102">
        <f t="shared" si="718"/>
        <v>7.9224387680755289E-3</v>
      </c>
      <c r="L7645" s="96">
        <f t="shared" si="719"/>
        <v>6.5500000000000003E-3</v>
      </c>
    </row>
    <row r="7646" spans="1:12" ht="13.95" customHeight="1" x14ac:dyDescent="0.3">
      <c r="A7646" s="94">
        <v>43312</v>
      </c>
      <c r="B7646" s="57" t="s">
        <v>182</v>
      </c>
      <c r="C7646" s="57" t="s">
        <v>115</v>
      </c>
      <c r="D7646" s="19" t="str">
        <f t="shared" si="714"/>
        <v>Defensives</v>
      </c>
      <c r="E7646" s="19" t="str">
        <f t="shared" si="715"/>
        <v>Defensives</v>
      </c>
      <c r="F7646" s="100">
        <v>6.4819999999999999E-3</v>
      </c>
      <c r="G7646" s="101">
        <v>6.0880000000000001</v>
      </c>
      <c r="H7646" s="98">
        <v>0.14623</v>
      </c>
      <c r="I7646" s="20">
        <f t="shared" si="716"/>
        <v>1</v>
      </c>
      <c r="J7646" s="102">
        <f t="shared" si="717"/>
        <v>1.0647174770039422E-3</v>
      </c>
      <c r="K7646" s="102">
        <f t="shared" si="718"/>
        <v>7.2811152089444177E-3</v>
      </c>
      <c r="L7646" s="96">
        <f t="shared" si="719"/>
        <v>6.4819999999999999E-3</v>
      </c>
    </row>
    <row r="7647" spans="1:12" ht="13.95" customHeight="1" x14ac:dyDescent="0.3">
      <c r="A7647" s="94">
        <v>43343</v>
      </c>
      <c r="B7647" s="57" t="s">
        <v>182</v>
      </c>
      <c r="C7647" s="57" t="s">
        <v>115</v>
      </c>
      <c r="D7647" s="19" t="str">
        <f t="shared" si="714"/>
        <v>Defensives</v>
      </c>
      <c r="E7647" s="19" t="str">
        <f t="shared" si="715"/>
        <v>Defensives</v>
      </c>
      <c r="F7647" s="100">
        <v>5.8379999999999986E-3</v>
      </c>
      <c r="G7647" s="101">
        <v>5.8520000000000003</v>
      </c>
      <c r="H7647" s="98">
        <v>0.14466000000000001</v>
      </c>
      <c r="I7647" s="20">
        <f t="shared" si="716"/>
        <v>1</v>
      </c>
      <c r="J7647" s="102">
        <f t="shared" si="717"/>
        <v>9.9760765550239213E-4</v>
      </c>
      <c r="K7647" s="102">
        <f t="shared" si="718"/>
        <v>6.896223251088014E-3</v>
      </c>
      <c r="L7647" s="96">
        <f t="shared" si="719"/>
        <v>5.8379999999999986E-3</v>
      </c>
    </row>
    <row r="7648" spans="1:12" ht="13.95" customHeight="1" x14ac:dyDescent="0.3">
      <c r="A7648" s="94">
        <v>43373</v>
      </c>
      <c r="B7648" s="57" t="s">
        <v>182</v>
      </c>
      <c r="C7648" s="57" t="s">
        <v>115</v>
      </c>
      <c r="D7648" s="19" t="str">
        <f t="shared" si="714"/>
        <v>Defensives</v>
      </c>
      <c r="E7648" s="19" t="str">
        <f t="shared" si="715"/>
        <v>Defensives</v>
      </c>
      <c r="F7648" s="100">
        <v>5.463E-3</v>
      </c>
      <c r="G7648" s="101">
        <v>5.657</v>
      </c>
      <c r="H7648" s="98">
        <v>0.14659</v>
      </c>
      <c r="I7648" s="20">
        <f t="shared" si="716"/>
        <v>1</v>
      </c>
      <c r="J7648" s="102">
        <f t="shared" si="717"/>
        <v>9.6570620470213891E-4</v>
      </c>
      <c r="K7648" s="102">
        <f t="shared" si="718"/>
        <v>6.5878041114819487E-3</v>
      </c>
      <c r="L7648" s="96">
        <f t="shared" si="719"/>
        <v>5.463E-3</v>
      </c>
    </row>
    <row r="7649" spans="1:12" ht="13.95" customHeight="1" x14ac:dyDescent="0.3">
      <c r="A7649" s="94">
        <v>43404</v>
      </c>
      <c r="B7649" s="57" t="s">
        <v>182</v>
      </c>
      <c r="C7649" s="57" t="s">
        <v>115</v>
      </c>
      <c r="D7649" s="19" t="str">
        <f t="shared" si="714"/>
        <v>Defensives</v>
      </c>
      <c r="E7649" s="19" t="str">
        <f t="shared" si="715"/>
        <v>Defensives</v>
      </c>
      <c r="F7649" s="100">
        <v>5.8770000000000003E-3</v>
      </c>
      <c r="G7649" s="101">
        <v>6.5350000000000001</v>
      </c>
      <c r="H7649" s="98">
        <v>0.14579</v>
      </c>
      <c r="I7649" s="20">
        <f t="shared" si="716"/>
        <v>1</v>
      </c>
      <c r="J7649" s="102">
        <f t="shared" si="717"/>
        <v>8.9931140015302223E-4</v>
      </c>
      <c r="K7649" s="102">
        <f t="shared" si="718"/>
        <v>6.1685396814117714E-3</v>
      </c>
      <c r="L7649" s="96">
        <f t="shared" si="719"/>
        <v>5.8770000000000003E-3</v>
      </c>
    </row>
    <row r="7650" spans="1:12" ht="13.95" customHeight="1" x14ac:dyDescent="0.3">
      <c r="A7650" s="94">
        <v>43434</v>
      </c>
      <c r="B7650" s="57" t="s">
        <v>182</v>
      </c>
      <c r="C7650" s="57" t="s">
        <v>115</v>
      </c>
      <c r="D7650" s="19" t="str">
        <f t="shared" si="714"/>
        <v>Defensives</v>
      </c>
      <c r="E7650" s="19" t="str">
        <f t="shared" si="715"/>
        <v>Defensives</v>
      </c>
      <c r="F7650" s="100">
        <v>5.8089999999999999E-3</v>
      </c>
      <c r="G7650" s="101">
        <v>6.6849999999999996</v>
      </c>
      <c r="H7650" s="98">
        <v>0.15123</v>
      </c>
      <c r="I7650" s="20">
        <f t="shared" si="716"/>
        <v>1</v>
      </c>
      <c r="J7650" s="102">
        <f t="shared" si="717"/>
        <v>8.6896035901271507E-4</v>
      </c>
      <c r="K7650" s="102">
        <f t="shared" si="718"/>
        <v>5.7459522516214705E-3</v>
      </c>
      <c r="L7650" s="96">
        <f t="shared" si="719"/>
        <v>5.8089999999999999E-3</v>
      </c>
    </row>
    <row r="7651" spans="1:12" ht="13.95" customHeight="1" x14ac:dyDescent="0.3">
      <c r="A7651" s="94">
        <v>43465</v>
      </c>
      <c r="B7651" s="57" t="s">
        <v>182</v>
      </c>
      <c r="C7651" s="57" t="s">
        <v>115</v>
      </c>
      <c r="D7651" s="19" t="str">
        <f t="shared" si="714"/>
        <v>Defensives</v>
      </c>
      <c r="E7651" s="19" t="str">
        <f t="shared" si="715"/>
        <v>Defensives</v>
      </c>
      <c r="F7651" s="100">
        <v>6.6530000000000001E-3</v>
      </c>
      <c r="G7651" s="101">
        <v>7.3840000000000003</v>
      </c>
      <c r="H7651" s="98">
        <v>0.15032000000000001</v>
      </c>
      <c r="I7651" s="20">
        <f t="shared" si="716"/>
        <v>1</v>
      </c>
      <c r="J7651" s="102">
        <f t="shared" si="717"/>
        <v>9.0100216684723723E-4</v>
      </c>
      <c r="K7651" s="102">
        <f t="shared" si="718"/>
        <v>5.9938941381535204E-3</v>
      </c>
      <c r="L7651" s="96">
        <f t="shared" si="719"/>
        <v>6.6530000000000001E-3</v>
      </c>
    </row>
    <row r="7652" spans="1:12" ht="13.95" customHeight="1" x14ac:dyDescent="0.3">
      <c r="A7652" s="94">
        <v>43496</v>
      </c>
      <c r="B7652" s="57" t="s">
        <v>182</v>
      </c>
      <c r="C7652" s="57" t="s">
        <v>115</v>
      </c>
      <c r="D7652" s="19" t="str">
        <f t="shared" si="714"/>
        <v>Defensives</v>
      </c>
      <c r="E7652" s="19" t="str">
        <f t="shared" si="715"/>
        <v>Defensives</v>
      </c>
      <c r="F7652" s="100">
        <v>8.4089999999999998E-3</v>
      </c>
      <c r="G7652" s="101">
        <v>9.6890000000000001</v>
      </c>
      <c r="H7652" s="98">
        <v>0.15304999999999999</v>
      </c>
      <c r="I7652" s="20">
        <f t="shared" si="716"/>
        <v>1</v>
      </c>
      <c r="J7652" s="102">
        <f t="shared" si="717"/>
        <v>8.6789142326349465E-4</v>
      </c>
      <c r="K7652" s="102">
        <f t="shared" si="718"/>
        <v>5.6706398122410634E-3</v>
      </c>
      <c r="L7652" s="96">
        <f t="shared" si="719"/>
        <v>8.4089999999999998E-3</v>
      </c>
    </row>
    <row r="7653" spans="1:12" ht="13.95" customHeight="1" x14ac:dyDescent="0.3">
      <c r="A7653" s="94">
        <v>43524</v>
      </c>
      <c r="B7653" s="57" t="s">
        <v>182</v>
      </c>
      <c r="C7653" s="57" t="s">
        <v>115</v>
      </c>
      <c r="D7653" s="19" t="str">
        <f t="shared" si="714"/>
        <v>Defensives</v>
      </c>
      <c r="E7653" s="19" t="str">
        <f t="shared" si="715"/>
        <v>Defensives</v>
      </c>
      <c r="F7653" s="100">
        <v>7.8290000000000009E-3</v>
      </c>
      <c r="G7653" s="101">
        <v>8.8260000000000005</v>
      </c>
      <c r="H7653" s="98">
        <v>0.15586</v>
      </c>
      <c r="I7653" s="20">
        <f t="shared" si="716"/>
        <v>1</v>
      </c>
      <c r="J7653" s="102">
        <f t="shared" si="717"/>
        <v>8.8703829594380249E-4</v>
      </c>
      <c r="K7653" s="102">
        <f t="shared" si="718"/>
        <v>5.6912504551764566E-3</v>
      </c>
      <c r="L7653" s="96">
        <f t="shared" si="719"/>
        <v>7.8290000000000009E-3</v>
      </c>
    </row>
    <row r="7654" spans="1:12" ht="13.95" customHeight="1" x14ac:dyDescent="0.3">
      <c r="A7654" s="94">
        <v>43555</v>
      </c>
      <c r="B7654" s="57" t="s">
        <v>182</v>
      </c>
      <c r="C7654" s="57" t="s">
        <v>115</v>
      </c>
      <c r="D7654" s="19" t="str">
        <f t="shared" si="714"/>
        <v>Defensives</v>
      </c>
      <c r="E7654" s="19" t="str">
        <f t="shared" si="715"/>
        <v>Defensives</v>
      </c>
      <c r="F7654" s="100">
        <v>8.378E-3</v>
      </c>
      <c r="G7654" s="101">
        <v>9.2050000000000001</v>
      </c>
      <c r="H7654" s="98">
        <v>0.14968000000000001</v>
      </c>
      <c r="I7654" s="20">
        <f t="shared" si="716"/>
        <v>1</v>
      </c>
      <c r="J7654" s="102">
        <f t="shared" si="717"/>
        <v>9.1015752308527972E-4</v>
      </c>
      <c r="K7654" s="102">
        <f t="shared" si="718"/>
        <v>6.0806889570101524E-3</v>
      </c>
      <c r="L7654" s="96">
        <f t="shared" si="719"/>
        <v>8.378E-3</v>
      </c>
    </row>
    <row r="7655" spans="1:12" ht="13.95" customHeight="1" x14ac:dyDescent="0.3">
      <c r="A7655" s="94">
        <v>43585</v>
      </c>
      <c r="B7655" s="57" t="s">
        <v>182</v>
      </c>
      <c r="C7655" s="57" t="s">
        <v>115</v>
      </c>
      <c r="D7655" s="19" t="str">
        <f t="shared" si="714"/>
        <v>Defensives</v>
      </c>
      <c r="E7655" s="19" t="str">
        <f t="shared" si="715"/>
        <v>Defensives</v>
      </c>
      <c r="F7655" s="100">
        <v>9.3100000000000006E-3</v>
      </c>
      <c r="G7655" s="101">
        <v>10.292</v>
      </c>
      <c r="H7655" s="98">
        <v>0.14693000000000001</v>
      </c>
      <c r="I7655" s="20">
        <f t="shared" si="716"/>
        <v>1</v>
      </c>
      <c r="J7655" s="102">
        <f t="shared" si="717"/>
        <v>9.0458608628060633E-4</v>
      </c>
      <c r="K7655" s="102">
        <f t="shared" si="718"/>
        <v>6.1565785495175003E-3</v>
      </c>
      <c r="L7655" s="96">
        <f t="shared" si="719"/>
        <v>9.3100000000000006E-3</v>
      </c>
    </row>
    <row r="7656" spans="1:12" ht="13.95" customHeight="1" x14ac:dyDescent="0.3">
      <c r="A7656" s="94">
        <v>43616</v>
      </c>
      <c r="B7656" s="57" t="s">
        <v>182</v>
      </c>
      <c r="C7656" s="57" t="s">
        <v>115</v>
      </c>
      <c r="D7656" s="19" t="str">
        <f t="shared" si="714"/>
        <v>Defensives</v>
      </c>
      <c r="E7656" s="19" t="str">
        <f t="shared" si="715"/>
        <v>Defensives</v>
      </c>
      <c r="F7656" s="100">
        <v>8.4060000000000003E-3</v>
      </c>
      <c r="G7656" s="101">
        <v>9.61</v>
      </c>
      <c r="H7656" s="98">
        <v>0.14630000000000001</v>
      </c>
      <c r="I7656" s="20">
        <f t="shared" si="716"/>
        <v>1</v>
      </c>
      <c r="J7656" s="102">
        <f t="shared" si="717"/>
        <v>8.7471383975026027E-4</v>
      </c>
      <c r="K7656" s="102">
        <f t="shared" si="718"/>
        <v>5.9789052614508554E-3</v>
      </c>
      <c r="L7656" s="96">
        <f t="shared" si="719"/>
        <v>8.4060000000000003E-3</v>
      </c>
    </row>
    <row r="7657" spans="1:12" ht="13.95" customHeight="1" x14ac:dyDescent="0.3">
      <c r="A7657" s="94">
        <v>43646</v>
      </c>
      <c r="B7657" s="57" t="s">
        <v>182</v>
      </c>
      <c r="C7657" s="57" t="s">
        <v>115</v>
      </c>
      <c r="D7657" s="19" t="str">
        <f t="shared" si="714"/>
        <v>Defensives</v>
      </c>
      <c r="E7657" s="19" t="str">
        <f t="shared" si="715"/>
        <v>Defensives</v>
      </c>
      <c r="F7657" s="100">
        <v>8.6479999999999994E-3</v>
      </c>
      <c r="G7657" s="101">
        <v>10.254</v>
      </c>
      <c r="H7657" s="98">
        <v>0.14185</v>
      </c>
      <c r="I7657" s="20">
        <f t="shared" si="716"/>
        <v>1</v>
      </c>
      <c r="J7657" s="102">
        <f t="shared" si="717"/>
        <v>8.4337819387556078E-4</v>
      </c>
      <c r="K7657" s="102">
        <f t="shared" si="718"/>
        <v>5.9455635803705373E-3</v>
      </c>
      <c r="L7657" s="96">
        <f t="shared" si="719"/>
        <v>8.6479999999999994E-3</v>
      </c>
    </row>
    <row r="7658" spans="1:12" ht="13.95" customHeight="1" x14ac:dyDescent="0.3">
      <c r="A7658" s="94">
        <v>43677</v>
      </c>
      <c r="B7658" s="57" t="s">
        <v>182</v>
      </c>
      <c r="C7658" s="57" t="s">
        <v>115</v>
      </c>
      <c r="D7658" s="19" t="str">
        <f t="shared" si="714"/>
        <v>Defensives</v>
      </c>
      <c r="E7658" s="19" t="str">
        <f t="shared" si="715"/>
        <v>Defensives</v>
      </c>
      <c r="F7658" s="100">
        <v>9.6480000000000003E-3</v>
      </c>
      <c r="G7658" s="101">
        <v>11.510999999999999</v>
      </c>
      <c r="H7658" s="98">
        <v>0.14161000000000001</v>
      </c>
      <c r="I7658" s="20">
        <f t="shared" si="716"/>
        <v>1</v>
      </c>
      <c r="J7658" s="102">
        <f t="shared" si="717"/>
        <v>8.3815480844409707E-4</v>
      </c>
      <c r="K7658" s="102">
        <f t="shared" si="718"/>
        <v>5.918754384888758E-3</v>
      </c>
      <c r="L7658" s="96">
        <f t="shared" si="719"/>
        <v>9.6480000000000003E-3</v>
      </c>
    </row>
    <row r="7659" spans="1:12" ht="13.95" customHeight="1" x14ac:dyDescent="0.3">
      <c r="A7659" s="94">
        <v>43708</v>
      </c>
      <c r="B7659" s="57" t="s">
        <v>182</v>
      </c>
      <c r="C7659" s="57" t="s">
        <v>115</v>
      </c>
      <c r="D7659" s="19" t="str">
        <f t="shared" si="714"/>
        <v>Defensives</v>
      </c>
      <c r="E7659" s="19" t="str">
        <f t="shared" si="715"/>
        <v>Defensives</v>
      </c>
      <c r="F7659" s="100">
        <v>1.0052999999999999E-2</v>
      </c>
      <c r="G7659" s="101">
        <v>11.468999999999999</v>
      </c>
      <c r="H7659" s="98">
        <v>0.14005000000000001</v>
      </c>
      <c r="I7659" s="20">
        <f t="shared" si="716"/>
        <v>1</v>
      </c>
      <c r="J7659" s="102">
        <f t="shared" si="717"/>
        <v>8.7653675124247971E-4</v>
      </c>
      <c r="K7659" s="102">
        <f t="shared" si="718"/>
        <v>6.2587415297570845E-3</v>
      </c>
      <c r="L7659" s="96">
        <f t="shared" si="719"/>
        <v>1.0052999999999999E-2</v>
      </c>
    </row>
    <row r="7660" spans="1:12" ht="13.95" customHeight="1" x14ac:dyDescent="0.3">
      <c r="A7660" s="94">
        <v>43738</v>
      </c>
      <c r="B7660" s="57" t="s">
        <v>182</v>
      </c>
      <c r="C7660" s="57" t="s">
        <v>115</v>
      </c>
      <c r="D7660" s="19" t="str">
        <f t="shared" si="714"/>
        <v>Defensives</v>
      </c>
      <c r="E7660" s="19" t="str">
        <f t="shared" si="715"/>
        <v>Defensives</v>
      </c>
      <c r="F7660" s="100">
        <v>9.3189999999999992E-3</v>
      </c>
      <c r="G7660" s="101">
        <v>11.055</v>
      </c>
      <c r="H7660" s="98">
        <v>0.14071</v>
      </c>
      <c r="I7660" s="20">
        <f t="shared" si="716"/>
        <v>1</v>
      </c>
      <c r="J7660" s="102">
        <f t="shared" si="717"/>
        <v>8.4296698326549063E-4</v>
      </c>
      <c r="K7660" s="102">
        <f t="shared" si="718"/>
        <v>5.9908107687121782E-3</v>
      </c>
      <c r="L7660" s="96">
        <f t="shared" si="719"/>
        <v>9.3189999999999992E-3</v>
      </c>
    </row>
    <row r="7661" spans="1:12" ht="13.95" customHeight="1" x14ac:dyDescent="0.3">
      <c r="A7661" s="94">
        <v>43769</v>
      </c>
      <c r="B7661" s="57" t="s">
        <v>182</v>
      </c>
      <c r="C7661" s="57" t="s">
        <v>115</v>
      </c>
      <c r="D7661" s="19" t="str">
        <f t="shared" si="714"/>
        <v>Defensives</v>
      </c>
      <c r="E7661" s="19" t="str">
        <f t="shared" si="715"/>
        <v>Defensives</v>
      </c>
      <c r="F7661" s="100">
        <v>1.0048E-2</v>
      </c>
      <c r="G7661" s="101">
        <v>12.364000000000001</v>
      </c>
      <c r="H7661" s="98">
        <v>0.14143</v>
      </c>
      <c r="I7661" s="20">
        <f t="shared" si="716"/>
        <v>1</v>
      </c>
      <c r="J7661" s="102">
        <f t="shared" si="717"/>
        <v>8.1268197994176629E-4</v>
      </c>
      <c r="K7661" s="102">
        <f t="shared" si="718"/>
        <v>5.7461781796066345E-3</v>
      </c>
      <c r="L7661" s="96">
        <f t="shared" si="719"/>
        <v>1.0048E-2</v>
      </c>
    </row>
    <row r="7662" spans="1:12" ht="13.95" customHeight="1" x14ac:dyDescent="0.3">
      <c r="A7662" s="94">
        <v>43799</v>
      </c>
      <c r="B7662" s="57" t="s">
        <v>182</v>
      </c>
      <c r="C7662" s="57" t="s">
        <v>115</v>
      </c>
      <c r="D7662" s="19" t="str">
        <f t="shared" si="714"/>
        <v>Defensives</v>
      </c>
      <c r="E7662" s="19" t="str">
        <f t="shared" si="715"/>
        <v>Defensives</v>
      </c>
      <c r="F7662" s="100">
        <v>1.0436000000000001E-2</v>
      </c>
      <c r="G7662" s="101">
        <v>13.53</v>
      </c>
      <c r="H7662" s="98">
        <v>0.13899</v>
      </c>
      <c r="I7662" s="20">
        <f t="shared" si="716"/>
        <v>1</v>
      </c>
      <c r="J7662" s="102">
        <f t="shared" si="717"/>
        <v>7.7132298595713241E-4</v>
      </c>
      <c r="K7662" s="102">
        <f t="shared" si="718"/>
        <v>5.5494854734666694E-3</v>
      </c>
      <c r="L7662" s="96">
        <f t="shared" si="719"/>
        <v>1.0436000000000001E-2</v>
      </c>
    </row>
    <row r="7663" spans="1:12" ht="13.95" customHeight="1" x14ac:dyDescent="0.3">
      <c r="A7663" s="94">
        <v>43830</v>
      </c>
      <c r="B7663" s="57" t="s">
        <v>182</v>
      </c>
      <c r="C7663" s="57" t="s">
        <v>115</v>
      </c>
      <c r="D7663" s="19" t="str">
        <f t="shared" si="714"/>
        <v>Defensives</v>
      </c>
      <c r="E7663" s="19" t="str">
        <f t="shared" si="715"/>
        <v>Defensives</v>
      </c>
      <c r="F7663" s="100">
        <v>1.0373E-2</v>
      </c>
      <c r="G7663" s="101">
        <v>14.345000000000001</v>
      </c>
      <c r="H7663" s="98">
        <v>0.13200000000000001</v>
      </c>
      <c r="I7663" s="20">
        <f t="shared" si="716"/>
        <v>1</v>
      </c>
      <c r="J7663" s="102">
        <f t="shared" si="717"/>
        <v>7.2310909724642727E-4</v>
      </c>
      <c r="K7663" s="102">
        <f t="shared" si="718"/>
        <v>5.478099221563843E-3</v>
      </c>
      <c r="L7663" s="96">
        <f t="shared" si="719"/>
        <v>1.0373E-2</v>
      </c>
    </row>
    <row r="7664" spans="1:12" ht="13.95" customHeight="1" x14ac:dyDescent="0.3">
      <c r="A7664" s="94">
        <v>43861</v>
      </c>
      <c r="B7664" s="57" t="s">
        <v>182</v>
      </c>
      <c r="C7664" s="57" t="s">
        <v>115</v>
      </c>
      <c r="D7664" s="19" t="str">
        <f t="shared" si="714"/>
        <v>Defensives</v>
      </c>
      <c r="E7664" s="19" t="str">
        <f t="shared" si="715"/>
        <v>Defensives</v>
      </c>
      <c r="F7664" s="100">
        <v>1.0322E-2</v>
      </c>
      <c r="G7664" s="101">
        <v>14.848000000000001</v>
      </c>
      <c r="H7664" s="98">
        <v>0.12595000000000001</v>
      </c>
      <c r="I7664" s="20">
        <f t="shared" si="716"/>
        <v>1</v>
      </c>
      <c r="J7664" s="102">
        <f t="shared" si="717"/>
        <v>6.9517780172413787E-4</v>
      </c>
      <c r="K7664" s="102">
        <f t="shared" si="718"/>
        <v>5.5194744082900978E-3</v>
      </c>
      <c r="L7664" s="96">
        <f t="shared" si="719"/>
        <v>1.0322E-2</v>
      </c>
    </row>
    <row r="7665" spans="1:12" ht="13.95" customHeight="1" x14ac:dyDescent="0.3">
      <c r="A7665" s="94">
        <v>43890</v>
      </c>
      <c r="B7665" s="57" t="s">
        <v>182</v>
      </c>
      <c r="C7665" s="57" t="s">
        <v>115</v>
      </c>
      <c r="D7665" s="19" t="str">
        <f t="shared" si="714"/>
        <v>Defensives</v>
      </c>
      <c r="E7665" s="19" t="str">
        <f t="shared" si="715"/>
        <v>Defensives</v>
      </c>
      <c r="F7665" s="100">
        <v>1.0884E-2</v>
      </c>
      <c r="G7665" s="101">
        <v>13.896000000000001</v>
      </c>
      <c r="H7665" s="98">
        <v>0.12537000000000001</v>
      </c>
      <c r="I7665" s="20">
        <f t="shared" si="716"/>
        <v>1</v>
      </c>
      <c r="J7665" s="102">
        <f t="shared" si="717"/>
        <v>7.8324697754749556E-4</v>
      </c>
      <c r="K7665" s="102">
        <f t="shared" si="718"/>
        <v>6.2474832699010571E-3</v>
      </c>
      <c r="L7665" s="96">
        <f t="shared" si="719"/>
        <v>1.0884E-2</v>
      </c>
    </row>
    <row r="7666" spans="1:12" ht="13.95" customHeight="1" x14ac:dyDescent="0.3">
      <c r="A7666" s="94">
        <v>43921</v>
      </c>
      <c r="B7666" s="57" t="s">
        <v>182</v>
      </c>
      <c r="C7666" s="57" t="s">
        <v>115</v>
      </c>
      <c r="D7666" s="19" t="str">
        <f t="shared" si="714"/>
        <v>Defensives</v>
      </c>
      <c r="E7666" s="19" t="str">
        <f t="shared" si="715"/>
        <v>Defensives</v>
      </c>
      <c r="F7666" s="100">
        <v>1.0361E-2</v>
      </c>
      <c r="G7666" s="101">
        <v>9.2159999999999993</v>
      </c>
      <c r="H7666" s="98">
        <v>0.12981000000000001</v>
      </c>
      <c r="I7666" s="20">
        <f t="shared" si="716"/>
        <v>1</v>
      </c>
      <c r="J7666" s="102">
        <f t="shared" si="717"/>
        <v>1.124240451388889E-3</v>
      </c>
      <c r="K7666" s="102">
        <f t="shared" si="718"/>
        <v>8.6606613619050078E-3</v>
      </c>
      <c r="L7666" s="96">
        <f t="shared" si="719"/>
        <v>1.0361E-2</v>
      </c>
    </row>
    <row r="7667" spans="1:12" ht="13.95" customHeight="1" x14ac:dyDescent="0.3">
      <c r="A7667" s="94">
        <v>43951</v>
      </c>
      <c r="B7667" s="57" t="s">
        <v>182</v>
      </c>
      <c r="C7667" s="57" t="s">
        <v>115</v>
      </c>
      <c r="D7667" s="19" t="str">
        <f t="shared" si="714"/>
        <v>Defensives</v>
      </c>
      <c r="E7667" s="19" t="str">
        <f t="shared" si="715"/>
        <v>Defensives</v>
      </c>
      <c r="F7667" s="100">
        <v>9.3699999999999999E-3</v>
      </c>
      <c r="G7667" s="101">
        <v>10.07</v>
      </c>
      <c r="H7667" s="98">
        <v>0.10825</v>
      </c>
      <c r="I7667" s="20">
        <f t="shared" si="716"/>
        <v>1</v>
      </c>
      <c r="J7667" s="102">
        <f t="shared" si="717"/>
        <v>9.3048659384309829E-4</v>
      </c>
      <c r="K7667" s="102">
        <f t="shared" si="718"/>
        <v>8.5957191117145334E-3</v>
      </c>
      <c r="L7667" s="96">
        <f t="shared" si="719"/>
        <v>9.3699999999999999E-3</v>
      </c>
    </row>
    <row r="7668" spans="1:12" ht="13.95" customHeight="1" x14ac:dyDescent="0.3">
      <c r="A7668" s="94">
        <v>43982</v>
      </c>
      <c r="B7668" s="57" t="s">
        <v>182</v>
      </c>
      <c r="C7668" s="57" t="s">
        <v>115</v>
      </c>
      <c r="D7668" s="19" t="str">
        <f t="shared" si="714"/>
        <v>Defensives</v>
      </c>
      <c r="E7668" s="19" t="str">
        <f t="shared" si="715"/>
        <v>Defensives</v>
      </c>
      <c r="F7668" s="100">
        <v>1.1696E-2</v>
      </c>
      <c r="G7668" s="101">
        <v>16.231000000000002</v>
      </c>
      <c r="H7668" s="98">
        <v>0.10112</v>
      </c>
      <c r="I7668" s="20">
        <f t="shared" si="716"/>
        <v>1</v>
      </c>
      <c r="J7668" s="102">
        <f t="shared" si="717"/>
        <v>7.2059638962479195E-4</v>
      </c>
      <c r="K7668" s="102">
        <f t="shared" si="718"/>
        <v>7.1261510049920092E-3</v>
      </c>
      <c r="L7668" s="96">
        <f t="shared" si="719"/>
        <v>1.1696E-2</v>
      </c>
    </row>
    <row r="7669" spans="1:12" ht="13.95" customHeight="1" x14ac:dyDescent="0.3">
      <c r="A7669" s="94">
        <v>44012</v>
      </c>
      <c r="B7669" s="57" t="s">
        <v>182</v>
      </c>
      <c r="C7669" s="57" t="s">
        <v>115</v>
      </c>
      <c r="D7669" s="19" t="str">
        <f t="shared" si="714"/>
        <v>Defensives</v>
      </c>
      <c r="E7669" s="19" t="str">
        <f t="shared" si="715"/>
        <v>Defensives</v>
      </c>
      <c r="F7669" s="100">
        <v>1.1402000000000001E-2</v>
      </c>
      <c r="G7669" s="101">
        <v>17.297999999999998</v>
      </c>
      <c r="H7669" s="98">
        <v>9.7560000000000008E-2</v>
      </c>
      <c r="I7669" s="20">
        <f t="shared" si="716"/>
        <v>1</v>
      </c>
      <c r="J7669" s="102">
        <f t="shared" si="717"/>
        <v>6.5915134697652918E-4</v>
      </c>
      <c r="K7669" s="102">
        <f t="shared" si="718"/>
        <v>6.7563688701981258E-3</v>
      </c>
      <c r="L7669" s="96">
        <f t="shared" si="719"/>
        <v>1.1402000000000001E-2</v>
      </c>
    </row>
    <row r="7670" spans="1:12" ht="13.95" customHeight="1" x14ac:dyDescent="0.3">
      <c r="A7670" s="94">
        <v>44043</v>
      </c>
      <c r="B7670" s="57" t="s">
        <v>182</v>
      </c>
      <c r="C7670" s="57" t="s">
        <v>115</v>
      </c>
      <c r="D7670" s="19" t="str">
        <f t="shared" si="714"/>
        <v>Defensives</v>
      </c>
      <c r="E7670" s="19" t="str">
        <f t="shared" si="715"/>
        <v>Defensives</v>
      </c>
      <c r="F7670" s="100">
        <v>1.1058E-2</v>
      </c>
      <c r="G7670" s="101">
        <v>16.864000000000001</v>
      </c>
      <c r="H7670" s="98">
        <v>0.10557</v>
      </c>
      <c r="I7670" s="20">
        <f t="shared" si="716"/>
        <v>1</v>
      </c>
      <c r="J7670" s="102">
        <f t="shared" si="717"/>
        <v>6.5571631878557875E-4</v>
      </c>
      <c r="K7670" s="102">
        <f t="shared" si="718"/>
        <v>6.2111993822636996E-3</v>
      </c>
      <c r="L7670" s="96">
        <f t="shared" si="719"/>
        <v>1.1058E-2</v>
      </c>
    </row>
    <row r="7671" spans="1:12" ht="13.95" customHeight="1" x14ac:dyDescent="0.3">
      <c r="A7671" s="94">
        <v>44074</v>
      </c>
      <c r="B7671" s="57" t="s">
        <v>182</v>
      </c>
      <c r="C7671" s="57" t="s">
        <v>115</v>
      </c>
      <c r="D7671" s="19" t="str">
        <f t="shared" si="714"/>
        <v>Defensives</v>
      </c>
      <c r="E7671" s="19" t="str">
        <f t="shared" si="715"/>
        <v>Defensives</v>
      </c>
      <c r="F7671" s="100">
        <v>8.9990000000000001E-3</v>
      </c>
      <c r="G7671" s="101">
        <v>12.047000000000001</v>
      </c>
      <c r="H7671" s="98">
        <v>0.11547</v>
      </c>
      <c r="I7671" s="20">
        <f t="shared" si="716"/>
        <v>1</v>
      </c>
      <c r="J7671" s="102">
        <f t="shared" si="717"/>
        <v>7.4699095210425828E-4</v>
      </c>
      <c r="K7671" s="102">
        <f t="shared" si="718"/>
        <v>6.4691344254287544E-3</v>
      </c>
      <c r="L7671" s="96">
        <f t="shared" si="719"/>
        <v>8.9990000000000001E-3</v>
      </c>
    </row>
    <row r="7672" spans="1:12" ht="13.95" customHeight="1" x14ac:dyDescent="0.3">
      <c r="A7672" s="94">
        <v>44104</v>
      </c>
      <c r="B7672" s="57" t="s">
        <v>182</v>
      </c>
      <c r="C7672" s="57" t="s">
        <v>115</v>
      </c>
      <c r="D7672" s="19" t="str">
        <f t="shared" si="714"/>
        <v>Defensives</v>
      </c>
      <c r="E7672" s="19" t="str">
        <f t="shared" si="715"/>
        <v>Defensives</v>
      </c>
      <c r="F7672" s="100">
        <v>9.1959999999999993E-3</v>
      </c>
      <c r="G7672" s="101">
        <v>11.164</v>
      </c>
      <c r="H7672" s="98">
        <v>0.12134</v>
      </c>
      <c r="I7672" s="20">
        <f t="shared" si="716"/>
        <v>1</v>
      </c>
      <c r="J7672" s="102">
        <f t="shared" si="717"/>
        <v>8.2371909709781437E-4</v>
      </c>
      <c r="K7672" s="102">
        <f t="shared" si="718"/>
        <v>6.7885206617588128E-3</v>
      </c>
      <c r="L7672" s="96">
        <f t="shared" si="719"/>
        <v>9.1959999999999993E-3</v>
      </c>
    </row>
    <row r="7673" spans="1:12" ht="13.95" customHeight="1" x14ac:dyDescent="0.3">
      <c r="A7673" s="94">
        <v>44135</v>
      </c>
      <c r="B7673" s="57" t="s">
        <v>182</v>
      </c>
      <c r="C7673" s="57" t="s">
        <v>115</v>
      </c>
      <c r="D7673" s="19" t="str">
        <f t="shared" si="714"/>
        <v>Defensives</v>
      </c>
      <c r="E7673" s="19" t="str">
        <f t="shared" si="715"/>
        <v>Defensives</v>
      </c>
      <c r="F7673" s="100">
        <v>8.3859999999999994E-3</v>
      </c>
      <c r="G7673" s="101">
        <v>9.7509999999999994</v>
      </c>
      <c r="H7673" s="98">
        <v>0.12631000000000001</v>
      </c>
      <c r="I7673" s="20">
        <f t="shared" si="716"/>
        <v>1</v>
      </c>
      <c r="J7673" s="102">
        <f t="shared" si="717"/>
        <v>8.6001435750179464E-4</v>
      </c>
      <c r="K7673" s="102">
        <f t="shared" si="718"/>
        <v>6.8087590650130203E-3</v>
      </c>
      <c r="L7673" s="96">
        <f t="shared" si="719"/>
        <v>8.3859999999999994E-3</v>
      </c>
    </row>
    <row r="7674" spans="1:12" ht="13.95" customHeight="1" x14ac:dyDescent="0.3">
      <c r="A7674" s="94">
        <v>44165</v>
      </c>
      <c r="B7674" s="57" t="s">
        <v>182</v>
      </c>
      <c r="C7674" s="57" t="s">
        <v>115</v>
      </c>
      <c r="D7674" s="19" t="str">
        <f t="shared" si="714"/>
        <v>Defensives</v>
      </c>
      <c r="E7674" s="19" t="str">
        <f t="shared" si="715"/>
        <v>Defensives</v>
      </c>
      <c r="F7674" s="100">
        <v>7.5900000000000004E-3</v>
      </c>
      <c r="G7674" s="101">
        <v>10.884</v>
      </c>
      <c r="H7674" s="98">
        <v>0.12286</v>
      </c>
      <c r="I7674" s="20">
        <f t="shared" si="716"/>
        <v>1</v>
      </c>
      <c r="J7674" s="102">
        <f t="shared" si="717"/>
        <v>6.9735391400220503E-4</v>
      </c>
      <c r="K7674" s="102">
        <f t="shared" si="718"/>
        <v>5.6760045092154078E-3</v>
      </c>
      <c r="L7674" s="96">
        <f t="shared" si="719"/>
        <v>7.5900000000000004E-3</v>
      </c>
    </row>
    <row r="7675" spans="1:12" ht="13.95" customHeight="1" x14ac:dyDescent="0.3">
      <c r="A7675" s="94">
        <v>44196</v>
      </c>
      <c r="B7675" s="57" t="s">
        <v>182</v>
      </c>
      <c r="C7675" s="57" t="s">
        <v>115</v>
      </c>
      <c r="D7675" s="19" t="str">
        <f t="shared" si="714"/>
        <v>Defensives</v>
      </c>
      <c r="E7675" s="19" t="str">
        <f t="shared" si="715"/>
        <v>Defensives</v>
      </c>
      <c r="F7675" s="100">
        <v>6.9740000000000002E-3</v>
      </c>
      <c r="G7675" s="101">
        <v>10.372999999999999</v>
      </c>
      <c r="H7675" s="98">
        <v>0.1303</v>
      </c>
      <c r="I7675" s="20">
        <f t="shared" si="716"/>
        <v>1</v>
      </c>
      <c r="J7675" s="102">
        <f t="shared" si="717"/>
        <v>6.723223753976671E-4</v>
      </c>
      <c r="K7675" s="102">
        <f t="shared" si="718"/>
        <v>5.1598033415016665E-3</v>
      </c>
      <c r="L7675" s="96">
        <f t="shared" si="719"/>
        <v>6.9740000000000002E-3</v>
      </c>
    </row>
    <row r="7676" spans="1:12" ht="13.95" customHeight="1" x14ac:dyDescent="0.3">
      <c r="A7676" s="94">
        <v>44227</v>
      </c>
      <c r="B7676" s="57" t="s">
        <v>182</v>
      </c>
      <c r="C7676" s="57" t="s">
        <v>115</v>
      </c>
      <c r="D7676" s="19" t="str">
        <f t="shared" si="714"/>
        <v>Defensives</v>
      </c>
      <c r="E7676" s="19" t="str">
        <f t="shared" si="715"/>
        <v>Defensives</v>
      </c>
      <c r="F7676" s="100">
        <v>6.5700000000000003E-3</v>
      </c>
      <c r="G7676" s="101">
        <v>9.3789999999999996</v>
      </c>
      <c r="H7676" s="98">
        <v>0.13134000000000001</v>
      </c>
      <c r="I7676" s="20">
        <f t="shared" si="716"/>
        <v>1</v>
      </c>
      <c r="J7676" s="102">
        <f t="shared" si="717"/>
        <v>7.005011195223372E-4</v>
      </c>
      <c r="K7676" s="102">
        <f t="shared" si="718"/>
        <v>5.3334941337165919E-3</v>
      </c>
      <c r="L7676" s="96">
        <f t="shared" si="719"/>
        <v>6.5700000000000003E-3</v>
      </c>
    </row>
    <row r="7677" spans="1:12" ht="13.95" customHeight="1" x14ac:dyDescent="0.3">
      <c r="A7677" s="94">
        <v>44255</v>
      </c>
      <c r="B7677" s="57" t="s">
        <v>182</v>
      </c>
      <c r="C7677" s="57" t="s">
        <v>115</v>
      </c>
      <c r="D7677" s="19" t="str">
        <f t="shared" si="714"/>
        <v>Defensives</v>
      </c>
      <c r="E7677" s="19" t="str">
        <f t="shared" si="715"/>
        <v>Defensives</v>
      </c>
      <c r="F7677" s="100">
        <v>6.1799999999999997E-3</v>
      </c>
      <c r="G7677" s="101">
        <v>8.17</v>
      </c>
      <c r="H7677" s="98">
        <v>0.13855000000000001</v>
      </c>
      <c r="I7677" s="20">
        <f t="shared" si="716"/>
        <v>1</v>
      </c>
      <c r="J7677" s="102">
        <f t="shared" si="717"/>
        <v>7.5642594859241124E-4</v>
      </c>
      <c r="K7677" s="102">
        <f t="shared" si="718"/>
        <v>5.4595882251346891E-3</v>
      </c>
      <c r="L7677" s="96">
        <f t="shared" si="719"/>
        <v>6.1799999999999997E-3</v>
      </c>
    </row>
    <row r="7678" spans="1:12" ht="13.95" customHeight="1" x14ac:dyDescent="0.3">
      <c r="A7678" s="94">
        <v>44286</v>
      </c>
      <c r="B7678" s="57" t="s">
        <v>182</v>
      </c>
      <c r="C7678" s="57" t="s">
        <v>115</v>
      </c>
      <c r="D7678" s="19" t="str">
        <f t="shared" si="714"/>
        <v>Defensives</v>
      </c>
      <c r="E7678" s="19" t="str">
        <f t="shared" si="715"/>
        <v>Defensives</v>
      </c>
      <c r="F7678" s="100">
        <v>6.5700000000000003E-3</v>
      </c>
      <c r="G7678" s="101">
        <v>9.0150000000000006</v>
      </c>
      <c r="H7678" s="98">
        <v>0.13889000000000001</v>
      </c>
      <c r="I7678" s="20">
        <f t="shared" si="716"/>
        <v>1</v>
      </c>
      <c r="J7678" s="102">
        <f t="shared" si="717"/>
        <v>7.2878535773710483E-4</v>
      </c>
      <c r="K7678" s="102">
        <f t="shared" si="718"/>
        <v>5.2472125980063703E-3</v>
      </c>
      <c r="L7678" s="96">
        <f t="shared" si="719"/>
        <v>6.5700000000000003E-3</v>
      </c>
    </row>
    <row r="7679" spans="1:12" ht="13.95" customHeight="1" x14ac:dyDescent="0.3">
      <c r="A7679" s="94">
        <v>44316</v>
      </c>
      <c r="B7679" s="57" t="s">
        <v>182</v>
      </c>
      <c r="C7679" s="57" t="s">
        <v>115</v>
      </c>
      <c r="D7679" s="19" t="str">
        <f t="shared" si="714"/>
        <v>Defensives</v>
      </c>
      <c r="E7679" s="19" t="str">
        <f t="shared" si="715"/>
        <v>Defensives</v>
      </c>
      <c r="F7679" s="100">
        <v>6.7600000000000004E-3</v>
      </c>
      <c r="G7679" s="101">
        <v>9.048</v>
      </c>
      <c r="H7679" s="98">
        <v>0.13619000000000001</v>
      </c>
      <c r="I7679" s="20">
        <f t="shared" si="716"/>
        <v>1</v>
      </c>
      <c r="J7679" s="102">
        <f t="shared" si="717"/>
        <v>7.4712643678160923E-4</v>
      </c>
      <c r="K7679" s="102">
        <f t="shared" si="718"/>
        <v>5.485912598440482E-3</v>
      </c>
      <c r="L7679" s="96">
        <f t="shared" si="719"/>
        <v>6.7600000000000004E-3</v>
      </c>
    </row>
    <row r="7680" spans="1:12" ht="13.95" customHeight="1" x14ac:dyDescent="0.3">
      <c r="A7680" s="94">
        <v>44347</v>
      </c>
      <c r="B7680" s="57" t="s">
        <v>182</v>
      </c>
      <c r="C7680" s="57" t="s">
        <v>115</v>
      </c>
      <c r="D7680" s="19" t="str">
        <f t="shared" si="714"/>
        <v>Defensives</v>
      </c>
      <c r="E7680" s="19" t="str">
        <f t="shared" si="715"/>
        <v>Defensives</v>
      </c>
      <c r="F7680" s="100">
        <v>5.8199999999999997E-3</v>
      </c>
      <c r="G7680" s="101">
        <v>8.1059999999999999</v>
      </c>
      <c r="H7680" s="98">
        <v>0.13367999999999999</v>
      </c>
      <c r="I7680" s="20">
        <f t="shared" si="716"/>
        <v>1</v>
      </c>
      <c r="J7680" s="102">
        <f t="shared" si="717"/>
        <v>7.1798667653589934E-4</v>
      </c>
      <c r="K7680" s="102">
        <f t="shared" si="718"/>
        <v>5.3709356413517307E-3</v>
      </c>
      <c r="L7680" s="96">
        <f t="shared" si="719"/>
        <v>5.8199999999999997E-3</v>
      </c>
    </row>
    <row r="7681" spans="1:12" ht="13.95" customHeight="1" x14ac:dyDescent="0.3">
      <c r="A7681" s="94">
        <v>44377</v>
      </c>
      <c r="B7681" s="57" t="s">
        <v>182</v>
      </c>
      <c r="C7681" s="57" t="s">
        <v>115</v>
      </c>
      <c r="D7681" s="19" t="str">
        <f t="shared" si="714"/>
        <v>Defensives</v>
      </c>
      <c r="E7681" s="19" t="str">
        <f t="shared" si="715"/>
        <v>Defensives</v>
      </c>
      <c r="F7681" s="100">
        <v>5.4200000000000003E-3</v>
      </c>
      <c r="G7681" s="101">
        <v>7.7140000000000004</v>
      </c>
      <c r="H7681" s="98">
        <v>0.13478000000000001</v>
      </c>
      <c r="I7681" s="20">
        <f t="shared" si="716"/>
        <v>1</v>
      </c>
      <c r="J7681" s="102">
        <f t="shared" si="717"/>
        <v>7.0261861550427798E-4</v>
      </c>
      <c r="K7681" s="102">
        <f t="shared" si="718"/>
        <v>5.213077722987668E-3</v>
      </c>
      <c r="L7681" s="96">
        <f t="shared" si="719"/>
        <v>5.4200000000000003E-3</v>
      </c>
    </row>
    <row r="7682" spans="1:12" ht="13.95" customHeight="1" x14ac:dyDescent="0.3">
      <c r="A7682" s="94">
        <v>44408</v>
      </c>
      <c r="B7682" s="57" t="s">
        <v>182</v>
      </c>
      <c r="C7682" s="57" t="s">
        <v>115</v>
      </c>
      <c r="D7682" s="19" t="str">
        <f t="shared" si="714"/>
        <v>Defensives</v>
      </c>
      <c r="E7682" s="19" t="str">
        <f t="shared" si="715"/>
        <v>Defensives</v>
      </c>
      <c r="F7682" s="100">
        <v>5.4599999999999996E-3</v>
      </c>
      <c r="G7682" s="101">
        <v>7.48</v>
      </c>
      <c r="H7682" s="98">
        <v>0.13586000000000001</v>
      </c>
      <c r="I7682" s="20">
        <f t="shared" si="716"/>
        <v>1</v>
      </c>
      <c r="J7682" s="102">
        <f t="shared" si="717"/>
        <v>7.2994652406417105E-4</v>
      </c>
      <c r="K7682" s="102">
        <f t="shared" si="718"/>
        <v>5.3727846611524438E-3</v>
      </c>
      <c r="L7682" s="96">
        <f t="shared" si="719"/>
        <v>5.4599999999999996E-3</v>
      </c>
    </row>
    <row r="7683" spans="1:12" ht="13.95" customHeight="1" x14ac:dyDescent="0.3">
      <c r="A7683" s="94">
        <v>44439</v>
      </c>
      <c r="B7683" s="57" t="s">
        <v>182</v>
      </c>
      <c r="C7683" s="57" t="s">
        <v>115</v>
      </c>
      <c r="D7683" s="19" t="str">
        <f t="shared" si="714"/>
        <v>Defensives</v>
      </c>
      <c r="E7683" s="19" t="str">
        <f t="shared" si="715"/>
        <v>Defensives</v>
      </c>
      <c r="F7683" s="100">
        <v>5.7499999999999999E-3</v>
      </c>
      <c r="G7683" s="101">
        <v>7.9909999999999997</v>
      </c>
      <c r="H7683" s="98">
        <v>0.12594</v>
      </c>
      <c r="I7683" s="20">
        <f t="shared" si="716"/>
        <v>1</v>
      </c>
      <c r="J7683" s="102">
        <f t="shared" si="717"/>
        <v>7.195595044424978E-4</v>
      </c>
      <c r="K7683" s="102">
        <f t="shared" si="718"/>
        <v>5.7135104370533412E-3</v>
      </c>
      <c r="L7683" s="96">
        <f t="shared" si="719"/>
        <v>5.7499999999999999E-3</v>
      </c>
    </row>
    <row r="7684" spans="1:12" ht="13.95" customHeight="1" x14ac:dyDescent="0.3">
      <c r="A7684" s="94">
        <v>44469</v>
      </c>
      <c r="B7684" s="57" t="s">
        <v>182</v>
      </c>
      <c r="C7684" s="57" t="s">
        <v>115</v>
      </c>
      <c r="D7684" s="19" t="str">
        <f t="shared" si="714"/>
        <v>Defensives</v>
      </c>
      <c r="E7684" s="19" t="str">
        <f t="shared" si="715"/>
        <v>Defensives</v>
      </c>
      <c r="F7684" s="100">
        <v>6.0799999999999986E-3</v>
      </c>
      <c r="G7684" s="101">
        <v>8.6549999999999994</v>
      </c>
      <c r="H7684" s="98">
        <v>0.12506999999999999</v>
      </c>
      <c r="I7684" s="20">
        <f t="shared" si="716"/>
        <v>1</v>
      </c>
      <c r="J7684" s="102">
        <f t="shared" si="717"/>
        <v>7.0248411322934709E-4</v>
      </c>
      <c r="K7684" s="102">
        <f t="shared" si="718"/>
        <v>5.6167275384132655E-3</v>
      </c>
      <c r="L7684" s="96">
        <f t="shared" si="719"/>
        <v>6.0799999999999986E-3</v>
      </c>
    </row>
    <row r="7685" spans="1:12" ht="13.95" customHeight="1" x14ac:dyDescent="0.3">
      <c r="A7685" s="94">
        <v>44500</v>
      </c>
      <c r="B7685" s="57" t="s">
        <v>182</v>
      </c>
      <c r="C7685" s="57" t="s">
        <v>115</v>
      </c>
      <c r="D7685" s="19" t="str">
        <f t="shared" ref="D7685:D7748" si="720">VLOOKUP(C7685,GicsMap,2,FALSE)</f>
        <v>Defensives</v>
      </c>
      <c r="E7685" s="19" t="str">
        <f t="shared" ref="E7685:E7748" si="721">IF(D7685="Cyclicals",IF(COUNTIF(GlobalList,B7685)&gt;0,"WEG &amp; Embraer","Cyclicals ex-WEG &amp; Embraer"),D7685)</f>
        <v>Defensives</v>
      </c>
      <c r="F7685" s="100">
        <v>6.0200000000000002E-3</v>
      </c>
      <c r="G7685" s="101">
        <v>7.82</v>
      </c>
      <c r="H7685" s="98">
        <v>0.12623999999999999</v>
      </c>
      <c r="I7685" s="20">
        <f t="shared" ref="I7685:I7748" si="722">IF(AND(ISNUMBER(G7685),ISNUMBER(H7685),G7685&gt;=PEmin,G7685&lt;=PEmax,H7685&gt;=ROEmin,H7685&lt;=ROEmax),1,0)</f>
        <v>1</v>
      </c>
      <c r="J7685" s="102">
        <f t="shared" ref="J7685:J7748" si="723">IF(I7685=1,F7685/G7685,0)</f>
        <v>7.6982097186700771E-4</v>
      </c>
      <c r="K7685" s="102">
        <f t="shared" ref="K7685:K7748" si="724">IF(I7685=1,J7685/H7685,0)</f>
        <v>6.0980748722038007E-3</v>
      </c>
      <c r="L7685" s="96">
        <f t="shared" ref="L7685:L7748" si="725">I7685*F7685</f>
        <v>6.0200000000000002E-3</v>
      </c>
    </row>
    <row r="7686" spans="1:12" ht="13.95" customHeight="1" x14ac:dyDescent="0.3">
      <c r="A7686" s="94">
        <v>44530</v>
      </c>
      <c r="B7686" s="57" t="s">
        <v>182</v>
      </c>
      <c r="C7686" s="57" t="s">
        <v>115</v>
      </c>
      <c r="D7686" s="19" t="str">
        <f t="shared" si="720"/>
        <v>Defensives</v>
      </c>
      <c r="E7686" s="19" t="str">
        <f t="shared" si="721"/>
        <v>Defensives</v>
      </c>
      <c r="F7686" s="100">
        <v>5.8699999999999994E-3</v>
      </c>
      <c r="G7686" s="101">
        <v>7.5190000000000001</v>
      </c>
      <c r="H7686" s="98">
        <v>0.12250999999999999</v>
      </c>
      <c r="I7686" s="20">
        <f t="shared" si="722"/>
        <v>1</v>
      </c>
      <c r="J7686" s="102">
        <f t="shared" si="723"/>
        <v>7.8068892139912212E-4</v>
      </c>
      <c r="K7686" s="102">
        <f t="shared" si="724"/>
        <v>6.3724505868837005E-3</v>
      </c>
      <c r="L7686" s="96">
        <f t="shared" si="725"/>
        <v>5.8699999999999994E-3</v>
      </c>
    </row>
    <row r="7687" spans="1:12" ht="13.95" customHeight="1" x14ac:dyDescent="0.3">
      <c r="A7687" s="94">
        <v>44561</v>
      </c>
      <c r="B7687" s="57" t="s">
        <v>182</v>
      </c>
      <c r="C7687" s="57" t="s">
        <v>115</v>
      </c>
      <c r="D7687" s="19" t="str">
        <f t="shared" si="720"/>
        <v>Defensives</v>
      </c>
      <c r="E7687" s="19" t="str">
        <f t="shared" si="721"/>
        <v>Defensives</v>
      </c>
      <c r="F7687" s="100">
        <v>6.8400000000000006E-3</v>
      </c>
      <c r="G7687" s="101">
        <v>8.7989999999999995</v>
      </c>
      <c r="H7687" s="98">
        <v>0.12138</v>
      </c>
      <c r="I7687" s="20">
        <f t="shared" si="722"/>
        <v>1</v>
      </c>
      <c r="J7687" s="102">
        <f t="shared" si="723"/>
        <v>7.7736106375724521E-4</v>
      </c>
      <c r="K7687" s="102">
        <f t="shared" si="724"/>
        <v>6.4043587391435595E-3</v>
      </c>
      <c r="L7687" s="96">
        <f t="shared" si="725"/>
        <v>6.8400000000000006E-3</v>
      </c>
    </row>
    <row r="7688" spans="1:12" ht="13.95" customHeight="1" x14ac:dyDescent="0.3">
      <c r="A7688" s="94">
        <v>44592</v>
      </c>
      <c r="B7688" s="57" t="s">
        <v>182</v>
      </c>
      <c r="C7688" s="57" t="s">
        <v>115</v>
      </c>
      <c r="D7688" s="19" t="str">
        <f t="shared" si="720"/>
        <v>Defensives</v>
      </c>
      <c r="E7688" s="19" t="str">
        <f t="shared" si="721"/>
        <v>Defensives</v>
      </c>
      <c r="F7688" s="100">
        <v>5.9500000000000004E-3</v>
      </c>
      <c r="G7688" s="101">
        <v>8.5350000000000001</v>
      </c>
      <c r="H7688" s="98">
        <v>0.11933000000000001</v>
      </c>
      <c r="I7688" s="20">
        <f t="shared" si="722"/>
        <v>1</v>
      </c>
      <c r="J7688" s="102">
        <f t="shared" si="723"/>
        <v>6.9712946690099595E-4</v>
      </c>
      <c r="K7688" s="102">
        <f t="shared" si="724"/>
        <v>5.8420302262716496E-3</v>
      </c>
      <c r="L7688" s="96">
        <f t="shared" si="725"/>
        <v>5.9500000000000004E-3</v>
      </c>
    </row>
    <row r="7689" spans="1:12" ht="13.95" customHeight="1" x14ac:dyDescent="0.3">
      <c r="A7689" s="94">
        <v>44620</v>
      </c>
      <c r="B7689" s="57" t="s">
        <v>182</v>
      </c>
      <c r="C7689" s="57" t="s">
        <v>115</v>
      </c>
      <c r="D7689" s="19" t="str">
        <f t="shared" si="720"/>
        <v>Defensives</v>
      </c>
      <c r="E7689" s="19" t="str">
        <f t="shared" si="721"/>
        <v>Defensives</v>
      </c>
      <c r="F7689" s="100">
        <v>6.5300000000000002E-3</v>
      </c>
      <c r="G7689" s="101">
        <v>9.3339999999999996</v>
      </c>
      <c r="H7689" s="98">
        <v>0.12028</v>
      </c>
      <c r="I7689" s="20">
        <f t="shared" si="722"/>
        <v>1</v>
      </c>
      <c r="J7689" s="102">
        <f t="shared" si="723"/>
        <v>6.9959288622241269E-4</v>
      </c>
      <c r="K7689" s="102">
        <f t="shared" si="724"/>
        <v>5.8163691904091512E-3</v>
      </c>
      <c r="L7689" s="96">
        <f t="shared" si="725"/>
        <v>6.5300000000000002E-3</v>
      </c>
    </row>
    <row r="7690" spans="1:12" ht="13.95" customHeight="1" x14ac:dyDescent="0.3">
      <c r="A7690" s="94">
        <v>44651</v>
      </c>
      <c r="B7690" s="57" t="s">
        <v>182</v>
      </c>
      <c r="C7690" s="57" t="s">
        <v>115</v>
      </c>
      <c r="D7690" s="19" t="str">
        <f t="shared" si="720"/>
        <v>Defensives</v>
      </c>
      <c r="E7690" s="19" t="str">
        <f t="shared" si="721"/>
        <v>Defensives</v>
      </c>
      <c r="F7690" s="100">
        <v>7.1599999999999997E-3</v>
      </c>
      <c r="G7690" s="101">
        <v>10.327999999999999</v>
      </c>
      <c r="H7690" s="98">
        <v>0.11984</v>
      </c>
      <c r="I7690" s="20">
        <f t="shared" si="722"/>
        <v>1</v>
      </c>
      <c r="J7690" s="102">
        <f t="shared" si="723"/>
        <v>6.9326103795507358E-4</v>
      </c>
      <c r="K7690" s="102">
        <f t="shared" si="724"/>
        <v>5.7848885009602266E-3</v>
      </c>
      <c r="L7690" s="96">
        <f t="shared" si="725"/>
        <v>7.1599999999999997E-3</v>
      </c>
    </row>
    <row r="7691" spans="1:12" ht="13.95" customHeight="1" x14ac:dyDescent="0.3">
      <c r="A7691" s="94">
        <v>44681</v>
      </c>
      <c r="B7691" s="57" t="s">
        <v>182</v>
      </c>
      <c r="C7691" s="57" t="s">
        <v>115</v>
      </c>
      <c r="D7691" s="19" t="str">
        <f t="shared" si="720"/>
        <v>Defensives</v>
      </c>
      <c r="E7691" s="19" t="str">
        <f t="shared" si="721"/>
        <v>Defensives</v>
      </c>
      <c r="F7691" s="100">
        <v>7.5199999999999998E-3</v>
      </c>
      <c r="G7691" s="101">
        <v>9.5640000000000001</v>
      </c>
      <c r="H7691" s="98">
        <v>0.12021999999999999</v>
      </c>
      <c r="I7691" s="20">
        <f t="shared" si="722"/>
        <v>1</v>
      </c>
      <c r="J7691" s="102">
        <f t="shared" si="723"/>
        <v>7.8628189042241733E-4</v>
      </c>
      <c r="K7691" s="102">
        <f t="shared" si="724"/>
        <v>6.5403584297323023E-3</v>
      </c>
      <c r="L7691" s="96">
        <f t="shared" si="725"/>
        <v>7.5199999999999998E-3</v>
      </c>
    </row>
    <row r="7692" spans="1:12" ht="13.95" customHeight="1" x14ac:dyDescent="0.3">
      <c r="A7692" s="94">
        <v>44712</v>
      </c>
      <c r="B7692" s="57" t="s">
        <v>182</v>
      </c>
      <c r="C7692" s="57" t="s">
        <v>115</v>
      </c>
      <c r="D7692" s="19" t="str">
        <f t="shared" si="720"/>
        <v>Defensives</v>
      </c>
      <c r="E7692" s="19" t="str">
        <f t="shared" si="721"/>
        <v>Defensives</v>
      </c>
      <c r="F7692" s="100">
        <v>7.6E-3</v>
      </c>
      <c r="G7692" s="101">
        <v>9.5069999999999997</v>
      </c>
      <c r="H7692" s="98">
        <v>0.12134</v>
      </c>
      <c r="I7692" s="20">
        <f t="shared" si="722"/>
        <v>1</v>
      </c>
      <c r="J7692" s="102">
        <f t="shared" si="723"/>
        <v>7.9941096034500899E-4</v>
      </c>
      <c r="K7692" s="102">
        <f t="shared" si="724"/>
        <v>6.5881898825202647E-3</v>
      </c>
      <c r="L7692" s="96">
        <f t="shared" si="725"/>
        <v>7.6E-3</v>
      </c>
    </row>
    <row r="7693" spans="1:12" ht="13.95" customHeight="1" x14ac:dyDescent="0.3">
      <c r="A7693" s="94">
        <v>44742</v>
      </c>
      <c r="B7693" s="57" t="s">
        <v>182</v>
      </c>
      <c r="C7693" s="57" t="s">
        <v>115</v>
      </c>
      <c r="D7693" s="19" t="str">
        <f t="shared" si="720"/>
        <v>Defensives</v>
      </c>
      <c r="E7693" s="19" t="str">
        <f t="shared" si="721"/>
        <v>Defensives</v>
      </c>
      <c r="F7693" s="100">
        <v>7.8399999999999997E-3</v>
      </c>
      <c r="G7693" s="101">
        <v>8.9260000000000002</v>
      </c>
      <c r="H7693" s="98">
        <v>0.11593000000000001</v>
      </c>
      <c r="I7693" s="20">
        <f t="shared" si="722"/>
        <v>1</v>
      </c>
      <c r="J7693" s="102">
        <f t="shared" si="723"/>
        <v>8.7833295989244895E-4</v>
      </c>
      <c r="K7693" s="102">
        <f t="shared" si="724"/>
        <v>7.5764078313848779E-3</v>
      </c>
      <c r="L7693" s="96">
        <f t="shared" si="725"/>
        <v>7.8399999999999997E-3</v>
      </c>
    </row>
    <row r="7694" spans="1:12" ht="13.95" customHeight="1" x14ac:dyDescent="0.3">
      <c r="A7694" s="94">
        <v>44773</v>
      </c>
      <c r="B7694" s="57" t="s">
        <v>182</v>
      </c>
      <c r="C7694" s="57" t="s">
        <v>115</v>
      </c>
      <c r="D7694" s="19" t="str">
        <f t="shared" si="720"/>
        <v>Defensives</v>
      </c>
      <c r="E7694" s="19" t="str">
        <f t="shared" si="721"/>
        <v>Defensives</v>
      </c>
      <c r="F7694" s="100">
        <v>7.9100000000000004E-3</v>
      </c>
      <c r="G7694" s="101">
        <v>9.4580000000000002</v>
      </c>
      <c r="H7694" s="98">
        <v>0.11695999999999999</v>
      </c>
      <c r="I7694" s="20">
        <f t="shared" si="722"/>
        <v>1</v>
      </c>
      <c r="J7694" s="102">
        <f t="shared" si="723"/>
        <v>8.3632903362233031E-4</v>
      </c>
      <c r="K7694" s="102">
        <f t="shared" si="724"/>
        <v>7.1505560330226599E-3</v>
      </c>
      <c r="L7694" s="96">
        <f t="shared" si="725"/>
        <v>7.9100000000000004E-3</v>
      </c>
    </row>
    <row r="7695" spans="1:12" ht="13.95" customHeight="1" x14ac:dyDescent="0.3">
      <c r="A7695" s="94">
        <v>44804</v>
      </c>
      <c r="B7695" s="57" t="s">
        <v>182</v>
      </c>
      <c r="C7695" s="57" t="s">
        <v>115</v>
      </c>
      <c r="D7695" s="19" t="str">
        <f t="shared" si="720"/>
        <v>Defensives</v>
      </c>
      <c r="E7695" s="19" t="str">
        <f t="shared" si="721"/>
        <v>Defensives</v>
      </c>
      <c r="F7695" s="100">
        <v>8.4799999999999997E-3</v>
      </c>
      <c r="G7695" s="101">
        <v>10.71</v>
      </c>
      <c r="H7695" s="98">
        <v>0.11073</v>
      </c>
      <c r="I7695" s="20">
        <f t="shared" si="722"/>
        <v>1</v>
      </c>
      <c r="J7695" s="102">
        <f t="shared" si="723"/>
        <v>7.9178338001867409E-4</v>
      </c>
      <c r="K7695" s="102">
        <f t="shared" si="724"/>
        <v>7.150576898931402E-3</v>
      </c>
      <c r="L7695" s="96">
        <f t="shared" si="725"/>
        <v>8.4799999999999997E-3</v>
      </c>
    </row>
    <row r="7696" spans="1:12" ht="13.95" customHeight="1" x14ac:dyDescent="0.3">
      <c r="A7696" s="94">
        <v>44834</v>
      </c>
      <c r="B7696" s="57" t="s">
        <v>182</v>
      </c>
      <c r="C7696" s="57" t="s">
        <v>115</v>
      </c>
      <c r="D7696" s="19" t="str">
        <f t="shared" si="720"/>
        <v>Defensives</v>
      </c>
      <c r="E7696" s="19" t="str">
        <f t="shared" si="721"/>
        <v>Defensives</v>
      </c>
      <c r="F7696" s="100">
        <v>8.1399999999999997E-3</v>
      </c>
      <c r="G7696" s="101">
        <v>10.917999999999999</v>
      </c>
      <c r="H7696" s="98">
        <v>0.1099</v>
      </c>
      <c r="I7696" s="20">
        <f t="shared" si="722"/>
        <v>1</v>
      </c>
      <c r="J7696" s="102">
        <f t="shared" si="723"/>
        <v>7.4555779446785131E-4</v>
      </c>
      <c r="K7696" s="102">
        <f t="shared" si="724"/>
        <v>6.7839653727738971E-3</v>
      </c>
      <c r="L7696" s="96">
        <f t="shared" si="725"/>
        <v>8.1399999999999997E-3</v>
      </c>
    </row>
    <row r="7697" spans="1:12" ht="13.95" customHeight="1" x14ac:dyDescent="0.3">
      <c r="A7697" s="94">
        <v>44865</v>
      </c>
      <c r="B7697" s="57" t="s">
        <v>182</v>
      </c>
      <c r="C7697" s="57" t="s">
        <v>115</v>
      </c>
      <c r="D7697" s="19" t="str">
        <f t="shared" si="720"/>
        <v>Defensives</v>
      </c>
      <c r="E7697" s="19" t="str">
        <f t="shared" si="721"/>
        <v>Defensives</v>
      </c>
      <c r="F7697" s="100">
        <v>9.3400000000000011E-3</v>
      </c>
      <c r="G7697" s="101">
        <v>13.105</v>
      </c>
      <c r="H7697" s="98">
        <v>0.11143</v>
      </c>
      <c r="I7697" s="20">
        <f t="shared" si="722"/>
        <v>1</v>
      </c>
      <c r="J7697" s="102">
        <f t="shared" si="723"/>
        <v>7.1270507439908433E-4</v>
      </c>
      <c r="K7697" s="102">
        <f t="shared" si="724"/>
        <v>6.3959891806433123E-3</v>
      </c>
      <c r="L7697" s="96">
        <f t="shared" si="725"/>
        <v>9.3400000000000011E-3</v>
      </c>
    </row>
    <row r="7698" spans="1:12" ht="13.95" customHeight="1" x14ac:dyDescent="0.3">
      <c r="A7698" s="94">
        <v>44895</v>
      </c>
      <c r="B7698" s="57" t="s">
        <v>182</v>
      </c>
      <c r="C7698" s="57" t="s">
        <v>115</v>
      </c>
      <c r="D7698" s="19" t="str">
        <f t="shared" si="720"/>
        <v>Defensives</v>
      </c>
      <c r="E7698" s="19" t="str">
        <f t="shared" si="721"/>
        <v>Defensives</v>
      </c>
      <c r="F7698" s="100">
        <v>9.8200000000000006E-3</v>
      </c>
      <c r="G7698" s="101">
        <v>12.609</v>
      </c>
      <c r="H7698" s="98">
        <v>0.11539000000000001</v>
      </c>
      <c r="I7698" s="20">
        <f t="shared" si="722"/>
        <v>1</v>
      </c>
      <c r="J7698" s="102">
        <f t="shared" si="723"/>
        <v>7.7880878737409786E-4</v>
      </c>
      <c r="K7698" s="102">
        <f t="shared" si="724"/>
        <v>6.7493611870534523E-3</v>
      </c>
      <c r="L7698" s="96">
        <f t="shared" si="725"/>
        <v>9.8200000000000006E-3</v>
      </c>
    </row>
    <row r="7699" spans="1:12" ht="13.95" customHeight="1" x14ac:dyDescent="0.3">
      <c r="A7699" s="94">
        <v>44926</v>
      </c>
      <c r="B7699" s="57" t="s">
        <v>182</v>
      </c>
      <c r="C7699" s="57" t="s">
        <v>115</v>
      </c>
      <c r="D7699" s="19" t="str">
        <f t="shared" si="720"/>
        <v>Defensives</v>
      </c>
      <c r="E7699" s="19" t="str">
        <f t="shared" si="721"/>
        <v>Defensives</v>
      </c>
      <c r="F7699" s="100">
        <v>9.9900000000000006E-3</v>
      </c>
      <c r="G7699" s="101">
        <v>11.6</v>
      </c>
      <c r="H7699" s="98">
        <v>0.11723</v>
      </c>
      <c r="I7699" s="20">
        <f t="shared" si="722"/>
        <v>1</v>
      </c>
      <c r="J7699" s="102">
        <f t="shared" si="723"/>
        <v>8.6120689655172424E-4</v>
      </c>
      <c r="K7699" s="102">
        <f t="shared" si="724"/>
        <v>7.3463012586515762E-3</v>
      </c>
      <c r="L7699" s="96">
        <f t="shared" si="725"/>
        <v>9.9900000000000006E-3</v>
      </c>
    </row>
    <row r="7700" spans="1:12" ht="13.95" customHeight="1" x14ac:dyDescent="0.3">
      <c r="A7700" s="94">
        <v>44957</v>
      </c>
      <c r="B7700" s="57" t="s">
        <v>182</v>
      </c>
      <c r="C7700" s="57" t="s">
        <v>115</v>
      </c>
      <c r="D7700" s="19" t="str">
        <f t="shared" si="720"/>
        <v>Defensives</v>
      </c>
      <c r="E7700" s="19" t="str">
        <f t="shared" si="721"/>
        <v>Defensives</v>
      </c>
      <c r="F7700" s="100">
        <v>9.4399999999999987E-3</v>
      </c>
      <c r="G7700" s="101">
        <v>10.661</v>
      </c>
      <c r="H7700" s="98">
        <v>0.11874</v>
      </c>
      <c r="I7700" s="20">
        <f t="shared" si="722"/>
        <v>1</v>
      </c>
      <c r="J7700" s="102">
        <f t="shared" si="723"/>
        <v>8.8547040615326886E-4</v>
      </c>
      <c r="K7700" s="102">
        <f t="shared" si="724"/>
        <v>7.4572208704166152E-3</v>
      </c>
      <c r="L7700" s="96">
        <f t="shared" si="725"/>
        <v>9.4399999999999987E-3</v>
      </c>
    </row>
    <row r="7701" spans="1:12" ht="13.95" customHeight="1" x14ac:dyDescent="0.3">
      <c r="A7701" s="94">
        <v>44985</v>
      </c>
      <c r="B7701" s="57" t="s">
        <v>182</v>
      </c>
      <c r="C7701" s="57" t="s">
        <v>115</v>
      </c>
      <c r="D7701" s="19" t="str">
        <f t="shared" si="720"/>
        <v>Defensives</v>
      </c>
      <c r="E7701" s="19" t="str">
        <f t="shared" si="721"/>
        <v>Defensives</v>
      </c>
      <c r="F7701" s="100">
        <v>9.5099999999999994E-3</v>
      </c>
      <c r="G7701" s="101">
        <v>9.6310000000000002</v>
      </c>
      <c r="H7701" s="98">
        <v>0.11981</v>
      </c>
      <c r="I7701" s="20">
        <f t="shared" si="722"/>
        <v>1</v>
      </c>
      <c r="J7701" s="102">
        <f t="shared" si="723"/>
        <v>9.8743640328107147E-4</v>
      </c>
      <c r="K7701" s="102">
        <f t="shared" si="724"/>
        <v>8.2416860302234485E-3</v>
      </c>
      <c r="L7701" s="96">
        <f t="shared" si="725"/>
        <v>9.5099999999999994E-3</v>
      </c>
    </row>
    <row r="7702" spans="1:12" ht="13.95" customHeight="1" x14ac:dyDescent="0.3">
      <c r="A7702" s="94">
        <v>45016</v>
      </c>
      <c r="B7702" s="57" t="s">
        <v>182</v>
      </c>
      <c r="C7702" s="57" t="s">
        <v>115</v>
      </c>
      <c r="D7702" s="19" t="str">
        <f t="shared" si="720"/>
        <v>Defensives</v>
      </c>
      <c r="E7702" s="19" t="str">
        <f t="shared" si="721"/>
        <v>Defensives</v>
      </c>
      <c r="F7702" s="100">
        <v>9.6100000000000005E-3</v>
      </c>
      <c r="G7702" s="101">
        <v>9.2899999999999991</v>
      </c>
      <c r="H7702" s="98">
        <v>0.12363</v>
      </c>
      <c r="I7702" s="20">
        <f t="shared" si="722"/>
        <v>1</v>
      </c>
      <c r="J7702" s="102">
        <f t="shared" si="723"/>
        <v>1.0344456404736276E-3</v>
      </c>
      <c r="K7702" s="102">
        <f t="shared" si="724"/>
        <v>8.367270407454724E-3</v>
      </c>
      <c r="L7702" s="96">
        <f t="shared" si="725"/>
        <v>9.6100000000000005E-3</v>
      </c>
    </row>
    <row r="7703" spans="1:12" ht="13.95" customHeight="1" x14ac:dyDescent="0.3">
      <c r="A7703" s="94">
        <v>45046</v>
      </c>
      <c r="B7703" s="57" t="s">
        <v>182</v>
      </c>
      <c r="C7703" s="57" t="s">
        <v>115</v>
      </c>
      <c r="D7703" s="19" t="str">
        <f t="shared" si="720"/>
        <v>Defensives</v>
      </c>
      <c r="E7703" s="19" t="str">
        <f t="shared" si="721"/>
        <v>Defensives</v>
      </c>
      <c r="F7703" s="100">
        <v>8.3299999999999989E-3</v>
      </c>
      <c r="G7703" s="101">
        <v>8.6790000000000003</v>
      </c>
      <c r="H7703" s="98">
        <v>0.12373000000000001</v>
      </c>
      <c r="I7703" s="20">
        <f t="shared" si="722"/>
        <v>1</v>
      </c>
      <c r="J7703" s="102">
        <f t="shared" si="723"/>
        <v>9.5978799400852613E-4</v>
      </c>
      <c r="K7703" s="102">
        <f t="shared" si="724"/>
        <v>7.7571162532007283E-3</v>
      </c>
      <c r="L7703" s="96">
        <f t="shared" si="725"/>
        <v>8.3299999999999989E-3</v>
      </c>
    </row>
    <row r="7704" spans="1:12" ht="13.95" customHeight="1" x14ac:dyDescent="0.3">
      <c r="A7704" s="94">
        <v>45077</v>
      </c>
      <c r="B7704" s="57" t="s">
        <v>182</v>
      </c>
      <c r="C7704" s="57" t="s">
        <v>115</v>
      </c>
      <c r="D7704" s="19" t="str">
        <f t="shared" si="720"/>
        <v>Defensives</v>
      </c>
      <c r="E7704" s="19" t="str">
        <f t="shared" si="721"/>
        <v>Defensives</v>
      </c>
      <c r="F7704" s="100">
        <v>9.389999999999999E-3</v>
      </c>
      <c r="G7704" s="101">
        <v>9.6120000000000001</v>
      </c>
      <c r="H7704" s="98">
        <v>0.12845999999999999</v>
      </c>
      <c r="I7704" s="20">
        <f t="shared" si="722"/>
        <v>1</v>
      </c>
      <c r="J7704" s="102">
        <f t="shared" si="723"/>
        <v>9.7690387016229692E-4</v>
      </c>
      <c r="K7704" s="102">
        <f t="shared" si="724"/>
        <v>7.6047319800894983E-3</v>
      </c>
      <c r="L7704" s="96">
        <f t="shared" si="725"/>
        <v>9.389999999999999E-3</v>
      </c>
    </row>
    <row r="7705" spans="1:12" ht="13.95" customHeight="1" x14ac:dyDescent="0.3">
      <c r="A7705" s="94">
        <v>45107</v>
      </c>
      <c r="B7705" s="57" t="s">
        <v>182</v>
      </c>
      <c r="C7705" s="57" t="s">
        <v>115</v>
      </c>
      <c r="D7705" s="19" t="str">
        <f t="shared" si="720"/>
        <v>Defensives</v>
      </c>
      <c r="E7705" s="19" t="str">
        <f t="shared" si="721"/>
        <v>Defensives</v>
      </c>
      <c r="F7705" s="100">
        <v>9.3699999999999999E-3</v>
      </c>
      <c r="G7705" s="101">
        <v>10.097</v>
      </c>
      <c r="H7705" s="98">
        <v>0.13114999999999999</v>
      </c>
      <c r="I7705" s="20">
        <f t="shared" si="722"/>
        <v>1</v>
      </c>
      <c r="J7705" s="102">
        <f t="shared" si="723"/>
        <v>9.2799841537090225E-4</v>
      </c>
      <c r="K7705" s="102">
        <f t="shared" si="724"/>
        <v>7.0758552449172877E-3</v>
      </c>
      <c r="L7705" s="96">
        <f t="shared" si="725"/>
        <v>9.3699999999999999E-3</v>
      </c>
    </row>
    <row r="7706" spans="1:12" ht="13.95" customHeight="1" x14ac:dyDescent="0.3">
      <c r="A7706" s="94">
        <v>45138</v>
      </c>
      <c r="B7706" s="57" t="s">
        <v>182</v>
      </c>
      <c r="C7706" s="57" t="s">
        <v>115</v>
      </c>
      <c r="D7706" s="19" t="str">
        <f t="shared" si="720"/>
        <v>Defensives</v>
      </c>
      <c r="E7706" s="19" t="str">
        <f t="shared" si="721"/>
        <v>Defensives</v>
      </c>
      <c r="F7706" s="100">
        <v>9.2899999999999996E-3</v>
      </c>
      <c r="G7706" s="101">
        <v>10.196999999999999</v>
      </c>
      <c r="H7706" s="98">
        <v>0.13311999999999999</v>
      </c>
      <c r="I7706" s="20">
        <f t="shared" si="722"/>
        <v>1</v>
      </c>
      <c r="J7706" s="102">
        <f t="shared" si="723"/>
        <v>9.1105227027557132E-4</v>
      </c>
      <c r="K7706" s="102">
        <f t="shared" si="724"/>
        <v>6.8438421745460592E-3</v>
      </c>
      <c r="L7706" s="96">
        <f t="shared" si="725"/>
        <v>9.2899999999999996E-3</v>
      </c>
    </row>
    <row r="7707" spans="1:12" ht="13.95" customHeight="1" x14ac:dyDescent="0.3">
      <c r="A7707" s="94">
        <v>45169</v>
      </c>
      <c r="B7707" s="57" t="s">
        <v>182</v>
      </c>
      <c r="C7707" s="57" t="s">
        <v>115</v>
      </c>
      <c r="D7707" s="19" t="str">
        <f t="shared" si="720"/>
        <v>Defensives</v>
      </c>
      <c r="E7707" s="19" t="str">
        <f t="shared" si="721"/>
        <v>Defensives</v>
      </c>
      <c r="F7707" s="100">
        <v>9.8600000000000007E-3</v>
      </c>
      <c r="G7707" s="101">
        <v>9.8219999999999992</v>
      </c>
      <c r="H7707" s="98">
        <v>0.13625000000000001</v>
      </c>
      <c r="I7707" s="20">
        <f t="shared" si="722"/>
        <v>1</v>
      </c>
      <c r="J7707" s="102">
        <f t="shared" si="723"/>
        <v>1.0038688658114438E-3</v>
      </c>
      <c r="K7707" s="102">
        <f t="shared" si="724"/>
        <v>7.3678448866894954E-3</v>
      </c>
      <c r="L7707" s="96">
        <f t="shared" si="725"/>
        <v>9.8600000000000007E-3</v>
      </c>
    </row>
    <row r="7708" spans="1:12" ht="13.95" customHeight="1" x14ac:dyDescent="0.3">
      <c r="A7708" s="94">
        <v>45199</v>
      </c>
      <c r="B7708" s="57" t="s">
        <v>182</v>
      </c>
      <c r="C7708" s="57" t="s">
        <v>115</v>
      </c>
      <c r="D7708" s="19" t="str">
        <f t="shared" si="720"/>
        <v>Defensives</v>
      </c>
      <c r="E7708" s="19" t="str">
        <f t="shared" si="721"/>
        <v>Defensives</v>
      </c>
      <c r="F7708" s="100">
        <v>1.018E-2</v>
      </c>
      <c r="G7708" s="101">
        <v>10.49</v>
      </c>
      <c r="H7708" s="98">
        <v>0.13697999999999999</v>
      </c>
      <c r="I7708" s="20">
        <f t="shared" si="722"/>
        <v>1</v>
      </c>
      <c r="J7708" s="102">
        <f t="shared" si="723"/>
        <v>9.7044804575786457E-4</v>
      </c>
      <c r="K7708" s="102">
        <f t="shared" si="724"/>
        <v>7.0845966254771834E-3</v>
      </c>
      <c r="L7708" s="96">
        <f t="shared" si="725"/>
        <v>1.018E-2</v>
      </c>
    </row>
    <row r="7709" spans="1:12" ht="13.95" customHeight="1" x14ac:dyDescent="0.3">
      <c r="A7709" s="94">
        <v>45230</v>
      </c>
      <c r="B7709" s="57" t="s">
        <v>182</v>
      </c>
      <c r="C7709" s="57" t="s">
        <v>115</v>
      </c>
      <c r="D7709" s="19" t="str">
        <f t="shared" si="720"/>
        <v>Defensives</v>
      </c>
      <c r="E7709" s="19" t="str">
        <f t="shared" si="721"/>
        <v>Defensives</v>
      </c>
      <c r="F7709" s="100">
        <v>1.0030000000000001E-2</v>
      </c>
      <c r="G7709" s="101">
        <v>9.798</v>
      </c>
      <c r="H7709" s="98">
        <v>0.13972999999999999</v>
      </c>
      <c r="I7709" s="20">
        <f t="shared" si="722"/>
        <v>1</v>
      </c>
      <c r="J7709" s="102">
        <f t="shared" si="723"/>
        <v>1.0236783016942233E-3</v>
      </c>
      <c r="K7709" s="102">
        <f t="shared" si="724"/>
        <v>7.3261168088042889E-3</v>
      </c>
      <c r="L7709" s="96">
        <f t="shared" si="725"/>
        <v>1.0030000000000001E-2</v>
      </c>
    </row>
    <row r="7710" spans="1:12" ht="13.95" customHeight="1" x14ac:dyDescent="0.3">
      <c r="A7710" s="94">
        <v>45260</v>
      </c>
      <c r="B7710" s="57" t="s">
        <v>182</v>
      </c>
      <c r="C7710" s="57" t="s">
        <v>115</v>
      </c>
      <c r="D7710" s="19" t="str">
        <f t="shared" si="720"/>
        <v>Defensives</v>
      </c>
      <c r="E7710" s="19" t="str">
        <f t="shared" si="721"/>
        <v>Defensives</v>
      </c>
      <c r="F7710" s="100">
        <v>1.043E-2</v>
      </c>
      <c r="G7710" s="101">
        <v>11.021000000000001</v>
      </c>
      <c r="H7710" s="98">
        <v>0.14282</v>
      </c>
      <c r="I7710" s="20">
        <f t="shared" si="722"/>
        <v>1</v>
      </c>
      <c r="J7710" s="102">
        <f t="shared" si="723"/>
        <v>9.4637510207785133E-4</v>
      </c>
      <c r="K7710" s="102">
        <f t="shared" si="724"/>
        <v>6.6263485651719039E-3</v>
      </c>
      <c r="L7710" s="96">
        <f t="shared" si="725"/>
        <v>1.043E-2</v>
      </c>
    </row>
    <row r="7711" spans="1:12" ht="13.95" customHeight="1" x14ac:dyDescent="0.3">
      <c r="A7711" s="94">
        <v>45291</v>
      </c>
      <c r="B7711" s="57" t="s">
        <v>182</v>
      </c>
      <c r="C7711" s="57" t="s">
        <v>115</v>
      </c>
      <c r="D7711" s="19" t="str">
        <f t="shared" si="720"/>
        <v>Defensives</v>
      </c>
      <c r="E7711" s="19" t="str">
        <f t="shared" si="721"/>
        <v>Defensives</v>
      </c>
      <c r="F7711" s="100">
        <v>1.12E-2</v>
      </c>
      <c r="G7711" s="101">
        <v>11.923</v>
      </c>
      <c r="H7711" s="98">
        <v>0.13674</v>
      </c>
      <c r="I7711" s="20">
        <f t="shared" si="722"/>
        <v>1</v>
      </c>
      <c r="J7711" s="102">
        <f t="shared" si="723"/>
        <v>9.3936089910257481E-4</v>
      </c>
      <c r="K7711" s="102">
        <f t="shared" si="724"/>
        <v>6.8696862593430946E-3</v>
      </c>
      <c r="L7711" s="96">
        <f t="shared" si="725"/>
        <v>1.12E-2</v>
      </c>
    </row>
    <row r="7712" spans="1:12" ht="13.95" customHeight="1" x14ac:dyDescent="0.3">
      <c r="A7712" s="94">
        <v>45322</v>
      </c>
      <c r="B7712" s="57" t="s">
        <v>182</v>
      </c>
      <c r="C7712" s="57" t="s">
        <v>115</v>
      </c>
      <c r="D7712" s="19" t="str">
        <f t="shared" si="720"/>
        <v>Defensives</v>
      </c>
      <c r="E7712" s="19" t="str">
        <f t="shared" si="721"/>
        <v>Defensives</v>
      </c>
      <c r="F7712" s="100">
        <v>1.231E-2</v>
      </c>
      <c r="G7712" s="101">
        <v>12.429</v>
      </c>
      <c r="H7712" s="98">
        <v>0.13486999999999999</v>
      </c>
      <c r="I7712" s="20">
        <f t="shared" si="722"/>
        <v>1</v>
      </c>
      <c r="J7712" s="102">
        <f t="shared" si="723"/>
        <v>9.9042561750744217E-4</v>
      </c>
      <c r="K7712" s="102">
        <f t="shared" si="724"/>
        <v>7.3435576296243957E-3</v>
      </c>
      <c r="L7712" s="96">
        <f t="shared" si="725"/>
        <v>1.231E-2</v>
      </c>
    </row>
    <row r="7713" spans="1:12" ht="13.95" customHeight="1" x14ac:dyDescent="0.3">
      <c r="A7713" s="94">
        <v>45351</v>
      </c>
      <c r="B7713" s="57" t="s">
        <v>182</v>
      </c>
      <c r="C7713" s="57" t="s">
        <v>115</v>
      </c>
      <c r="D7713" s="19" t="str">
        <f t="shared" si="720"/>
        <v>Defensives</v>
      </c>
      <c r="E7713" s="19" t="str">
        <f t="shared" si="721"/>
        <v>Defensives</v>
      </c>
      <c r="F7713" s="100">
        <v>1.2279999999999999E-2</v>
      </c>
      <c r="G7713" s="101">
        <v>12.228</v>
      </c>
      <c r="H7713" s="98">
        <v>0.13489000000000001</v>
      </c>
      <c r="I7713" s="20">
        <f t="shared" si="722"/>
        <v>1</v>
      </c>
      <c r="J7713" s="102">
        <f t="shared" si="723"/>
        <v>1.0042525351651947E-3</v>
      </c>
      <c r="K7713" s="102">
        <f t="shared" si="724"/>
        <v>7.4449739429549603E-3</v>
      </c>
      <c r="L7713" s="96">
        <f t="shared" si="725"/>
        <v>1.2279999999999999E-2</v>
      </c>
    </row>
    <row r="7714" spans="1:12" ht="13.95" customHeight="1" x14ac:dyDescent="0.3">
      <c r="A7714" s="94">
        <v>45382</v>
      </c>
      <c r="B7714" s="57" t="s">
        <v>182</v>
      </c>
      <c r="C7714" s="57" t="s">
        <v>115</v>
      </c>
      <c r="D7714" s="19" t="str">
        <f t="shared" si="720"/>
        <v>Defensives</v>
      </c>
      <c r="E7714" s="19" t="str">
        <f t="shared" si="721"/>
        <v>Defensives</v>
      </c>
      <c r="F7714" s="100">
        <v>1.333E-2</v>
      </c>
      <c r="G7714" s="101">
        <v>12.942</v>
      </c>
      <c r="H7714" s="98">
        <v>0.14099</v>
      </c>
      <c r="I7714" s="20">
        <f t="shared" si="722"/>
        <v>1</v>
      </c>
      <c r="J7714" s="102">
        <f t="shared" si="723"/>
        <v>1.0299799103693401E-3</v>
      </c>
      <c r="K7714" s="102">
        <f t="shared" si="724"/>
        <v>7.3053401685888369E-3</v>
      </c>
      <c r="L7714" s="96">
        <f t="shared" si="725"/>
        <v>1.333E-2</v>
      </c>
    </row>
    <row r="7715" spans="1:12" ht="13.95" customHeight="1" x14ac:dyDescent="0.3">
      <c r="A7715" s="94">
        <v>45412</v>
      </c>
      <c r="B7715" s="57" t="s">
        <v>182</v>
      </c>
      <c r="C7715" s="57" t="s">
        <v>115</v>
      </c>
      <c r="D7715" s="19" t="str">
        <f t="shared" si="720"/>
        <v>Defensives</v>
      </c>
      <c r="E7715" s="19" t="str">
        <f t="shared" si="721"/>
        <v>Defensives</v>
      </c>
      <c r="F7715" s="100">
        <v>1.304E-2</v>
      </c>
      <c r="G7715" s="101">
        <v>12.282</v>
      </c>
      <c r="H7715" s="98">
        <v>0.14088000000000001</v>
      </c>
      <c r="I7715" s="20">
        <f t="shared" si="722"/>
        <v>1</v>
      </c>
      <c r="J7715" s="102">
        <f t="shared" si="723"/>
        <v>1.0617163328448134E-3</v>
      </c>
      <c r="K7715" s="102">
        <f t="shared" si="724"/>
        <v>7.5363169565929398E-3</v>
      </c>
      <c r="L7715" s="96">
        <f t="shared" si="725"/>
        <v>1.304E-2</v>
      </c>
    </row>
    <row r="7716" spans="1:12" ht="13.95" customHeight="1" x14ac:dyDescent="0.3">
      <c r="A7716" s="94">
        <v>45443</v>
      </c>
      <c r="B7716" s="57" t="s">
        <v>182</v>
      </c>
      <c r="C7716" s="57" t="s">
        <v>115</v>
      </c>
      <c r="D7716" s="19" t="str">
        <f t="shared" si="720"/>
        <v>Defensives</v>
      </c>
      <c r="E7716" s="19" t="str">
        <f t="shared" si="721"/>
        <v>Defensives</v>
      </c>
      <c r="F7716" s="100">
        <v>1.242E-2</v>
      </c>
      <c r="G7716" s="101">
        <v>11.144</v>
      </c>
      <c r="H7716" s="98">
        <v>0.13869000000000001</v>
      </c>
      <c r="I7716" s="20">
        <f t="shared" si="722"/>
        <v>1</v>
      </c>
      <c r="J7716" s="102">
        <f t="shared" si="723"/>
        <v>1.1145010768126345E-3</v>
      </c>
      <c r="K7716" s="102">
        <f t="shared" si="724"/>
        <v>8.0359151835938739E-3</v>
      </c>
      <c r="L7716" s="96">
        <f t="shared" si="725"/>
        <v>1.242E-2</v>
      </c>
    </row>
    <row r="7717" spans="1:12" ht="13.95" customHeight="1" x14ac:dyDescent="0.3">
      <c r="A7717" s="94">
        <v>45473</v>
      </c>
      <c r="B7717" s="57" t="s">
        <v>182</v>
      </c>
      <c r="C7717" s="57" t="s">
        <v>115</v>
      </c>
      <c r="D7717" s="19" t="str">
        <f t="shared" si="720"/>
        <v>Defensives</v>
      </c>
      <c r="E7717" s="19" t="str">
        <f t="shared" si="721"/>
        <v>Defensives</v>
      </c>
      <c r="F7717" s="100">
        <v>1.252E-2</v>
      </c>
      <c r="G7717" s="101">
        <v>11.25</v>
      </c>
      <c r="H7717" s="98">
        <v>0.1381</v>
      </c>
      <c r="I7717" s="20">
        <f t="shared" si="722"/>
        <v>1</v>
      </c>
      <c r="J7717" s="102">
        <f t="shared" si="723"/>
        <v>1.112888888888889E-3</v>
      </c>
      <c r="K7717" s="102">
        <f t="shared" si="724"/>
        <v>8.0585726928956471E-3</v>
      </c>
      <c r="L7717" s="96">
        <f t="shared" si="725"/>
        <v>1.252E-2</v>
      </c>
    </row>
    <row r="7718" spans="1:12" ht="13.95" customHeight="1" x14ac:dyDescent="0.3">
      <c r="A7718" s="94">
        <v>45504</v>
      </c>
      <c r="B7718" s="57" t="s">
        <v>182</v>
      </c>
      <c r="C7718" s="57" t="s">
        <v>115</v>
      </c>
      <c r="D7718" s="19" t="str">
        <f t="shared" si="720"/>
        <v>Defensives</v>
      </c>
      <c r="E7718" s="19" t="str">
        <f t="shared" si="721"/>
        <v>Defensives</v>
      </c>
      <c r="F7718" s="100">
        <v>2.2190000000000001E-2</v>
      </c>
      <c r="G7718" s="101">
        <v>14.253</v>
      </c>
      <c r="H7718" s="98">
        <v>0.13108</v>
      </c>
      <c r="I7718" s="20">
        <f t="shared" si="722"/>
        <v>1</v>
      </c>
      <c r="J7718" s="102">
        <f t="shared" si="723"/>
        <v>1.5568652213569074E-3</v>
      </c>
      <c r="K7718" s="102">
        <f t="shared" si="724"/>
        <v>1.1877214078096637E-2</v>
      </c>
      <c r="L7718" s="96">
        <f t="shared" si="725"/>
        <v>2.2190000000000001E-2</v>
      </c>
    </row>
    <row r="7719" spans="1:12" ht="13.95" customHeight="1" x14ac:dyDescent="0.3">
      <c r="A7719" s="94">
        <v>45535</v>
      </c>
      <c r="B7719" s="57" t="s">
        <v>182</v>
      </c>
      <c r="C7719" s="57" t="s">
        <v>115</v>
      </c>
      <c r="D7719" s="19" t="str">
        <f t="shared" si="720"/>
        <v>Defensives</v>
      </c>
      <c r="E7719" s="19" t="str">
        <f t="shared" si="721"/>
        <v>Defensives</v>
      </c>
      <c r="F7719" s="100">
        <v>2.8840000000000001E-2</v>
      </c>
      <c r="G7719" s="101">
        <v>14.577</v>
      </c>
      <c r="H7719" s="98">
        <v>0.13188</v>
      </c>
      <c r="I7719" s="20">
        <f t="shared" si="722"/>
        <v>1</v>
      </c>
      <c r="J7719" s="102">
        <f t="shared" si="723"/>
        <v>1.9784592165740553E-3</v>
      </c>
      <c r="K7719" s="102">
        <f t="shared" si="724"/>
        <v>1.5001965548787195E-2</v>
      </c>
      <c r="L7719" s="96">
        <f t="shared" si="725"/>
        <v>2.8840000000000001E-2</v>
      </c>
    </row>
    <row r="7720" spans="1:12" ht="13.95" customHeight="1" x14ac:dyDescent="0.3">
      <c r="A7720" s="94">
        <v>45565</v>
      </c>
      <c r="B7720" s="57" t="s">
        <v>182</v>
      </c>
      <c r="C7720" s="57" t="s">
        <v>115</v>
      </c>
      <c r="D7720" s="19" t="str">
        <f t="shared" si="720"/>
        <v>Defensives</v>
      </c>
      <c r="E7720" s="19" t="str">
        <f t="shared" si="721"/>
        <v>Defensives</v>
      </c>
      <c r="F7720" s="100">
        <v>2.8459999999999999E-2</v>
      </c>
      <c r="G7720" s="101">
        <v>13.845000000000001</v>
      </c>
      <c r="H7720" s="98">
        <v>0.13200000000000001</v>
      </c>
      <c r="I7720" s="20">
        <f t="shared" si="722"/>
        <v>1</v>
      </c>
      <c r="J7720" s="102">
        <f t="shared" si="723"/>
        <v>2.0556157457565908E-3</v>
      </c>
      <c r="K7720" s="102">
        <f t="shared" si="724"/>
        <v>1.557284655876205E-2</v>
      </c>
      <c r="L7720" s="96">
        <f t="shared" si="725"/>
        <v>2.8459999999999999E-2</v>
      </c>
    </row>
    <row r="7721" spans="1:12" ht="13.95" customHeight="1" x14ac:dyDescent="0.3">
      <c r="A7721" s="94">
        <v>45596</v>
      </c>
      <c r="B7721" s="57" t="s">
        <v>182</v>
      </c>
      <c r="C7721" s="57" t="s">
        <v>115</v>
      </c>
      <c r="D7721" s="19" t="str">
        <f t="shared" si="720"/>
        <v>Defensives</v>
      </c>
      <c r="E7721" s="19" t="str">
        <f t="shared" si="721"/>
        <v>Defensives</v>
      </c>
      <c r="F7721" s="100">
        <v>2.945E-2</v>
      </c>
      <c r="G7721" s="101">
        <v>13.96</v>
      </c>
      <c r="H7721" s="98">
        <v>0.12939999999999999</v>
      </c>
      <c r="I7721" s="20">
        <f t="shared" si="722"/>
        <v>1</v>
      </c>
      <c r="J7721" s="102">
        <f t="shared" si="723"/>
        <v>2.1095988538681948E-3</v>
      </c>
      <c r="K7721" s="102">
        <f t="shared" si="724"/>
        <v>1.6302927773324535E-2</v>
      </c>
      <c r="L7721" s="96">
        <f t="shared" si="725"/>
        <v>2.945E-2</v>
      </c>
    </row>
    <row r="7722" spans="1:12" ht="13.95" customHeight="1" x14ac:dyDescent="0.3">
      <c r="A7722" s="94">
        <v>45626</v>
      </c>
      <c r="B7722" s="57" t="s">
        <v>182</v>
      </c>
      <c r="C7722" s="57" t="s">
        <v>115</v>
      </c>
      <c r="D7722" s="19" t="str">
        <f t="shared" si="720"/>
        <v>Defensives</v>
      </c>
      <c r="E7722" s="19" t="str">
        <f t="shared" si="721"/>
        <v>Defensives</v>
      </c>
      <c r="F7722" s="100">
        <v>3.0779999999999998E-2</v>
      </c>
      <c r="G7722" s="101">
        <v>13.823</v>
      </c>
      <c r="H7722" s="98">
        <v>0.12909999999999999</v>
      </c>
      <c r="I7722" s="20">
        <f t="shared" si="722"/>
        <v>1</v>
      </c>
      <c r="J7722" s="102">
        <f t="shared" si="723"/>
        <v>2.2267235766476163E-3</v>
      </c>
      <c r="K7722" s="102">
        <f t="shared" si="724"/>
        <v>1.7248052491461011E-2</v>
      </c>
      <c r="L7722" s="96">
        <f t="shared" si="725"/>
        <v>3.0779999999999998E-2</v>
      </c>
    </row>
    <row r="7723" spans="1:12" ht="13.95" customHeight="1" x14ac:dyDescent="0.3">
      <c r="A7723" s="94">
        <v>45657</v>
      </c>
      <c r="B7723" s="57" t="s">
        <v>182</v>
      </c>
      <c r="C7723" s="57" t="s">
        <v>115</v>
      </c>
      <c r="D7723" s="19" t="str">
        <f t="shared" si="720"/>
        <v>Defensives</v>
      </c>
      <c r="E7723" s="19" t="str">
        <f t="shared" si="721"/>
        <v>Defensives</v>
      </c>
      <c r="F7723" s="100">
        <v>3.1140000000000001E-2</v>
      </c>
      <c r="G7723" s="101">
        <v>12.504</v>
      </c>
      <c r="H7723" s="98">
        <v>0.1239</v>
      </c>
      <c r="I7723" s="20">
        <f t="shared" si="722"/>
        <v>1</v>
      </c>
      <c r="J7723" s="102">
        <f t="shared" si="723"/>
        <v>2.4904030710172745E-3</v>
      </c>
      <c r="K7723" s="102">
        <f t="shared" si="724"/>
        <v>2.0100105496507464E-2</v>
      </c>
      <c r="L7723" s="96">
        <f t="shared" si="725"/>
        <v>3.1140000000000001E-2</v>
      </c>
    </row>
    <row r="7724" spans="1:12" ht="13.95" customHeight="1" x14ac:dyDescent="0.3">
      <c r="A7724" s="94">
        <v>45688</v>
      </c>
      <c r="B7724" s="57" t="s">
        <v>182</v>
      </c>
      <c r="C7724" s="57" t="s">
        <v>115</v>
      </c>
      <c r="D7724" s="19" t="str">
        <f t="shared" si="720"/>
        <v>Defensives</v>
      </c>
      <c r="E7724" s="19" t="str">
        <f t="shared" si="721"/>
        <v>Defensives</v>
      </c>
      <c r="F7724" s="100">
        <v>3.1489999999999997E-2</v>
      </c>
      <c r="G7724" s="101">
        <v>12.94</v>
      </c>
      <c r="H7724" s="98">
        <v>0.12173</v>
      </c>
      <c r="I7724" s="20">
        <f t="shared" si="722"/>
        <v>1</v>
      </c>
      <c r="J7724" s="102">
        <f t="shared" si="723"/>
        <v>2.4335394126738792E-3</v>
      </c>
      <c r="K7724" s="102">
        <f t="shared" si="724"/>
        <v>1.9991287379231736E-2</v>
      </c>
      <c r="L7724" s="96">
        <f t="shared" si="725"/>
        <v>3.1489999999999997E-2</v>
      </c>
    </row>
    <row r="7725" spans="1:12" ht="13.95" customHeight="1" x14ac:dyDescent="0.3">
      <c r="A7725" s="94">
        <v>45716</v>
      </c>
      <c r="B7725" s="57" t="s">
        <v>182</v>
      </c>
      <c r="C7725" s="57" t="s">
        <v>115</v>
      </c>
      <c r="D7725" s="19" t="str">
        <f t="shared" si="720"/>
        <v>Defensives</v>
      </c>
      <c r="E7725" s="19" t="str">
        <f t="shared" si="721"/>
        <v>Defensives</v>
      </c>
      <c r="F7725" s="100">
        <v>3.2710000000000003E-2</v>
      </c>
      <c r="G7725" s="101">
        <v>13.192</v>
      </c>
      <c r="H7725" s="98">
        <v>0.12196</v>
      </c>
      <c r="I7725" s="20">
        <f t="shared" si="722"/>
        <v>1</v>
      </c>
      <c r="J7725" s="102">
        <f t="shared" si="723"/>
        <v>2.4795330503335359E-3</v>
      </c>
      <c r="K7725" s="102">
        <f t="shared" si="724"/>
        <v>2.0330707201816463E-2</v>
      </c>
      <c r="L7725" s="96">
        <f t="shared" si="725"/>
        <v>3.2710000000000003E-2</v>
      </c>
    </row>
    <row r="7726" spans="1:12" ht="13.95" customHeight="1" x14ac:dyDescent="0.3">
      <c r="A7726" s="94">
        <v>45747</v>
      </c>
      <c r="B7726" s="57" t="s">
        <v>182</v>
      </c>
      <c r="C7726" s="57" t="s">
        <v>115</v>
      </c>
      <c r="D7726" s="19" t="str">
        <f t="shared" si="720"/>
        <v>Defensives</v>
      </c>
      <c r="E7726" s="19" t="str">
        <f t="shared" si="721"/>
        <v>Defensives</v>
      </c>
      <c r="F7726" s="100">
        <v>3.338E-2</v>
      </c>
      <c r="G7726" s="101">
        <v>13.9</v>
      </c>
      <c r="H7726" s="98">
        <v>0.12225999999999999</v>
      </c>
      <c r="I7726" s="20">
        <f t="shared" si="722"/>
        <v>1</v>
      </c>
      <c r="J7726" s="102">
        <f t="shared" si="723"/>
        <v>2.4014388489208634E-3</v>
      </c>
      <c r="K7726" s="102">
        <f t="shared" si="724"/>
        <v>1.9642064852943428E-2</v>
      </c>
      <c r="L7726" s="96">
        <f t="shared" si="725"/>
        <v>3.338E-2</v>
      </c>
    </row>
    <row r="7727" spans="1:12" ht="13.95" customHeight="1" x14ac:dyDescent="0.3">
      <c r="A7727" s="94">
        <v>45777</v>
      </c>
      <c r="B7727" s="57" t="s">
        <v>182</v>
      </c>
      <c r="C7727" s="57" t="s">
        <v>115</v>
      </c>
      <c r="D7727" s="19" t="str">
        <f t="shared" si="720"/>
        <v>Defensives</v>
      </c>
      <c r="E7727" s="19" t="str">
        <f t="shared" si="721"/>
        <v>Defensives</v>
      </c>
      <c r="F7727" s="100">
        <v>3.6220000000000002E-2</v>
      </c>
      <c r="G7727" s="101">
        <v>14.366</v>
      </c>
      <c r="H7727" s="98">
        <v>0.13019</v>
      </c>
      <c r="I7727" s="20">
        <f t="shared" si="722"/>
        <v>1</v>
      </c>
      <c r="J7727" s="102">
        <f t="shared" si="723"/>
        <v>2.5212306835584019E-3</v>
      </c>
      <c r="K7727" s="102">
        <f t="shared" si="724"/>
        <v>1.9365778351320393E-2</v>
      </c>
      <c r="L7727" s="96">
        <f t="shared" si="725"/>
        <v>3.6220000000000002E-2</v>
      </c>
    </row>
    <row r="7728" spans="1:12" ht="13.95" customHeight="1" x14ac:dyDescent="0.3">
      <c r="A7728" s="94">
        <v>45808</v>
      </c>
      <c r="B7728" s="57" t="s">
        <v>182</v>
      </c>
      <c r="C7728" s="57" t="s">
        <v>115</v>
      </c>
      <c r="D7728" s="19" t="str">
        <f t="shared" si="720"/>
        <v>Defensives</v>
      </c>
      <c r="E7728" s="19" t="str">
        <f t="shared" si="721"/>
        <v>Defensives</v>
      </c>
      <c r="F7728" s="100">
        <v>3.6900000000000002E-2</v>
      </c>
      <c r="G7728" s="101">
        <v>14.377000000000001</v>
      </c>
      <c r="H7728" s="98">
        <v>0.13200999999999999</v>
      </c>
      <c r="I7728" s="20">
        <f t="shared" si="722"/>
        <v>1</v>
      </c>
      <c r="J7728" s="102">
        <f t="shared" si="723"/>
        <v>2.5665994296445714E-3</v>
      </c>
      <c r="K7728" s="102">
        <f t="shared" si="724"/>
        <v>1.9442462159264991E-2</v>
      </c>
      <c r="L7728" s="96">
        <f t="shared" si="725"/>
        <v>3.6900000000000002E-2</v>
      </c>
    </row>
    <row r="7729" spans="1:12" ht="13.95" customHeight="1" x14ac:dyDescent="0.3">
      <c r="A7729" s="94">
        <v>45838</v>
      </c>
      <c r="B7729" s="57" t="s">
        <v>182</v>
      </c>
      <c r="C7729" s="57" t="s">
        <v>115</v>
      </c>
      <c r="D7729" s="19" t="str">
        <f t="shared" si="720"/>
        <v>Defensives</v>
      </c>
      <c r="E7729" s="19" t="str">
        <f t="shared" si="721"/>
        <v>Defensives</v>
      </c>
      <c r="F7729" s="100">
        <v>3.798E-2</v>
      </c>
      <c r="G7729" s="101">
        <v>14.326000000000001</v>
      </c>
      <c r="H7729" s="98">
        <v>0.13361999999999999</v>
      </c>
      <c r="I7729" s="20">
        <f t="shared" si="722"/>
        <v>1</v>
      </c>
      <c r="J7729" s="102">
        <f t="shared" si="723"/>
        <v>2.651123830797152E-3</v>
      </c>
      <c r="K7729" s="102">
        <f t="shared" si="724"/>
        <v>1.9840771073171323E-2</v>
      </c>
      <c r="L7729" s="96">
        <f t="shared" si="725"/>
        <v>3.798E-2</v>
      </c>
    </row>
    <row r="7730" spans="1:12" ht="13.95" customHeight="1" x14ac:dyDescent="0.3">
      <c r="A7730" s="94">
        <v>45869</v>
      </c>
      <c r="B7730" s="57" t="s">
        <v>182</v>
      </c>
      <c r="C7730" s="57" t="s">
        <v>115</v>
      </c>
      <c r="D7730" s="19" t="str">
        <f t="shared" si="720"/>
        <v>Defensives</v>
      </c>
      <c r="E7730" s="19" t="str">
        <f t="shared" si="721"/>
        <v>Defensives</v>
      </c>
      <c r="F7730" s="100">
        <v>3.6049999999999999E-2</v>
      </c>
      <c r="G7730" s="101">
        <v>12.645</v>
      </c>
      <c r="H7730" s="98">
        <v>0.13253000000000001</v>
      </c>
      <c r="I7730" s="20">
        <f t="shared" si="722"/>
        <v>1</v>
      </c>
      <c r="J7730" s="102">
        <f t="shared" si="723"/>
        <v>2.8509292210359828E-3</v>
      </c>
      <c r="K7730" s="102">
        <f t="shared" si="724"/>
        <v>2.1511576405613693E-2</v>
      </c>
      <c r="L7730" s="96">
        <f t="shared" si="725"/>
        <v>3.6049999999999999E-2</v>
      </c>
    </row>
    <row r="7731" spans="1:12" ht="13.95" customHeight="1" x14ac:dyDescent="0.3">
      <c r="A7731" s="94">
        <v>45900</v>
      </c>
      <c r="B7731" s="57" t="s">
        <v>182</v>
      </c>
      <c r="C7731" s="57" t="s">
        <v>115</v>
      </c>
      <c r="D7731" s="19" t="str">
        <f t="shared" si="720"/>
        <v>Defensives</v>
      </c>
      <c r="E7731" s="19" t="str">
        <f t="shared" si="721"/>
        <v>Defensives</v>
      </c>
      <c r="F7731" s="100">
        <v>3.4200000000000001E-2</v>
      </c>
      <c r="G7731" s="101">
        <v>13.609</v>
      </c>
      <c r="H7731" s="98">
        <v>0.13947999999999999</v>
      </c>
      <c r="I7731" s="20">
        <f t="shared" si="722"/>
        <v>1</v>
      </c>
      <c r="J7731" s="102">
        <f t="shared" si="723"/>
        <v>2.5130428392975239E-3</v>
      </c>
      <c r="K7731" s="102">
        <f t="shared" si="724"/>
        <v>1.8017227124301146E-2</v>
      </c>
      <c r="L7731" s="96">
        <f t="shared" si="725"/>
        <v>3.4200000000000001E-2</v>
      </c>
    </row>
    <row r="7732" spans="1:12" ht="13.95" customHeight="1" x14ac:dyDescent="0.3">
      <c r="A7732" s="94">
        <v>45930</v>
      </c>
      <c r="B7732" s="57" t="s">
        <v>182</v>
      </c>
      <c r="C7732" s="57" t="s">
        <v>115</v>
      </c>
      <c r="D7732" s="19" t="str">
        <f t="shared" si="720"/>
        <v>Defensives</v>
      </c>
      <c r="E7732" s="19" t="str">
        <f t="shared" si="721"/>
        <v>Defensives</v>
      </c>
      <c r="F7732" s="100">
        <v>3.5869999999999999E-2</v>
      </c>
      <c r="G7732" s="101">
        <v>13.705</v>
      </c>
      <c r="H7732" s="98">
        <v>0.14888000000000001</v>
      </c>
      <c r="I7732" s="20">
        <f t="shared" si="722"/>
        <v>1</v>
      </c>
      <c r="J7732" s="102">
        <f t="shared" si="723"/>
        <v>2.6172929587741701E-3</v>
      </c>
      <c r="K7732" s="102">
        <f t="shared" si="724"/>
        <v>1.7579882850444453E-2</v>
      </c>
      <c r="L7732" s="96">
        <f t="shared" si="725"/>
        <v>3.5869999999999999E-2</v>
      </c>
    </row>
    <row r="7733" spans="1:12" ht="13.95" customHeight="1" x14ac:dyDescent="0.3">
      <c r="A7733" s="94">
        <v>45961</v>
      </c>
      <c r="B7733" s="57" t="s">
        <v>182</v>
      </c>
      <c r="C7733" s="57" t="s">
        <v>115</v>
      </c>
      <c r="D7733" s="19" t="str">
        <f t="shared" si="720"/>
        <v>Defensives</v>
      </c>
      <c r="E7733" s="19" t="str">
        <f t="shared" si="721"/>
        <v>Defensives</v>
      </c>
      <c r="F7733" s="100">
        <v>3.5000000000000003E-2</v>
      </c>
      <c r="G7733" s="101">
        <v>13.374000000000001</v>
      </c>
      <c r="H7733" s="98">
        <v>0.14892</v>
      </c>
      <c r="I7733" s="20">
        <f t="shared" si="722"/>
        <v>1</v>
      </c>
      <c r="J7733" s="102">
        <f t="shared" si="723"/>
        <v>2.6170180948108272E-3</v>
      </c>
      <c r="K7733" s="102">
        <f t="shared" si="724"/>
        <v>1.7573315167948075E-2</v>
      </c>
      <c r="L7733" s="96">
        <f t="shared" si="725"/>
        <v>3.5000000000000003E-2</v>
      </c>
    </row>
    <row r="7734" spans="1:12" ht="13.95" customHeight="1" x14ac:dyDescent="0.3">
      <c r="A7734" s="94">
        <v>45991</v>
      </c>
      <c r="B7734" s="57" t="s">
        <v>182</v>
      </c>
      <c r="C7734" s="57" t="s">
        <v>115</v>
      </c>
      <c r="D7734" s="19" t="str">
        <f t="shared" si="720"/>
        <v>Defensives</v>
      </c>
      <c r="E7734" s="19" t="str">
        <f t="shared" si="721"/>
        <v>Defensives</v>
      </c>
      <c r="F7734" s="100">
        <v>3.5150000000000001E-2</v>
      </c>
      <c r="G7734" s="101">
        <v>13.686</v>
      </c>
      <c r="H7734" s="98">
        <v>0.15221999999999999</v>
      </c>
      <c r="I7734" s="20">
        <f t="shared" si="722"/>
        <v>1</v>
      </c>
      <c r="J7734" s="102">
        <f t="shared" si="723"/>
        <v>2.5683179891860296E-3</v>
      </c>
      <c r="K7734" s="102">
        <f t="shared" si="724"/>
        <v>1.6872408285284652E-2</v>
      </c>
      <c r="L7734" s="96">
        <f t="shared" si="725"/>
        <v>3.5150000000000001E-2</v>
      </c>
    </row>
    <row r="7735" spans="1:12" ht="13.95" customHeight="1" x14ac:dyDescent="0.3">
      <c r="A7735" s="94">
        <v>46022</v>
      </c>
      <c r="B7735" s="57" t="s">
        <v>182</v>
      </c>
      <c r="C7735" s="57" t="s">
        <v>115</v>
      </c>
      <c r="D7735" s="19" t="str">
        <f t="shared" si="720"/>
        <v>Defensives</v>
      </c>
      <c r="E7735" s="19" t="str">
        <f t="shared" si="721"/>
        <v>Defensives</v>
      </c>
      <c r="F7735" s="100">
        <v>3.4720000000000001E-2</v>
      </c>
      <c r="G7735" s="101">
        <v>12.847</v>
      </c>
      <c r="H7735" s="98">
        <v>0.15407000000000001</v>
      </c>
      <c r="I7735" s="20">
        <f t="shared" si="722"/>
        <v>1</v>
      </c>
      <c r="J7735" s="102">
        <f t="shared" si="723"/>
        <v>2.7025764769985213E-3</v>
      </c>
      <c r="K7735" s="102">
        <f t="shared" si="724"/>
        <v>1.7541224618670224E-2</v>
      </c>
      <c r="L7735" s="96">
        <f t="shared" si="725"/>
        <v>3.4720000000000001E-2</v>
      </c>
    </row>
    <row r="7736" spans="1:12" ht="13.95" customHeight="1" x14ac:dyDescent="0.3">
      <c r="A7736" s="94">
        <v>46053</v>
      </c>
      <c r="B7736" s="57" t="s">
        <v>182</v>
      </c>
      <c r="C7736" s="57" t="s">
        <v>115</v>
      </c>
      <c r="D7736" s="19" t="str">
        <f t="shared" si="720"/>
        <v>Defensives</v>
      </c>
      <c r="E7736" s="19" t="str">
        <f t="shared" si="721"/>
        <v>Defensives</v>
      </c>
      <c r="F7736" s="100">
        <v>3.3250000000000002E-2</v>
      </c>
      <c r="G7736" s="101">
        <v>13.621</v>
      </c>
      <c r="H7736" s="98">
        <v>0.15089</v>
      </c>
      <c r="I7736" s="20">
        <f t="shared" si="722"/>
        <v>1</v>
      </c>
      <c r="J7736" s="102">
        <f t="shared" si="723"/>
        <v>2.4410836208795242E-3</v>
      </c>
      <c r="K7736" s="102">
        <f t="shared" si="724"/>
        <v>1.6177901921131447E-2</v>
      </c>
      <c r="L7736" s="96">
        <f t="shared" si="725"/>
        <v>3.3250000000000002E-2</v>
      </c>
    </row>
    <row r="7737" spans="1:12" ht="13.95" customHeight="1" x14ac:dyDescent="0.3">
      <c r="A7737" s="94">
        <v>46081</v>
      </c>
      <c r="B7737" s="57" t="s">
        <v>182</v>
      </c>
      <c r="C7737" s="57" t="s">
        <v>115</v>
      </c>
      <c r="D7737" s="19" t="str">
        <f t="shared" si="720"/>
        <v>Defensives</v>
      </c>
      <c r="E7737" s="19" t="str">
        <f t="shared" si="721"/>
        <v>Defensives</v>
      </c>
      <c r="F7737" s="100">
        <v>3.483E-2</v>
      </c>
      <c r="G7737" s="101">
        <v>14.603999999999999</v>
      </c>
      <c r="H7737" s="98">
        <v>0.15198999999999999</v>
      </c>
      <c r="I7737" s="20">
        <f t="shared" si="722"/>
        <v>1</v>
      </c>
      <c r="J7737" s="102">
        <f t="shared" si="723"/>
        <v>2.3849630238290879E-3</v>
      </c>
      <c r="K7737" s="102">
        <f t="shared" si="724"/>
        <v>1.569157855009598E-2</v>
      </c>
      <c r="L7737" s="96">
        <f t="shared" si="725"/>
        <v>3.483E-2</v>
      </c>
    </row>
    <row r="7738" spans="1:12" ht="13.95" customHeight="1" x14ac:dyDescent="0.3">
      <c r="A7738" s="94">
        <v>46112</v>
      </c>
      <c r="B7738" s="57" t="s">
        <v>182</v>
      </c>
      <c r="C7738" s="57" t="s">
        <v>115</v>
      </c>
      <c r="D7738" s="19" t="str">
        <f t="shared" si="720"/>
        <v>Defensives</v>
      </c>
      <c r="E7738" s="19" t="str">
        <f t="shared" si="721"/>
        <v>Defensives</v>
      </c>
      <c r="F7738" s="100">
        <v>3.6230000000000012E-2</v>
      </c>
      <c r="G7738" s="101">
        <v>14.739000000000001</v>
      </c>
      <c r="H7738" s="98">
        <v>0.15458</v>
      </c>
      <c r="I7738" s="20">
        <f t="shared" si="722"/>
        <v>1</v>
      </c>
      <c r="J7738" s="102">
        <f t="shared" si="723"/>
        <v>2.4581043490060389E-3</v>
      </c>
      <c r="K7738" s="102">
        <f t="shared" si="724"/>
        <v>1.5901826555867766E-2</v>
      </c>
      <c r="L7738" s="96">
        <f t="shared" si="725"/>
        <v>3.6230000000000012E-2</v>
      </c>
    </row>
    <row r="7739" spans="1:12" ht="13.95" customHeight="1" x14ac:dyDescent="0.3">
      <c r="A7739" s="94">
        <v>46142</v>
      </c>
      <c r="B7739" s="57" t="s">
        <v>182</v>
      </c>
      <c r="C7739" s="57" t="s">
        <v>115</v>
      </c>
      <c r="D7739" s="19" t="str">
        <f t="shared" si="720"/>
        <v>Defensives</v>
      </c>
      <c r="E7739" s="19" t="str">
        <f t="shared" si="721"/>
        <v>Defensives</v>
      </c>
      <c r="F7739" s="100">
        <v>3.6519999999999997E-2</v>
      </c>
      <c r="G7739" s="101">
        <v>14.58</v>
      </c>
      <c r="H7739" s="98">
        <v>0.15117</v>
      </c>
      <c r="I7739" s="20">
        <f t="shared" si="722"/>
        <v>1</v>
      </c>
      <c r="J7739" s="102">
        <f t="shared" si="723"/>
        <v>2.50480109739369E-3</v>
      </c>
      <c r="K7739" s="102">
        <f t="shared" si="724"/>
        <v>1.6569432409827941E-2</v>
      </c>
      <c r="L7739" s="96">
        <f t="shared" si="725"/>
        <v>3.6519999999999997E-2</v>
      </c>
    </row>
    <row r="7740" spans="1:12" ht="13.95" customHeight="1" x14ac:dyDescent="0.3">
      <c r="A7740" s="94">
        <v>46173</v>
      </c>
      <c r="B7740" s="57" t="s">
        <v>182</v>
      </c>
      <c r="C7740" s="57" t="s">
        <v>115</v>
      </c>
      <c r="D7740" s="19" t="str">
        <f t="shared" si="720"/>
        <v>Defensives</v>
      </c>
      <c r="E7740" s="19" t="str">
        <f t="shared" si="721"/>
        <v>Defensives</v>
      </c>
      <c r="F7740" s="100">
        <v>3.322E-2</v>
      </c>
      <c r="G7740" s="101">
        <v>12.406000000000001</v>
      </c>
      <c r="H7740" s="98">
        <v>0.15024999999999999</v>
      </c>
      <c r="I7740" s="20">
        <f t="shared" si="722"/>
        <v>1</v>
      </c>
      <c r="J7740" s="102">
        <f t="shared" si="723"/>
        <v>2.6777365790746411E-3</v>
      </c>
      <c r="K7740" s="102">
        <f t="shared" si="724"/>
        <v>1.7821874070380307E-2</v>
      </c>
      <c r="L7740" s="96">
        <f t="shared" si="725"/>
        <v>3.322E-2</v>
      </c>
    </row>
    <row r="7741" spans="1:12" ht="13.95" customHeight="1" x14ac:dyDescent="0.3">
      <c r="A7741" s="94">
        <v>46203</v>
      </c>
      <c r="B7741" s="57" t="s">
        <v>182</v>
      </c>
      <c r="C7741" s="57" t="s">
        <v>115</v>
      </c>
      <c r="D7741" s="19" t="str">
        <f t="shared" si="720"/>
        <v>Defensives</v>
      </c>
      <c r="E7741" s="19" t="str">
        <f t="shared" si="721"/>
        <v>Defensives</v>
      </c>
      <c r="F7741" s="100">
        <v>3.5589999999999997E-2</v>
      </c>
      <c r="G7741" s="101">
        <v>12.888</v>
      </c>
      <c r="H7741" s="98">
        <v>0.15629999999999999</v>
      </c>
      <c r="I7741" s="20">
        <f t="shared" si="722"/>
        <v>1</v>
      </c>
      <c r="J7741" s="102">
        <f t="shared" si="723"/>
        <v>2.7614835505896957E-3</v>
      </c>
      <c r="K7741" s="102">
        <f t="shared" si="724"/>
        <v>1.7667841014649365E-2</v>
      </c>
      <c r="L7741" s="96">
        <f t="shared" si="725"/>
        <v>3.5589999999999997E-2</v>
      </c>
    </row>
    <row r="7742" spans="1:12" ht="13.95" customHeight="1" x14ac:dyDescent="0.3">
      <c r="A7742" s="94">
        <v>46234</v>
      </c>
      <c r="B7742" s="57" t="s">
        <v>182</v>
      </c>
      <c r="C7742" s="57" t="s">
        <v>115</v>
      </c>
      <c r="D7742" s="19" t="str">
        <f t="shared" si="720"/>
        <v>Defensives</v>
      </c>
      <c r="E7742" s="19" t="str">
        <f t="shared" si="721"/>
        <v>Defensives</v>
      </c>
      <c r="F7742" s="100">
        <v>3.2140000000000002E-2</v>
      </c>
      <c r="G7742" s="101">
        <v>13.513</v>
      </c>
      <c r="H7742" s="98">
        <v>0.15387000000000001</v>
      </c>
      <c r="I7742" s="20">
        <f t="shared" si="722"/>
        <v>1</v>
      </c>
      <c r="J7742" s="102">
        <f t="shared" si="723"/>
        <v>2.3784503811144827E-3</v>
      </c>
      <c r="K7742" s="102">
        <f t="shared" si="724"/>
        <v>1.5457531559852359E-2</v>
      </c>
      <c r="L7742" s="96">
        <f t="shared" si="725"/>
        <v>3.2140000000000002E-2</v>
      </c>
    </row>
    <row r="7743" spans="1:12" ht="13.95" customHeight="1" x14ac:dyDescent="0.3">
      <c r="A7743" s="94">
        <v>46265</v>
      </c>
      <c r="B7743" s="57" t="s">
        <v>182</v>
      </c>
      <c r="C7743" s="57" t="s">
        <v>115</v>
      </c>
      <c r="D7743" s="19" t="str">
        <f t="shared" si="720"/>
        <v>Defensives</v>
      </c>
      <c r="E7743" s="19" t="str">
        <f t="shared" si="721"/>
        <v>Defensives</v>
      </c>
      <c r="F7743" s="100">
        <v>2.962E-2</v>
      </c>
      <c r="G7743" s="101">
        <v>11.488</v>
      </c>
      <c r="H7743" s="98">
        <v>0.15237000000000001</v>
      </c>
      <c r="I7743" s="20">
        <f t="shared" si="722"/>
        <v>1</v>
      </c>
      <c r="J7743" s="102">
        <f t="shared" si="723"/>
        <v>2.5783426183844014E-3</v>
      </c>
      <c r="K7743" s="102">
        <f t="shared" si="724"/>
        <v>1.6921589672405337E-2</v>
      </c>
      <c r="L7743" s="96">
        <f t="shared" si="725"/>
        <v>2.962E-2</v>
      </c>
    </row>
    <row r="7744" spans="1:12" ht="13.95" customHeight="1" x14ac:dyDescent="0.3">
      <c r="A7744" s="94">
        <v>46295</v>
      </c>
      <c r="B7744" s="57" t="s">
        <v>182</v>
      </c>
      <c r="C7744" s="57" t="s">
        <v>115</v>
      </c>
      <c r="D7744" s="19" t="str">
        <f t="shared" si="720"/>
        <v>Defensives</v>
      </c>
      <c r="E7744" s="19" t="str">
        <f t="shared" si="721"/>
        <v>Defensives</v>
      </c>
      <c r="F7744" s="100">
        <v>3.7019999999999997E-2</v>
      </c>
      <c r="G7744" s="101">
        <v>12.927</v>
      </c>
      <c r="H7744" s="98">
        <v>0.14743999999999999</v>
      </c>
      <c r="I7744" s="20">
        <f t="shared" si="722"/>
        <v>1</v>
      </c>
      <c r="J7744" s="102">
        <f t="shared" si="723"/>
        <v>2.8637734973311671E-3</v>
      </c>
      <c r="K7744" s="102">
        <f t="shared" si="724"/>
        <v>1.9423314550536946E-2</v>
      </c>
      <c r="L7744" s="96">
        <f t="shared" si="725"/>
        <v>3.7019999999999997E-2</v>
      </c>
    </row>
    <row r="7745" spans="1:12" ht="13.95" customHeight="1" x14ac:dyDescent="0.3">
      <c r="A7745" s="94">
        <v>44681</v>
      </c>
      <c r="B7745" s="57" t="s">
        <v>400</v>
      </c>
      <c r="C7745" s="57" t="s">
        <v>113</v>
      </c>
      <c r="D7745" s="19" t="str">
        <f t="shared" si="720"/>
        <v>Defensives</v>
      </c>
      <c r="E7745" s="19" t="str">
        <f t="shared" si="721"/>
        <v>Defensives</v>
      </c>
      <c r="F7745" s="100">
        <v>2.4099999999999998E-3</v>
      </c>
      <c r="G7745" s="101">
        <v>7.0270000000000001</v>
      </c>
      <c r="H7745" s="98">
        <v>0.32995999999999998</v>
      </c>
      <c r="I7745" s="20">
        <f t="shared" si="722"/>
        <v>1</v>
      </c>
      <c r="J7745" s="102">
        <f t="shared" si="723"/>
        <v>3.4296285754945206E-4</v>
      </c>
      <c r="K7745" s="102">
        <f t="shared" si="724"/>
        <v>1.0394073752862532E-3</v>
      </c>
      <c r="L7745" s="96">
        <f t="shared" si="725"/>
        <v>2.4099999999999998E-3</v>
      </c>
    </row>
    <row r="7746" spans="1:12" ht="13.95" customHeight="1" x14ac:dyDescent="0.3">
      <c r="A7746" s="94">
        <v>44712</v>
      </c>
      <c r="B7746" s="57" t="s">
        <v>400</v>
      </c>
      <c r="C7746" s="57" t="s">
        <v>113</v>
      </c>
      <c r="D7746" s="19" t="str">
        <f t="shared" si="720"/>
        <v>Defensives</v>
      </c>
      <c r="E7746" s="19" t="str">
        <f t="shared" si="721"/>
        <v>Defensives</v>
      </c>
      <c r="F7746" s="100">
        <v>2.5799999999999998E-3</v>
      </c>
      <c r="G7746" s="101">
        <v>7.9660000000000002</v>
      </c>
      <c r="H7746" s="98">
        <v>0.30675999999999998</v>
      </c>
      <c r="I7746" s="20">
        <f t="shared" si="722"/>
        <v>1</v>
      </c>
      <c r="J7746" s="102">
        <f t="shared" si="723"/>
        <v>3.2387647501883E-4</v>
      </c>
      <c r="K7746" s="102">
        <f t="shared" si="724"/>
        <v>1.0557976105712284E-3</v>
      </c>
      <c r="L7746" s="96">
        <f t="shared" si="725"/>
        <v>2.5799999999999998E-3</v>
      </c>
    </row>
    <row r="7747" spans="1:12" ht="13.95" customHeight="1" x14ac:dyDescent="0.3">
      <c r="A7747" s="94">
        <v>44742</v>
      </c>
      <c r="B7747" s="57" t="s">
        <v>400</v>
      </c>
      <c r="C7747" s="57" t="s">
        <v>113</v>
      </c>
      <c r="D7747" s="19" t="str">
        <f t="shared" si="720"/>
        <v>Defensives</v>
      </c>
      <c r="E7747" s="19" t="str">
        <f t="shared" si="721"/>
        <v>Defensives</v>
      </c>
      <c r="F7747" s="100">
        <v>2.32E-3</v>
      </c>
      <c r="G7747" s="101">
        <v>6.452</v>
      </c>
      <c r="H7747" s="98">
        <v>0.29787000000000002</v>
      </c>
      <c r="I7747" s="20">
        <f t="shared" si="722"/>
        <v>1</v>
      </c>
      <c r="J7747" s="102">
        <f t="shared" si="723"/>
        <v>3.5957842529448235E-4</v>
      </c>
      <c r="K7747" s="102">
        <f t="shared" si="724"/>
        <v>1.2071656269328308E-3</v>
      </c>
      <c r="L7747" s="96">
        <f t="shared" si="725"/>
        <v>2.32E-3</v>
      </c>
    </row>
    <row r="7748" spans="1:12" ht="13.95" customHeight="1" x14ac:dyDescent="0.3">
      <c r="A7748" s="94">
        <v>44773</v>
      </c>
      <c r="B7748" s="57" t="s">
        <v>400</v>
      </c>
      <c r="C7748" s="57" t="s">
        <v>113</v>
      </c>
      <c r="D7748" s="19" t="str">
        <f t="shared" si="720"/>
        <v>Defensives</v>
      </c>
      <c r="E7748" s="19" t="str">
        <f t="shared" si="721"/>
        <v>Defensives</v>
      </c>
      <c r="F7748" s="100">
        <v>2.2100000000000002E-3</v>
      </c>
      <c r="G7748" s="101">
        <v>6.6719999999999997</v>
      </c>
      <c r="H7748" s="98">
        <v>0.28576000000000001</v>
      </c>
      <c r="I7748" s="20">
        <f t="shared" si="722"/>
        <v>1</v>
      </c>
      <c r="J7748" s="102">
        <f t="shared" si="723"/>
        <v>3.3123501199040773E-4</v>
      </c>
      <c r="K7748" s="102">
        <f t="shared" si="724"/>
        <v>1.1591370800336216E-3</v>
      </c>
      <c r="L7748" s="96">
        <f t="shared" si="725"/>
        <v>2.2100000000000002E-3</v>
      </c>
    </row>
    <row r="7749" spans="1:12" ht="13.95" customHeight="1" x14ac:dyDescent="0.3">
      <c r="A7749" s="94">
        <v>44804</v>
      </c>
      <c r="B7749" s="57" t="s">
        <v>400</v>
      </c>
      <c r="C7749" s="57" t="s">
        <v>113</v>
      </c>
      <c r="D7749" s="19" t="str">
        <f t="shared" ref="D7749:D7812" si="726">VLOOKUP(C7749,GicsMap,2,FALSE)</f>
        <v>Defensives</v>
      </c>
      <c r="E7749" s="19" t="str">
        <f t="shared" ref="E7749:E7812" si="727">IF(D7749="Cyclicals",IF(COUNTIF(GlobalList,B7749)&gt;0,"WEG &amp; Embraer","Cyclicals ex-WEG &amp; Embraer"),D7749)</f>
        <v>Defensives</v>
      </c>
      <c r="F7749" s="100">
        <v>2.3700000000000001E-3</v>
      </c>
      <c r="G7749" s="101">
        <v>7.7169999999999996</v>
      </c>
      <c r="H7749" s="98">
        <v>0.26935999999999999</v>
      </c>
      <c r="I7749" s="20">
        <f t="shared" ref="I7749:I7812" si="728">IF(AND(ISNUMBER(G7749),ISNUMBER(H7749),G7749&gt;=PEmin,G7749&lt;=PEmax,H7749&gt;=ROEmin,H7749&lt;=ROEmax),1,0)</f>
        <v>1</v>
      </c>
      <c r="J7749" s="102">
        <f t="shared" ref="J7749:J7812" si="729">IF(I7749=1,F7749/G7749,0)</f>
        <v>3.0711416353505251E-4</v>
      </c>
      <c r="K7749" s="102">
        <f t="shared" ref="K7749:K7812" si="730">IF(I7749=1,J7749/H7749,0)</f>
        <v>1.1401624722863549E-3</v>
      </c>
      <c r="L7749" s="96">
        <f t="shared" ref="L7749:L7812" si="731">I7749*F7749</f>
        <v>2.3700000000000001E-3</v>
      </c>
    </row>
    <row r="7750" spans="1:12" ht="13.95" customHeight="1" x14ac:dyDescent="0.3">
      <c r="A7750" s="94">
        <v>44834</v>
      </c>
      <c r="B7750" s="57" t="s">
        <v>400</v>
      </c>
      <c r="C7750" s="57" t="s">
        <v>113</v>
      </c>
      <c r="D7750" s="19" t="str">
        <f t="shared" si="726"/>
        <v>Defensives</v>
      </c>
      <c r="E7750" s="19" t="str">
        <f t="shared" si="727"/>
        <v>Defensives</v>
      </c>
      <c r="F7750" s="100">
        <v>2.0100000000000001E-3</v>
      </c>
      <c r="G7750" s="101">
        <v>6.9960000000000004</v>
      </c>
      <c r="H7750" s="98">
        <v>0.25935999999999998</v>
      </c>
      <c r="I7750" s="20">
        <f t="shared" si="728"/>
        <v>1</v>
      </c>
      <c r="J7750" s="102">
        <f t="shared" si="729"/>
        <v>2.8730703259005147E-4</v>
      </c>
      <c r="K7750" s="102">
        <f t="shared" si="730"/>
        <v>1.1077538270745353E-3</v>
      </c>
      <c r="L7750" s="96">
        <f t="shared" si="731"/>
        <v>2.0100000000000001E-3</v>
      </c>
    </row>
    <row r="7751" spans="1:12" ht="13.95" customHeight="1" x14ac:dyDescent="0.3">
      <c r="A7751" s="94">
        <v>44865</v>
      </c>
      <c r="B7751" s="57" t="s">
        <v>400</v>
      </c>
      <c r="C7751" s="57" t="s">
        <v>113</v>
      </c>
      <c r="D7751" s="19" t="str">
        <f t="shared" si="726"/>
        <v>Defensives</v>
      </c>
      <c r="E7751" s="19" t="str">
        <f t="shared" si="727"/>
        <v>Defensives</v>
      </c>
      <c r="F7751" s="100">
        <v>2.0200000000000001E-3</v>
      </c>
      <c r="G7751" s="101">
        <v>7.4160000000000004</v>
      </c>
      <c r="H7751" s="98">
        <v>0.25424999999999998</v>
      </c>
      <c r="I7751" s="20">
        <f t="shared" si="728"/>
        <v>1</v>
      </c>
      <c r="J7751" s="102">
        <f t="shared" si="729"/>
        <v>2.7238403451995685E-4</v>
      </c>
      <c r="K7751" s="102">
        <f t="shared" si="730"/>
        <v>1.0713236362633505E-3</v>
      </c>
      <c r="L7751" s="96">
        <f t="shared" si="731"/>
        <v>2.0200000000000001E-3</v>
      </c>
    </row>
    <row r="7752" spans="1:12" ht="13.95" customHeight="1" x14ac:dyDescent="0.3">
      <c r="A7752" s="94">
        <v>44895</v>
      </c>
      <c r="B7752" s="57" t="s">
        <v>400</v>
      </c>
      <c r="C7752" s="57" t="s">
        <v>113</v>
      </c>
      <c r="D7752" s="19" t="str">
        <f t="shared" si="726"/>
        <v>Defensives</v>
      </c>
      <c r="E7752" s="19" t="str">
        <f t="shared" si="727"/>
        <v>Defensives</v>
      </c>
      <c r="F7752" s="100">
        <v>2.0699999999999998E-3</v>
      </c>
      <c r="G7752" s="101">
        <v>6.9260000000000002</v>
      </c>
      <c r="H7752" s="98">
        <v>0.25845000000000001</v>
      </c>
      <c r="I7752" s="20">
        <f t="shared" si="728"/>
        <v>1</v>
      </c>
      <c r="J7752" s="102">
        <f t="shared" si="729"/>
        <v>2.9887380883626908E-4</v>
      </c>
      <c r="K7752" s="102">
        <f t="shared" si="730"/>
        <v>1.1564086238586538E-3</v>
      </c>
      <c r="L7752" s="96">
        <f t="shared" si="731"/>
        <v>2.0699999999999998E-3</v>
      </c>
    </row>
    <row r="7753" spans="1:12" ht="13.95" customHeight="1" x14ac:dyDescent="0.3">
      <c r="A7753" s="94">
        <v>44926</v>
      </c>
      <c r="B7753" s="57" t="s">
        <v>400</v>
      </c>
      <c r="C7753" s="57" t="s">
        <v>113</v>
      </c>
      <c r="D7753" s="19" t="str">
        <f t="shared" si="726"/>
        <v>Defensives</v>
      </c>
      <c r="E7753" s="19" t="str">
        <f t="shared" si="727"/>
        <v>Defensives</v>
      </c>
      <c r="F7753" s="100">
        <v>2.32E-3</v>
      </c>
      <c r="G7753" s="101">
        <v>7.2160000000000002</v>
      </c>
      <c r="H7753" s="98">
        <v>0.25447999999999998</v>
      </c>
      <c r="I7753" s="20">
        <f t="shared" si="728"/>
        <v>1</v>
      </c>
      <c r="J7753" s="102">
        <f t="shared" si="729"/>
        <v>3.2150776053215078E-4</v>
      </c>
      <c r="K7753" s="102">
        <f t="shared" si="730"/>
        <v>1.2633910740810705E-3</v>
      </c>
      <c r="L7753" s="96">
        <f t="shared" si="731"/>
        <v>2.32E-3</v>
      </c>
    </row>
    <row r="7754" spans="1:12" ht="13.95" customHeight="1" x14ac:dyDescent="0.3">
      <c r="A7754" s="94">
        <v>44957</v>
      </c>
      <c r="B7754" s="57" t="s">
        <v>400</v>
      </c>
      <c r="C7754" s="57" t="s">
        <v>113</v>
      </c>
      <c r="D7754" s="19" t="str">
        <f t="shared" si="726"/>
        <v>Defensives</v>
      </c>
      <c r="E7754" s="19" t="str">
        <f t="shared" si="727"/>
        <v>Defensives</v>
      </c>
      <c r="F7754" s="100">
        <v>2.4599999999999999E-3</v>
      </c>
      <c r="G7754" s="101">
        <v>8.3450000000000006</v>
      </c>
      <c r="H7754" s="98">
        <v>0.23979</v>
      </c>
      <c r="I7754" s="20">
        <f t="shared" si="728"/>
        <v>1</v>
      </c>
      <c r="J7754" s="102">
        <f t="shared" si="729"/>
        <v>2.9478729778310364E-4</v>
      </c>
      <c r="K7754" s="102">
        <f t="shared" si="730"/>
        <v>1.2293560940118589E-3</v>
      </c>
      <c r="L7754" s="96">
        <f t="shared" si="731"/>
        <v>2.4599999999999999E-3</v>
      </c>
    </row>
    <row r="7755" spans="1:12" ht="13.95" customHeight="1" x14ac:dyDescent="0.3">
      <c r="A7755" s="94">
        <v>44985</v>
      </c>
      <c r="B7755" s="57" t="s">
        <v>400</v>
      </c>
      <c r="C7755" s="57" t="s">
        <v>113</v>
      </c>
      <c r="D7755" s="19" t="str">
        <f t="shared" si="726"/>
        <v>Defensives</v>
      </c>
      <c r="E7755" s="19" t="str">
        <f t="shared" si="727"/>
        <v>Defensives</v>
      </c>
      <c r="F7755" s="100">
        <v>2.5600000000000002E-3</v>
      </c>
      <c r="G7755" s="101">
        <v>7.8120000000000003</v>
      </c>
      <c r="H7755" s="98">
        <v>0.23807</v>
      </c>
      <c r="I7755" s="20">
        <f t="shared" si="728"/>
        <v>1</v>
      </c>
      <c r="J7755" s="102">
        <f t="shared" si="729"/>
        <v>3.2770097286226318E-4</v>
      </c>
      <c r="K7755" s="102">
        <f t="shared" si="730"/>
        <v>1.3764899939608653E-3</v>
      </c>
      <c r="L7755" s="96">
        <f t="shared" si="731"/>
        <v>2.5600000000000002E-3</v>
      </c>
    </row>
    <row r="7756" spans="1:12" ht="13.95" customHeight="1" x14ac:dyDescent="0.3">
      <c r="A7756" s="94">
        <v>45016</v>
      </c>
      <c r="B7756" s="57" t="s">
        <v>400</v>
      </c>
      <c r="C7756" s="57" t="s">
        <v>113</v>
      </c>
      <c r="D7756" s="19" t="str">
        <f t="shared" si="726"/>
        <v>Defensives</v>
      </c>
      <c r="E7756" s="19" t="str">
        <f t="shared" si="727"/>
        <v>Defensives</v>
      </c>
      <c r="F7756" s="100">
        <v>2.4499999999999999E-3</v>
      </c>
      <c r="G7756" s="101">
        <v>7.2510000000000003</v>
      </c>
      <c r="H7756" s="98">
        <v>0.24621999999999999</v>
      </c>
      <c r="I7756" s="20">
        <f t="shared" si="728"/>
        <v>1</v>
      </c>
      <c r="J7756" s="102">
        <f t="shared" si="729"/>
        <v>3.3788442973382979E-4</v>
      </c>
      <c r="K7756" s="102">
        <f t="shared" si="730"/>
        <v>1.3722866937447397E-3</v>
      </c>
      <c r="L7756" s="96">
        <f t="shared" si="731"/>
        <v>2.4499999999999999E-3</v>
      </c>
    </row>
    <row r="7757" spans="1:12" ht="13.95" customHeight="1" x14ac:dyDescent="0.3">
      <c r="A7757" s="94">
        <v>45046</v>
      </c>
      <c r="B7757" s="57" t="s">
        <v>400</v>
      </c>
      <c r="C7757" s="57" t="s">
        <v>113</v>
      </c>
      <c r="D7757" s="19" t="str">
        <f t="shared" si="726"/>
        <v>Defensives</v>
      </c>
      <c r="E7757" s="19" t="str">
        <f t="shared" si="727"/>
        <v>Defensives</v>
      </c>
      <c r="F7757" s="100">
        <v>2.2799999999999999E-3</v>
      </c>
      <c r="G7757" s="101">
        <v>6.9359999999999999</v>
      </c>
      <c r="H7757" s="98">
        <v>0.24279999999999999</v>
      </c>
      <c r="I7757" s="20">
        <f t="shared" si="728"/>
        <v>1</v>
      </c>
      <c r="J7757" s="102">
        <f t="shared" si="729"/>
        <v>3.2871972318339099E-4</v>
      </c>
      <c r="K7757" s="102">
        <f t="shared" si="730"/>
        <v>1.3538703590749218E-3</v>
      </c>
      <c r="L7757" s="96">
        <f t="shared" si="731"/>
        <v>2.2799999999999999E-3</v>
      </c>
    </row>
    <row r="7758" spans="1:12" ht="13.95" customHeight="1" x14ac:dyDescent="0.3">
      <c r="A7758" s="94">
        <v>45077</v>
      </c>
      <c r="B7758" s="57" t="s">
        <v>400</v>
      </c>
      <c r="C7758" s="57" t="s">
        <v>113</v>
      </c>
      <c r="D7758" s="19" t="str">
        <f t="shared" si="726"/>
        <v>Defensives</v>
      </c>
      <c r="E7758" s="19" t="str">
        <f t="shared" si="727"/>
        <v>Defensives</v>
      </c>
      <c r="F7758" s="100">
        <v>1.92E-3</v>
      </c>
      <c r="G7758" s="101">
        <v>6.0640000000000001</v>
      </c>
      <c r="H7758" s="98">
        <v>0.23777000000000001</v>
      </c>
      <c r="I7758" s="20">
        <f t="shared" si="728"/>
        <v>1</v>
      </c>
      <c r="J7758" s="102">
        <f t="shared" si="729"/>
        <v>3.1662269129287599E-4</v>
      </c>
      <c r="K7758" s="102">
        <f t="shared" si="730"/>
        <v>1.3316343159056061E-3</v>
      </c>
      <c r="L7758" s="96">
        <f t="shared" si="731"/>
        <v>1.92E-3</v>
      </c>
    </row>
    <row r="7759" spans="1:12" ht="13.95" customHeight="1" x14ac:dyDescent="0.3">
      <c r="A7759" s="94">
        <v>45107</v>
      </c>
      <c r="B7759" s="57" t="s">
        <v>400</v>
      </c>
      <c r="C7759" s="57" t="s">
        <v>113</v>
      </c>
      <c r="D7759" s="19" t="str">
        <f t="shared" si="726"/>
        <v>Defensives</v>
      </c>
      <c r="E7759" s="19" t="str">
        <f t="shared" si="727"/>
        <v>Defensives</v>
      </c>
      <c r="F7759" s="100">
        <v>1.97E-3</v>
      </c>
      <c r="G7759" s="101">
        <v>7.0270000000000001</v>
      </c>
      <c r="H7759" s="98">
        <v>0.23241000000000001</v>
      </c>
      <c r="I7759" s="20">
        <f t="shared" si="728"/>
        <v>1</v>
      </c>
      <c r="J7759" s="102">
        <f t="shared" si="729"/>
        <v>2.8034723210473888E-4</v>
      </c>
      <c r="K7759" s="102">
        <f t="shared" si="730"/>
        <v>1.2062614866173525E-3</v>
      </c>
      <c r="L7759" s="96">
        <f t="shared" si="731"/>
        <v>1.97E-3</v>
      </c>
    </row>
    <row r="7760" spans="1:12" ht="13.95" customHeight="1" x14ac:dyDescent="0.3">
      <c r="A7760" s="94">
        <v>45138</v>
      </c>
      <c r="B7760" s="57" t="s">
        <v>400</v>
      </c>
      <c r="C7760" s="57" t="s">
        <v>113</v>
      </c>
      <c r="D7760" s="19" t="str">
        <f t="shared" si="726"/>
        <v>Defensives</v>
      </c>
      <c r="E7760" s="19" t="str">
        <f t="shared" si="727"/>
        <v>Defensives</v>
      </c>
      <c r="F7760" s="100">
        <v>2.1800000000000001E-3</v>
      </c>
      <c r="G7760" s="101">
        <v>7.8849999999999998</v>
      </c>
      <c r="H7760" s="98">
        <v>0.22425999999999999</v>
      </c>
      <c r="I7760" s="20">
        <f t="shared" si="728"/>
        <v>1</v>
      </c>
      <c r="J7760" s="102">
        <f t="shared" si="729"/>
        <v>2.7647431832593535E-4</v>
      </c>
      <c r="K7760" s="102">
        <f t="shared" si="730"/>
        <v>1.2328293869880288E-3</v>
      </c>
      <c r="L7760" s="96">
        <f t="shared" si="731"/>
        <v>2.1800000000000001E-3</v>
      </c>
    </row>
    <row r="7761" spans="1:12" ht="13.95" customHeight="1" x14ac:dyDescent="0.3">
      <c r="A7761" s="94">
        <v>45169</v>
      </c>
      <c r="B7761" s="57" t="s">
        <v>400</v>
      </c>
      <c r="C7761" s="57" t="s">
        <v>113</v>
      </c>
      <c r="D7761" s="19" t="str">
        <f t="shared" si="726"/>
        <v>Defensives</v>
      </c>
      <c r="E7761" s="19" t="str">
        <f t="shared" si="727"/>
        <v>Defensives</v>
      </c>
      <c r="F7761" s="100">
        <v>2.1299999999999999E-3</v>
      </c>
      <c r="G7761" s="101">
        <v>7.4889999999999999</v>
      </c>
      <c r="H7761" s="98">
        <v>0.21368999999999999</v>
      </c>
      <c r="I7761" s="20">
        <f t="shared" si="728"/>
        <v>1</v>
      </c>
      <c r="J7761" s="102">
        <f t="shared" si="729"/>
        <v>2.8441714514621446E-4</v>
      </c>
      <c r="K7761" s="102">
        <f t="shared" si="730"/>
        <v>1.33098013545891E-3</v>
      </c>
      <c r="L7761" s="96">
        <f t="shared" si="731"/>
        <v>2.1299999999999999E-3</v>
      </c>
    </row>
    <row r="7762" spans="1:12" ht="13.95" customHeight="1" x14ac:dyDescent="0.3">
      <c r="A7762" s="94">
        <v>45199</v>
      </c>
      <c r="B7762" s="57" t="s">
        <v>400</v>
      </c>
      <c r="C7762" s="57" t="s">
        <v>113</v>
      </c>
      <c r="D7762" s="19" t="str">
        <f t="shared" si="726"/>
        <v>Defensives</v>
      </c>
      <c r="E7762" s="19" t="str">
        <f t="shared" si="727"/>
        <v>Defensives</v>
      </c>
      <c r="F7762" s="100">
        <v>1.97E-3</v>
      </c>
      <c r="G7762" s="101">
        <v>7.782</v>
      </c>
      <c r="H7762" s="98">
        <v>0.20874000000000001</v>
      </c>
      <c r="I7762" s="20">
        <f t="shared" si="728"/>
        <v>1</v>
      </c>
      <c r="J7762" s="102">
        <f t="shared" si="729"/>
        <v>2.5314829092778205E-4</v>
      </c>
      <c r="K7762" s="102">
        <f t="shared" si="730"/>
        <v>1.2127445191519692E-3</v>
      </c>
      <c r="L7762" s="96">
        <f t="shared" si="731"/>
        <v>1.97E-3</v>
      </c>
    </row>
    <row r="7763" spans="1:12" ht="13.95" customHeight="1" x14ac:dyDescent="0.3">
      <c r="A7763" s="94">
        <v>45230</v>
      </c>
      <c r="B7763" s="57" t="s">
        <v>400</v>
      </c>
      <c r="C7763" s="57" t="s">
        <v>113</v>
      </c>
      <c r="D7763" s="19" t="str">
        <f t="shared" si="726"/>
        <v>Defensives</v>
      </c>
      <c r="E7763" s="19" t="str">
        <f t="shared" si="727"/>
        <v>Defensives</v>
      </c>
      <c r="F7763" s="100">
        <v>1.89E-3</v>
      </c>
      <c r="G7763" s="101">
        <v>7.2270000000000003</v>
      </c>
      <c r="H7763" s="98">
        <v>0.20963000000000001</v>
      </c>
      <c r="I7763" s="20">
        <f t="shared" si="728"/>
        <v>1</v>
      </c>
      <c r="J7763" s="102">
        <f t="shared" si="729"/>
        <v>2.6151930261519304E-4</v>
      </c>
      <c r="K7763" s="102">
        <f t="shared" si="730"/>
        <v>1.2475280380441398E-3</v>
      </c>
      <c r="L7763" s="96">
        <f t="shared" si="731"/>
        <v>1.89E-3</v>
      </c>
    </row>
    <row r="7764" spans="1:12" ht="13.95" customHeight="1" x14ac:dyDescent="0.3">
      <c r="A7764" s="94">
        <v>45260</v>
      </c>
      <c r="B7764" s="57" t="s">
        <v>400</v>
      </c>
      <c r="C7764" s="57" t="s">
        <v>113</v>
      </c>
      <c r="D7764" s="19" t="str">
        <f t="shared" si="726"/>
        <v>Defensives</v>
      </c>
      <c r="E7764" s="19" t="str">
        <f t="shared" si="727"/>
        <v>Defensives</v>
      </c>
      <c r="F7764" s="100">
        <v>1.74E-3</v>
      </c>
      <c r="G7764" s="101">
        <v>7.1870000000000003</v>
      </c>
      <c r="H7764" s="98">
        <v>0.23702999999999999</v>
      </c>
      <c r="I7764" s="20">
        <f t="shared" si="728"/>
        <v>1</v>
      </c>
      <c r="J7764" s="102">
        <f t="shared" si="729"/>
        <v>2.4210379852511479E-4</v>
      </c>
      <c r="K7764" s="102">
        <f t="shared" si="730"/>
        <v>1.02140572301023E-3</v>
      </c>
      <c r="L7764" s="96">
        <f t="shared" si="731"/>
        <v>1.74E-3</v>
      </c>
    </row>
    <row r="7765" spans="1:12" ht="13.95" customHeight="1" x14ac:dyDescent="0.3">
      <c r="A7765" s="94">
        <v>45291</v>
      </c>
      <c r="B7765" s="57" t="s">
        <v>400</v>
      </c>
      <c r="C7765" s="57" t="s">
        <v>113</v>
      </c>
      <c r="D7765" s="19" t="str">
        <f t="shared" si="726"/>
        <v>Defensives</v>
      </c>
      <c r="E7765" s="19" t="str">
        <f t="shared" si="727"/>
        <v>Defensives</v>
      </c>
      <c r="F7765" s="100">
        <v>1.6100000000000001E-3</v>
      </c>
      <c r="G7765" s="101">
        <v>7.1829999999999998</v>
      </c>
      <c r="H7765" s="98">
        <v>0.23297999999999999</v>
      </c>
      <c r="I7765" s="20">
        <f t="shared" si="728"/>
        <v>1</v>
      </c>
      <c r="J7765" s="102">
        <f t="shared" si="729"/>
        <v>2.2414033133788113E-4</v>
      </c>
      <c r="K7765" s="102">
        <f t="shared" si="730"/>
        <v>9.6205825108541994E-4</v>
      </c>
      <c r="L7765" s="96">
        <f t="shared" si="731"/>
        <v>1.6100000000000001E-3</v>
      </c>
    </row>
    <row r="7766" spans="1:12" ht="13.95" customHeight="1" x14ac:dyDescent="0.3">
      <c r="A7766" s="94">
        <v>45322</v>
      </c>
      <c r="B7766" s="57" t="s">
        <v>400</v>
      </c>
      <c r="C7766" s="57" t="s">
        <v>113</v>
      </c>
      <c r="D7766" s="19" t="str">
        <f t="shared" si="726"/>
        <v>Defensives</v>
      </c>
      <c r="E7766" s="19" t="str">
        <f t="shared" si="727"/>
        <v>Defensives</v>
      </c>
      <c r="F7766" s="100">
        <v>1.72E-3</v>
      </c>
      <c r="G7766" s="101">
        <v>8.4760000000000009</v>
      </c>
      <c r="H7766" s="98">
        <v>0.19958999999999999</v>
      </c>
      <c r="I7766" s="20">
        <f t="shared" si="728"/>
        <v>1</v>
      </c>
      <c r="J7766" s="102">
        <f t="shared" si="729"/>
        <v>2.0292590844738081E-4</v>
      </c>
      <c r="K7766" s="102">
        <f t="shared" si="730"/>
        <v>1.0167138055382574E-3</v>
      </c>
      <c r="L7766" s="96">
        <f t="shared" si="731"/>
        <v>1.72E-3</v>
      </c>
    </row>
    <row r="7767" spans="1:12" ht="13.95" customHeight="1" x14ac:dyDescent="0.3">
      <c r="A7767" s="94">
        <v>45351</v>
      </c>
      <c r="B7767" s="57" t="s">
        <v>400</v>
      </c>
      <c r="C7767" s="57" t="s">
        <v>113</v>
      </c>
      <c r="D7767" s="19" t="str">
        <f t="shared" si="726"/>
        <v>Defensives</v>
      </c>
      <c r="E7767" s="19" t="str">
        <f t="shared" si="727"/>
        <v>Defensives</v>
      </c>
      <c r="F7767" s="100">
        <v>1.7600000000000001E-3</v>
      </c>
      <c r="G7767" s="101">
        <v>8.4979999999999993</v>
      </c>
      <c r="H7767" s="98">
        <v>0.20169999999999999</v>
      </c>
      <c r="I7767" s="20">
        <f t="shared" si="728"/>
        <v>1</v>
      </c>
      <c r="J7767" s="102">
        <f t="shared" si="729"/>
        <v>2.0710755471875739E-4</v>
      </c>
      <c r="K7767" s="102">
        <f t="shared" si="730"/>
        <v>1.0268098895327585E-3</v>
      </c>
      <c r="L7767" s="96">
        <f t="shared" si="731"/>
        <v>1.7600000000000001E-3</v>
      </c>
    </row>
    <row r="7768" spans="1:12" ht="13.95" customHeight="1" x14ac:dyDescent="0.3">
      <c r="A7768" s="94">
        <v>45382</v>
      </c>
      <c r="B7768" s="57" t="s">
        <v>400</v>
      </c>
      <c r="C7768" s="57" t="s">
        <v>113</v>
      </c>
      <c r="D7768" s="19" t="str">
        <f t="shared" si="726"/>
        <v>Defensives</v>
      </c>
      <c r="E7768" s="19" t="str">
        <f t="shared" si="727"/>
        <v>Defensives</v>
      </c>
      <c r="F7768" s="100">
        <v>1.7899999999999999E-3</v>
      </c>
      <c r="G7768" s="101">
        <v>8.8840000000000003</v>
      </c>
      <c r="H7768" s="98">
        <v>0.1953</v>
      </c>
      <c r="I7768" s="20">
        <f t="shared" si="728"/>
        <v>1</v>
      </c>
      <c r="J7768" s="102">
        <f t="shared" si="729"/>
        <v>2.0148581719945969E-4</v>
      </c>
      <c r="K7768" s="102">
        <f t="shared" si="730"/>
        <v>1.0316734111595477E-3</v>
      </c>
      <c r="L7768" s="96">
        <f t="shared" si="731"/>
        <v>1.7899999999999999E-3</v>
      </c>
    </row>
    <row r="7769" spans="1:12" ht="13.95" customHeight="1" x14ac:dyDescent="0.3">
      <c r="A7769" s="94">
        <v>45412</v>
      </c>
      <c r="B7769" s="57" t="s">
        <v>400</v>
      </c>
      <c r="C7769" s="57" t="s">
        <v>113</v>
      </c>
      <c r="D7769" s="19" t="str">
        <f t="shared" si="726"/>
        <v>Defensives</v>
      </c>
      <c r="E7769" s="19" t="str">
        <f t="shared" si="727"/>
        <v>Defensives</v>
      </c>
      <c r="F7769" s="100">
        <v>1.6999999999999999E-3</v>
      </c>
      <c r="G7769" s="101">
        <v>8.3620000000000001</v>
      </c>
      <c r="H7769" s="98">
        <v>0.19913</v>
      </c>
      <c r="I7769" s="20">
        <f t="shared" si="728"/>
        <v>1</v>
      </c>
      <c r="J7769" s="102">
        <f t="shared" si="729"/>
        <v>2.0330064577852187E-4</v>
      </c>
      <c r="K7769" s="102">
        <f t="shared" si="730"/>
        <v>1.0209443367575045E-3</v>
      </c>
      <c r="L7769" s="96">
        <f t="shared" si="731"/>
        <v>1.6999999999999999E-3</v>
      </c>
    </row>
    <row r="7770" spans="1:12" ht="13.95" customHeight="1" x14ac:dyDescent="0.3">
      <c r="A7770" s="94">
        <v>45443</v>
      </c>
      <c r="B7770" s="57" t="s">
        <v>400</v>
      </c>
      <c r="C7770" s="57" t="s">
        <v>113</v>
      </c>
      <c r="D7770" s="19" t="str">
        <f t="shared" si="726"/>
        <v>Defensives</v>
      </c>
      <c r="E7770" s="19" t="str">
        <f t="shared" si="727"/>
        <v>Defensives</v>
      </c>
      <c r="F7770" s="100">
        <v>1.7099999999999999E-3</v>
      </c>
      <c r="G7770" s="101">
        <v>7.8609999999999998</v>
      </c>
      <c r="H7770" s="98">
        <v>0.16714000000000001</v>
      </c>
      <c r="I7770" s="20">
        <f t="shared" si="728"/>
        <v>1</v>
      </c>
      <c r="J7770" s="102">
        <f t="shared" si="729"/>
        <v>2.1752957638977228E-4</v>
      </c>
      <c r="K7770" s="102">
        <f t="shared" si="730"/>
        <v>1.3014812515841346E-3</v>
      </c>
      <c r="L7770" s="96">
        <f t="shared" si="731"/>
        <v>1.7099999999999999E-3</v>
      </c>
    </row>
    <row r="7771" spans="1:12" ht="13.95" customHeight="1" x14ac:dyDescent="0.3">
      <c r="A7771" s="94">
        <v>45473</v>
      </c>
      <c r="B7771" s="57" t="s">
        <v>400</v>
      </c>
      <c r="C7771" s="57" t="s">
        <v>113</v>
      </c>
      <c r="D7771" s="19" t="str">
        <f t="shared" si="726"/>
        <v>Defensives</v>
      </c>
      <c r="E7771" s="19" t="str">
        <f t="shared" si="727"/>
        <v>Defensives</v>
      </c>
      <c r="F7771" s="100">
        <v>1.66E-3</v>
      </c>
      <c r="G7771" s="101">
        <v>7.69</v>
      </c>
      <c r="H7771" s="98">
        <v>0.16521</v>
      </c>
      <c r="I7771" s="20">
        <f t="shared" si="728"/>
        <v>1</v>
      </c>
      <c r="J7771" s="102">
        <f t="shared" si="729"/>
        <v>2.1586475942782834E-4</v>
      </c>
      <c r="K7771" s="102">
        <f t="shared" si="730"/>
        <v>1.3066083132245528E-3</v>
      </c>
      <c r="L7771" s="96">
        <f t="shared" si="731"/>
        <v>1.66E-3</v>
      </c>
    </row>
    <row r="7772" spans="1:12" ht="13.95" customHeight="1" x14ac:dyDescent="0.3">
      <c r="A7772" s="94">
        <v>45504</v>
      </c>
      <c r="B7772" s="57" t="s">
        <v>400</v>
      </c>
      <c r="C7772" s="57" t="s">
        <v>113</v>
      </c>
      <c r="D7772" s="19" t="str">
        <f t="shared" si="726"/>
        <v>Defensives</v>
      </c>
      <c r="E7772" s="19" t="str">
        <f t="shared" si="727"/>
        <v>Defensives</v>
      </c>
      <c r="F7772" s="100">
        <v>1.65E-3</v>
      </c>
      <c r="G7772" s="101">
        <v>8.1690000000000005</v>
      </c>
      <c r="H7772" s="98">
        <v>0.17050999999999999</v>
      </c>
      <c r="I7772" s="20">
        <f t="shared" si="728"/>
        <v>1</v>
      </c>
      <c r="J7772" s="102">
        <f t="shared" si="729"/>
        <v>2.0198310686742561E-4</v>
      </c>
      <c r="K7772" s="102">
        <f t="shared" si="730"/>
        <v>1.1845821762208998E-3</v>
      </c>
      <c r="L7772" s="96">
        <f t="shared" si="731"/>
        <v>1.65E-3</v>
      </c>
    </row>
    <row r="7773" spans="1:12" ht="13.95" customHeight="1" x14ac:dyDescent="0.3">
      <c r="A7773" s="94">
        <v>45535</v>
      </c>
      <c r="B7773" s="57" t="s">
        <v>400</v>
      </c>
      <c r="C7773" s="57" t="s">
        <v>113</v>
      </c>
      <c r="D7773" s="19" t="str">
        <f t="shared" si="726"/>
        <v>Defensives</v>
      </c>
      <c r="E7773" s="19" t="str">
        <f t="shared" si="727"/>
        <v>Defensives</v>
      </c>
      <c r="F7773" s="100">
        <v>1.5299999999999999E-3</v>
      </c>
      <c r="G7773" s="101">
        <v>8.0250000000000004</v>
      </c>
      <c r="H7773" s="98">
        <v>0.16571</v>
      </c>
      <c r="I7773" s="20">
        <f t="shared" si="728"/>
        <v>1</v>
      </c>
      <c r="J7773" s="102">
        <f t="shared" si="729"/>
        <v>1.9065420560747661E-4</v>
      </c>
      <c r="K7773" s="102">
        <f t="shared" si="730"/>
        <v>1.1505292716642124E-3</v>
      </c>
      <c r="L7773" s="96">
        <f t="shared" si="731"/>
        <v>1.5299999999999999E-3</v>
      </c>
    </row>
    <row r="7774" spans="1:12" ht="13.95" customHeight="1" x14ac:dyDescent="0.3">
      <c r="A7774" s="94">
        <v>45565</v>
      </c>
      <c r="B7774" s="57" t="s">
        <v>400</v>
      </c>
      <c r="C7774" s="57" t="s">
        <v>113</v>
      </c>
      <c r="D7774" s="19" t="str">
        <f t="shared" si="726"/>
        <v>Defensives</v>
      </c>
      <c r="E7774" s="19" t="str">
        <f t="shared" si="727"/>
        <v>Defensives</v>
      </c>
      <c r="F7774" s="100">
        <v>1.6299999999999999E-3</v>
      </c>
      <c r="G7774" s="101">
        <v>9.0120000000000005</v>
      </c>
      <c r="H7774" s="98">
        <v>0.16134999999999999</v>
      </c>
      <c r="I7774" s="20">
        <f t="shared" si="728"/>
        <v>1</v>
      </c>
      <c r="J7774" s="102">
        <f t="shared" si="729"/>
        <v>1.8086995117620947E-4</v>
      </c>
      <c r="K7774" s="102">
        <f t="shared" si="730"/>
        <v>1.1209789350865168E-3</v>
      </c>
      <c r="L7774" s="96">
        <f t="shared" si="731"/>
        <v>1.6299999999999999E-3</v>
      </c>
    </row>
    <row r="7775" spans="1:12" ht="13.95" customHeight="1" x14ac:dyDescent="0.3">
      <c r="A7775" s="94">
        <v>45596</v>
      </c>
      <c r="B7775" s="57" t="s">
        <v>400</v>
      </c>
      <c r="C7775" s="57" t="s">
        <v>113</v>
      </c>
      <c r="D7775" s="19" t="str">
        <f t="shared" si="726"/>
        <v>Defensives</v>
      </c>
      <c r="E7775" s="19" t="str">
        <f t="shared" si="727"/>
        <v>Defensives</v>
      </c>
      <c r="F7775" s="100">
        <v>1.5499999999999999E-3</v>
      </c>
      <c r="G7775" s="101">
        <v>8.452</v>
      </c>
      <c r="H7775" s="98">
        <v>0.15507000000000001</v>
      </c>
      <c r="I7775" s="20">
        <f t="shared" si="728"/>
        <v>1</v>
      </c>
      <c r="J7775" s="102">
        <f t="shared" si="729"/>
        <v>1.8338854708944627E-4</v>
      </c>
      <c r="K7775" s="102">
        <f t="shared" si="730"/>
        <v>1.1826178312339347E-3</v>
      </c>
      <c r="L7775" s="96">
        <f t="shared" si="731"/>
        <v>1.5499999999999999E-3</v>
      </c>
    </row>
    <row r="7776" spans="1:12" ht="13.95" customHeight="1" x14ac:dyDescent="0.3">
      <c r="A7776" s="94">
        <v>45626</v>
      </c>
      <c r="B7776" s="57" t="s">
        <v>400</v>
      </c>
      <c r="C7776" s="57" t="s">
        <v>113</v>
      </c>
      <c r="D7776" s="19" t="str">
        <f t="shared" si="726"/>
        <v>Defensives</v>
      </c>
      <c r="E7776" s="19" t="str">
        <f t="shared" si="727"/>
        <v>Defensives</v>
      </c>
      <c r="F7776" s="100">
        <v>1.64E-3</v>
      </c>
      <c r="G7776" s="101">
        <v>8.4250000000000007</v>
      </c>
      <c r="H7776" s="98">
        <v>0.16106999999999999</v>
      </c>
      <c r="I7776" s="20">
        <f t="shared" si="728"/>
        <v>1</v>
      </c>
      <c r="J7776" s="102">
        <f t="shared" si="729"/>
        <v>1.9465875370919879E-4</v>
      </c>
      <c r="K7776" s="102">
        <f t="shared" si="730"/>
        <v>1.2085351319873273E-3</v>
      </c>
      <c r="L7776" s="96">
        <f t="shared" si="731"/>
        <v>1.64E-3</v>
      </c>
    </row>
    <row r="7777" spans="1:12" ht="13.95" customHeight="1" x14ac:dyDescent="0.3">
      <c r="A7777" s="94">
        <v>45657</v>
      </c>
      <c r="B7777" s="57" t="s">
        <v>400</v>
      </c>
      <c r="C7777" s="57" t="s">
        <v>113</v>
      </c>
      <c r="D7777" s="19" t="str">
        <f t="shared" si="726"/>
        <v>Defensives</v>
      </c>
      <c r="E7777" s="19" t="str">
        <f t="shared" si="727"/>
        <v>Defensives</v>
      </c>
      <c r="F7777" s="100">
        <v>1.75E-3</v>
      </c>
      <c r="G7777" s="101">
        <v>8.3040000000000003</v>
      </c>
      <c r="H7777" s="98">
        <v>0.15892999999999999</v>
      </c>
      <c r="I7777" s="20">
        <f t="shared" si="728"/>
        <v>1</v>
      </c>
      <c r="J7777" s="102">
        <f t="shared" si="729"/>
        <v>2.1074181117533718E-4</v>
      </c>
      <c r="K7777" s="102">
        <f t="shared" si="730"/>
        <v>1.3260039714046259E-3</v>
      </c>
      <c r="L7777" s="96">
        <f t="shared" si="731"/>
        <v>1.75E-3</v>
      </c>
    </row>
    <row r="7778" spans="1:12" ht="13.95" customHeight="1" x14ac:dyDescent="0.3">
      <c r="A7778" s="94">
        <v>45688</v>
      </c>
      <c r="B7778" s="57" t="s">
        <v>400</v>
      </c>
      <c r="C7778" s="57" t="s">
        <v>113</v>
      </c>
      <c r="D7778" s="19" t="str">
        <f t="shared" si="726"/>
        <v>Defensives</v>
      </c>
      <c r="E7778" s="19" t="str">
        <f t="shared" si="727"/>
        <v>Defensives</v>
      </c>
      <c r="F7778" s="100">
        <v>1.64E-3</v>
      </c>
      <c r="G7778" s="101">
        <v>8.6359999999999992</v>
      </c>
      <c r="H7778" s="98">
        <v>0.15451999999999999</v>
      </c>
      <c r="I7778" s="20">
        <f t="shared" si="728"/>
        <v>1</v>
      </c>
      <c r="J7778" s="102">
        <f t="shared" si="729"/>
        <v>1.8990273274664197E-4</v>
      </c>
      <c r="K7778" s="102">
        <f t="shared" si="730"/>
        <v>1.2289848093880531E-3</v>
      </c>
      <c r="L7778" s="96">
        <f t="shared" si="731"/>
        <v>1.64E-3</v>
      </c>
    </row>
    <row r="7779" spans="1:12" ht="13.95" customHeight="1" x14ac:dyDescent="0.3">
      <c r="A7779" s="94">
        <v>45716</v>
      </c>
      <c r="B7779" s="57" t="s">
        <v>400</v>
      </c>
      <c r="C7779" s="57" t="s">
        <v>113</v>
      </c>
      <c r="D7779" s="19" t="str">
        <f t="shared" si="726"/>
        <v>Defensives</v>
      </c>
      <c r="E7779" s="19" t="str">
        <f t="shared" si="727"/>
        <v>Defensives</v>
      </c>
      <c r="F7779" s="100">
        <v>1.7700000000000001E-3</v>
      </c>
      <c r="G7779" s="101">
        <v>8.6989999999999998</v>
      </c>
      <c r="H7779" s="98">
        <v>0.15626000000000001</v>
      </c>
      <c r="I7779" s="20">
        <f t="shared" si="728"/>
        <v>1</v>
      </c>
      <c r="J7779" s="102">
        <f t="shared" si="729"/>
        <v>2.0347166340958732E-4</v>
      </c>
      <c r="K7779" s="102">
        <f t="shared" si="730"/>
        <v>1.3021353091615725E-3</v>
      </c>
      <c r="L7779" s="96">
        <f t="shared" si="731"/>
        <v>1.7700000000000001E-3</v>
      </c>
    </row>
    <row r="7780" spans="1:12" ht="13.95" customHeight="1" x14ac:dyDescent="0.3">
      <c r="A7780" s="94">
        <v>45747</v>
      </c>
      <c r="B7780" s="57" t="s">
        <v>400</v>
      </c>
      <c r="C7780" s="57" t="s">
        <v>113</v>
      </c>
      <c r="D7780" s="19" t="str">
        <f t="shared" si="726"/>
        <v>Defensives</v>
      </c>
      <c r="E7780" s="19" t="str">
        <f t="shared" si="727"/>
        <v>Defensives</v>
      </c>
      <c r="F7780" s="100">
        <v>1.73E-3</v>
      </c>
      <c r="G7780" s="101">
        <v>7.702</v>
      </c>
      <c r="H7780" s="98">
        <v>0.17904999999999999</v>
      </c>
      <c r="I7780" s="20">
        <f t="shared" si="728"/>
        <v>1</v>
      </c>
      <c r="J7780" s="102">
        <f t="shared" si="729"/>
        <v>2.2461698260192159E-4</v>
      </c>
      <c r="K7780" s="102">
        <f t="shared" si="730"/>
        <v>1.2544930611668339E-3</v>
      </c>
      <c r="L7780" s="96">
        <f t="shared" si="731"/>
        <v>1.73E-3</v>
      </c>
    </row>
    <row r="7781" spans="1:12" ht="13.95" customHeight="1" x14ac:dyDescent="0.3">
      <c r="A7781" s="94">
        <v>45777</v>
      </c>
      <c r="B7781" s="57" t="s">
        <v>400</v>
      </c>
      <c r="C7781" s="57" t="s">
        <v>113</v>
      </c>
      <c r="D7781" s="19" t="str">
        <f t="shared" si="726"/>
        <v>Defensives</v>
      </c>
      <c r="E7781" s="19" t="str">
        <f t="shared" si="727"/>
        <v>Defensives</v>
      </c>
      <c r="F7781" s="100">
        <v>1.7899999999999999E-3</v>
      </c>
      <c r="G7781" s="101">
        <v>10.055</v>
      </c>
      <c r="H7781" s="98">
        <v>0.17532</v>
      </c>
      <c r="I7781" s="20">
        <f t="shared" si="728"/>
        <v>1</v>
      </c>
      <c r="J7781" s="102">
        <f t="shared" si="729"/>
        <v>1.7802088513177523E-4</v>
      </c>
      <c r="K7781" s="102">
        <f t="shared" si="730"/>
        <v>1.0154054593416338E-3</v>
      </c>
      <c r="L7781" s="96">
        <f t="shared" si="731"/>
        <v>1.7899999999999999E-3</v>
      </c>
    </row>
    <row r="7782" spans="1:12" ht="13.95" customHeight="1" x14ac:dyDescent="0.3">
      <c r="A7782" s="94">
        <v>45808</v>
      </c>
      <c r="B7782" s="57" t="s">
        <v>400</v>
      </c>
      <c r="C7782" s="57" t="s">
        <v>113</v>
      </c>
      <c r="D7782" s="19" t="str">
        <f t="shared" si="726"/>
        <v>Defensives</v>
      </c>
      <c r="E7782" s="19" t="str">
        <f t="shared" si="727"/>
        <v>Defensives</v>
      </c>
      <c r="F7782" s="100">
        <v>1.6900000000000001E-3</v>
      </c>
      <c r="G7782" s="101">
        <v>9.5790000000000006</v>
      </c>
      <c r="H7782" s="98">
        <v>0.17657</v>
      </c>
      <c r="I7782" s="20">
        <f t="shared" si="728"/>
        <v>1</v>
      </c>
      <c r="J7782" s="102">
        <f t="shared" si="729"/>
        <v>1.7642760204614259E-4</v>
      </c>
      <c r="K7782" s="102">
        <f t="shared" si="730"/>
        <v>9.9919353257145937E-4</v>
      </c>
      <c r="L7782" s="96">
        <f t="shared" si="731"/>
        <v>1.6900000000000001E-3</v>
      </c>
    </row>
    <row r="7783" spans="1:12" ht="13.95" customHeight="1" x14ac:dyDescent="0.3">
      <c r="A7783" s="94">
        <v>45838</v>
      </c>
      <c r="B7783" s="57" t="s">
        <v>400</v>
      </c>
      <c r="C7783" s="57" t="s">
        <v>113</v>
      </c>
      <c r="D7783" s="19" t="str">
        <f t="shared" si="726"/>
        <v>Defensives</v>
      </c>
      <c r="E7783" s="19" t="str">
        <f t="shared" si="727"/>
        <v>Defensives</v>
      </c>
      <c r="F7783" s="100">
        <v>1.6199999999999999E-3</v>
      </c>
      <c r="G7783" s="101">
        <v>8.7439999999999998</v>
      </c>
      <c r="H7783" s="98">
        <v>0.17912</v>
      </c>
      <c r="I7783" s="20">
        <f t="shared" si="728"/>
        <v>1</v>
      </c>
      <c r="J7783" s="102">
        <f t="shared" si="729"/>
        <v>1.8526989935956084E-4</v>
      </c>
      <c r="K7783" s="102">
        <f t="shared" si="730"/>
        <v>1.0343339624807996E-3</v>
      </c>
      <c r="L7783" s="96">
        <f t="shared" si="731"/>
        <v>1.6199999999999999E-3</v>
      </c>
    </row>
    <row r="7784" spans="1:12" ht="13.95" customHeight="1" x14ac:dyDescent="0.3">
      <c r="A7784" s="94">
        <v>45869</v>
      </c>
      <c r="B7784" s="57" t="s">
        <v>400</v>
      </c>
      <c r="C7784" s="57" t="s">
        <v>113</v>
      </c>
      <c r="D7784" s="19" t="str">
        <f t="shared" si="726"/>
        <v>Defensives</v>
      </c>
      <c r="E7784" s="19" t="str">
        <f t="shared" si="727"/>
        <v>Defensives</v>
      </c>
      <c r="F7784" s="100">
        <v>1.73E-3</v>
      </c>
      <c r="G7784" s="101">
        <v>8.2959999999999994</v>
      </c>
      <c r="H7784" s="98">
        <v>0.18731999999999999</v>
      </c>
      <c r="I7784" s="20">
        <f t="shared" si="728"/>
        <v>1</v>
      </c>
      <c r="J7784" s="102">
        <f t="shared" si="729"/>
        <v>2.0853423336547735E-4</v>
      </c>
      <c r="K7784" s="102">
        <f t="shared" si="730"/>
        <v>1.1132512991964413E-3</v>
      </c>
      <c r="L7784" s="96">
        <f t="shared" si="731"/>
        <v>1.73E-3</v>
      </c>
    </row>
    <row r="7785" spans="1:12" ht="13.95" customHeight="1" x14ac:dyDescent="0.3">
      <c r="A7785" s="94">
        <v>45900</v>
      </c>
      <c r="B7785" s="57" t="s">
        <v>400</v>
      </c>
      <c r="C7785" s="57" t="s">
        <v>113</v>
      </c>
      <c r="D7785" s="19" t="str">
        <f t="shared" si="726"/>
        <v>Defensives</v>
      </c>
      <c r="E7785" s="19" t="str">
        <f t="shared" si="727"/>
        <v>Defensives</v>
      </c>
      <c r="F7785" s="100">
        <v>1.6199999999999999E-3</v>
      </c>
      <c r="G7785" s="101">
        <v>7.71</v>
      </c>
      <c r="H7785" s="98">
        <v>0.18809000000000001</v>
      </c>
      <c r="I7785" s="20">
        <f t="shared" si="728"/>
        <v>1</v>
      </c>
      <c r="J7785" s="102">
        <f t="shared" si="729"/>
        <v>2.1011673151750973E-4</v>
      </c>
      <c r="K7785" s="102">
        <f t="shared" si="730"/>
        <v>1.117107403463819E-3</v>
      </c>
      <c r="L7785" s="96">
        <f t="shared" si="731"/>
        <v>1.6199999999999999E-3</v>
      </c>
    </row>
    <row r="7786" spans="1:12" ht="13.95" customHeight="1" x14ac:dyDescent="0.3">
      <c r="A7786" s="94">
        <v>45930</v>
      </c>
      <c r="B7786" s="57" t="s">
        <v>400</v>
      </c>
      <c r="C7786" s="57" t="s">
        <v>113</v>
      </c>
      <c r="D7786" s="19" t="str">
        <f t="shared" si="726"/>
        <v>Defensives</v>
      </c>
      <c r="E7786" s="19" t="str">
        <f t="shared" si="727"/>
        <v>Defensives</v>
      </c>
      <c r="F7786" s="100">
        <v>1.48E-3</v>
      </c>
      <c r="G7786" s="101">
        <v>8.3650000000000002</v>
      </c>
      <c r="H7786" s="98">
        <v>0.1653</v>
      </c>
      <c r="I7786" s="20">
        <f t="shared" si="728"/>
        <v>1</v>
      </c>
      <c r="J7786" s="102">
        <f t="shared" si="729"/>
        <v>1.7692767483562462E-4</v>
      </c>
      <c r="K7786" s="102">
        <f t="shared" si="730"/>
        <v>1.0703428604695983E-3</v>
      </c>
      <c r="L7786" s="96">
        <f t="shared" si="731"/>
        <v>1.48E-3</v>
      </c>
    </row>
    <row r="7787" spans="1:12" ht="13.95" customHeight="1" x14ac:dyDescent="0.3">
      <c r="A7787" s="94">
        <v>45961</v>
      </c>
      <c r="B7787" s="57" t="s">
        <v>400</v>
      </c>
      <c r="C7787" s="57" t="s">
        <v>113</v>
      </c>
      <c r="D7787" s="19" t="str">
        <f t="shared" si="726"/>
        <v>Defensives</v>
      </c>
      <c r="E7787" s="19" t="str">
        <f t="shared" si="727"/>
        <v>Defensives</v>
      </c>
      <c r="F7787" s="100">
        <v>1.42E-3</v>
      </c>
      <c r="G7787" s="101">
        <v>9.0009999999999994</v>
      </c>
      <c r="H7787" s="98">
        <v>0.15418000000000001</v>
      </c>
      <c r="I7787" s="20">
        <f t="shared" si="728"/>
        <v>1</v>
      </c>
      <c r="J7787" s="102">
        <f t="shared" si="729"/>
        <v>1.5776024886123764E-4</v>
      </c>
      <c r="K7787" s="102">
        <f t="shared" si="730"/>
        <v>1.0232212275342952E-3</v>
      </c>
      <c r="L7787" s="96">
        <f t="shared" si="731"/>
        <v>1.42E-3</v>
      </c>
    </row>
    <row r="7788" spans="1:12" ht="13.95" customHeight="1" x14ac:dyDescent="0.3">
      <c r="A7788" s="94">
        <v>45991</v>
      </c>
      <c r="B7788" s="57" t="s">
        <v>400</v>
      </c>
      <c r="C7788" s="57" t="s">
        <v>113</v>
      </c>
      <c r="D7788" s="19" t="str">
        <f t="shared" si="726"/>
        <v>Defensives</v>
      </c>
      <c r="E7788" s="19" t="str">
        <f t="shared" si="727"/>
        <v>Defensives</v>
      </c>
      <c r="F7788" s="100">
        <v>1.3699999999999999E-3</v>
      </c>
      <c r="G7788" s="101">
        <v>9.3109999999999999</v>
      </c>
      <c r="H7788" s="98">
        <v>0.15071999999999999</v>
      </c>
      <c r="I7788" s="20">
        <f t="shared" si="728"/>
        <v>1</v>
      </c>
      <c r="J7788" s="102">
        <f t="shared" si="729"/>
        <v>1.4713779400708839E-4</v>
      </c>
      <c r="K7788" s="102">
        <f t="shared" si="730"/>
        <v>9.7623270970732747E-4</v>
      </c>
      <c r="L7788" s="96">
        <f t="shared" si="731"/>
        <v>1.3699999999999999E-3</v>
      </c>
    </row>
    <row r="7789" spans="1:12" ht="13.95" customHeight="1" x14ac:dyDescent="0.3">
      <c r="A7789" s="94">
        <v>46022</v>
      </c>
      <c r="B7789" s="57" t="s">
        <v>400</v>
      </c>
      <c r="C7789" s="57" t="s">
        <v>113</v>
      </c>
      <c r="D7789" s="19" t="str">
        <f t="shared" si="726"/>
        <v>Defensives</v>
      </c>
      <c r="E7789" s="19" t="str">
        <f t="shared" si="727"/>
        <v>Defensives</v>
      </c>
      <c r="F7789" s="100">
        <v>1.3500000000000001E-3</v>
      </c>
      <c r="G7789" s="101">
        <v>10.254</v>
      </c>
      <c r="H7789" s="98">
        <v>0.12529999999999999</v>
      </c>
      <c r="I7789" s="20">
        <f t="shared" si="728"/>
        <v>1</v>
      </c>
      <c r="J7789" s="102">
        <f t="shared" si="729"/>
        <v>1.3165593914569925E-4</v>
      </c>
      <c r="K7789" s="102">
        <f t="shared" si="730"/>
        <v>1.0507257713144394E-3</v>
      </c>
      <c r="L7789" s="96">
        <f t="shared" si="731"/>
        <v>1.3500000000000001E-3</v>
      </c>
    </row>
    <row r="7790" spans="1:12" ht="13.95" customHeight="1" x14ac:dyDescent="0.3">
      <c r="A7790" s="94">
        <v>46053</v>
      </c>
      <c r="B7790" s="57" t="s">
        <v>400</v>
      </c>
      <c r="C7790" s="57" t="s">
        <v>113</v>
      </c>
      <c r="D7790" s="19" t="str">
        <f t="shared" si="726"/>
        <v>Defensives</v>
      </c>
      <c r="E7790" s="19" t="str">
        <f t="shared" si="727"/>
        <v>Defensives</v>
      </c>
      <c r="F7790" s="100">
        <v>1.3500000000000001E-3</v>
      </c>
      <c r="G7790" s="101">
        <v>11.726000000000001</v>
      </c>
      <c r="H7790" s="98">
        <v>0.1293</v>
      </c>
      <c r="I7790" s="20">
        <f t="shared" si="728"/>
        <v>1</v>
      </c>
      <c r="J7790" s="102">
        <f t="shared" si="729"/>
        <v>1.1512877366535903E-4</v>
      </c>
      <c r="K7790" s="102">
        <f t="shared" si="730"/>
        <v>8.9040041504531351E-4</v>
      </c>
      <c r="L7790" s="96">
        <f t="shared" si="731"/>
        <v>1.3500000000000001E-3</v>
      </c>
    </row>
    <row r="7791" spans="1:12" ht="13.95" customHeight="1" x14ac:dyDescent="0.3">
      <c r="A7791" s="94">
        <v>46081</v>
      </c>
      <c r="B7791" s="57" t="s">
        <v>400</v>
      </c>
      <c r="C7791" s="57" t="s">
        <v>113</v>
      </c>
      <c r="D7791" s="19" t="str">
        <f t="shared" si="726"/>
        <v>Defensives</v>
      </c>
      <c r="E7791" s="19" t="str">
        <f t="shared" si="727"/>
        <v>Defensives</v>
      </c>
      <c r="F7791" s="100">
        <v>1.33E-3</v>
      </c>
      <c r="G7791" s="101">
        <v>12.013</v>
      </c>
      <c r="H7791" s="98">
        <v>0.13170000000000001</v>
      </c>
      <c r="I7791" s="20">
        <f t="shared" si="728"/>
        <v>1</v>
      </c>
      <c r="J7791" s="102">
        <f t="shared" si="729"/>
        <v>1.1071339382335803E-4</v>
      </c>
      <c r="K7791" s="102">
        <f t="shared" si="730"/>
        <v>8.406483965327109E-4</v>
      </c>
      <c r="L7791" s="96">
        <f t="shared" si="731"/>
        <v>1.33E-3</v>
      </c>
    </row>
    <row r="7792" spans="1:12" ht="13.95" customHeight="1" x14ac:dyDescent="0.3">
      <c r="A7792" s="94">
        <v>46112</v>
      </c>
      <c r="B7792" s="57" t="s">
        <v>400</v>
      </c>
      <c r="C7792" s="57" t="s">
        <v>113</v>
      </c>
      <c r="D7792" s="19" t="str">
        <f t="shared" si="726"/>
        <v>Defensives</v>
      </c>
      <c r="E7792" s="19" t="str">
        <f t="shared" si="727"/>
        <v>Defensives</v>
      </c>
      <c r="F7792" s="100">
        <v>1.5299999999999999E-3</v>
      </c>
      <c r="G7792" s="101">
        <v>11.243</v>
      </c>
      <c r="H7792" s="98">
        <v>0.14568999999999999</v>
      </c>
      <c r="I7792" s="20">
        <f t="shared" si="728"/>
        <v>1</v>
      </c>
      <c r="J7792" s="102">
        <f t="shared" si="729"/>
        <v>1.3608467490883216E-4</v>
      </c>
      <c r="K7792" s="102">
        <f t="shared" si="730"/>
        <v>9.3407011400118171E-4</v>
      </c>
      <c r="L7792" s="96">
        <f t="shared" si="731"/>
        <v>1.5299999999999999E-3</v>
      </c>
    </row>
    <row r="7793" spans="1:12" ht="13.95" customHeight="1" x14ac:dyDescent="0.3">
      <c r="A7793" s="94">
        <v>46142</v>
      </c>
      <c r="B7793" s="57" t="s">
        <v>400</v>
      </c>
      <c r="C7793" s="57" t="s">
        <v>113</v>
      </c>
      <c r="D7793" s="19" t="str">
        <f t="shared" si="726"/>
        <v>Defensives</v>
      </c>
      <c r="E7793" s="19" t="str">
        <f t="shared" si="727"/>
        <v>Defensives</v>
      </c>
      <c r="F7793" s="100">
        <v>1.4300000000000001E-3</v>
      </c>
      <c r="G7793" s="101">
        <v>10.005000000000001</v>
      </c>
      <c r="H7793" s="98">
        <v>0.14258000000000001</v>
      </c>
      <c r="I7793" s="20">
        <f t="shared" si="728"/>
        <v>1</v>
      </c>
      <c r="J7793" s="102">
        <f t="shared" si="729"/>
        <v>1.4292853573213393E-4</v>
      </c>
      <c r="K7793" s="102">
        <f t="shared" si="730"/>
        <v>1.0024444924402716E-3</v>
      </c>
      <c r="L7793" s="96">
        <f t="shared" si="731"/>
        <v>1.4300000000000001E-3</v>
      </c>
    </row>
    <row r="7794" spans="1:12" ht="13.95" customHeight="1" x14ac:dyDescent="0.3">
      <c r="A7794" s="94">
        <v>46173</v>
      </c>
      <c r="B7794" s="57" t="s">
        <v>400</v>
      </c>
      <c r="C7794" s="57" t="s">
        <v>113</v>
      </c>
      <c r="D7794" s="19" t="str">
        <f t="shared" si="726"/>
        <v>Defensives</v>
      </c>
      <c r="E7794" s="19" t="str">
        <f t="shared" si="727"/>
        <v>Defensives</v>
      </c>
      <c r="F7794" s="100">
        <v>1.41E-3</v>
      </c>
      <c r="G7794" s="101">
        <v>10.108000000000001</v>
      </c>
      <c r="H7794" s="98">
        <v>0.13439000000000001</v>
      </c>
      <c r="I7794" s="20">
        <f t="shared" si="728"/>
        <v>1</v>
      </c>
      <c r="J7794" s="102">
        <f t="shared" si="729"/>
        <v>1.3949347051840126E-4</v>
      </c>
      <c r="K7794" s="102">
        <f t="shared" si="730"/>
        <v>1.0379750764074802E-3</v>
      </c>
      <c r="L7794" s="96">
        <f t="shared" si="731"/>
        <v>1.41E-3</v>
      </c>
    </row>
    <row r="7795" spans="1:12" ht="13.95" customHeight="1" x14ac:dyDescent="0.3">
      <c r="A7795" s="94">
        <v>46203</v>
      </c>
      <c r="B7795" s="57" t="s">
        <v>400</v>
      </c>
      <c r="C7795" s="57" t="s">
        <v>113</v>
      </c>
      <c r="D7795" s="19" t="str">
        <f t="shared" si="726"/>
        <v>Defensives</v>
      </c>
      <c r="E7795" s="19" t="str">
        <f t="shared" si="727"/>
        <v>Defensives</v>
      </c>
      <c r="F7795" s="100">
        <v>1.1900000000000001E-3</v>
      </c>
      <c r="G7795" s="101">
        <v>9.4149999999999991</v>
      </c>
      <c r="H7795" s="98">
        <v>0.11675000000000001</v>
      </c>
      <c r="I7795" s="20">
        <f t="shared" si="728"/>
        <v>1</v>
      </c>
      <c r="J7795" s="102">
        <f t="shared" si="729"/>
        <v>1.2639405204460969E-4</v>
      </c>
      <c r="K7795" s="102">
        <f t="shared" si="730"/>
        <v>1.082604300167963E-3</v>
      </c>
      <c r="L7795" s="96">
        <f t="shared" si="731"/>
        <v>1.1900000000000001E-3</v>
      </c>
    </row>
    <row r="7796" spans="1:12" ht="13.95" customHeight="1" x14ac:dyDescent="0.3">
      <c r="A7796" s="94">
        <v>46234</v>
      </c>
      <c r="B7796" s="57" t="s">
        <v>400</v>
      </c>
      <c r="C7796" s="57" t="s">
        <v>113</v>
      </c>
      <c r="D7796" s="19" t="str">
        <f t="shared" si="726"/>
        <v>Defensives</v>
      </c>
      <c r="E7796" s="19" t="str">
        <f t="shared" si="727"/>
        <v>Defensives</v>
      </c>
      <c r="F7796" s="100">
        <v>1.1900000000000001E-3</v>
      </c>
      <c r="G7796" s="101">
        <v>9.9060000000000006</v>
      </c>
      <c r="H7796" s="98">
        <v>0.11218</v>
      </c>
      <c r="I7796" s="20">
        <f t="shared" si="728"/>
        <v>1</v>
      </c>
      <c r="J7796" s="102">
        <f t="shared" si="729"/>
        <v>1.2012921461740359E-4</v>
      </c>
      <c r="K7796" s="102">
        <f t="shared" si="730"/>
        <v>1.0708612463665858E-3</v>
      </c>
      <c r="L7796" s="96">
        <f t="shared" si="731"/>
        <v>1.1900000000000001E-3</v>
      </c>
    </row>
    <row r="7797" spans="1:12" ht="13.95" customHeight="1" x14ac:dyDescent="0.3">
      <c r="A7797" s="94">
        <v>46265</v>
      </c>
      <c r="B7797" s="57" t="s">
        <v>400</v>
      </c>
      <c r="C7797" s="57" t="s">
        <v>113</v>
      </c>
      <c r="D7797" s="19" t="str">
        <f t="shared" si="726"/>
        <v>Defensives</v>
      </c>
      <c r="E7797" s="19" t="str">
        <f t="shared" si="727"/>
        <v>Defensives</v>
      </c>
      <c r="F7797" s="100">
        <v>1.4499999999999999E-3</v>
      </c>
      <c r="G7797" s="101">
        <v>11.945</v>
      </c>
      <c r="H7797" s="98">
        <v>0.11623</v>
      </c>
      <c r="I7797" s="20">
        <f t="shared" si="728"/>
        <v>1</v>
      </c>
      <c r="J7797" s="102">
        <f t="shared" si="729"/>
        <v>1.213897028045207E-4</v>
      </c>
      <c r="K7797" s="102">
        <f t="shared" si="730"/>
        <v>1.0443921776178327E-3</v>
      </c>
      <c r="L7797" s="96">
        <f t="shared" si="731"/>
        <v>1.4499999999999999E-3</v>
      </c>
    </row>
    <row r="7798" spans="1:12" ht="13.95" customHeight="1" x14ac:dyDescent="0.3">
      <c r="A7798" s="94">
        <v>45808</v>
      </c>
      <c r="B7798" s="57" t="s">
        <v>244</v>
      </c>
      <c r="C7798" s="57" t="s">
        <v>117</v>
      </c>
      <c r="D7798" s="19" t="str">
        <f t="shared" si="726"/>
        <v>Cyclicals</v>
      </c>
      <c r="E7798" s="19" t="str">
        <f t="shared" si="727"/>
        <v>Cyclicals ex-WEG &amp; Embraer</v>
      </c>
      <c r="F7798" s="100">
        <v>3.63E-3</v>
      </c>
      <c r="G7798" s="101">
        <v>19.053999999999998</v>
      </c>
      <c r="H7798" s="98">
        <v>0.12305000000000001</v>
      </c>
      <c r="I7798" s="20">
        <f t="shared" si="728"/>
        <v>1</v>
      </c>
      <c r="J7798" s="102">
        <f t="shared" si="729"/>
        <v>1.9051117875511705E-4</v>
      </c>
      <c r="K7798" s="102">
        <f t="shared" si="730"/>
        <v>1.5482420053239906E-3</v>
      </c>
      <c r="L7798" s="96">
        <f t="shared" si="731"/>
        <v>3.63E-3</v>
      </c>
    </row>
    <row r="7799" spans="1:12" ht="13.95" customHeight="1" x14ac:dyDescent="0.3">
      <c r="A7799" s="94">
        <v>45838</v>
      </c>
      <c r="B7799" s="57" t="s">
        <v>244</v>
      </c>
      <c r="C7799" s="57" t="s">
        <v>117</v>
      </c>
      <c r="D7799" s="19" t="str">
        <f t="shared" si="726"/>
        <v>Cyclicals</v>
      </c>
      <c r="E7799" s="19" t="str">
        <f t="shared" si="727"/>
        <v>Cyclicals ex-WEG &amp; Embraer</v>
      </c>
      <c r="F7799" s="100">
        <v>3.81E-3</v>
      </c>
      <c r="G7799" s="101">
        <v>19.568999999999999</v>
      </c>
      <c r="H7799" s="98">
        <v>0.13011</v>
      </c>
      <c r="I7799" s="20">
        <f t="shared" si="728"/>
        <v>1</v>
      </c>
      <c r="J7799" s="102">
        <f t="shared" si="729"/>
        <v>1.9469569216618121E-4</v>
      </c>
      <c r="K7799" s="102">
        <f t="shared" si="730"/>
        <v>1.496392991823697E-3</v>
      </c>
      <c r="L7799" s="96">
        <f t="shared" si="731"/>
        <v>3.81E-3</v>
      </c>
    </row>
    <row r="7800" spans="1:12" ht="13.95" customHeight="1" x14ac:dyDescent="0.3">
      <c r="A7800" s="94">
        <v>45869</v>
      </c>
      <c r="B7800" s="57" t="s">
        <v>244</v>
      </c>
      <c r="C7800" s="57" t="s">
        <v>117</v>
      </c>
      <c r="D7800" s="19" t="str">
        <f t="shared" si="726"/>
        <v>Cyclicals</v>
      </c>
      <c r="E7800" s="19" t="str">
        <f t="shared" si="727"/>
        <v>Cyclicals ex-WEG &amp; Embraer</v>
      </c>
      <c r="F7800" s="100">
        <v>3.32E-3</v>
      </c>
      <c r="G7800" s="101">
        <v>15.535</v>
      </c>
      <c r="H7800" s="98">
        <v>0.13422000000000001</v>
      </c>
      <c r="I7800" s="20">
        <f t="shared" si="728"/>
        <v>1</v>
      </c>
      <c r="J7800" s="102">
        <f t="shared" si="729"/>
        <v>2.1371097521725137E-4</v>
      </c>
      <c r="K7800" s="102">
        <f t="shared" si="730"/>
        <v>1.5922438922459496E-3</v>
      </c>
      <c r="L7800" s="96">
        <f t="shared" si="731"/>
        <v>3.32E-3</v>
      </c>
    </row>
    <row r="7801" spans="1:12" ht="13.95" customHeight="1" x14ac:dyDescent="0.3">
      <c r="A7801" s="94">
        <v>45900</v>
      </c>
      <c r="B7801" s="57" t="s">
        <v>244</v>
      </c>
      <c r="C7801" s="57" t="s">
        <v>117</v>
      </c>
      <c r="D7801" s="19" t="str">
        <f t="shared" si="726"/>
        <v>Cyclicals</v>
      </c>
      <c r="E7801" s="19" t="str">
        <f t="shared" si="727"/>
        <v>Cyclicals ex-WEG &amp; Embraer</v>
      </c>
      <c r="F7801" s="100">
        <v>4.8799999999999998E-3</v>
      </c>
      <c r="G7801" s="101">
        <v>17.106000000000002</v>
      </c>
      <c r="H7801" s="98">
        <v>0.13635</v>
      </c>
      <c r="I7801" s="20">
        <f t="shared" si="728"/>
        <v>1</v>
      </c>
      <c r="J7801" s="102">
        <f t="shared" si="729"/>
        <v>2.8528001870688642E-4</v>
      </c>
      <c r="K7801" s="102">
        <f t="shared" si="730"/>
        <v>2.0922626967868458E-3</v>
      </c>
      <c r="L7801" s="96">
        <f t="shared" si="731"/>
        <v>4.8799999999999998E-3</v>
      </c>
    </row>
    <row r="7802" spans="1:12" ht="13.95" customHeight="1" x14ac:dyDescent="0.3">
      <c r="A7802" s="94">
        <v>45930</v>
      </c>
      <c r="B7802" s="57" t="s">
        <v>244</v>
      </c>
      <c r="C7802" s="57" t="s">
        <v>117</v>
      </c>
      <c r="D7802" s="19" t="str">
        <f t="shared" si="726"/>
        <v>Cyclicals</v>
      </c>
      <c r="E7802" s="19" t="str">
        <f t="shared" si="727"/>
        <v>Cyclicals ex-WEG &amp; Embraer</v>
      </c>
      <c r="F7802" s="100">
        <v>5.1900000000000002E-3</v>
      </c>
      <c r="G7802" s="101">
        <v>18.754000000000001</v>
      </c>
      <c r="H7802" s="98">
        <v>0.13783000000000001</v>
      </c>
      <c r="I7802" s="20">
        <f t="shared" si="728"/>
        <v>1</v>
      </c>
      <c r="J7802" s="102">
        <f t="shared" si="729"/>
        <v>2.7674096192812199E-4</v>
      </c>
      <c r="K7802" s="102">
        <f t="shared" si="730"/>
        <v>2.0078427187703836E-3</v>
      </c>
      <c r="L7802" s="96">
        <f t="shared" si="731"/>
        <v>5.1900000000000002E-3</v>
      </c>
    </row>
    <row r="7803" spans="1:12" ht="13.95" customHeight="1" x14ac:dyDescent="0.3">
      <c r="A7803" s="94">
        <v>45961</v>
      </c>
      <c r="B7803" s="57" t="s">
        <v>244</v>
      </c>
      <c r="C7803" s="57" t="s">
        <v>117</v>
      </c>
      <c r="D7803" s="19" t="str">
        <f t="shared" si="726"/>
        <v>Cyclicals</v>
      </c>
      <c r="E7803" s="19" t="str">
        <f t="shared" si="727"/>
        <v>Cyclicals ex-WEG &amp; Embraer</v>
      </c>
      <c r="F7803" s="100">
        <v>4.79E-3</v>
      </c>
      <c r="G7803" s="101">
        <v>17.026</v>
      </c>
      <c r="H7803" s="98">
        <v>0.14222000000000001</v>
      </c>
      <c r="I7803" s="20">
        <f t="shared" si="728"/>
        <v>1</v>
      </c>
      <c r="J7803" s="102">
        <f t="shared" si="729"/>
        <v>2.8133442969575944E-4</v>
      </c>
      <c r="K7803" s="102">
        <f t="shared" si="730"/>
        <v>1.9781636176048334E-3</v>
      </c>
      <c r="L7803" s="96">
        <f t="shared" si="731"/>
        <v>4.79E-3</v>
      </c>
    </row>
    <row r="7804" spans="1:12" ht="13.95" customHeight="1" x14ac:dyDescent="0.3">
      <c r="A7804" s="94">
        <v>45991</v>
      </c>
      <c r="B7804" s="57" t="s">
        <v>244</v>
      </c>
      <c r="C7804" s="57" t="s">
        <v>117</v>
      </c>
      <c r="D7804" s="19" t="str">
        <f t="shared" si="726"/>
        <v>Cyclicals</v>
      </c>
      <c r="E7804" s="19" t="str">
        <f t="shared" si="727"/>
        <v>Cyclicals ex-WEG &amp; Embraer</v>
      </c>
      <c r="F7804" s="100">
        <v>4.6899999999999997E-3</v>
      </c>
      <c r="G7804" s="101">
        <v>17.47</v>
      </c>
      <c r="H7804" s="98">
        <v>0.14924999999999999</v>
      </c>
      <c r="I7804" s="20">
        <f t="shared" si="728"/>
        <v>1</v>
      </c>
      <c r="J7804" s="102">
        <f t="shared" si="729"/>
        <v>2.6846021751574125E-4</v>
      </c>
      <c r="K7804" s="102">
        <f t="shared" si="730"/>
        <v>1.7987284255661057E-3</v>
      </c>
      <c r="L7804" s="96">
        <f t="shared" si="731"/>
        <v>4.6899999999999997E-3</v>
      </c>
    </row>
    <row r="7805" spans="1:12" ht="13.95" customHeight="1" x14ac:dyDescent="0.3">
      <c r="A7805" s="94">
        <v>46022</v>
      </c>
      <c r="B7805" s="57" t="s">
        <v>244</v>
      </c>
      <c r="C7805" s="57" t="s">
        <v>117</v>
      </c>
      <c r="D7805" s="19" t="str">
        <f t="shared" si="726"/>
        <v>Cyclicals</v>
      </c>
      <c r="E7805" s="19" t="str">
        <f t="shared" si="727"/>
        <v>Cyclicals ex-WEG &amp; Embraer</v>
      </c>
      <c r="F7805" s="100">
        <v>4.3499999999999997E-3</v>
      </c>
      <c r="G7805" s="101">
        <v>14.414</v>
      </c>
      <c r="H7805" s="98">
        <v>0.15417</v>
      </c>
      <c r="I7805" s="20">
        <f t="shared" si="728"/>
        <v>1</v>
      </c>
      <c r="J7805" s="102">
        <f t="shared" si="729"/>
        <v>3.0178992646038574E-4</v>
      </c>
      <c r="K7805" s="102">
        <f t="shared" si="730"/>
        <v>1.9575139551169861E-3</v>
      </c>
      <c r="L7805" s="96">
        <f t="shared" si="731"/>
        <v>4.3499999999999997E-3</v>
      </c>
    </row>
    <row r="7806" spans="1:12" ht="13.95" customHeight="1" x14ac:dyDescent="0.3">
      <c r="A7806" s="94">
        <v>46053</v>
      </c>
      <c r="B7806" s="57" t="s">
        <v>244</v>
      </c>
      <c r="C7806" s="57" t="s">
        <v>117</v>
      </c>
      <c r="D7806" s="19" t="str">
        <f t="shared" si="726"/>
        <v>Cyclicals</v>
      </c>
      <c r="E7806" s="19" t="str">
        <f t="shared" si="727"/>
        <v>Cyclicals ex-WEG &amp; Embraer</v>
      </c>
      <c r="F7806" s="100">
        <v>3.9199999999999999E-3</v>
      </c>
      <c r="G7806" s="101">
        <v>13.425000000000001</v>
      </c>
      <c r="H7806" s="98">
        <v>0.15322</v>
      </c>
      <c r="I7806" s="20">
        <f t="shared" si="728"/>
        <v>1</v>
      </c>
      <c r="J7806" s="102">
        <f t="shared" si="729"/>
        <v>2.919925512104283E-4</v>
      </c>
      <c r="K7806" s="102">
        <f t="shared" si="730"/>
        <v>1.9057078136694185E-3</v>
      </c>
      <c r="L7806" s="96">
        <f t="shared" si="731"/>
        <v>3.9199999999999999E-3</v>
      </c>
    </row>
    <row r="7807" spans="1:12" ht="13.95" customHeight="1" x14ac:dyDescent="0.3">
      <c r="A7807" s="94">
        <v>46081</v>
      </c>
      <c r="B7807" s="57" t="s">
        <v>244</v>
      </c>
      <c r="C7807" s="57" t="s">
        <v>117</v>
      </c>
      <c r="D7807" s="19" t="str">
        <f t="shared" si="726"/>
        <v>Cyclicals</v>
      </c>
      <c r="E7807" s="19" t="str">
        <f t="shared" si="727"/>
        <v>Cyclicals ex-WEG &amp; Embraer</v>
      </c>
      <c r="F7807" s="100">
        <v>3.4399999999999999E-3</v>
      </c>
      <c r="G7807" s="101">
        <v>12.071999999999999</v>
      </c>
      <c r="H7807" s="98">
        <v>0.15565000000000001</v>
      </c>
      <c r="I7807" s="20">
        <f t="shared" si="728"/>
        <v>1</v>
      </c>
      <c r="J7807" s="102">
        <f t="shared" si="729"/>
        <v>2.8495692511597086E-4</v>
      </c>
      <c r="K7807" s="102">
        <f t="shared" si="730"/>
        <v>1.8307544177062053E-3</v>
      </c>
      <c r="L7807" s="96">
        <f t="shared" si="731"/>
        <v>3.4399999999999999E-3</v>
      </c>
    </row>
    <row r="7808" spans="1:12" ht="13.95" customHeight="1" x14ac:dyDescent="0.3">
      <c r="A7808" s="94">
        <v>46112</v>
      </c>
      <c r="B7808" s="57" t="s">
        <v>244</v>
      </c>
      <c r="C7808" s="57" t="s">
        <v>117</v>
      </c>
      <c r="D7808" s="19" t="str">
        <f t="shared" si="726"/>
        <v>Cyclicals</v>
      </c>
      <c r="E7808" s="19" t="str">
        <f t="shared" si="727"/>
        <v>Cyclicals ex-WEG &amp; Embraer</v>
      </c>
      <c r="F7808" s="100">
        <v>3.29E-3</v>
      </c>
      <c r="G7808" s="101">
        <v>11.48</v>
      </c>
      <c r="H7808" s="98">
        <v>0.15540000000000001</v>
      </c>
      <c r="I7808" s="20">
        <f t="shared" si="728"/>
        <v>1</v>
      </c>
      <c r="J7808" s="102">
        <f t="shared" si="729"/>
        <v>2.8658536585365852E-4</v>
      </c>
      <c r="K7808" s="102">
        <f t="shared" si="730"/>
        <v>1.8441786734469659E-3</v>
      </c>
      <c r="L7808" s="96">
        <f t="shared" si="731"/>
        <v>3.29E-3</v>
      </c>
    </row>
    <row r="7809" spans="1:12" ht="13.95" customHeight="1" x14ac:dyDescent="0.3">
      <c r="A7809" s="94">
        <v>46142</v>
      </c>
      <c r="B7809" s="57" t="s">
        <v>244</v>
      </c>
      <c r="C7809" s="57" t="s">
        <v>117</v>
      </c>
      <c r="D7809" s="19" t="str">
        <f t="shared" si="726"/>
        <v>Cyclicals</v>
      </c>
      <c r="E7809" s="19" t="str">
        <f t="shared" si="727"/>
        <v>Cyclicals ex-WEG &amp; Embraer</v>
      </c>
      <c r="F7809" s="100">
        <v>3.6900000000000001E-3</v>
      </c>
      <c r="G7809" s="101">
        <v>10.346</v>
      </c>
      <c r="H7809" s="98">
        <v>0.15751000000000001</v>
      </c>
      <c r="I7809" s="20">
        <f t="shared" si="728"/>
        <v>1</v>
      </c>
      <c r="J7809" s="102">
        <f t="shared" si="729"/>
        <v>3.5665957858109417E-4</v>
      </c>
      <c r="K7809" s="102">
        <f t="shared" si="730"/>
        <v>2.2643614918487344E-3</v>
      </c>
      <c r="L7809" s="96">
        <f t="shared" si="731"/>
        <v>3.6900000000000001E-3</v>
      </c>
    </row>
    <row r="7810" spans="1:12" ht="13.95" customHeight="1" x14ac:dyDescent="0.3">
      <c r="A7810" s="94">
        <v>46173</v>
      </c>
      <c r="B7810" s="57" t="s">
        <v>244</v>
      </c>
      <c r="C7810" s="57" t="s">
        <v>117</v>
      </c>
      <c r="D7810" s="19" t="str">
        <f t="shared" si="726"/>
        <v>Cyclicals</v>
      </c>
      <c r="E7810" s="19" t="str">
        <f t="shared" si="727"/>
        <v>Cyclicals ex-WEG &amp; Embraer</v>
      </c>
      <c r="F7810" s="100">
        <v>4.2699999999999986E-3</v>
      </c>
      <c r="G7810" s="101">
        <v>11.092000000000001</v>
      </c>
      <c r="H7810" s="98">
        <v>0.16009999999999999</v>
      </c>
      <c r="I7810" s="20">
        <f t="shared" si="728"/>
        <v>1</v>
      </c>
      <c r="J7810" s="102">
        <f t="shared" si="729"/>
        <v>3.8496213487197966E-4</v>
      </c>
      <c r="K7810" s="102">
        <f t="shared" si="730"/>
        <v>2.4045105238724527E-3</v>
      </c>
      <c r="L7810" s="96">
        <f t="shared" si="731"/>
        <v>4.2699999999999986E-3</v>
      </c>
    </row>
    <row r="7811" spans="1:12" ht="13.95" customHeight="1" x14ac:dyDescent="0.3">
      <c r="A7811" s="94">
        <v>46203</v>
      </c>
      <c r="B7811" s="57" t="s">
        <v>244</v>
      </c>
      <c r="C7811" s="57" t="s">
        <v>117</v>
      </c>
      <c r="D7811" s="19" t="str">
        <f t="shared" si="726"/>
        <v>Cyclicals</v>
      </c>
      <c r="E7811" s="19" t="str">
        <f t="shared" si="727"/>
        <v>Cyclicals ex-WEG &amp; Embraer</v>
      </c>
      <c r="F7811" s="100">
        <v>4.5799999999999999E-3</v>
      </c>
      <c r="G7811" s="101">
        <v>11.115</v>
      </c>
      <c r="H7811" s="98">
        <v>0.16808000000000001</v>
      </c>
      <c r="I7811" s="20">
        <f t="shared" si="728"/>
        <v>1</v>
      </c>
      <c r="J7811" s="102">
        <f t="shared" si="729"/>
        <v>4.120557804768331E-4</v>
      </c>
      <c r="K7811" s="102">
        <f t="shared" si="730"/>
        <v>2.4515455763733525E-3</v>
      </c>
      <c r="L7811" s="96">
        <f t="shared" si="731"/>
        <v>4.5799999999999999E-3</v>
      </c>
    </row>
    <row r="7812" spans="1:12" ht="13.95" customHeight="1" x14ac:dyDescent="0.3">
      <c r="A7812" s="94">
        <v>46234</v>
      </c>
      <c r="B7812" s="57" t="s">
        <v>244</v>
      </c>
      <c r="C7812" s="57" t="s">
        <v>117</v>
      </c>
      <c r="D7812" s="19" t="str">
        <f t="shared" si="726"/>
        <v>Cyclicals</v>
      </c>
      <c r="E7812" s="19" t="str">
        <f t="shared" si="727"/>
        <v>Cyclicals ex-WEG &amp; Embraer</v>
      </c>
      <c r="F7812" s="100">
        <v>4.4400000000000004E-3</v>
      </c>
      <c r="G7812" s="101">
        <v>10.819000000000001</v>
      </c>
      <c r="H7812" s="98">
        <v>0.17233000000000001</v>
      </c>
      <c r="I7812" s="20">
        <f t="shared" si="728"/>
        <v>1</v>
      </c>
      <c r="J7812" s="102">
        <f t="shared" si="729"/>
        <v>4.1038913023384784E-4</v>
      </c>
      <c r="K7812" s="102">
        <f t="shared" si="730"/>
        <v>2.3814143227171578E-3</v>
      </c>
      <c r="L7812" s="96">
        <f t="shared" si="731"/>
        <v>4.4400000000000004E-3</v>
      </c>
    </row>
    <row r="7813" spans="1:12" ht="13.95" customHeight="1" x14ac:dyDescent="0.3">
      <c r="A7813" s="94">
        <v>46265</v>
      </c>
      <c r="B7813" s="57" t="s">
        <v>244</v>
      </c>
      <c r="C7813" s="57" t="s">
        <v>117</v>
      </c>
      <c r="D7813" s="19" t="str">
        <f t="shared" ref="D7813:D7876" si="732">VLOOKUP(C7813,GicsMap,2,FALSE)</f>
        <v>Cyclicals</v>
      </c>
      <c r="E7813" s="19" t="str">
        <f t="shared" ref="E7813:E7876" si="733">IF(D7813="Cyclicals",IF(COUNTIF(GlobalList,B7813)&gt;0,"WEG &amp; Embraer","Cyclicals ex-WEG &amp; Embraer"),D7813)</f>
        <v>Cyclicals ex-WEG &amp; Embraer</v>
      </c>
      <c r="F7813" s="100">
        <v>3.82E-3</v>
      </c>
      <c r="G7813" s="101">
        <v>9.2370000000000001</v>
      </c>
      <c r="H7813" s="98">
        <v>0.16991000000000001</v>
      </c>
      <c r="I7813" s="20">
        <f t="shared" ref="I7813:I7876" si="734">IF(AND(ISNUMBER(G7813),ISNUMBER(H7813),G7813&gt;=PEmin,G7813&lt;=PEmax,H7813&gt;=ROEmin,H7813&lt;=ROEmax),1,0)</f>
        <v>1</v>
      </c>
      <c r="J7813" s="102">
        <f t="shared" ref="J7813:J7876" si="735">IF(I7813=1,F7813/G7813,0)</f>
        <v>4.1355418425895852E-4</v>
      </c>
      <c r="K7813" s="102">
        <f t="shared" ref="K7813:K7876" si="736">IF(I7813=1,J7813/H7813,0)</f>
        <v>2.4339602392970307E-3</v>
      </c>
      <c r="L7813" s="96">
        <f t="shared" ref="L7813:L7876" si="737">I7813*F7813</f>
        <v>3.82E-3</v>
      </c>
    </row>
    <row r="7814" spans="1:12" ht="13.95" customHeight="1" x14ac:dyDescent="0.3">
      <c r="A7814" s="94">
        <v>46295</v>
      </c>
      <c r="B7814" s="57" t="s">
        <v>244</v>
      </c>
      <c r="C7814" s="57" t="s">
        <v>117</v>
      </c>
      <c r="D7814" s="19" t="str">
        <f t="shared" si="732"/>
        <v>Cyclicals</v>
      </c>
      <c r="E7814" s="19" t="str">
        <f t="shared" si="733"/>
        <v>Cyclicals ex-WEG &amp; Embraer</v>
      </c>
      <c r="F7814" s="100">
        <v>3.7399999999999998E-3</v>
      </c>
      <c r="G7814" s="101">
        <v>9.5220000000000002</v>
      </c>
      <c r="H7814" s="98">
        <v>0.17011999999999999</v>
      </c>
      <c r="I7814" s="20">
        <f t="shared" si="734"/>
        <v>1</v>
      </c>
      <c r="J7814" s="102">
        <f t="shared" si="735"/>
        <v>3.9277462717916399E-4</v>
      </c>
      <c r="K7814" s="102">
        <f t="shared" si="736"/>
        <v>2.3088092357110511E-3</v>
      </c>
      <c r="L7814" s="96">
        <f t="shared" si="737"/>
        <v>3.7399999999999998E-3</v>
      </c>
    </row>
    <row r="7815" spans="1:12" ht="13.95" customHeight="1" x14ac:dyDescent="0.3">
      <c r="A7815" s="94">
        <v>42674</v>
      </c>
      <c r="B7815" s="57" t="s">
        <v>401</v>
      </c>
      <c r="C7815" s="57" t="s">
        <v>116</v>
      </c>
      <c r="D7815" s="19" t="str">
        <f t="shared" si="732"/>
        <v>Defensives</v>
      </c>
      <c r="E7815" s="19" t="str">
        <f t="shared" si="733"/>
        <v>Defensives</v>
      </c>
      <c r="F7815" s="100">
        <v>3.0999999999999999E-3</v>
      </c>
      <c r="G7815" s="101">
        <v>13.622999999999999</v>
      </c>
      <c r="H7815" s="98">
        <v>0.99514999999999998</v>
      </c>
      <c r="I7815" s="20">
        <f t="shared" si="734"/>
        <v>1</v>
      </c>
      <c r="J7815" s="102">
        <f t="shared" si="735"/>
        <v>2.2755633854510754E-4</v>
      </c>
      <c r="K7815" s="102">
        <f t="shared" si="736"/>
        <v>2.2866536556811288E-4</v>
      </c>
      <c r="L7815" s="96">
        <f t="shared" si="737"/>
        <v>3.0999999999999999E-3</v>
      </c>
    </row>
    <row r="7816" spans="1:12" ht="13.95" customHeight="1" x14ac:dyDescent="0.3">
      <c r="A7816" s="94">
        <v>42704</v>
      </c>
      <c r="B7816" s="57" t="s">
        <v>401</v>
      </c>
      <c r="C7816" s="57" t="s">
        <v>116</v>
      </c>
      <c r="D7816" s="19" t="str">
        <f t="shared" si="732"/>
        <v>Defensives</v>
      </c>
      <c r="E7816" s="19" t="str">
        <f t="shared" si="733"/>
        <v>Defensives</v>
      </c>
      <c r="F7816" s="100">
        <v>2.48E-3</v>
      </c>
      <c r="G7816" s="101">
        <v>11.028</v>
      </c>
      <c r="H7816" s="98">
        <v>0.94908000000000003</v>
      </c>
      <c r="I7816" s="20">
        <f t="shared" si="734"/>
        <v>1</v>
      </c>
      <c r="J7816" s="102">
        <f t="shared" si="735"/>
        <v>2.2488211824446861E-4</v>
      </c>
      <c r="K7816" s="102">
        <f t="shared" si="736"/>
        <v>2.3694748413670988E-4</v>
      </c>
      <c r="L7816" s="96">
        <f t="shared" si="737"/>
        <v>2.48E-3</v>
      </c>
    </row>
    <row r="7817" spans="1:12" ht="13.95" customHeight="1" x14ac:dyDescent="0.3">
      <c r="A7817" s="94">
        <v>42735</v>
      </c>
      <c r="B7817" s="57" t="s">
        <v>401</v>
      </c>
      <c r="C7817" s="57" t="s">
        <v>116</v>
      </c>
      <c r="D7817" s="19" t="str">
        <f t="shared" si="732"/>
        <v>Defensives</v>
      </c>
      <c r="E7817" s="19" t="str">
        <f t="shared" si="733"/>
        <v>Defensives</v>
      </c>
      <c r="F7817" s="100">
        <v>2.5600000000000002E-3</v>
      </c>
      <c r="G7817" s="101">
        <v>10.214</v>
      </c>
      <c r="H7817" s="98">
        <v>0.96168000000000009</v>
      </c>
      <c r="I7817" s="20">
        <f t="shared" si="734"/>
        <v>1</v>
      </c>
      <c r="J7817" s="102">
        <f t="shared" si="735"/>
        <v>2.50636381437243E-4</v>
      </c>
      <c r="K7817" s="102">
        <f t="shared" si="736"/>
        <v>2.6062347291951895E-4</v>
      </c>
      <c r="L7817" s="96">
        <f t="shared" si="737"/>
        <v>2.5600000000000002E-3</v>
      </c>
    </row>
    <row r="7818" spans="1:12" ht="13.95" customHeight="1" x14ac:dyDescent="0.3">
      <c r="A7818" s="94">
        <v>42766</v>
      </c>
      <c r="B7818" s="57" t="s">
        <v>401</v>
      </c>
      <c r="C7818" s="57" t="s">
        <v>116</v>
      </c>
      <c r="D7818" s="19" t="str">
        <f t="shared" si="732"/>
        <v>Defensives</v>
      </c>
      <c r="E7818" s="19" t="str">
        <f t="shared" si="733"/>
        <v>Defensives</v>
      </c>
      <c r="F7818" s="100">
        <v>2.7299999999999998E-3</v>
      </c>
      <c r="G7818" s="101">
        <v>11.858000000000001</v>
      </c>
      <c r="H7818" s="98">
        <v>0.96138000000000001</v>
      </c>
      <c r="I7818" s="20">
        <f t="shared" si="734"/>
        <v>1</v>
      </c>
      <c r="J7818" s="102">
        <f t="shared" si="735"/>
        <v>2.3022432113341203E-4</v>
      </c>
      <c r="K7818" s="102">
        <f t="shared" si="736"/>
        <v>2.3947275908944645E-4</v>
      </c>
      <c r="L7818" s="96">
        <f t="shared" si="737"/>
        <v>2.7299999999999998E-3</v>
      </c>
    </row>
    <row r="7819" spans="1:12" ht="13.95" customHeight="1" x14ac:dyDescent="0.3">
      <c r="A7819" s="94">
        <v>42794</v>
      </c>
      <c r="B7819" s="57" t="s">
        <v>401</v>
      </c>
      <c r="C7819" s="57" t="s">
        <v>116</v>
      </c>
      <c r="D7819" s="19" t="str">
        <f t="shared" si="732"/>
        <v>Defensives</v>
      </c>
      <c r="E7819" s="19" t="str">
        <f t="shared" si="733"/>
        <v>Defensives</v>
      </c>
      <c r="F7819" s="100">
        <v>3.2299999999999998E-3</v>
      </c>
      <c r="G7819" s="101">
        <v>13.638999999999999</v>
      </c>
      <c r="H7819" s="98">
        <v>0.97323999999999999</v>
      </c>
      <c r="I7819" s="20">
        <f t="shared" si="734"/>
        <v>1</v>
      </c>
      <c r="J7819" s="102">
        <f t="shared" si="735"/>
        <v>2.3682088129628272E-4</v>
      </c>
      <c r="K7819" s="102">
        <f t="shared" si="736"/>
        <v>2.4333245786885323E-4</v>
      </c>
      <c r="L7819" s="96">
        <f t="shared" si="737"/>
        <v>3.2299999999999998E-3</v>
      </c>
    </row>
    <row r="7820" spans="1:12" ht="13.95" customHeight="1" x14ac:dyDescent="0.3">
      <c r="A7820" s="94">
        <v>42825</v>
      </c>
      <c r="B7820" s="57" t="s">
        <v>401</v>
      </c>
      <c r="C7820" s="57" t="s">
        <v>116</v>
      </c>
      <c r="D7820" s="19" t="str">
        <f t="shared" si="732"/>
        <v>Defensives</v>
      </c>
      <c r="E7820" s="19" t="str">
        <f t="shared" si="733"/>
        <v>Defensives</v>
      </c>
      <c r="F7820" s="100">
        <v>3.3400000000000001E-3</v>
      </c>
      <c r="G7820" s="101">
        <v>13.752000000000001</v>
      </c>
      <c r="H7820" s="98">
        <v>0.96831999999999996</v>
      </c>
      <c r="I7820" s="20">
        <f t="shared" si="734"/>
        <v>1</v>
      </c>
      <c r="J7820" s="102">
        <f t="shared" si="735"/>
        <v>2.4287376381617218E-4</v>
      </c>
      <c r="K7820" s="102">
        <f t="shared" si="736"/>
        <v>2.5081973295622539E-4</v>
      </c>
      <c r="L7820" s="96">
        <f t="shared" si="737"/>
        <v>3.3400000000000001E-3</v>
      </c>
    </row>
    <row r="7821" spans="1:12" ht="13.95" customHeight="1" x14ac:dyDescent="0.3">
      <c r="A7821" s="94">
        <v>42855</v>
      </c>
      <c r="B7821" s="57" t="s">
        <v>401</v>
      </c>
      <c r="C7821" s="57" t="s">
        <v>116</v>
      </c>
      <c r="D7821" s="19" t="str">
        <f t="shared" si="732"/>
        <v>Defensives</v>
      </c>
      <c r="E7821" s="19" t="str">
        <f t="shared" si="733"/>
        <v>Defensives</v>
      </c>
      <c r="F7821" s="100">
        <v>3.6099999999999999E-3</v>
      </c>
      <c r="G7821" s="101">
        <v>14.863</v>
      </c>
      <c r="H7821" s="98">
        <v>0.98168000000000011</v>
      </c>
      <c r="I7821" s="20">
        <f t="shared" si="734"/>
        <v>1</v>
      </c>
      <c r="J7821" s="102">
        <f t="shared" si="735"/>
        <v>2.4288501648388617E-4</v>
      </c>
      <c r="K7821" s="102">
        <f t="shared" si="736"/>
        <v>2.4741770891113817E-4</v>
      </c>
      <c r="L7821" s="96">
        <f t="shared" si="737"/>
        <v>3.6099999999999999E-3</v>
      </c>
    </row>
    <row r="7822" spans="1:12" ht="13.95" customHeight="1" x14ac:dyDescent="0.3">
      <c r="A7822" s="94">
        <v>42886</v>
      </c>
      <c r="B7822" s="57" t="s">
        <v>401</v>
      </c>
      <c r="C7822" s="57" t="s">
        <v>116</v>
      </c>
      <c r="D7822" s="19" t="str">
        <f t="shared" si="732"/>
        <v>Defensives</v>
      </c>
      <c r="E7822" s="19" t="str">
        <f t="shared" si="733"/>
        <v>Defensives</v>
      </c>
      <c r="F7822" s="100">
        <v>3.4299999999999999E-3</v>
      </c>
      <c r="G7822" s="101">
        <v>13.448</v>
      </c>
      <c r="H7822" s="98">
        <v>1.1342300000000001</v>
      </c>
      <c r="I7822" s="20">
        <f t="shared" si="734"/>
        <v>0</v>
      </c>
      <c r="J7822" s="102">
        <f t="shared" si="735"/>
        <v>0</v>
      </c>
      <c r="K7822" s="102">
        <f t="shared" si="736"/>
        <v>0</v>
      </c>
      <c r="L7822" s="96">
        <f t="shared" si="737"/>
        <v>0</v>
      </c>
    </row>
    <row r="7823" spans="1:12" ht="13.95" customHeight="1" x14ac:dyDescent="0.3">
      <c r="A7823" s="94">
        <v>42916</v>
      </c>
      <c r="B7823" s="57" t="s">
        <v>401</v>
      </c>
      <c r="C7823" s="57" t="s">
        <v>116</v>
      </c>
      <c r="D7823" s="19" t="str">
        <f t="shared" si="732"/>
        <v>Defensives</v>
      </c>
      <c r="E7823" s="19" t="str">
        <f t="shared" si="733"/>
        <v>Defensives</v>
      </c>
      <c r="F7823" s="100">
        <v>3.3500000000000001E-3</v>
      </c>
      <c r="G7823" s="101">
        <v>12.792</v>
      </c>
      <c r="H7823" s="98">
        <v>1.1165099999999999</v>
      </c>
      <c r="I7823" s="20">
        <f t="shared" si="734"/>
        <v>0</v>
      </c>
      <c r="J7823" s="102">
        <f t="shared" si="735"/>
        <v>0</v>
      </c>
      <c r="K7823" s="102">
        <f t="shared" si="736"/>
        <v>0</v>
      </c>
      <c r="L7823" s="96">
        <f t="shared" si="737"/>
        <v>0</v>
      </c>
    </row>
    <row r="7824" spans="1:12" ht="13.95" customHeight="1" x14ac:dyDescent="0.3">
      <c r="A7824" s="94">
        <v>42947</v>
      </c>
      <c r="B7824" s="57" t="s">
        <v>401</v>
      </c>
      <c r="C7824" s="57" t="s">
        <v>116</v>
      </c>
      <c r="D7824" s="19" t="str">
        <f t="shared" si="732"/>
        <v>Defensives</v>
      </c>
      <c r="E7824" s="19" t="str">
        <f t="shared" si="733"/>
        <v>Defensives</v>
      </c>
      <c r="F7824" s="100">
        <v>3.3899999999999998E-3</v>
      </c>
      <c r="G7824" s="101">
        <v>13.21</v>
      </c>
      <c r="H7824" s="98">
        <v>1.1619900000000001</v>
      </c>
      <c r="I7824" s="20">
        <f t="shared" si="734"/>
        <v>0</v>
      </c>
      <c r="J7824" s="102">
        <f t="shared" si="735"/>
        <v>0</v>
      </c>
      <c r="K7824" s="102">
        <f t="shared" si="736"/>
        <v>0</v>
      </c>
      <c r="L7824" s="96">
        <f t="shared" si="737"/>
        <v>0</v>
      </c>
    </row>
    <row r="7825" spans="1:12" ht="13.95" customHeight="1" x14ac:dyDescent="0.3">
      <c r="A7825" s="94">
        <v>42978</v>
      </c>
      <c r="B7825" s="57" t="s">
        <v>401</v>
      </c>
      <c r="C7825" s="57" t="s">
        <v>116</v>
      </c>
      <c r="D7825" s="19" t="str">
        <f t="shared" si="732"/>
        <v>Defensives</v>
      </c>
      <c r="E7825" s="19" t="str">
        <f t="shared" si="733"/>
        <v>Defensives</v>
      </c>
      <c r="F7825" s="100">
        <v>3.4399999999999999E-3</v>
      </c>
      <c r="G7825" s="101">
        <v>13.579000000000001</v>
      </c>
      <c r="H7825" s="98">
        <v>1.2971200000000001</v>
      </c>
      <c r="I7825" s="20">
        <f t="shared" si="734"/>
        <v>0</v>
      </c>
      <c r="J7825" s="102">
        <f t="shared" si="735"/>
        <v>0</v>
      </c>
      <c r="K7825" s="102">
        <f t="shared" si="736"/>
        <v>0</v>
      </c>
      <c r="L7825" s="96">
        <f t="shared" si="737"/>
        <v>0</v>
      </c>
    </row>
    <row r="7826" spans="1:12" ht="13.95" customHeight="1" x14ac:dyDescent="0.3">
      <c r="A7826" s="94">
        <v>43008</v>
      </c>
      <c r="B7826" s="57" t="s">
        <v>401</v>
      </c>
      <c r="C7826" s="57" t="s">
        <v>116</v>
      </c>
      <c r="D7826" s="19" t="str">
        <f t="shared" si="732"/>
        <v>Defensives</v>
      </c>
      <c r="E7826" s="19" t="str">
        <f t="shared" si="733"/>
        <v>Defensives</v>
      </c>
      <c r="F7826" s="100">
        <v>3.8800000000000002E-3</v>
      </c>
      <c r="G7826" s="101">
        <v>15.802</v>
      </c>
      <c r="H7826" s="98">
        <v>1.22983</v>
      </c>
      <c r="I7826" s="20">
        <f t="shared" si="734"/>
        <v>0</v>
      </c>
      <c r="J7826" s="102">
        <f t="shared" si="735"/>
        <v>0</v>
      </c>
      <c r="K7826" s="102">
        <f t="shared" si="736"/>
        <v>0</v>
      </c>
      <c r="L7826" s="96">
        <f t="shared" si="737"/>
        <v>0</v>
      </c>
    </row>
    <row r="7827" spans="1:12" ht="13.95" customHeight="1" x14ac:dyDescent="0.3">
      <c r="A7827" s="94">
        <v>43039</v>
      </c>
      <c r="B7827" s="57" t="s">
        <v>401</v>
      </c>
      <c r="C7827" s="57" t="s">
        <v>116</v>
      </c>
      <c r="D7827" s="19" t="str">
        <f t="shared" si="732"/>
        <v>Defensives</v>
      </c>
      <c r="E7827" s="19" t="str">
        <f t="shared" si="733"/>
        <v>Defensives</v>
      </c>
      <c r="F7827" s="100">
        <v>3.9300000000000003E-3</v>
      </c>
      <c r="G7827" s="101">
        <v>16.763000000000002</v>
      </c>
      <c r="H7827" s="98">
        <v>1.1418600000000001</v>
      </c>
      <c r="I7827" s="20">
        <f t="shared" si="734"/>
        <v>0</v>
      </c>
      <c r="J7827" s="102">
        <f t="shared" si="735"/>
        <v>0</v>
      </c>
      <c r="K7827" s="102">
        <f t="shared" si="736"/>
        <v>0</v>
      </c>
      <c r="L7827" s="96">
        <f t="shared" si="737"/>
        <v>0</v>
      </c>
    </row>
    <row r="7828" spans="1:12" ht="13.95" customHeight="1" x14ac:dyDescent="0.3">
      <c r="A7828" s="94">
        <v>43069</v>
      </c>
      <c r="B7828" s="57" t="s">
        <v>401</v>
      </c>
      <c r="C7828" s="57" t="s">
        <v>116</v>
      </c>
      <c r="D7828" s="19" t="str">
        <f t="shared" si="732"/>
        <v>Defensives</v>
      </c>
      <c r="E7828" s="19" t="str">
        <f t="shared" si="733"/>
        <v>Defensives</v>
      </c>
      <c r="F7828" s="100">
        <v>3.5799999999999998E-3</v>
      </c>
      <c r="G7828" s="101">
        <v>14.153</v>
      </c>
      <c r="H7828" s="98">
        <v>1.01389</v>
      </c>
      <c r="I7828" s="20">
        <f t="shared" si="734"/>
        <v>0</v>
      </c>
      <c r="J7828" s="102">
        <f t="shared" si="735"/>
        <v>0</v>
      </c>
      <c r="K7828" s="102">
        <f t="shared" si="736"/>
        <v>0</v>
      </c>
      <c r="L7828" s="96">
        <f t="shared" si="737"/>
        <v>0</v>
      </c>
    </row>
    <row r="7829" spans="1:12" ht="13.95" customHeight="1" x14ac:dyDescent="0.3">
      <c r="A7829" s="94">
        <v>43100</v>
      </c>
      <c r="B7829" s="57" t="s">
        <v>401</v>
      </c>
      <c r="C7829" s="57" t="s">
        <v>116</v>
      </c>
      <c r="D7829" s="19" t="str">
        <f t="shared" si="732"/>
        <v>Defensives</v>
      </c>
      <c r="E7829" s="19" t="str">
        <f t="shared" si="733"/>
        <v>Defensives</v>
      </c>
      <c r="F7829" s="100">
        <v>3.5500000000000002E-3</v>
      </c>
      <c r="G7829" s="101">
        <v>14.489000000000001</v>
      </c>
      <c r="H7829" s="98">
        <v>1.00135</v>
      </c>
      <c r="I7829" s="20">
        <f t="shared" si="734"/>
        <v>0</v>
      </c>
      <c r="J7829" s="102">
        <f t="shared" si="735"/>
        <v>0</v>
      </c>
      <c r="K7829" s="102">
        <f t="shared" si="736"/>
        <v>0</v>
      </c>
      <c r="L7829" s="96">
        <f t="shared" si="737"/>
        <v>0</v>
      </c>
    </row>
    <row r="7830" spans="1:12" ht="13.95" customHeight="1" x14ac:dyDescent="0.3">
      <c r="A7830" s="94">
        <v>43131</v>
      </c>
      <c r="B7830" s="57" t="s">
        <v>401</v>
      </c>
      <c r="C7830" s="57" t="s">
        <v>116</v>
      </c>
      <c r="D7830" s="19" t="str">
        <f t="shared" si="732"/>
        <v>Defensives</v>
      </c>
      <c r="E7830" s="19" t="str">
        <f t="shared" si="733"/>
        <v>Defensives</v>
      </c>
      <c r="F7830" s="100">
        <v>3.4299999999999999E-3</v>
      </c>
      <c r="G7830" s="101">
        <v>15.912000000000001</v>
      </c>
      <c r="H7830" s="98">
        <v>0.90457999999999994</v>
      </c>
      <c r="I7830" s="20">
        <f t="shared" si="734"/>
        <v>1</v>
      </c>
      <c r="J7830" s="102">
        <f t="shared" si="735"/>
        <v>2.1556058320764201E-4</v>
      </c>
      <c r="K7830" s="102">
        <f t="shared" si="736"/>
        <v>2.3829908157116234E-4</v>
      </c>
      <c r="L7830" s="96">
        <f t="shared" si="737"/>
        <v>3.4299999999999999E-3</v>
      </c>
    </row>
    <row r="7831" spans="1:12" ht="13.95" customHeight="1" x14ac:dyDescent="0.3">
      <c r="A7831" s="94">
        <v>43159</v>
      </c>
      <c r="B7831" s="57" t="s">
        <v>401</v>
      </c>
      <c r="C7831" s="57" t="s">
        <v>116</v>
      </c>
      <c r="D7831" s="19" t="str">
        <f t="shared" si="732"/>
        <v>Defensives</v>
      </c>
      <c r="E7831" s="19" t="str">
        <f t="shared" si="733"/>
        <v>Defensives</v>
      </c>
      <c r="F7831" s="100">
        <v>3.5300000000000002E-3</v>
      </c>
      <c r="G7831" s="101">
        <v>16.341999999999999</v>
      </c>
      <c r="H7831" s="98">
        <v>0.91013999999999995</v>
      </c>
      <c r="I7831" s="20">
        <f t="shared" si="734"/>
        <v>1</v>
      </c>
      <c r="J7831" s="102">
        <f t="shared" si="735"/>
        <v>2.1600783257863176E-4</v>
      </c>
      <c r="K7831" s="102">
        <f t="shared" si="736"/>
        <v>2.37334731556279E-4</v>
      </c>
      <c r="L7831" s="96">
        <f t="shared" si="737"/>
        <v>3.5300000000000002E-3</v>
      </c>
    </row>
    <row r="7832" spans="1:12" ht="13.95" customHeight="1" x14ac:dyDescent="0.3">
      <c r="A7832" s="94">
        <v>43190</v>
      </c>
      <c r="B7832" s="57" t="s">
        <v>401</v>
      </c>
      <c r="C7832" s="57" t="s">
        <v>116</v>
      </c>
      <c r="D7832" s="19" t="str">
        <f t="shared" si="732"/>
        <v>Defensives</v>
      </c>
      <c r="E7832" s="19" t="str">
        <f t="shared" si="733"/>
        <v>Defensives</v>
      </c>
      <c r="F7832" s="100">
        <v>2.8400000000000001E-3</v>
      </c>
      <c r="G7832" s="101">
        <v>13.656000000000001</v>
      </c>
      <c r="H7832" s="98">
        <v>0.66379999999999995</v>
      </c>
      <c r="I7832" s="20">
        <f t="shared" si="734"/>
        <v>1</v>
      </c>
      <c r="J7832" s="102">
        <f t="shared" si="735"/>
        <v>2.0796719390743995E-4</v>
      </c>
      <c r="K7832" s="102">
        <f t="shared" si="736"/>
        <v>3.1329797214136782E-4</v>
      </c>
      <c r="L7832" s="96">
        <f t="shared" si="737"/>
        <v>2.8400000000000001E-3</v>
      </c>
    </row>
    <row r="7833" spans="1:12" ht="13.95" customHeight="1" x14ac:dyDescent="0.3">
      <c r="A7833" s="94">
        <v>43220</v>
      </c>
      <c r="B7833" s="57" t="s">
        <v>401</v>
      </c>
      <c r="C7833" s="57" t="s">
        <v>116</v>
      </c>
      <c r="D7833" s="19" t="str">
        <f t="shared" si="732"/>
        <v>Defensives</v>
      </c>
      <c r="E7833" s="19" t="str">
        <f t="shared" si="733"/>
        <v>Defensives</v>
      </c>
      <c r="F7833" s="100">
        <v>3.0799999999999998E-3</v>
      </c>
      <c r="G7833" s="101">
        <v>14.323</v>
      </c>
      <c r="H7833" s="98">
        <v>0.60428999999999999</v>
      </c>
      <c r="I7833" s="20">
        <f t="shared" si="734"/>
        <v>1</v>
      </c>
      <c r="J7833" s="102">
        <f t="shared" si="735"/>
        <v>2.1503874886546112E-4</v>
      </c>
      <c r="K7833" s="102">
        <f t="shared" si="736"/>
        <v>3.5585356180883534E-4</v>
      </c>
      <c r="L7833" s="96">
        <f t="shared" si="737"/>
        <v>3.0799999999999998E-3</v>
      </c>
    </row>
    <row r="7834" spans="1:12" ht="13.95" customHeight="1" x14ac:dyDescent="0.3">
      <c r="A7834" s="94">
        <v>43251</v>
      </c>
      <c r="B7834" s="57" t="s">
        <v>401</v>
      </c>
      <c r="C7834" s="57" t="s">
        <v>116</v>
      </c>
      <c r="D7834" s="19" t="str">
        <f t="shared" si="732"/>
        <v>Defensives</v>
      </c>
      <c r="E7834" s="19" t="str">
        <f t="shared" si="733"/>
        <v>Defensives</v>
      </c>
      <c r="F7834" s="100">
        <v>2.65E-3</v>
      </c>
      <c r="G7834" s="101">
        <v>11.427</v>
      </c>
      <c r="H7834" s="98">
        <v>0.60776000000000008</v>
      </c>
      <c r="I7834" s="20">
        <f t="shared" si="734"/>
        <v>1</v>
      </c>
      <c r="J7834" s="102">
        <f t="shared" si="735"/>
        <v>2.3190688719698961E-4</v>
      </c>
      <c r="K7834" s="102">
        <f t="shared" si="736"/>
        <v>3.8157642358330521E-4</v>
      </c>
      <c r="L7834" s="96">
        <f t="shared" si="737"/>
        <v>2.65E-3</v>
      </c>
    </row>
    <row r="7835" spans="1:12" ht="13.95" customHeight="1" x14ac:dyDescent="0.3">
      <c r="A7835" s="94">
        <v>43281</v>
      </c>
      <c r="B7835" s="57" t="s">
        <v>401</v>
      </c>
      <c r="C7835" s="57" t="s">
        <v>116</v>
      </c>
      <c r="D7835" s="19" t="str">
        <f t="shared" si="732"/>
        <v>Defensives</v>
      </c>
      <c r="E7835" s="19" t="str">
        <f t="shared" si="733"/>
        <v>Defensives</v>
      </c>
      <c r="F7835" s="100">
        <v>2.5500000000000002E-3</v>
      </c>
      <c r="G7835" s="101">
        <v>10.124000000000001</v>
      </c>
      <c r="H7835" s="98">
        <v>0.60866999999999993</v>
      </c>
      <c r="I7835" s="20">
        <f t="shared" si="734"/>
        <v>1</v>
      </c>
      <c r="J7835" s="102">
        <f t="shared" si="735"/>
        <v>2.5187672856578425E-4</v>
      </c>
      <c r="K7835" s="102">
        <f t="shared" si="736"/>
        <v>4.1381492198692933E-4</v>
      </c>
      <c r="L7835" s="96">
        <f t="shared" si="737"/>
        <v>2.5500000000000002E-3</v>
      </c>
    </row>
    <row r="7836" spans="1:12" ht="13.95" customHeight="1" x14ac:dyDescent="0.3">
      <c r="A7836" s="94">
        <v>43312</v>
      </c>
      <c r="B7836" s="57" t="s">
        <v>401</v>
      </c>
      <c r="C7836" s="57" t="s">
        <v>116</v>
      </c>
      <c r="D7836" s="19" t="str">
        <f t="shared" si="732"/>
        <v>Defensives</v>
      </c>
      <c r="E7836" s="19" t="str">
        <f t="shared" si="733"/>
        <v>Defensives</v>
      </c>
      <c r="F7836" s="100">
        <v>2.2859999999999998E-3</v>
      </c>
      <c r="G7836" s="101">
        <v>10.311999999999999</v>
      </c>
      <c r="H7836" s="98">
        <v>0.59107999999999994</v>
      </c>
      <c r="I7836" s="20">
        <f t="shared" si="734"/>
        <v>1</v>
      </c>
      <c r="J7836" s="102">
        <f t="shared" si="735"/>
        <v>2.216834755624515E-4</v>
      </c>
      <c r="K7836" s="102">
        <f t="shared" si="736"/>
        <v>3.7504817547954849E-4</v>
      </c>
      <c r="L7836" s="96">
        <f t="shared" si="737"/>
        <v>2.2859999999999998E-3</v>
      </c>
    </row>
    <row r="7837" spans="1:12" ht="13.95" customHeight="1" x14ac:dyDescent="0.3">
      <c r="A7837" s="94">
        <v>43343</v>
      </c>
      <c r="B7837" s="57" t="s">
        <v>401</v>
      </c>
      <c r="C7837" s="57" t="s">
        <v>116</v>
      </c>
      <c r="D7837" s="19" t="str">
        <f t="shared" si="732"/>
        <v>Defensives</v>
      </c>
      <c r="E7837" s="19" t="str">
        <f t="shared" si="733"/>
        <v>Defensives</v>
      </c>
      <c r="F7837" s="100">
        <v>2.3869999999999998E-3</v>
      </c>
      <c r="G7837" s="101">
        <v>10.391</v>
      </c>
      <c r="H7837" s="98">
        <v>0.58555999999999997</v>
      </c>
      <c r="I7837" s="20">
        <f t="shared" si="734"/>
        <v>1</v>
      </c>
      <c r="J7837" s="102">
        <f t="shared" si="735"/>
        <v>2.2971802521412759E-4</v>
      </c>
      <c r="K7837" s="102">
        <f t="shared" si="736"/>
        <v>3.9230484530044336E-4</v>
      </c>
      <c r="L7837" s="96">
        <f t="shared" si="737"/>
        <v>2.3869999999999998E-3</v>
      </c>
    </row>
    <row r="7838" spans="1:12" ht="13.95" customHeight="1" x14ac:dyDescent="0.3">
      <c r="A7838" s="94">
        <v>43373</v>
      </c>
      <c r="B7838" s="57" t="s">
        <v>401</v>
      </c>
      <c r="C7838" s="57" t="s">
        <v>116</v>
      </c>
      <c r="D7838" s="19" t="str">
        <f t="shared" si="732"/>
        <v>Defensives</v>
      </c>
      <c r="E7838" s="19" t="str">
        <f t="shared" si="733"/>
        <v>Defensives</v>
      </c>
      <c r="F7838" s="100">
        <v>2.0470000000000002E-3</v>
      </c>
      <c r="G7838" s="101">
        <v>9.2959999999999994</v>
      </c>
      <c r="H7838" s="98">
        <v>0.57188000000000005</v>
      </c>
      <c r="I7838" s="20">
        <f t="shared" si="734"/>
        <v>1</v>
      </c>
      <c r="J7838" s="102">
        <f t="shared" si="735"/>
        <v>2.2020223752151468E-4</v>
      </c>
      <c r="K7838" s="102">
        <f t="shared" si="736"/>
        <v>3.8504972637881137E-4</v>
      </c>
      <c r="L7838" s="96">
        <f t="shared" si="737"/>
        <v>2.0470000000000002E-3</v>
      </c>
    </row>
    <row r="7839" spans="1:12" ht="13.95" customHeight="1" x14ac:dyDescent="0.3">
      <c r="A7839" s="94">
        <v>43404</v>
      </c>
      <c r="B7839" s="57" t="s">
        <v>401</v>
      </c>
      <c r="C7839" s="57" t="s">
        <v>116</v>
      </c>
      <c r="D7839" s="19" t="str">
        <f t="shared" si="732"/>
        <v>Defensives</v>
      </c>
      <c r="E7839" s="19" t="str">
        <f t="shared" si="733"/>
        <v>Defensives</v>
      </c>
      <c r="F7839" s="100">
        <v>1.505E-3</v>
      </c>
      <c r="G7839" s="101">
        <v>7.2919999999999998</v>
      </c>
      <c r="H7839" s="98">
        <v>0.58503000000000005</v>
      </c>
      <c r="I7839" s="20">
        <f t="shared" si="734"/>
        <v>1</v>
      </c>
      <c r="J7839" s="102">
        <f t="shared" si="735"/>
        <v>2.0639056500274273E-4</v>
      </c>
      <c r="K7839" s="102">
        <f t="shared" si="736"/>
        <v>3.52786293015303E-4</v>
      </c>
      <c r="L7839" s="96">
        <f t="shared" si="737"/>
        <v>1.505E-3</v>
      </c>
    </row>
    <row r="7840" spans="1:12" ht="13.95" customHeight="1" x14ac:dyDescent="0.3">
      <c r="A7840" s="94">
        <v>43434</v>
      </c>
      <c r="B7840" s="57" t="s">
        <v>401</v>
      </c>
      <c r="C7840" s="57" t="s">
        <v>116</v>
      </c>
      <c r="D7840" s="19" t="str">
        <f t="shared" si="732"/>
        <v>Defensives</v>
      </c>
      <c r="E7840" s="19" t="str">
        <f t="shared" si="733"/>
        <v>Defensives</v>
      </c>
      <c r="F7840" s="100">
        <v>1.748E-3</v>
      </c>
      <c r="G7840" s="101">
        <v>8.6319999999999997</v>
      </c>
      <c r="H7840" s="98">
        <v>0.55779999999999996</v>
      </c>
      <c r="I7840" s="20">
        <f t="shared" si="734"/>
        <v>1</v>
      </c>
      <c r="J7840" s="102">
        <f t="shared" si="735"/>
        <v>2.0250231696014828E-4</v>
      </c>
      <c r="K7840" s="102">
        <f t="shared" si="736"/>
        <v>3.6303749903217694E-4</v>
      </c>
      <c r="L7840" s="96">
        <f t="shared" si="737"/>
        <v>1.748E-3</v>
      </c>
    </row>
    <row r="7841" spans="1:12" ht="13.95" customHeight="1" x14ac:dyDescent="0.3">
      <c r="A7841" s="94">
        <v>43465</v>
      </c>
      <c r="B7841" s="57" t="s">
        <v>401</v>
      </c>
      <c r="C7841" s="57" t="s">
        <v>116</v>
      </c>
      <c r="D7841" s="19" t="str">
        <f t="shared" si="732"/>
        <v>Defensives</v>
      </c>
      <c r="E7841" s="19" t="str">
        <f t="shared" si="733"/>
        <v>Defensives</v>
      </c>
      <c r="F7841" s="100">
        <v>1.771E-3</v>
      </c>
      <c r="G7841" s="101">
        <v>8.5570000000000004</v>
      </c>
      <c r="H7841" s="98">
        <v>0.52082000000000006</v>
      </c>
      <c r="I7841" s="20">
        <f t="shared" si="734"/>
        <v>1</v>
      </c>
      <c r="J7841" s="102">
        <f t="shared" si="735"/>
        <v>2.0696505784737642E-4</v>
      </c>
      <c r="K7841" s="102">
        <f t="shared" si="736"/>
        <v>3.97383084073915E-4</v>
      </c>
      <c r="L7841" s="96">
        <f t="shared" si="737"/>
        <v>1.771E-3</v>
      </c>
    </row>
    <row r="7842" spans="1:12" ht="13.95" customHeight="1" x14ac:dyDescent="0.3">
      <c r="A7842" s="94">
        <v>43496</v>
      </c>
      <c r="B7842" s="57" t="s">
        <v>401</v>
      </c>
      <c r="C7842" s="57" t="s">
        <v>116</v>
      </c>
      <c r="D7842" s="19" t="str">
        <f t="shared" si="732"/>
        <v>Defensives</v>
      </c>
      <c r="E7842" s="19" t="str">
        <f t="shared" si="733"/>
        <v>Defensives</v>
      </c>
      <c r="F7842" s="100">
        <v>1.665E-3</v>
      </c>
      <c r="G7842" s="101">
        <v>8.6530000000000005</v>
      </c>
      <c r="H7842" s="98">
        <v>0.51759999999999995</v>
      </c>
      <c r="I7842" s="20">
        <f t="shared" si="734"/>
        <v>1</v>
      </c>
      <c r="J7842" s="102">
        <f t="shared" si="735"/>
        <v>1.9241881428406333E-4</v>
      </c>
      <c r="K7842" s="102">
        <f t="shared" si="736"/>
        <v>3.717519595905397E-4</v>
      </c>
      <c r="L7842" s="96">
        <f t="shared" si="737"/>
        <v>1.665E-3</v>
      </c>
    </row>
    <row r="7843" spans="1:12" ht="13.95" customHeight="1" x14ac:dyDescent="0.3">
      <c r="A7843" s="94">
        <v>43524</v>
      </c>
      <c r="B7843" s="57" t="s">
        <v>401</v>
      </c>
      <c r="C7843" s="57" t="s">
        <v>116</v>
      </c>
      <c r="D7843" s="19" t="str">
        <f t="shared" si="732"/>
        <v>Defensives</v>
      </c>
      <c r="E7843" s="19" t="str">
        <f t="shared" si="733"/>
        <v>Defensives</v>
      </c>
      <c r="F7843" s="100">
        <v>1.835E-3</v>
      </c>
      <c r="G7843" s="101">
        <v>9.0670000000000002</v>
      </c>
      <c r="H7843" s="98">
        <v>0.54014000000000006</v>
      </c>
      <c r="I7843" s="20">
        <f t="shared" si="734"/>
        <v>1</v>
      </c>
      <c r="J7843" s="102">
        <f t="shared" si="735"/>
        <v>2.0238226535789126E-4</v>
      </c>
      <c r="K7843" s="102">
        <f t="shared" si="736"/>
        <v>3.7468483237288711E-4</v>
      </c>
      <c r="L7843" s="96">
        <f t="shared" si="737"/>
        <v>1.835E-3</v>
      </c>
    </row>
    <row r="7844" spans="1:12" ht="13.95" customHeight="1" x14ac:dyDescent="0.3">
      <c r="A7844" s="94">
        <v>43555</v>
      </c>
      <c r="B7844" s="57" t="s">
        <v>401</v>
      </c>
      <c r="C7844" s="57" t="s">
        <v>116</v>
      </c>
      <c r="D7844" s="19" t="str">
        <f t="shared" si="732"/>
        <v>Defensives</v>
      </c>
      <c r="E7844" s="19" t="str">
        <f t="shared" si="733"/>
        <v>Defensives</v>
      </c>
      <c r="F7844" s="100">
        <v>1.8240000000000001E-3</v>
      </c>
      <c r="G7844" s="101">
        <v>8.8789999999999996</v>
      </c>
      <c r="H7844" s="98">
        <v>0.54402000000000006</v>
      </c>
      <c r="I7844" s="20">
        <f t="shared" si="734"/>
        <v>1</v>
      </c>
      <c r="J7844" s="102">
        <f t="shared" si="735"/>
        <v>2.0542853924991554E-4</v>
      </c>
      <c r="K7844" s="102">
        <f t="shared" si="736"/>
        <v>3.7761210847012155E-4</v>
      </c>
      <c r="L7844" s="96">
        <f t="shared" si="737"/>
        <v>1.8240000000000001E-3</v>
      </c>
    </row>
    <row r="7845" spans="1:12" ht="13.95" customHeight="1" x14ac:dyDescent="0.3">
      <c r="A7845" s="94">
        <v>43585</v>
      </c>
      <c r="B7845" s="57" t="s">
        <v>401</v>
      </c>
      <c r="C7845" s="57" t="s">
        <v>116</v>
      </c>
      <c r="D7845" s="19" t="str">
        <f t="shared" si="732"/>
        <v>Defensives</v>
      </c>
      <c r="E7845" s="19" t="str">
        <f t="shared" si="733"/>
        <v>Defensives</v>
      </c>
      <c r="F7845" s="100">
        <v>1.8649999999999999E-3</v>
      </c>
      <c r="G7845" s="101">
        <v>9.0980000000000008</v>
      </c>
      <c r="H7845" s="98">
        <v>0.54086000000000001</v>
      </c>
      <c r="I7845" s="20">
        <f t="shared" si="734"/>
        <v>1</v>
      </c>
      <c r="J7845" s="102">
        <f t="shared" si="735"/>
        <v>2.0499010771598151E-4</v>
      </c>
      <c r="K7845" s="102">
        <f t="shared" si="736"/>
        <v>3.7900770572048498E-4</v>
      </c>
      <c r="L7845" s="96">
        <f t="shared" si="737"/>
        <v>1.8649999999999999E-3</v>
      </c>
    </row>
    <row r="7846" spans="1:12" ht="13.95" customHeight="1" x14ac:dyDescent="0.3">
      <c r="A7846" s="94">
        <v>43616</v>
      </c>
      <c r="B7846" s="57" t="s">
        <v>401</v>
      </c>
      <c r="C7846" s="57" t="s">
        <v>116</v>
      </c>
      <c r="D7846" s="19" t="str">
        <f t="shared" si="732"/>
        <v>Defensives</v>
      </c>
      <c r="E7846" s="19" t="str">
        <f t="shared" si="733"/>
        <v>Defensives</v>
      </c>
      <c r="F7846" s="100">
        <v>1.7409999999999999E-3</v>
      </c>
      <c r="G7846" s="101">
        <v>8.9580000000000002</v>
      </c>
      <c r="H7846" s="98">
        <v>0.52976000000000001</v>
      </c>
      <c r="I7846" s="20">
        <f t="shared" si="734"/>
        <v>1</v>
      </c>
      <c r="J7846" s="102">
        <f t="shared" si="735"/>
        <v>1.9435141772717124E-4</v>
      </c>
      <c r="K7846" s="102">
        <f t="shared" si="736"/>
        <v>3.6686691657952889E-4</v>
      </c>
      <c r="L7846" s="96">
        <f t="shared" si="737"/>
        <v>1.7409999999999999E-3</v>
      </c>
    </row>
    <row r="7847" spans="1:12" ht="13.95" customHeight="1" x14ac:dyDescent="0.3">
      <c r="A7847" s="94">
        <v>43646</v>
      </c>
      <c r="B7847" s="57" t="s">
        <v>401</v>
      </c>
      <c r="C7847" s="57" t="s">
        <v>116</v>
      </c>
      <c r="D7847" s="19" t="str">
        <f t="shared" si="732"/>
        <v>Defensives</v>
      </c>
      <c r="E7847" s="19" t="str">
        <f t="shared" si="733"/>
        <v>Defensives</v>
      </c>
      <c r="F7847" s="100">
        <v>1.4760000000000001E-3</v>
      </c>
      <c r="G7847" s="101">
        <v>7.9050000000000002</v>
      </c>
      <c r="H7847" s="98">
        <v>0.51988000000000001</v>
      </c>
      <c r="I7847" s="20">
        <f t="shared" si="734"/>
        <v>1</v>
      </c>
      <c r="J7847" s="102">
        <f t="shared" si="735"/>
        <v>1.8671726755218216E-4</v>
      </c>
      <c r="K7847" s="102">
        <f t="shared" si="736"/>
        <v>3.591545501888554E-4</v>
      </c>
      <c r="L7847" s="96">
        <f t="shared" si="737"/>
        <v>1.4760000000000001E-3</v>
      </c>
    </row>
    <row r="7848" spans="1:12" ht="13.95" customHeight="1" x14ac:dyDescent="0.3">
      <c r="A7848" s="94">
        <v>43677</v>
      </c>
      <c r="B7848" s="57" t="s">
        <v>401</v>
      </c>
      <c r="C7848" s="57" t="s">
        <v>116</v>
      </c>
      <c r="D7848" s="19" t="str">
        <f t="shared" si="732"/>
        <v>Defensives</v>
      </c>
      <c r="E7848" s="19" t="str">
        <f t="shared" si="733"/>
        <v>Defensives</v>
      </c>
      <c r="F7848" s="100">
        <v>1.369E-3</v>
      </c>
      <c r="G7848" s="101">
        <v>7.5369999999999999</v>
      </c>
      <c r="H7848" s="98">
        <v>0.45740999999999998</v>
      </c>
      <c r="I7848" s="20">
        <f t="shared" si="734"/>
        <v>1</v>
      </c>
      <c r="J7848" s="102">
        <f t="shared" si="735"/>
        <v>1.8163725620273319E-4</v>
      </c>
      <c r="K7848" s="102">
        <f t="shared" si="736"/>
        <v>3.9709944295650116E-4</v>
      </c>
      <c r="L7848" s="96">
        <f t="shared" si="737"/>
        <v>1.369E-3</v>
      </c>
    </row>
    <row r="7849" spans="1:12" ht="13.95" customHeight="1" x14ac:dyDescent="0.3">
      <c r="A7849" s="94">
        <v>43708</v>
      </c>
      <c r="B7849" s="57" t="s">
        <v>401</v>
      </c>
      <c r="C7849" s="57" t="s">
        <v>116</v>
      </c>
      <c r="D7849" s="19" t="str">
        <f t="shared" si="732"/>
        <v>Defensives</v>
      </c>
      <c r="E7849" s="19" t="str">
        <f t="shared" si="733"/>
        <v>Defensives</v>
      </c>
      <c r="F7849" s="100">
        <v>1.245E-3</v>
      </c>
      <c r="G7849" s="101">
        <v>7.0220000000000002</v>
      </c>
      <c r="H7849" s="98">
        <v>0.43931999999999999</v>
      </c>
      <c r="I7849" s="20">
        <f t="shared" si="734"/>
        <v>1</v>
      </c>
      <c r="J7849" s="102">
        <f t="shared" si="735"/>
        <v>1.7729991455425805E-4</v>
      </c>
      <c r="K7849" s="102">
        <f t="shared" si="736"/>
        <v>4.0357806281129483E-4</v>
      </c>
      <c r="L7849" s="96">
        <f t="shared" si="737"/>
        <v>1.245E-3</v>
      </c>
    </row>
    <row r="7850" spans="1:12" ht="13.95" customHeight="1" x14ac:dyDescent="0.3">
      <c r="A7850" s="94">
        <v>43738</v>
      </c>
      <c r="B7850" s="57" t="s">
        <v>401</v>
      </c>
      <c r="C7850" s="57" t="s">
        <v>116</v>
      </c>
      <c r="D7850" s="19" t="str">
        <f t="shared" si="732"/>
        <v>Defensives</v>
      </c>
      <c r="E7850" s="19" t="str">
        <f t="shared" si="733"/>
        <v>Defensives</v>
      </c>
      <c r="F7850" s="100">
        <v>1.235E-3</v>
      </c>
      <c r="G7850" s="101">
        <v>7.1890000000000001</v>
      </c>
      <c r="H7850" s="98">
        <v>0.41782999999999998</v>
      </c>
      <c r="I7850" s="20">
        <f t="shared" si="734"/>
        <v>1</v>
      </c>
      <c r="J7850" s="102">
        <f t="shared" si="735"/>
        <v>1.7179023508137432E-4</v>
      </c>
      <c r="K7850" s="102">
        <f t="shared" si="736"/>
        <v>4.1114863720023535E-4</v>
      </c>
      <c r="L7850" s="96">
        <f t="shared" si="737"/>
        <v>1.235E-3</v>
      </c>
    </row>
    <row r="7851" spans="1:12" ht="13.95" customHeight="1" x14ac:dyDescent="0.3">
      <c r="A7851" s="94">
        <v>43769</v>
      </c>
      <c r="B7851" s="57" t="s">
        <v>401</v>
      </c>
      <c r="C7851" s="57" t="s">
        <v>116</v>
      </c>
      <c r="D7851" s="19" t="str">
        <f t="shared" si="732"/>
        <v>Defensives</v>
      </c>
      <c r="E7851" s="19" t="str">
        <f t="shared" si="733"/>
        <v>Defensives</v>
      </c>
      <c r="F7851" s="100">
        <v>1.178E-3</v>
      </c>
      <c r="G7851" s="101">
        <v>6.992</v>
      </c>
      <c r="H7851" s="98">
        <v>0.42286000000000001</v>
      </c>
      <c r="I7851" s="20">
        <f t="shared" si="734"/>
        <v>1</v>
      </c>
      <c r="J7851" s="102">
        <f t="shared" si="735"/>
        <v>1.6847826086956522E-4</v>
      </c>
      <c r="K7851" s="102">
        <f t="shared" si="736"/>
        <v>3.9842562755892073E-4</v>
      </c>
      <c r="L7851" s="96">
        <f t="shared" si="737"/>
        <v>1.178E-3</v>
      </c>
    </row>
    <row r="7852" spans="1:12" ht="13.95" customHeight="1" x14ac:dyDescent="0.3">
      <c r="A7852" s="94">
        <v>43799</v>
      </c>
      <c r="B7852" s="57" t="s">
        <v>401</v>
      </c>
      <c r="C7852" s="57" t="s">
        <v>116</v>
      </c>
      <c r="D7852" s="19" t="str">
        <f t="shared" si="732"/>
        <v>Defensives</v>
      </c>
      <c r="E7852" s="19" t="str">
        <f t="shared" si="733"/>
        <v>Defensives</v>
      </c>
      <c r="F7852" s="100">
        <v>1.093E-3</v>
      </c>
      <c r="G7852" s="101">
        <v>6.7110000000000003</v>
      </c>
      <c r="H7852" s="98">
        <v>0.41833999999999999</v>
      </c>
      <c r="I7852" s="20">
        <f t="shared" si="734"/>
        <v>1</v>
      </c>
      <c r="J7852" s="102">
        <f t="shared" si="735"/>
        <v>1.6286693488302785E-4</v>
      </c>
      <c r="K7852" s="102">
        <f t="shared" si="736"/>
        <v>3.8931714606068712E-4</v>
      </c>
      <c r="L7852" s="96">
        <f t="shared" si="737"/>
        <v>1.093E-3</v>
      </c>
    </row>
    <row r="7853" spans="1:12" ht="13.95" customHeight="1" x14ac:dyDescent="0.3">
      <c r="A7853" s="94">
        <v>43830</v>
      </c>
      <c r="B7853" s="57" t="s">
        <v>401</v>
      </c>
      <c r="C7853" s="57" t="s">
        <v>116</v>
      </c>
      <c r="D7853" s="19" t="str">
        <f t="shared" si="732"/>
        <v>Defensives</v>
      </c>
      <c r="E7853" s="19" t="str">
        <f t="shared" si="733"/>
        <v>Defensives</v>
      </c>
      <c r="F7853" s="100">
        <v>1.157E-3</v>
      </c>
      <c r="G7853" s="101">
        <v>8.1679999999999993</v>
      </c>
      <c r="H7853" s="98">
        <v>0.40966999999999998</v>
      </c>
      <c r="I7853" s="20">
        <f t="shared" si="734"/>
        <v>1</v>
      </c>
      <c r="J7853" s="102">
        <f t="shared" si="735"/>
        <v>1.4165034280117533E-4</v>
      </c>
      <c r="K7853" s="102">
        <f t="shared" si="736"/>
        <v>3.4576694119944185E-4</v>
      </c>
      <c r="L7853" s="96">
        <f t="shared" si="737"/>
        <v>1.157E-3</v>
      </c>
    </row>
    <row r="7854" spans="1:12" ht="13.95" customHeight="1" x14ac:dyDescent="0.3">
      <c r="A7854" s="94">
        <v>43861</v>
      </c>
      <c r="B7854" s="57" t="s">
        <v>401</v>
      </c>
      <c r="C7854" s="57" t="s">
        <v>116</v>
      </c>
      <c r="D7854" s="19" t="str">
        <f t="shared" si="732"/>
        <v>Defensives</v>
      </c>
      <c r="E7854" s="19" t="str">
        <f t="shared" si="733"/>
        <v>Defensives</v>
      </c>
      <c r="F7854" s="100">
        <v>1.127E-3</v>
      </c>
      <c r="G7854" s="101">
        <v>8.2379999999999995</v>
      </c>
      <c r="H7854" s="98">
        <v>0.39082</v>
      </c>
      <c r="I7854" s="20">
        <f t="shared" si="734"/>
        <v>1</v>
      </c>
      <c r="J7854" s="102">
        <f t="shared" si="735"/>
        <v>1.368050497693615E-4</v>
      </c>
      <c r="K7854" s="102">
        <f t="shared" si="736"/>
        <v>3.5004618435433574E-4</v>
      </c>
      <c r="L7854" s="96">
        <f t="shared" si="737"/>
        <v>1.127E-3</v>
      </c>
    </row>
    <row r="7855" spans="1:12" ht="13.95" customHeight="1" x14ac:dyDescent="0.3">
      <c r="A7855" s="94">
        <v>43890</v>
      </c>
      <c r="B7855" s="57" t="s">
        <v>401</v>
      </c>
      <c r="C7855" s="57" t="s">
        <v>116</v>
      </c>
      <c r="D7855" s="19" t="str">
        <f t="shared" si="732"/>
        <v>Defensives</v>
      </c>
      <c r="E7855" s="19" t="str">
        <f t="shared" si="733"/>
        <v>Defensives</v>
      </c>
      <c r="F7855" s="100">
        <v>1.0510000000000001E-3</v>
      </c>
      <c r="G7855" s="101">
        <v>7.702</v>
      </c>
      <c r="H7855" s="98">
        <v>0.38338</v>
      </c>
      <c r="I7855" s="20">
        <f t="shared" si="734"/>
        <v>1</v>
      </c>
      <c r="J7855" s="102">
        <f t="shared" si="735"/>
        <v>1.3645806284082057E-4</v>
      </c>
      <c r="K7855" s="102">
        <f t="shared" si="736"/>
        <v>3.5593422411398765E-4</v>
      </c>
      <c r="L7855" s="96">
        <f t="shared" si="737"/>
        <v>1.0510000000000001E-3</v>
      </c>
    </row>
    <row r="7856" spans="1:12" ht="13.95" customHeight="1" x14ac:dyDescent="0.3">
      <c r="A7856" s="94">
        <v>43921</v>
      </c>
      <c r="B7856" s="57" t="s">
        <v>401</v>
      </c>
      <c r="C7856" s="57" t="s">
        <v>116</v>
      </c>
      <c r="D7856" s="19" t="str">
        <f t="shared" si="732"/>
        <v>Defensives</v>
      </c>
      <c r="E7856" s="19" t="str">
        <f t="shared" si="733"/>
        <v>Defensives</v>
      </c>
      <c r="F7856" s="100">
        <v>5.6599999999999999E-4</v>
      </c>
      <c r="G7856" s="101">
        <v>3.0329999999999999</v>
      </c>
      <c r="H7856" s="98">
        <v>0.39448</v>
      </c>
      <c r="I7856" s="20">
        <f t="shared" si="734"/>
        <v>1</v>
      </c>
      <c r="J7856" s="102">
        <f t="shared" si="735"/>
        <v>1.8661391361688098E-4</v>
      </c>
      <c r="K7856" s="102">
        <f t="shared" si="736"/>
        <v>4.7306305419002483E-4</v>
      </c>
      <c r="L7856" s="96">
        <f t="shared" si="737"/>
        <v>5.6599999999999999E-4</v>
      </c>
    </row>
    <row r="7857" spans="1:12" ht="13.95" customHeight="1" x14ac:dyDescent="0.3">
      <c r="A7857" s="94">
        <v>44834</v>
      </c>
      <c r="B7857" s="57" t="s">
        <v>402</v>
      </c>
      <c r="C7857" s="57" t="s">
        <v>113</v>
      </c>
      <c r="D7857" s="19" t="str">
        <f t="shared" si="732"/>
        <v>Defensives</v>
      </c>
      <c r="E7857" s="19" t="str">
        <f t="shared" si="733"/>
        <v>Defensives</v>
      </c>
      <c r="F7857" s="100">
        <v>1.7600000000000001E-3</v>
      </c>
      <c r="G7857" s="101">
        <v>7.1449999999999996</v>
      </c>
      <c r="H7857" s="98">
        <v>0.17724000000000001</v>
      </c>
      <c r="I7857" s="20">
        <f t="shared" si="734"/>
        <v>1</v>
      </c>
      <c r="J7857" s="102">
        <f t="shared" si="735"/>
        <v>2.4632610216934921E-4</v>
      </c>
      <c r="K7857" s="102">
        <f t="shared" si="736"/>
        <v>1.3897884347176101E-3</v>
      </c>
      <c r="L7857" s="96">
        <f t="shared" si="737"/>
        <v>1.7600000000000001E-3</v>
      </c>
    </row>
    <row r="7858" spans="1:12" ht="13.95" customHeight="1" x14ac:dyDescent="0.3">
      <c r="A7858" s="94">
        <v>44865</v>
      </c>
      <c r="B7858" s="57" t="s">
        <v>402</v>
      </c>
      <c r="C7858" s="57" t="s">
        <v>113</v>
      </c>
      <c r="D7858" s="19" t="str">
        <f t="shared" si="732"/>
        <v>Defensives</v>
      </c>
      <c r="E7858" s="19" t="str">
        <f t="shared" si="733"/>
        <v>Defensives</v>
      </c>
      <c r="F7858" s="100">
        <v>1.7700000000000001E-3</v>
      </c>
      <c r="G7858" s="101">
        <v>7.27</v>
      </c>
      <c r="H7858" s="98">
        <v>0.18794</v>
      </c>
      <c r="I7858" s="20">
        <f t="shared" si="734"/>
        <v>1</v>
      </c>
      <c r="J7858" s="102">
        <f t="shared" si="735"/>
        <v>2.4346629986244845E-4</v>
      </c>
      <c r="K7858" s="102">
        <f t="shared" si="736"/>
        <v>1.2954469504227331E-3</v>
      </c>
      <c r="L7858" s="96">
        <f t="shared" si="737"/>
        <v>1.7700000000000001E-3</v>
      </c>
    </row>
    <row r="7859" spans="1:12" ht="13.95" customHeight="1" x14ac:dyDescent="0.3">
      <c r="A7859" s="94">
        <v>44895</v>
      </c>
      <c r="B7859" s="57" t="s">
        <v>402</v>
      </c>
      <c r="C7859" s="57" t="s">
        <v>113</v>
      </c>
      <c r="D7859" s="19" t="str">
        <f t="shared" si="732"/>
        <v>Defensives</v>
      </c>
      <c r="E7859" s="19" t="str">
        <f t="shared" si="733"/>
        <v>Defensives</v>
      </c>
      <c r="F7859" s="100">
        <v>1.97E-3</v>
      </c>
      <c r="G7859" s="101">
        <v>7.5220000000000002</v>
      </c>
      <c r="H7859" s="98">
        <v>0.20277000000000001</v>
      </c>
      <c r="I7859" s="20">
        <f t="shared" si="734"/>
        <v>1</v>
      </c>
      <c r="J7859" s="102">
        <f t="shared" si="735"/>
        <v>2.6189843126827971E-4</v>
      </c>
      <c r="K7859" s="102">
        <f t="shared" si="736"/>
        <v>1.2916034485785852E-3</v>
      </c>
      <c r="L7859" s="96">
        <f t="shared" si="737"/>
        <v>1.97E-3</v>
      </c>
    </row>
    <row r="7860" spans="1:12" ht="13.95" customHeight="1" x14ac:dyDescent="0.3">
      <c r="A7860" s="94">
        <v>44926</v>
      </c>
      <c r="B7860" s="57" t="s">
        <v>402</v>
      </c>
      <c r="C7860" s="57" t="s">
        <v>113</v>
      </c>
      <c r="D7860" s="19" t="str">
        <f t="shared" si="732"/>
        <v>Defensives</v>
      </c>
      <c r="E7860" s="19" t="str">
        <f t="shared" si="733"/>
        <v>Defensives</v>
      </c>
      <c r="F7860" s="100">
        <v>1.9499999999999999E-3</v>
      </c>
      <c r="G7860" s="101">
        <v>7.7220000000000004</v>
      </c>
      <c r="H7860" s="98">
        <v>0.19134000000000001</v>
      </c>
      <c r="I7860" s="20">
        <f t="shared" si="734"/>
        <v>1</v>
      </c>
      <c r="J7860" s="102">
        <f t="shared" si="735"/>
        <v>2.5252525252525253E-4</v>
      </c>
      <c r="K7860" s="102">
        <f t="shared" si="736"/>
        <v>1.3197724078878046E-3</v>
      </c>
      <c r="L7860" s="96">
        <f t="shared" si="737"/>
        <v>1.9499999999999999E-3</v>
      </c>
    </row>
    <row r="7861" spans="1:12" ht="13.95" customHeight="1" x14ac:dyDescent="0.3">
      <c r="A7861" s="94">
        <v>44957</v>
      </c>
      <c r="B7861" s="57" t="s">
        <v>402</v>
      </c>
      <c r="C7861" s="57" t="s">
        <v>113</v>
      </c>
      <c r="D7861" s="19" t="str">
        <f t="shared" si="732"/>
        <v>Defensives</v>
      </c>
      <c r="E7861" s="19" t="str">
        <f t="shared" si="733"/>
        <v>Defensives</v>
      </c>
      <c r="F7861" s="100">
        <v>1.7899999999999999E-3</v>
      </c>
      <c r="G7861" s="101">
        <v>7.3479999999999999</v>
      </c>
      <c r="H7861" s="98">
        <v>0.18689</v>
      </c>
      <c r="I7861" s="20">
        <f t="shared" si="734"/>
        <v>1</v>
      </c>
      <c r="J7861" s="102">
        <f t="shared" si="735"/>
        <v>2.4360370168753401E-4</v>
      </c>
      <c r="K7861" s="102">
        <f t="shared" si="736"/>
        <v>1.3034603332844669E-3</v>
      </c>
      <c r="L7861" s="96">
        <f t="shared" si="737"/>
        <v>1.7899999999999999E-3</v>
      </c>
    </row>
    <row r="7862" spans="1:12" ht="13.95" customHeight="1" x14ac:dyDescent="0.3">
      <c r="A7862" s="94">
        <v>44985</v>
      </c>
      <c r="B7862" s="57" t="s">
        <v>402</v>
      </c>
      <c r="C7862" s="57" t="s">
        <v>113</v>
      </c>
      <c r="D7862" s="19" t="str">
        <f t="shared" si="732"/>
        <v>Defensives</v>
      </c>
      <c r="E7862" s="19" t="str">
        <f t="shared" si="733"/>
        <v>Defensives</v>
      </c>
      <c r="F7862" s="100">
        <v>2.1099999999999999E-3</v>
      </c>
      <c r="G7862" s="101">
        <v>7.367</v>
      </c>
      <c r="H7862" s="98">
        <v>0.19281000000000001</v>
      </c>
      <c r="I7862" s="20">
        <f t="shared" si="734"/>
        <v>1</v>
      </c>
      <c r="J7862" s="102">
        <f t="shared" si="735"/>
        <v>2.8641237953033798E-4</v>
      </c>
      <c r="K7862" s="102">
        <f t="shared" si="736"/>
        <v>1.4854643406998493E-3</v>
      </c>
      <c r="L7862" s="96">
        <f t="shared" si="737"/>
        <v>2.1099999999999999E-3</v>
      </c>
    </row>
    <row r="7863" spans="1:12" ht="13.95" customHeight="1" x14ac:dyDescent="0.3">
      <c r="A7863" s="94">
        <v>45016</v>
      </c>
      <c r="B7863" s="57" t="s">
        <v>402</v>
      </c>
      <c r="C7863" s="57" t="s">
        <v>113</v>
      </c>
      <c r="D7863" s="19" t="str">
        <f t="shared" si="732"/>
        <v>Defensives</v>
      </c>
      <c r="E7863" s="19" t="str">
        <f t="shared" si="733"/>
        <v>Defensives</v>
      </c>
      <c r="F7863" s="100">
        <v>2.16E-3</v>
      </c>
      <c r="G7863" s="101">
        <v>7.6180000000000003</v>
      </c>
      <c r="H7863" s="98">
        <v>0.18262999999999999</v>
      </c>
      <c r="I7863" s="20">
        <f t="shared" si="734"/>
        <v>1</v>
      </c>
      <c r="J7863" s="102">
        <f t="shared" si="735"/>
        <v>2.8353898661065896E-4</v>
      </c>
      <c r="K7863" s="102">
        <f t="shared" si="736"/>
        <v>1.5525323693295679E-3</v>
      </c>
      <c r="L7863" s="96">
        <f t="shared" si="737"/>
        <v>2.16E-3</v>
      </c>
    </row>
    <row r="7864" spans="1:12" ht="13.95" customHeight="1" x14ac:dyDescent="0.3">
      <c r="A7864" s="94">
        <v>45046</v>
      </c>
      <c r="B7864" s="57" t="s">
        <v>402</v>
      </c>
      <c r="C7864" s="57" t="s">
        <v>113</v>
      </c>
      <c r="D7864" s="19" t="str">
        <f t="shared" si="732"/>
        <v>Defensives</v>
      </c>
      <c r="E7864" s="19" t="str">
        <f t="shared" si="733"/>
        <v>Defensives</v>
      </c>
      <c r="F7864" s="100">
        <v>2.4499999999999999E-3</v>
      </c>
      <c r="G7864" s="101">
        <v>8.41</v>
      </c>
      <c r="H7864" s="98">
        <v>0.1905</v>
      </c>
      <c r="I7864" s="20">
        <f t="shared" si="734"/>
        <v>1</v>
      </c>
      <c r="J7864" s="102">
        <f t="shared" si="735"/>
        <v>2.9131985731272294E-4</v>
      </c>
      <c r="K7864" s="102">
        <f t="shared" si="736"/>
        <v>1.5292380961297791E-3</v>
      </c>
      <c r="L7864" s="96">
        <f t="shared" si="737"/>
        <v>2.4499999999999999E-3</v>
      </c>
    </row>
    <row r="7865" spans="1:12" ht="13.95" customHeight="1" x14ac:dyDescent="0.3">
      <c r="A7865" s="94">
        <v>45077</v>
      </c>
      <c r="B7865" s="57" t="s">
        <v>402</v>
      </c>
      <c r="C7865" s="57" t="s">
        <v>113</v>
      </c>
      <c r="D7865" s="19" t="str">
        <f t="shared" si="732"/>
        <v>Defensives</v>
      </c>
      <c r="E7865" s="19" t="str">
        <f t="shared" si="733"/>
        <v>Defensives</v>
      </c>
      <c r="F7865" s="100">
        <v>2.7200000000000002E-3</v>
      </c>
      <c r="G7865" s="101">
        <v>9.3789999999999996</v>
      </c>
      <c r="H7865" s="98">
        <v>0.19858999999999999</v>
      </c>
      <c r="I7865" s="20">
        <f t="shared" si="734"/>
        <v>1</v>
      </c>
      <c r="J7865" s="102">
        <f t="shared" si="735"/>
        <v>2.9000959590574693E-4</v>
      </c>
      <c r="K7865" s="102">
        <f t="shared" si="736"/>
        <v>1.4603434005022757E-3</v>
      </c>
      <c r="L7865" s="96">
        <f t="shared" si="737"/>
        <v>2.7200000000000002E-3</v>
      </c>
    </row>
    <row r="7866" spans="1:12" ht="13.95" customHeight="1" x14ac:dyDescent="0.3">
      <c r="A7866" s="94">
        <v>45107</v>
      </c>
      <c r="B7866" s="57" t="s">
        <v>402</v>
      </c>
      <c r="C7866" s="57" t="s">
        <v>113</v>
      </c>
      <c r="D7866" s="19" t="str">
        <f t="shared" si="732"/>
        <v>Defensives</v>
      </c>
      <c r="E7866" s="19" t="str">
        <f t="shared" si="733"/>
        <v>Defensives</v>
      </c>
      <c r="F7866" s="100">
        <v>2.3800000000000002E-3</v>
      </c>
      <c r="G7866" s="101">
        <v>8.7590000000000003</v>
      </c>
      <c r="H7866" s="98">
        <v>0.19941999999999999</v>
      </c>
      <c r="I7866" s="20">
        <f t="shared" si="734"/>
        <v>1</v>
      </c>
      <c r="J7866" s="102">
        <f t="shared" si="735"/>
        <v>2.717205160406439E-4</v>
      </c>
      <c r="K7866" s="102">
        <f t="shared" si="736"/>
        <v>1.3625539867648377E-3</v>
      </c>
      <c r="L7866" s="96">
        <f t="shared" si="737"/>
        <v>2.3800000000000002E-3</v>
      </c>
    </row>
    <row r="7867" spans="1:12" ht="13.95" customHeight="1" x14ac:dyDescent="0.3">
      <c r="A7867" s="94">
        <v>45138</v>
      </c>
      <c r="B7867" s="57" t="s">
        <v>402</v>
      </c>
      <c r="C7867" s="57" t="s">
        <v>113</v>
      </c>
      <c r="D7867" s="19" t="str">
        <f t="shared" si="732"/>
        <v>Defensives</v>
      </c>
      <c r="E7867" s="19" t="str">
        <f t="shared" si="733"/>
        <v>Defensives</v>
      </c>
      <c r="F7867" s="100">
        <v>2.2599999999999999E-3</v>
      </c>
      <c r="G7867" s="101">
        <v>9.4309999999999992</v>
      </c>
      <c r="H7867" s="98">
        <v>0.18854000000000001</v>
      </c>
      <c r="I7867" s="20">
        <f t="shared" si="734"/>
        <v>1</v>
      </c>
      <c r="J7867" s="102">
        <f t="shared" si="735"/>
        <v>2.3963524546707666E-4</v>
      </c>
      <c r="K7867" s="102">
        <f t="shared" si="736"/>
        <v>1.2710048025197658E-3</v>
      </c>
      <c r="L7867" s="96">
        <f t="shared" si="737"/>
        <v>2.2599999999999999E-3</v>
      </c>
    </row>
    <row r="7868" spans="1:12" ht="13.95" customHeight="1" x14ac:dyDescent="0.3">
      <c r="A7868" s="94">
        <v>45169</v>
      </c>
      <c r="B7868" s="57" t="s">
        <v>402</v>
      </c>
      <c r="C7868" s="57" t="s">
        <v>113</v>
      </c>
      <c r="D7868" s="19" t="str">
        <f t="shared" si="732"/>
        <v>Defensives</v>
      </c>
      <c r="E7868" s="19" t="str">
        <f t="shared" si="733"/>
        <v>Defensives</v>
      </c>
      <c r="F7868" s="100">
        <v>2.5899999999999999E-3</v>
      </c>
      <c r="G7868" s="101">
        <v>9.3879999999999999</v>
      </c>
      <c r="H7868" s="98">
        <v>0.20118</v>
      </c>
      <c r="I7868" s="20">
        <f t="shared" si="734"/>
        <v>1</v>
      </c>
      <c r="J7868" s="102">
        <f t="shared" si="735"/>
        <v>2.7588410737111206E-4</v>
      </c>
      <c r="K7868" s="102">
        <f t="shared" si="736"/>
        <v>1.3713296916746797E-3</v>
      </c>
      <c r="L7868" s="96">
        <f t="shared" si="737"/>
        <v>2.5899999999999999E-3</v>
      </c>
    </row>
    <row r="7869" spans="1:12" ht="13.95" customHeight="1" x14ac:dyDescent="0.3">
      <c r="A7869" s="94">
        <v>45199</v>
      </c>
      <c r="B7869" s="57" t="s">
        <v>402</v>
      </c>
      <c r="C7869" s="57" t="s">
        <v>113</v>
      </c>
      <c r="D7869" s="19" t="str">
        <f t="shared" si="732"/>
        <v>Defensives</v>
      </c>
      <c r="E7869" s="19" t="str">
        <f t="shared" si="733"/>
        <v>Defensives</v>
      </c>
      <c r="F7869" s="100">
        <v>2.7599999999999999E-3</v>
      </c>
      <c r="G7869" s="101">
        <v>10.054</v>
      </c>
      <c r="H7869" s="98">
        <v>0.19449</v>
      </c>
      <c r="I7869" s="20">
        <f t="shared" si="734"/>
        <v>1</v>
      </c>
      <c r="J7869" s="102">
        <f t="shared" si="735"/>
        <v>2.7451760493335986E-4</v>
      </c>
      <c r="K7869" s="102">
        <f t="shared" si="736"/>
        <v>1.4114741371451481E-3</v>
      </c>
      <c r="L7869" s="96">
        <f t="shared" si="737"/>
        <v>2.7599999999999999E-3</v>
      </c>
    </row>
    <row r="7870" spans="1:12" ht="13.95" customHeight="1" x14ac:dyDescent="0.3">
      <c r="A7870" s="94">
        <v>45230</v>
      </c>
      <c r="B7870" s="57" t="s">
        <v>402</v>
      </c>
      <c r="C7870" s="57" t="s">
        <v>113</v>
      </c>
      <c r="D7870" s="19" t="str">
        <f t="shared" si="732"/>
        <v>Defensives</v>
      </c>
      <c r="E7870" s="19" t="str">
        <f t="shared" si="733"/>
        <v>Defensives</v>
      </c>
      <c r="F7870" s="100">
        <v>2.5699999999999998E-3</v>
      </c>
      <c r="G7870" s="101">
        <v>9.1259999999999994</v>
      </c>
      <c r="H7870" s="98">
        <v>0.20019999999999999</v>
      </c>
      <c r="I7870" s="20">
        <f t="shared" si="734"/>
        <v>1</v>
      </c>
      <c r="J7870" s="102">
        <f t="shared" si="735"/>
        <v>2.8161297392066621E-4</v>
      </c>
      <c r="K7870" s="102">
        <f t="shared" si="736"/>
        <v>1.4066582113919392E-3</v>
      </c>
      <c r="L7870" s="96">
        <f t="shared" si="737"/>
        <v>2.5699999999999998E-3</v>
      </c>
    </row>
    <row r="7871" spans="1:12" ht="13.95" customHeight="1" x14ac:dyDescent="0.3">
      <c r="A7871" s="94">
        <v>45260</v>
      </c>
      <c r="B7871" s="57" t="s">
        <v>402</v>
      </c>
      <c r="C7871" s="57" t="s">
        <v>113</v>
      </c>
      <c r="D7871" s="19" t="str">
        <f t="shared" si="732"/>
        <v>Defensives</v>
      </c>
      <c r="E7871" s="19" t="str">
        <f t="shared" si="733"/>
        <v>Defensives</v>
      </c>
      <c r="F7871" s="100">
        <v>2.16E-3</v>
      </c>
      <c r="G7871" s="101">
        <v>8.2189999999999994</v>
      </c>
      <c r="H7871" s="98">
        <v>0.20433999999999999</v>
      </c>
      <c r="I7871" s="20">
        <f t="shared" si="734"/>
        <v>1</v>
      </c>
      <c r="J7871" s="102">
        <f t="shared" si="735"/>
        <v>2.6280569412337267E-4</v>
      </c>
      <c r="K7871" s="102">
        <f t="shared" si="736"/>
        <v>1.2861196736976249E-3</v>
      </c>
      <c r="L7871" s="96">
        <f t="shared" si="737"/>
        <v>2.16E-3</v>
      </c>
    </row>
    <row r="7872" spans="1:12" ht="13.95" customHeight="1" x14ac:dyDescent="0.3">
      <c r="A7872" s="94">
        <v>45291</v>
      </c>
      <c r="B7872" s="57" t="s">
        <v>402</v>
      </c>
      <c r="C7872" s="57" t="s">
        <v>113</v>
      </c>
      <c r="D7872" s="19" t="str">
        <f t="shared" si="732"/>
        <v>Defensives</v>
      </c>
      <c r="E7872" s="19" t="str">
        <f t="shared" si="733"/>
        <v>Defensives</v>
      </c>
      <c r="F7872" s="100">
        <v>1.82E-3</v>
      </c>
      <c r="G7872" s="101">
        <v>8.1969999999999992</v>
      </c>
      <c r="H7872" s="98">
        <v>0.19381000000000001</v>
      </c>
      <c r="I7872" s="20">
        <f t="shared" si="734"/>
        <v>1</v>
      </c>
      <c r="J7872" s="102">
        <f t="shared" si="735"/>
        <v>2.2203245089666955E-4</v>
      </c>
      <c r="K7872" s="102">
        <f t="shared" si="736"/>
        <v>1.1456191677244184E-3</v>
      </c>
      <c r="L7872" s="96">
        <f t="shared" si="737"/>
        <v>1.82E-3</v>
      </c>
    </row>
    <row r="7873" spans="1:12" ht="13.95" customHeight="1" x14ac:dyDescent="0.3">
      <c r="A7873" s="94">
        <v>45322</v>
      </c>
      <c r="B7873" s="57" t="s">
        <v>402</v>
      </c>
      <c r="C7873" s="57" t="s">
        <v>113</v>
      </c>
      <c r="D7873" s="19" t="str">
        <f t="shared" si="732"/>
        <v>Defensives</v>
      </c>
      <c r="E7873" s="19" t="str">
        <f t="shared" si="733"/>
        <v>Defensives</v>
      </c>
      <c r="F7873" s="100">
        <v>1.8400000000000001E-3</v>
      </c>
      <c r="G7873" s="101">
        <v>8.6159999999999997</v>
      </c>
      <c r="H7873" s="98">
        <v>0.17391999999999999</v>
      </c>
      <c r="I7873" s="20">
        <f t="shared" si="734"/>
        <v>1</v>
      </c>
      <c r="J7873" s="102">
        <f t="shared" si="735"/>
        <v>2.1355617455896009E-4</v>
      </c>
      <c r="K7873" s="102">
        <f t="shared" si="736"/>
        <v>1.2278988877585102E-3</v>
      </c>
      <c r="L7873" s="96">
        <f t="shared" si="737"/>
        <v>1.8400000000000001E-3</v>
      </c>
    </row>
    <row r="7874" spans="1:12" ht="13.95" customHeight="1" x14ac:dyDescent="0.3">
      <c r="A7874" s="94">
        <v>45351</v>
      </c>
      <c r="B7874" s="57" t="s">
        <v>402</v>
      </c>
      <c r="C7874" s="57" t="s">
        <v>113</v>
      </c>
      <c r="D7874" s="19" t="str">
        <f t="shared" si="732"/>
        <v>Defensives</v>
      </c>
      <c r="E7874" s="19" t="str">
        <f t="shared" si="733"/>
        <v>Defensives</v>
      </c>
      <c r="F7874" s="100">
        <v>1.8400000000000001E-3</v>
      </c>
      <c r="G7874" s="101">
        <v>8.2880000000000003</v>
      </c>
      <c r="H7874" s="98">
        <v>0.16639000000000001</v>
      </c>
      <c r="I7874" s="20">
        <f t="shared" si="734"/>
        <v>1</v>
      </c>
      <c r="J7874" s="102">
        <f t="shared" si="735"/>
        <v>2.2200772200772201E-4</v>
      </c>
      <c r="K7874" s="102">
        <f t="shared" si="736"/>
        <v>1.3342612056477072E-3</v>
      </c>
      <c r="L7874" s="96">
        <f t="shared" si="737"/>
        <v>1.8400000000000001E-3</v>
      </c>
    </row>
    <row r="7875" spans="1:12" ht="13.95" customHeight="1" x14ac:dyDescent="0.3">
      <c r="A7875" s="94">
        <v>45382</v>
      </c>
      <c r="B7875" s="57" t="s">
        <v>402</v>
      </c>
      <c r="C7875" s="57" t="s">
        <v>113</v>
      </c>
      <c r="D7875" s="19" t="str">
        <f t="shared" si="732"/>
        <v>Defensives</v>
      </c>
      <c r="E7875" s="19" t="str">
        <f t="shared" si="733"/>
        <v>Defensives</v>
      </c>
      <c r="F7875" s="100">
        <v>2.0500000000000002E-3</v>
      </c>
      <c r="G7875" s="101">
        <v>9.0299999999999994</v>
      </c>
      <c r="H7875" s="98">
        <v>0.16697999999999999</v>
      </c>
      <c r="I7875" s="20">
        <f t="shared" si="734"/>
        <v>1</v>
      </c>
      <c r="J7875" s="102">
        <f t="shared" si="735"/>
        <v>2.2702104097452937E-4</v>
      </c>
      <c r="K7875" s="102">
        <f t="shared" si="736"/>
        <v>1.3595702537700885E-3</v>
      </c>
      <c r="L7875" s="96">
        <f t="shared" si="737"/>
        <v>2.0500000000000002E-3</v>
      </c>
    </row>
    <row r="7876" spans="1:12" ht="13.95" customHeight="1" x14ac:dyDescent="0.3">
      <c r="A7876" s="94">
        <v>45412</v>
      </c>
      <c r="B7876" s="57" t="s">
        <v>402</v>
      </c>
      <c r="C7876" s="57" t="s">
        <v>113</v>
      </c>
      <c r="D7876" s="19" t="str">
        <f t="shared" si="732"/>
        <v>Defensives</v>
      </c>
      <c r="E7876" s="19" t="str">
        <f t="shared" si="733"/>
        <v>Defensives</v>
      </c>
      <c r="F7876" s="100">
        <v>1.9300000000000001E-3</v>
      </c>
      <c r="G7876" s="101">
        <v>7.7930000000000001</v>
      </c>
      <c r="H7876" s="98">
        <v>0.17565</v>
      </c>
      <c r="I7876" s="20">
        <f t="shared" si="734"/>
        <v>1</v>
      </c>
      <c r="J7876" s="102">
        <f t="shared" si="735"/>
        <v>2.4765815475426663E-4</v>
      </c>
      <c r="K7876" s="102">
        <f t="shared" si="736"/>
        <v>1.4099524893496534E-3</v>
      </c>
      <c r="L7876" s="96">
        <f t="shared" si="737"/>
        <v>1.9300000000000001E-3</v>
      </c>
    </row>
    <row r="7877" spans="1:12" ht="13.95" customHeight="1" x14ac:dyDescent="0.3">
      <c r="A7877" s="94">
        <v>45443</v>
      </c>
      <c r="B7877" s="57" t="s">
        <v>402</v>
      </c>
      <c r="C7877" s="57" t="s">
        <v>113</v>
      </c>
      <c r="D7877" s="19" t="str">
        <f t="shared" ref="D7877:D7940" si="738">VLOOKUP(C7877,GicsMap,2,FALSE)</f>
        <v>Defensives</v>
      </c>
      <c r="E7877" s="19" t="str">
        <f t="shared" ref="E7877:E7940" si="739">IF(D7877="Cyclicals",IF(COUNTIF(GlobalList,B7877)&gt;0,"WEG &amp; Embraer","Cyclicals ex-WEG &amp; Embraer"),D7877)</f>
        <v>Defensives</v>
      </c>
      <c r="F7877" s="100">
        <v>1.91E-3</v>
      </c>
      <c r="G7877" s="101">
        <v>7.7809999999999997</v>
      </c>
      <c r="H7877" s="98">
        <v>0.17166000000000001</v>
      </c>
      <c r="I7877" s="20">
        <f t="shared" ref="I7877:I7940" si="740">IF(AND(ISNUMBER(G7877),ISNUMBER(H7877),G7877&gt;=PEmin,G7877&lt;=PEmax,H7877&gt;=ROEmin,H7877&lt;=ROEmax),1,0)</f>
        <v>1</v>
      </c>
      <c r="J7877" s="102">
        <f t="shared" ref="J7877:J7940" si="741">IF(I7877=1,F7877/G7877,0)</f>
        <v>2.4546973396735641E-4</v>
      </c>
      <c r="K7877" s="102">
        <f t="shared" ref="K7877:K7940" si="742">IF(I7877=1,J7877/H7877,0)</f>
        <v>1.4299763134530839E-3</v>
      </c>
      <c r="L7877" s="96">
        <f t="shared" ref="L7877:L7940" si="743">I7877*F7877</f>
        <v>1.91E-3</v>
      </c>
    </row>
    <row r="7878" spans="1:12" ht="13.95" customHeight="1" x14ac:dyDescent="0.3">
      <c r="A7878" s="94">
        <v>45473</v>
      </c>
      <c r="B7878" s="57" t="s">
        <v>402</v>
      </c>
      <c r="C7878" s="57" t="s">
        <v>113</v>
      </c>
      <c r="D7878" s="19" t="str">
        <f t="shared" si="738"/>
        <v>Defensives</v>
      </c>
      <c r="E7878" s="19" t="str">
        <f t="shared" si="739"/>
        <v>Defensives</v>
      </c>
      <c r="F7878" s="100">
        <v>2.2899999999999999E-3</v>
      </c>
      <c r="G7878" s="101">
        <v>9.3529999999999998</v>
      </c>
      <c r="H7878" s="98">
        <v>0.16566</v>
      </c>
      <c r="I7878" s="20">
        <f t="shared" si="740"/>
        <v>1</v>
      </c>
      <c r="J7878" s="102">
        <f t="shared" si="741"/>
        <v>2.4484122741366405E-4</v>
      </c>
      <c r="K7878" s="102">
        <f t="shared" si="742"/>
        <v>1.477974329431752E-3</v>
      </c>
      <c r="L7878" s="96">
        <f t="shared" si="743"/>
        <v>2.2899999999999999E-3</v>
      </c>
    </row>
    <row r="7879" spans="1:12" ht="13.95" customHeight="1" x14ac:dyDescent="0.3">
      <c r="A7879" s="94">
        <v>45504</v>
      </c>
      <c r="B7879" s="57" t="s">
        <v>402</v>
      </c>
      <c r="C7879" s="57" t="s">
        <v>113</v>
      </c>
      <c r="D7879" s="19" t="str">
        <f t="shared" si="738"/>
        <v>Defensives</v>
      </c>
      <c r="E7879" s="19" t="str">
        <f t="shared" si="739"/>
        <v>Defensives</v>
      </c>
      <c r="F7879" s="100">
        <v>1.9599999999999999E-3</v>
      </c>
      <c r="G7879" s="101">
        <v>9.4390000000000001</v>
      </c>
      <c r="H7879" s="98">
        <v>0.12825</v>
      </c>
      <c r="I7879" s="20">
        <f t="shared" si="740"/>
        <v>1</v>
      </c>
      <c r="J7879" s="102">
        <f t="shared" si="741"/>
        <v>2.0764911537239113E-4</v>
      </c>
      <c r="K7879" s="102">
        <f t="shared" si="742"/>
        <v>1.6190964161589951E-3</v>
      </c>
      <c r="L7879" s="96">
        <f t="shared" si="743"/>
        <v>1.9599999999999999E-3</v>
      </c>
    </row>
    <row r="7880" spans="1:12" ht="13.95" customHeight="1" x14ac:dyDescent="0.3">
      <c r="A7880" s="94">
        <v>45535</v>
      </c>
      <c r="B7880" s="57" t="s">
        <v>402</v>
      </c>
      <c r="C7880" s="57" t="s">
        <v>113</v>
      </c>
      <c r="D7880" s="19" t="str">
        <f t="shared" si="738"/>
        <v>Defensives</v>
      </c>
      <c r="E7880" s="19" t="str">
        <f t="shared" si="739"/>
        <v>Defensives</v>
      </c>
      <c r="F7880" s="100">
        <v>1.7600000000000001E-3</v>
      </c>
      <c r="G7880" s="101">
        <v>9.1750000000000007</v>
      </c>
      <c r="H7880" s="98">
        <v>0.12745000000000001</v>
      </c>
      <c r="I7880" s="20">
        <f t="shared" si="740"/>
        <v>1</v>
      </c>
      <c r="J7880" s="102">
        <f t="shared" si="741"/>
        <v>1.9182561307901907E-4</v>
      </c>
      <c r="K7880" s="102">
        <f t="shared" si="742"/>
        <v>1.5051048495803771E-3</v>
      </c>
      <c r="L7880" s="96">
        <f t="shared" si="743"/>
        <v>1.7600000000000001E-3</v>
      </c>
    </row>
    <row r="7881" spans="1:12" ht="13.95" customHeight="1" x14ac:dyDescent="0.3">
      <c r="A7881" s="94">
        <v>45565</v>
      </c>
      <c r="B7881" s="57" t="s">
        <v>402</v>
      </c>
      <c r="C7881" s="57" t="s">
        <v>113</v>
      </c>
      <c r="D7881" s="19" t="str">
        <f t="shared" si="738"/>
        <v>Defensives</v>
      </c>
      <c r="E7881" s="19" t="str">
        <f t="shared" si="739"/>
        <v>Defensives</v>
      </c>
      <c r="F7881" s="100">
        <v>1.72E-3</v>
      </c>
      <c r="G7881" s="101">
        <v>9.1449999999999996</v>
      </c>
      <c r="H7881" s="98">
        <v>0.12447999999999999</v>
      </c>
      <c r="I7881" s="20">
        <f t="shared" si="740"/>
        <v>1</v>
      </c>
      <c r="J7881" s="102">
        <f t="shared" si="741"/>
        <v>1.8808091853471842E-4</v>
      </c>
      <c r="K7881" s="102">
        <f t="shared" si="742"/>
        <v>1.5109328288457457E-3</v>
      </c>
      <c r="L7881" s="96">
        <f t="shared" si="743"/>
        <v>1.72E-3</v>
      </c>
    </row>
    <row r="7882" spans="1:12" ht="13.95" customHeight="1" x14ac:dyDescent="0.3">
      <c r="A7882" s="94">
        <v>45596</v>
      </c>
      <c r="B7882" s="57" t="s">
        <v>402</v>
      </c>
      <c r="C7882" s="57" t="s">
        <v>113</v>
      </c>
      <c r="D7882" s="19" t="str">
        <f t="shared" si="738"/>
        <v>Defensives</v>
      </c>
      <c r="E7882" s="19" t="str">
        <f t="shared" si="739"/>
        <v>Defensives</v>
      </c>
      <c r="F7882" s="100">
        <v>1.6900000000000001E-3</v>
      </c>
      <c r="G7882" s="101">
        <v>8.8140000000000001</v>
      </c>
      <c r="H7882" s="98">
        <v>0.12623000000000001</v>
      </c>
      <c r="I7882" s="20">
        <f t="shared" si="740"/>
        <v>1</v>
      </c>
      <c r="J7882" s="102">
        <f t="shared" si="741"/>
        <v>1.9174041297935105E-4</v>
      </c>
      <c r="K7882" s="102">
        <f t="shared" si="742"/>
        <v>1.5189765743432704E-3</v>
      </c>
      <c r="L7882" s="96">
        <f t="shared" si="743"/>
        <v>1.6900000000000001E-3</v>
      </c>
    </row>
    <row r="7883" spans="1:12" ht="13.95" customHeight="1" x14ac:dyDescent="0.3">
      <c r="A7883" s="94">
        <v>45626</v>
      </c>
      <c r="B7883" s="57" t="s">
        <v>402</v>
      </c>
      <c r="C7883" s="57" t="s">
        <v>113</v>
      </c>
      <c r="D7883" s="19" t="str">
        <f t="shared" si="738"/>
        <v>Defensives</v>
      </c>
      <c r="E7883" s="19" t="str">
        <f t="shared" si="739"/>
        <v>Defensives</v>
      </c>
      <c r="F7883" s="100">
        <v>1.75E-3</v>
      </c>
      <c r="G7883" s="101">
        <v>8.7780000000000005</v>
      </c>
      <c r="H7883" s="98">
        <v>0.12436</v>
      </c>
      <c r="I7883" s="20">
        <f t="shared" si="740"/>
        <v>1</v>
      </c>
      <c r="J7883" s="102">
        <f t="shared" si="741"/>
        <v>1.9936204146730463E-4</v>
      </c>
      <c r="K7883" s="102">
        <f t="shared" si="742"/>
        <v>1.6031042253723433E-3</v>
      </c>
      <c r="L7883" s="96">
        <f t="shared" si="743"/>
        <v>1.75E-3</v>
      </c>
    </row>
    <row r="7884" spans="1:12" ht="13.95" customHeight="1" x14ac:dyDescent="0.3">
      <c r="A7884" s="94">
        <v>45657</v>
      </c>
      <c r="B7884" s="57" t="s">
        <v>402</v>
      </c>
      <c r="C7884" s="57" t="s">
        <v>113</v>
      </c>
      <c r="D7884" s="19" t="str">
        <f t="shared" si="738"/>
        <v>Defensives</v>
      </c>
      <c r="E7884" s="19" t="str">
        <f t="shared" si="739"/>
        <v>Defensives</v>
      </c>
      <c r="F7884" s="100">
        <v>1.6999999999999999E-3</v>
      </c>
      <c r="G7884" s="101">
        <v>7.9370000000000003</v>
      </c>
      <c r="H7884" s="98">
        <v>0.12476</v>
      </c>
      <c r="I7884" s="20">
        <f t="shared" si="740"/>
        <v>1</v>
      </c>
      <c r="J7884" s="102">
        <f t="shared" si="741"/>
        <v>2.1418672042333373E-4</v>
      </c>
      <c r="K7884" s="102">
        <f t="shared" si="742"/>
        <v>1.7167900001870289E-3</v>
      </c>
      <c r="L7884" s="96">
        <f t="shared" si="743"/>
        <v>1.6999999999999999E-3</v>
      </c>
    </row>
    <row r="7885" spans="1:12" ht="13.95" customHeight="1" x14ac:dyDescent="0.3">
      <c r="A7885" s="94">
        <v>45688</v>
      </c>
      <c r="B7885" s="57" t="s">
        <v>402</v>
      </c>
      <c r="C7885" s="57" t="s">
        <v>113</v>
      </c>
      <c r="D7885" s="19" t="str">
        <f t="shared" si="738"/>
        <v>Defensives</v>
      </c>
      <c r="E7885" s="19" t="str">
        <f t="shared" si="739"/>
        <v>Defensives</v>
      </c>
      <c r="F7885" s="100">
        <v>1.42E-3</v>
      </c>
      <c r="G7885" s="101">
        <v>7.8620000000000001</v>
      </c>
      <c r="H7885" s="98">
        <v>0.12429999999999999</v>
      </c>
      <c r="I7885" s="20">
        <f t="shared" si="740"/>
        <v>1</v>
      </c>
      <c r="J7885" s="102">
        <f t="shared" si="741"/>
        <v>1.806156194352582E-4</v>
      </c>
      <c r="K7885" s="102">
        <f t="shared" si="742"/>
        <v>1.4530621032603234E-3</v>
      </c>
      <c r="L7885" s="96">
        <f t="shared" si="743"/>
        <v>1.42E-3</v>
      </c>
    </row>
    <row r="7886" spans="1:12" ht="13.95" customHeight="1" x14ac:dyDescent="0.3">
      <c r="A7886" s="94">
        <v>45716</v>
      </c>
      <c r="B7886" s="57" t="s">
        <v>402</v>
      </c>
      <c r="C7886" s="57" t="s">
        <v>113</v>
      </c>
      <c r="D7886" s="19" t="str">
        <f t="shared" si="738"/>
        <v>Defensives</v>
      </c>
      <c r="E7886" s="19" t="str">
        <f t="shared" si="739"/>
        <v>Defensives</v>
      </c>
      <c r="F7886" s="100">
        <v>1.3699999999999999E-3</v>
      </c>
      <c r="G7886" s="101">
        <v>7.8310000000000004</v>
      </c>
      <c r="H7886" s="98">
        <v>0.12736</v>
      </c>
      <c r="I7886" s="20">
        <f t="shared" si="740"/>
        <v>1</v>
      </c>
      <c r="J7886" s="102">
        <f t="shared" si="741"/>
        <v>1.7494572851487676E-4</v>
      </c>
      <c r="K7886" s="102">
        <f t="shared" si="742"/>
        <v>1.3736316623341454E-3</v>
      </c>
      <c r="L7886" s="96">
        <f t="shared" si="743"/>
        <v>1.3699999999999999E-3</v>
      </c>
    </row>
    <row r="7887" spans="1:12" ht="13.95" customHeight="1" x14ac:dyDescent="0.3">
      <c r="A7887" s="94">
        <v>45747</v>
      </c>
      <c r="B7887" s="57" t="s">
        <v>402</v>
      </c>
      <c r="C7887" s="57" t="s">
        <v>113</v>
      </c>
      <c r="D7887" s="19" t="str">
        <f t="shared" si="738"/>
        <v>Defensives</v>
      </c>
      <c r="E7887" s="19" t="str">
        <f t="shared" si="739"/>
        <v>Defensives</v>
      </c>
      <c r="F7887" s="100">
        <v>1.2700000000000001E-3</v>
      </c>
      <c r="G7887" s="101">
        <v>7.4489999999999998</v>
      </c>
      <c r="H7887" s="98">
        <v>0.13045000000000001</v>
      </c>
      <c r="I7887" s="20">
        <f t="shared" si="740"/>
        <v>1</v>
      </c>
      <c r="J7887" s="102">
        <f t="shared" si="741"/>
        <v>1.7049268358168882E-4</v>
      </c>
      <c r="K7887" s="102">
        <f t="shared" si="742"/>
        <v>1.3069580956817845E-3</v>
      </c>
      <c r="L7887" s="96">
        <f t="shared" si="743"/>
        <v>1.2700000000000001E-3</v>
      </c>
    </row>
    <row r="7888" spans="1:12" ht="13.95" customHeight="1" x14ac:dyDescent="0.3">
      <c r="A7888" s="94">
        <v>45777</v>
      </c>
      <c r="B7888" s="57" t="s">
        <v>402</v>
      </c>
      <c r="C7888" s="57" t="s">
        <v>113</v>
      </c>
      <c r="D7888" s="19" t="str">
        <f t="shared" si="738"/>
        <v>Defensives</v>
      </c>
      <c r="E7888" s="19" t="str">
        <f t="shared" si="739"/>
        <v>Defensives</v>
      </c>
      <c r="F7888" s="100">
        <v>1.16E-3</v>
      </c>
      <c r="G7888" s="101">
        <v>6.9889999999999999</v>
      </c>
      <c r="H7888" s="98">
        <v>0.13003999999999999</v>
      </c>
      <c r="I7888" s="20">
        <f t="shared" si="740"/>
        <v>1</v>
      </c>
      <c r="J7888" s="102">
        <f t="shared" si="741"/>
        <v>1.6597510373443983E-4</v>
      </c>
      <c r="K7888" s="102">
        <f t="shared" si="742"/>
        <v>1.2763388475426011E-3</v>
      </c>
      <c r="L7888" s="96">
        <f t="shared" si="743"/>
        <v>1.16E-3</v>
      </c>
    </row>
    <row r="7889" spans="1:12" ht="13.95" customHeight="1" x14ac:dyDescent="0.3">
      <c r="A7889" s="94">
        <v>45808</v>
      </c>
      <c r="B7889" s="57" t="s">
        <v>402</v>
      </c>
      <c r="C7889" s="57" t="s">
        <v>113</v>
      </c>
      <c r="D7889" s="19" t="str">
        <f t="shared" si="738"/>
        <v>Defensives</v>
      </c>
      <c r="E7889" s="19" t="str">
        <f t="shared" si="739"/>
        <v>Defensives</v>
      </c>
      <c r="F7889" s="100">
        <v>1.25E-3</v>
      </c>
      <c r="G7889" s="101">
        <v>7.7130000000000001</v>
      </c>
      <c r="H7889" s="98">
        <v>0.12772</v>
      </c>
      <c r="I7889" s="20">
        <f t="shared" si="740"/>
        <v>1</v>
      </c>
      <c r="J7889" s="102">
        <f t="shared" si="741"/>
        <v>1.6206404771165566E-4</v>
      </c>
      <c r="K7889" s="102">
        <f t="shared" si="742"/>
        <v>1.2689010938901947E-3</v>
      </c>
      <c r="L7889" s="96">
        <f t="shared" si="743"/>
        <v>1.25E-3</v>
      </c>
    </row>
    <row r="7890" spans="1:12" ht="13.95" customHeight="1" x14ac:dyDescent="0.3">
      <c r="A7890" s="94">
        <v>45838</v>
      </c>
      <c r="B7890" s="57" t="s">
        <v>402</v>
      </c>
      <c r="C7890" s="57" t="s">
        <v>113</v>
      </c>
      <c r="D7890" s="19" t="str">
        <f t="shared" si="738"/>
        <v>Defensives</v>
      </c>
      <c r="E7890" s="19" t="str">
        <f t="shared" si="739"/>
        <v>Defensives</v>
      </c>
      <c r="F7890" s="100">
        <v>1.0499999999999999E-3</v>
      </c>
      <c r="G7890" s="101">
        <v>6.8940000000000001</v>
      </c>
      <c r="H7890" s="98">
        <v>0.11541999999999999</v>
      </c>
      <c r="I7890" s="20">
        <f t="shared" si="740"/>
        <v>1</v>
      </c>
      <c r="J7890" s="102">
        <f t="shared" si="741"/>
        <v>1.5230635335073976E-4</v>
      </c>
      <c r="K7890" s="102">
        <f t="shared" si="742"/>
        <v>1.3195837233645794E-3</v>
      </c>
      <c r="L7890" s="96">
        <f t="shared" si="743"/>
        <v>1.0499999999999999E-3</v>
      </c>
    </row>
    <row r="7891" spans="1:12" ht="13.95" customHeight="1" x14ac:dyDescent="0.3">
      <c r="A7891" s="94">
        <v>45869</v>
      </c>
      <c r="B7891" s="57" t="s">
        <v>402</v>
      </c>
      <c r="C7891" s="57" t="s">
        <v>113</v>
      </c>
      <c r="D7891" s="19" t="str">
        <f t="shared" si="738"/>
        <v>Defensives</v>
      </c>
      <c r="E7891" s="19" t="str">
        <f t="shared" si="739"/>
        <v>Defensives</v>
      </c>
      <c r="F7891" s="100">
        <v>1.08E-3</v>
      </c>
      <c r="G7891" s="101">
        <v>7.726</v>
      </c>
      <c r="H7891" s="98">
        <v>0.10928</v>
      </c>
      <c r="I7891" s="20">
        <f t="shared" si="740"/>
        <v>1</v>
      </c>
      <c r="J7891" s="102">
        <f t="shared" si="741"/>
        <v>1.397877297437225E-4</v>
      </c>
      <c r="K7891" s="102">
        <f t="shared" si="742"/>
        <v>1.2791702941409454E-3</v>
      </c>
      <c r="L7891" s="96">
        <f t="shared" si="743"/>
        <v>1.08E-3</v>
      </c>
    </row>
    <row r="7892" spans="1:12" ht="13.95" customHeight="1" x14ac:dyDescent="0.3">
      <c r="A7892" s="94">
        <v>44469</v>
      </c>
      <c r="B7892" s="57" t="s">
        <v>403</v>
      </c>
      <c r="C7892" s="57" t="s">
        <v>117</v>
      </c>
      <c r="D7892" s="19" t="str">
        <f t="shared" si="738"/>
        <v>Cyclicals</v>
      </c>
      <c r="E7892" s="19" t="str">
        <f t="shared" si="739"/>
        <v>Cyclicals ex-WEG &amp; Embraer</v>
      </c>
      <c r="F7892" s="100">
        <v>3.31E-3</v>
      </c>
      <c r="H7892" s="98">
        <v>0.12723000000000001</v>
      </c>
      <c r="I7892" s="20">
        <f t="shared" si="740"/>
        <v>0</v>
      </c>
      <c r="J7892" s="102">
        <f t="shared" si="741"/>
        <v>0</v>
      </c>
      <c r="K7892" s="102">
        <f t="shared" si="742"/>
        <v>0</v>
      </c>
      <c r="L7892" s="96">
        <f t="shared" si="743"/>
        <v>0</v>
      </c>
    </row>
    <row r="7893" spans="1:12" ht="13.95" customHeight="1" x14ac:dyDescent="0.3">
      <c r="A7893" s="94">
        <v>44500</v>
      </c>
      <c r="B7893" s="57" t="s">
        <v>403</v>
      </c>
      <c r="C7893" s="57" t="s">
        <v>117</v>
      </c>
      <c r="D7893" s="19" t="str">
        <f t="shared" si="738"/>
        <v>Cyclicals</v>
      </c>
      <c r="E7893" s="19" t="str">
        <f t="shared" si="739"/>
        <v>Cyclicals ex-WEG &amp; Embraer</v>
      </c>
      <c r="F7893" s="100">
        <v>2.7799999999999999E-3</v>
      </c>
      <c r="H7893" s="98">
        <v>0.12723000000000001</v>
      </c>
      <c r="I7893" s="20">
        <f t="shared" si="740"/>
        <v>0</v>
      </c>
      <c r="J7893" s="102">
        <f t="shared" si="741"/>
        <v>0</v>
      </c>
      <c r="K7893" s="102">
        <f t="shared" si="742"/>
        <v>0</v>
      </c>
      <c r="L7893" s="96">
        <f t="shared" si="743"/>
        <v>0</v>
      </c>
    </row>
    <row r="7894" spans="1:12" ht="13.95" customHeight="1" x14ac:dyDescent="0.3">
      <c r="A7894" s="94">
        <v>44530</v>
      </c>
      <c r="B7894" s="57" t="s">
        <v>403</v>
      </c>
      <c r="C7894" s="57" t="s">
        <v>117</v>
      </c>
      <c r="D7894" s="19" t="str">
        <f t="shared" si="738"/>
        <v>Cyclicals</v>
      </c>
      <c r="E7894" s="19" t="str">
        <f t="shared" si="739"/>
        <v>Cyclicals ex-WEG &amp; Embraer</v>
      </c>
      <c r="F7894" s="100">
        <v>2.81E-3</v>
      </c>
      <c r="H7894" s="98">
        <v>0.12723000000000001</v>
      </c>
      <c r="I7894" s="20">
        <f t="shared" si="740"/>
        <v>0</v>
      </c>
      <c r="J7894" s="102">
        <f t="shared" si="741"/>
        <v>0</v>
      </c>
      <c r="K7894" s="102">
        <f t="shared" si="742"/>
        <v>0</v>
      </c>
      <c r="L7894" s="96">
        <f t="shared" si="743"/>
        <v>0</v>
      </c>
    </row>
    <row r="7895" spans="1:12" ht="13.95" customHeight="1" x14ac:dyDescent="0.3">
      <c r="A7895" s="94">
        <v>44561</v>
      </c>
      <c r="B7895" s="57" t="s">
        <v>403</v>
      </c>
      <c r="C7895" s="57" t="s">
        <v>117</v>
      </c>
      <c r="D7895" s="19" t="str">
        <f t="shared" si="738"/>
        <v>Cyclicals</v>
      </c>
      <c r="E7895" s="19" t="str">
        <f t="shared" si="739"/>
        <v>Cyclicals ex-WEG &amp; Embraer</v>
      </c>
      <c r="F7895" s="100">
        <v>3.1199999999999999E-3</v>
      </c>
      <c r="G7895" s="101">
        <v>25.434999999999999</v>
      </c>
      <c r="H7895" s="98">
        <v>0.12723000000000001</v>
      </c>
      <c r="I7895" s="20">
        <f t="shared" si="740"/>
        <v>1</v>
      </c>
      <c r="J7895" s="102">
        <f t="shared" si="741"/>
        <v>1.2266561824257914E-4</v>
      </c>
      <c r="K7895" s="102">
        <f t="shared" si="742"/>
        <v>9.6412495671287539E-4</v>
      </c>
      <c r="L7895" s="96">
        <f t="shared" si="743"/>
        <v>3.1199999999999999E-3</v>
      </c>
    </row>
    <row r="7896" spans="1:12" ht="13.95" customHeight="1" x14ac:dyDescent="0.3">
      <c r="A7896" s="94">
        <v>44592</v>
      </c>
      <c r="B7896" s="57" t="s">
        <v>403</v>
      </c>
      <c r="C7896" s="57" t="s">
        <v>117</v>
      </c>
      <c r="D7896" s="19" t="str">
        <f t="shared" si="738"/>
        <v>Cyclicals</v>
      </c>
      <c r="E7896" s="19" t="str">
        <f t="shared" si="739"/>
        <v>Cyclicals ex-WEG &amp; Embraer</v>
      </c>
      <c r="F7896" s="100">
        <v>3.3300000000000001E-3</v>
      </c>
      <c r="G7896" s="101">
        <v>25.434999999999999</v>
      </c>
      <c r="H7896" s="98">
        <v>0.12723000000000001</v>
      </c>
      <c r="I7896" s="20">
        <f t="shared" si="740"/>
        <v>1</v>
      </c>
      <c r="J7896" s="102">
        <f t="shared" si="741"/>
        <v>1.3092195793198351E-4</v>
      </c>
      <c r="K7896" s="102">
        <f t="shared" si="742"/>
        <v>1.0290179826454727E-3</v>
      </c>
      <c r="L7896" s="96">
        <f t="shared" si="743"/>
        <v>3.3300000000000001E-3</v>
      </c>
    </row>
    <row r="7897" spans="1:12" ht="13.95" customHeight="1" x14ac:dyDescent="0.3">
      <c r="A7897" s="94">
        <v>44620</v>
      </c>
      <c r="B7897" s="57" t="s">
        <v>403</v>
      </c>
      <c r="C7897" s="57" t="s">
        <v>117</v>
      </c>
      <c r="D7897" s="19" t="str">
        <f t="shared" si="738"/>
        <v>Cyclicals</v>
      </c>
      <c r="E7897" s="19" t="str">
        <f t="shared" si="739"/>
        <v>Cyclicals ex-WEG &amp; Embraer</v>
      </c>
      <c r="F7897" s="100">
        <v>2.9499999999999999E-3</v>
      </c>
      <c r="G7897" s="101">
        <v>25.434999999999999</v>
      </c>
      <c r="H7897" s="98">
        <v>0.12723000000000001</v>
      </c>
      <c r="I7897" s="20">
        <f t="shared" si="740"/>
        <v>1</v>
      </c>
      <c r="J7897" s="102">
        <f t="shared" si="741"/>
        <v>1.1598191468448988E-4</v>
      </c>
      <c r="K7897" s="102">
        <f t="shared" si="742"/>
        <v>9.1159250714839166E-4</v>
      </c>
      <c r="L7897" s="96">
        <f t="shared" si="743"/>
        <v>2.9499999999999999E-3</v>
      </c>
    </row>
    <row r="7898" spans="1:12" ht="13.95" customHeight="1" x14ac:dyDescent="0.3">
      <c r="A7898" s="94">
        <v>44651</v>
      </c>
      <c r="B7898" s="57" t="s">
        <v>403</v>
      </c>
      <c r="C7898" s="57" t="s">
        <v>117</v>
      </c>
      <c r="D7898" s="19" t="str">
        <f t="shared" si="738"/>
        <v>Cyclicals</v>
      </c>
      <c r="E7898" s="19" t="str">
        <f t="shared" si="739"/>
        <v>Cyclicals ex-WEG &amp; Embraer</v>
      </c>
      <c r="F7898" s="100">
        <v>3.29E-3</v>
      </c>
      <c r="G7898" s="101">
        <v>25.655000000000001</v>
      </c>
      <c r="H7898" s="98">
        <v>6.4450000000000007E-2</v>
      </c>
      <c r="I7898" s="20">
        <f t="shared" si="740"/>
        <v>1</v>
      </c>
      <c r="J7898" s="102">
        <f t="shared" si="741"/>
        <v>1.2824010914051841E-4</v>
      </c>
      <c r="K7898" s="102">
        <f t="shared" si="742"/>
        <v>1.9897611969048627E-3</v>
      </c>
      <c r="L7898" s="96">
        <f t="shared" si="743"/>
        <v>3.29E-3</v>
      </c>
    </row>
    <row r="7899" spans="1:12" ht="13.95" customHeight="1" x14ac:dyDescent="0.3">
      <c r="A7899" s="94">
        <v>44681</v>
      </c>
      <c r="B7899" s="57" t="s">
        <v>403</v>
      </c>
      <c r="C7899" s="57" t="s">
        <v>117</v>
      </c>
      <c r="D7899" s="19" t="str">
        <f t="shared" si="738"/>
        <v>Cyclicals</v>
      </c>
      <c r="E7899" s="19" t="str">
        <f t="shared" si="739"/>
        <v>Cyclicals ex-WEG &amp; Embraer</v>
      </c>
      <c r="F7899" s="100">
        <v>2.9099999999999998E-3</v>
      </c>
      <c r="G7899" s="101">
        <v>19.773</v>
      </c>
      <c r="H7899" s="98">
        <v>6.4710000000000004E-2</v>
      </c>
      <c r="I7899" s="20">
        <f t="shared" si="740"/>
        <v>1</v>
      </c>
      <c r="J7899" s="102">
        <f t="shared" si="741"/>
        <v>1.4717038385677437E-4</v>
      </c>
      <c r="K7899" s="102">
        <f t="shared" si="742"/>
        <v>2.2743066582718956E-3</v>
      </c>
      <c r="L7899" s="96">
        <f t="shared" si="743"/>
        <v>2.9099999999999998E-3</v>
      </c>
    </row>
    <row r="7900" spans="1:12" ht="13.95" customHeight="1" x14ac:dyDescent="0.3">
      <c r="A7900" s="94">
        <v>44712</v>
      </c>
      <c r="B7900" s="57" t="s">
        <v>403</v>
      </c>
      <c r="C7900" s="57" t="s">
        <v>117</v>
      </c>
      <c r="D7900" s="19" t="str">
        <f t="shared" si="738"/>
        <v>Cyclicals</v>
      </c>
      <c r="E7900" s="19" t="str">
        <f t="shared" si="739"/>
        <v>Cyclicals ex-WEG &amp; Embraer</v>
      </c>
      <c r="F7900" s="100">
        <v>2.7100000000000002E-3</v>
      </c>
      <c r="G7900" s="101">
        <v>17.722999999999999</v>
      </c>
      <c r="H7900" s="98">
        <v>6.7320000000000005E-2</v>
      </c>
      <c r="I7900" s="20">
        <f t="shared" si="740"/>
        <v>1</v>
      </c>
      <c r="J7900" s="102">
        <f t="shared" si="741"/>
        <v>1.5290864977712579E-4</v>
      </c>
      <c r="K7900" s="102">
        <f t="shared" si="742"/>
        <v>2.2713703175449461E-3</v>
      </c>
      <c r="L7900" s="96">
        <f t="shared" si="743"/>
        <v>2.7100000000000002E-3</v>
      </c>
    </row>
    <row r="7901" spans="1:12" ht="13.95" customHeight="1" x14ac:dyDescent="0.3">
      <c r="A7901" s="94">
        <v>44742</v>
      </c>
      <c r="B7901" s="57" t="s">
        <v>403</v>
      </c>
      <c r="C7901" s="57" t="s">
        <v>117</v>
      </c>
      <c r="D7901" s="19" t="str">
        <f t="shared" si="738"/>
        <v>Cyclicals</v>
      </c>
      <c r="E7901" s="19" t="str">
        <f t="shared" si="739"/>
        <v>Cyclicals ex-WEG &amp; Embraer</v>
      </c>
      <c r="F7901" s="100">
        <v>2.4599999999999999E-3</v>
      </c>
      <c r="G7901" s="101">
        <v>13.97</v>
      </c>
      <c r="H7901" s="98">
        <v>7.168999999999999E-2</v>
      </c>
      <c r="I7901" s="20">
        <f t="shared" si="740"/>
        <v>1</v>
      </c>
      <c r="J7901" s="102">
        <f t="shared" si="741"/>
        <v>1.7609162491052254E-4</v>
      </c>
      <c r="K7901" s="102">
        <f t="shared" si="742"/>
        <v>2.4562927174016261E-3</v>
      </c>
      <c r="L7901" s="96">
        <f t="shared" si="743"/>
        <v>2.4599999999999999E-3</v>
      </c>
    </row>
    <row r="7902" spans="1:12" ht="13.95" customHeight="1" x14ac:dyDescent="0.3">
      <c r="A7902" s="94">
        <v>44773</v>
      </c>
      <c r="B7902" s="57" t="s">
        <v>403</v>
      </c>
      <c r="C7902" s="57" t="s">
        <v>117</v>
      </c>
      <c r="D7902" s="19" t="str">
        <f t="shared" si="738"/>
        <v>Cyclicals</v>
      </c>
      <c r="E7902" s="19" t="str">
        <f t="shared" si="739"/>
        <v>Cyclicals ex-WEG &amp; Embraer</v>
      </c>
      <c r="F7902" s="100">
        <v>2.5899999999999999E-3</v>
      </c>
      <c r="G7902" s="101">
        <v>14.859</v>
      </c>
      <c r="H7902" s="98">
        <v>7.374E-2</v>
      </c>
      <c r="I7902" s="20">
        <f t="shared" si="740"/>
        <v>1</v>
      </c>
      <c r="J7902" s="102">
        <f t="shared" si="741"/>
        <v>1.7430513493505619E-4</v>
      </c>
      <c r="K7902" s="102">
        <f t="shared" si="742"/>
        <v>2.3637799692847327E-3</v>
      </c>
      <c r="L7902" s="96">
        <f t="shared" si="743"/>
        <v>2.5899999999999999E-3</v>
      </c>
    </row>
    <row r="7903" spans="1:12" ht="13.95" customHeight="1" x14ac:dyDescent="0.3">
      <c r="A7903" s="94">
        <v>44804</v>
      </c>
      <c r="B7903" s="57" t="s">
        <v>403</v>
      </c>
      <c r="C7903" s="57" t="s">
        <v>117</v>
      </c>
      <c r="D7903" s="19" t="str">
        <f t="shared" si="738"/>
        <v>Cyclicals</v>
      </c>
      <c r="E7903" s="19" t="str">
        <f t="shared" si="739"/>
        <v>Cyclicals ex-WEG &amp; Embraer</v>
      </c>
      <c r="F7903" s="100">
        <v>3.3600000000000001E-3</v>
      </c>
      <c r="G7903" s="101">
        <v>19.047000000000001</v>
      </c>
      <c r="H7903" s="98">
        <v>7.4319999999999997E-2</v>
      </c>
      <c r="I7903" s="20">
        <f t="shared" si="740"/>
        <v>1</v>
      </c>
      <c r="J7903" s="102">
        <f t="shared" si="741"/>
        <v>1.7640573318632855E-4</v>
      </c>
      <c r="K7903" s="102">
        <f t="shared" si="742"/>
        <v>2.3735970557902122E-3</v>
      </c>
      <c r="L7903" s="96">
        <f t="shared" si="743"/>
        <v>3.3600000000000001E-3</v>
      </c>
    </row>
    <row r="7904" spans="1:12" ht="13.95" customHeight="1" x14ac:dyDescent="0.3">
      <c r="A7904" s="94">
        <v>44834</v>
      </c>
      <c r="B7904" s="57" t="s">
        <v>403</v>
      </c>
      <c r="C7904" s="57" t="s">
        <v>117</v>
      </c>
      <c r="D7904" s="19" t="str">
        <f t="shared" si="738"/>
        <v>Cyclicals</v>
      </c>
      <c r="E7904" s="19" t="str">
        <f t="shared" si="739"/>
        <v>Cyclicals ex-WEG &amp; Embraer</v>
      </c>
      <c r="F7904" s="100">
        <v>3.15E-3</v>
      </c>
      <c r="G7904" s="101">
        <v>19.152000000000001</v>
      </c>
      <c r="H7904" s="98">
        <v>6.7460000000000006E-2</v>
      </c>
      <c r="I7904" s="20">
        <f t="shared" si="740"/>
        <v>1</v>
      </c>
      <c r="J7904" s="102">
        <f t="shared" si="741"/>
        <v>1.6447368421052631E-4</v>
      </c>
      <c r="K7904" s="102">
        <f t="shared" si="742"/>
        <v>2.4380919687300075E-3</v>
      </c>
      <c r="L7904" s="96">
        <f t="shared" si="743"/>
        <v>3.15E-3</v>
      </c>
    </row>
    <row r="7905" spans="1:12" ht="13.95" customHeight="1" x14ac:dyDescent="0.3">
      <c r="A7905" s="94">
        <v>44865</v>
      </c>
      <c r="B7905" s="57" t="s">
        <v>403</v>
      </c>
      <c r="C7905" s="57" t="s">
        <v>117</v>
      </c>
      <c r="D7905" s="19" t="str">
        <f t="shared" si="738"/>
        <v>Cyclicals</v>
      </c>
      <c r="E7905" s="19" t="str">
        <f t="shared" si="739"/>
        <v>Cyclicals ex-WEG &amp; Embraer</v>
      </c>
      <c r="F7905" s="100">
        <v>3.2699999999999999E-3</v>
      </c>
      <c r="G7905" s="101">
        <v>20.338000000000001</v>
      </c>
      <c r="H7905" s="98">
        <v>7.0789999999999992E-2</v>
      </c>
      <c r="I7905" s="20">
        <f t="shared" si="740"/>
        <v>1</v>
      </c>
      <c r="J7905" s="102">
        <f t="shared" si="741"/>
        <v>1.6078277116727307E-4</v>
      </c>
      <c r="K7905" s="102">
        <f t="shared" si="742"/>
        <v>2.2712638955682029E-3</v>
      </c>
      <c r="L7905" s="96">
        <f t="shared" si="743"/>
        <v>3.2699999999999999E-3</v>
      </c>
    </row>
    <row r="7906" spans="1:12" ht="13.95" customHeight="1" x14ac:dyDescent="0.3">
      <c r="A7906" s="94">
        <v>44895</v>
      </c>
      <c r="B7906" s="57" t="s">
        <v>403</v>
      </c>
      <c r="C7906" s="57" t="s">
        <v>117</v>
      </c>
      <c r="D7906" s="19" t="str">
        <f t="shared" si="738"/>
        <v>Cyclicals</v>
      </c>
      <c r="E7906" s="19" t="str">
        <f t="shared" si="739"/>
        <v>Cyclicals ex-WEG &amp; Embraer</v>
      </c>
      <c r="F7906" s="100">
        <v>2.7100000000000002E-3</v>
      </c>
      <c r="G7906" s="101">
        <v>16.067</v>
      </c>
      <c r="H7906" s="98">
        <v>7.2590000000000002E-2</v>
      </c>
      <c r="I7906" s="20">
        <f t="shared" si="740"/>
        <v>1</v>
      </c>
      <c r="J7906" s="102">
        <f t="shared" si="741"/>
        <v>1.6866869981950583E-4</v>
      </c>
      <c r="K7906" s="102">
        <f t="shared" si="742"/>
        <v>2.3235803804863733E-3</v>
      </c>
      <c r="L7906" s="96">
        <f t="shared" si="743"/>
        <v>2.7100000000000002E-3</v>
      </c>
    </row>
    <row r="7907" spans="1:12" ht="13.95" customHeight="1" x14ac:dyDescent="0.3">
      <c r="A7907" s="94">
        <v>44926</v>
      </c>
      <c r="B7907" s="57" t="s">
        <v>403</v>
      </c>
      <c r="C7907" s="57" t="s">
        <v>117</v>
      </c>
      <c r="D7907" s="19" t="str">
        <f t="shared" si="738"/>
        <v>Cyclicals</v>
      </c>
      <c r="E7907" s="19" t="str">
        <f t="shared" si="739"/>
        <v>Cyclicals ex-WEG &amp; Embraer</v>
      </c>
      <c r="F7907" s="100">
        <v>2.5600000000000002E-3</v>
      </c>
      <c r="G7907" s="101">
        <v>14.1</v>
      </c>
      <c r="H7907" s="98">
        <v>7.535E-2</v>
      </c>
      <c r="I7907" s="20">
        <f t="shared" si="740"/>
        <v>1</v>
      </c>
      <c r="J7907" s="102">
        <f t="shared" si="741"/>
        <v>1.8156028368794327E-4</v>
      </c>
      <c r="K7907" s="102">
        <f t="shared" si="742"/>
        <v>2.409559173031762E-3</v>
      </c>
      <c r="L7907" s="96">
        <f t="shared" si="743"/>
        <v>2.5600000000000002E-3</v>
      </c>
    </row>
    <row r="7908" spans="1:12" ht="13.95" customHeight="1" x14ac:dyDescent="0.3">
      <c r="A7908" s="94">
        <v>44957</v>
      </c>
      <c r="B7908" s="57" t="s">
        <v>403</v>
      </c>
      <c r="C7908" s="57" t="s">
        <v>117</v>
      </c>
      <c r="D7908" s="19" t="str">
        <f t="shared" si="738"/>
        <v>Cyclicals</v>
      </c>
      <c r="E7908" s="19" t="str">
        <f t="shared" si="739"/>
        <v>Cyclicals ex-WEG &amp; Embraer</v>
      </c>
      <c r="F7908" s="100">
        <v>2.5699999999999998E-3</v>
      </c>
      <c r="G7908" s="101">
        <v>14.545</v>
      </c>
      <c r="H7908" s="98">
        <v>7.2720000000000007E-2</v>
      </c>
      <c r="I7908" s="20">
        <f t="shared" si="740"/>
        <v>1</v>
      </c>
      <c r="J7908" s="102">
        <f t="shared" si="741"/>
        <v>1.7669302165692678E-4</v>
      </c>
      <c r="K7908" s="102">
        <f t="shared" si="742"/>
        <v>2.4297720249852415E-3</v>
      </c>
      <c r="L7908" s="96">
        <f t="shared" si="743"/>
        <v>2.5699999999999998E-3</v>
      </c>
    </row>
    <row r="7909" spans="1:12" ht="13.95" customHeight="1" x14ac:dyDescent="0.3">
      <c r="A7909" s="94">
        <v>44985</v>
      </c>
      <c r="B7909" s="57" t="s">
        <v>403</v>
      </c>
      <c r="C7909" s="57" t="s">
        <v>117</v>
      </c>
      <c r="D7909" s="19" t="str">
        <f t="shared" si="738"/>
        <v>Cyclicals</v>
      </c>
      <c r="E7909" s="19" t="str">
        <f t="shared" si="739"/>
        <v>Cyclicals ex-WEG &amp; Embraer</v>
      </c>
      <c r="F7909" s="100">
        <v>2.33E-3</v>
      </c>
      <c r="G7909" s="101">
        <v>11.882</v>
      </c>
      <c r="H7909" s="98">
        <v>7.3660000000000003E-2</v>
      </c>
      <c r="I7909" s="20">
        <f t="shared" si="740"/>
        <v>1</v>
      </c>
      <c r="J7909" s="102">
        <f t="shared" si="741"/>
        <v>1.9609493351287663E-4</v>
      </c>
      <c r="K7909" s="102">
        <f t="shared" si="742"/>
        <v>2.6621630941199648E-3</v>
      </c>
      <c r="L7909" s="96">
        <f t="shared" si="743"/>
        <v>2.33E-3</v>
      </c>
    </row>
    <row r="7910" spans="1:12" ht="13.95" customHeight="1" x14ac:dyDescent="0.3">
      <c r="A7910" s="94">
        <v>45016</v>
      </c>
      <c r="B7910" s="57" t="s">
        <v>403</v>
      </c>
      <c r="C7910" s="57" t="s">
        <v>117</v>
      </c>
      <c r="D7910" s="19" t="str">
        <f t="shared" si="738"/>
        <v>Cyclicals</v>
      </c>
      <c r="E7910" s="19" t="str">
        <f t="shared" si="739"/>
        <v>Cyclicals ex-WEG &amp; Embraer</v>
      </c>
      <c r="F7910" s="100">
        <v>2.2200000000000002E-3</v>
      </c>
      <c r="G7910" s="101">
        <v>11.11</v>
      </c>
      <c r="H7910" s="98">
        <v>7.2919999999999999E-2</v>
      </c>
      <c r="I7910" s="20">
        <f t="shared" si="740"/>
        <v>1</v>
      </c>
      <c r="J7910" s="102">
        <f t="shared" si="741"/>
        <v>1.9981998199819986E-4</v>
      </c>
      <c r="K7910" s="102">
        <f t="shared" si="742"/>
        <v>2.7402630553784949E-3</v>
      </c>
      <c r="L7910" s="96">
        <f t="shared" si="743"/>
        <v>2.2200000000000002E-3</v>
      </c>
    </row>
    <row r="7911" spans="1:12" ht="13.95" customHeight="1" x14ac:dyDescent="0.3">
      <c r="A7911" s="94">
        <v>45046</v>
      </c>
      <c r="B7911" s="57" t="s">
        <v>403</v>
      </c>
      <c r="C7911" s="57" t="s">
        <v>117</v>
      </c>
      <c r="D7911" s="19" t="str">
        <f t="shared" si="738"/>
        <v>Cyclicals</v>
      </c>
      <c r="E7911" s="19" t="str">
        <f t="shared" si="739"/>
        <v>Cyclicals ex-WEG &amp; Embraer</v>
      </c>
      <c r="F7911" s="100">
        <v>2.2200000000000002E-3</v>
      </c>
      <c r="G7911" s="101">
        <v>12.500999999999999</v>
      </c>
      <c r="H7911" s="98">
        <v>6.7699999999999996E-2</v>
      </c>
      <c r="I7911" s="20">
        <f t="shared" si="740"/>
        <v>1</v>
      </c>
      <c r="J7911" s="102">
        <f t="shared" si="741"/>
        <v>1.775857931365491E-4</v>
      </c>
      <c r="K7911" s="102">
        <f t="shared" si="742"/>
        <v>2.6231284067437092E-3</v>
      </c>
      <c r="L7911" s="96">
        <f t="shared" si="743"/>
        <v>2.2200000000000002E-3</v>
      </c>
    </row>
    <row r="7912" spans="1:12" ht="13.95" customHeight="1" x14ac:dyDescent="0.3">
      <c r="A7912" s="94">
        <v>45077</v>
      </c>
      <c r="B7912" s="57" t="s">
        <v>403</v>
      </c>
      <c r="C7912" s="57" t="s">
        <v>117</v>
      </c>
      <c r="D7912" s="19" t="str">
        <f t="shared" si="738"/>
        <v>Cyclicals</v>
      </c>
      <c r="E7912" s="19" t="str">
        <f t="shared" si="739"/>
        <v>Cyclicals ex-WEG &amp; Embraer</v>
      </c>
      <c r="F7912" s="100">
        <v>2.6700000000000001E-3</v>
      </c>
      <c r="G7912" s="101">
        <v>14.83</v>
      </c>
      <c r="H7912" s="98">
        <v>6.8269999999999997E-2</v>
      </c>
      <c r="I7912" s="20">
        <f t="shared" si="740"/>
        <v>1</v>
      </c>
      <c r="J7912" s="102">
        <f t="shared" si="741"/>
        <v>1.8004045853000673E-4</v>
      </c>
      <c r="K7912" s="102">
        <f t="shared" si="742"/>
        <v>2.6371826355647684E-3</v>
      </c>
      <c r="L7912" s="96">
        <f t="shared" si="743"/>
        <v>2.6700000000000001E-3</v>
      </c>
    </row>
    <row r="7913" spans="1:12" ht="13.95" customHeight="1" x14ac:dyDescent="0.3">
      <c r="A7913" s="94">
        <v>45107</v>
      </c>
      <c r="B7913" s="57" t="s">
        <v>403</v>
      </c>
      <c r="C7913" s="57" t="s">
        <v>117</v>
      </c>
      <c r="D7913" s="19" t="str">
        <f t="shared" si="738"/>
        <v>Cyclicals</v>
      </c>
      <c r="E7913" s="19" t="str">
        <f t="shared" si="739"/>
        <v>Cyclicals ex-WEG &amp; Embraer</v>
      </c>
      <c r="F7913" s="100">
        <v>2.8700000000000002E-3</v>
      </c>
      <c r="G7913" s="101">
        <v>17.045000000000002</v>
      </c>
      <c r="H7913" s="98">
        <v>6.9120000000000001E-2</v>
      </c>
      <c r="I7913" s="20">
        <f t="shared" si="740"/>
        <v>1</v>
      </c>
      <c r="J7913" s="102">
        <f t="shared" si="741"/>
        <v>1.6837782340862423E-4</v>
      </c>
      <c r="K7913" s="102">
        <f t="shared" si="742"/>
        <v>2.4360217507034755E-3</v>
      </c>
      <c r="L7913" s="96">
        <f t="shared" si="743"/>
        <v>2.8700000000000002E-3</v>
      </c>
    </row>
    <row r="7914" spans="1:12" ht="13.95" customHeight="1" x14ac:dyDescent="0.3">
      <c r="A7914" s="94">
        <v>45138</v>
      </c>
      <c r="B7914" s="57" t="s">
        <v>403</v>
      </c>
      <c r="C7914" s="57" t="s">
        <v>117</v>
      </c>
      <c r="D7914" s="19" t="str">
        <f t="shared" si="738"/>
        <v>Cyclicals</v>
      </c>
      <c r="E7914" s="19" t="str">
        <f t="shared" si="739"/>
        <v>Cyclicals ex-WEG &amp; Embraer</v>
      </c>
      <c r="F7914" s="100">
        <v>2.5999999999999999E-3</v>
      </c>
      <c r="G7914" s="101">
        <v>16.135999999999999</v>
      </c>
      <c r="H7914" s="98">
        <v>7.0970000000000005E-2</v>
      </c>
      <c r="I7914" s="20">
        <f t="shared" si="740"/>
        <v>1</v>
      </c>
      <c r="J7914" s="102">
        <f t="shared" si="741"/>
        <v>1.6113039167079822E-4</v>
      </c>
      <c r="K7914" s="102">
        <f t="shared" si="742"/>
        <v>2.2704014607693138E-3</v>
      </c>
      <c r="L7914" s="96">
        <f t="shared" si="743"/>
        <v>2.5999999999999999E-3</v>
      </c>
    </row>
    <row r="7915" spans="1:12" ht="13.95" customHeight="1" x14ac:dyDescent="0.3">
      <c r="A7915" s="94">
        <v>45169</v>
      </c>
      <c r="B7915" s="57" t="s">
        <v>403</v>
      </c>
      <c r="C7915" s="57" t="s">
        <v>117</v>
      </c>
      <c r="D7915" s="19" t="str">
        <f t="shared" si="738"/>
        <v>Cyclicals</v>
      </c>
      <c r="E7915" s="19" t="str">
        <f t="shared" si="739"/>
        <v>Cyclicals ex-WEG &amp; Embraer</v>
      </c>
      <c r="F7915" s="100">
        <v>1.8400000000000001E-3</v>
      </c>
      <c r="G7915" s="101">
        <v>10.702</v>
      </c>
      <c r="H7915" s="98">
        <v>7.1390000000000009E-2</v>
      </c>
      <c r="I7915" s="20">
        <f t="shared" si="740"/>
        <v>1</v>
      </c>
      <c r="J7915" s="102">
        <f t="shared" si="741"/>
        <v>1.7193048028405907E-4</v>
      </c>
      <c r="K7915" s="102">
        <f t="shared" si="742"/>
        <v>2.4083272206759918E-3</v>
      </c>
      <c r="L7915" s="96">
        <f t="shared" si="743"/>
        <v>1.8400000000000001E-3</v>
      </c>
    </row>
    <row r="7916" spans="1:12" ht="13.95" customHeight="1" x14ac:dyDescent="0.3">
      <c r="A7916" s="94">
        <v>45199</v>
      </c>
      <c r="B7916" s="57" t="s">
        <v>403</v>
      </c>
      <c r="C7916" s="57" t="s">
        <v>117</v>
      </c>
      <c r="D7916" s="19" t="str">
        <f t="shared" si="738"/>
        <v>Cyclicals</v>
      </c>
      <c r="E7916" s="19" t="str">
        <f t="shared" si="739"/>
        <v>Cyclicals ex-WEG &amp; Embraer</v>
      </c>
      <c r="F7916" s="100">
        <v>1.6199999999999999E-3</v>
      </c>
      <c r="G7916" s="101">
        <v>9.8659999999999997</v>
      </c>
      <c r="H7916" s="98">
        <v>6.2430000000000013E-2</v>
      </c>
      <c r="I7916" s="20">
        <f t="shared" si="740"/>
        <v>1</v>
      </c>
      <c r="J7916" s="102">
        <f t="shared" si="741"/>
        <v>1.6420028380295966E-4</v>
      </c>
      <c r="K7916" s="102">
        <f t="shared" si="742"/>
        <v>2.6301503091936507E-3</v>
      </c>
      <c r="L7916" s="96">
        <f t="shared" si="743"/>
        <v>1.6199999999999999E-3</v>
      </c>
    </row>
    <row r="7917" spans="1:12" ht="13.95" customHeight="1" x14ac:dyDescent="0.3">
      <c r="A7917" s="94">
        <v>45230</v>
      </c>
      <c r="B7917" s="57" t="s">
        <v>403</v>
      </c>
      <c r="C7917" s="57" t="s">
        <v>117</v>
      </c>
      <c r="D7917" s="19" t="str">
        <f t="shared" si="738"/>
        <v>Cyclicals</v>
      </c>
      <c r="E7917" s="19" t="str">
        <f t="shared" si="739"/>
        <v>Cyclicals ex-WEG &amp; Embraer</v>
      </c>
      <c r="F7917" s="100">
        <v>1.33E-3</v>
      </c>
      <c r="G7917" s="101">
        <v>9.218</v>
      </c>
      <c r="H7917" s="98">
        <v>5.5300000000000002E-2</v>
      </c>
      <c r="I7917" s="20">
        <f t="shared" si="740"/>
        <v>1</v>
      </c>
      <c r="J7917" s="102">
        <f t="shared" si="741"/>
        <v>1.4428292471251899E-4</v>
      </c>
      <c r="K7917" s="102">
        <f t="shared" si="742"/>
        <v>2.6090944794307232E-3</v>
      </c>
      <c r="L7917" s="96">
        <f t="shared" si="743"/>
        <v>1.33E-3</v>
      </c>
    </row>
    <row r="7918" spans="1:12" ht="13.95" customHeight="1" x14ac:dyDescent="0.3">
      <c r="A7918" s="94">
        <v>45260</v>
      </c>
      <c r="B7918" s="57" t="s">
        <v>403</v>
      </c>
      <c r="C7918" s="57" t="s">
        <v>117</v>
      </c>
      <c r="D7918" s="19" t="str">
        <f t="shared" si="738"/>
        <v>Cyclicals</v>
      </c>
      <c r="E7918" s="19" t="str">
        <f t="shared" si="739"/>
        <v>Cyclicals ex-WEG &amp; Embraer</v>
      </c>
      <c r="F7918" s="100">
        <v>1.34E-3</v>
      </c>
      <c r="G7918" s="101">
        <v>10.628</v>
      </c>
      <c r="H7918" s="98">
        <v>5.5229999999999987E-2</v>
      </c>
      <c r="I7918" s="20">
        <f t="shared" si="740"/>
        <v>1</v>
      </c>
      <c r="J7918" s="102">
        <f t="shared" si="741"/>
        <v>1.2608204742190442E-4</v>
      </c>
      <c r="K7918" s="102">
        <f t="shared" si="742"/>
        <v>2.2828543802626191E-3</v>
      </c>
      <c r="L7918" s="96">
        <f t="shared" si="743"/>
        <v>1.34E-3</v>
      </c>
    </row>
    <row r="7919" spans="1:12" ht="13.95" customHeight="1" x14ac:dyDescent="0.3">
      <c r="A7919" s="94">
        <v>45291</v>
      </c>
      <c r="B7919" s="57" t="s">
        <v>403</v>
      </c>
      <c r="C7919" s="57" t="s">
        <v>117</v>
      </c>
      <c r="D7919" s="19" t="str">
        <f t="shared" si="738"/>
        <v>Cyclicals</v>
      </c>
      <c r="E7919" s="19" t="str">
        <f t="shared" si="739"/>
        <v>Cyclicals ex-WEG &amp; Embraer</v>
      </c>
      <c r="F7919" s="100">
        <v>1.6100000000000001E-3</v>
      </c>
      <c r="G7919" s="101">
        <v>12.991</v>
      </c>
      <c r="H7919" s="98">
        <v>5.7110000000000001E-2</v>
      </c>
      <c r="I7919" s="20">
        <f t="shared" si="740"/>
        <v>1</v>
      </c>
      <c r="J7919" s="102">
        <f t="shared" si="741"/>
        <v>1.2393195289046264E-4</v>
      </c>
      <c r="K7919" s="102">
        <f t="shared" si="742"/>
        <v>2.1700569583341382E-3</v>
      </c>
      <c r="L7919" s="96">
        <f t="shared" si="743"/>
        <v>1.6100000000000001E-3</v>
      </c>
    </row>
    <row r="7920" spans="1:12" ht="13.95" customHeight="1" x14ac:dyDescent="0.3">
      <c r="A7920" s="94">
        <v>45322</v>
      </c>
      <c r="B7920" s="57" t="s">
        <v>403</v>
      </c>
      <c r="C7920" s="57" t="s">
        <v>117</v>
      </c>
      <c r="D7920" s="19" t="str">
        <f t="shared" si="738"/>
        <v>Cyclicals</v>
      </c>
      <c r="E7920" s="19" t="str">
        <f t="shared" si="739"/>
        <v>Cyclicals ex-WEG &amp; Embraer</v>
      </c>
      <c r="F7920" s="100">
        <v>1.8E-3</v>
      </c>
      <c r="G7920" s="101">
        <v>14.318</v>
      </c>
      <c r="H7920" s="98">
        <v>5.4789999999999998E-2</v>
      </c>
      <c r="I7920" s="20">
        <f t="shared" si="740"/>
        <v>1</v>
      </c>
      <c r="J7920" s="102">
        <f t="shared" si="741"/>
        <v>1.2571588210643945E-4</v>
      </c>
      <c r="K7920" s="102">
        <f t="shared" si="742"/>
        <v>2.2945041450344855E-3</v>
      </c>
      <c r="L7920" s="96">
        <f t="shared" si="743"/>
        <v>1.8E-3</v>
      </c>
    </row>
    <row r="7921" spans="1:12" ht="13.95" customHeight="1" x14ac:dyDescent="0.3">
      <c r="A7921" s="94">
        <v>45351</v>
      </c>
      <c r="B7921" s="57" t="s">
        <v>403</v>
      </c>
      <c r="C7921" s="57" t="s">
        <v>117</v>
      </c>
      <c r="D7921" s="19" t="str">
        <f t="shared" si="738"/>
        <v>Cyclicals</v>
      </c>
      <c r="E7921" s="19" t="str">
        <f t="shared" si="739"/>
        <v>Cyclicals ex-WEG &amp; Embraer</v>
      </c>
      <c r="F7921" s="100">
        <v>1.58E-3</v>
      </c>
      <c r="G7921" s="101">
        <v>13.627000000000001</v>
      </c>
      <c r="H7921" s="98">
        <v>4.9099999999999998E-2</v>
      </c>
      <c r="I7921" s="20">
        <f t="shared" si="740"/>
        <v>1</v>
      </c>
      <c r="J7921" s="102">
        <f t="shared" si="741"/>
        <v>1.1594628311440521E-4</v>
      </c>
      <c r="K7921" s="102">
        <f t="shared" si="742"/>
        <v>2.3614314279919598E-3</v>
      </c>
      <c r="L7921" s="96">
        <f t="shared" si="743"/>
        <v>1.58E-3</v>
      </c>
    </row>
    <row r="7922" spans="1:12" ht="13.95" customHeight="1" x14ac:dyDescent="0.3">
      <c r="A7922" s="94">
        <v>45382</v>
      </c>
      <c r="B7922" s="57" t="s">
        <v>403</v>
      </c>
      <c r="C7922" s="57" t="s">
        <v>117</v>
      </c>
      <c r="D7922" s="19" t="str">
        <f t="shared" si="738"/>
        <v>Cyclicals</v>
      </c>
      <c r="E7922" s="19" t="str">
        <f t="shared" si="739"/>
        <v>Cyclicals ex-WEG &amp; Embraer</v>
      </c>
      <c r="F7922" s="100">
        <v>1.75E-3</v>
      </c>
      <c r="G7922" s="101">
        <v>14.519</v>
      </c>
      <c r="H7922" s="98">
        <v>5.1330000000000001E-2</v>
      </c>
      <c r="I7922" s="20">
        <f t="shared" si="740"/>
        <v>1</v>
      </c>
      <c r="J7922" s="102">
        <f t="shared" si="741"/>
        <v>1.2053171706040361E-4</v>
      </c>
      <c r="K7922" s="102">
        <f t="shared" si="742"/>
        <v>2.3481729409780558E-3</v>
      </c>
      <c r="L7922" s="96">
        <f t="shared" si="743"/>
        <v>1.75E-3</v>
      </c>
    </row>
    <row r="7923" spans="1:12" ht="13.95" customHeight="1" x14ac:dyDescent="0.3">
      <c r="A7923" s="94">
        <v>45412</v>
      </c>
      <c r="B7923" s="57" t="s">
        <v>403</v>
      </c>
      <c r="C7923" s="57" t="s">
        <v>117</v>
      </c>
      <c r="D7923" s="19" t="str">
        <f t="shared" si="738"/>
        <v>Cyclicals</v>
      </c>
      <c r="E7923" s="19" t="str">
        <f t="shared" si="739"/>
        <v>Cyclicals ex-WEG &amp; Embraer</v>
      </c>
      <c r="F7923" s="100">
        <v>1.4300000000000001E-3</v>
      </c>
      <c r="G7923" s="101">
        <v>11.4</v>
      </c>
      <c r="H7923" s="98">
        <v>5.457E-2</v>
      </c>
      <c r="I7923" s="20">
        <f t="shared" si="740"/>
        <v>1</v>
      </c>
      <c r="J7923" s="102">
        <f t="shared" si="741"/>
        <v>1.2543859649122806E-4</v>
      </c>
      <c r="K7923" s="102">
        <f t="shared" si="742"/>
        <v>2.2986731993994512E-3</v>
      </c>
      <c r="L7923" s="96">
        <f t="shared" si="743"/>
        <v>1.4300000000000001E-3</v>
      </c>
    </row>
    <row r="7924" spans="1:12" ht="13.95" customHeight="1" x14ac:dyDescent="0.3">
      <c r="A7924" s="94">
        <v>45443</v>
      </c>
      <c r="B7924" s="57" t="s">
        <v>403</v>
      </c>
      <c r="C7924" s="57" t="s">
        <v>117</v>
      </c>
      <c r="D7924" s="19" t="str">
        <f t="shared" si="738"/>
        <v>Cyclicals</v>
      </c>
      <c r="E7924" s="19" t="str">
        <f t="shared" si="739"/>
        <v>Cyclicals ex-WEG &amp; Embraer</v>
      </c>
      <c r="F7924" s="100">
        <v>1.4499999999999999E-3</v>
      </c>
      <c r="G7924" s="101">
        <v>11.276999999999999</v>
      </c>
      <c r="H7924" s="98">
        <v>6.164E-2</v>
      </c>
      <c r="I7924" s="20">
        <f t="shared" si="740"/>
        <v>1</v>
      </c>
      <c r="J7924" s="102">
        <f t="shared" si="741"/>
        <v>1.2858029617806153E-4</v>
      </c>
      <c r="K7924" s="102">
        <f t="shared" si="742"/>
        <v>2.0859879328043729E-3</v>
      </c>
      <c r="L7924" s="96">
        <f t="shared" si="743"/>
        <v>1.4499999999999999E-3</v>
      </c>
    </row>
    <row r="7925" spans="1:12" ht="13.95" customHeight="1" x14ac:dyDescent="0.3">
      <c r="A7925" s="94">
        <v>45473</v>
      </c>
      <c r="B7925" s="57" t="s">
        <v>403</v>
      </c>
      <c r="C7925" s="57" t="s">
        <v>117</v>
      </c>
      <c r="D7925" s="19" t="str">
        <f t="shared" si="738"/>
        <v>Cyclicals</v>
      </c>
      <c r="E7925" s="19" t="str">
        <f t="shared" si="739"/>
        <v>Cyclicals ex-WEG &amp; Embraer</v>
      </c>
      <c r="F7925" s="100">
        <v>1.5E-3</v>
      </c>
      <c r="G7925" s="101">
        <v>11.241</v>
      </c>
      <c r="H7925" s="98">
        <v>6.497E-2</v>
      </c>
      <c r="I7925" s="20">
        <f t="shared" si="740"/>
        <v>1</v>
      </c>
      <c r="J7925" s="102">
        <f t="shared" si="741"/>
        <v>1.3344008540165466E-4</v>
      </c>
      <c r="K7925" s="102">
        <f t="shared" si="742"/>
        <v>2.0538723318709352E-3</v>
      </c>
      <c r="L7925" s="96">
        <f t="shared" si="743"/>
        <v>1.5E-3</v>
      </c>
    </row>
    <row r="7926" spans="1:12" ht="13.95" customHeight="1" x14ac:dyDescent="0.3">
      <c r="A7926" s="94">
        <v>45535</v>
      </c>
      <c r="B7926" s="57" t="s">
        <v>404</v>
      </c>
      <c r="C7926" s="57" t="s">
        <v>118</v>
      </c>
      <c r="D7926" s="19" t="str">
        <f t="shared" si="738"/>
        <v>Cyclicals</v>
      </c>
      <c r="E7926" s="19" t="str">
        <f t="shared" si="739"/>
        <v>Cyclicals ex-WEG &amp; Embraer</v>
      </c>
      <c r="F7926" s="100">
        <v>4.9500000000000004E-3</v>
      </c>
      <c r="G7926" s="101">
        <v>13.856999999999999</v>
      </c>
      <c r="H7926" s="98">
        <v>0.43915999999999999</v>
      </c>
      <c r="I7926" s="20">
        <f t="shared" si="740"/>
        <v>1</v>
      </c>
      <c r="J7926" s="102">
        <f t="shared" si="741"/>
        <v>3.572201775276034E-4</v>
      </c>
      <c r="K7926" s="102">
        <f t="shared" si="742"/>
        <v>8.1341692669551738E-4</v>
      </c>
      <c r="L7926" s="96">
        <f t="shared" si="743"/>
        <v>4.9500000000000004E-3</v>
      </c>
    </row>
    <row r="7927" spans="1:12" ht="13.95" customHeight="1" x14ac:dyDescent="0.3">
      <c r="A7927" s="94">
        <v>45565</v>
      </c>
      <c r="B7927" s="57" t="s">
        <v>404</v>
      </c>
      <c r="C7927" s="57" t="s">
        <v>118</v>
      </c>
      <c r="D7927" s="19" t="str">
        <f t="shared" si="738"/>
        <v>Cyclicals</v>
      </c>
      <c r="E7927" s="19" t="str">
        <f t="shared" si="739"/>
        <v>Cyclicals ex-WEG &amp; Embraer</v>
      </c>
      <c r="F7927" s="100">
        <v>5.8199999999999997E-3</v>
      </c>
      <c r="G7927" s="101">
        <v>15.458</v>
      </c>
      <c r="H7927" s="98">
        <v>0.53564000000000001</v>
      </c>
      <c r="I7927" s="20">
        <f t="shared" si="740"/>
        <v>1</v>
      </c>
      <c r="J7927" s="102">
        <f t="shared" si="741"/>
        <v>3.7650407555958078E-4</v>
      </c>
      <c r="K7927" s="102">
        <f t="shared" si="742"/>
        <v>7.0290507721525793E-4</v>
      </c>
      <c r="L7927" s="96">
        <f t="shared" si="743"/>
        <v>5.8199999999999997E-3</v>
      </c>
    </row>
    <row r="7928" spans="1:12" ht="13.95" customHeight="1" x14ac:dyDescent="0.3">
      <c r="A7928" s="94">
        <v>45596</v>
      </c>
      <c r="B7928" s="57" t="s">
        <v>404</v>
      </c>
      <c r="C7928" s="57" t="s">
        <v>118</v>
      </c>
      <c r="D7928" s="19" t="str">
        <f t="shared" si="738"/>
        <v>Cyclicals</v>
      </c>
      <c r="E7928" s="19" t="str">
        <f t="shared" si="739"/>
        <v>Cyclicals ex-WEG &amp; Embraer</v>
      </c>
      <c r="F7928" s="100">
        <v>5.0600000000000003E-3</v>
      </c>
      <c r="G7928" s="101">
        <v>12.897</v>
      </c>
      <c r="H7928" s="98">
        <v>0.52502000000000004</v>
      </c>
      <c r="I7928" s="20">
        <f t="shared" si="740"/>
        <v>1</v>
      </c>
      <c r="J7928" s="102">
        <f t="shared" si="741"/>
        <v>3.9233930371404205E-4</v>
      </c>
      <c r="K7928" s="102">
        <f t="shared" si="742"/>
        <v>7.4728449147469056E-4</v>
      </c>
      <c r="L7928" s="96">
        <f t="shared" si="743"/>
        <v>5.0600000000000003E-3</v>
      </c>
    </row>
    <row r="7929" spans="1:12" ht="13.95" customHeight="1" x14ac:dyDescent="0.3">
      <c r="A7929" s="94">
        <v>45626</v>
      </c>
      <c r="B7929" s="57" t="s">
        <v>404</v>
      </c>
      <c r="C7929" s="57" t="s">
        <v>118</v>
      </c>
      <c r="D7929" s="19" t="str">
        <f t="shared" si="738"/>
        <v>Cyclicals</v>
      </c>
      <c r="E7929" s="19" t="str">
        <f t="shared" si="739"/>
        <v>Cyclicals ex-WEG &amp; Embraer</v>
      </c>
      <c r="F7929" s="100">
        <v>5.3099999999999996E-3</v>
      </c>
      <c r="G7929" s="101">
        <v>12.715</v>
      </c>
      <c r="H7929" s="98">
        <v>0.42877999999999999</v>
      </c>
      <c r="I7929" s="20">
        <f t="shared" si="740"/>
        <v>1</v>
      </c>
      <c r="J7929" s="102">
        <f t="shared" si="741"/>
        <v>4.1761698780967357E-4</v>
      </c>
      <c r="K7929" s="102">
        <f t="shared" si="742"/>
        <v>9.7396564161032133E-4</v>
      </c>
      <c r="L7929" s="96">
        <f t="shared" si="743"/>
        <v>5.3099999999999996E-3</v>
      </c>
    </row>
    <row r="7930" spans="1:12" ht="13.95" customHeight="1" x14ac:dyDescent="0.3">
      <c r="A7930" s="94">
        <v>45657</v>
      </c>
      <c r="B7930" s="57" t="s">
        <v>404</v>
      </c>
      <c r="C7930" s="57" t="s">
        <v>118</v>
      </c>
      <c r="D7930" s="19" t="str">
        <f t="shared" si="738"/>
        <v>Cyclicals</v>
      </c>
      <c r="E7930" s="19" t="str">
        <f t="shared" si="739"/>
        <v>Cyclicals ex-WEG &amp; Embraer</v>
      </c>
      <c r="F7930" s="100">
        <v>5.79E-3</v>
      </c>
      <c r="G7930" s="101">
        <v>12.855</v>
      </c>
      <c r="H7930" s="98">
        <v>0.43585000000000002</v>
      </c>
      <c r="I7930" s="20">
        <f t="shared" si="740"/>
        <v>1</v>
      </c>
      <c r="J7930" s="102">
        <f t="shared" si="741"/>
        <v>4.5040840140023338E-4</v>
      </c>
      <c r="K7930" s="102">
        <f t="shared" si="742"/>
        <v>1.0334023205236511E-3</v>
      </c>
      <c r="L7930" s="96">
        <f t="shared" si="743"/>
        <v>5.79E-3</v>
      </c>
    </row>
    <row r="7931" spans="1:12" ht="13.95" customHeight="1" x14ac:dyDescent="0.3">
      <c r="A7931" s="94">
        <v>45688</v>
      </c>
      <c r="B7931" s="57" t="s">
        <v>404</v>
      </c>
      <c r="C7931" s="57" t="s">
        <v>118</v>
      </c>
      <c r="D7931" s="19" t="str">
        <f t="shared" si="738"/>
        <v>Cyclicals</v>
      </c>
      <c r="E7931" s="19" t="str">
        <f t="shared" si="739"/>
        <v>Cyclicals ex-WEG &amp; Embraer</v>
      </c>
      <c r="F7931" s="100">
        <v>5.4900000000000001E-3</v>
      </c>
      <c r="G7931" s="101">
        <v>13.215999999999999</v>
      </c>
      <c r="H7931" s="98">
        <v>0.74543000000000004</v>
      </c>
      <c r="I7931" s="20">
        <f t="shared" si="740"/>
        <v>1</v>
      </c>
      <c r="J7931" s="102">
        <f t="shared" si="741"/>
        <v>4.1540556900726393E-4</v>
      </c>
      <c r="K7931" s="102">
        <f t="shared" si="742"/>
        <v>5.5726972218352348E-4</v>
      </c>
      <c r="L7931" s="96">
        <f t="shared" si="743"/>
        <v>5.4900000000000001E-3</v>
      </c>
    </row>
    <row r="7932" spans="1:12" ht="13.95" customHeight="1" x14ac:dyDescent="0.3">
      <c r="A7932" s="94">
        <v>45716</v>
      </c>
      <c r="B7932" s="57" t="s">
        <v>404</v>
      </c>
      <c r="C7932" s="57" t="s">
        <v>118</v>
      </c>
      <c r="D7932" s="19" t="str">
        <f t="shared" si="738"/>
        <v>Cyclicals</v>
      </c>
      <c r="E7932" s="19" t="str">
        <f t="shared" si="739"/>
        <v>Cyclicals ex-WEG &amp; Embraer</v>
      </c>
      <c r="F7932" s="100">
        <v>5.7599999999999986E-3</v>
      </c>
      <c r="G7932" s="101">
        <v>14</v>
      </c>
      <c r="H7932" s="98">
        <v>1.1691</v>
      </c>
      <c r="I7932" s="20">
        <f t="shared" si="740"/>
        <v>0</v>
      </c>
      <c r="J7932" s="102">
        <f t="shared" si="741"/>
        <v>0</v>
      </c>
      <c r="K7932" s="102">
        <f t="shared" si="742"/>
        <v>0</v>
      </c>
      <c r="L7932" s="96">
        <f t="shared" si="743"/>
        <v>0</v>
      </c>
    </row>
    <row r="7933" spans="1:12" ht="13.95" customHeight="1" x14ac:dyDescent="0.3">
      <c r="A7933" s="94">
        <v>45747</v>
      </c>
      <c r="B7933" s="57" t="s">
        <v>404</v>
      </c>
      <c r="C7933" s="57" t="s">
        <v>118</v>
      </c>
      <c r="D7933" s="19" t="str">
        <f t="shared" si="738"/>
        <v>Cyclicals</v>
      </c>
      <c r="E7933" s="19" t="str">
        <f t="shared" si="739"/>
        <v>Cyclicals ex-WEG &amp; Embraer</v>
      </c>
      <c r="F7933" s="100">
        <v>5.45E-3</v>
      </c>
      <c r="G7933" s="101">
        <v>13.781000000000001</v>
      </c>
      <c r="H7933" s="98">
        <v>1.18398</v>
      </c>
      <c r="I7933" s="20">
        <f t="shared" si="740"/>
        <v>0</v>
      </c>
      <c r="J7933" s="102">
        <f t="shared" si="741"/>
        <v>0</v>
      </c>
      <c r="K7933" s="102">
        <f t="shared" si="742"/>
        <v>0</v>
      </c>
      <c r="L7933" s="96">
        <f t="shared" si="743"/>
        <v>0</v>
      </c>
    </row>
    <row r="7934" spans="1:12" ht="13.95" customHeight="1" x14ac:dyDescent="0.3">
      <c r="A7934" s="94">
        <v>45777</v>
      </c>
      <c r="B7934" s="57" t="s">
        <v>404</v>
      </c>
      <c r="C7934" s="57" t="s">
        <v>118</v>
      </c>
      <c r="D7934" s="19" t="str">
        <f t="shared" si="738"/>
        <v>Cyclicals</v>
      </c>
      <c r="E7934" s="19" t="str">
        <f t="shared" si="739"/>
        <v>Cyclicals ex-WEG &amp; Embraer</v>
      </c>
      <c r="F7934" s="100">
        <v>5.3900000000000007E-3</v>
      </c>
      <c r="G7934" s="101">
        <v>13.852</v>
      </c>
      <c r="H7934" s="98">
        <v>1.1989700000000001</v>
      </c>
      <c r="I7934" s="20">
        <f t="shared" si="740"/>
        <v>0</v>
      </c>
      <c r="J7934" s="102">
        <f t="shared" si="741"/>
        <v>0</v>
      </c>
      <c r="K7934" s="102">
        <f t="shared" si="742"/>
        <v>0</v>
      </c>
      <c r="L7934" s="96">
        <f t="shared" si="743"/>
        <v>0</v>
      </c>
    </row>
    <row r="7935" spans="1:12" ht="13.95" customHeight="1" x14ac:dyDescent="0.3">
      <c r="A7935" s="94">
        <v>45808</v>
      </c>
      <c r="B7935" s="57" t="s">
        <v>404</v>
      </c>
      <c r="C7935" s="57" t="s">
        <v>118</v>
      </c>
      <c r="D7935" s="19" t="str">
        <f t="shared" si="738"/>
        <v>Cyclicals</v>
      </c>
      <c r="E7935" s="19" t="str">
        <f t="shared" si="739"/>
        <v>Cyclicals ex-WEG &amp; Embraer</v>
      </c>
      <c r="F7935" s="100">
        <v>2.5799999999999998E-3</v>
      </c>
      <c r="G7935" s="101">
        <v>13.672000000000001</v>
      </c>
      <c r="H7935" s="98">
        <v>1.2763500000000001</v>
      </c>
      <c r="I7935" s="20">
        <f t="shared" si="740"/>
        <v>0</v>
      </c>
      <c r="J7935" s="102">
        <f t="shared" si="741"/>
        <v>0</v>
      </c>
      <c r="K7935" s="102">
        <f t="shared" si="742"/>
        <v>0</v>
      </c>
      <c r="L7935" s="96">
        <f t="shared" si="743"/>
        <v>0</v>
      </c>
    </row>
    <row r="7936" spans="1:12" ht="13.95" customHeight="1" x14ac:dyDescent="0.3">
      <c r="A7936" s="94">
        <v>45838</v>
      </c>
      <c r="B7936" s="57" t="s">
        <v>404</v>
      </c>
      <c r="C7936" s="57" t="s">
        <v>118</v>
      </c>
      <c r="D7936" s="19" t="str">
        <f t="shared" si="738"/>
        <v>Cyclicals</v>
      </c>
      <c r="E7936" s="19" t="str">
        <f t="shared" si="739"/>
        <v>Cyclicals ex-WEG &amp; Embraer</v>
      </c>
      <c r="F7936" s="100">
        <v>2.64E-3</v>
      </c>
      <c r="G7936" s="101">
        <v>13.663</v>
      </c>
      <c r="H7936" s="98">
        <v>2.4905599999999999</v>
      </c>
      <c r="I7936" s="20">
        <f t="shared" si="740"/>
        <v>0</v>
      </c>
      <c r="J7936" s="102">
        <f t="shared" si="741"/>
        <v>0</v>
      </c>
      <c r="K7936" s="102">
        <f t="shared" si="742"/>
        <v>0</v>
      </c>
      <c r="L7936" s="96">
        <f t="shared" si="743"/>
        <v>0</v>
      </c>
    </row>
    <row r="7937" spans="1:12" ht="13.95" customHeight="1" x14ac:dyDescent="0.3">
      <c r="A7937" s="94">
        <v>45869</v>
      </c>
      <c r="B7937" s="57" t="s">
        <v>404</v>
      </c>
      <c r="C7937" s="57" t="s">
        <v>118</v>
      </c>
      <c r="D7937" s="19" t="str">
        <f t="shared" si="738"/>
        <v>Cyclicals</v>
      </c>
      <c r="E7937" s="19" t="str">
        <f t="shared" si="739"/>
        <v>Cyclicals ex-WEG &amp; Embraer</v>
      </c>
      <c r="F7937" s="100">
        <v>2.7799999999999999E-3</v>
      </c>
      <c r="G7937" s="101">
        <v>13.616</v>
      </c>
      <c r="H7937" s="98">
        <v>2.7818900000000002</v>
      </c>
      <c r="I7937" s="20">
        <f t="shared" si="740"/>
        <v>0</v>
      </c>
      <c r="J7937" s="102">
        <f t="shared" si="741"/>
        <v>0</v>
      </c>
      <c r="K7937" s="102">
        <f t="shared" si="742"/>
        <v>0</v>
      </c>
      <c r="L7937" s="96">
        <f t="shared" si="743"/>
        <v>0</v>
      </c>
    </row>
    <row r="7938" spans="1:12" ht="13.95" customHeight="1" x14ac:dyDescent="0.3">
      <c r="A7938" s="94">
        <v>45900</v>
      </c>
      <c r="B7938" s="57" t="s">
        <v>404</v>
      </c>
      <c r="C7938" s="57" t="s">
        <v>118</v>
      </c>
      <c r="D7938" s="19" t="str">
        <f t="shared" si="738"/>
        <v>Cyclicals</v>
      </c>
      <c r="E7938" s="19" t="str">
        <f t="shared" si="739"/>
        <v>Cyclicals ex-WEG &amp; Embraer</v>
      </c>
      <c r="F7938" s="100">
        <v>2.7299999999999998E-3</v>
      </c>
      <c r="G7938" s="101">
        <v>13.597</v>
      </c>
      <c r="H7938" s="98">
        <v>2.9164500000000002</v>
      </c>
      <c r="I7938" s="20">
        <f t="shared" si="740"/>
        <v>0</v>
      </c>
      <c r="J7938" s="102">
        <f t="shared" si="741"/>
        <v>0</v>
      </c>
      <c r="K7938" s="102">
        <f t="shared" si="742"/>
        <v>0</v>
      </c>
      <c r="L7938" s="96">
        <f t="shared" si="743"/>
        <v>0</v>
      </c>
    </row>
    <row r="7939" spans="1:12" ht="13.95" customHeight="1" x14ac:dyDescent="0.3">
      <c r="A7939" s="94">
        <v>43861</v>
      </c>
      <c r="B7939" s="57" t="s">
        <v>405</v>
      </c>
      <c r="C7939" s="57" t="s">
        <v>114</v>
      </c>
      <c r="D7939" s="19" t="str">
        <f t="shared" si="738"/>
        <v>Defensives</v>
      </c>
      <c r="E7939" s="19" t="str">
        <f t="shared" si="739"/>
        <v>Defensives</v>
      </c>
      <c r="F7939" s="100">
        <v>8.7410000000000005E-3</v>
      </c>
      <c r="G7939" s="101">
        <v>21.041</v>
      </c>
      <c r="H7939" s="98">
        <v>0.15604000000000001</v>
      </c>
      <c r="I7939" s="20">
        <f t="shared" si="740"/>
        <v>1</v>
      </c>
      <c r="J7939" s="102">
        <f t="shared" si="741"/>
        <v>4.1542702343044536E-4</v>
      </c>
      <c r="K7939" s="102">
        <f t="shared" si="742"/>
        <v>2.6623110960679653E-3</v>
      </c>
      <c r="L7939" s="96">
        <f t="shared" si="743"/>
        <v>8.7410000000000005E-3</v>
      </c>
    </row>
    <row r="7940" spans="1:12" ht="13.95" customHeight="1" x14ac:dyDescent="0.3">
      <c r="A7940" s="94">
        <v>43890</v>
      </c>
      <c r="B7940" s="57" t="s">
        <v>405</v>
      </c>
      <c r="C7940" s="57" t="s">
        <v>114</v>
      </c>
      <c r="D7940" s="19" t="str">
        <f t="shared" si="738"/>
        <v>Defensives</v>
      </c>
      <c r="E7940" s="19" t="str">
        <f t="shared" si="739"/>
        <v>Defensives</v>
      </c>
      <c r="F7940" s="100">
        <v>8.2110000000000013E-3</v>
      </c>
      <c r="G7940" s="101">
        <v>18.103000000000002</v>
      </c>
      <c r="H7940" s="98">
        <v>0.15231</v>
      </c>
      <c r="I7940" s="20">
        <f t="shared" si="740"/>
        <v>1</v>
      </c>
      <c r="J7940" s="102">
        <f t="shared" si="741"/>
        <v>4.5357123128763189E-4</v>
      </c>
      <c r="K7940" s="102">
        <f t="shared" si="742"/>
        <v>2.977947812275175E-3</v>
      </c>
      <c r="L7940" s="96">
        <f t="shared" si="743"/>
        <v>8.2110000000000013E-3</v>
      </c>
    </row>
    <row r="7941" spans="1:12" ht="13.95" customHeight="1" x14ac:dyDescent="0.3">
      <c r="A7941" s="94">
        <v>43921</v>
      </c>
      <c r="B7941" s="57" t="s">
        <v>405</v>
      </c>
      <c r="C7941" s="57" t="s">
        <v>114</v>
      </c>
      <c r="D7941" s="19" t="str">
        <f t="shared" ref="D7941:D8004" si="744">VLOOKUP(C7941,GicsMap,2,FALSE)</f>
        <v>Defensives</v>
      </c>
      <c r="E7941" s="19" t="str">
        <f t="shared" ref="E7941:E8004" si="745">IF(D7941="Cyclicals",IF(COUNTIF(GlobalList,B7941)&gt;0,"WEG &amp; Embraer","Cyclicals ex-WEG &amp; Embraer"),D7941)</f>
        <v>Defensives</v>
      </c>
      <c r="F7941" s="100">
        <v>7.3419999999999996E-3</v>
      </c>
      <c r="G7941" s="101">
        <v>11.393000000000001</v>
      </c>
      <c r="H7941" s="98">
        <v>0.15331</v>
      </c>
      <c r="I7941" s="20">
        <f t="shared" ref="I7941:I8004" si="746">IF(AND(ISNUMBER(G7941),ISNUMBER(H7941),G7941&gt;=PEmin,G7941&lt;=PEmax,H7941&gt;=ROEmin,H7941&lt;=ROEmax),1,0)</f>
        <v>1</v>
      </c>
      <c r="J7941" s="102">
        <f t="shared" ref="J7941:J8004" si="747">IF(I7941=1,F7941/G7941,0)</f>
        <v>6.4443079083647842E-4</v>
      </c>
      <c r="K7941" s="102">
        <f t="shared" ref="K7941:K8004" si="748">IF(I7941=1,J7941/H7941,0)</f>
        <v>4.2034491607623667E-3</v>
      </c>
      <c r="L7941" s="96">
        <f t="shared" ref="L7941:L8004" si="749">I7941*F7941</f>
        <v>7.3419999999999996E-3</v>
      </c>
    </row>
    <row r="7942" spans="1:12" ht="13.95" customHeight="1" x14ac:dyDescent="0.3">
      <c r="A7942" s="94">
        <v>43951</v>
      </c>
      <c r="B7942" s="57" t="s">
        <v>405</v>
      </c>
      <c r="C7942" s="57" t="s">
        <v>114</v>
      </c>
      <c r="D7942" s="19" t="str">
        <f t="shared" si="744"/>
        <v>Defensives</v>
      </c>
      <c r="E7942" s="19" t="str">
        <f t="shared" si="745"/>
        <v>Defensives</v>
      </c>
      <c r="F7942" s="100">
        <v>8.5769999999999996E-3</v>
      </c>
      <c r="G7942" s="101">
        <v>14.909000000000001</v>
      </c>
      <c r="H7942" s="98">
        <v>0.1542</v>
      </c>
      <c r="I7942" s="20">
        <f t="shared" si="746"/>
        <v>1</v>
      </c>
      <c r="J7942" s="102">
        <f t="shared" si="747"/>
        <v>5.7529009323227574E-4</v>
      </c>
      <c r="K7942" s="102">
        <f t="shared" si="748"/>
        <v>3.7308047550731241E-3</v>
      </c>
      <c r="L7942" s="96">
        <f t="shared" si="749"/>
        <v>8.5769999999999996E-3</v>
      </c>
    </row>
    <row r="7943" spans="1:12" ht="13.95" customHeight="1" x14ac:dyDescent="0.3">
      <c r="A7943" s="94">
        <v>43982</v>
      </c>
      <c r="B7943" s="57" t="s">
        <v>405</v>
      </c>
      <c r="C7943" s="57" t="s">
        <v>114</v>
      </c>
      <c r="D7943" s="19" t="str">
        <f t="shared" si="744"/>
        <v>Defensives</v>
      </c>
      <c r="E7943" s="19" t="str">
        <f t="shared" si="745"/>
        <v>Defensives</v>
      </c>
      <c r="F7943" s="100">
        <v>7.9170000000000004E-3</v>
      </c>
      <c r="G7943" s="101">
        <v>15.375</v>
      </c>
      <c r="H7943" s="98">
        <v>0.14022000000000001</v>
      </c>
      <c r="I7943" s="20">
        <f t="shared" si="746"/>
        <v>1</v>
      </c>
      <c r="J7943" s="102">
        <f t="shared" si="747"/>
        <v>5.1492682926829268E-4</v>
      </c>
      <c r="K7943" s="102">
        <f t="shared" si="748"/>
        <v>3.6722780578255071E-3</v>
      </c>
      <c r="L7943" s="96">
        <f t="shared" si="749"/>
        <v>7.9170000000000004E-3</v>
      </c>
    </row>
    <row r="7944" spans="1:12" ht="13.95" customHeight="1" x14ac:dyDescent="0.3">
      <c r="A7944" s="94">
        <v>44012</v>
      </c>
      <c r="B7944" s="57" t="s">
        <v>405</v>
      </c>
      <c r="C7944" s="57" t="s">
        <v>114</v>
      </c>
      <c r="D7944" s="19" t="str">
        <f t="shared" si="744"/>
        <v>Defensives</v>
      </c>
      <c r="E7944" s="19" t="str">
        <f t="shared" si="745"/>
        <v>Defensives</v>
      </c>
      <c r="F7944" s="100">
        <v>7.3019999999999986E-3</v>
      </c>
      <c r="G7944" s="101">
        <v>17.138000000000002</v>
      </c>
      <c r="H7944" s="98">
        <v>0.13206000000000001</v>
      </c>
      <c r="I7944" s="20">
        <f t="shared" si="746"/>
        <v>1</v>
      </c>
      <c r="J7944" s="102">
        <f t="shared" si="747"/>
        <v>4.2607072003734379E-4</v>
      </c>
      <c r="K7944" s="102">
        <f t="shared" si="748"/>
        <v>3.2263419660559121E-3</v>
      </c>
      <c r="L7944" s="96">
        <f t="shared" si="749"/>
        <v>7.3019999999999986E-3</v>
      </c>
    </row>
    <row r="7945" spans="1:12" ht="13.95" customHeight="1" x14ac:dyDescent="0.3">
      <c r="A7945" s="94">
        <v>44043</v>
      </c>
      <c r="B7945" s="57" t="s">
        <v>405</v>
      </c>
      <c r="C7945" s="57" t="s">
        <v>114</v>
      </c>
      <c r="D7945" s="19" t="str">
        <f t="shared" si="744"/>
        <v>Defensives</v>
      </c>
      <c r="E7945" s="19" t="str">
        <f t="shared" si="745"/>
        <v>Defensives</v>
      </c>
      <c r="F7945" s="100">
        <v>7.554E-3</v>
      </c>
      <c r="G7945" s="101">
        <v>18.954999999999998</v>
      </c>
      <c r="H7945" s="98">
        <v>0.13261000000000001</v>
      </c>
      <c r="I7945" s="20">
        <f t="shared" si="746"/>
        <v>1</v>
      </c>
      <c r="J7945" s="102">
        <f t="shared" si="747"/>
        <v>3.9852281719862838E-4</v>
      </c>
      <c r="K7945" s="102">
        <f t="shared" si="748"/>
        <v>3.0052244717489506E-3</v>
      </c>
      <c r="L7945" s="96">
        <f t="shared" si="749"/>
        <v>7.554E-3</v>
      </c>
    </row>
    <row r="7946" spans="1:12" ht="13.95" customHeight="1" x14ac:dyDescent="0.3">
      <c r="A7946" s="94">
        <v>44074</v>
      </c>
      <c r="B7946" s="57" t="s">
        <v>405</v>
      </c>
      <c r="C7946" s="57" t="s">
        <v>114</v>
      </c>
      <c r="D7946" s="19" t="str">
        <f t="shared" si="744"/>
        <v>Defensives</v>
      </c>
      <c r="E7946" s="19" t="str">
        <f t="shared" si="745"/>
        <v>Defensives</v>
      </c>
      <c r="F7946" s="100">
        <v>6.672E-3</v>
      </c>
      <c r="G7946" s="101">
        <v>18.001000000000001</v>
      </c>
      <c r="H7946" s="98">
        <v>0.14405999999999999</v>
      </c>
      <c r="I7946" s="20">
        <f t="shared" si="746"/>
        <v>1</v>
      </c>
      <c r="J7946" s="102">
        <f t="shared" si="747"/>
        <v>3.7064607521804341E-4</v>
      </c>
      <c r="K7946" s="102">
        <f t="shared" si="748"/>
        <v>2.5728590532975385E-3</v>
      </c>
      <c r="L7946" s="96">
        <f t="shared" si="749"/>
        <v>6.672E-3</v>
      </c>
    </row>
    <row r="7947" spans="1:12" ht="13.95" customHeight="1" x14ac:dyDescent="0.3">
      <c r="A7947" s="94">
        <v>44104</v>
      </c>
      <c r="B7947" s="57" t="s">
        <v>405</v>
      </c>
      <c r="C7947" s="57" t="s">
        <v>114</v>
      </c>
      <c r="D7947" s="19" t="str">
        <f t="shared" si="744"/>
        <v>Defensives</v>
      </c>
      <c r="E7947" s="19" t="str">
        <f t="shared" si="745"/>
        <v>Defensives</v>
      </c>
      <c r="F7947" s="100">
        <v>6.4029999999999998E-3</v>
      </c>
      <c r="G7947" s="101">
        <v>13.565</v>
      </c>
      <c r="H7947" s="98">
        <v>0.13239000000000001</v>
      </c>
      <c r="I7947" s="20">
        <f t="shared" si="746"/>
        <v>1</v>
      </c>
      <c r="J7947" s="102">
        <f t="shared" si="747"/>
        <v>4.7202359012163658E-4</v>
      </c>
      <c r="K7947" s="102">
        <f t="shared" si="748"/>
        <v>3.5654021460959028E-3</v>
      </c>
      <c r="L7947" s="96">
        <f t="shared" si="749"/>
        <v>6.4029999999999998E-3</v>
      </c>
    </row>
    <row r="7948" spans="1:12" ht="13.95" customHeight="1" x14ac:dyDescent="0.3">
      <c r="A7948" s="94">
        <v>44135</v>
      </c>
      <c r="B7948" s="57" t="s">
        <v>405</v>
      </c>
      <c r="C7948" s="57" t="s">
        <v>114</v>
      </c>
      <c r="D7948" s="19" t="str">
        <f t="shared" si="744"/>
        <v>Defensives</v>
      </c>
      <c r="E7948" s="19" t="str">
        <f t="shared" si="745"/>
        <v>Defensives</v>
      </c>
      <c r="F7948" s="100">
        <v>6.4880000000000007E-3</v>
      </c>
      <c r="G7948" s="101">
        <v>15.587</v>
      </c>
      <c r="H7948" s="98">
        <v>0.11244</v>
      </c>
      <c r="I7948" s="20">
        <f t="shared" si="746"/>
        <v>1</v>
      </c>
      <c r="J7948" s="102">
        <f t="shared" si="747"/>
        <v>4.1624430615256307E-4</v>
      </c>
      <c r="K7948" s="102">
        <f t="shared" si="748"/>
        <v>3.7019237473547052E-3</v>
      </c>
      <c r="L7948" s="96">
        <f t="shared" si="749"/>
        <v>6.4880000000000007E-3</v>
      </c>
    </row>
    <row r="7949" spans="1:12" ht="13.95" customHeight="1" x14ac:dyDescent="0.3">
      <c r="A7949" s="94">
        <v>44165</v>
      </c>
      <c r="B7949" s="57" t="s">
        <v>405</v>
      </c>
      <c r="C7949" s="57" t="s">
        <v>114</v>
      </c>
      <c r="D7949" s="19" t="str">
        <f t="shared" si="744"/>
        <v>Defensives</v>
      </c>
      <c r="E7949" s="19" t="str">
        <f t="shared" si="745"/>
        <v>Defensives</v>
      </c>
      <c r="F7949" s="100">
        <v>6.1130000000000004E-3</v>
      </c>
      <c r="G7949" s="101">
        <v>17.058</v>
      </c>
      <c r="H7949" s="98">
        <v>0.11321000000000001</v>
      </c>
      <c r="I7949" s="20">
        <f t="shared" si="746"/>
        <v>1</v>
      </c>
      <c r="J7949" s="102">
        <f t="shared" si="747"/>
        <v>3.5836557626919922E-4</v>
      </c>
      <c r="K7949" s="102">
        <f t="shared" si="748"/>
        <v>3.1654940046744917E-3</v>
      </c>
      <c r="L7949" s="96">
        <f t="shared" si="749"/>
        <v>6.1130000000000004E-3</v>
      </c>
    </row>
    <row r="7950" spans="1:12" ht="13.95" customHeight="1" x14ac:dyDescent="0.3">
      <c r="A7950" s="94">
        <v>44196</v>
      </c>
      <c r="B7950" s="57" t="s">
        <v>405</v>
      </c>
      <c r="C7950" s="57" t="s">
        <v>114</v>
      </c>
      <c r="D7950" s="19" t="str">
        <f t="shared" si="744"/>
        <v>Defensives</v>
      </c>
      <c r="E7950" s="19" t="str">
        <f t="shared" si="745"/>
        <v>Defensives</v>
      </c>
      <c r="F7950" s="100">
        <v>5.8040000000000001E-3</v>
      </c>
      <c r="G7950" s="101">
        <v>18.308</v>
      </c>
      <c r="H7950" s="98">
        <v>0.10953</v>
      </c>
      <c r="I7950" s="20">
        <f t="shared" si="746"/>
        <v>1</v>
      </c>
      <c r="J7950" s="102">
        <f t="shared" si="747"/>
        <v>3.1701988201878958E-4</v>
      </c>
      <c r="K7950" s="102">
        <f t="shared" si="748"/>
        <v>2.8943657629762584E-3</v>
      </c>
      <c r="L7950" s="96">
        <f t="shared" si="749"/>
        <v>5.8040000000000001E-3</v>
      </c>
    </row>
    <row r="7951" spans="1:12" ht="13.95" customHeight="1" x14ac:dyDescent="0.3">
      <c r="A7951" s="94">
        <v>44227</v>
      </c>
      <c r="B7951" s="57" t="s">
        <v>405</v>
      </c>
      <c r="C7951" s="57" t="s">
        <v>114</v>
      </c>
      <c r="D7951" s="19" t="str">
        <f t="shared" si="744"/>
        <v>Defensives</v>
      </c>
      <c r="E7951" s="19" t="str">
        <f t="shared" si="745"/>
        <v>Defensives</v>
      </c>
      <c r="F7951" s="100">
        <v>5.2700000000000004E-3</v>
      </c>
      <c r="G7951" s="101">
        <v>16.337</v>
      </c>
      <c r="H7951" s="98">
        <v>0.11101</v>
      </c>
      <c r="I7951" s="20">
        <f t="shared" si="746"/>
        <v>1</v>
      </c>
      <c r="J7951" s="102">
        <f t="shared" si="747"/>
        <v>3.2258064516129038E-4</v>
      </c>
      <c r="K7951" s="102">
        <f t="shared" si="748"/>
        <v>2.9058701482865541E-3</v>
      </c>
      <c r="L7951" s="96">
        <f t="shared" si="749"/>
        <v>5.2700000000000004E-3</v>
      </c>
    </row>
    <row r="7952" spans="1:12" ht="13.95" customHeight="1" x14ac:dyDescent="0.3">
      <c r="A7952" s="94">
        <v>44255</v>
      </c>
      <c r="B7952" s="57" t="s">
        <v>405</v>
      </c>
      <c r="C7952" s="57" t="s">
        <v>114</v>
      </c>
      <c r="D7952" s="19" t="str">
        <f t="shared" si="744"/>
        <v>Defensives</v>
      </c>
      <c r="E7952" s="19" t="str">
        <f t="shared" si="745"/>
        <v>Defensives</v>
      </c>
      <c r="F7952" s="100">
        <v>4.5599999999999998E-3</v>
      </c>
      <c r="G7952" s="101">
        <v>13.236000000000001</v>
      </c>
      <c r="H7952" s="98">
        <v>0.11132</v>
      </c>
      <c r="I7952" s="20">
        <f t="shared" si="746"/>
        <v>1</v>
      </c>
      <c r="J7952" s="102">
        <f t="shared" si="747"/>
        <v>3.4451495920217583E-4</v>
      </c>
      <c r="K7952" s="102">
        <f t="shared" si="748"/>
        <v>3.0948163780288879E-3</v>
      </c>
      <c r="L7952" s="96">
        <f t="shared" si="749"/>
        <v>4.5599999999999998E-3</v>
      </c>
    </row>
    <row r="7953" spans="1:12" ht="13.95" customHeight="1" x14ac:dyDescent="0.3">
      <c r="A7953" s="94">
        <v>44286</v>
      </c>
      <c r="B7953" s="57" t="s">
        <v>405</v>
      </c>
      <c r="C7953" s="57" t="s">
        <v>114</v>
      </c>
      <c r="D7953" s="19" t="str">
        <f t="shared" si="744"/>
        <v>Defensives</v>
      </c>
      <c r="E7953" s="19" t="str">
        <f t="shared" si="745"/>
        <v>Defensives</v>
      </c>
      <c r="F7953" s="100">
        <v>4.7499999999999999E-3</v>
      </c>
      <c r="G7953" s="101">
        <v>16.588000000000001</v>
      </c>
      <c r="H7953" s="98">
        <v>0.11218</v>
      </c>
      <c r="I7953" s="20">
        <f t="shared" si="746"/>
        <v>1</v>
      </c>
      <c r="J7953" s="102">
        <f t="shared" si="747"/>
        <v>2.863515794550277E-4</v>
      </c>
      <c r="K7953" s="102">
        <f t="shared" si="748"/>
        <v>2.5526081249333901E-3</v>
      </c>
      <c r="L7953" s="96">
        <f t="shared" si="749"/>
        <v>4.7499999999999999E-3</v>
      </c>
    </row>
    <row r="7954" spans="1:12" ht="13.95" customHeight="1" x14ac:dyDescent="0.3">
      <c r="A7954" s="94">
        <v>44316</v>
      </c>
      <c r="B7954" s="57" t="s">
        <v>405</v>
      </c>
      <c r="C7954" s="57" t="s">
        <v>114</v>
      </c>
      <c r="D7954" s="19" t="str">
        <f t="shared" si="744"/>
        <v>Defensives</v>
      </c>
      <c r="E7954" s="19" t="str">
        <f t="shared" si="745"/>
        <v>Defensives</v>
      </c>
      <c r="F7954" s="100">
        <v>4.3299999999999996E-3</v>
      </c>
      <c r="G7954" s="101">
        <v>15.090999999999999</v>
      </c>
      <c r="H7954" s="98">
        <v>0.10954999999999999</v>
      </c>
      <c r="I7954" s="20">
        <f t="shared" si="746"/>
        <v>1</v>
      </c>
      <c r="J7954" s="102">
        <f t="shared" si="747"/>
        <v>2.8692598237360016E-4</v>
      </c>
      <c r="K7954" s="102">
        <f t="shared" si="748"/>
        <v>2.619132655167505E-3</v>
      </c>
      <c r="L7954" s="96">
        <f t="shared" si="749"/>
        <v>4.3299999999999996E-3</v>
      </c>
    </row>
    <row r="7955" spans="1:12" ht="13.95" customHeight="1" x14ac:dyDescent="0.3">
      <c r="A7955" s="94">
        <v>44347</v>
      </c>
      <c r="B7955" s="57" t="s">
        <v>405</v>
      </c>
      <c r="C7955" s="57" t="s">
        <v>114</v>
      </c>
      <c r="D7955" s="19" t="str">
        <f t="shared" si="744"/>
        <v>Defensives</v>
      </c>
      <c r="E7955" s="19" t="str">
        <f t="shared" si="745"/>
        <v>Defensives</v>
      </c>
      <c r="F7955" s="100">
        <v>4.3200000000000001E-3</v>
      </c>
      <c r="G7955" s="101">
        <v>16.792000000000002</v>
      </c>
      <c r="H7955" s="98">
        <v>0.10700999999999999</v>
      </c>
      <c r="I7955" s="20">
        <f t="shared" si="746"/>
        <v>1</v>
      </c>
      <c r="J7955" s="102">
        <f t="shared" si="747"/>
        <v>2.5726536445926627E-4</v>
      </c>
      <c r="K7955" s="102">
        <f t="shared" si="748"/>
        <v>2.4041245160196833E-3</v>
      </c>
      <c r="L7955" s="96">
        <f t="shared" si="749"/>
        <v>4.3200000000000001E-3</v>
      </c>
    </row>
    <row r="7956" spans="1:12" ht="13.95" customHeight="1" x14ac:dyDescent="0.3">
      <c r="A7956" s="94">
        <v>44377</v>
      </c>
      <c r="B7956" s="57" t="s">
        <v>405</v>
      </c>
      <c r="C7956" s="57" t="s">
        <v>114</v>
      </c>
      <c r="D7956" s="19" t="str">
        <f t="shared" si="744"/>
        <v>Defensives</v>
      </c>
      <c r="E7956" s="19" t="str">
        <f t="shared" si="745"/>
        <v>Defensives</v>
      </c>
      <c r="F7956" s="100">
        <v>4.3200000000000001E-3</v>
      </c>
      <c r="G7956" s="101">
        <v>16.329999999999998</v>
      </c>
      <c r="H7956" s="98">
        <v>0.11057</v>
      </c>
      <c r="I7956" s="20">
        <f t="shared" si="746"/>
        <v>1</v>
      </c>
      <c r="J7956" s="102">
        <f t="shared" si="747"/>
        <v>2.645437844458053E-4</v>
      </c>
      <c r="K7956" s="102">
        <f t="shared" si="748"/>
        <v>2.3925457578529916E-3</v>
      </c>
      <c r="L7956" s="96">
        <f t="shared" si="749"/>
        <v>4.3200000000000001E-3</v>
      </c>
    </row>
    <row r="7957" spans="1:12" ht="13.95" customHeight="1" x14ac:dyDescent="0.3">
      <c r="A7957" s="94">
        <v>44408</v>
      </c>
      <c r="B7957" s="57" t="s">
        <v>405</v>
      </c>
      <c r="C7957" s="57" t="s">
        <v>114</v>
      </c>
      <c r="D7957" s="19" t="str">
        <f t="shared" si="744"/>
        <v>Defensives</v>
      </c>
      <c r="E7957" s="19" t="str">
        <f t="shared" si="745"/>
        <v>Defensives</v>
      </c>
      <c r="F7957" s="100">
        <v>3.8600000000000001E-3</v>
      </c>
      <c r="G7957" s="101">
        <v>13.725</v>
      </c>
      <c r="H7957" s="98">
        <v>0.11230999999999999</v>
      </c>
      <c r="I7957" s="20">
        <f t="shared" si="746"/>
        <v>1</v>
      </c>
      <c r="J7957" s="102">
        <f t="shared" si="747"/>
        <v>2.8123861566484517E-4</v>
      </c>
      <c r="K7957" s="102">
        <f t="shared" si="748"/>
        <v>2.5041279998650628E-3</v>
      </c>
      <c r="L7957" s="96">
        <f t="shared" si="749"/>
        <v>3.8600000000000001E-3</v>
      </c>
    </row>
    <row r="7958" spans="1:12" ht="13.95" customHeight="1" x14ac:dyDescent="0.3">
      <c r="A7958" s="94">
        <v>44439</v>
      </c>
      <c r="B7958" s="57" t="s">
        <v>405</v>
      </c>
      <c r="C7958" s="57" t="s">
        <v>114</v>
      </c>
      <c r="D7958" s="19" t="str">
        <f t="shared" si="744"/>
        <v>Defensives</v>
      </c>
      <c r="E7958" s="19" t="str">
        <f t="shared" si="745"/>
        <v>Defensives</v>
      </c>
      <c r="F7958" s="100">
        <v>3.9100000000000003E-3</v>
      </c>
      <c r="G7958" s="101">
        <v>13.603999999999999</v>
      </c>
      <c r="H7958" s="98">
        <v>0.109</v>
      </c>
      <c r="I7958" s="20">
        <f t="shared" si="746"/>
        <v>1</v>
      </c>
      <c r="J7958" s="102">
        <f t="shared" si="747"/>
        <v>2.8741546603940023E-4</v>
      </c>
      <c r="K7958" s="102">
        <f t="shared" si="748"/>
        <v>2.6368391379761489E-3</v>
      </c>
      <c r="L7958" s="96">
        <f t="shared" si="749"/>
        <v>3.9100000000000003E-3</v>
      </c>
    </row>
    <row r="7959" spans="1:12" ht="13.95" customHeight="1" x14ac:dyDescent="0.3">
      <c r="A7959" s="94">
        <v>44469</v>
      </c>
      <c r="B7959" s="57" t="s">
        <v>405</v>
      </c>
      <c r="C7959" s="57" t="s">
        <v>114</v>
      </c>
      <c r="D7959" s="19" t="str">
        <f t="shared" si="744"/>
        <v>Defensives</v>
      </c>
      <c r="E7959" s="19" t="str">
        <f t="shared" si="745"/>
        <v>Defensives</v>
      </c>
      <c r="F7959" s="100">
        <v>3.3600000000000001E-3</v>
      </c>
      <c r="G7959" s="101">
        <v>11.446999999999999</v>
      </c>
      <c r="H7959" s="98">
        <v>0.1135</v>
      </c>
      <c r="I7959" s="20">
        <f t="shared" si="746"/>
        <v>1</v>
      </c>
      <c r="J7959" s="102">
        <f t="shared" si="747"/>
        <v>2.9352668821525292E-4</v>
      </c>
      <c r="K7959" s="102">
        <f t="shared" si="748"/>
        <v>2.5861382221608184E-3</v>
      </c>
      <c r="L7959" s="96">
        <f t="shared" si="749"/>
        <v>3.3600000000000001E-3</v>
      </c>
    </row>
    <row r="7960" spans="1:12" ht="13.95" customHeight="1" x14ac:dyDescent="0.3">
      <c r="A7960" s="94">
        <v>44500</v>
      </c>
      <c r="B7960" s="57" t="s">
        <v>405</v>
      </c>
      <c r="C7960" s="57" t="s">
        <v>114</v>
      </c>
      <c r="D7960" s="19" t="str">
        <f t="shared" si="744"/>
        <v>Defensives</v>
      </c>
      <c r="E7960" s="19" t="str">
        <f t="shared" si="745"/>
        <v>Defensives</v>
      </c>
      <c r="F7960" s="100">
        <v>3.7200000000000002E-3</v>
      </c>
      <c r="G7960" s="101">
        <v>11.098000000000001</v>
      </c>
      <c r="H7960" s="98">
        <v>0.11462</v>
      </c>
      <c r="I7960" s="20">
        <f t="shared" si="746"/>
        <v>1</v>
      </c>
      <c r="J7960" s="102">
        <f t="shared" si="747"/>
        <v>3.3519553072625699E-4</v>
      </c>
      <c r="K7960" s="102">
        <f t="shared" si="748"/>
        <v>2.9244070033698916E-3</v>
      </c>
      <c r="L7960" s="96">
        <f t="shared" si="749"/>
        <v>3.7200000000000002E-3</v>
      </c>
    </row>
    <row r="7961" spans="1:12" ht="13.95" customHeight="1" x14ac:dyDescent="0.3">
      <c r="A7961" s="94">
        <v>44530</v>
      </c>
      <c r="B7961" s="57" t="s">
        <v>405</v>
      </c>
      <c r="C7961" s="57" t="s">
        <v>114</v>
      </c>
      <c r="D7961" s="19" t="str">
        <f t="shared" si="744"/>
        <v>Defensives</v>
      </c>
      <c r="E7961" s="19" t="str">
        <f t="shared" si="745"/>
        <v>Defensives</v>
      </c>
      <c r="F7961" s="100">
        <v>3.64E-3</v>
      </c>
      <c r="G7961" s="101">
        <v>9.6669999999999998</v>
      </c>
      <c r="H7961" s="98">
        <v>0.12839</v>
      </c>
      <c r="I7961" s="20">
        <f t="shared" si="746"/>
        <v>1</v>
      </c>
      <c r="J7961" s="102">
        <f t="shared" si="747"/>
        <v>3.7653874004344676E-4</v>
      </c>
      <c r="K7961" s="102">
        <f t="shared" si="748"/>
        <v>2.9327731135092043E-3</v>
      </c>
      <c r="L7961" s="96">
        <f t="shared" si="749"/>
        <v>3.64E-3</v>
      </c>
    </row>
    <row r="7962" spans="1:12" ht="13.95" customHeight="1" x14ac:dyDescent="0.3">
      <c r="A7962" s="94">
        <v>44561</v>
      </c>
      <c r="B7962" s="57" t="s">
        <v>405</v>
      </c>
      <c r="C7962" s="57" t="s">
        <v>114</v>
      </c>
      <c r="D7962" s="19" t="str">
        <f t="shared" si="744"/>
        <v>Defensives</v>
      </c>
      <c r="E7962" s="19" t="str">
        <f t="shared" si="745"/>
        <v>Defensives</v>
      </c>
      <c r="F7962" s="100">
        <v>3.9199999999999999E-3</v>
      </c>
      <c r="G7962" s="101">
        <v>10.696</v>
      </c>
      <c r="H7962" s="98">
        <v>0.12859999999999999</v>
      </c>
      <c r="I7962" s="20">
        <f t="shared" si="746"/>
        <v>1</v>
      </c>
      <c r="J7962" s="102">
        <f t="shared" si="747"/>
        <v>3.6649214659685862E-4</v>
      </c>
      <c r="K7962" s="102">
        <f t="shared" si="748"/>
        <v>2.8498611710486674E-3</v>
      </c>
      <c r="L7962" s="96">
        <f t="shared" si="749"/>
        <v>3.9199999999999999E-3</v>
      </c>
    </row>
    <row r="7963" spans="1:12" ht="13.95" customHeight="1" x14ac:dyDescent="0.3">
      <c r="A7963" s="94">
        <v>44592</v>
      </c>
      <c r="B7963" s="57" t="s">
        <v>405</v>
      </c>
      <c r="C7963" s="57" t="s">
        <v>114</v>
      </c>
      <c r="D7963" s="19" t="str">
        <f t="shared" si="744"/>
        <v>Defensives</v>
      </c>
      <c r="E7963" s="19" t="str">
        <f t="shared" si="745"/>
        <v>Defensives</v>
      </c>
      <c r="F7963" s="100">
        <v>3.3899999999999998E-3</v>
      </c>
      <c r="G7963" s="101">
        <v>9.4559999999999995</v>
      </c>
      <c r="H7963" s="98">
        <v>0.125</v>
      </c>
      <c r="I7963" s="20">
        <f t="shared" si="746"/>
        <v>1</v>
      </c>
      <c r="J7963" s="102">
        <f t="shared" si="747"/>
        <v>3.5850253807106597E-4</v>
      </c>
      <c r="K7963" s="102">
        <f t="shared" si="748"/>
        <v>2.8680203045685277E-3</v>
      </c>
      <c r="L7963" s="96">
        <f t="shared" si="749"/>
        <v>3.3899999999999998E-3</v>
      </c>
    </row>
    <row r="7964" spans="1:12" ht="13.95" customHeight="1" x14ac:dyDescent="0.3">
      <c r="A7964" s="94">
        <v>44620</v>
      </c>
      <c r="B7964" s="57" t="s">
        <v>405</v>
      </c>
      <c r="C7964" s="57" t="s">
        <v>114</v>
      </c>
      <c r="D7964" s="19" t="str">
        <f t="shared" si="744"/>
        <v>Defensives</v>
      </c>
      <c r="E7964" s="19" t="str">
        <f t="shared" si="745"/>
        <v>Defensives</v>
      </c>
      <c r="F7964" s="100">
        <v>4.6499999999999996E-3</v>
      </c>
      <c r="G7964" s="101">
        <v>13.172000000000001</v>
      </c>
      <c r="H7964" s="98">
        <v>0.12667</v>
      </c>
      <c r="I7964" s="20">
        <f t="shared" si="746"/>
        <v>1</v>
      </c>
      <c r="J7964" s="102">
        <f t="shared" si="747"/>
        <v>3.5302156088672939E-4</v>
      </c>
      <c r="K7964" s="102">
        <f t="shared" si="748"/>
        <v>2.7869389822904348E-3</v>
      </c>
      <c r="L7964" s="96">
        <f t="shared" si="749"/>
        <v>4.6499999999999996E-3</v>
      </c>
    </row>
    <row r="7965" spans="1:12" ht="13.95" customHeight="1" x14ac:dyDescent="0.3">
      <c r="A7965" s="94">
        <v>44651</v>
      </c>
      <c r="B7965" s="57" t="s">
        <v>405</v>
      </c>
      <c r="C7965" s="57" t="s">
        <v>114</v>
      </c>
      <c r="D7965" s="19" t="str">
        <f t="shared" si="744"/>
        <v>Defensives</v>
      </c>
      <c r="E7965" s="19" t="str">
        <f t="shared" si="745"/>
        <v>Defensives</v>
      </c>
      <c r="F7965" s="100">
        <v>4.3200000000000001E-3</v>
      </c>
      <c r="G7965" s="101">
        <v>12.608000000000001</v>
      </c>
      <c r="H7965" s="98">
        <v>0.12540999999999999</v>
      </c>
      <c r="I7965" s="20">
        <f t="shared" si="746"/>
        <v>1</v>
      </c>
      <c r="J7965" s="102">
        <f t="shared" si="747"/>
        <v>3.4263959390862941E-4</v>
      </c>
      <c r="K7965" s="102">
        <f t="shared" si="748"/>
        <v>2.7321552819442583E-3</v>
      </c>
      <c r="L7965" s="96">
        <f t="shared" si="749"/>
        <v>4.3200000000000001E-3</v>
      </c>
    </row>
    <row r="7966" spans="1:12" ht="13.95" customHeight="1" x14ac:dyDescent="0.3">
      <c r="A7966" s="94">
        <v>44681</v>
      </c>
      <c r="B7966" s="57" t="s">
        <v>405</v>
      </c>
      <c r="C7966" s="57" t="s">
        <v>114</v>
      </c>
      <c r="D7966" s="19" t="str">
        <f t="shared" si="744"/>
        <v>Defensives</v>
      </c>
      <c r="E7966" s="19" t="str">
        <f t="shared" si="745"/>
        <v>Defensives</v>
      </c>
      <c r="F7966" s="100">
        <v>3.7299999999999998E-3</v>
      </c>
      <c r="G7966" s="101">
        <v>9.8729999999999993</v>
      </c>
      <c r="H7966" s="98">
        <v>0.12406</v>
      </c>
      <c r="I7966" s="20">
        <f t="shared" si="746"/>
        <v>1</v>
      </c>
      <c r="J7966" s="102">
        <f t="shared" si="747"/>
        <v>3.7779803504507241E-4</v>
      </c>
      <c r="K7966" s="102">
        <f t="shared" si="748"/>
        <v>3.0452848222237015E-3</v>
      </c>
      <c r="L7966" s="96">
        <f t="shared" si="749"/>
        <v>3.7299999999999998E-3</v>
      </c>
    </row>
    <row r="7967" spans="1:12" ht="13.95" customHeight="1" x14ac:dyDescent="0.3">
      <c r="A7967" s="94">
        <v>44712</v>
      </c>
      <c r="B7967" s="57" t="s">
        <v>405</v>
      </c>
      <c r="C7967" s="57" t="s">
        <v>114</v>
      </c>
      <c r="D7967" s="19" t="str">
        <f t="shared" si="744"/>
        <v>Defensives</v>
      </c>
      <c r="E7967" s="19" t="str">
        <f t="shared" si="745"/>
        <v>Defensives</v>
      </c>
      <c r="F7967" s="100">
        <v>3.7100000000000002E-3</v>
      </c>
      <c r="G7967" s="101">
        <v>10.872</v>
      </c>
      <c r="H7967" s="98">
        <v>0.11265</v>
      </c>
      <c r="I7967" s="20">
        <f t="shared" si="746"/>
        <v>1</v>
      </c>
      <c r="J7967" s="102">
        <f t="shared" si="747"/>
        <v>3.4124356144223697E-4</v>
      </c>
      <c r="K7967" s="102">
        <f t="shared" si="748"/>
        <v>3.029237118883595E-3</v>
      </c>
      <c r="L7967" s="96">
        <f t="shared" si="749"/>
        <v>3.7100000000000002E-3</v>
      </c>
    </row>
    <row r="7968" spans="1:12" ht="13.95" customHeight="1" x14ac:dyDescent="0.3">
      <c r="A7968" s="94">
        <v>44742</v>
      </c>
      <c r="B7968" s="57" t="s">
        <v>405</v>
      </c>
      <c r="C7968" s="57" t="s">
        <v>114</v>
      </c>
      <c r="D7968" s="19" t="str">
        <f t="shared" si="744"/>
        <v>Defensives</v>
      </c>
      <c r="E7968" s="19" t="str">
        <f t="shared" si="745"/>
        <v>Defensives</v>
      </c>
      <c r="F7968" s="100">
        <v>3.4199999999999999E-3</v>
      </c>
      <c r="G7968" s="101">
        <v>8.9960000000000004</v>
      </c>
      <c r="H7968" s="98">
        <v>0.10518</v>
      </c>
      <c r="I7968" s="20">
        <f t="shared" si="746"/>
        <v>1</v>
      </c>
      <c r="J7968" s="102">
        <f t="shared" si="747"/>
        <v>3.8016896398399285E-4</v>
      </c>
      <c r="K7968" s="102">
        <f t="shared" si="748"/>
        <v>3.6144605817074811E-3</v>
      </c>
      <c r="L7968" s="96">
        <f t="shared" si="749"/>
        <v>3.4199999999999999E-3</v>
      </c>
    </row>
    <row r="7969" spans="1:12" ht="13.95" customHeight="1" x14ac:dyDescent="0.3">
      <c r="A7969" s="94">
        <v>44773</v>
      </c>
      <c r="B7969" s="57" t="s">
        <v>405</v>
      </c>
      <c r="C7969" s="57" t="s">
        <v>114</v>
      </c>
      <c r="D7969" s="19" t="str">
        <f t="shared" si="744"/>
        <v>Defensives</v>
      </c>
      <c r="E7969" s="19" t="str">
        <f t="shared" si="745"/>
        <v>Defensives</v>
      </c>
      <c r="F7969" s="100">
        <v>3.47E-3</v>
      </c>
      <c r="G7969" s="101">
        <v>10.170999999999999</v>
      </c>
      <c r="H7969" s="98">
        <v>9.7240000000000007E-2</v>
      </c>
      <c r="I7969" s="20">
        <f t="shared" si="746"/>
        <v>1</v>
      </c>
      <c r="J7969" s="102">
        <f t="shared" si="747"/>
        <v>3.4116606036771214E-4</v>
      </c>
      <c r="K7969" s="102">
        <f t="shared" si="748"/>
        <v>3.5084950675412598E-3</v>
      </c>
      <c r="L7969" s="96">
        <f t="shared" si="749"/>
        <v>3.47E-3</v>
      </c>
    </row>
    <row r="7970" spans="1:12" ht="13.95" customHeight="1" x14ac:dyDescent="0.3">
      <c r="A7970" s="94">
        <v>44804</v>
      </c>
      <c r="B7970" s="57" t="s">
        <v>405</v>
      </c>
      <c r="C7970" s="57" t="s">
        <v>114</v>
      </c>
      <c r="D7970" s="19" t="str">
        <f t="shared" si="744"/>
        <v>Defensives</v>
      </c>
      <c r="E7970" s="19" t="str">
        <f t="shared" si="745"/>
        <v>Defensives</v>
      </c>
      <c r="F7970" s="100">
        <v>3.5500000000000002E-3</v>
      </c>
      <c r="G7970" s="101">
        <v>11.113</v>
      </c>
      <c r="H7970" s="98">
        <v>9.425E-2</v>
      </c>
      <c r="I7970" s="20">
        <f t="shared" si="746"/>
        <v>1</v>
      </c>
      <c r="J7970" s="102">
        <f t="shared" si="747"/>
        <v>3.1944569423198062E-4</v>
      </c>
      <c r="K7970" s="102">
        <f t="shared" si="748"/>
        <v>3.3893442358830833E-3</v>
      </c>
      <c r="L7970" s="96">
        <f t="shared" si="749"/>
        <v>3.5500000000000002E-3</v>
      </c>
    </row>
    <row r="7971" spans="1:12" ht="13.95" customHeight="1" x14ac:dyDescent="0.3">
      <c r="A7971" s="94">
        <v>44834</v>
      </c>
      <c r="B7971" s="57" t="s">
        <v>405</v>
      </c>
      <c r="C7971" s="57" t="s">
        <v>114</v>
      </c>
      <c r="D7971" s="19" t="str">
        <f t="shared" si="744"/>
        <v>Defensives</v>
      </c>
      <c r="E7971" s="19" t="str">
        <f t="shared" si="745"/>
        <v>Defensives</v>
      </c>
      <c r="F7971" s="100">
        <v>3.0200000000000001E-3</v>
      </c>
      <c r="G7971" s="101">
        <v>10.384</v>
      </c>
      <c r="H7971" s="98">
        <v>9.128E-2</v>
      </c>
      <c r="I7971" s="20">
        <f t="shared" si="746"/>
        <v>1</v>
      </c>
      <c r="J7971" s="102">
        <f t="shared" si="747"/>
        <v>2.9083204930662561E-4</v>
      </c>
      <c r="K7971" s="102">
        <f t="shared" si="748"/>
        <v>3.1861530379779317E-3</v>
      </c>
      <c r="L7971" s="96">
        <f t="shared" si="749"/>
        <v>3.0200000000000001E-3</v>
      </c>
    </row>
    <row r="7972" spans="1:12" ht="13.95" customHeight="1" x14ac:dyDescent="0.3">
      <c r="A7972" s="94">
        <v>44865</v>
      </c>
      <c r="B7972" s="57" t="s">
        <v>405</v>
      </c>
      <c r="C7972" s="57" t="s">
        <v>114</v>
      </c>
      <c r="D7972" s="19" t="str">
        <f t="shared" si="744"/>
        <v>Defensives</v>
      </c>
      <c r="E7972" s="19" t="str">
        <f t="shared" si="745"/>
        <v>Defensives</v>
      </c>
      <c r="F7972" s="100">
        <v>3.0999999999999999E-3</v>
      </c>
      <c r="G7972" s="101">
        <v>11.154</v>
      </c>
      <c r="H7972" s="98">
        <v>8.6790000000000006E-2</v>
      </c>
      <c r="I7972" s="20">
        <f t="shared" si="746"/>
        <v>1</v>
      </c>
      <c r="J7972" s="102">
        <f t="shared" si="747"/>
        <v>2.7792720100412407E-4</v>
      </c>
      <c r="K7972" s="102">
        <f t="shared" si="748"/>
        <v>3.20229520686858E-3</v>
      </c>
      <c r="L7972" s="96">
        <f t="shared" si="749"/>
        <v>3.0999999999999999E-3</v>
      </c>
    </row>
    <row r="7973" spans="1:12" ht="13.95" customHeight="1" x14ac:dyDescent="0.3">
      <c r="A7973" s="94">
        <v>44895</v>
      </c>
      <c r="B7973" s="57" t="s">
        <v>405</v>
      </c>
      <c r="C7973" s="57" t="s">
        <v>114</v>
      </c>
      <c r="D7973" s="19" t="str">
        <f t="shared" si="744"/>
        <v>Defensives</v>
      </c>
      <c r="E7973" s="19" t="str">
        <f t="shared" si="745"/>
        <v>Defensives</v>
      </c>
      <c r="F7973" s="100">
        <v>3.0599999999999998E-3</v>
      </c>
      <c r="G7973" s="101">
        <v>10.813000000000001</v>
      </c>
      <c r="H7973" s="98">
        <v>8.9760000000000006E-2</v>
      </c>
      <c r="I7973" s="20">
        <f t="shared" si="746"/>
        <v>1</v>
      </c>
      <c r="J7973" s="102">
        <f t="shared" si="747"/>
        <v>2.8299269397946914E-4</v>
      </c>
      <c r="K7973" s="102">
        <f t="shared" si="748"/>
        <v>3.152770654851483E-3</v>
      </c>
      <c r="L7973" s="96">
        <f t="shared" si="749"/>
        <v>3.0599999999999998E-3</v>
      </c>
    </row>
    <row r="7974" spans="1:12" ht="13.95" customHeight="1" x14ac:dyDescent="0.3">
      <c r="A7974" s="94">
        <v>43069</v>
      </c>
      <c r="B7974" s="57" t="s">
        <v>289</v>
      </c>
      <c r="C7974" s="57" t="s">
        <v>122</v>
      </c>
      <c r="D7974" s="19" t="str">
        <f t="shared" si="744"/>
        <v>Commodities</v>
      </c>
      <c r="E7974" s="19" t="str">
        <f t="shared" si="745"/>
        <v>Commodities</v>
      </c>
      <c r="F7974" s="100">
        <v>6.9999999999999993E-3</v>
      </c>
      <c r="G7974" s="101">
        <v>10.119999999999999</v>
      </c>
      <c r="H7974" s="98">
        <v>0.17360999999999999</v>
      </c>
      <c r="I7974" s="20">
        <f t="shared" si="746"/>
        <v>1</v>
      </c>
      <c r="J7974" s="102">
        <f t="shared" si="747"/>
        <v>6.9169960474308302E-4</v>
      </c>
      <c r="K7974" s="102">
        <f t="shared" si="748"/>
        <v>3.9842152222975815E-3</v>
      </c>
      <c r="L7974" s="96">
        <f t="shared" si="749"/>
        <v>6.9999999999999993E-3</v>
      </c>
    </row>
    <row r="7975" spans="1:12" ht="13.95" customHeight="1" x14ac:dyDescent="0.3">
      <c r="A7975" s="94">
        <v>43100</v>
      </c>
      <c r="B7975" s="57" t="s">
        <v>289</v>
      </c>
      <c r="C7975" s="57" t="s">
        <v>122</v>
      </c>
      <c r="D7975" s="19" t="str">
        <f t="shared" si="744"/>
        <v>Commodities</v>
      </c>
      <c r="E7975" s="19" t="str">
        <f t="shared" si="745"/>
        <v>Commodities</v>
      </c>
      <c r="F7975" s="100">
        <v>6.7900000000000009E-3</v>
      </c>
      <c r="G7975" s="101">
        <v>10.164</v>
      </c>
      <c r="H7975" s="98">
        <v>0.17978</v>
      </c>
      <c r="I7975" s="20">
        <f t="shared" si="746"/>
        <v>1</v>
      </c>
      <c r="J7975" s="102">
        <f t="shared" si="747"/>
        <v>6.6804407713498635E-4</v>
      </c>
      <c r="K7975" s="102">
        <f t="shared" si="748"/>
        <v>3.7158976367503969E-3</v>
      </c>
      <c r="L7975" s="96">
        <f t="shared" si="749"/>
        <v>6.7900000000000009E-3</v>
      </c>
    </row>
    <row r="7976" spans="1:12" ht="13.95" customHeight="1" x14ac:dyDescent="0.3">
      <c r="A7976" s="94">
        <v>43131</v>
      </c>
      <c r="B7976" s="57" t="s">
        <v>289</v>
      </c>
      <c r="C7976" s="57" t="s">
        <v>122</v>
      </c>
      <c r="D7976" s="19" t="str">
        <f t="shared" si="744"/>
        <v>Commodities</v>
      </c>
      <c r="E7976" s="19" t="str">
        <f t="shared" si="745"/>
        <v>Commodities</v>
      </c>
      <c r="F7976" s="100">
        <v>6.9300000000000004E-3</v>
      </c>
      <c r="G7976" s="101">
        <v>10.367000000000001</v>
      </c>
      <c r="H7976" s="98">
        <v>0.19273000000000001</v>
      </c>
      <c r="I7976" s="20">
        <f t="shared" si="746"/>
        <v>1</v>
      </c>
      <c r="J7976" s="102">
        <f t="shared" si="747"/>
        <v>6.6846725185685347E-4</v>
      </c>
      <c r="K7976" s="102">
        <f t="shared" si="748"/>
        <v>3.4684130745439392E-3</v>
      </c>
      <c r="L7976" s="96">
        <f t="shared" si="749"/>
        <v>6.9300000000000004E-3</v>
      </c>
    </row>
    <row r="7977" spans="1:12" ht="13.95" customHeight="1" x14ac:dyDescent="0.3">
      <c r="A7977" s="94">
        <v>43159</v>
      </c>
      <c r="B7977" s="57" t="s">
        <v>289</v>
      </c>
      <c r="C7977" s="57" t="s">
        <v>122</v>
      </c>
      <c r="D7977" s="19" t="str">
        <f t="shared" si="744"/>
        <v>Commodities</v>
      </c>
      <c r="E7977" s="19" t="str">
        <f t="shared" si="745"/>
        <v>Commodities</v>
      </c>
      <c r="F7977" s="100">
        <v>7.0599999999999986E-3</v>
      </c>
      <c r="G7977" s="101">
        <v>10.38</v>
      </c>
      <c r="H7977" s="98">
        <v>0.19536000000000001</v>
      </c>
      <c r="I7977" s="20">
        <f t="shared" si="746"/>
        <v>1</v>
      </c>
      <c r="J7977" s="102">
        <f t="shared" si="747"/>
        <v>6.8015414258188801E-4</v>
      </c>
      <c r="K7977" s="102">
        <f t="shared" si="748"/>
        <v>3.481542498883538E-3</v>
      </c>
      <c r="L7977" s="96">
        <f t="shared" si="749"/>
        <v>7.0599999999999986E-3</v>
      </c>
    </row>
    <row r="7978" spans="1:12" ht="13.95" customHeight="1" x14ac:dyDescent="0.3">
      <c r="A7978" s="94">
        <v>43190</v>
      </c>
      <c r="B7978" s="57" t="s">
        <v>289</v>
      </c>
      <c r="C7978" s="57" t="s">
        <v>122</v>
      </c>
      <c r="D7978" s="19" t="str">
        <f t="shared" si="744"/>
        <v>Commodities</v>
      </c>
      <c r="E7978" s="19" t="str">
        <f t="shared" si="745"/>
        <v>Commodities</v>
      </c>
      <c r="F7978" s="100">
        <v>1.125E-2</v>
      </c>
      <c r="G7978" s="101">
        <v>15.595000000000001</v>
      </c>
      <c r="H7978" s="98">
        <v>0.19366</v>
      </c>
      <c r="I7978" s="20">
        <f t="shared" si="746"/>
        <v>1</v>
      </c>
      <c r="J7978" s="102">
        <f t="shared" si="747"/>
        <v>7.2138505931388264E-4</v>
      </c>
      <c r="K7978" s="102">
        <f t="shared" si="748"/>
        <v>3.7250080518118488E-3</v>
      </c>
      <c r="L7978" s="96">
        <f t="shared" si="749"/>
        <v>1.125E-2</v>
      </c>
    </row>
    <row r="7979" spans="1:12" ht="13.95" customHeight="1" x14ac:dyDescent="0.3">
      <c r="A7979" s="94">
        <v>43220</v>
      </c>
      <c r="B7979" s="57" t="s">
        <v>289</v>
      </c>
      <c r="C7979" s="57" t="s">
        <v>122</v>
      </c>
      <c r="D7979" s="19" t="str">
        <f t="shared" si="744"/>
        <v>Commodities</v>
      </c>
      <c r="E7979" s="19" t="str">
        <f t="shared" si="745"/>
        <v>Commodities</v>
      </c>
      <c r="F7979" s="100">
        <v>1.431E-2</v>
      </c>
      <c r="G7979" s="101">
        <v>15.446999999999999</v>
      </c>
      <c r="H7979" s="98">
        <v>0.22993</v>
      </c>
      <c r="I7979" s="20">
        <f t="shared" si="746"/>
        <v>1</v>
      </c>
      <c r="J7979" s="102">
        <f t="shared" si="747"/>
        <v>9.2639347446106047E-4</v>
      </c>
      <c r="K7979" s="102">
        <f t="shared" si="748"/>
        <v>4.029023939725397E-3</v>
      </c>
      <c r="L7979" s="96">
        <f t="shared" si="749"/>
        <v>1.431E-2</v>
      </c>
    </row>
    <row r="7980" spans="1:12" ht="13.95" customHeight="1" x14ac:dyDescent="0.3">
      <c r="A7980" s="94">
        <v>43251</v>
      </c>
      <c r="B7980" s="57" t="s">
        <v>289</v>
      </c>
      <c r="C7980" s="57" t="s">
        <v>122</v>
      </c>
      <c r="D7980" s="19" t="str">
        <f t="shared" si="744"/>
        <v>Commodities</v>
      </c>
      <c r="E7980" s="19" t="str">
        <f t="shared" si="745"/>
        <v>Commodities</v>
      </c>
      <c r="F7980" s="100">
        <v>1.6230000000000001E-2</v>
      </c>
      <c r="G7980" s="101">
        <v>13.542</v>
      </c>
      <c r="H7980" s="98">
        <v>0.27429999999999999</v>
      </c>
      <c r="I7980" s="20">
        <f t="shared" si="746"/>
        <v>1</v>
      </c>
      <c r="J7980" s="102">
        <f t="shared" si="747"/>
        <v>1.1984935755427559E-3</v>
      </c>
      <c r="K7980" s="102">
        <f t="shared" si="748"/>
        <v>4.3692802608193805E-3</v>
      </c>
      <c r="L7980" s="96">
        <f t="shared" si="749"/>
        <v>1.6230000000000001E-2</v>
      </c>
    </row>
    <row r="7981" spans="1:12" ht="13.95" customHeight="1" x14ac:dyDescent="0.3">
      <c r="A7981" s="94">
        <v>43281</v>
      </c>
      <c r="B7981" s="57" t="s">
        <v>289</v>
      </c>
      <c r="C7981" s="57" t="s">
        <v>122</v>
      </c>
      <c r="D7981" s="19" t="str">
        <f t="shared" si="744"/>
        <v>Commodities</v>
      </c>
      <c r="E7981" s="19" t="str">
        <f t="shared" si="745"/>
        <v>Commodities</v>
      </c>
      <c r="F7981" s="100">
        <v>1.728E-2</v>
      </c>
      <c r="G7981" s="101">
        <v>13.481</v>
      </c>
      <c r="H7981" s="98">
        <v>0.28343000000000002</v>
      </c>
      <c r="I7981" s="20">
        <f t="shared" si="746"/>
        <v>1</v>
      </c>
      <c r="J7981" s="102">
        <f t="shared" si="747"/>
        <v>1.2818040204732586E-3</v>
      </c>
      <c r="K7981" s="102">
        <f t="shared" si="748"/>
        <v>4.5224712291333262E-3</v>
      </c>
      <c r="L7981" s="96">
        <f t="shared" si="749"/>
        <v>1.728E-2</v>
      </c>
    </row>
    <row r="7982" spans="1:12" ht="13.95" customHeight="1" x14ac:dyDescent="0.3">
      <c r="A7982" s="94">
        <v>43312</v>
      </c>
      <c r="B7982" s="57" t="s">
        <v>289</v>
      </c>
      <c r="C7982" s="57" t="s">
        <v>122</v>
      </c>
      <c r="D7982" s="19" t="str">
        <f t="shared" si="744"/>
        <v>Commodities</v>
      </c>
      <c r="E7982" s="19" t="str">
        <f t="shared" si="745"/>
        <v>Commodities</v>
      </c>
      <c r="F7982" s="100">
        <v>1.5882E-2</v>
      </c>
      <c r="G7982" s="101">
        <v>13.109</v>
      </c>
      <c r="H7982" s="98">
        <v>0.28145999999999999</v>
      </c>
      <c r="I7982" s="20">
        <f t="shared" si="746"/>
        <v>1</v>
      </c>
      <c r="J7982" s="102">
        <f t="shared" si="747"/>
        <v>1.2115340605690747E-3</v>
      </c>
      <c r="K7982" s="102">
        <f t="shared" si="748"/>
        <v>4.3044626610142644E-3</v>
      </c>
      <c r="L7982" s="96">
        <f t="shared" si="749"/>
        <v>1.5882E-2</v>
      </c>
    </row>
    <row r="7983" spans="1:12" ht="13.95" customHeight="1" x14ac:dyDescent="0.3">
      <c r="A7983" s="94">
        <v>43343</v>
      </c>
      <c r="B7983" s="57" t="s">
        <v>289</v>
      </c>
      <c r="C7983" s="57" t="s">
        <v>122</v>
      </c>
      <c r="D7983" s="19" t="str">
        <f t="shared" si="744"/>
        <v>Commodities</v>
      </c>
      <c r="E7983" s="19" t="str">
        <f t="shared" si="745"/>
        <v>Commodities</v>
      </c>
      <c r="F7983" s="100">
        <v>1.7439E-2</v>
      </c>
      <c r="G7983" s="101">
        <v>13.307</v>
      </c>
      <c r="H7983" s="98">
        <v>0.27339000000000002</v>
      </c>
      <c r="I7983" s="20">
        <f t="shared" si="746"/>
        <v>1</v>
      </c>
      <c r="J7983" s="102">
        <f t="shared" si="747"/>
        <v>1.310513263695799E-3</v>
      </c>
      <c r="K7983" s="102">
        <f t="shared" si="748"/>
        <v>4.7935669325717802E-3</v>
      </c>
      <c r="L7983" s="96">
        <f t="shared" si="749"/>
        <v>1.7439E-2</v>
      </c>
    </row>
    <row r="7984" spans="1:12" ht="13.95" customHeight="1" x14ac:dyDescent="0.3">
      <c r="A7984" s="94">
        <v>43373</v>
      </c>
      <c r="B7984" s="57" t="s">
        <v>289</v>
      </c>
      <c r="C7984" s="57" t="s">
        <v>122</v>
      </c>
      <c r="D7984" s="19" t="str">
        <f t="shared" si="744"/>
        <v>Commodities</v>
      </c>
      <c r="E7984" s="19" t="str">
        <f t="shared" si="745"/>
        <v>Commodities</v>
      </c>
      <c r="F7984" s="100">
        <v>1.7153000000000002E-2</v>
      </c>
      <c r="G7984" s="101">
        <v>14.65</v>
      </c>
      <c r="H7984" s="98">
        <v>0.27472000000000002</v>
      </c>
      <c r="I7984" s="20">
        <f t="shared" si="746"/>
        <v>1</v>
      </c>
      <c r="J7984" s="102">
        <f t="shared" si="747"/>
        <v>1.1708532423208191E-3</v>
      </c>
      <c r="K7984" s="102">
        <f t="shared" si="748"/>
        <v>4.2619876322103198E-3</v>
      </c>
      <c r="L7984" s="96">
        <f t="shared" si="749"/>
        <v>1.7153000000000002E-2</v>
      </c>
    </row>
    <row r="7985" spans="1:12" ht="13.95" customHeight="1" x14ac:dyDescent="0.3">
      <c r="A7985" s="94">
        <v>43404</v>
      </c>
      <c r="B7985" s="57" t="s">
        <v>289</v>
      </c>
      <c r="C7985" s="57" t="s">
        <v>122</v>
      </c>
      <c r="D7985" s="19" t="str">
        <f t="shared" si="744"/>
        <v>Commodities</v>
      </c>
      <c r="E7985" s="19" t="str">
        <f t="shared" si="745"/>
        <v>Commodities</v>
      </c>
      <c r="F7985" s="100">
        <v>1.2262E-2</v>
      </c>
      <c r="G7985" s="101">
        <v>8.76</v>
      </c>
      <c r="H7985" s="98">
        <v>0.34928999999999999</v>
      </c>
      <c r="I7985" s="20">
        <f t="shared" si="746"/>
        <v>1</v>
      </c>
      <c r="J7985" s="102">
        <f t="shared" si="747"/>
        <v>1.3997716894977169E-3</v>
      </c>
      <c r="K7985" s="102">
        <f t="shared" si="748"/>
        <v>4.0074771379017922E-3</v>
      </c>
      <c r="L7985" s="96">
        <f t="shared" si="749"/>
        <v>1.2262E-2</v>
      </c>
    </row>
    <row r="7986" spans="1:12" ht="13.95" customHeight="1" x14ac:dyDescent="0.3">
      <c r="A7986" s="94">
        <v>43434</v>
      </c>
      <c r="B7986" s="57" t="s">
        <v>289</v>
      </c>
      <c r="C7986" s="57" t="s">
        <v>122</v>
      </c>
      <c r="D7986" s="19" t="str">
        <f t="shared" si="744"/>
        <v>Commodities</v>
      </c>
      <c r="E7986" s="19" t="str">
        <f t="shared" si="745"/>
        <v>Commodities</v>
      </c>
      <c r="F7986" s="100">
        <v>1.2962E-2</v>
      </c>
      <c r="G7986" s="101">
        <v>11.67</v>
      </c>
      <c r="H7986" s="98">
        <v>0.30906</v>
      </c>
      <c r="I7986" s="20">
        <f t="shared" si="746"/>
        <v>1</v>
      </c>
      <c r="J7986" s="102">
        <f t="shared" si="747"/>
        <v>1.1107112253641816E-3</v>
      </c>
      <c r="K7986" s="102">
        <f t="shared" si="748"/>
        <v>3.5938368775130449E-3</v>
      </c>
      <c r="L7986" s="96">
        <f t="shared" si="749"/>
        <v>1.2962E-2</v>
      </c>
    </row>
    <row r="7987" spans="1:12" ht="13.95" customHeight="1" x14ac:dyDescent="0.3">
      <c r="A7987" s="94">
        <v>43465</v>
      </c>
      <c r="B7987" s="57" t="s">
        <v>289</v>
      </c>
      <c r="C7987" s="57" t="s">
        <v>122</v>
      </c>
      <c r="D7987" s="19" t="str">
        <f t="shared" si="744"/>
        <v>Commodities</v>
      </c>
      <c r="E7987" s="19" t="str">
        <f t="shared" si="745"/>
        <v>Commodities</v>
      </c>
      <c r="F7987" s="100">
        <v>1.239E-2</v>
      </c>
      <c r="G7987" s="101">
        <v>7.3769999999999998</v>
      </c>
      <c r="H7987" s="98">
        <v>0.40603</v>
      </c>
      <c r="I7987" s="20">
        <f t="shared" si="746"/>
        <v>1</v>
      </c>
      <c r="J7987" s="102">
        <f t="shared" si="747"/>
        <v>1.6795445302968687E-3</v>
      </c>
      <c r="K7987" s="102">
        <f t="shared" si="748"/>
        <v>4.1365035349527589E-3</v>
      </c>
      <c r="L7987" s="96">
        <f t="shared" si="749"/>
        <v>1.239E-2</v>
      </c>
    </row>
    <row r="7988" spans="1:12" ht="13.95" customHeight="1" x14ac:dyDescent="0.3">
      <c r="A7988" s="94">
        <v>43496</v>
      </c>
      <c r="B7988" s="57" t="s">
        <v>289</v>
      </c>
      <c r="C7988" s="57" t="s">
        <v>122</v>
      </c>
      <c r="D7988" s="19" t="str">
        <f t="shared" si="744"/>
        <v>Commodities</v>
      </c>
      <c r="E7988" s="19" t="str">
        <f t="shared" si="745"/>
        <v>Commodities</v>
      </c>
      <c r="F7988" s="100">
        <v>1.6829E-2</v>
      </c>
      <c r="G7988" s="101">
        <v>8.2370000000000001</v>
      </c>
      <c r="H7988" s="98">
        <v>0.32524999999999998</v>
      </c>
      <c r="I7988" s="20">
        <f t="shared" si="746"/>
        <v>1</v>
      </c>
      <c r="J7988" s="102">
        <f t="shared" si="747"/>
        <v>2.0430982153696736E-3</v>
      </c>
      <c r="K7988" s="102">
        <f t="shared" si="748"/>
        <v>6.281624028807606E-3</v>
      </c>
      <c r="L7988" s="96">
        <f t="shared" si="749"/>
        <v>1.6829E-2</v>
      </c>
    </row>
    <row r="7989" spans="1:12" ht="13.95" customHeight="1" x14ac:dyDescent="0.3">
      <c r="A7989" s="94">
        <v>43524</v>
      </c>
      <c r="B7989" s="57" t="s">
        <v>289</v>
      </c>
      <c r="C7989" s="57" t="s">
        <v>122</v>
      </c>
      <c r="D7989" s="19" t="str">
        <f t="shared" si="744"/>
        <v>Commodities</v>
      </c>
      <c r="E7989" s="19" t="str">
        <f t="shared" si="745"/>
        <v>Commodities</v>
      </c>
      <c r="F7989" s="100">
        <v>1.7891000000000001E-2</v>
      </c>
      <c r="G7989" s="101">
        <v>8.25</v>
      </c>
      <c r="H7989" s="98">
        <v>0.34527999999999998</v>
      </c>
      <c r="I7989" s="20">
        <f t="shared" si="746"/>
        <v>1</v>
      </c>
      <c r="J7989" s="102">
        <f t="shared" si="747"/>
        <v>2.1686060606060605E-3</v>
      </c>
      <c r="K7989" s="102">
        <f t="shared" si="748"/>
        <v>6.2807172746931787E-3</v>
      </c>
      <c r="L7989" s="96">
        <f t="shared" si="749"/>
        <v>1.7891000000000001E-2</v>
      </c>
    </row>
    <row r="7990" spans="1:12" ht="13.95" customHeight="1" x14ac:dyDescent="0.3">
      <c r="A7990" s="94">
        <v>43555</v>
      </c>
      <c r="B7990" s="57" t="s">
        <v>289</v>
      </c>
      <c r="C7990" s="57" t="s">
        <v>122</v>
      </c>
      <c r="D7990" s="19" t="str">
        <f t="shared" si="744"/>
        <v>Commodities</v>
      </c>
      <c r="E7990" s="19" t="str">
        <f t="shared" si="745"/>
        <v>Commodities</v>
      </c>
      <c r="F7990" s="100">
        <v>1.7520999999999998E-2</v>
      </c>
      <c r="G7990" s="101">
        <v>8.3409999999999993</v>
      </c>
      <c r="H7990" s="98">
        <v>0.33688000000000001</v>
      </c>
      <c r="I7990" s="20">
        <f t="shared" si="746"/>
        <v>1</v>
      </c>
      <c r="J7990" s="102">
        <f t="shared" si="747"/>
        <v>2.1005874595372257E-3</v>
      </c>
      <c r="K7990" s="102">
        <f t="shared" si="748"/>
        <v>6.2354175360283355E-3</v>
      </c>
      <c r="L7990" s="96">
        <f t="shared" si="749"/>
        <v>1.7520999999999998E-2</v>
      </c>
    </row>
    <row r="7991" spans="1:12" ht="13.95" customHeight="1" x14ac:dyDescent="0.3">
      <c r="A7991" s="94">
        <v>43585</v>
      </c>
      <c r="B7991" s="57" t="s">
        <v>289</v>
      </c>
      <c r="C7991" s="57" t="s">
        <v>122</v>
      </c>
      <c r="D7991" s="19" t="str">
        <f t="shared" si="744"/>
        <v>Commodities</v>
      </c>
      <c r="E7991" s="19" t="str">
        <f t="shared" si="745"/>
        <v>Commodities</v>
      </c>
      <c r="F7991" s="100">
        <v>1.5223E-2</v>
      </c>
      <c r="G7991" s="101">
        <v>7.0490000000000004</v>
      </c>
      <c r="H7991" s="98">
        <v>0.32845999999999997</v>
      </c>
      <c r="I7991" s="20">
        <f t="shared" si="746"/>
        <v>1</v>
      </c>
      <c r="J7991" s="102">
        <f t="shared" si="747"/>
        <v>2.1595971059724783E-3</v>
      </c>
      <c r="K7991" s="102">
        <f t="shared" si="748"/>
        <v>6.5749165985888036E-3</v>
      </c>
      <c r="L7991" s="96">
        <f t="shared" si="749"/>
        <v>1.5223E-2</v>
      </c>
    </row>
    <row r="7992" spans="1:12" ht="13.95" customHeight="1" x14ac:dyDescent="0.3">
      <c r="A7992" s="94">
        <v>43616</v>
      </c>
      <c r="B7992" s="57" t="s">
        <v>289</v>
      </c>
      <c r="C7992" s="57" t="s">
        <v>122</v>
      </c>
      <c r="D7992" s="19" t="str">
        <f t="shared" si="744"/>
        <v>Commodities</v>
      </c>
      <c r="E7992" s="19" t="str">
        <f t="shared" si="745"/>
        <v>Commodities</v>
      </c>
      <c r="F7992" s="100">
        <v>1.5017000000000001E-2</v>
      </c>
      <c r="G7992" s="101">
        <v>6.0419999999999998</v>
      </c>
      <c r="H7992" s="98">
        <v>0.31240000000000001</v>
      </c>
      <c r="I7992" s="20">
        <f t="shared" si="746"/>
        <v>1</v>
      </c>
      <c r="J7992" s="102">
        <f t="shared" si="747"/>
        <v>2.4854352863290302E-3</v>
      </c>
      <c r="K7992" s="102">
        <f t="shared" si="748"/>
        <v>7.9559388166742327E-3</v>
      </c>
      <c r="L7992" s="96">
        <f t="shared" si="749"/>
        <v>1.5017000000000001E-2</v>
      </c>
    </row>
    <row r="7993" spans="1:12" ht="13.95" customHeight="1" x14ac:dyDescent="0.3">
      <c r="A7993" s="94">
        <v>43646</v>
      </c>
      <c r="B7993" s="57" t="s">
        <v>289</v>
      </c>
      <c r="C7993" s="57" t="s">
        <v>122</v>
      </c>
      <c r="D7993" s="19" t="str">
        <f t="shared" si="744"/>
        <v>Commodities</v>
      </c>
      <c r="E7993" s="19" t="str">
        <f t="shared" si="745"/>
        <v>Commodities</v>
      </c>
      <c r="F7993" s="100">
        <v>1.4796999999999999E-2</v>
      </c>
      <c r="G7993" s="101">
        <v>9.0259999999999998</v>
      </c>
      <c r="H7993" s="98">
        <v>0.20949999999999999</v>
      </c>
      <c r="I7993" s="20">
        <f t="shared" si="746"/>
        <v>1</v>
      </c>
      <c r="J7993" s="102">
        <f t="shared" si="747"/>
        <v>1.63937513848881E-3</v>
      </c>
      <c r="K7993" s="102">
        <f t="shared" si="748"/>
        <v>7.8251796586578052E-3</v>
      </c>
      <c r="L7993" s="96">
        <f t="shared" si="749"/>
        <v>1.4796999999999999E-2</v>
      </c>
    </row>
    <row r="7994" spans="1:12" ht="13.95" customHeight="1" x14ac:dyDescent="0.3">
      <c r="A7994" s="94">
        <v>43677</v>
      </c>
      <c r="B7994" s="57" t="s">
        <v>289</v>
      </c>
      <c r="C7994" s="57" t="s">
        <v>122</v>
      </c>
      <c r="D7994" s="19" t="str">
        <f t="shared" si="744"/>
        <v>Commodities</v>
      </c>
      <c r="E7994" s="19" t="str">
        <f t="shared" si="745"/>
        <v>Commodities</v>
      </c>
      <c r="F7994" s="100">
        <v>1.3643000000000001E-2</v>
      </c>
      <c r="G7994" s="101">
        <v>9.8800000000000008</v>
      </c>
      <c r="H7994" s="98">
        <v>0.19553000000000001</v>
      </c>
      <c r="I7994" s="20">
        <f t="shared" si="746"/>
        <v>1</v>
      </c>
      <c r="J7994" s="102">
        <f t="shared" si="747"/>
        <v>1.3808704453441296E-3</v>
      </c>
      <c r="K7994" s="102">
        <f t="shared" si="748"/>
        <v>7.0621922229025186E-3</v>
      </c>
      <c r="L7994" s="96">
        <f t="shared" si="749"/>
        <v>1.3643000000000001E-2</v>
      </c>
    </row>
    <row r="7995" spans="1:12" ht="13.95" customHeight="1" x14ac:dyDescent="0.3">
      <c r="A7995" s="94">
        <v>43708</v>
      </c>
      <c r="B7995" s="57" t="s">
        <v>289</v>
      </c>
      <c r="C7995" s="57" t="s">
        <v>122</v>
      </c>
      <c r="D7995" s="19" t="str">
        <f t="shared" si="744"/>
        <v>Commodities</v>
      </c>
      <c r="E7995" s="19" t="str">
        <f t="shared" si="745"/>
        <v>Commodities</v>
      </c>
      <c r="F7995" s="100">
        <v>1.2073E-2</v>
      </c>
      <c r="G7995" s="101">
        <v>8.7569999999999997</v>
      </c>
      <c r="H7995" s="98">
        <v>0.14074</v>
      </c>
      <c r="I7995" s="20">
        <f t="shared" si="746"/>
        <v>1</v>
      </c>
      <c r="J7995" s="102">
        <f t="shared" si="747"/>
        <v>1.3786684937764076E-3</v>
      </c>
      <c r="K7995" s="102">
        <f t="shared" si="748"/>
        <v>9.795854012906122E-3</v>
      </c>
      <c r="L7995" s="96">
        <f t="shared" si="749"/>
        <v>1.2073E-2</v>
      </c>
    </row>
    <row r="7996" spans="1:12" ht="13.95" customHeight="1" x14ac:dyDescent="0.3">
      <c r="A7996" s="94">
        <v>43738</v>
      </c>
      <c r="B7996" s="57" t="s">
        <v>289</v>
      </c>
      <c r="C7996" s="57" t="s">
        <v>122</v>
      </c>
      <c r="D7996" s="19" t="str">
        <f t="shared" si="744"/>
        <v>Commodities</v>
      </c>
      <c r="E7996" s="19" t="str">
        <f t="shared" si="745"/>
        <v>Commodities</v>
      </c>
      <c r="F7996" s="100">
        <v>1.3499000000000001E-2</v>
      </c>
      <c r="G7996" s="101">
        <v>23.51</v>
      </c>
      <c r="H7996" s="98">
        <v>0.10705000000000001</v>
      </c>
      <c r="I7996" s="20">
        <f t="shared" si="746"/>
        <v>1</v>
      </c>
      <c r="J7996" s="102">
        <f t="shared" si="747"/>
        <v>5.7418119948957893E-4</v>
      </c>
      <c r="K7996" s="102">
        <f t="shared" si="748"/>
        <v>5.3636730452085836E-3</v>
      </c>
      <c r="L7996" s="96">
        <f t="shared" si="749"/>
        <v>1.3499000000000001E-2</v>
      </c>
    </row>
    <row r="7997" spans="1:12" ht="13.95" customHeight="1" x14ac:dyDescent="0.3">
      <c r="A7997" s="94">
        <v>43769</v>
      </c>
      <c r="B7997" s="57" t="s">
        <v>289</v>
      </c>
      <c r="C7997" s="57" t="s">
        <v>122</v>
      </c>
      <c r="D7997" s="19" t="str">
        <f t="shared" si="744"/>
        <v>Commodities</v>
      </c>
      <c r="E7997" s="19" t="str">
        <f t="shared" si="745"/>
        <v>Commodities</v>
      </c>
      <c r="F7997" s="100">
        <v>1.282E-2</v>
      </c>
      <c r="G7997" s="101">
        <v>22.495000000000001</v>
      </c>
      <c r="H7997" s="98">
        <v>0.11094999999999999</v>
      </c>
      <c r="I7997" s="20">
        <f t="shared" si="746"/>
        <v>1</v>
      </c>
      <c r="J7997" s="102">
        <f t="shared" si="747"/>
        <v>5.6990442320515667E-4</v>
      </c>
      <c r="K7997" s="102">
        <f t="shared" si="748"/>
        <v>5.1365878612452155E-3</v>
      </c>
      <c r="L7997" s="96">
        <f t="shared" si="749"/>
        <v>1.282E-2</v>
      </c>
    </row>
    <row r="7998" spans="1:12" ht="13.95" customHeight="1" x14ac:dyDescent="0.3">
      <c r="A7998" s="94">
        <v>43799</v>
      </c>
      <c r="B7998" s="57" t="s">
        <v>289</v>
      </c>
      <c r="C7998" s="57" t="s">
        <v>122</v>
      </c>
      <c r="D7998" s="19" t="str">
        <f t="shared" si="744"/>
        <v>Commodities</v>
      </c>
      <c r="E7998" s="19" t="str">
        <f t="shared" si="745"/>
        <v>Commodities</v>
      </c>
      <c r="F7998" s="100">
        <v>1.4968E-2</v>
      </c>
      <c r="G7998" s="101">
        <v>39.018000000000001</v>
      </c>
      <c r="H7998" s="98">
        <v>8.9920000000000014E-2</v>
      </c>
      <c r="I7998" s="20">
        <f t="shared" si="746"/>
        <v>1</v>
      </c>
      <c r="J7998" s="102">
        <f t="shared" si="747"/>
        <v>3.8361781741760214E-4</v>
      </c>
      <c r="K7998" s="102">
        <f t="shared" si="748"/>
        <v>4.2662123823131908E-3</v>
      </c>
      <c r="L7998" s="96">
        <f t="shared" si="749"/>
        <v>1.4968E-2</v>
      </c>
    </row>
    <row r="7999" spans="1:12" ht="13.95" customHeight="1" x14ac:dyDescent="0.3">
      <c r="A7999" s="94">
        <v>43830</v>
      </c>
      <c r="B7999" s="57" t="s">
        <v>289</v>
      </c>
      <c r="C7999" s="57" t="s">
        <v>122</v>
      </c>
      <c r="D7999" s="19" t="str">
        <f t="shared" si="744"/>
        <v>Commodities</v>
      </c>
      <c r="E7999" s="19" t="str">
        <f t="shared" si="745"/>
        <v>Commodities</v>
      </c>
      <c r="F7999" s="100">
        <v>1.4511E-2</v>
      </c>
      <c r="G7999" s="101">
        <v>34.390999999999998</v>
      </c>
      <c r="H7999" s="98">
        <v>0.10843</v>
      </c>
      <c r="I7999" s="20">
        <f t="shared" si="746"/>
        <v>1</v>
      </c>
      <c r="J7999" s="102">
        <f t="shared" si="747"/>
        <v>4.2194178709546102E-4</v>
      </c>
      <c r="K7999" s="102">
        <f t="shared" si="748"/>
        <v>3.8913749616845987E-3</v>
      </c>
      <c r="L7999" s="96">
        <f t="shared" si="749"/>
        <v>1.4511E-2</v>
      </c>
    </row>
    <row r="8000" spans="1:12" ht="13.95" customHeight="1" x14ac:dyDescent="0.3">
      <c r="A8000" s="94">
        <v>43861</v>
      </c>
      <c r="B8000" s="57" t="s">
        <v>289</v>
      </c>
      <c r="C8000" s="57" t="s">
        <v>122</v>
      </c>
      <c r="D8000" s="19" t="str">
        <f t="shared" si="744"/>
        <v>Commodities</v>
      </c>
      <c r="E8000" s="19" t="str">
        <f t="shared" si="745"/>
        <v>Commodities</v>
      </c>
      <c r="F8000" s="100">
        <v>1.4331999999999999E-2</v>
      </c>
      <c r="G8000" s="101">
        <v>33.302</v>
      </c>
      <c r="H8000" s="98">
        <v>0.11985</v>
      </c>
      <c r="I8000" s="20">
        <f t="shared" si="746"/>
        <v>1</v>
      </c>
      <c r="J8000" s="102">
        <f t="shared" si="747"/>
        <v>4.3036454267010989E-4</v>
      </c>
      <c r="K8000" s="102">
        <f t="shared" si="748"/>
        <v>3.5908597636221101E-3</v>
      </c>
      <c r="L8000" s="96">
        <f t="shared" si="749"/>
        <v>1.4331999999999999E-2</v>
      </c>
    </row>
    <row r="8001" spans="1:12" ht="13.95" customHeight="1" x14ac:dyDescent="0.3">
      <c r="A8001" s="94">
        <v>43890</v>
      </c>
      <c r="B8001" s="57" t="s">
        <v>289</v>
      </c>
      <c r="C8001" s="57" t="s">
        <v>122</v>
      </c>
      <c r="D8001" s="19" t="str">
        <f t="shared" si="744"/>
        <v>Commodities</v>
      </c>
      <c r="E8001" s="19" t="str">
        <f t="shared" si="745"/>
        <v>Commodities</v>
      </c>
      <c r="F8001" s="100">
        <v>1.5086E-2</v>
      </c>
      <c r="G8001" s="101">
        <v>30.282</v>
      </c>
      <c r="H8001" s="98">
        <v>0.12476</v>
      </c>
      <c r="I8001" s="20">
        <f t="shared" si="746"/>
        <v>1</v>
      </c>
      <c r="J8001" s="102">
        <f t="shared" si="747"/>
        <v>4.981837395152236E-4</v>
      </c>
      <c r="K8001" s="102">
        <f t="shared" si="748"/>
        <v>3.9931367386600164E-3</v>
      </c>
      <c r="L8001" s="96">
        <f t="shared" si="749"/>
        <v>1.5086E-2</v>
      </c>
    </row>
    <row r="8002" spans="1:12" ht="13.95" customHeight="1" x14ac:dyDescent="0.3">
      <c r="A8002" s="94">
        <v>43921</v>
      </c>
      <c r="B8002" s="57" t="s">
        <v>289</v>
      </c>
      <c r="C8002" s="57" t="s">
        <v>122</v>
      </c>
      <c r="D8002" s="19" t="str">
        <f t="shared" si="744"/>
        <v>Commodities</v>
      </c>
      <c r="E8002" s="19" t="str">
        <f t="shared" si="745"/>
        <v>Commodities</v>
      </c>
      <c r="F8002" s="100">
        <v>2.0244000000000002E-2</v>
      </c>
      <c r="G8002" s="101">
        <v>487.25200000000001</v>
      </c>
      <c r="H8002" s="98">
        <v>-9.4760000000000011E-2</v>
      </c>
      <c r="I8002" s="20">
        <f t="shared" si="746"/>
        <v>0</v>
      </c>
      <c r="J8002" s="102">
        <f t="shared" si="747"/>
        <v>0</v>
      </c>
      <c r="K8002" s="102">
        <f t="shared" si="748"/>
        <v>0</v>
      </c>
      <c r="L8002" s="96">
        <f t="shared" si="749"/>
        <v>0</v>
      </c>
    </row>
    <row r="8003" spans="1:12" ht="13.95" customHeight="1" x14ac:dyDescent="0.3">
      <c r="A8003" s="94">
        <v>43951</v>
      </c>
      <c r="B8003" s="57" t="s">
        <v>289</v>
      </c>
      <c r="C8003" s="57" t="s">
        <v>122</v>
      </c>
      <c r="D8003" s="19" t="str">
        <f t="shared" si="744"/>
        <v>Commodities</v>
      </c>
      <c r="E8003" s="19" t="str">
        <f t="shared" si="745"/>
        <v>Commodities</v>
      </c>
      <c r="F8003" s="100">
        <v>1.967E-2</v>
      </c>
      <c r="G8003" s="101">
        <v>487.25200000000001</v>
      </c>
      <c r="H8003" s="98">
        <v>-5.9400000000000001E-2</v>
      </c>
      <c r="I8003" s="20">
        <f t="shared" si="746"/>
        <v>0</v>
      </c>
      <c r="J8003" s="102">
        <f t="shared" si="747"/>
        <v>0</v>
      </c>
      <c r="K8003" s="102">
        <f t="shared" si="748"/>
        <v>0</v>
      </c>
      <c r="L8003" s="96">
        <f t="shared" si="749"/>
        <v>0</v>
      </c>
    </row>
    <row r="8004" spans="1:12" ht="13.95" customHeight="1" x14ac:dyDescent="0.3">
      <c r="A8004" s="94">
        <v>43982</v>
      </c>
      <c r="B8004" s="57" t="s">
        <v>289</v>
      </c>
      <c r="C8004" s="57" t="s">
        <v>122</v>
      </c>
      <c r="D8004" s="19" t="str">
        <f t="shared" si="744"/>
        <v>Commodities</v>
      </c>
      <c r="E8004" s="19" t="str">
        <f t="shared" si="745"/>
        <v>Commodities</v>
      </c>
      <c r="F8004" s="100">
        <v>1.7403999999999999E-2</v>
      </c>
      <c r="G8004" s="101">
        <v>379.483</v>
      </c>
      <c r="H8004" s="98">
        <v>-0.61431999999999998</v>
      </c>
      <c r="I8004" s="20">
        <f t="shared" si="746"/>
        <v>0</v>
      </c>
      <c r="J8004" s="102">
        <f t="shared" si="747"/>
        <v>0</v>
      </c>
      <c r="K8004" s="102">
        <f t="shared" si="748"/>
        <v>0</v>
      </c>
      <c r="L8004" s="96">
        <f t="shared" si="749"/>
        <v>0</v>
      </c>
    </row>
    <row r="8005" spans="1:12" ht="13.95" customHeight="1" x14ac:dyDescent="0.3">
      <c r="A8005" s="94">
        <v>44012</v>
      </c>
      <c r="B8005" s="57" t="s">
        <v>289</v>
      </c>
      <c r="C8005" s="57" t="s">
        <v>122</v>
      </c>
      <c r="D8005" s="19" t="str">
        <f t="shared" ref="D8005:D8068" si="750">VLOOKUP(C8005,GicsMap,2,FALSE)</f>
        <v>Commodities</v>
      </c>
      <c r="E8005" s="19" t="str">
        <f t="shared" ref="E8005:E8068" si="751">IF(D8005="Cyclicals",IF(COUNTIF(GlobalList,B8005)&gt;0,"WEG &amp; Embraer","Cyclicals ex-WEG &amp; Embraer"),D8005)</f>
        <v>Commodities</v>
      </c>
      <c r="F8005" s="100">
        <v>1.5521999999999999E-2</v>
      </c>
      <c r="G8005" s="101">
        <v>379.483</v>
      </c>
      <c r="H8005" s="98">
        <v>-0.81552000000000002</v>
      </c>
      <c r="I8005" s="20">
        <f t="shared" ref="I8005:I8068" si="752">IF(AND(ISNUMBER(G8005),ISNUMBER(H8005),G8005&gt;=PEmin,G8005&lt;=PEmax,H8005&gt;=ROEmin,H8005&lt;=ROEmax),1,0)</f>
        <v>0</v>
      </c>
      <c r="J8005" s="102">
        <f t="shared" ref="J8005:J8068" si="753">IF(I8005=1,F8005/G8005,0)</f>
        <v>0</v>
      </c>
      <c r="K8005" s="102">
        <f t="shared" ref="K8005:K8068" si="754">IF(I8005=1,J8005/H8005,0)</f>
        <v>0</v>
      </c>
      <c r="L8005" s="96">
        <f t="shared" ref="L8005:L8068" si="755">I8005*F8005</f>
        <v>0</v>
      </c>
    </row>
    <row r="8006" spans="1:12" ht="13.95" customHeight="1" x14ac:dyDescent="0.3">
      <c r="A8006" s="94">
        <v>44043</v>
      </c>
      <c r="B8006" s="57" t="s">
        <v>289</v>
      </c>
      <c r="C8006" s="57" t="s">
        <v>122</v>
      </c>
      <c r="D8006" s="19" t="str">
        <f t="shared" si="750"/>
        <v>Commodities</v>
      </c>
      <c r="E8006" s="19" t="str">
        <f t="shared" si="751"/>
        <v>Commodities</v>
      </c>
      <c r="F8006" s="100">
        <v>1.6296000000000001E-2</v>
      </c>
      <c r="G8006" s="101">
        <v>379.483</v>
      </c>
      <c r="H8006" s="98">
        <v>0.49380000000000002</v>
      </c>
      <c r="I8006" s="20">
        <f t="shared" si="752"/>
        <v>0</v>
      </c>
      <c r="J8006" s="102">
        <f t="shared" si="753"/>
        <v>0</v>
      </c>
      <c r="K8006" s="102">
        <f t="shared" si="754"/>
        <v>0</v>
      </c>
      <c r="L8006" s="96">
        <f t="shared" si="755"/>
        <v>0</v>
      </c>
    </row>
    <row r="8007" spans="1:12" ht="13.95" customHeight="1" x14ac:dyDescent="0.3">
      <c r="A8007" s="94">
        <v>44074</v>
      </c>
      <c r="B8007" s="57" t="s">
        <v>289</v>
      </c>
      <c r="C8007" s="57" t="s">
        <v>122</v>
      </c>
      <c r="D8007" s="19" t="str">
        <f t="shared" si="750"/>
        <v>Commodities</v>
      </c>
      <c r="E8007" s="19" t="str">
        <f t="shared" si="751"/>
        <v>Commodities</v>
      </c>
      <c r="F8007" s="100">
        <v>2.0199000000000002E-2</v>
      </c>
      <c r="G8007" s="101">
        <v>51.05</v>
      </c>
      <c r="H8007" s="98">
        <v>0.47949999999999998</v>
      </c>
      <c r="I8007" s="20">
        <f t="shared" si="752"/>
        <v>1</v>
      </c>
      <c r="J8007" s="102">
        <f t="shared" si="753"/>
        <v>3.9567091087169446E-4</v>
      </c>
      <c r="K8007" s="102">
        <f t="shared" si="754"/>
        <v>8.2517395385129191E-4</v>
      </c>
      <c r="L8007" s="96">
        <f t="shared" si="755"/>
        <v>2.0199000000000002E-2</v>
      </c>
    </row>
    <row r="8008" spans="1:12" ht="13.95" customHeight="1" x14ac:dyDescent="0.3">
      <c r="A8008" s="94">
        <v>44104</v>
      </c>
      <c r="B8008" s="57" t="s">
        <v>289</v>
      </c>
      <c r="C8008" s="57" t="s">
        <v>122</v>
      </c>
      <c r="D8008" s="19" t="str">
        <f t="shared" si="750"/>
        <v>Commodities</v>
      </c>
      <c r="E8008" s="19" t="str">
        <f t="shared" si="751"/>
        <v>Commodities</v>
      </c>
      <c r="F8008" s="100">
        <v>1.9084E-2</v>
      </c>
      <c r="G8008" s="101">
        <v>26.451000000000001</v>
      </c>
      <c r="H8008" s="98">
        <v>0.14327999999999999</v>
      </c>
      <c r="I8008" s="20">
        <f t="shared" si="752"/>
        <v>1</v>
      </c>
      <c r="J8008" s="102">
        <f t="shared" si="753"/>
        <v>7.2148501001852486E-4</v>
      </c>
      <c r="K8008" s="102">
        <f t="shared" si="754"/>
        <v>5.0354900196714469E-3</v>
      </c>
      <c r="L8008" s="96">
        <f t="shared" si="755"/>
        <v>1.9084E-2</v>
      </c>
    </row>
    <row r="8009" spans="1:12" ht="13.95" customHeight="1" x14ac:dyDescent="0.3">
      <c r="A8009" s="94">
        <v>44135</v>
      </c>
      <c r="B8009" s="57" t="s">
        <v>289</v>
      </c>
      <c r="C8009" s="57" t="s">
        <v>122</v>
      </c>
      <c r="D8009" s="19" t="str">
        <f t="shared" si="750"/>
        <v>Commodities</v>
      </c>
      <c r="E8009" s="19" t="str">
        <f t="shared" si="751"/>
        <v>Commodities</v>
      </c>
      <c r="F8009" s="100">
        <v>2.1055000000000001E-2</v>
      </c>
      <c r="G8009" s="101">
        <v>19.626000000000001</v>
      </c>
      <c r="H8009" s="98">
        <v>0.22771</v>
      </c>
      <c r="I8009" s="20">
        <f t="shared" si="752"/>
        <v>1</v>
      </c>
      <c r="J8009" s="102">
        <f t="shared" si="753"/>
        <v>1.0728115764801793E-3</v>
      </c>
      <c r="K8009" s="102">
        <f t="shared" si="754"/>
        <v>4.7113063830318356E-3</v>
      </c>
      <c r="L8009" s="96">
        <f t="shared" si="755"/>
        <v>2.1055000000000001E-2</v>
      </c>
    </row>
    <row r="8010" spans="1:12" ht="13.95" customHeight="1" x14ac:dyDescent="0.3">
      <c r="A8010" s="94">
        <v>44165</v>
      </c>
      <c r="B8010" s="57" t="s">
        <v>289</v>
      </c>
      <c r="C8010" s="57" t="s">
        <v>122</v>
      </c>
      <c r="D8010" s="19" t="str">
        <f t="shared" si="750"/>
        <v>Commodities</v>
      </c>
      <c r="E8010" s="19" t="str">
        <f t="shared" si="751"/>
        <v>Commodities</v>
      </c>
      <c r="F8010" s="100">
        <v>2.0527E-2</v>
      </c>
      <c r="G8010" s="101">
        <v>12.843999999999999</v>
      </c>
      <c r="H8010" s="98">
        <v>0.89835999999999994</v>
      </c>
      <c r="I8010" s="20">
        <f t="shared" si="752"/>
        <v>1</v>
      </c>
      <c r="J8010" s="102">
        <f t="shared" si="753"/>
        <v>1.598178137651822E-3</v>
      </c>
      <c r="K8010" s="102">
        <f t="shared" si="754"/>
        <v>1.7789952108863063E-3</v>
      </c>
      <c r="L8010" s="96">
        <f t="shared" si="755"/>
        <v>2.0527E-2</v>
      </c>
    </row>
    <row r="8011" spans="1:12" ht="13.95" customHeight="1" x14ac:dyDescent="0.3">
      <c r="A8011" s="94">
        <v>44196</v>
      </c>
      <c r="B8011" s="57" t="s">
        <v>289</v>
      </c>
      <c r="C8011" s="57" t="s">
        <v>122</v>
      </c>
      <c r="D8011" s="19" t="str">
        <f t="shared" si="750"/>
        <v>Commodities</v>
      </c>
      <c r="E8011" s="19" t="str">
        <f t="shared" si="751"/>
        <v>Commodities</v>
      </c>
      <c r="F8011" s="100">
        <v>1.9012999999999999E-2</v>
      </c>
      <c r="G8011" s="101">
        <v>10.721</v>
      </c>
      <c r="H8011" s="98">
        <v>1.0234700000000001</v>
      </c>
      <c r="I8011" s="20">
        <f t="shared" si="752"/>
        <v>0</v>
      </c>
      <c r="J8011" s="102">
        <f t="shared" si="753"/>
        <v>0</v>
      </c>
      <c r="K8011" s="102">
        <f t="shared" si="754"/>
        <v>0</v>
      </c>
      <c r="L8011" s="96">
        <f t="shared" si="755"/>
        <v>0</v>
      </c>
    </row>
    <row r="8012" spans="1:12" ht="13.95" customHeight="1" x14ac:dyDescent="0.3">
      <c r="A8012" s="94">
        <v>44227</v>
      </c>
      <c r="B8012" s="57" t="s">
        <v>289</v>
      </c>
      <c r="C8012" s="57" t="s">
        <v>122</v>
      </c>
      <c r="D8012" s="19" t="str">
        <f t="shared" si="750"/>
        <v>Commodities</v>
      </c>
      <c r="E8012" s="19" t="str">
        <f t="shared" si="751"/>
        <v>Commodities</v>
      </c>
      <c r="F8012" s="100">
        <v>2.1260000000000001E-2</v>
      </c>
      <c r="G8012" s="101">
        <v>10.069000000000001</v>
      </c>
      <c r="H8012" s="98">
        <v>0.92546000000000006</v>
      </c>
      <c r="I8012" s="20">
        <f t="shared" si="752"/>
        <v>1</v>
      </c>
      <c r="J8012" s="102">
        <f t="shared" si="753"/>
        <v>2.1114311252358724E-3</v>
      </c>
      <c r="K8012" s="102">
        <f t="shared" si="754"/>
        <v>2.2814936628658962E-3</v>
      </c>
      <c r="L8012" s="96">
        <f t="shared" si="755"/>
        <v>2.1260000000000001E-2</v>
      </c>
    </row>
    <row r="8013" spans="1:12" ht="13.95" customHeight="1" x14ac:dyDescent="0.3">
      <c r="A8013" s="94">
        <v>44255</v>
      </c>
      <c r="B8013" s="57" t="s">
        <v>289</v>
      </c>
      <c r="C8013" s="57" t="s">
        <v>122</v>
      </c>
      <c r="D8013" s="19" t="str">
        <f t="shared" si="750"/>
        <v>Commodities</v>
      </c>
      <c r="E8013" s="19" t="str">
        <f t="shared" si="751"/>
        <v>Commodities</v>
      </c>
      <c r="F8013" s="100">
        <v>2.6190000000000001E-2</v>
      </c>
      <c r="G8013" s="101">
        <v>12.34</v>
      </c>
      <c r="H8013" s="98">
        <v>0.81720000000000004</v>
      </c>
      <c r="I8013" s="20">
        <f t="shared" si="752"/>
        <v>1</v>
      </c>
      <c r="J8013" s="102">
        <f t="shared" si="753"/>
        <v>2.1223662884927068E-3</v>
      </c>
      <c r="K8013" s="102">
        <f t="shared" si="754"/>
        <v>2.5971197852333659E-3</v>
      </c>
      <c r="L8013" s="96">
        <f t="shared" si="755"/>
        <v>2.6190000000000001E-2</v>
      </c>
    </row>
    <row r="8014" spans="1:12" ht="13.95" customHeight="1" x14ac:dyDescent="0.3">
      <c r="A8014" s="94">
        <v>44286</v>
      </c>
      <c r="B8014" s="57" t="s">
        <v>289</v>
      </c>
      <c r="C8014" s="57" t="s">
        <v>122</v>
      </c>
      <c r="D8014" s="19" t="str">
        <f t="shared" si="750"/>
        <v>Commodities</v>
      </c>
      <c r="E8014" s="19" t="str">
        <f t="shared" si="751"/>
        <v>Commodities</v>
      </c>
      <c r="F8014" s="100">
        <v>2.3310000000000001E-2</v>
      </c>
      <c r="G8014" s="101">
        <v>8.6980000000000004</v>
      </c>
      <c r="H8014" s="98">
        <v>0.72950999999999988</v>
      </c>
      <c r="I8014" s="20">
        <f t="shared" si="752"/>
        <v>1</v>
      </c>
      <c r="J8014" s="102">
        <f t="shared" si="753"/>
        <v>2.6799264198666358E-3</v>
      </c>
      <c r="K8014" s="102">
        <f t="shared" si="754"/>
        <v>3.6735979217099647E-3</v>
      </c>
      <c r="L8014" s="96">
        <f t="shared" si="755"/>
        <v>2.3310000000000001E-2</v>
      </c>
    </row>
    <row r="8015" spans="1:12" ht="13.95" customHeight="1" x14ac:dyDescent="0.3">
      <c r="A8015" s="94">
        <v>44316</v>
      </c>
      <c r="B8015" s="57" t="s">
        <v>289</v>
      </c>
      <c r="C8015" s="57" t="s">
        <v>122</v>
      </c>
      <c r="D8015" s="19" t="str">
        <f t="shared" si="750"/>
        <v>Commodities</v>
      </c>
      <c r="E8015" s="19" t="str">
        <f t="shared" si="751"/>
        <v>Commodities</v>
      </c>
      <c r="F8015" s="100">
        <v>2.3120000000000002E-2</v>
      </c>
      <c r="G8015" s="101">
        <v>7.92</v>
      </c>
      <c r="H8015" s="98">
        <v>0.69208999999999998</v>
      </c>
      <c r="I8015" s="20">
        <f t="shared" si="752"/>
        <v>1</v>
      </c>
      <c r="J8015" s="102">
        <f t="shared" si="753"/>
        <v>2.9191919191919194E-3</v>
      </c>
      <c r="K8015" s="102">
        <f t="shared" si="754"/>
        <v>4.2179368567555079E-3</v>
      </c>
      <c r="L8015" s="96">
        <f t="shared" si="755"/>
        <v>2.3120000000000002E-2</v>
      </c>
    </row>
    <row r="8016" spans="1:12" ht="13.95" customHeight="1" x14ac:dyDescent="0.3">
      <c r="A8016" s="94">
        <v>44347</v>
      </c>
      <c r="B8016" s="57" t="s">
        <v>289</v>
      </c>
      <c r="C8016" s="57" t="s">
        <v>122</v>
      </c>
      <c r="D8016" s="19" t="str">
        <f t="shared" si="750"/>
        <v>Commodities</v>
      </c>
      <c r="E8016" s="19" t="str">
        <f t="shared" si="751"/>
        <v>Commodities</v>
      </c>
      <c r="F8016" s="100">
        <v>1.9259999999999999E-2</v>
      </c>
      <c r="G8016" s="101">
        <v>7.7569999999999997</v>
      </c>
      <c r="H8016" s="98">
        <v>0.64007000000000003</v>
      </c>
      <c r="I8016" s="20">
        <f t="shared" si="752"/>
        <v>1</v>
      </c>
      <c r="J8016" s="102">
        <f t="shared" si="753"/>
        <v>2.4829186541188604E-3</v>
      </c>
      <c r="K8016" s="102">
        <f t="shared" si="754"/>
        <v>3.8791361165479718E-3</v>
      </c>
      <c r="L8016" s="96">
        <f t="shared" si="755"/>
        <v>1.9259999999999999E-2</v>
      </c>
    </row>
    <row r="8017" spans="1:12" ht="13.95" customHeight="1" x14ac:dyDescent="0.3">
      <c r="A8017" s="94">
        <v>44377</v>
      </c>
      <c r="B8017" s="57" t="s">
        <v>289</v>
      </c>
      <c r="C8017" s="57" t="s">
        <v>122</v>
      </c>
      <c r="D8017" s="19" t="str">
        <f t="shared" si="750"/>
        <v>Commodities</v>
      </c>
      <c r="E8017" s="19" t="str">
        <f t="shared" si="751"/>
        <v>Commodities</v>
      </c>
      <c r="F8017" s="100">
        <v>1.89E-2</v>
      </c>
      <c r="G8017" s="101">
        <v>7.8710000000000004</v>
      </c>
      <c r="H8017" s="98">
        <v>0.62100999999999995</v>
      </c>
      <c r="I8017" s="20">
        <f t="shared" si="752"/>
        <v>1</v>
      </c>
      <c r="J8017" s="102">
        <f t="shared" si="753"/>
        <v>2.4012196671325116E-3</v>
      </c>
      <c r="K8017" s="102">
        <f t="shared" si="754"/>
        <v>3.8666360720962813E-3</v>
      </c>
      <c r="L8017" s="96">
        <f t="shared" si="755"/>
        <v>1.89E-2</v>
      </c>
    </row>
    <row r="8018" spans="1:12" ht="13.95" customHeight="1" x14ac:dyDescent="0.3">
      <c r="A8018" s="94">
        <v>44408</v>
      </c>
      <c r="B8018" s="57" t="s">
        <v>289</v>
      </c>
      <c r="C8018" s="57" t="s">
        <v>122</v>
      </c>
      <c r="D8018" s="19" t="str">
        <f t="shared" si="750"/>
        <v>Commodities</v>
      </c>
      <c r="E8018" s="19" t="str">
        <f t="shared" si="751"/>
        <v>Commodities</v>
      </c>
      <c r="F8018" s="100">
        <v>1.7760000000000001E-2</v>
      </c>
      <c r="G8018" s="101">
        <v>6.64</v>
      </c>
      <c r="H8018" s="98">
        <v>0.62763999999999998</v>
      </c>
      <c r="I8018" s="20">
        <f t="shared" si="752"/>
        <v>1</v>
      </c>
      <c r="J8018" s="102">
        <f t="shared" si="753"/>
        <v>2.6746987951807234E-3</v>
      </c>
      <c r="K8018" s="102">
        <f t="shared" si="754"/>
        <v>4.2615174226956912E-3</v>
      </c>
      <c r="L8018" s="96">
        <f t="shared" si="755"/>
        <v>1.7760000000000001E-2</v>
      </c>
    </row>
    <row r="8019" spans="1:12" ht="13.95" customHeight="1" x14ac:dyDescent="0.3">
      <c r="A8019" s="94">
        <v>44439</v>
      </c>
      <c r="B8019" s="57" t="s">
        <v>289</v>
      </c>
      <c r="C8019" s="57" t="s">
        <v>122</v>
      </c>
      <c r="D8019" s="19" t="str">
        <f t="shared" si="750"/>
        <v>Commodities</v>
      </c>
      <c r="E8019" s="19" t="str">
        <f t="shared" si="751"/>
        <v>Commodities</v>
      </c>
      <c r="F8019" s="100">
        <v>2.069E-2</v>
      </c>
      <c r="G8019" s="101">
        <v>8.02</v>
      </c>
      <c r="H8019" s="98">
        <v>0.62995000000000001</v>
      </c>
      <c r="I8019" s="20">
        <f t="shared" si="752"/>
        <v>1</v>
      </c>
      <c r="J8019" s="102">
        <f t="shared" si="753"/>
        <v>2.5798004987531175E-3</v>
      </c>
      <c r="K8019" s="102">
        <f t="shared" si="754"/>
        <v>4.0952464461514685E-3</v>
      </c>
      <c r="L8019" s="96">
        <f t="shared" si="755"/>
        <v>2.069E-2</v>
      </c>
    </row>
    <row r="8020" spans="1:12" ht="13.95" customHeight="1" x14ac:dyDescent="0.3">
      <c r="A8020" s="94">
        <v>44469</v>
      </c>
      <c r="B8020" s="57" t="s">
        <v>289</v>
      </c>
      <c r="C8020" s="57" t="s">
        <v>122</v>
      </c>
      <c r="D8020" s="19" t="str">
        <f t="shared" si="750"/>
        <v>Commodities</v>
      </c>
      <c r="E8020" s="19" t="str">
        <f t="shared" si="751"/>
        <v>Commodities</v>
      </c>
      <c r="F8020" s="100">
        <v>1.8380000000000001E-2</v>
      </c>
      <c r="G8020" s="101">
        <v>8.1259999999999994</v>
      </c>
      <c r="H8020" s="98">
        <v>0.50826000000000005</v>
      </c>
      <c r="I8020" s="20">
        <f t="shared" si="752"/>
        <v>1</v>
      </c>
      <c r="J8020" s="102">
        <f t="shared" si="753"/>
        <v>2.2618754614816641E-3</v>
      </c>
      <c r="K8020" s="102">
        <f t="shared" si="754"/>
        <v>4.4502330726039112E-3</v>
      </c>
      <c r="L8020" s="96">
        <f t="shared" si="755"/>
        <v>1.8380000000000001E-2</v>
      </c>
    </row>
    <row r="8021" spans="1:12" ht="13.95" customHeight="1" x14ac:dyDescent="0.3">
      <c r="A8021" s="94">
        <v>44500</v>
      </c>
      <c r="B8021" s="57" t="s">
        <v>289</v>
      </c>
      <c r="C8021" s="57" t="s">
        <v>122</v>
      </c>
      <c r="D8021" s="19" t="str">
        <f t="shared" si="750"/>
        <v>Commodities</v>
      </c>
      <c r="E8021" s="19" t="str">
        <f t="shared" si="751"/>
        <v>Commodities</v>
      </c>
      <c r="F8021" s="100">
        <v>1.7989999999999999E-2</v>
      </c>
      <c r="G8021" s="101">
        <v>10.335000000000001</v>
      </c>
      <c r="H8021" s="98">
        <v>0.42043000000000003</v>
      </c>
      <c r="I8021" s="20">
        <f t="shared" si="752"/>
        <v>1</v>
      </c>
      <c r="J8021" s="102">
        <f t="shared" si="753"/>
        <v>1.7406869859700046E-3</v>
      </c>
      <c r="K8021" s="102">
        <f t="shared" si="754"/>
        <v>4.1402539922698297E-3</v>
      </c>
      <c r="L8021" s="96">
        <f t="shared" si="755"/>
        <v>1.7989999999999999E-2</v>
      </c>
    </row>
    <row r="8022" spans="1:12" ht="13.95" customHeight="1" x14ac:dyDescent="0.3">
      <c r="A8022" s="94">
        <v>44530</v>
      </c>
      <c r="B8022" s="57" t="s">
        <v>289</v>
      </c>
      <c r="C8022" s="57" t="s">
        <v>122</v>
      </c>
      <c r="D8022" s="19" t="str">
        <f t="shared" si="750"/>
        <v>Commodities</v>
      </c>
      <c r="E8022" s="19" t="str">
        <f t="shared" si="751"/>
        <v>Commodities</v>
      </c>
      <c r="F8022" s="100">
        <v>2.0920000000000001E-2</v>
      </c>
      <c r="G8022" s="101">
        <v>11.555999999999999</v>
      </c>
      <c r="H8022" s="98">
        <v>0.36659999999999998</v>
      </c>
      <c r="I8022" s="20">
        <f t="shared" si="752"/>
        <v>1</v>
      </c>
      <c r="J8022" s="102">
        <f t="shared" si="753"/>
        <v>1.8103149878850816E-3</v>
      </c>
      <c r="K8022" s="102">
        <f t="shared" si="754"/>
        <v>4.9381205343291918E-3</v>
      </c>
      <c r="L8022" s="96">
        <f t="shared" si="755"/>
        <v>2.0920000000000001E-2</v>
      </c>
    </row>
    <row r="8023" spans="1:12" ht="13.95" customHeight="1" x14ac:dyDescent="0.3">
      <c r="A8023" s="94">
        <v>44561</v>
      </c>
      <c r="B8023" s="57" t="s">
        <v>289</v>
      </c>
      <c r="C8023" s="57" t="s">
        <v>122</v>
      </c>
      <c r="D8023" s="19" t="str">
        <f t="shared" si="750"/>
        <v>Commodities</v>
      </c>
      <c r="E8023" s="19" t="str">
        <f t="shared" si="751"/>
        <v>Commodities</v>
      </c>
      <c r="F8023" s="100">
        <v>2.189E-2</v>
      </c>
      <c r="G8023" s="101">
        <v>12.41</v>
      </c>
      <c r="H8023" s="98">
        <v>0.32418000000000002</v>
      </c>
      <c r="I8023" s="20">
        <f t="shared" si="752"/>
        <v>1</v>
      </c>
      <c r="J8023" s="102">
        <f t="shared" si="753"/>
        <v>1.7639000805801772E-3</v>
      </c>
      <c r="K8023" s="102">
        <f t="shared" si="754"/>
        <v>5.4411132105008858E-3</v>
      </c>
      <c r="L8023" s="96">
        <f t="shared" si="755"/>
        <v>2.189E-2</v>
      </c>
    </row>
    <row r="8024" spans="1:12" ht="13.95" customHeight="1" x14ac:dyDescent="0.3">
      <c r="A8024" s="94">
        <v>44592</v>
      </c>
      <c r="B8024" s="57" t="s">
        <v>289</v>
      </c>
      <c r="C8024" s="57" t="s">
        <v>122</v>
      </c>
      <c r="D8024" s="19" t="str">
        <f t="shared" si="750"/>
        <v>Commodities</v>
      </c>
      <c r="E8024" s="19" t="str">
        <f t="shared" si="751"/>
        <v>Commodities</v>
      </c>
      <c r="F8024" s="100">
        <v>2.017E-2</v>
      </c>
      <c r="G8024" s="101">
        <v>11.590999999999999</v>
      </c>
      <c r="H8024" s="98">
        <v>0.32412999999999997</v>
      </c>
      <c r="I8024" s="20">
        <f t="shared" si="752"/>
        <v>1</v>
      </c>
      <c r="J8024" s="102">
        <f t="shared" si="753"/>
        <v>1.7401432145630231E-3</v>
      </c>
      <c r="K8024" s="102">
        <f t="shared" si="754"/>
        <v>5.3686582993336725E-3</v>
      </c>
      <c r="L8024" s="96">
        <f t="shared" si="755"/>
        <v>2.017E-2</v>
      </c>
    </row>
    <row r="8025" spans="1:12" ht="13.95" customHeight="1" x14ac:dyDescent="0.3">
      <c r="A8025" s="94">
        <v>44620</v>
      </c>
      <c r="B8025" s="57" t="s">
        <v>289</v>
      </c>
      <c r="C8025" s="57" t="s">
        <v>122</v>
      </c>
      <c r="D8025" s="19" t="str">
        <f t="shared" si="750"/>
        <v>Commodities</v>
      </c>
      <c r="E8025" s="19" t="str">
        <f t="shared" si="751"/>
        <v>Commodities</v>
      </c>
      <c r="F8025" s="100">
        <v>1.8579999999999999E-2</v>
      </c>
      <c r="G8025" s="101">
        <v>10.363</v>
      </c>
      <c r="H8025" s="98">
        <v>0.36146</v>
      </c>
      <c r="I8025" s="20">
        <f t="shared" si="752"/>
        <v>1</v>
      </c>
      <c r="J8025" s="102">
        <f t="shared" si="753"/>
        <v>1.7929171089452862E-3</v>
      </c>
      <c r="K8025" s="102">
        <f t="shared" si="754"/>
        <v>4.9602088998652299E-3</v>
      </c>
      <c r="L8025" s="96">
        <f t="shared" si="755"/>
        <v>1.8579999999999999E-2</v>
      </c>
    </row>
    <row r="8026" spans="1:12" ht="13.95" customHeight="1" x14ac:dyDescent="0.3">
      <c r="A8026" s="94">
        <v>44651</v>
      </c>
      <c r="B8026" s="57" t="s">
        <v>289</v>
      </c>
      <c r="C8026" s="57" t="s">
        <v>122</v>
      </c>
      <c r="D8026" s="19" t="str">
        <f t="shared" si="750"/>
        <v>Commodities</v>
      </c>
      <c r="E8026" s="19" t="str">
        <f t="shared" si="751"/>
        <v>Commodities</v>
      </c>
      <c r="F8026" s="100">
        <v>1.7680000000000001E-2</v>
      </c>
      <c r="G8026" s="101">
        <v>7.7549999999999999</v>
      </c>
      <c r="H8026" s="98">
        <v>0.47814000000000001</v>
      </c>
      <c r="I8026" s="20">
        <f t="shared" si="752"/>
        <v>1</v>
      </c>
      <c r="J8026" s="102">
        <f t="shared" si="753"/>
        <v>2.2798194713088333E-3</v>
      </c>
      <c r="K8026" s="102">
        <f t="shared" si="754"/>
        <v>4.7681002871728644E-3</v>
      </c>
      <c r="L8026" s="96">
        <f t="shared" si="755"/>
        <v>1.7680000000000001E-2</v>
      </c>
    </row>
    <row r="8027" spans="1:12" ht="13.95" customHeight="1" x14ac:dyDescent="0.3">
      <c r="A8027" s="94">
        <v>44681</v>
      </c>
      <c r="B8027" s="57" t="s">
        <v>289</v>
      </c>
      <c r="C8027" s="57" t="s">
        <v>122</v>
      </c>
      <c r="D8027" s="19" t="str">
        <f t="shared" si="750"/>
        <v>Commodities</v>
      </c>
      <c r="E8027" s="19" t="str">
        <f t="shared" si="751"/>
        <v>Commodities</v>
      </c>
      <c r="F8027" s="100">
        <v>1.7899999999999999E-2</v>
      </c>
      <c r="G8027" s="101">
        <v>7.4020000000000001</v>
      </c>
      <c r="H8027" s="98">
        <v>0.43323</v>
      </c>
      <c r="I8027" s="20">
        <f t="shared" si="752"/>
        <v>1</v>
      </c>
      <c r="J8027" s="102">
        <f t="shared" si="753"/>
        <v>2.4182653336935964E-3</v>
      </c>
      <c r="K8027" s="102">
        <f t="shared" si="754"/>
        <v>5.5819433873314324E-3</v>
      </c>
      <c r="L8027" s="96">
        <f t="shared" si="755"/>
        <v>1.7899999999999999E-2</v>
      </c>
    </row>
    <row r="8028" spans="1:12" ht="13.95" customHeight="1" x14ac:dyDescent="0.3">
      <c r="A8028" s="94">
        <v>44712</v>
      </c>
      <c r="B8028" s="57" t="s">
        <v>289</v>
      </c>
      <c r="C8028" s="57" t="s">
        <v>122</v>
      </c>
      <c r="D8028" s="19" t="str">
        <f t="shared" si="750"/>
        <v>Commodities</v>
      </c>
      <c r="E8028" s="19" t="str">
        <f t="shared" si="751"/>
        <v>Commodities</v>
      </c>
      <c r="F8028" s="100">
        <v>1.9E-2</v>
      </c>
      <c r="G8028" s="101">
        <v>7.3230000000000004</v>
      </c>
      <c r="H8028" s="98">
        <v>0.36041000000000001</v>
      </c>
      <c r="I8028" s="20">
        <f t="shared" si="752"/>
        <v>1</v>
      </c>
      <c r="J8028" s="102">
        <f t="shared" si="753"/>
        <v>2.594565068960808E-3</v>
      </c>
      <c r="K8028" s="102">
        <f t="shared" si="754"/>
        <v>7.1989264142526786E-3</v>
      </c>
      <c r="L8028" s="96">
        <f t="shared" si="755"/>
        <v>1.9E-2</v>
      </c>
    </row>
    <row r="8029" spans="1:12" ht="13.95" customHeight="1" x14ac:dyDescent="0.3">
      <c r="A8029" s="94">
        <v>44742</v>
      </c>
      <c r="B8029" s="57" t="s">
        <v>289</v>
      </c>
      <c r="C8029" s="57" t="s">
        <v>122</v>
      </c>
      <c r="D8029" s="19" t="str">
        <f t="shared" si="750"/>
        <v>Commodities</v>
      </c>
      <c r="E8029" s="19" t="str">
        <f t="shared" si="751"/>
        <v>Commodities</v>
      </c>
      <c r="F8029" s="100">
        <v>1.9740000000000001E-2</v>
      </c>
      <c r="G8029" s="101">
        <v>6.16</v>
      </c>
      <c r="H8029" s="98">
        <v>0.38457999999999998</v>
      </c>
      <c r="I8029" s="20">
        <f t="shared" si="752"/>
        <v>1</v>
      </c>
      <c r="J8029" s="102">
        <f t="shared" si="753"/>
        <v>3.2045454545454547E-3</v>
      </c>
      <c r="K8029" s="102">
        <f t="shared" si="754"/>
        <v>8.3325847796179072E-3</v>
      </c>
      <c r="L8029" s="96">
        <f t="shared" si="755"/>
        <v>1.9740000000000001E-2</v>
      </c>
    </row>
    <row r="8030" spans="1:12" ht="13.95" customHeight="1" x14ac:dyDescent="0.3">
      <c r="A8030" s="94">
        <v>44773</v>
      </c>
      <c r="B8030" s="57" t="s">
        <v>289</v>
      </c>
      <c r="C8030" s="57" t="s">
        <v>122</v>
      </c>
      <c r="D8030" s="19" t="str">
        <f t="shared" si="750"/>
        <v>Commodities</v>
      </c>
      <c r="E8030" s="19" t="str">
        <f t="shared" si="751"/>
        <v>Commodities</v>
      </c>
      <c r="F8030" s="100">
        <v>1.8280000000000001E-2</v>
      </c>
      <c r="G8030" s="101">
        <v>6.2309999999999999</v>
      </c>
      <c r="H8030" s="98">
        <v>0.33438000000000001</v>
      </c>
      <c r="I8030" s="20">
        <f t="shared" si="752"/>
        <v>1</v>
      </c>
      <c r="J8030" s="102">
        <f t="shared" si="753"/>
        <v>2.933718504252929E-3</v>
      </c>
      <c r="K8030" s="102">
        <f t="shared" si="754"/>
        <v>8.7736063886982747E-3</v>
      </c>
      <c r="L8030" s="96">
        <f t="shared" si="755"/>
        <v>1.8280000000000001E-2</v>
      </c>
    </row>
    <row r="8031" spans="1:12" ht="13.95" customHeight="1" x14ac:dyDescent="0.3">
      <c r="A8031" s="94">
        <v>44804</v>
      </c>
      <c r="B8031" s="57" t="s">
        <v>289</v>
      </c>
      <c r="C8031" s="57" t="s">
        <v>122</v>
      </c>
      <c r="D8031" s="19" t="str">
        <f t="shared" si="750"/>
        <v>Commodities</v>
      </c>
      <c r="E8031" s="19" t="str">
        <f t="shared" si="751"/>
        <v>Commodities</v>
      </c>
      <c r="F8031" s="100">
        <v>1.6320000000000001E-2</v>
      </c>
      <c r="G8031" s="101">
        <v>5.133</v>
      </c>
      <c r="H8031" s="98">
        <v>0.37877000000000011</v>
      </c>
      <c r="I8031" s="20">
        <f t="shared" si="752"/>
        <v>1</v>
      </c>
      <c r="J8031" s="102">
        <f t="shared" si="753"/>
        <v>3.1794272355347751E-3</v>
      </c>
      <c r="K8031" s="102">
        <f t="shared" si="754"/>
        <v>8.3940841025814464E-3</v>
      </c>
      <c r="L8031" s="96">
        <f t="shared" si="755"/>
        <v>1.6320000000000001E-2</v>
      </c>
    </row>
    <row r="8032" spans="1:12" ht="13.95" customHeight="1" x14ac:dyDescent="0.3">
      <c r="A8032" s="94">
        <v>44834</v>
      </c>
      <c r="B8032" s="57" t="s">
        <v>289</v>
      </c>
      <c r="C8032" s="57" t="s">
        <v>122</v>
      </c>
      <c r="D8032" s="19" t="str">
        <f t="shared" si="750"/>
        <v>Commodities</v>
      </c>
      <c r="E8032" s="19" t="str">
        <f t="shared" si="751"/>
        <v>Commodities</v>
      </c>
      <c r="F8032" s="100">
        <v>1.5610000000000001E-2</v>
      </c>
      <c r="G8032" s="101">
        <v>5.851</v>
      </c>
      <c r="H8032" s="98">
        <v>0.32239000000000001</v>
      </c>
      <c r="I8032" s="20">
        <f t="shared" si="752"/>
        <v>1</v>
      </c>
      <c r="J8032" s="102">
        <f t="shared" si="753"/>
        <v>2.6679200136728765E-3</v>
      </c>
      <c r="K8032" s="102">
        <f t="shared" si="754"/>
        <v>8.2754428290979145E-3</v>
      </c>
      <c r="L8032" s="96">
        <f t="shared" si="755"/>
        <v>1.5610000000000001E-2</v>
      </c>
    </row>
    <row r="8033" spans="1:12" ht="13.95" customHeight="1" x14ac:dyDescent="0.3">
      <c r="A8033" s="94">
        <v>44865</v>
      </c>
      <c r="B8033" s="57" t="s">
        <v>289</v>
      </c>
      <c r="C8033" s="57" t="s">
        <v>122</v>
      </c>
      <c r="D8033" s="19" t="str">
        <f t="shared" si="750"/>
        <v>Commodities</v>
      </c>
      <c r="E8033" s="19" t="str">
        <f t="shared" si="751"/>
        <v>Commodities</v>
      </c>
      <c r="F8033" s="100">
        <v>1.7680000000000001E-2</v>
      </c>
      <c r="G8033" s="101">
        <v>7.3879999999999999</v>
      </c>
      <c r="H8033" s="98">
        <v>0.28502</v>
      </c>
      <c r="I8033" s="20">
        <f t="shared" si="752"/>
        <v>1</v>
      </c>
      <c r="J8033" s="102">
        <f t="shared" si="753"/>
        <v>2.3930698429886306E-3</v>
      </c>
      <c r="K8033" s="102">
        <f t="shared" si="754"/>
        <v>8.3961470878837641E-3</v>
      </c>
      <c r="L8033" s="96">
        <f t="shared" si="755"/>
        <v>1.7680000000000001E-2</v>
      </c>
    </row>
    <row r="8034" spans="1:12" ht="13.95" customHeight="1" x14ac:dyDescent="0.3">
      <c r="A8034" s="94">
        <v>44895</v>
      </c>
      <c r="B8034" s="57" t="s">
        <v>289</v>
      </c>
      <c r="C8034" s="57" t="s">
        <v>122</v>
      </c>
      <c r="D8034" s="19" t="str">
        <f t="shared" si="750"/>
        <v>Commodities</v>
      </c>
      <c r="E8034" s="19" t="str">
        <f t="shared" si="751"/>
        <v>Commodities</v>
      </c>
      <c r="F8034" s="100">
        <v>1.8509999999999999E-2</v>
      </c>
      <c r="G8034" s="101">
        <v>7.1749999999999998</v>
      </c>
      <c r="H8034" s="98">
        <v>0.30399999999999999</v>
      </c>
      <c r="I8034" s="20">
        <f t="shared" si="752"/>
        <v>1</v>
      </c>
      <c r="J8034" s="102">
        <f t="shared" si="753"/>
        <v>2.5797909407665504E-3</v>
      </c>
      <c r="K8034" s="102">
        <f t="shared" si="754"/>
        <v>8.4861544104162835E-3</v>
      </c>
      <c r="L8034" s="96">
        <f t="shared" si="755"/>
        <v>1.8509999999999999E-2</v>
      </c>
    </row>
    <row r="8035" spans="1:12" ht="13.95" customHeight="1" x14ac:dyDescent="0.3">
      <c r="A8035" s="94">
        <v>44926</v>
      </c>
      <c r="B8035" s="57" t="s">
        <v>289</v>
      </c>
      <c r="C8035" s="57" t="s">
        <v>122</v>
      </c>
      <c r="D8035" s="19" t="str">
        <f t="shared" si="750"/>
        <v>Commodities</v>
      </c>
      <c r="E8035" s="19" t="str">
        <f t="shared" si="751"/>
        <v>Commodities</v>
      </c>
      <c r="F8035" s="100">
        <v>1.8030000000000001E-2</v>
      </c>
      <c r="G8035" s="101">
        <v>6.8410000000000002</v>
      </c>
      <c r="H8035" s="98">
        <v>0.23730000000000001</v>
      </c>
      <c r="I8035" s="20">
        <f t="shared" si="752"/>
        <v>1</v>
      </c>
      <c r="J8035" s="102">
        <f t="shared" si="753"/>
        <v>2.6355795936266629E-3</v>
      </c>
      <c r="K8035" s="102">
        <f t="shared" si="754"/>
        <v>1.1106530103778604E-2</v>
      </c>
      <c r="L8035" s="96">
        <f t="shared" si="755"/>
        <v>1.8030000000000001E-2</v>
      </c>
    </row>
    <row r="8036" spans="1:12" ht="13.95" customHeight="1" x14ac:dyDescent="0.3">
      <c r="A8036" s="94">
        <v>44957</v>
      </c>
      <c r="B8036" s="57" t="s">
        <v>289</v>
      </c>
      <c r="C8036" s="57" t="s">
        <v>122</v>
      </c>
      <c r="D8036" s="19" t="str">
        <f t="shared" si="750"/>
        <v>Commodities</v>
      </c>
      <c r="E8036" s="19" t="str">
        <f t="shared" si="751"/>
        <v>Commodities</v>
      </c>
      <c r="F8036" s="100">
        <v>1.6809999999999999E-2</v>
      </c>
      <c r="G8036" s="101">
        <v>7.359</v>
      </c>
      <c r="H8036" s="98">
        <v>0.21501999999999999</v>
      </c>
      <c r="I8036" s="20">
        <f t="shared" si="752"/>
        <v>1</v>
      </c>
      <c r="J8036" s="102">
        <f t="shared" si="753"/>
        <v>2.2842777551297729E-3</v>
      </c>
      <c r="K8036" s="102">
        <f t="shared" si="754"/>
        <v>1.0623559460188694E-2</v>
      </c>
      <c r="L8036" s="96">
        <f t="shared" si="755"/>
        <v>1.6809999999999999E-2</v>
      </c>
    </row>
    <row r="8037" spans="1:12" ht="13.95" customHeight="1" x14ac:dyDescent="0.3">
      <c r="A8037" s="94">
        <v>44985</v>
      </c>
      <c r="B8037" s="57" t="s">
        <v>289</v>
      </c>
      <c r="C8037" s="57" t="s">
        <v>122</v>
      </c>
      <c r="D8037" s="19" t="str">
        <f t="shared" si="750"/>
        <v>Commodities</v>
      </c>
      <c r="E8037" s="19" t="str">
        <f t="shared" si="751"/>
        <v>Commodities</v>
      </c>
      <c r="F8037" s="100">
        <v>1.8749999999999999E-2</v>
      </c>
      <c r="G8037" s="101">
        <v>7.9050000000000002</v>
      </c>
      <c r="H8037" s="98">
        <v>0.20466000000000001</v>
      </c>
      <c r="I8037" s="20">
        <f t="shared" si="752"/>
        <v>1</v>
      </c>
      <c r="J8037" s="102">
        <f t="shared" si="753"/>
        <v>2.3719165085388993E-3</v>
      </c>
      <c r="K8037" s="102">
        <f t="shared" si="754"/>
        <v>1.1589546118141792E-2</v>
      </c>
      <c r="L8037" s="96">
        <f t="shared" si="755"/>
        <v>1.8749999999999999E-2</v>
      </c>
    </row>
    <row r="8038" spans="1:12" ht="13.95" customHeight="1" x14ac:dyDescent="0.3">
      <c r="A8038" s="94">
        <v>45016</v>
      </c>
      <c r="B8038" s="57" t="s">
        <v>289</v>
      </c>
      <c r="C8038" s="57" t="s">
        <v>122</v>
      </c>
      <c r="D8038" s="19" t="str">
        <f t="shared" si="750"/>
        <v>Commodities</v>
      </c>
      <c r="E8038" s="19" t="str">
        <f t="shared" si="751"/>
        <v>Commodities</v>
      </c>
      <c r="F8038" s="100">
        <v>1.6879999999999999E-2</v>
      </c>
      <c r="G8038" s="101">
        <v>6.3760000000000003</v>
      </c>
      <c r="H8038" s="98">
        <v>0.20701</v>
      </c>
      <c r="I8038" s="20">
        <f t="shared" si="752"/>
        <v>1</v>
      </c>
      <c r="J8038" s="102">
        <f t="shared" si="753"/>
        <v>2.6474278544542031E-3</v>
      </c>
      <c r="K8038" s="102">
        <f t="shared" si="754"/>
        <v>1.2788888722545785E-2</v>
      </c>
      <c r="L8038" s="96">
        <f t="shared" si="755"/>
        <v>1.6879999999999999E-2</v>
      </c>
    </row>
    <row r="8039" spans="1:12" ht="13.95" customHeight="1" x14ac:dyDescent="0.3">
      <c r="A8039" s="94">
        <v>45046</v>
      </c>
      <c r="B8039" s="57" t="s">
        <v>289</v>
      </c>
      <c r="C8039" s="57" t="s">
        <v>122</v>
      </c>
      <c r="D8039" s="19" t="str">
        <f t="shared" si="750"/>
        <v>Commodities</v>
      </c>
      <c r="E8039" s="19" t="str">
        <f t="shared" si="751"/>
        <v>Commodities</v>
      </c>
      <c r="F8039" s="100">
        <v>1.5740000000000001E-2</v>
      </c>
      <c r="G8039" s="101">
        <v>7.5140000000000002</v>
      </c>
      <c r="H8039" s="98">
        <v>0.21973999999999999</v>
      </c>
      <c r="I8039" s="20">
        <f t="shared" si="752"/>
        <v>1</v>
      </c>
      <c r="J8039" s="102">
        <f t="shared" si="753"/>
        <v>2.0947564546180465E-3</v>
      </c>
      <c r="K8039" s="102">
        <f t="shared" si="754"/>
        <v>9.5328863867208818E-3</v>
      </c>
      <c r="L8039" s="96">
        <f t="shared" si="755"/>
        <v>1.5740000000000001E-2</v>
      </c>
    </row>
    <row r="8040" spans="1:12" ht="13.95" customHeight="1" x14ac:dyDescent="0.3">
      <c r="A8040" s="94">
        <v>45077</v>
      </c>
      <c r="B8040" s="57" t="s">
        <v>289</v>
      </c>
      <c r="C8040" s="57" t="s">
        <v>122</v>
      </c>
      <c r="D8040" s="19" t="str">
        <f t="shared" si="750"/>
        <v>Commodities</v>
      </c>
      <c r="E8040" s="19" t="str">
        <f t="shared" si="751"/>
        <v>Commodities</v>
      </c>
      <c r="F8040" s="100">
        <v>1.7100000000000001E-2</v>
      </c>
      <c r="G8040" s="101">
        <v>8.8000000000000007</v>
      </c>
      <c r="H8040" s="98">
        <v>0.18933</v>
      </c>
      <c r="I8040" s="20">
        <f t="shared" si="752"/>
        <v>1</v>
      </c>
      <c r="J8040" s="102">
        <f t="shared" si="753"/>
        <v>1.9431818181818181E-3</v>
      </c>
      <c r="K8040" s="102">
        <f t="shared" si="754"/>
        <v>1.026346494576569E-2</v>
      </c>
      <c r="L8040" s="96">
        <f t="shared" si="755"/>
        <v>1.7100000000000001E-2</v>
      </c>
    </row>
    <row r="8041" spans="1:12" ht="13.95" customHeight="1" x14ac:dyDescent="0.3">
      <c r="A8041" s="94">
        <v>45107</v>
      </c>
      <c r="B8041" s="57" t="s">
        <v>289</v>
      </c>
      <c r="C8041" s="57" t="s">
        <v>122</v>
      </c>
      <c r="D8041" s="19" t="str">
        <f t="shared" si="750"/>
        <v>Commodities</v>
      </c>
      <c r="E8041" s="19" t="str">
        <f t="shared" si="751"/>
        <v>Commodities</v>
      </c>
      <c r="F8041" s="100">
        <v>1.5650000000000001E-2</v>
      </c>
      <c r="G8041" s="101">
        <v>8.4779999999999998</v>
      </c>
      <c r="H8041" s="98">
        <v>0.18606</v>
      </c>
      <c r="I8041" s="20">
        <f t="shared" si="752"/>
        <v>1</v>
      </c>
      <c r="J8041" s="102">
        <f t="shared" si="753"/>
        <v>1.8459542344892665E-3</v>
      </c>
      <c r="K8041" s="102">
        <f t="shared" si="754"/>
        <v>9.921284717237808E-3</v>
      </c>
      <c r="L8041" s="96">
        <f t="shared" si="755"/>
        <v>1.5650000000000001E-2</v>
      </c>
    </row>
    <row r="8042" spans="1:12" ht="13.95" customHeight="1" x14ac:dyDescent="0.3">
      <c r="A8042" s="94">
        <v>45138</v>
      </c>
      <c r="B8042" s="57" t="s">
        <v>289</v>
      </c>
      <c r="C8042" s="57" t="s">
        <v>122</v>
      </c>
      <c r="D8042" s="19" t="str">
        <f t="shared" si="750"/>
        <v>Commodities</v>
      </c>
      <c r="E8042" s="19" t="str">
        <f t="shared" si="751"/>
        <v>Commodities</v>
      </c>
      <c r="F8042" s="100">
        <v>1.644E-2</v>
      </c>
      <c r="G8042" s="101">
        <v>9.3680000000000003</v>
      </c>
      <c r="H8042" s="98">
        <v>0.18285999999999999</v>
      </c>
      <c r="I8042" s="20">
        <f t="shared" si="752"/>
        <v>1</v>
      </c>
      <c r="J8042" s="102">
        <f t="shared" si="753"/>
        <v>1.7549103330486762E-3</v>
      </c>
      <c r="K8042" s="102">
        <f t="shared" si="754"/>
        <v>9.5970159304860341E-3</v>
      </c>
      <c r="L8042" s="96">
        <f t="shared" si="755"/>
        <v>1.644E-2</v>
      </c>
    </row>
    <row r="8043" spans="1:12" ht="13.95" customHeight="1" x14ac:dyDescent="0.3">
      <c r="A8043" s="94">
        <v>45169</v>
      </c>
      <c r="B8043" s="57" t="s">
        <v>289</v>
      </c>
      <c r="C8043" s="57" t="s">
        <v>122</v>
      </c>
      <c r="D8043" s="19" t="str">
        <f t="shared" si="750"/>
        <v>Commodities</v>
      </c>
      <c r="E8043" s="19" t="str">
        <f t="shared" si="751"/>
        <v>Commodities</v>
      </c>
      <c r="F8043" s="100">
        <v>1.8249999999999999E-2</v>
      </c>
      <c r="G8043" s="101">
        <v>9.66</v>
      </c>
      <c r="H8043" s="98">
        <v>0.18346999999999999</v>
      </c>
      <c r="I8043" s="20">
        <f t="shared" si="752"/>
        <v>1</v>
      </c>
      <c r="J8043" s="102">
        <f t="shared" si="753"/>
        <v>1.8892339544513456E-3</v>
      </c>
      <c r="K8043" s="102">
        <f t="shared" si="754"/>
        <v>1.0297236357177443E-2</v>
      </c>
      <c r="L8043" s="96">
        <f t="shared" si="755"/>
        <v>1.8249999999999999E-2</v>
      </c>
    </row>
    <row r="8044" spans="1:12" ht="13.95" customHeight="1" x14ac:dyDescent="0.3">
      <c r="A8044" s="94">
        <v>45199</v>
      </c>
      <c r="B8044" s="57" t="s">
        <v>289</v>
      </c>
      <c r="C8044" s="57" t="s">
        <v>122</v>
      </c>
      <c r="D8044" s="19" t="str">
        <f t="shared" si="750"/>
        <v>Commodities</v>
      </c>
      <c r="E8044" s="19" t="str">
        <f t="shared" si="751"/>
        <v>Commodities</v>
      </c>
      <c r="F8044" s="100">
        <v>1.8200000000000001E-2</v>
      </c>
      <c r="G8044" s="101">
        <v>10.874000000000001</v>
      </c>
      <c r="H8044" s="98">
        <v>0.17055000000000001</v>
      </c>
      <c r="I8044" s="20">
        <f t="shared" si="752"/>
        <v>1</v>
      </c>
      <c r="J8044" s="102">
        <f t="shared" si="753"/>
        <v>1.6737171234136473E-3</v>
      </c>
      <c r="K8044" s="102">
        <f t="shared" si="754"/>
        <v>9.8136448162629564E-3</v>
      </c>
      <c r="L8044" s="96">
        <f t="shared" si="755"/>
        <v>1.8200000000000001E-2</v>
      </c>
    </row>
    <row r="8045" spans="1:12" ht="13.95" customHeight="1" x14ac:dyDescent="0.3">
      <c r="A8045" s="94">
        <v>45230</v>
      </c>
      <c r="B8045" s="57" t="s">
        <v>289</v>
      </c>
      <c r="C8045" s="57" t="s">
        <v>122</v>
      </c>
      <c r="D8045" s="19" t="str">
        <f t="shared" si="750"/>
        <v>Commodities</v>
      </c>
      <c r="E8045" s="19" t="str">
        <f t="shared" si="751"/>
        <v>Commodities</v>
      </c>
      <c r="F8045" s="100">
        <v>1.7819999999999999E-2</v>
      </c>
      <c r="G8045" s="101">
        <v>9.7550000000000008</v>
      </c>
      <c r="H8045" s="98">
        <v>0.17</v>
      </c>
      <c r="I8045" s="20">
        <f t="shared" si="752"/>
        <v>1</v>
      </c>
      <c r="J8045" s="102">
        <f t="shared" si="753"/>
        <v>1.8267555099948742E-3</v>
      </c>
      <c r="K8045" s="102">
        <f t="shared" si="754"/>
        <v>1.0745620647028671E-2</v>
      </c>
      <c r="L8045" s="96">
        <f t="shared" si="755"/>
        <v>1.7819999999999999E-2</v>
      </c>
    </row>
    <row r="8046" spans="1:12" ht="13.95" customHeight="1" x14ac:dyDescent="0.3">
      <c r="A8046" s="94">
        <v>45260</v>
      </c>
      <c r="B8046" s="57" t="s">
        <v>289</v>
      </c>
      <c r="C8046" s="57" t="s">
        <v>122</v>
      </c>
      <c r="D8046" s="19" t="str">
        <f t="shared" si="750"/>
        <v>Commodities</v>
      </c>
      <c r="E8046" s="19" t="str">
        <f t="shared" si="751"/>
        <v>Commodities</v>
      </c>
      <c r="F8046" s="100">
        <v>1.669E-2</v>
      </c>
      <c r="G8046" s="101">
        <v>10.651</v>
      </c>
      <c r="H8046" s="98">
        <v>0.17293</v>
      </c>
      <c r="I8046" s="20">
        <f t="shared" si="752"/>
        <v>1</v>
      </c>
      <c r="J8046" s="102">
        <f t="shared" si="753"/>
        <v>1.5669890151159516E-3</v>
      </c>
      <c r="K8046" s="102">
        <f t="shared" si="754"/>
        <v>9.061406436800739E-3</v>
      </c>
      <c r="L8046" s="96">
        <f t="shared" si="755"/>
        <v>1.669E-2</v>
      </c>
    </row>
    <row r="8047" spans="1:12" ht="13.95" customHeight="1" x14ac:dyDescent="0.3">
      <c r="A8047" s="94">
        <v>45291</v>
      </c>
      <c r="B8047" s="57" t="s">
        <v>289</v>
      </c>
      <c r="C8047" s="57" t="s">
        <v>122</v>
      </c>
      <c r="D8047" s="19" t="str">
        <f t="shared" si="750"/>
        <v>Commodities</v>
      </c>
      <c r="E8047" s="19" t="str">
        <f t="shared" si="751"/>
        <v>Commodities</v>
      </c>
      <c r="F8047" s="100">
        <v>1.6619999999999999E-2</v>
      </c>
      <c r="G8047" s="101">
        <v>11.156000000000001</v>
      </c>
      <c r="H8047" s="98">
        <v>0.16863</v>
      </c>
      <c r="I8047" s="20">
        <f t="shared" si="752"/>
        <v>1</v>
      </c>
      <c r="J8047" s="102">
        <f t="shared" si="753"/>
        <v>1.4897812836141985E-3</v>
      </c>
      <c r="K8047" s="102">
        <f t="shared" si="754"/>
        <v>8.834615926076015E-3</v>
      </c>
      <c r="L8047" s="96">
        <f t="shared" si="755"/>
        <v>1.6619999999999999E-2</v>
      </c>
    </row>
    <row r="8048" spans="1:12" ht="13.95" customHeight="1" x14ac:dyDescent="0.3">
      <c r="A8048" s="94">
        <v>45322</v>
      </c>
      <c r="B8048" s="57" t="s">
        <v>289</v>
      </c>
      <c r="C8048" s="57" t="s">
        <v>122</v>
      </c>
      <c r="D8048" s="19" t="str">
        <f t="shared" si="750"/>
        <v>Commodities</v>
      </c>
      <c r="E8048" s="19" t="str">
        <f t="shared" si="751"/>
        <v>Commodities</v>
      </c>
      <c r="F8048" s="100">
        <v>1.6199999999999999E-2</v>
      </c>
      <c r="G8048" s="101">
        <v>11.555999999999999</v>
      </c>
      <c r="H8048" s="98">
        <v>0.14957999999999999</v>
      </c>
      <c r="I8048" s="20">
        <f t="shared" si="752"/>
        <v>1</v>
      </c>
      <c r="J8048" s="102">
        <f t="shared" si="753"/>
        <v>1.4018691588785048E-3</v>
      </c>
      <c r="K8048" s="102">
        <f t="shared" si="754"/>
        <v>9.3720360935854053E-3</v>
      </c>
      <c r="L8048" s="96">
        <f t="shared" si="755"/>
        <v>1.6199999999999999E-2</v>
      </c>
    </row>
    <row r="8049" spans="1:12" ht="13.95" customHeight="1" x14ac:dyDescent="0.3">
      <c r="A8049" s="94">
        <v>45351</v>
      </c>
      <c r="B8049" s="57" t="s">
        <v>289</v>
      </c>
      <c r="C8049" s="57" t="s">
        <v>122</v>
      </c>
      <c r="D8049" s="19" t="str">
        <f t="shared" si="750"/>
        <v>Commodities</v>
      </c>
      <c r="E8049" s="19" t="str">
        <f t="shared" si="751"/>
        <v>Commodities</v>
      </c>
      <c r="F8049" s="100">
        <v>1.7579999999999998E-2</v>
      </c>
      <c r="G8049" s="101">
        <v>12.042999999999999</v>
      </c>
      <c r="H8049" s="98">
        <v>0.14723</v>
      </c>
      <c r="I8049" s="20">
        <f t="shared" si="752"/>
        <v>1</v>
      </c>
      <c r="J8049" s="102">
        <f t="shared" si="753"/>
        <v>1.4597691605081789E-3</v>
      </c>
      <c r="K8049" s="102">
        <f t="shared" si="754"/>
        <v>9.9148893602402973E-3</v>
      </c>
      <c r="L8049" s="96">
        <f t="shared" si="755"/>
        <v>1.7579999999999998E-2</v>
      </c>
    </row>
    <row r="8050" spans="1:12" ht="13.95" customHeight="1" x14ac:dyDescent="0.3">
      <c r="A8050" s="94">
        <v>45382</v>
      </c>
      <c r="B8050" s="57" t="s">
        <v>289</v>
      </c>
      <c r="C8050" s="57" t="s">
        <v>122</v>
      </c>
      <c r="D8050" s="19" t="str">
        <f t="shared" si="750"/>
        <v>Commodities</v>
      </c>
      <c r="E8050" s="19" t="str">
        <f t="shared" si="751"/>
        <v>Commodities</v>
      </c>
      <c r="F8050" s="100">
        <v>2.0240000000000001E-2</v>
      </c>
      <c r="G8050" s="101">
        <v>11.542999999999999</v>
      </c>
      <c r="H8050" s="98">
        <v>0.13835</v>
      </c>
      <c r="I8050" s="20">
        <f t="shared" si="752"/>
        <v>1</v>
      </c>
      <c r="J8050" s="102">
        <f t="shared" si="753"/>
        <v>1.753443645499437E-3</v>
      </c>
      <c r="K8050" s="102">
        <f t="shared" si="754"/>
        <v>1.2673969248279271E-2</v>
      </c>
      <c r="L8050" s="96">
        <f t="shared" si="755"/>
        <v>2.0240000000000001E-2</v>
      </c>
    </row>
    <row r="8051" spans="1:12" ht="13.95" customHeight="1" x14ac:dyDescent="0.3">
      <c r="A8051" s="94">
        <v>45412</v>
      </c>
      <c r="B8051" s="57" t="s">
        <v>289</v>
      </c>
      <c r="C8051" s="57" t="s">
        <v>122</v>
      </c>
      <c r="D8051" s="19" t="str">
        <f t="shared" si="750"/>
        <v>Commodities</v>
      </c>
      <c r="E8051" s="19" t="str">
        <f t="shared" si="751"/>
        <v>Commodities</v>
      </c>
      <c r="F8051" s="100">
        <v>1.8960000000000001E-2</v>
      </c>
      <c r="G8051" s="101">
        <v>10.385999999999999</v>
      </c>
      <c r="H8051" s="98">
        <v>0.14546000000000001</v>
      </c>
      <c r="I8051" s="20">
        <f t="shared" si="752"/>
        <v>1</v>
      </c>
      <c r="J8051" s="102">
        <f t="shared" si="753"/>
        <v>1.8255343731946854E-3</v>
      </c>
      <c r="K8051" s="102">
        <f t="shared" si="754"/>
        <v>1.255007818778142E-2</v>
      </c>
      <c r="L8051" s="96">
        <f t="shared" si="755"/>
        <v>1.8960000000000001E-2</v>
      </c>
    </row>
    <row r="8052" spans="1:12" ht="13.95" customHeight="1" x14ac:dyDescent="0.3">
      <c r="A8052" s="94">
        <v>45443</v>
      </c>
      <c r="B8052" s="57" t="s">
        <v>289</v>
      </c>
      <c r="C8052" s="57" t="s">
        <v>122</v>
      </c>
      <c r="D8052" s="19" t="str">
        <f t="shared" si="750"/>
        <v>Commodities</v>
      </c>
      <c r="E8052" s="19" t="str">
        <f t="shared" si="751"/>
        <v>Commodities</v>
      </c>
      <c r="F8052" s="100">
        <v>1.6E-2</v>
      </c>
      <c r="G8052" s="101">
        <v>8.032</v>
      </c>
      <c r="H8052" s="98">
        <v>0.12992999999999999</v>
      </c>
      <c r="I8052" s="20">
        <f t="shared" si="752"/>
        <v>1</v>
      </c>
      <c r="J8052" s="102">
        <f t="shared" si="753"/>
        <v>1.9920318725099601E-3</v>
      </c>
      <c r="K8052" s="102">
        <f t="shared" si="754"/>
        <v>1.5331577561071041E-2</v>
      </c>
      <c r="L8052" s="96">
        <f t="shared" si="755"/>
        <v>1.6E-2</v>
      </c>
    </row>
    <row r="8053" spans="1:12" ht="13.95" customHeight="1" x14ac:dyDescent="0.3">
      <c r="A8053" s="94">
        <v>45473</v>
      </c>
      <c r="B8053" s="57" t="s">
        <v>289</v>
      </c>
      <c r="C8053" s="57" t="s">
        <v>122</v>
      </c>
      <c r="D8053" s="19" t="str">
        <f t="shared" si="750"/>
        <v>Commodities</v>
      </c>
      <c r="E8053" s="19" t="str">
        <f t="shared" si="751"/>
        <v>Commodities</v>
      </c>
      <c r="F8053" s="100">
        <v>1.8589999999999999E-2</v>
      </c>
      <c r="G8053" s="101">
        <v>8.6820000000000004</v>
      </c>
      <c r="H8053" s="98">
        <v>0.153</v>
      </c>
      <c r="I8053" s="20">
        <f t="shared" si="752"/>
        <v>1</v>
      </c>
      <c r="J8053" s="102">
        <f t="shared" si="753"/>
        <v>2.1412117023727252E-3</v>
      </c>
      <c r="K8053" s="102">
        <f t="shared" si="754"/>
        <v>1.3994847727926309E-2</v>
      </c>
      <c r="L8053" s="96">
        <f t="shared" si="755"/>
        <v>1.8589999999999999E-2</v>
      </c>
    </row>
    <row r="8054" spans="1:12" ht="13.95" customHeight="1" x14ac:dyDescent="0.3">
      <c r="A8054" s="94">
        <v>45504</v>
      </c>
      <c r="B8054" s="57" t="s">
        <v>289</v>
      </c>
      <c r="C8054" s="57" t="s">
        <v>122</v>
      </c>
      <c r="D8054" s="19" t="str">
        <f t="shared" si="750"/>
        <v>Commodities</v>
      </c>
      <c r="E8054" s="19" t="str">
        <f t="shared" si="751"/>
        <v>Commodities</v>
      </c>
      <c r="F8054" s="100">
        <v>1.6920000000000001E-2</v>
      </c>
      <c r="G8054" s="101">
        <v>7.8929999999999998</v>
      </c>
      <c r="H8054" s="98">
        <v>0.15653</v>
      </c>
      <c r="I8054" s="20">
        <f t="shared" si="752"/>
        <v>1</v>
      </c>
      <c r="J8054" s="102">
        <f t="shared" si="753"/>
        <v>2.1436716077537061E-3</v>
      </c>
      <c r="K8054" s="102">
        <f t="shared" si="754"/>
        <v>1.3694956926810874E-2</v>
      </c>
      <c r="L8054" s="96">
        <f t="shared" si="755"/>
        <v>1.6920000000000001E-2</v>
      </c>
    </row>
    <row r="8055" spans="1:12" ht="13.95" customHeight="1" x14ac:dyDescent="0.3">
      <c r="A8055" s="94">
        <v>45535</v>
      </c>
      <c r="B8055" s="57" t="s">
        <v>289</v>
      </c>
      <c r="C8055" s="57" t="s">
        <v>122</v>
      </c>
      <c r="D8055" s="19" t="str">
        <f t="shared" si="750"/>
        <v>Commodities</v>
      </c>
      <c r="E8055" s="19" t="str">
        <f t="shared" si="751"/>
        <v>Commodities</v>
      </c>
      <c r="F8055" s="100">
        <v>1.545E-2</v>
      </c>
      <c r="G8055" s="101">
        <v>8.5920000000000005</v>
      </c>
      <c r="H8055" s="98">
        <v>0.14582999999999999</v>
      </c>
      <c r="I8055" s="20">
        <f t="shared" si="752"/>
        <v>1</v>
      </c>
      <c r="J8055" s="102">
        <f t="shared" si="753"/>
        <v>1.7981843575418993E-3</v>
      </c>
      <c r="K8055" s="102">
        <f t="shared" si="754"/>
        <v>1.2330688867461423E-2</v>
      </c>
      <c r="L8055" s="96">
        <f t="shared" si="755"/>
        <v>1.545E-2</v>
      </c>
    </row>
    <row r="8056" spans="1:12" ht="13.95" customHeight="1" x14ac:dyDescent="0.3">
      <c r="A8056" s="94">
        <v>45565</v>
      </c>
      <c r="B8056" s="57" t="s">
        <v>289</v>
      </c>
      <c r="C8056" s="57" t="s">
        <v>122</v>
      </c>
      <c r="D8056" s="19" t="str">
        <f t="shared" si="750"/>
        <v>Commodities</v>
      </c>
      <c r="E8056" s="19" t="str">
        <f t="shared" si="751"/>
        <v>Commodities</v>
      </c>
      <c r="F8056" s="100">
        <v>1.5820000000000001E-2</v>
      </c>
      <c r="G8056" s="101">
        <v>9.1950000000000003</v>
      </c>
      <c r="H8056" s="98">
        <v>0.13688</v>
      </c>
      <c r="I8056" s="20">
        <f t="shared" si="752"/>
        <v>1</v>
      </c>
      <c r="J8056" s="102">
        <f t="shared" si="753"/>
        <v>1.7205002718868952E-3</v>
      </c>
      <c r="K8056" s="102">
        <f t="shared" si="754"/>
        <v>1.2569405843709053E-2</v>
      </c>
      <c r="L8056" s="96">
        <f t="shared" si="755"/>
        <v>1.5820000000000001E-2</v>
      </c>
    </row>
    <row r="8057" spans="1:12" ht="13.95" customHeight="1" x14ac:dyDescent="0.3">
      <c r="A8057" s="94">
        <v>45596</v>
      </c>
      <c r="B8057" s="57" t="s">
        <v>289</v>
      </c>
      <c r="C8057" s="57" t="s">
        <v>122</v>
      </c>
      <c r="D8057" s="19" t="str">
        <f t="shared" si="750"/>
        <v>Commodities</v>
      </c>
      <c r="E8057" s="19" t="str">
        <f t="shared" si="751"/>
        <v>Commodities</v>
      </c>
      <c r="F8057" s="100">
        <v>1.7639999999999999E-2</v>
      </c>
      <c r="G8057" s="101">
        <v>8.6329999999999991</v>
      </c>
      <c r="H8057" s="98">
        <v>0.15762999999999999</v>
      </c>
      <c r="I8057" s="20">
        <f t="shared" si="752"/>
        <v>1</v>
      </c>
      <c r="J8057" s="102">
        <f t="shared" si="753"/>
        <v>2.0433221359898068E-3</v>
      </c>
      <c r="K8057" s="102">
        <f t="shared" si="754"/>
        <v>1.2962774446423948E-2</v>
      </c>
      <c r="L8057" s="96">
        <f t="shared" si="755"/>
        <v>1.7639999999999999E-2</v>
      </c>
    </row>
    <row r="8058" spans="1:12" ht="13.95" customHeight="1" x14ac:dyDescent="0.3">
      <c r="A8058" s="94">
        <v>45626</v>
      </c>
      <c r="B8058" s="57" t="s">
        <v>289</v>
      </c>
      <c r="C8058" s="57" t="s">
        <v>122</v>
      </c>
      <c r="D8058" s="19" t="str">
        <f t="shared" si="750"/>
        <v>Commodities</v>
      </c>
      <c r="E8058" s="19" t="str">
        <f t="shared" si="751"/>
        <v>Commodities</v>
      </c>
      <c r="F8058" s="100">
        <v>1.9060000000000001E-2</v>
      </c>
      <c r="G8058" s="101">
        <v>8.3170000000000002</v>
      </c>
      <c r="H8058" s="98">
        <v>0.16674</v>
      </c>
      <c r="I8058" s="20">
        <f t="shared" si="752"/>
        <v>1</v>
      </c>
      <c r="J8058" s="102">
        <f t="shared" si="753"/>
        <v>2.2916917157628953E-3</v>
      </c>
      <c r="K8058" s="102">
        <f t="shared" si="754"/>
        <v>1.3744102889306078E-2</v>
      </c>
      <c r="L8058" s="96">
        <f t="shared" si="755"/>
        <v>1.9060000000000001E-2</v>
      </c>
    </row>
    <row r="8059" spans="1:12" ht="13.95" customHeight="1" x14ac:dyDescent="0.3">
      <c r="A8059" s="94">
        <v>45657</v>
      </c>
      <c r="B8059" s="57" t="s">
        <v>289</v>
      </c>
      <c r="C8059" s="57" t="s">
        <v>122</v>
      </c>
      <c r="D8059" s="19" t="str">
        <f t="shared" si="750"/>
        <v>Commodities</v>
      </c>
      <c r="E8059" s="19" t="str">
        <f t="shared" si="751"/>
        <v>Commodities</v>
      </c>
      <c r="F8059" s="100">
        <v>2.0060000000000001E-2</v>
      </c>
      <c r="G8059" s="101">
        <v>7.4779999999999998</v>
      </c>
      <c r="H8059" s="98">
        <v>0.19403999999999999</v>
      </c>
      <c r="I8059" s="20">
        <f t="shared" si="752"/>
        <v>1</v>
      </c>
      <c r="J8059" s="102">
        <f t="shared" si="753"/>
        <v>2.6825354372826964E-3</v>
      </c>
      <c r="K8059" s="102">
        <f t="shared" si="754"/>
        <v>1.3824651810362279E-2</v>
      </c>
      <c r="L8059" s="96">
        <f t="shared" si="755"/>
        <v>2.0060000000000001E-2</v>
      </c>
    </row>
    <row r="8060" spans="1:12" ht="13.95" customHeight="1" x14ac:dyDescent="0.3">
      <c r="A8060" s="94">
        <v>45688</v>
      </c>
      <c r="B8060" s="57" t="s">
        <v>289</v>
      </c>
      <c r="C8060" s="57" t="s">
        <v>122</v>
      </c>
      <c r="D8060" s="19" t="str">
        <f t="shared" si="750"/>
        <v>Commodities</v>
      </c>
      <c r="E8060" s="19" t="str">
        <f t="shared" si="751"/>
        <v>Commodities</v>
      </c>
      <c r="F8060" s="100">
        <v>1.917E-2</v>
      </c>
      <c r="G8060" s="101">
        <v>7.1079999999999997</v>
      </c>
      <c r="H8060" s="98">
        <v>0.23377999999999999</v>
      </c>
      <c r="I8060" s="20">
        <f t="shared" si="752"/>
        <v>1</v>
      </c>
      <c r="J8060" s="102">
        <f t="shared" si="753"/>
        <v>2.6969611705120991E-3</v>
      </c>
      <c r="K8060" s="102">
        <f t="shared" si="754"/>
        <v>1.1536321201608774E-2</v>
      </c>
      <c r="L8060" s="96">
        <f t="shared" si="755"/>
        <v>1.917E-2</v>
      </c>
    </row>
    <row r="8061" spans="1:12" ht="13.95" customHeight="1" x14ac:dyDescent="0.3">
      <c r="A8061" s="94">
        <v>45716</v>
      </c>
      <c r="B8061" s="57" t="s">
        <v>289</v>
      </c>
      <c r="C8061" s="57" t="s">
        <v>122</v>
      </c>
      <c r="D8061" s="19" t="str">
        <f t="shared" si="750"/>
        <v>Commodities</v>
      </c>
      <c r="E8061" s="19" t="str">
        <f t="shared" si="751"/>
        <v>Commodities</v>
      </c>
      <c r="F8061" s="100">
        <v>1.7899999999999999E-2</v>
      </c>
      <c r="G8061" s="101">
        <v>5.8230000000000004</v>
      </c>
      <c r="H8061" s="98">
        <v>0.29615999999999998</v>
      </c>
      <c r="I8061" s="20">
        <f t="shared" si="752"/>
        <v>1</v>
      </c>
      <c r="J8061" s="102">
        <f t="shared" si="753"/>
        <v>3.0740168298128111E-3</v>
      </c>
      <c r="K8061" s="102">
        <f t="shared" si="754"/>
        <v>1.0379581408065948E-2</v>
      </c>
      <c r="L8061" s="96">
        <f t="shared" si="755"/>
        <v>1.7899999999999999E-2</v>
      </c>
    </row>
    <row r="8062" spans="1:12" ht="13.95" customHeight="1" x14ac:dyDescent="0.3">
      <c r="A8062" s="94">
        <v>45747</v>
      </c>
      <c r="B8062" s="57" t="s">
        <v>289</v>
      </c>
      <c r="C8062" s="57" t="s">
        <v>122</v>
      </c>
      <c r="D8062" s="19" t="str">
        <f t="shared" si="750"/>
        <v>Commodities</v>
      </c>
      <c r="E8062" s="19" t="str">
        <f t="shared" si="751"/>
        <v>Commodities</v>
      </c>
      <c r="F8062" s="100">
        <v>1.5990000000000001E-2</v>
      </c>
      <c r="G8062" s="101">
        <v>5.5069999999999997</v>
      </c>
      <c r="H8062" s="98">
        <v>0.28599999999999998</v>
      </c>
      <c r="I8062" s="20">
        <f t="shared" si="752"/>
        <v>1</v>
      </c>
      <c r="J8062" s="102">
        <f t="shared" si="753"/>
        <v>2.903577265298711E-3</v>
      </c>
      <c r="K8062" s="102">
        <f t="shared" si="754"/>
        <v>1.0152368060485004E-2</v>
      </c>
      <c r="L8062" s="96">
        <f t="shared" si="755"/>
        <v>1.5990000000000001E-2</v>
      </c>
    </row>
    <row r="8063" spans="1:12" ht="13.95" customHeight="1" x14ac:dyDescent="0.3">
      <c r="A8063" s="94">
        <v>45777</v>
      </c>
      <c r="B8063" s="57" t="s">
        <v>289</v>
      </c>
      <c r="C8063" s="57" t="s">
        <v>122</v>
      </c>
      <c r="D8063" s="19" t="str">
        <f t="shared" si="750"/>
        <v>Commodities</v>
      </c>
      <c r="E8063" s="19" t="str">
        <f t="shared" si="751"/>
        <v>Commodities</v>
      </c>
      <c r="F8063" s="100">
        <v>1.47E-2</v>
      </c>
      <c r="G8063" s="101">
        <v>5.2249999999999996</v>
      </c>
      <c r="H8063" s="98">
        <v>0.29748000000000002</v>
      </c>
      <c r="I8063" s="20">
        <f t="shared" si="752"/>
        <v>1</v>
      </c>
      <c r="J8063" s="102">
        <f t="shared" si="753"/>
        <v>2.8133971291866029E-3</v>
      </c>
      <c r="K8063" s="102">
        <f t="shared" si="754"/>
        <v>9.4574328667023089E-3</v>
      </c>
      <c r="L8063" s="96">
        <f t="shared" si="755"/>
        <v>1.47E-2</v>
      </c>
    </row>
    <row r="8064" spans="1:12" ht="13.95" customHeight="1" x14ac:dyDescent="0.3">
      <c r="A8064" s="94">
        <v>45808</v>
      </c>
      <c r="B8064" s="57" t="s">
        <v>289</v>
      </c>
      <c r="C8064" s="57" t="s">
        <v>122</v>
      </c>
      <c r="D8064" s="19" t="str">
        <f t="shared" si="750"/>
        <v>Commodities</v>
      </c>
      <c r="E8064" s="19" t="str">
        <f t="shared" si="751"/>
        <v>Commodities</v>
      </c>
      <c r="F8064" s="100">
        <v>1.44E-2</v>
      </c>
      <c r="G8064" s="101">
        <v>5.5650000000000004</v>
      </c>
      <c r="H8064" s="98">
        <v>0.26146999999999998</v>
      </c>
      <c r="I8064" s="20">
        <f t="shared" si="752"/>
        <v>1</v>
      </c>
      <c r="J8064" s="102">
        <f t="shared" si="753"/>
        <v>2.5876010781671157E-3</v>
      </c>
      <c r="K8064" s="102">
        <f t="shared" si="754"/>
        <v>9.8963593458795112E-3</v>
      </c>
      <c r="L8064" s="96">
        <f t="shared" si="755"/>
        <v>1.44E-2</v>
      </c>
    </row>
    <row r="8065" spans="1:12" ht="13.95" customHeight="1" x14ac:dyDescent="0.3">
      <c r="A8065" s="94">
        <v>45838</v>
      </c>
      <c r="B8065" s="57" t="s">
        <v>289</v>
      </c>
      <c r="C8065" s="57" t="s">
        <v>122</v>
      </c>
      <c r="D8065" s="19" t="str">
        <f t="shared" si="750"/>
        <v>Commodities</v>
      </c>
      <c r="E8065" s="19" t="str">
        <f t="shared" si="751"/>
        <v>Commodities</v>
      </c>
      <c r="F8065" s="100">
        <v>1.507E-2</v>
      </c>
      <c r="G8065" s="101">
        <v>6.0789999999999997</v>
      </c>
      <c r="H8065" s="98">
        <v>0.24509</v>
      </c>
      <c r="I8065" s="20">
        <f t="shared" si="752"/>
        <v>1</v>
      </c>
      <c r="J8065" s="102">
        <f t="shared" si="753"/>
        <v>2.4790261556177002E-3</v>
      </c>
      <c r="K8065" s="102">
        <f t="shared" si="754"/>
        <v>1.0114758478998329E-2</v>
      </c>
      <c r="L8065" s="96">
        <f t="shared" si="755"/>
        <v>1.507E-2</v>
      </c>
    </row>
    <row r="8066" spans="1:12" ht="13.95" customHeight="1" x14ac:dyDescent="0.3">
      <c r="A8066" s="94">
        <v>45869</v>
      </c>
      <c r="B8066" s="57" t="s">
        <v>289</v>
      </c>
      <c r="C8066" s="57" t="s">
        <v>122</v>
      </c>
      <c r="D8066" s="19" t="str">
        <f t="shared" si="750"/>
        <v>Commodities</v>
      </c>
      <c r="E8066" s="19" t="str">
        <f t="shared" si="751"/>
        <v>Commodities</v>
      </c>
      <c r="F8066" s="100">
        <v>1.602E-2</v>
      </c>
      <c r="G8066" s="101">
        <v>6.3120000000000003</v>
      </c>
      <c r="H8066" s="98">
        <v>0.23696</v>
      </c>
      <c r="I8066" s="20">
        <f t="shared" si="752"/>
        <v>1</v>
      </c>
      <c r="J8066" s="102">
        <f t="shared" si="753"/>
        <v>2.5380228136882127E-3</v>
      </c>
      <c r="K8066" s="102">
        <f t="shared" si="754"/>
        <v>1.0710764743788879E-2</v>
      </c>
      <c r="L8066" s="96">
        <f t="shared" si="755"/>
        <v>1.602E-2</v>
      </c>
    </row>
    <row r="8067" spans="1:12" ht="13.95" customHeight="1" x14ac:dyDescent="0.3">
      <c r="A8067" s="94">
        <v>45900</v>
      </c>
      <c r="B8067" s="57" t="s">
        <v>289</v>
      </c>
      <c r="C8067" s="57" t="s">
        <v>122</v>
      </c>
      <c r="D8067" s="19" t="str">
        <f t="shared" si="750"/>
        <v>Commodities</v>
      </c>
      <c r="E8067" s="19" t="str">
        <f t="shared" si="751"/>
        <v>Commodities</v>
      </c>
      <c r="F8067" s="100">
        <v>1.584E-2</v>
      </c>
      <c r="G8067" s="101">
        <v>6.976</v>
      </c>
      <c r="H8067" s="98">
        <v>0.21820000000000001</v>
      </c>
      <c r="I8067" s="20">
        <f t="shared" si="752"/>
        <v>1</v>
      </c>
      <c r="J8067" s="102">
        <f t="shared" si="753"/>
        <v>2.2706422018348624E-3</v>
      </c>
      <c r="K8067" s="102">
        <f t="shared" si="754"/>
        <v>1.0406242904834382E-2</v>
      </c>
      <c r="L8067" s="96">
        <f t="shared" si="755"/>
        <v>1.584E-2</v>
      </c>
    </row>
    <row r="8068" spans="1:12" ht="13.95" customHeight="1" x14ac:dyDescent="0.3">
      <c r="A8068" s="94">
        <v>45930</v>
      </c>
      <c r="B8068" s="57" t="s">
        <v>289</v>
      </c>
      <c r="C8068" s="57" t="s">
        <v>122</v>
      </c>
      <c r="D8068" s="19" t="str">
        <f t="shared" si="750"/>
        <v>Commodities</v>
      </c>
      <c r="E8068" s="19" t="str">
        <f t="shared" si="751"/>
        <v>Commodities</v>
      </c>
      <c r="F8068" s="100">
        <v>1.4659999999999999E-2</v>
      </c>
      <c r="G8068" s="101">
        <v>6.4729999999999999</v>
      </c>
      <c r="H8068" s="98">
        <v>0.20630999999999999</v>
      </c>
      <c r="I8068" s="20">
        <f t="shared" si="752"/>
        <v>1</v>
      </c>
      <c r="J8068" s="102">
        <f t="shared" si="753"/>
        <v>2.264792213811216E-3</v>
      </c>
      <c r="K8068" s="102">
        <f t="shared" si="754"/>
        <v>1.0977617244977055E-2</v>
      </c>
      <c r="L8068" s="96">
        <f t="shared" si="755"/>
        <v>1.4659999999999999E-2</v>
      </c>
    </row>
    <row r="8069" spans="1:12" ht="13.95" customHeight="1" x14ac:dyDescent="0.3">
      <c r="A8069" s="94">
        <v>45961</v>
      </c>
      <c r="B8069" s="57" t="s">
        <v>289</v>
      </c>
      <c r="C8069" s="57" t="s">
        <v>122</v>
      </c>
      <c r="D8069" s="19" t="str">
        <f t="shared" ref="D8069:D8132" si="756">VLOOKUP(C8069,GicsMap,2,FALSE)</f>
        <v>Commodities</v>
      </c>
      <c r="E8069" s="19" t="str">
        <f t="shared" ref="E8069:E8132" si="757">IF(D8069="Cyclicals",IF(COUNTIF(GlobalList,B8069)&gt;0,"WEG &amp; Embraer","Cyclicals ex-WEG &amp; Embraer"),D8069)</f>
        <v>Commodities</v>
      </c>
      <c r="F8069" s="100">
        <v>1.405E-2</v>
      </c>
      <c r="G8069" s="101">
        <v>6.6189999999999998</v>
      </c>
      <c r="H8069" s="98">
        <v>0.19767000000000001</v>
      </c>
      <c r="I8069" s="20">
        <f t="shared" ref="I8069:I8132" si="758">IF(AND(ISNUMBER(G8069),ISNUMBER(H8069),G8069&gt;=PEmin,G8069&lt;=PEmax,H8069&gt;=ROEmin,H8069&lt;=ROEmax),1,0)</f>
        <v>1</v>
      </c>
      <c r="J8069" s="102">
        <f t="shared" ref="J8069:J8132" si="759">IF(I8069=1,F8069/G8069,0)</f>
        <v>2.1226771415621694E-3</v>
      </c>
      <c r="K8069" s="102">
        <f t="shared" ref="K8069:K8132" si="760">IF(I8069=1,J8069/H8069,0)</f>
        <v>1.0738489105894517E-2</v>
      </c>
      <c r="L8069" s="96">
        <f t="shared" ref="L8069:L8132" si="761">I8069*F8069</f>
        <v>1.405E-2</v>
      </c>
    </row>
    <row r="8070" spans="1:12" ht="13.95" customHeight="1" x14ac:dyDescent="0.3">
      <c r="A8070" s="94">
        <v>45991</v>
      </c>
      <c r="B8070" s="57" t="s">
        <v>289</v>
      </c>
      <c r="C8070" s="57" t="s">
        <v>122</v>
      </c>
      <c r="D8070" s="19" t="str">
        <f t="shared" si="756"/>
        <v>Commodities</v>
      </c>
      <c r="E8070" s="19" t="str">
        <f t="shared" si="757"/>
        <v>Commodities</v>
      </c>
      <c r="F8070" s="100">
        <v>1.2829999999999999E-2</v>
      </c>
      <c r="G8070" s="101">
        <v>7.0069999999999997</v>
      </c>
      <c r="H8070" s="98">
        <v>0.17422000000000001</v>
      </c>
      <c r="I8070" s="20">
        <f t="shared" si="758"/>
        <v>1</v>
      </c>
      <c r="J8070" s="102">
        <f t="shared" si="759"/>
        <v>1.8310261167404024E-3</v>
      </c>
      <c r="K8070" s="102">
        <f t="shared" si="760"/>
        <v>1.05098502855034E-2</v>
      </c>
      <c r="L8070" s="96">
        <f t="shared" si="761"/>
        <v>1.2829999999999999E-2</v>
      </c>
    </row>
    <row r="8071" spans="1:12" ht="13.95" customHeight="1" x14ac:dyDescent="0.3">
      <c r="A8071" s="94">
        <v>46022</v>
      </c>
      <c r="B8071" s="57" t="s">
        <v>289</v>
      </c>
      <c r="C8071" s="57" t="s">
        <v>122</v>
      </c>
      <c r="D8071" s="19" t="str">
        <f t="shared" si="756"/>
        <v>Commodities</v>
      </c>
      <c r="E8071" s="19" t="str">
        <f t="shared" si="757"/>
        <v>Commodities</v>
      </c>
      <c r="F8071" s="100">
        <v>1.4069999999999999E-2</v>
      </c>
      <c r="G8071" s="101">
        <v>8.8190000000000008</v>
      </c>
      <c r="H8071" s="98">
        <v>0.13930000000000001</v>
      </c>
      <c r="I8071" s="20">
        <f t="shared" si="758"/>
        <v>1</v>
      </c>
      <c r="J8071" s="102">
        <f t="shared" si="759"/>
        <v>1.5954189817439617E-3</v>
      </c>
      <c r="K8071" s="102">
        <f t="shared" si="760"/>
        <v>1.1453115446833894E-2</v>
      </c>
      <c r="L8071" s="96">
        <f t="shared" si="761"/>
        <v>1.4069999999999999E-2</v>
      </c>
    </row>
    <row r="8072" spans="1:12" ht="13.95" customHeight="1" x14ac:dyDescent="0.3">
      <c r="A8072" s="94">
        <v>46053</v>
      </c>
      <c r="B8072" s="57" t="s">
        <v>289</v>
      </c>
      <c r="C8072" s="57" t="s">
        <v>122</v>
      </c>
      <c r="D8072" s="19" t="str">
        <f t="shared" si="756"/>
        <v>Commodities</v>
      </c>
      <c r="E8072" s="19" t="str">
        <f t="shared" si="757"/>
        <v>Commodities</v>
      </c>
      <c r="F8072" s="100">
        <v>1.145E-2</v>
      </c>
      <c r="G8072" s="101">
        <v>8.9870000000000001</v>
      </c>
      <c r="H8072" s="98">
        <v>0.12346</v>
      </c>
      <c r="I8072" s="20">
        <f t="shared" si="758"/>
        <v>1</v>
      </c>
      <c r="J8072" s="102">
        <f t="shared" si="759"/>
        <v>1.274062534772449E-3</v>
      </c>
      <c r="K8072" s="102">
        <f t="shared" si="760"/>
        <v>1.031963822106309E-2</v>
      </c>
      <c r="L8072" s="96">
        <f t="shared" si="761"/>
        <v>1.145E-2</v>
      </c>
    </row>
    <row r="8073" spans="1:12" ht="13.95" customHeight="1" x14ac:dyDescent="0.3">
      <c r="A8073" s="94">
        <v>46081</v>
      </c>
      <c r="B8073" s="57" t="s">
        <v>289</v>
      </c>
      <c r="C8073" s="57" t="s">
        <v>122</v>
      </c>
      <c r="D8073" s="19" t="str">
        <f t="shared" si="756"/>
        <v>Commodities</v>
      </c>
      <c r="E8073" s="19" t="str">
        <f t="shared" si="757"/>
        <v>Commodities</v>
      </c>
      <c r="F8073" s="100">
        <v>1.295E-2</v>
      </c>
      <c r="G8073" s="101">
        <v>10.031000000000001</v>
      </c>
      <c r="H8073" s="98">
        <v>0.14169999999999999</v>
      </c>
      <c r="I8073" s="20">
        <f t="shared" si="758"/>
        <v>1</v>
      </c>
      <c r="J8073" s="102">
        <f t="shared" si="759"/>
        <v>1.2909979064898813E-3</v>
      </c>
      <c r="K8073" s="102">
        <f t="shared" si="760"/>
        <v>9.1107826851791213E-3</v>
      </c>
      <c r="L8073" s="96">
        <f t="shared" si="761"/>
        <v>1.295E-2</v>
      </c>
    </row>
    <row r="8074" spans="1:12" ht="13.95" customHeight="1" x14ac:dyDescent="0.3">
      <c r="A8074" s="94">
        <v>46112</v>
      </c>
      <c r="B8074" s="57" t="s">
        <v>289</v>
      </c>
      <c r="C8074" s="57" t="s">
        <v>122</v>
      </c>
      <c r="D8074" s="19" t="str">
        <f t="shared" si="756"/>
        <v>Commodities</v>
      </c>
      <c r="E8074" s="19" t="str">
        <f t="shared" si="757"/>
        <v>Commodities</v>
      </c>
      <c r="F8074" s="100">
        <v>1.17E-2</v>
      </c>
      <c r="G8074" s="101">
        <v>8.234</v>
      </c>
      <c r="H8074" s="98">
        <v>0.16436999999999999</v>
      </c>
      <c r="I8074" s="20">
        <f t="shared" si="758"/>
        <v>1</v>
      </c>
      <c r="J8074" s="102">
        <f t="shared" si="759"/>
        <v>1.4209375759047852E-3</v>
      </c>
      <c r="K8074" s="102">
        <f t="shared" si="760"/>
        <v>8.6447501119716816E-3</v>
      </c>
      <c r="L8074" s="96">
        <f t="shared" si="761"/>
        <v>1.17E-2</v>
      </c>
    </row>
    <row r="8075" spans="1:12" ht="13.95" customHeight="1" x14ac:dyDescent="0.3">
      <c r="A8075" s="94">
        <v>46142</v>
      </c>
      <c r="B8075" s="57" t="s">
        <v>289</v>
      </c>
      <c r="C8075" s="57" t="s">
        <v>122</v>
      </c>
      <c r="D8075" s="19" t="str">
        <f t="shared" si="756"/>
        <v>Commodities</v>
      </c>
      <c r="E8075" s="19" t="str">
        <f t="shared" si="757"/>
        <v>Commodities</v>
      </c>
      <c r="F8075" s="100">
        <v>1.031E-2</v>
      </c>
      <c r="G8075" s="101">
        <v>6.8689999999999998</v>
      </c>
      <c r="H8075" s="98">
        <v>0.16347</v>
      </c>
      <c r="I8075" s="20">
        <f t="shared" si="758"/>
        <v>1</v>
      </c>
      <c r="J8075" s="102">
        <f t="shared" si="759"/>
        <v>1.5009462803901588E-3</v>
      </c>
      <c r="K8075" s="102">
        <f t="shared" si="760"/>
        <v>9.1817843053169316E-3</v>
      </c>
      <c r="L8075" s="96">
        <f t="shared" si="761"/>
        <v>1.031E-2</v>
      </c>
    </row>
    <row r="8076" spans="1:12" ht="13.95" customHeight="1" x14ac:dyDescent="0.3">
      <c r="A8076" s="94">
        <v>46173</v>
      </c>
      <c r="B8076" s="57" t="s">
        <v>289</v>
      </c>
      <c r="C8076" s="57" t="s">
        <v>122</v>
      </c>
      <c r="D8076" s="19" t="str">
        <f t="shared" si="756"/>
        <v>Commodities</v>
      </c>
      <c r="E8076" s="19" t="str">
        <f t="shared" si="757"/>
        <v>Commodities</v>
      </c>
      <c r="F8076" s="100">
        <v>1.0630000000000001E-2</v>
      </c>
      <c r="G8076" s="101">
        <v>6.4550000000000001</v>
      </c>
      <c r="H8076" s="98">
        <v>0.16344</v>
      </c>
      <c r="I8076" s="20">
        <f t="shared" si="758"/>
        <v>1</v>
      </c>
      <c r="J8076" s="102">
        <f t="shared" si="759"/>
        <v>1.6467854376452362E-3</v>
      </c>
      <c r="K8076" s="102">
        <f t="shared" si="760"/>
        <v>1.0075779721275307E-2</v>
      </c>
      <c r="L8076" s="96">
        <f t="shared" si="761"/>
        <v>1.0630000000000001E-2</v>
      </c>
    </row>
    <row r="8077" spans="1:12" ht="13.95" customHeight="1" x14ac:dyDescent="0.3">
      <c r="A8077" s="94">
        <v>46203</v>
      </c>
      <c r="B8077" s="57" t="s">
        <v>289</v>
      </c>
      <c r="C8077" s="57" t="s">
        <v>122</v>
      </c>
      <c r="D8077" s="19" t="str">
        <f t="shared" si="756"/>
        <v>Commodities</v>
      </c>
      <c r="E8077" s="19" t="str">
        <f t="shared" si="757"/>
        <v>Commodities</v>
      </c>
      <c r="F8077" s="100">
        <v>1.0189999999999999E-2</v>
      </c>
      <c r="G8077" s="101">
        <v>5.4989999999999997</v>
      </c>
      <c r="H8077" s="98">
        <v>0.17832999999999999</v>
      </c>
      <c r="I8077" s="20">
        <f t="shared" si="758"/>
        <v>1</v>
      </c>
      <c r="J8077" s="102">
        <f t="shared" si="759"/>
        <v>1.8530641934897255E-3</v>
      </c>
      <c r="K8077" s="102">
        <f t="shared" si="760"/>
        <v>1.0391208397295607E-2</v>
      </c>
      <c r="L8077" s="96">
        <f t="shared" si="761"/>
        <v>1.0189999999999999E-2</v>
      </c>
    </row>
    <row r="8078" spans="1:12" ht="13.95" customHeight="1" x14ac:dyDescent="0.3">
      <c r="A8078" s="94">
        <v>46234</v>
      </c>
      <c r="B8078" s="57" t="s">
        <v>289</v>
      </c>
      <c r="C8078" s="57" t="s">
        <v>122</v>
      </c>
      <c r="D8078" s="19" t="str">
        <f t="shared" si="756"/>
        <v>Commodities</v>
      </c>
      <c r="E8078" s="19" t="str">
        <f t="shared" si="757"/>
        <v>Commodities</v>
      </c>
      <c r="F8078" s="100">
        <v>1.073E-2</v>
      </c>
      <c r="G8078" s="101">
        <v>6.2519999999999998</v>
      </c>
      <c r="H8078" s="98">
        <v>0.1734</v>
      </c>
      <c r="I8078" s="20">
        <f t="shared" si="758"/>
        <v>1</v>
      </c>
      <c r="J8078" s="102">
        <f t="shared" si="759"/>
        <v>1.716250799744082E-3</v>
      </c>
      <c r="K8078" s="102">
        <f t="shared" si="760"/>
        <v>9.8976401369324229E-3</v>
      </c>
      <c r="L8078" s="96">
        <f t="shared" si="761"/>
        <v>1.073E-2</v>
      </c>
    </row>
    <row r="8079" spans="1:12" ht="13.95" customHeight="1" x14ac:dyDescent="0.3">
      <c r="A8079" s="94">
        <v>46265</v>
      </c>
      <c r="B8079" s="57" t="s">
        <v>289</v>
      </c>
      <c r="C8079" s="57" t="s">
        <v>122</v>
      </c>
      <c r="D8079" s="19" t="str">
        <f t="shared" si="756"/>
        <v>Commodities</v>
      </c>
      <c r="E8079" s="19" t="str">
        <f t="shared" si="757"/>
        <v>Commodities</v>
      </c>
      <c r="F8079" s="100">
        <v>1.133E-2</v>
      </c>
      <c r="G8079" s="101">
        <v>7.1740000000000004</v>
      </c>
      <c r="H8079" s="98">
        <v>0.15554000000000001</v>
      </c>
      <c r="I8079" s="20">
        <f t="shared" si="758"/>
        <v>1</v>
      </c>
      <c r="J8079" s="102">
        <f t="shared" si="759"/>
        <v>1.5793141901310286E-3</v>
      </c>
      <c r="K8079" s="102">
        <f t="shared" si="760"/>
        <v>1.0153749454359191E-2</v>
      </c>
      <c r="L8079" s="96">
        <f t="shared" si="761"/>
        <v>1.133E-2</v>
      </c>
    </row>
    <row r="8080" spans="1:12" ht="13.95" customHeight="1" x14ac:dyDescent="0.3">
      <c r="A8080" s="94">
        <v>46295</v>
      </c>
      <c r="B8080" s="57" t="s">
        <v>289</v>
      </c>
      <c r="C8080" s="57" t="s">
        <v>122</v>
      </c>
      <c r="D8080" s="19" t="str">
        <f t="shared" si="756"/>
        <v>Commodities</v>
      </c>
      <c r="E8080" s="19" t="str">
        <f t="shared" si="757"/>
        <v>Commodities</v>
      </c>
      <c r="F8080" s="100">
        <v>1.03E-2</v>
      </c>
      <c r="G8080" s="101">
        <v>7.3890000000000002</v>
      </c>
      <c r="H8080" s="98">
        <v>0.13768</v>
      </c>
      <c r="I8080" s="20">
        <f t="shared" si="758"/>
        <v>1</v>
      </c>
      <c r="J8080" s="102">
        <f t="shared" si="759"/>
        <v>1.3939640005413453E-3</v>
      </c>
      <c r="K8080" s="102">
        <f t="shared" si="760"/>
        <v>1.0124665895855211E-2</v>
      </c>
      <c r="L8080" s="96">
        <f t="shared" si="761"/>
        <v>1.03E-2</v>
      </c>
    </row>
    <row r="8081" spans="1:12" ht="13.95" customHeight="1" x14ac:dyDescent="0.3">
      <c r="A8081" s="94">
        <v>42674</v>
      </c>
      <c r="B8081" s="57" t="s">
        <v>406</v>
      </c>
      <c r="C8081" s="57" t="s">
        <v>122</v>
      </c>
      <c r="D8081" s="19" t="str">
        <f t="shared" si="756"/>
        <v>Commodities</v>
      </c>
      <c r="E8081" s="19" t="str">
        <f t="shared" si="757"/>
        <v>Commodities</v>
      </c>
      <c r="F8081" s="100">
        <v>4.1700000000000001E-3</v>
      </c>
      <c r="G8081" s="101">
        <v>8.9039999999999999</v>
      </c>
      <c r="H8081" s="98">
        <v>8.7550000000000003E-2</v>
      </c>
      <c r="I8081" s="20">
        <f t="shared" si="758"/>
        <v>1</v>
      </c>
      <c r="J8081" s="102">
        <f t="shared" si="759"/>
        <v>4.6832884097035044E-4</v>
      </c>
      <c r="K8081" s="102">
        <f t="shared" si="760"/>
        <v>5.3492728837275889E-3</v>
      </c>
      <c r="L8081" s="96">
        <f t="shared" si="761"/>
        <v>4.1700000000000001E-3</v>
      </c>
    </row>
    <row r="8082" spans="1:12" ht="13.95" customHeight="1" x14ac:dyDescent="0.3">
      <c r="A8082" s="94">
        <v>42704</v>
      </c>
      <c r="B8082" s="57" t="s">
        <v>406</v>
      </c>
      <c r="C8082" s="57" t="s">
        <v>122</v>
      </c>
      <c r="D8082" s="19" t="str">
        <f t="shared" si="756"/>
        <v>Commodities</v>
      </c>
      <c r="E8082" s="19" t="str">
        <f t="shared" si="757"/>
        <v>Commodities</v>
      </c>
      <c r="F8082" s="100">
        <v>5.0099999999999997E-3</v>
      </c>
      <c r="G8082" s="101">
        <v>12.51</v>
      </c>
      <c r="H8082" s="98">
        <v>8.8200000000000001E-2</v>
      </c>
      <c r="I8082" s="20">
        <f t="shared" si="758"/>
        <v>1</v>
      </c>
      <c r="J8082" s="102">
        <f t="shared" si="759"/>
        <v>4.0047961630695444E-4</v>
      </c>
      <c r="K8082" s="102">
        <f t="shared" si="760"/>
        <v>4.5405852188997106E-3</v>
      </c>
      <c r="L8082" s="96">
        <f t="shared" si="761"/>
        <v>5.0099999999999997E-3</v>
      </c>
    </row>
    <row r="8083" spans="1:12" ht="13.95" customHeight="1" x14ac:dyDescent="0.3">
      <c r="A8083" s="94">
        <v>42735</v>
      </c>
      <c r="B8083" s="57" t="s">
        <v>406</v>
      </c>
      <c r="C8083" s="57" t="s">
        <v>122</v>
      </c>
      <c r="D8083" s="19" t="str">
        <f t="shared" si="756"/>
        <v>Commodities</v>
      </c>
      <c r="E8083" s="19" t="str">
        <f t="shared" si="757"/>
        <v>Commodities</v>
      </c>
      <c r="F8083" s="100">
        <v>5.4799999999999996E-3</v>
      </c>
      <c r="G8083" s="101">
        <v>15.196999999999999</v>
      </c>
      <c r="H8083" s="98">
        <v>7.7199999999999991E-2</v>
      </c>
      <c r="I8083" s="20">
        <f t="shared" si="758"/>
        <v>1</v>
      </c>
      <c r="J8083" s="102">
        <f t="shared" si="759"/>
        <v>3.6059748634598935E-4</v>
      </c>
      <c r="K8083" s="102">
        <f t="shared" si="760"/>
        <v>4.6709518956734378E-3</v>
      </c>
      <c r="L8083" s="96">
        <f t="shared" si="761"/>
        <v>5.4799999999999996E-3</v>
      </c>
    </row>
    <row r="8084" spans="1:12" ht="13.95" customHeight="1" x14ac:dyDescent="0.3">
      <c r="A8084" s="94">
        <v>42766</v>
      </c>
      <c r="B8084" s="57" t="s">
        <v>406</v>
      </c>
      <c r="C8084" s="57" t="s">
        <v>122</v>
      </c>
      <c r="D8084" s="19" t="str">
        <f t="shared" si="756"/>
        <v>Commodities</v>
      </c>
      <c r="E8084" s="19" t="str">
        <f t="shared" si="757"/>
        <v>Commodities</v>
      </c>
      <c r="F8084" s="100">
        <v>4.7099999999999998E-3</v>
      </c>
      <c r="G8084" s="101">
        <v>14.443</v>
      </c>
      <c r="H8084" s="98">
        <v>8.5009999999999988E-2</v>
      </c>
      <c r="I8084" s="20">
        <f t="shared" si="758"/>
        <v>1</v>
      </c>
      <c r="J8084" s="102">
        <f t="shared" si="759"/>
        <v>3.2610953403032608E-4</v>
      </c>
      <c r="K8084" s="102">
        <f t="shared" si="760"/>
        <v>3.8361314437163406E-3</v>
      </c>
      <c r="L8084" s="96">
        <f t="shared" si="761"/>
        <v>4.7099999999999998E-3</v>
      </c>
    </row>
    <row r="8085" spans="1:12" ht="13.95" customHeight="1" x14ac:dyDescent="0.3">
      <c r="A8085" s="94">
        <v>42794</v>
      </c>
      <c r="B8085" s="57" t="s">
        <v>406</v>
      </c>
      <c r="C8085" s="57" t="s">
        <v>122</v>
      </c>
      <c r="D8085" s="19" t="str">
        <f t="shared" si="756"/>
        <v>Commodities</v>
      </c>
      <c r="E8085" s="19" t="str">
        <f t="shared" si="757"/>
        <v>Commodities</v>
      </c>
      <c r="F8085" s="100">
        <v>4.5599999999999998E-3</v>
      </c>
      <c r="G8085" s="101">
        <v>13.343</v>
      </c>
      <c r="H8085" s="98">
        <v>9.2240000000000003E-2</v>
      </c>
      <c r="I8085" s="20">
        <f t="shared" si="758"/>
        <v>1</v>
      </c>
      <c r="J8085" s="102">
        <f t="shared" si="759"/>
        <v>3.4175222963351567E-4</v>
      </c>
      <c r="K8085" s="102">
        <f t="shared" si="760"/>
        <v>3.7050328451161715E-3</v>
      </c>
      <c r="L8085" s="96">
        <f t="shared" si="761"/>
        <v>4.5599999999999998E-3</v>
      </c>
    </row>
    <row r="8086" spans="1:12" ht="13.95" customHeight="1" x14ac:dyDescent="0.3">
      <c r="A8086" s="94">
        <v>42825</v>
      </c>
      <c r="B8086" s="57" t="s">
        <v>406</v>
      </c>
      <c r="C8086" s="57" t="s">
        <v>122</v>
      </c>
      <c r="D8086" s="19" t="str">
        <f t="shared" si="756"/>
        <v>Commodities</v>
      </c>
      <c r="E8086" s="19" t="str">
        <f t="shared" si="757"/>
        <v>Commodities</v>
      </c>
      <c r="F8086" s="100">
        <v>4.9399999999999999E-3</v>
      </c>
      <c r="G8086" s="101">
        <v>13.141999999999999</v>
      </c>
      <c r="H8086" s="98">
        <v>9.8670000000000008E-2</v>
      </c>
      <c r="I8086" s="20">
        <f t="shared" si="758"/>
        <v>1</v>
      </c>
      <c r="J8086" s="102">
        <f t="shared" si="759"/>
        <v>3.7589408004869883E-4</v>
      </c>
      <c r="K8086" s="102">
        <f t="shared" si="760"/>
        <v>3.8096085947977986E-3</v>
      </c>
      <c r="L8086" s="96">
        <f t="shared" si="761"/>
        <v>4.9399999999999999E-3</v>
      </c>
    </row>
    <row r="8087" spans="1:12" ht="13.95" customHeight="1" x14ac:dyDescent="0.3">
      <c r="A8087" s="94">
        <v>42855</v>
      </c>
      <c r="B8087" s="57" t="s">
        <v>406</v>
      </c>
      <c r="C8087" s="57" t="s">
        <v>122</v>
      </c>
      <c r="D8087" s="19" t="str">
        <f t="shared" si="756"/>
        <v>Commodities</v>
      </c>
      <c r="E8087" s="19" t="str">
        <f t="shared" si="757"/>
        <v>Commodities</v>
      </c>
      <c r="F8087" s="100">
        <v>4.6299999999999996E-3</v>
      </c>
      <c r="G8087" s="101">
        <v>12.573</v>
      </c>
      <c r="H8087" s="98">
        <v>0.11073</v>
      </c>
      <c r="I8087" s="20">
        <f t="shared" si="758"/>
        <v>1</v>
      </c>
      <c r="J8087" s="102">
        <f t="shared" si="759"/>
        <v>3.6824942336753354E-4</v>
      </c>
      <c r="K8087" s="102">
        <f t="shared" si="760"/>
        <v>3.3256517959679723E-3</v>
      </c>
      <c r="L8087" s="96">
        <f t="shared" si="761"/>
        <v>4.6299999999999996E-3</v>
      </c>
    </row>
    <row r="8088" spans="1:12" ht="13.95" customHeight="1" x14ac:dyDescent="0.3">
      <c r="A8088" s="94">
        <v>42886</v>
      </c>
      <c r="B8088" s="57" t="s">
        <v>406</v>
      </c>
      <c r="C8088" s="57" t="s">
        <v>122</v>
      </c>
      <c r="D8088" s="19" t="str">
        <f t="shared" si="756"/>
        <v>Commodities</v>
      </c>
      <c r="E8088" s="19" t="str">
        <f t="shared" si="757"/>
        <v>Commodities</v>
      </c>
      <c r="F8088" s="100">
        <v>5.8699999999999994E-3</v>
      </c>
      <c r="G8088" s="101">
        <v>13.486000000000001</v>
      </c>
      <c r="H8088" s="98">
        <v>0.12121999999999999</v>
      </c>
      <c r="I8088" s="20">
        <f t="shared" si="758"/>
        <v>1</v>
      </c>
      <c r="J8088" s="102">
        <f t="shared" si="759"/>
        <v>4.3526620198724596E-4</v>
      </c>
      <c r="K8088" s="102">
        <f t="shared" si="760"/>
        <v>3.5907127700647249E-3</v>
      </c>
      <c r="L8088" s="96">
        <f t="shared" si="761"/>
        <v>5.8699999999999994E-3</v>
      </c>
    </row>
    <row r="8089" spans="1:12" ht="13.95" customHeight="1" x14ac:dyDescent="0.3">
      <c r="A8089" s="94">
        <v>42916</v>
      </c>
      <c r="B8089" s="57" t="s">
        <v>406</v>
      </c>
      <c r="C8089" s="57" t="s">
        <v>122</v>
      </c>
      <c r="D8089" s="19" t="str">
        <f t="shared" si="756"/>
        <v>Commodities</v>
      </c>
      <c r="E8089" s="19" t="str">
        <f t="shared" si="757"/>
        <v>Commodities</v>
      </c>
      <c r="F8089" s="100">
        <v>5.2300000000000003E-3</v>
      </c>
      <c r="G8089" s="101">
        <v>11.25</v>
      </c>
      <c r="H8089" s="98">
        <v>0.13439999999999999</v>
      </c>
      <c r="I8089" s="20">
        <f t="shared" si="758"/>
        <v>1</v>
      </c>
      <c r="J8089" s="102">
        <f t="shared" si="759"/>
        <v>4.6488888888888893E-4</v>
      </c>
      <c r="K8089" s="102">
        <f t="shared" si="760"/>
        <v>3.4589947089947097E-3</v>
      </c>
      <c r="L8089" s="96">
        <f t="shared" si="761"/>
        <v>5.2300000000000003E-3</v>
      </c>
    </row>
    <row r="8090" spans="1:12" ht="13.95" customHeight="1" x14ac:dyDescent="0.3">
      <c r="A8090" s="94">
        <v>42947</v>
      </c>
      <c r="B8090" s="57" t="s">
        <v>406</v>
      </c>
      <c r="C8090" s="57" t="s">
        <v>122</v>
      </c>
      <c r="D8090" s="19" t="str">
        <f t="shared" si="756"/>
        <v>Commodities</v>
      </c>
      <c r="E8090" s="19" t="str">
        <f t="shared" si="757"/>
        <v>Commodities</v>
      </c>
      <c r="F8090" s="100">
        <v>5.3400000000000001E-3</v>
      </c>
      <c r="G8090" s="101">
        <v>10.817</v>
      </c>
      <c r="H8090" s="98">
        <v>0.13172</v>
      </c>
      <c r="I8090" s="20">
        <f t="shared" si="758"/>
        <v>1</v>
      </c>
      <c r="J8090" s="102">
        <f t="shared" si="759"/>
        <v>4.9366737542756777E-4</v>
      </c>
      <c r="K8090" s="102">
        <f t="shared" si="760"/>
        <v>3.7478543533826887E-3</v>
      </c>
      <c r="L8090" s="96">
        <f t="shared" si="761"/>
        <v>5.3400000000000001E-3</v>
      </c>
    </row>
    <row r="8091" spans="1:12" ht="13.95" customHeight="1" x14ac:dyDescent="0.3">
      <c r="A8091" s="94">
        <v>42978</v>
      </c>
      <c r="B8091" s="57" t="s">
        <v>406</v>
      </c>
      <c r="C8091" s="57" t="s">
        <v>122</v>
      </c>
      <c r="D8091" s="19" t="str">
        <f t="shared" si="756"/>
        <v>Commodities</v>
      </c>
      <c r="E8091" s="19" t="str">
        <f t="shared" si="757"/>
        <v>Commodities</v>
      </c>
      <c r="F8091" s="100">
        <v>5.8299999999999992E-3</v>
      </c>
      <c r="G8091" s="101">
        <v>12.59</v>
      </c>
      <c r="H8091" s="98">
        <v>0.14005000000000001</v>
      </c>
      <c r="I8091" s="20">
        <f t="shared" si="758"/>
        <v>1</v>
      </c>
      <c r="J8091" s="102">
        <f t="shared" si="759"/>
        <v>4.6306592533756945E-4</v>
      </c>
      <c r="K8091" s="102">
        <f t="shared" si="760"/>
        <v>3.3064328835242371E-3</v>
      </c>
      <c r="L8091" s="96">
        <f t="shared" si="761"/>
        <v>5.8299999999999992E-3</v>
      </c>
    </row>
    <row r="8092" spans="1:12" ht="13.95" customHeight="1" x14ac:dyDescent="0.3">
      <c r="A8092" s="94">
        <v>43008</v>
      </c>
      <c r="B8092" s="57" t="s">
        <v>406</v>
      </c>
      <c r="C8092" s="57" t="s">
        <v>122</v>
      </c>
      <c r="D8092" s="19" t="str">
        <f t="shared" si="756"/>
        <v>Commodities</v>
      </c>
      <c r="E8092" s="19" t="str">
        <f t="shared" si="757"/>
        <v>Commodities</v>
      </c>
      <c r="F8092" s="100">
        <v>7.1000000000000004E-3</v>
      </c>
      <c r="G8092" s="101">
        <v>11.8</v>
      </c>
      <c r="H8092" s="98">
        <v>0.1489</v>
      </c>
      <c r="I8092" s="20">
        <f t="shared" si="758"/>
        <v>1</v>
      </c>
      <c r="J8092" s="102">
        <f t="shared" si="759"/>
        <v>6.0169491525423726E-4</v>
      </c>
      <c r="K8092" s="102">
        <f t="shared" si="760"/>
        <v>4.0409329432789607E-3</v>
      </c>
      <c r="L8092" s="96">
        <f t="shared" si="761"/>
        <v>7.1000000000000004E-3</v>
      </c>
    </row>
    <row r="8093" spans="1:12" ht="13.95" customHeight="1" x14ac:dyDescent="0.3">
      <c r="A8093" s="94">
        <v>43039</v>
      </c>
      <c r="B8093" s="57" t="s">
        <v>406</v>
      </c>
      <c r="C8093" s="57" t="s">
        <v>122</v>
      </c>
      <c r="D8093" s="19" t="str">
        <f t="shared" si="756"/>
        <v>Commodities</v>
      </c>
      <c r="E8093" s="19" t="str">
        <f t="shared" si="757"/>
        <v>Commodities</v>
      </c>
      <c r="F8093" s="100">
        <v>7.9000000000000008E-3</v>
      </c>
      <c r="G8093" s="101">
        <v>12.044</v>
      </c>
      <c r="H8093" s="98">
        <v>0.16120999999999999</v>
      </c>
      <c r="I8093" s="20">
        <f t="shared" si="758"/>
        <v>1</v>
      </c>
      <c r="J8093" s="102">
        <f t="shared" si="759"/>
        <v>6.5592826303553645E-4</v>
      </c>
      <c r="K8093" s="102">
        <f t="shared" si="760"/>
        <v>4.0687814839993576E-3</v>
      </c>
      <c r="L8093" s="96">
        <f t="shared" si="761"/>
        <v>7.9000000000000008E-3</v>
      </c>
    </row>
    <row r="8094" spans="1:12" ht="13.95" customHeight="1" x14ac:dyDescent="0.3">
      <c r="A8094" s="94">
        <v>43008</v>
      </c>
      <c r="B8094" s="57" t="s">
        <v>216</v>
      </c>
      <c r="C8094" s="57" t="s">
        <v>115</v>
      </c>
      <c r="D8094" s="19" t="str">
        <f t="shared" si="756"/>
        <v>Defensives</v>
      </c>
      <c r="E8094" s="19" t="str">
        <f t="shared" si="757"/>
        <v>Defensives</v>
      </c>
      <c r="F8094" s="100">
        <v>3.3700000000000002E-3</v>
      </c>
      <c r="G8094" s="101">
        <v>8.9640000000000004</v>
      </c>
      <c r="H8094" s="98">
        <v>0.21237</v>
      </c>
      <c r="I8094" s="20">
        <f t="shared" si="758"/>
        <v>1</v>
      </c>
      <c r="J8094" s="102">
        <f t="shared" si="759"/>
        <v>3.7594823739402054E-4</v>
      </c>
      <c r="K8094" s="102">
        <f t="shared" si="760"/>
        <v>1.7702511531479048E-3</v>
      </c>
      <c r="L8094" s="96">
        <f t="shared" si="761"/>
        <v>3.3700000000000002E-3</v>
      </c>
    </row>
    <row r="8095" spans="1:12" ht="13.95" customHeight="1" x14ac:dyDescent="0.3">
      <c r="A8095" s="94">
        <v>43039</v>
      </c>
      <c r="B8095" s="57" t="s">
        <v>216</v>
      </c>
      <c r="C8095" s="57" t="s">
        <v>115</v>
      </c>
      <c r="D8095" s="19" t="str">
        <f t="shared" si="756"/>
        <v>Defensives</v>
      </c>
      <c r="E8095" s="19" t="str">
        <f t="shared" si="757"/>
        <v>Defensives</v>
      </c>
      <c r="F8095" s="100">
        <v>3.0799999999999998E-3</v>
      </c>
      <c r="G8095" s="101">
        <v>8.2330000000000005</v>
      </c>
      <c r="H8095" s="98">
        <v>0.20435</v>
      </c>
      <c r="I8095" s="20">
        <f t="shared" si="758"/>
        <v>1</v>
      </c>
      <c r="J8095" s="102">
        <f t="shared" si="759"/>
        <v>3.7410421474553624E-4</v>
      </c>
      <c r="K8095" s="102">
        <f t="shared" si="760"/>
        <v>1.8307032774432896E-3</v>
      </c>
      <c r="L8095" s="96">
        <f t="shared" si="761"/>
        <v>3.0799999999999998E-3</v>
      </c>
    </row>
    <row r="8096" spans="1:12" ht="13.95" customHeight="1" x14ac:dyDescent="0.3">
      <c r="A8096" s="94">
        <v>43069</v>
      </c>
      <c r="B8096" s="57" t="s">
        <v>216</v>
      </c>
      <c r="C8096" s="57" t="s">
        <v>115</v>
      </c>
      <c r="D8096" s="19" t="str">
        <f t="shared" si="756"/>
        <v>Defensives</v>
      </c>
      <c r="E8096" s="19" t="str">
        <f t="shared" si="757"/>
        <v>Defensives</v>
      </c>
      <c r="F8096" s="100">
        <v>3.29E-3</v>
      </c>
      <c r="G8096" s="101">
        <v>8.6560000000000006</v>
      </c>
      <c r="H8096" s="98">
        <v>0.1832</v>
      </c>
      <c r="I8096" s="20">
        <f t="shared" si="758"/>
        <v>1</v>
      </c>
      <c r="J8096" s="102">
        <f t="shared" si="759"/>
        <v>3.8008317929759703E-4</v>
      </c>
      <c r="K8096" s="102">
        <f t="shared" si="760"/>
        <v>2.0746898433274949E-3</v>
      </c>
      <c r="L8096" s="96">
        <f t="shared" si="761"/>
        <v>3.29E-3</v>
      </c>
    </row>
    <row r="8097" spans="1:12" ht="13.95" customHeight="1" x14ac:dyDescent="0.3">
      <c r="A8097" s="94">
        <v>43100</v>
      </c>
      <c r="B8097" s="57" t="s">
        <v>216</v>
      </c>
      <c r="C8097" s="57" t="s">
        <v>115</v>
      </c>
      <c r="D8097" s="19" t="str">
        <f t="shared" si="756"/>
        <v>Defensives</v>
      </c>
      <c r="E8097" s="19" t="str">
        <f t="shared" si="757"/>
        <v>Defensives</v>
      </c>
      <c r="F8097" s="100">
        <v>3.0599999999999998E-3</v>
      </c>
      <c r="G8097" s="101">
        <v>8.5839999999999996</v>
      </c>
      <c r="H8097" s="98">
        <v>0.22239999999999999</v>
      </c>
      <c r="I8097" s="20">
        <f t="shared" si="758"/>
        <v>1</v>
      </c>
      <c r="J8097" s="102">
        <f t="shared" si="759"/>
        <v>3.5647716682199438E-4</v>
      </c>
      <c r="K8097" s="102">
        <f t="shared" si="760"/>
        <v>1.6028649587319893E-3</v>
      </c>
      <c r="L8097" s="96">
        <f t="shared" si="761"/>
        <v>3.0599999999999998E-3</v>
      </c>
    </row>
    <row r="8098" spans="1:12" ht="13.95" customHeight="1" x14ac:dyDescent="0.3">
      <c r="A8098" s="94">
        <v>43131</v>
      </c>
      <c r="B8098" s="57" t="s">
        <v>216</v>
      </c>
      <c r="C8098" s="57" t="s">
        <v>115</v>
      </c>
      <c r="D8098" s="19" t="str">
        <f t="shared" si="756"/>
        <v>Defensives</v>
      </c>
      <c r="E8098" s="19" t="str">
        <f t="shared" si="757"/>
        <v>Defensives</v>
      </c>
      <c r="F8098" s="100">
        <v>2.64E-3</v>
      </c>
      <c r="G8098" s="101">
        <v>8.1880000000000006</v>
      </c>
      <c r="H8098" s="98">
        <v>0.21940000000000001</v>
      </c>
      <c r="I8098" s="20">
        <f t="shared" si="758"/>
        <v>1</v>
      </c>
      <c r="J8098" s="102">
        <f t="shared" si="759"/>
        <v>3.2242305813385441E-4</v>
      </c>
      <c r="K8098" s="102">
        <f t="shared" si="760"/>
        <v>1.4695672658790082E-3</v>
      </c>
      <c r="L8098" s="96">
        <f t="shared" si="761"/>
        <v>2.64E-3</v>
      </c>
    </row>
    <row r="8099" spans="1:12" ht="13.95" customHeight="1" x14ac:dyDescent="0.3">
      <c r="A8099" s="94">
        <v>43159</v>
      </c>
      <c r="B8099" s="57" t="s">
        <v>216</v>
      </c>
      <c r="C8099" s="57" t="s">
        <v>115</v>
      </c>
      <c r="D8099" s="19" t="str">
        <f t="shared" si="756"/>
        <v>Defensives</v>
      </c>
      <c r="E8099" s="19" t="str">
        <f t="shared" si="757"/>
        <v>Defensives</v>
      </c>
      <c r="F8099" s="100">
        <v>2.6800000000000001E-3</v>
      </c>
      <c r="G8099" s="101">
        <v>8.4979999999999993</v>
      </c>
      <c r="H8099" s="98">
        <v>0.21562999999999999</v>
      </c>
      <c r="I8099" s="20">
        <f t="shared" si="758"/>
        <v>1</v>
      </c>
      <c r="J8099" s="102">
        <f t="shared" si="759"/>
        <v>3.153683219581078E-4</v>
      </c>
      <c r="K8099" s="102">
        <f t="shared" si="760"/>
        <v>1.4625438109637241E-3</v>
      </c>
      <c r="L8099" s="96">
        <f t="shared" si="761"/>
        <v>2.6800000000000001E-3</v>
      </c>
    </row>
    <row r="8100" spans="1:12" ht="13.95" customHeight="1" x14ac:dyDescent="0.3">
      <c r="A8100" s="94">
        <v>43190</v>
      </c>
      <c r="B8100" s="57" t="s">
        <v>216</v>
      </c>
      <c r="C8100" s="57" t="s">
        <v>115</v>
      </c>
      <c r="D8100" s="19" t="str">
        <f t="shared" si="756"/>
        <v>Defensives</v>
      </c>
      <c r="E8100" s="19" t="str">
        <f t="shared" si="757"/>
        <v>Defensives</v>
      </c>
      <c r="F8100" s="100">
        <v>2.8500000000000001E-3</v>
      </c>
      <c r="G8100" s="101">
        <v>9.4779999999999998</v>
      </c>
      <c r="H8100" s="98">
        <v>0.21288000000000001</v>
      </c>
      <c r="I8100" s="20">
        <f t="shared" si="758"/>
        <v>1</v>
      </c>
      <c r="J8100" s="102">
        <f t="shared" si="759"/>
        <v>3.0069634944081031E-4</v>
      </c>
      <c r="K8100" s="102">
        <f t="shared" si="760"/>
        <v>1.4125157339384175E-3</v>
      </c>
      <c r="L8100" s="96">
        <f t="shared" si="761"/>
        <v>2.8500000000000001E-3</v>
      </c>
    </row>
    <row r="8101" spans="1:12" ht="13.95" customHeight="1" x14ac:dyDescent="0.3">
      <c r="A8101" s="94">
        <v>43220</v>
      </c>
      <c r="B8101" s="57" t="s">
        <v>216</v>
      </c>
      <c r="C8101" s="57" t="s">
        <v>115</v>
      </c>
      <c r="D8101" s="19" t="str">
        <f t="shared" si="756"/>
        <v>Defensives</v>
      </c>
      <c r="E8101" s="19" t="str">
        <f t="shared" si="757"/>
        <v>Defensives</v>
      </c>
      <c r="F8101" s="100">
        <v>2.8300000000000001E-3</v>
      </c>
      <c r="G8101" s="101">
        <v>9.3160000000000007</v>
      </c>
      <c r="H8101" s="98">
        <v>0.21101</v>
      </c>
      <c r="I8101" s="20">
        <f t="shared" si="758"/>
        <v>1</v>
      </c>
      <c r="J8101" s="102">
        <f t="shared" si="759"/>
        <v>3.0377844568484324E-4</v>
      </c>
      <c r="K8101" s="102">
        <f t="shared" si="760"/>
        <v>1.4396400440019109E-3</v>
      </c>
      <c r="L8101" s="96">
        <f t="shared" si="761"/>
        <v>2.8300000000000001E-3</v>
      </c>
    </row>
    <row r="8102" spans="1:12" ht="13.95" customHeight="1" x14ac:dyDescent="0.3">
      <c r="A8102" s="94">
        <v>43251</v>
      </c>
      <c r="B8102" s="57" t="s">
        <v>216</v>
      </c>
      <c r="C8102" s="57" t="s">
        <v>115</v>
      </c>
      <c r="D8102" s="19" t="str">
        <f t="shared" si="756"/>
        <v>Defensives</v>
      </c>
      <c r="E8102" s="19" t="str">
        <f t="shared" si="757"/>
        <v>Defensives</v>
      </c>
      <c r="F8102" s="100">
        <v>2.8500000000000001E-3</v>
      </c>
      <c r="G8102" s="101">
        <v>8.548</v>
      </c>
      <c r="H8102" s="98">
        <v>0.19833000000000001</v>
      </c>
      <c r="I8102" s="20">
        <f t="shared" si="758"/>
        <v>1</v>
      </c>
      <c r="J8102" s="102">
        <f t="shared" si="759"/>
        <v>3.3341132428638278E-4</v>
      </c>
      <c r="K8102" s="102">
        <f t="shared" si="760"/>
        <v>1.6810937542801531E-3</v>
      </c>
      <c r="L8102" s="96">
        <f t="shared" si="761"/>
        <v>2.8500000000000001E-3</v>
      </c>
    </row>
    <row r="8103" spans="1:12" ht="13.95" customHeight="1" x14ac:dyDescent="0.3">
      <c r="A8103" s="94">
        <v>43281</v>
      </c>
      <c r="B8103" s="57" t="s">
        <v>216</v>
      </c>
      <c r="C8103" s="57" t="s">
        <v>115</v>
      </c>
      <c r="D8103" s="19" t="str">
        <f t="shared" si="756"/>
        <v>Defensives</v>
      </c>
      <c r="E8103" s="19" t="str">
        <f t="shared" si="757"/>
        <v>Defensives</v>
      </c>
      <c r="F8103" s="100">
        <v>2.8800000000000002E-3</v>
      </c>
      <c r="G8103" s="101">
        <v>8.3979999999999997</v>
      </c>
      <c r="H8103" s="98">
        <v>0.19495999999999999</v>
      </c>
      <c r="I8103" s="20">
        <f t="shared" si="758"/>
        <v>1</v>
      </c>
      <c r="J8103" s="102">
        <f t="shared" si="759"/>
        <v>3.4293879495117887E-4</v>
      </c>
      <c r="K8103" s="102">
        <f t="shared" si="760"/>
        <v>1.759021311813597E-3</v>
      </c>
      <c r="L8103" s="96">
        <f t="shared" si="761"/>
        <v>2.8800000000000002E-3</v>
      </c>
    </row>
    <row r="8104" spans="1:12" ht="13.95" customHeight="1" x14ac:dyDescent="0.3">
      <c r="A8104" s="94">
        <v>43312</v>
      </c>
      <c r="B8104" s="57" t="s">
        <v>216</v>
      </c>
      <c r="C8104" s="57" t="s">
        <v>115</v>
      </c>
      <c r="D8104" s="19" t="str">
        <f t="shared" si="756"/>
        <v>Defensives</v>
      </c>
      <c r="E8104" s="19" t="str">
        <f t="shared" si="757"/>
        <v>Defensives</v>
      </c>
      <c r="F8104" s="100">
        <v>2.8449999999999999E-3</v>
      </c>
      <c r="G8104" s="101">
        <v>8.9710000000000001</v>
      </c>
      <c r="H8104" s="98">
        <v>0.18573000000000001</v>
      </c>
      <c r="I8104" s="20">
        <f t="shared" si="758"/>
        <v>1</v>
      </c>
      <c r="J8104" s="102">
        <f t="shared" si="759"/>
        <v>3.1713298405974805E-4</v>
      </c>
      <c r="K8104" s="102">
        <f t="shared" si="760"/>
        <v>1.7074946646193293E-3</v>
      </c>
      <c r="L8104" s="96">
        <f t="shared" si="761"/>
        <v>2.8449999999999999E-3</v>
      </c>
    </row>
    <row r="8105" spans="1:12" ht="13.95" customHeight="1" x14ac:dyDescent="0.3">
      <c r="A8105" s="94">
        <v>43343</v>
      </c>
      <c r="B8105" s="57" t="s">
        <v>216</v>
      </c>
      <c r="C8105" s="57" t="s">
        <v>115</v>
      </c>
      <c r="D8105" s="19" t="str">
        <f t="shared" si="756"/>
        <v>Defensives</v>
      </c>
      <c r="E8105" s="19" t="str">
        <f t="shared" si="757"/>
        <v>Defensives</v>
      </c>
      <c r="F8105" s="100">
        <v>3.4420000000000002E-3</v>
      </c>
      <c r="G8105" s="101">
        <v>8.9209999999999994</v>
      </c>
      <c r="H8105" s="98">
        <v>0.18762999999999999</v>
      </c>
      <c r="I8105" s="20">
        <f t="shared" si="758"/>
        <v>1</v>
      </c>
      <c r="J8105" s="102">
        <f t="shared" si="759"/>
        <v>3.8583118484474839E-4</v>
      </c>
      <c r="K8105" s="102">
        <f t="shared" si="760"/>
        <v>2.0563405896964686E-3</v>
      </c>
      <c r="L8105" s="96">
        <f t="shared" si="761"/>
        <v>3.4420000000000002E-3</v>
      </c>
    </row>
    <row r="8106" spans="1:12" ht="13.95" customHeight="1" x14ac:dyDescent="0.3">
      <c r="A8106" s="94">
        <v>43373</v>
      </c>
      <c r="B8106" s="57" t="s">
        <v>216</v>
      </c>
      <c r="C8106" s="57" t="s">
        <v>115</v>
      </c>
      <c r="D8106" s="19" t="str">
        <f t="shared" si="756"/>
        <v>Defensives</v>
      </c>
      <c r="E8106" s="19" t="str">
        <f t="shared" si="757"/>
        <v>Defensives</v>
      </c>
      <c r="F8106" s="100">
        <v>3.3149999999999998E-3</v>
      </c>
      <c r="G8106" s="101">
        <v>8.9450000000000003</v>
      </c>
      <c r="H8106" s="98">
        <v>0.18536</v>
      </c>
      <c r="I8106" s="20">
        <f t="shared" si="758"/>
        <v>1</v>
      </c>
      <c r="J8106" s="102">
        <f t="shared" si="759"/>
        <v>3.7059809949692565E-4</v>
      </c>
      <c r="K8106" s="102">
        <f t="shared" si="760"/>
        <v>1.9993423580973546E-3</v>
      </c>
      <c r="L8106" s="96">
        <f t="shared" si="761"/>
        <v>3.3149999999999998E-3</v>
      </c>
    </row>
    <row r="8107" spans="1:12" ht="13.95" customHeight="1" x14ac:dyDescent="0.3">
      <c r="A8107" s="94">
        <v>43404</v>
      </c>
      <c r="B8107" s="57" t="s">
        <v>216</v>
      </c>
      <c r="C8107" s="57" t="s">
        <v>115</v>
      </c>
      <c r="D8107" s="19" t="str">
        <f t="shared" si="756"/>
        <v>Defensives</v>
      </c>
      <c r="E8107" s="19" t="str">
        <f t="shared" si="757"/>
        <v>Defensives</v>
      </c>
      <c r="F8107" s="100">
        <v>3.3500000000000001E-3</v>
      </c>
      <c r="G8107" s="101">
        <v>9.9570000000000007</v>
      </c>
      <c r="H8107" s="98">
        <v>0.18279000000000001</v>
      </c>
      <c r="I8107" s="20">
        <f t="shared" si="758"/>
        <v>1</v>
      </c>
      <c r="J8107" s="102">
        <f t="shared" si="759"/>
        <v>3.3644672089986943E-4</v>
      </c>
      <c r="K8107" s="102">
        <f t="shared" si="760"/>
        <v>1.8406188571577736E-3</v>
      </c>
      <c r="L8107" s="96">
        <f t="shared" si="761"/>
        <v>3.3500000000000001E-3</v>
      </c>
    </row>
    <row r="8108" spans="1:12" ht="13.95" customHeight="1" x14ac:dyDescent="0.3">
      <c r="A8108" s="94">
        <v>43434</v>
      </c>
      <c r="B8108" s="57" t="s">
        <v>216</v>
      </c>
      <c r="C8108" s="57" t="s">
        <v>115</v>
      </c>
      <c r="D8108" s="19" t="str">
        <f t="shared" si="756"/>
        <v>Defensives</v>
      </c>
      <c r="E8108" s="19" t="str">
        <f t="shared" si="757"/>
        <v>Defensives</v>
      </c>
      <c r="F8108" s="100">
        <v>3.31E-3</v>
      </c>
      <c r="G8108" s="101">
        <v>10.14</v>
      </c>
      <c r="H8108" s="98">
        <v>0.17430999999999999</v>
      </c>
      <c r="I8108" s="20">
        <f t="shared" si="758"/>
        <v>1</v>
      </c>
      <c r="J8108" s="102">
        <f t="shared" si="759"/>
        <v>3.2642998027613413E-4</v>
      </c>
      <c r="K8108" s="102">
        <f t="shared" si="760"/>
        <v>1.8726979535088873E-3</v>
      </c>
      <c r="L8108" s="96">
        <f t="shared" si="761"/>
        <v>3.31E-3</v>
      </c>
    </row>
    <row r="8109" spans="1:12" ht="13.95" customHeight="1" x14ac:dyDescent="0.3">
      <c r="A8109" s="94">
        <v>43465</v>
      </c>
      <c r="B8109" s="57" t="s">
        <v>216</v>
      </c>
      <c r="C8109" s="57" t="s">
        <v>115</v>
      </c>
      <c r="D8109" s="19" t="str">
        <f t="shared" si="756"/>
        <v>Defensives</v>
      </c>
      <c r="E8109" s="19" t="str">
        <f t="shared" si="757"/>
        <v>Defensives</v>
      </c>
      <c r="F8109" s="100">
        <v>3.5669999999999999E-3</v>
      </c>
      <c r="G8109" s="101">
        <v>10.657</v>
      </c>
      <c r="H8109" s="98">
        <v>0.17100000000000001</v>
      </c>
      <c r="I8109" s="20">
        <f t="shared" si="758"/>
        <v>1</v>
      </c>
      <c r="J8109" s="102">
        <f t="shared" si="759"/>
        <v>3.3470958055738009E-4</v>
      </c>
      <c r="K8109" s="102">
        <f t="shared" si="760"/>
        <v>1.9573659681718131E-3</v>
      </c>
      <c r="L8109" s="96">
        <f t="shared" si="761"/>
        <v>3.5669999999999999E-3</v>
      </c>
    </row>
    <row r="8110" spans="1:12" ht="13.95" customHeight="1" x14ac:dyDescent="0.3">
      <c r="A8110" s="94">
        <v>43496</v>
      </c>
      <c r="B8110" s="57" t="s">
        <v>216</v>
      </c>
      <c r="C8110" s="57" t="s">
        <v>115</v>
      </c>
      <c r="D8110" s="19" t="str">
        <f t="shared" si="756"/>
        <v>Defensives</v>
      </c>
      <c r="E8110" s="19" t="str">
        <f t="shared" si="757"/>
        <v>Defensives</v>
      </c>
      <c r="F8110" s="100">
        <v>3.5690000000000001E-3</v>
      </c>
      <c r="G8110" s="101">
        <v>11.478</v>
      </c>
      <c r="H8110" s="98">
        <v>0.18375</v>
      </c>
      <c r="I8110" s="20">
        <f t="shared" si="758"/>
        <v>1</v>
      </c>
      <c r="J8110" s="102">
        <f t="shared" si="759"/>
        <v>3.1094267293953654E-4</v>
      </c>
      <c r="K8110" s="102">
        <f t="shared" si="760"/>
        <v>1.6922050228001988E-3</v>
      </c>
      <c r="L8110" s="96">
        <f t="shared" si="761"/>
        <v>3.5690000000000001E-3</v>
      </c>
    </row>
    <row r="8111" spans="1:12" ht="13.95" customHeight="1" x14ac:dyDescent="0.3">
      <c r="A8111" s="94">
        <v>43524</v>
      </c>
      <c r="B8111" s="57" t="s">
        <v>216</v>
      </c>
      <c r="C8111" s="57" t="s">
        <v>115</v>
      </c>
      <c r="D8111" s="19" t="str">
        <f t="shared" si="756"/>
        <v>Defensives</v>
      </c>
      <c r="E8111" s="19" t="str">
        <f t="shared" si="757"/>
        <v>Defensives</v>
      </c>
      <c r="F8111" s="100">
        <v>3.5539999999999999E-3</v>
      </c>
      <c r="G8111" s="101">
        <v>11.398999999999999</v>
      </c>
      <c r="H8111" s="98">
        <v>0.16142999999999999</v>
      </c>
      <c r="I8111" s="20">
        <f t="shared" si="758"/>
        <v>1</v>
      </c>
      <c r="J8111" s="102">
        <f t="shared" si="759"/>
        <v>3.1178173523993335E-4</v>
      </c>
      <c r="K8111" s="102">
        <f t="shared" si="760"/>
        <v>1.9313741884403974E-3</v>
      </c>
      <c r="L8111" s="96">
        <f t="shared" si="761"/>
        <v>3.5539999999999999E-3</v>
      </c>
    </row>
    <row r="8112" spans="1:12" ht="13.95" customHeight="1" x14ac:dyDescent="0.3">
      <c r="A8112" s="94">
        <v>43555</v>
      </c>
      <c r="B8112" s="57" t="s">
        <v>216</v>
      </c>
      <c r="C8112" s="57" t="s">
        <v>115</v>
      </c>
      <c r="D8112" s="19" t="str">
        <f t="shared" si="756"/>
        <v>Defensives</v>
      </c>
      <c r="E8112" s="19" t="str">
        <f t="shared" si="757"/>
        <v>Defensives</v>
      </c>
      <c r="F8112" s="100">
        <v>3.5400000000000002E-3</v>
      </c>
      <c r="G8112" s="101">
        <v>11.007999999999999</v>
      </c>
      <c r="H8112" s="98">
        <v>0.16089000000000001</v>
      </c>
      <c r="I8112" s="20">
        <f t="shared" si="758"/>
        <v>1</v>
      </c>
      <c r="J8112" s="102">
        <f t="shared" si="759"/>
        <v>3.2158430232558143E-4</v>
      </c>
      <c r="K8112" s="102">
        <f t="shared" si="760"/>
        <v>1.9987836554514354E-3</v>
      </c>
      <c r="L8112" s="96">
        <f t="shared" si="761"/>
        <v>3.5400000000000002E-3</v>
      </c>
    </row>
    <row r="8113" spans="1:12" ht="13.95" customHeight="1" x14ac:dyDescent="0.3">
      <c r="A8113" s="94">
        <v>43585</v>
      </c>
      <c r="B8113" s="57" t="s">
        <v>216</v>
      </c>
      <c r="C8113" s="57" t="s">
        <v>115</v>
      </c>
      <c r="D8113" s="19" t="str">
        <f t="shared" si="756"/>
        <v>Defensives</v>
      </c>
      <c r="E8113" s="19" t="str">
        <f t="shared" si="757"/>
        <v>Defensives</v>
      </c>
      <c r="F8113" s="100">
        <v>3.7209999999999999E-3</v>
      </c>
      <c r="G8113" s="101">
        <v>11.009</v>
      </c>
      <c r="H8113" s="98">
        <v>0.16866</v>
      </c>
      <c r="I8113" s="20">
        <f t="shared" si="758"/>
        <v>1</v>
      </c>
      <c r="J8113" s="102">
        <f t="shared" si="759"/>
        <v>3.3799618493959486E-4</v>
      </c>
      <c r="K8113" s="102">
        <f t="shared" si="760"/>
        <v>2.0040091600829766E-3</v>
      </c>
      <c r="L8113" s="96">
        <f t="shared" si="761"/>
        <v>3.7209999999999999E-3</v>
      </c>
    </row>
    <row r="8114" spans="1:12" ht="13.95" customHeight="1" x14ac:dyDescent="0.3">
      <c r="A8114" s="94">
        <v>43616</v>
      </c>
      <c r="B8114" s="57" t="s">
        <v>216</v>
      </c>
      <c r="C8114" s="57" t="s">
        <v>115</v>
      </c>
      <c r="D8114" s="19" t="str">
        <f t="shared" si="756"/>
        <v>Defensives</v>
      </c>
      <c r="E8114" s="19" t="str">
        <f t="shared" si="757"/>
        <v>Defensives</v>
      </c>
      <c r="F8114" s="100">
        <v>3.6099999999999999E-3</v>
      </c>
      <c r="G8114" s="101">
        <v>11.483000000000001</v>
      </c>
      <c r="H8114" s="98">
        <v>0.18657000000000001</v>
      </c>
      <c r="I8114" s="20">
        <f t="shared" si="758"/>
        <v>1</v>
      </c>
      <c r="J8114" s="102">
        <f t="shared" si="759"/>
        <v>3.1437777584254983E-4</v>
      </c>
      <c r="K8114" s="102">
        <f t="shared" si="760"/>
        <v>1.6850392659192249E-3</v>
      </c>
      <c r="L8114" s="96">
        <f t="shared" si="761"/>
        <v>3.6099999999999999E-3</v>
      </c>
    </row>
    <row r="8115" spans="1:12" ht="13.95" customHeight="1" x14ac:dyDescent="0.3">
      <c r="A8115" s="94">
        <v>43646</v>
      </c>
      <c r="B8115" s="57" t="s">
        <v>216</v>
      </c>
      <c r="C8115" s="57" t="s">
        <v>115</v>
      </c>
      <c r="D8115" s="19" t="str">
        <f t="shared" si="756"/>
        <v>Defensives</v>
      </c>
      <c r="E8115" s="19" t="str">
        <f t="shared" si="757"/>
        <v>Defensives</v>
      </c>
      <c r="F8115" s="100">
        <v>3.5560000000000001E-3</v>
      </c>
      <c r="G8115" s="101">
        <v>11.656000000000001</v>
      </c>
      <c r="H8115" s="98">
        <v>0.15689</v>
      </c>
      <c r="I8115" s="20">
        <f t="shared" si="758"/>
        <v>1</v>
      </c>
      <c r="J8115" s="102">
        <f t="shared" si="759"/>
        <v>3.0507892930679479E-4</v>
      </c>
      <c r="K8115" s="102">
        <f t="shared" si="760"/>
        <v>1.9445403104518758E-3</v>
      </c>
      <c r="L8115" s="96">
        <f t="shared" si="761"/>
        <v>3.5560000000000001E-3</v>
      </c>
    </row>
    <row r="8116" spans="1:12" ht="13.95" customHeight="1" x14ac:dyDescent="0.3">
      <c r="A8116" s="94">
        <v>43677</v>
      </c>
      <c r="B8116" s="57" t="s">
        <v>216</v>
      </c>
      <c r="C8116" s="57" t="s">
        <v>115</v>
      </c>
      <c r="D8116" s="19" t="str">
        <f t="shared" si="756"/>
        <v>Defensives</v>
      </c>
      <c r="E8116" s="19" t="str">
        <f t="shared" si="757"/>
        <v>Defensives</v>
      </c>
      <c r="F8116" s="100">
        <v>3.5969999999999999E-3</v>
      </c>
      <c r="G8116" s="101">
        <v>11.972</v>
      </c>
      <c r="H8116" s="98">
        <v>0.15934999999999999</v>
      </c>
      <c r="I8116" s="20">
        <f t="shared" si="758"/>
        <v>1</v>
      </c>
      <c r="J8116" s="102">
        <f t="shared" si="759"/>
        <v>3.0045105245573005E-4</v>
      </c>
      <c r="K8116" s="102">
        <f t="shared" si="760"/>
        <v>1.8854788356180111E-3</v>
      </c>
      <c r="L8116" s="96">
        <f t="shared" si="761"/>
        <v>3.5969999999999999E-3</v>
      </c>
    </row>
    <row r="8117" spans="1:12" ht="13.95" customHeight="1" x14ac:dyDescent="0.3">
      <c r="A8117" s="94">
        <v>43708</v>
      </c>
      <c r="B8117" s="57" t="s">
        <v>216</v>
      </c>
      <c r="C8117" s="57" t="s">
        <v>115</v>
      </c>
      <c r="D8117" s="19" t="str">
        <f t="shared" si="756"/>
        <v>Defensives</v>
      </c>
      <c r="E8117" s="19" t="str">
        <f t="shared" si="757"/>
        <v>Defensives</v>
      </c>
      <c r="F8117" s="100">
        <v>3.5119999999999999E-3</v>
      </c>
      <c r="G8117" s="101">
        <v>12.391</v>
      </c>
      <c r="H8117" s="98">
        <v>0.38800000000000001</v>
      </c>
      <c r="I8117" s="20">
        <f t="shared" si="758"/>
        <v>1</v>
      </c>
      <c r="J8117" s="102">
        <f t="shared" si="759"/>
        <v>2.8343152287950933E-4</v>
      </c>
      <c r="K8117" s="102">
        <f t="shared" si="760"/>
        <v>7.3049361566883842E-4</v>
      </c>
      <c r="L8117" s="96">
        <f t="shared" si="761"/>
        <v>3.5119999999999999E-3</v>
      </c>
    </row>
    <row r="8118" spans="1:12" ht="13.95" customHeight="1" x14ac:dyDescent="0.3">
      <c r="A8118" s="94">
        <v>43738</v>
      </c>
      <c r="B8118" s="57" t="s">
        <v>216</v>
      </c>
      <c r="C8118" s="57" t="s">
        <v>115</v>
      </c>
      <c r="D8118" s="19" t="str">
        <f t="shared" si="756"/>
        <v>Defensives</v>
      </c>
      <c r="E8118" s="19" t="str">
        <f t="shared" si="757"/>
        <v>Defensives</v>
      </c>
      <c r="F8118" s="100">
        <v>3.4780000000000002E-3</v>
      </c>
      <c r="G8118" s="101">
        <v>12.641</v>
      </c>
      <c r="H8118" s="98">
        <v>0.41463</v>
      </c>
      <c r="I8118" s="20">
        <f t="shared" si="758"/>
        <v>1</v>
      </c>
      <c r="J8118" s="102">
        <f t="shared" si="759"/>
        <v>2.7513646072304407E-4</v>
      </c>
      <c r="K8118" s="102">
        <f t="shared" si="760"/>
        <v>6.6357104098363376E-4</v>
      </c>
      <c r="L8118" s="96">
        <f t="shared" si="761"/>
        <v>3.4780000000000002E-3</v>
      </c>
    </row>
    <row r="8119" spans="1:12" ht="13.95" customHeight="1" x14ac:dyDescent="0.3">
      <c r="A8119" s="94">
        <v>43769</v>
      </c>
      <c r="B8119" s="57" t="s">
        <v>216</v>
      </c>
      <c r="C8119" s="57" t="s">
        <v>115</v>
      </c>
      <c r="D8119" s="19" t="str">
        <f t="shared" si="756"/>
        <v>Defensives</v>
      </c>
      <c r="E8119" s="19" t="str">
        <f t="shared" si="757"/>
        <v>Defensives</v>
      </c>
      <c r="F8119" s="100">
        <v>3.4150000000000001E-3</v>
      </c>
      <c r="G8119" s="101">
        <v>12.366</v>
      </c>
      <c r="H8119" s="98">
        <v>0.44313000000000002</v>
      </c>
      <c r="I8119" s="20">
        <f t="shared" si="758"/>
        <v>1</v>
      </c>
      <c r="J8119" s="102">
        <f t="shared" si="759"/>
        <v>2.7616043991589843E-4</v>
      </c>
      <c r="K8119" s="102">
        <f t="shared" si="760"/>
        <v>6.2320411598379346E-4</v>
      </c>
      <c r="L8119" s="96">
        <f t="shared" si="761"/>
        <v>3.4150000000000001E-3</v>
      </c>
    </row>
    <row r="8120" spans="1:12" ht="13.95" customHeight="1" x14ac:dyDescent="0.3">
      <c r="A8120" s="94">
        <v>43799</v>
      </c>
      <c r="B8120" s="57" t="s">
        <v>216</v>
      </c>
      <c r="C8120" s="57" t="s">
        <v>115</v>
      </c>
      <c r="D8120" s="19" t="str">
        <f t="shared" si="756"/>
        <v>Defensives</v>
      </c>
      <c r="E8120" s="19" t="str">
        <f t="shared" si="757"/>
        <v>Defensives</v>
      </c>
      <c r="F8120" s="100">
        <v>3.307E-3</v>
      </c>
      <c r="G8120" s="101">
        <v>11.153</v>
      </c>
      <c r="H8120" s="98">
        <v>0.33912999999999999</v>
      </c>
      <c r="I8120" s="20">
        <f t="shared" si="758"/>
        <v>1</v>
      </c>
      <c r="J8120" s="102">
        <f t="shared" si="759"/>
        <v>2.9651214919752534E-4</v>
      </c>
      <c r="K8120" s="102">
        <f t="shared" si="760"/>
        <v>8.7433181728990459E-4</v>
      </c>
      <c r="L8120" s="96">
        <f t="shared" si="761"/>
        <v>3.307E-3</v>
      </c>
    </row>
    <row r="8121" spans="1:12" ht="13.95" customHeight="1" x14ac:dyDescent="0.3">
      <c r="A8121" s="94">
        <v>43830</v>
      </c>
      <c r="B8121" s="57" t="s">
        <v>216</v>
      </c>
      <c r="C8121" s="57" t="s">
        <v>115</v>
      </c>
      <c r="D8121" s="19" t="str">
        <f t="shared" si="756"/>
        <v>Defensives</v>
      </c>
      <c r="E8121" s="19" t="str">
        <f t="shared" si="757"/>
        <v>Defensives</v>
      </c>
      <c r="F8121" s="100">
        <v>3.4329999999999999E-3</v>
      </c>
      <c r="G8121" s="101">
        <v>12.356</v>
      </c>
      <c r="H8121" s="98">
        <v>0.20100000000000001</v>
      </c>
      <c r="I8121" s="20">
        <f t="shared" si="758"/>
        <v>1</v>
      </c>
      <c r="J8121" s="102">
        <f t="shared" si="759"/>
        <v>2.7784072515377146E-4</v>
      </c>
      <c r="K8121" s="102">
        <f t="shared" si="760"/>
        <v>1.3822921649441365E-3</v>
      </c>
      <c r="L8121" s="96">
        <f t="shared" si="761"/>
        <v>3.4329999999999999E-3</v>
      </c>
    </row>
    <row r="8122" spans="1:12" ht="13.95" customHeight="1" x14ac:dyDescent="0.3">
      <c r="A8122" s="94">
        <v>43861</v>
      </c>
      <c r="B8122" s="57" t="s">
        <v>216</v>
      </c>
      <c r="C8122" s="57" t="s">
        <v>115</v>
      </c>
      <c r="D8122" s="19" t="str">
        <f t="shared" si="756"/>
        <v>Defensives</v>
      </c>
      <c r="E8122" s="19" t="str">
        <f t="shared" si="757"/>
        <v>Defensives</v>
      </c>
      <c r="F8122" s="100">
        <v>3.3679999999999999E-3</v>
      </c>
      <c r="G8122" s="101">
        <v>12.372</v>
      </c>
      <c r="H8122" s="98">
        <v>0.22205</v>
      </c>
      <c r="I8122" s="20">
        <f t="shared" si="758"/>
        <v>1</v>
      </c>
      <c r="J8122" s="102">
        <f t="shared" si="759"/>
        <v>2.7222761073391531E-4</v>
      </c>
      <c r="K8122" s="102">
        <f t="shared" si="760"/>
        <v>1.2259743784459145E-3</v>
      </c>
      <c r="L8122" s="96">
        <f t="shared" si="761"/>
        <v>3.3679999999999999E-3</v>
      </c>
    </row>
    <row r="8123" spans="1:12" ht="13.95" customHeight="1" x14ac:dyDescent="0.3">
      <c r="A8123" s="94">
        <v>43890</v>
      </c>
      <c r="B8123" s="57" t="s">
        <v>216</v>
      </c>
      <c r="C8123" s="57" t="s">
        <v>115</v>
      </c>
      <c r="D8123" s="19" t="str">
        <f t="shared" si="756"/>
        <v>Defensives</v>
      </c>
      <c r="E8123" s="19" t="str">
        <f t="shared" si="757"/>
        <v>Defensives</v>
      </c>
      <c r="F8123" s="100">
        <v>3.5720000000000001E-3</v>
      </c>
      <c r="G8123" s="101">
        <v>11.97</v>
      </c>
      <c r="H8123" s="98">
        <v>0.22083</v>
      </c>
      <c r="I8123" s="20">
        <f t="shared" si="758"/>
        <v>1</v>
      </c>
      <c r="J8123" s="102">
        <f t="shared" si="759"/>
        <v>2.984126984126984E-4</v>
      </c>
      <c r="K8123" s="102">
        <f t="shared" si="760"/>
        <v>1.3513231825961075E-3</v>
      </c>
      <c r="L8123" s="96">
        <f t="shared" si="761"/>
        <v>3.5720000000000001E-3</v>
      </c>
    </row>
    <row r="8124" spans="1:12" ht="13.95" customHeight="1" x14ac:dyDescent="0.3">
      <c r="A8124" s="94">
        <v>43921</v>
      </c>
      <c r="B8124" s="57" t="s">
        <v>216</v>
      </c>
      <c r="C8124" s="57" t="s">
        <v>115</v>
      </c>
      <c r="D8124" s="19" t="str">
        <f t="shared" si="756"/>
        <v>Defensives</v>
      </c>
      <c r="E8124" s="19" t="str">
        <f t="shared" si="757"/>
        <v>Defensives</v>
      </c>
      <c r="F8124" s="100">
        <v>4.3990000000000001E-3</v>
      </c>
      <c r="G8124" s="101">
        <v>10.02</v>
      </c>
      <c r="H8124" s="98">
        <v>0.20316000000000001</v>
      </c>
      <c r="I8124" s="20">
        <f t="shared" si="758"/>
        <v>1</v>
      </c>
      <c r="J8124" s="102">
        <f t="shared" si="759"/>
        <v>4.3902195608782436E-4</v>
      </c>
      <c r="K8124" s="102">
        <f t="shared" si="760"/>
        <v>2.1609665095876371E-3</v>
      </c>
      <c r="L8124" s="96">
        <f t="shared" si="761"/>
        <v>4.3990000000000001E-3</v>
      </c>
    </row>
    <row r="8125" spans="1:12" ht="13.95" customHeight="1" x14ac:dyDescent="0.3">
      <c r="A8125" s="94">
        <v>43951</v>
      </c>
      <c r="B8125" s="57" t="s">
        <v>216</v>
      </c>
      <c r="C8125" s="57" t="s">
        <v>115</v>
      </c>
      <c r="D8125" s="19" t="str">
        <f t="shared" si="756"/>
        <v>Defensives</v>
      </c>
      <c r="E8125" s="19" t="str">
        <f t="shared" si="757"/>
        <v>Defensives</v>
      </c>
      <c r="F8125" s="100">
        <v>4.1330000000000004E-3</v>
      </c>
      <c r="G8125" s="101">
        <v>10.772</v>
      </c>
      <c r="H8125" s="98">
        <v>0.20391999999999999</v>
      </c>
      <c r="I8125" s="20">
        <f t="shared" si="758"/>
        <v>1</v>
      </c>
      <c r="J8125" s="102">
        <f t="shared" si="759"/>
        <v>3.8367991088005942E-4</v>
      </c>
      <c r="K8125" s="102">
        <f t="shared" si="760"/>
        <v>1.8815217285212801E-3</v>
      </c>
      <c r="L8125" s="96">
        <f t="shared" si="761"/>
        <v>4.1330000000000004E-3</v>
      </c>
    </row>
    <row r="8126" spans="1:12" ht="13.95" customHeight="1" x14ac:dyDescent="0.3">
      <c r="A8126" s="94">
        <v>43982</v>
      </c>
      <c r="B8126" s="57" t="s">
        <v>216</v>
      </c>
      <c r="C8126" s="57" t="s">
        <v>115</v>
      </c>
      <c r="D8126" s="19" t="str">
        <f t="shared" si="756"/>
        <v>Defensives</v>
      </c>
      <c r="E8126" s="19" t="str">
        <f t="shared" si="757"/>
        <v>Defensives</v>
      </c>
      <c r="F8126" s="100">
        <v>3.9509999999999997E-3</v>
      </c>
      <c r="G8126" s="101">
        <v>10.717000000000001</v>
      </c>
      <c r="H8126" s="98">
        <v>0.21260999999999999</v>
      </c>
      <c r="I8126" s="20">
        <f t="shared" si="758"/>
        <v>1</v>
      </c>
      <c r="J8126" s="102">
        <f t="shared" si="759"/>
        <v>3.6866660446020338E-4</v>
      </c>
      <c r="K8126" s="102">
        <f t="shared" si="760"/>
        <v>1.7340040659432924E-3</v>
      </c>
      <c r="L8126" s="96">
        <f t="shared" si="761"/>
        <v>3.9509999999999997E-3</v>
      </c>
    </row>
    <row r="8127" spans="1:12" ht="13.95" customHeight="1" x14ac:dyDescent="0.3">
      <c r="A8127" s="94">
        <v>44012</v>
      </c>
      <c r="B8127" s="57" t="s">
        <v>216</v>
      </c>
      <c r="C8127" s="57" t="s">
        <v>115</v>
      </c>
      <c r="D8127" s="19" t="str">
        <f t="shared" si="756"/>
        <v>Defensives</v>
      </c>
      <c r="E8127" s="19" t="str">
        <f t="shared" si="757"/>
        <v>Defensives</v>
      </c>
      <c r="F8127" s="100">
        <v>3.5699999999999998E-3</v>
      </c>
      <c r="G8127" s="101">
        <v>10.388</v>
      </c>
      <c r="H8127" s="98">
        <v>0.21940000000000001</v>
      </c>
      <c r="I8127" s="20">
        <f t="shared" si="758"/>
        <v>1</v>
      </c>
      <c r="J8127" s="102">
        <f t="shared" si="759"/>
        <v>3.4366576819407009E-4</v>
      </c>
      <c r="K8127" s="102">
        <f t="shared" si="760"/>
        <v>1.5663890984232911E-3</v>
      </c>
      <c r="L8127" s="96">
        <f t="shared" si="761"/>
        <v>3.5699999999999998E-3</v>
      </c>
    </row>
    <row r="8128" spans="1:12" ht="13.95" customHeight="1" x14ac:dyDescent="0.3">
      <c r="A8128" s="94">
        <v>44043</v>
      </c>
      <c r="B8128" s="57" t="s">
        <v>216</v>
      </c>
      <c r="C8128" s="57" t="s">
        <v>115</v>
      </c>
      <c r="D8128" s="19" t="str">
        <f t="shared" si="756"/>
        <v>Defensives</v>
      </c>
      <c r="E8128" s="19" t="str">
        <f t="shared" si="757"/>
        <v>Defensives</v>
      </c>
      <c r="F8128" s="100">
        <v>3.3830000000000002E-3</v>
      </c>
      <c r="G8128" s="101">
        <v>10.656000000000001</v>
      </c>
      <c r="H8128" s="98">
        <v>0.22020999999999999</v>
      </c>
      <c r="I8128" s="20">
        <f t="shared" si="758"/>
        <v>1</v>
      </c>
      <c r="J8128" s="102">
        <f t="shared" si="759"/>
        <v>3.1747372372372372E-4</v>
      </c>
      <c r="K8128" s="102">
        <f t="shared" si="760"/>
        <v>1.4416862255289212E-3</v>
      </c>
      <c r="L8128" s="96">
        <f t="shared" si="761"/>
        <v>3.3830000000000002E-3</v>
      </c>
    </row>
    <row r="8129" spans="1:12" ht="13.95" customHeight="1" x14ac:dyDescent="0.3">
      <c r="A8129" s="94">
        <v>44074</v>
      </c>
      <c r="B8129" s="57" t="s">
        <v>216</v>
      </c>
      <c r="C8129" s="57" t="s">
        <v>115</v>
      </c>
      <c r="D8129" s="19" t="str">
        <f t="shared" si="756"/>
        <v>Defensives</v>
      </c>
      <c r="E8129" s="19" t="str">
        <f t="shared" si="757"/>
        <v>Defensives</v>
      </c>
      <c r="F8129" s="100">
        <v>3.418E-3</v>
      </c>
      <c r="G8129" s="101">
        <v>12.055999999999999</v>
      </c>
      <c r="H8129" s="98">
        <v>0.23052</v>
      </c>
      <c r="I8129" s="20">
        <f t="shared" si="758"/>
        <v>1</v>
      </c>
      <c r="J8129" s="102">
        <f t="shared" si="759"/>
        <v>2.8351028533510288E-4</v>
      </c>
      <c r="K8129" s="102">
        <f t="shared" si="760"/>
        <v>1.2298728324444859E-3</v>
      </c>
      <c r="L8129" s="96">
        <f t="shared" si="761"/>
        <v>3.418E-3</v>
      </c>
    </row>
    <row r="8130" spans="1:12" ht="13.95" customHeight="1" x14ac:dyDescent="0.3">
      <c r="A8130" s="94">
        <v>44104</v>
      </c>
      <c r="B8130" s="57" t="s">
        <v>216</v>
      </c>
      <c r="C8130" s="57" t="s">
        <v>115</v>
      </c>
      <c r="D8130" s="19" t="str">
        <f t="shared" si="756"/>
        <v>Defensives</v>
      </c>
      <c r="E8130" s="19" t="str">
        <f t="shared" si="757"/>
        <v>Defensives</v>
      </c>
      <c r="F8130" s="100">
        <v>3.532E-3</v>
      </c>
      <c r="G8130" s="101">
        <v>11.677</v>
      </c>
      <c r="H8130" s="98">
        <v>0.22639000000000001</v>
      </c>
      <c r="I8130" s="20">
        <f t="shared" si="758"/>
        <v>1</v>
      </c>
      <c r="J8130" s="102">
        <f t="shared" si="759"/>
        <v>3.0247495075790015E-4</v>
      </c>
      <c r="K8130" s="102">
        <f t="shared" si="760"/>
        <v>1.3360791146159289E-3</v>
      </c>
      <c r="L8130" s="96">
        <f t="shared" si="761"/>
        <v>3.532E-3</v>
      </c>
    </row>
    <row r="8131" spans="1:12" ht="13.95" customHeight="1" x14ac:dyDescent="0.3">
      <c r="A8131" s="94">
        <v>44135</v>
      </c>
      <c r="B8131" s="57" t="s">
        <v>216</v>
      </c>
      <c r="C8131" s="57" t="s">
        <v>115</v>
      </c>
      <c r="D8131" s="19" t="str">
        <f t="shared" si="756"/>
        <v>Defensives</v>
      </c>
      <c r="E8131" s="19" t="str">
        <f t="shared" si="757"/>
        <v>Defensives</v>
      </c>
      <c r="F8131" s="100">
        <v>3.571E-3</v>
      </c>
      <c r="G8131" s="101">
        <v>12.500999999999999</v>
      </c>
      <c r="H8131" s="98">
        <v>0.21845999999999999</v>
      </c>
      <c r="I8131" s="20">
        <f t="shared" si="758"/>
        <v>1</v>
      </c>
      <c r="J8131" s="102">
        <f t="shared" si="759"/>
        <v>2.8565714742820574E-4</v>
      </c>
      <c r="K8131" s="102">
        <f t="shared" si="760"/>
        <v>1.3075947424160293E-3</v>
      </c>
      <c r="L8131" s="96">
        <f t="shared" si="761"/>
        <v>3.571E-3</v>
      </c>
    </row>
    <row r="8132" spans="1:12" ht="13.95" customHeight="1" x14ac:dyDescent="0.3">
      <c r="A8132" s="94">
        <v>44165</v>
      </c>
      <c r="B8132" s="57" t="s">
        <v>216</v>
      </c>
      <c r="C8132" s="57" t="s">
        <v>115</v>
      </c>
      <c r="D8132" s="19" t="str">
        <f t="shared" si="756"/>
        <v>Defensives</v>
      </c>
      <c r="E8132" s="19" t="str">
        <f t="shared" si="757"/>
        <v>Defensives</v>
      </c>
      <c r="F8132" s="100">
        <v>3.627E-3</v>
      </c>
      <c r="G8132" s="101">
        <v>14.795</v>
      </c>
      <c r="H8132" s="98">
        <v>0.21410999999999999</v>
      </c>
      <c r="I8132" s="20">
        <f t="shared" si="758"/>
        <v>1</v>
      </c>
      <c r="J8132" s="102">
        <f t="shared" si="759"/>
        <v>2.4515038864481243E-4</v>
      </c>
      <c r="K8132" s="102">
        <f t="shared" si="760"/>
        <v>1.144974025710207E-3</v>
      </c>
      <c r="L8132" s="96">
        <f t="shared" si="761"/>
        <v>3.627E-3</v>
      </c>
    </row>
    <row r="8133" spans="1:12" ht="13.95" customHeight="1" x14ac:dyDescent="0.3">
      <c r="A8133" s="94">
        <v>44196</v>
      </c>
      <c r="B8133" s="57" t="s">
        <v>216</v>
      </c>
      <c r="C8133" s="57" t="s">
        <v>115</v>
      </c>
      <c r="D8133" s="19" t="str">
        <f t="shared" ref="D8133:D8196" si="762">VLOOKUP(C8133,GicsMap,2,FALSE)</f>
        <v>Defensives</v>
      </c>
      <c r="E8133" s="19" t="str">
        <f t="shared" ref="E8133:E8196" si="763">IF(D8133="Cyclicals",IF(COUNTIF(GlobalList,B8133)&gt;0,"WEG &amp; Embraer","Cyclicals ex-WEG &amp; Embraer"),D8133)</f>
        <v>Defensives</v>
      </c>
      <c r="F8133" s="100">
        <v>3.362E-3</v>
      </c>
      <c r="G8133" s="101">
        <v>14.766999999999999</v>
      </c>
      <c r="H8133" s="98">
        <v>0.22059999999999999</v>
      </c>
      <c r="I8133" s="20">
        <f t="shared" ref="I8133:I8196" si="764">IF(AND(ISNUMBER(G8133),ISNUMBER(H8133),G8133&gt;=PEmin,G8133&lt;=PEmax,H8133&gt;=ROEmin,H8133&lt;=ROEmax),1,0)</f>
        <v>1</v>
      </c>
      <c r="J8133" s="102">
        <f t="shared" ref="J8133:J8196" si="765">IF(I8133=1,F8133/G8133,0)</f>
        <v>2.2766980429335683E-4</v>
      </c>
      <c r="K8133" s="102">
        <f t="shared" ref="K8133:K8196" si="766">IF(I8133=1,J8133/H8133,0)</f>
        <v>1.0320480702328053E-3</v>
      </c>
      <c r="L8133" s="96">
        <f t="shared" ref="L8133:L8196" si="767">I8133*F8133</f>
        <v>3.362E-3</v>
      </c>
    </row>
    <row r="8134" spans="1:12" ht="13.95" customHeight="1" x14ac:dyDescent="0.3">
      <c r="A8134" s="94">
        <v>44227</v>
      </c>
      <c r="B8134" s="57" t="s">
        <v>216</v>
      </c>
      <c r="C8134" s="57" t="s">
        <v>115</v>
      </c>
      <c r="D8134" s="19" t="str">
        <f t="shared" si="762"/>
        <v>Defensives</v>
      </c>
      <c r="E8134" s="19" t="str">
        <f t="shared" si="763"/>
        <v>Defensives</v>
      </c>
      <c r="F8134" s="100">
        <v>3.31E-3</v>
      </c>
      <c r="G8134" s="101">
        <v>14.183999999999999</v>
      </c>
      <c r="H8134" s="98">
        <v>0.21584</v>
      </c>
      <c r="I8134" s="20">
        <f t="shared" si="764"/>
        <v>1</v>
      </c>
      <c r="J8134" s="102">
        <f t="shared" si="765"/>
        <v>2.3336153412295546E-4</v>
      </c>
      <c r="K8134" s="102">
        <f t="shared" si="766"/>
        <v>1.0811783456400827E-3</v>
      </c>
      <c r="L8134" s="96">
        <f t="shared" si="767"/>
        <v>3.31E-3</v>
      </c>
    </row>
    <row r="8135" spans="1:12" ht="13.95" customHeight="1" x14ac:dyDescent="0.3">
      <c r="A8135" s="94">
        <v>44255</v>
      </c>
      <c r="B8135" s="57" t="s">
        <v>216</v>
      </c>
      <c r="C8135" s="57" t="s">
        <v>115</v>
      </c>
      <c r="D8135" s="19" t="str">
        <f t="shared" si="762"/>
        <v>Defensives</v>
      </c>
      <c r="E8135" s="19" t="str">
        <f t="shared" si="763"/>
        <v>Defensives</v>
      </c>
      <c r="F8135" s="100">
        <v>3.3E-3</v>
      </c>
      <c r="G8135" s="101">
        <v>14.004</v>
      </c>
      <c r="H8135" s="98">
        <v>0.21132000000000001</v>
      </c>
      <c r="I8135" s="20">
        <f t="shared" si="764"/>
        <v>1</v>
      </c>
      <c r="J8135" s="102">
        <f t="shared" si="765"/>
        <v>2.3564695801199658E-4</v>
      </c>
      <c r="K8135" s="102">
        <f t="shared" si="766"/>
        <v>1.1151190517319544E-3</v>
      </c>
      <c r="L8135" s="96">
        <f t="shared" si="767"/>
        <v>3.3E-3</v>
      </c>
    </row>
    <row r="8136" spans="1:12" ht="13.95" customHeight="1" x14ac:dyDescent="0.3">
      <c r="A8136" s="94">
        <v>44286</v>
      </c>
      <c r="B8136" s="57" t="s">
        <v>216</v>
      </c>
      <c r="C8136" s="57" t="s">
        <v>115</v>
      </c>
      <c r="D8136" s="19" t="str">
        <f t="shared" si="762"/>
        <v>Defensives</v>
      </c>
      <c r="E8136" s="19" t="str">
        <f t="shared" si="763"/>
        <v>Defensives</v>
      </c>
      <c r="F8136" s="100">
        <v>3.9899999999999996E-3</v>
      </c>
      <c r="G8136" s="101">
        <v>15.361000000000001</v>
      </c>
      <c r="H8136" s="98">
        <v>0.19708000000000001</v>
      </c>
      <c r="I8136" s="20">
        <f t="shared" si="764"/>
        <v>1</v>
      </c>
      <c r="J8136" s="102">
        <f t="shared" si="765"/>
        <v>2.5974871427641424E-4</v>
      </c>
      <c r="K8136" s="102">
        <f t="shared" si="766"/>
        <v>1.3179861694561307E-3</v>
      </c>
      <c r="L8136" s="96">
        <f t="shared" si="767"/>
        <v>3.9899999999999996E-3</v>
      </c>
    </row>
    <row r="8137" spans="1:12" ht="13.95" customHeight="1" x14ac:dyDescent="0.3">
      <c r="A8137" s="94">
        <v>44316</v>
      </c>
      <c r="B8137" s="57" t="s">
        <v>216</v>
      </c>
      <c r="C8137" s="57" t="s">
        <v>115</v>
      </c>
      <c r="D8137" s="19" t="str">
        <f t="shared" si="762"/>
        <v>Defensives</v>
      </c>
      <c r="E8137" s="19" t="str">
        <f t="shared" si="763"/>
        <v>Defensives</v>
      </c>
      <c r="F8137" s="100">
        <v>4.2399999999999998E-3</v>
      </c>
      <c r="G8137" s="101">
        <v>15.37</v>
      </c>
      <c r="H8137" s="98">
        <v>0.20891000000000001</v>
      </c>
      <c r="I8137" s="20">
        <f t="shared" si="764"/>
        <v>1</v>
      </c>
      <c r="J8137" s="102">
        <f t="shared" si="765"/>
        <v>2.7586206896551725E-4</v>
      </c>
      <c r="K8137" s="102">
        <f t="shared" si="766"/>
        <v>1.3204828345484527E-3</v>
      </c>
      <c r="L8137" s="96">
        <f t="shared" si="767"/>
        <v>4.2399999999999998E-3</v>
      </c>
    </row>
    <row r="8138" spans="1:12" ht="13.95" customHeight="1" x14ac:dyDescent="0.3">
      <c r="A8138" s="94">
        <v>44347</v>
      </c>
      <c r="B8138" s="57" t="s">
        <v>216</v>
      </c>
      <c r="C8138" s="57" t="s">
        <v>115</v>
      </c>
      <c r="D8138" s="19" t="str">
        <f t="shared" si="762"/>
        <v>Defensives</v>
      </c>
      <c r="E8138" s="19" t="str">
        <f t="shared" si="763"/>
        <v>Defensives</v>
      </c>
      <c r="F8138" s="100">
        <v>3.7000000000000002E-3</v>
      </c>
      <c r="G8138" s="101">
        <v>12.656000000000001</v>
      </c>
      <c r="H8138" s="98">
        <v>0.24567</v>
      </c>
      <c r="I8138" s="20">
        <f t="shared" si="764"/>
        <v>1</v>
      </c>
      <c r="J8138" s="102">
        <f t="shared" si="765"/>
        <v>2.9235145385587865E-4</v>
      </c>
      <c r="K8138" s="102">
        <f t="shared" si="766"/>
        <v>1.1900169082748348E-3</v>
      </c>
      <c r="L8138" s="96">
        <f t="shared" si="767"/>
        <v>3.7000000000000002E-3</v>
      </c>
    </row>
    <row r="8139" spans="1:12" ht="13.95" customHeight="1" x14ac:dyDescent="0.3">
      <c r="A8139" s="94">
        <v>44377</v>
      </c>
      <c r="B8139" s="57" t="s">
        <v>216</v>
      </c>
      <c r="C8139" s="57" t="s">
        <v>115</v>
      </c>
      <c r="D8139" s="19" t="str">
        <f t="shared" si="762"/>
        <v>Defensives</v>
      </c>
      <c r="E8139" s="19" t="str">
        <f t="shared" si="763"/>
        <v>Defensives</v>
      </c>
      <c r="F8139" s="100">
        <v>3.5200000000000001E-3</v>
      </c>
      <c r="G8139" s="101">
        <v>11.409000000000001</v>
      </c>
      <c r="H8139" s="98">
        <v>0.23876</v>
      </c>
      <c r="I8139" s="20">
        <f t="shared" si="764"/>
        <v>1</v>
      </c>
      <c r="J8139" s="102">
        <f t="shared" si="765"/>
        <v>3.0852835480760802E-4</v>
      </c>
      <c r="K8139" s="102">
        <f t="shared" si="766"/>
        <v>1.2922112364198693E-3</v>
      </c>
      <c r="L8139" s="96">
        <f t="shared" si="767"/>
        <v>3.5200000000000001E-3</v>
      </c>
    </row>
    <row r="8140" spans="1:12" ht="13.95" customHeight="1" x14ac:dyDescent="0.3">
      <c r="A8140" s="94">
        <v>44408</v>
      </c>
      <c r="B8140" s="57" t="s">
        <v>216</v>
      </c>
      <c r="C8140" s="57" t="s">
        <v>115</v>
      </c>
      <c r="D8140" s="19" t="str">
        <f t="shared" si="762"/>
        <v>Defensives</v>
      </c>
      <c r="E8140" s="19" t="str">
        <f t="shared" si="763"/>
        <v>Defensives</v>
      </c>
      <c r="F8140" s="100">
        <v>3.7599999999999999E-3</v>
      </c>
      <c r="G8140" s="101">
        <v>11.03</v>
      </c>
      <c r="H8140" s="98">
        <v>0.22311</v>
      </c>
      <c r="I8140" s="20">
        <f t="shared" si="764"/>
        <v>1</v>
      </c>
      <c r="J8140" s="102">
        <f t="shared" si="765"/>
        <v>3.4088848594741617E-4</v>
      </c>
      <c r="K8140" s="102">
        <f t="shared" si="766"/>
        <v>1.5278942492376682E-3</v>
      </c>
      <c r="L8140" s="96">
        <f t="shared" si="767"/>
        <v>3.7599999999999999E-3</v>
      </c>
    </row>
    <row r="8141" spans="1:12" ht="13.95" customHeight="1" x14ac:dyDescent="0.3">
      <c r="A8141" s="94">
        <v>44439</v>
      </c>
      <c r="B8141" s="57" t="s">
        <v>216</v>
      </c>
      <c r="C8141" s="57" t="s">
        <v>115</v>
      </c>
      <c r="D8141" s="19" t="str">
        <f t="shared" si="762"/>
        <v>Defensives</v>
      </c>
      <c r="E8141" s="19" t="str">
        <f t="shared" si="763"/>
        <v>Defensives</v>
      </c>
      <c r="F8141" s="100">
        <v>3.8800000000000002E-3</v>
      </c>
      <c r="G8141" s="101">
        <v>11.396000000000001</v>
      </c>
      <c r="H8141" s="98">
        <v>0.20854</v>
      </c>
      <c r="I8141" s="20">
        <f t="shared" si="764"/>
        <v>1</v>
      </c>
      <c r="J8141" s="102">
        <f t="shared" si="765"/>
        <v>3.4047034047034045E-4</v>
      </c>
      <c r="K8141" s="102">
        <f t="shared" si="766"/>
        <v>1.6326380573047877E-3</v>
      </c>
      <c r="L8141" s="96">
        <f t="shared" si="767"/>
        <v>3.8800000000000002E-3</v>
      </c>
    </row>
    <row r="8142" spans="1:12" ht="13.95" customHeight="1" x14ac:dyDescent="0.3">
      <c r="A8142" s="94">
        <v>44469</v>
      </c>
      <c r="B8142" s="57" t="s">
        <v>216</v>
      </c>
      <c r="C8142" s="57" t="s">
        <v>115</v>
      </c>
      <c r="D8142" s="19" t="str">
        <f t="shared" si="762"/>
        <v>Defensives</v>
      </c>
      <c r="E8142" s="19" t="str">
        <f t="shared" si="763"/>
        <v>Defensives</v>
      </c>
      <c r="F8142" s="100">
        <v>3.63E-3</v>
      </c>
      <c r="G8142" s="101">
        <v>11.446999999999999</v>
      </c>
      <c r="H8142" s="98">
        <v>0.20119000000000001</v>
      </c>
      <c r="I8142" s="20">
        <f t="shared" si="764"/>
        <v>1</v>
      </c>
      <c r="J8142" s="102">
        <f t="shared" si="765"/>
        <v>3.1711365423255002E-4</v>
      </c>
      <c r="K8142" s="102">
        <f t="shared" si="766"/>
        <v>1.5761899410137185E-3</v>
      </c>
      <c r="L8142" s="96">
        <f t="shared" si="767"/>
        <v>3.63E-3</v>
      </c>
    </row>
    <row r="8143" spans="1:12" ht="13.95" customHeight="1" x14ac:dyDescent="0.3">
      <c r="A8143" s="94">
        <v>44500</v>
      </c>
      <c r="B8143" s="57" t="s">
        <v>216</v>
      </c>
      <c r="C8143" s="57" t="s">
        <v>115</v>
      </c>
      <c r="D8143" s="19" t="str">
        <f t="shared" si="762"/>
        <v>Defensives</v>
      </c>
      <c r="E8143" s="19" t="str">
        <f t="shared" si="763"/>
        <v>Defensives</v>
      </c>
      <c r="F8143" s="100">
        <v>4.0300000000000006E-3</v>
      </c>
      <c r="G8143" s="101">
        <v>11.518000000000001</v>
      </c>
      <c r="H8143" s="98">
        <v>0.19417000000000001</v>
      </c>
      <c r="I8143" s="20">
        <f t="shared" si="764"/>
        <v>1</v>
      </c>
      <c r="J8143" s="102">
        <f t="shared" si="765"/>
        <v>3.4988713318284426E-4</v>
      </c>
      <c r="K8143" s="102">
        <f t="shared" si="766"/>
        <v>1.8019628839823054E-3</v>
      </c>
      <c r="L8143" s="96">
        <f t="shared" si="767"/>
        <v>4.0300000000000006E-3</v>
      </c>
    </row>
    <row r="8144" spans="1:12" ht="13.95" customHeight="1" x14ac:dyDescent="0.3">
      <c r="A8144" s="94">
        <v>44530</v>
      </c>
      <c r="B8144" s="57" t="s">
        <v>216</v>
      </c>
      <c r="C8144" s="57" t="s">
        <v>115</v>
      </c>
      <c r="D8144" s="19" t="str">
        <f t="shared" si="762"/>
        <v>Defensives</v>
      </c>
      <c r="E8144" s="19" t="str">
        <f t="shared" si="763"/>
        <v>Defensives</v>
      </c>
      <c r="F8144" s="100">
        <v>4.0400000000000002E-3</v>
      </c>
      <c r="G8144" s="101">
        <v>10.385</v>
      </c>
      <c r="H8144" s="98">
        <v>0.1928</v>
      </c>
      <c r="I8144" s="20">
        <f t="shared" si="764"/>
        <v>1</v>
      </c>
      <c r="J8144" s="102">
        <f t="shared" si="765"/>
        <v>3.8902262879152627E-4</v>
      </c>
      <c r="K8144" s="102">
        <f t="shared" si="766"/>
        <v>2.0177522240224393E-3</v>
      </c>
      <c r="L8144" s="96">
        <f t="shared" si="767"/>
        <v>4.0400000000000002E-3</v>
      </c>
    </row>
    <row r="8145" spans="1:12" ht="13.95" customHeight="1" x14ac:dyDescent="0.3">
      <c r="A8145" s="94">
        <v>44561</v>
      </c>
      <c r="B8145" s="57" t="s">
        <v>216</v>
      </c>
      <c r="C8145" s="57" t="s">
        <v>115</v>
      </c>
      <c r="D8145" s="19" t="str">
        <f t="shared" si="762"/>
        <v>Defensives</v>
      </c>
      <c r="E8145" s="19" t="str">
        <f t="shared" si="763"/>
        <v>Defensives</v>
      </c>
      <c r="F8145" s="100">
        <v>3.98E-3</v>
      </c>
      <c r="G8145" s="101">
        <v>10.859</v>
      </c>
      <c r="H8145" s="98">
        <v>0.18079999999999999</v>
      </c>
      <c r="I8145" s="20">
        <f t="shared" si="764"/>
        <v>1</v>
      </c>
      <c r="J8145" s="102">
        <f t="shared" si="765"/>
        <v>3.6651625379869235E-4</v>
      </c>
      <c r="K8145" s="102">
        <f t="shared" si="766"/>
        <v>2.0271916692405551E-3</v>
      </c>
      <c r="L8145" s="96">
        <f t="shared" si="767"/>
        <v>3.98E-3</v>
      </c>
    </row>
    <row r="8146" spans="1:12" ht="13.95" customHeight="1" x14ac:dyDescent="0.3">
      <c r="A8146" s="94">
        <v>44592</v>
      </c>
      <c r="B8146" s="57" t="s">
        <v>216</v>
      </c>
      <c r="C8146" s="57" t="s">
        <v>115</v>
      </c>
      <c r="D8146" s="19" t="str">
        <f t="shared" si="762"/>
        <v>Defensives</v>
      </c>
      <c r="E8146" s="19" t="str">
        <f t="shared" si="763"/>
        <v>Defensives</v>
      </c>
      <c r="F8146" s="100">
        <v>3.9100000000000003E-3</v>
      </c>
      <c r="G8146" s="101">
        <v>11.009</v>
      </c>
      <c r="H8146" s="98">
        <v>0.23982999999999999</v>
      </c>
      <c r="I8146" s="20">
        <f t="shared" si="764"/>
        <v>1</v>
      </c>
      <c r="J8146" s="102">
        <f t="shared" si="765"/>
        <v>3.5516395676264874E-4</v>
      </c>
      <c r="K8146" s="102">
        <f t="shared" si="766"/>
        <v>1.4808987898204927E-3</v>
      </c>
      <c r="L8146" s="96">
        <f t="shared" si="767"/>
        <v>3.9100000000000003E-3</v>
      </c>
    </row>
    <row r="8147" spans="1:12" ht="13.95" customHeight="1" x14ac:dyDescent="0.3">
      <c r="A8147" s="94">
        <v>44620</v>
      </c>
      <c r="B8147" s="57" t="s">
        <v>216</v>
      </c>
      <c r="C8147" s="57" t="s">
        <v>115</v>
      </c>
      <c r="D8147" s="19" t="str">
        <f t="shared" si="762"/>
        <v>Defensives</v>
      </c>
      <c r="E8147" s="19" t="str">
        <f t="shared" si="763"/>
        <v>Defensives</v>
      </c>
      <c r="F8147" s="100">
        <v>4.0000000000000001E-3</v>
      </c>
      <c r="G8147" s="101">
        <v>10.468</v>
      </c>
      <c r="H8147" s="98">
        <v>0.23938000000000001</v>
      </c>
      <c r="I8147" s="20">
        <f t="shared" si="764"/>
        <v>1</v>
      </c>
      <c r="J8147" s="102">
        <f t="shared" si="765"/>
        <v>3.8211692777990065E-4</v>
      </c>
      <c r="K8147" s="102">
        <f t="shared" si="766"/>
        <v>1.5962775828385857E-3</v>
      </c>
      <c r="L8147" s="96">
        <f t="shared" si="767"/>
        <v>4.0000000000000001E-3</v>
      </c>
    </row>
    <row r="8148" spans="1:12" ht="13.95" customHeight="1" x14ac:dyDescent="0.3">
      <c r="A8148" s="94">
        <v>44651</v>
      </c>
      <c r="B8148" s="57" t="s">
        <v>216</v>
      </c>
      <c r="C8148" s="57" t="s">
        <v>115</v>
      </c>
      <c r="D8148" s="19" t="str">
        <f t="shared" si="762"/>
        <v>Defensives</v>
      </c>
      <c r="E8148" s="19" t="str">
        <f t="shared" si="763"/>
        <v>Defensives</v>
      </c>
      <c r="F8148" s="100">
        <v>4.2599999999999999E-3</v>
      </c>
      <c r="G8148" s="101">
        <v>10.712</v>
      </c>
      <c r="H8148" s="98">
        <v>0.39277000000000001</v>
      </c>
      <c r="I8148" s="20">
        <f t="shared" si="764"/>
        <v>1</v>
      </c>
      <c r="J8148" s="102">
        <f t="shared" si="765"/>
        <v>3.9768483943241223E-4</v>
      </c>
      <c r="K8148" s="102">
        <f t="shared" si="766"/>
        <v>1.0125132760455539E-3</v>
      </c>
      <c r="L8148" s="96">
        <f t="shared" si="767"/>
        <v>4.2599999999999999E-3</v>
      </c>
    </row>
    <row r="8149" spans="1:12" ht="13.95" customHeight="1" x14ac:dyDescent="0.3">
      <c r="A8149" s="94">
        <v>44681</v>
      </c>
      <c r="B8149" s="57" t="s">
        <v>216</v>
      </c>
      <c r="C8149" s="57" t="s">
        <v>115</v>
      </c>
      <c r="D8149" s="19" t="str">
        <f t="shared" si="762"/>
        <v>Defensives</v>
      </c>
      <c r="E8149" s="19" t="str">
        <f t="shared" si="763"/>
        <v>Defensives</v>
      </c>
      <c r="F8149" s="100">
        <v>4.7699999999999999E-3</v>
      </c>
      <c r="G8149" s="101">
        <v>10.819000000000001</v>
      </c>
      <c r="H8149" s="98">
        <v>0.37687999999999999</v>
      </c>
      <c r="I8149" s="20">
        <f t="shared" si="764"/>
        <v>1</v>
      </c>
      <c r="J8149" s="102">
        <f t="shared" si="765"/>
        <v>4.408910250485257E-4</v>
      </c>
      <c r="K8149" s="102">
        <f t="shared" si="766"/>
        <v>1.169844579305152E-3</v>
      </c>
      <c r="L8149" s="96">
        <f t="shared" si="767"/>
        <v>4.7699999999999999E-3</v>
      </c>
    </row>
    <row r="8150" spans="1:12" ht="13.95" customHeight="1" x14ac:dyDescent="0.3">
      <c r="A8150" s="94">
        <v>44712</v>
      </c>
      <c r="B8150" s="57" t="s">
        <v>216</v>
      </c>
      <c r="C8150" s="57" t="s">
        <v>115</v>
      </c>
      <c r="D8150" s="19" t="str">
        <f t="shared" si="762"/>
        <v>Defensives</v>
      </c>
      <c r="E8150" s="19" t="str">
        <f t="shared" si="763"/>
        <v>Defensives</v>
      </c>
      <c r="F8150" s="100">
        <v>4.3099999999999996E-3</v>
      </c>
      <c r="G8150" s="101">
        <v>10.712</v>
      </c>
      <c r="H8150" s="98">
        <v>0.32390999999999998</v>
      </c>
      <c r="I8150" s="20">
        <f t="shared" si="764"/>
        <v>1</v>
      </c>
      <c r="J8150" s="102">
        <f t="shared" si="765"/>
        <v>4.0235250186706497E-4</v>
      </c>
      <c r="K8150" s="102">
        <f t="shared" si="766"/>
        <v>1.2421737577322867E-3</v>
      </c>
      <c r="L8150" s="96">
        <f t="shared" si="767"/>
        <v>4.3099999999999996E-3</v>
      </c>
    </row>
    <row r="8151" spans="1:12" ht="13.95" customHeight="1" x14ac:dyDescent="0.3">
      <c r="A8151" s="94">
        <v>44742</v>
      </c>
      <c r="B8151" s="57" t="s">
        <v>216</v>
      </c>
      <c r="C8151" s="57" t="s">
        <v>115</v>
      </c>
      <c r="D8151" s="19" t="str">
        <f t="shared" si="762"/>
        <v>Defensives</v>
      </c>
      <c r="E8151" s="19" t="str">
        <f t="shared" si="763"/>
        <v>Defensives</v>
      </c>
      <c r="F8151" s="100">
        <v>4.6100000000000004E-3</v>
      </c>
      <c r="G8151" s="101">
        <v>10.968999999999999</v>
      </c>
      <c r="H8151" s="98">
        <v>0.39027000000000001</v>
      </c>
      <c r="I8151" s="20">
        <f t="shared" si="764"/>
        <v>1</v>
      </c>
      <c r="J8151" s="102">
        <f t="shared" si="765"/>
        <v>4.2027532136019698E-4</v>
      </c>
      <c r="K8151" s="102">
        <f t="shared" si="766"/>
        <v>1.0768834944018166E-3</v>
      </c>
      <c r="L8151" s="96">
        <f t="shared" si="767"/>
        <v>4.6100000000000004E-3</v>
      </c>
    </row>
    <row r="8152" spans="1:12" ht="13.95" customHeight="1" x14ac:dyDescent="0.3">
      <c r="A8152" s="94">
        <v>44773</v>
      </c>
      <c r="B8152" s="57" t="s">
        <v>216</v>
      </c>
      <c r="C8152" s="57" t="s">
        <v>115</v>
      </c>
      <c r="D8152" s="19" t="str">
        <f t="shared" si="762"/>
        <v>Defensives</v>
      </c>
      <c r="E8152" s="19" t="str">
        <f t="shared" si="763"/>
        <v>Defensives</v>
      </c>
      <c r="F8152" s="100">
        <v>4.6100000000000004E-3</v>
      </c>
      <c r="G8152" s="101">
        <v>11.611000000000001</v>
      </c>
      <c r="H8152" s="98">
        <v>0.35726000000000002</v>
      </c>
      <c r="I8152" s="20">
        <f t="shared" si="764"/>
        <v>1</v>
      </c>
      <c r="J8152" s="102">
        <f t="shared" si="765"/>
        <v>3.9703729222289208E-4</v>
      </c>
      <c r="K8152" s="102">
        <f t="shared" si="766"/>
        <v>1.111339898737312E-3</v>
      </c>
      <c r="L8152" s="96">
        <f t="shared" si="767"/>
        <v>4.6100000000000004E-3</v>
      </c>
    </row>
    <row r="8153" spans="1:12" ht="13.95" customHeight="1" x14ac:dyDescent="0.3">
      <c r="A8153" s="94">
        <v>44804</v>
      </c>
      <c r="B8153" s="57" t="s">
        <v>216</v>
      </c>
      <c r="C8153" s="57" t="s">
        <v>115</v>
      </c>
      <c r="D8153" s="19" t="str">
        <f t="shared" si="762"/>
        <v>Defensives</v>
      </c>
      <c r="E8153" s="19" t="str">
        <f t="shared" si="763"/>
        <v>Defensives</v>
      </c>
      <c r="F8153" s="100">
        <v>4.62E-3</v>
      </c>
      <c r="G8153" s="101">
        <v>12.089</v>
      </c>
      <c r="H8153" s="98">
        <v>0.37279000000000001</v>
      </c>
      <c r="I8153" s="20">
        <f t="shared" si="764"/>
        <v>1</v>
      </c>
      <c r="J8153" s="102">
        <f t="shared" si="765"/>
        <v>3.8216560509554139E-4</v>
      </c>
      <c r="K8153" s="102">
        <f t="shared" si="766"/>
        <v>1.0251498299191002E-3</v>
      </c>
      <c r="L8153" s="96">
        <f t="shared" si="767"/>
        <v>4.62E-3</v>
      </c>
    </row>
    <row r="8154" spans="1:12" ht="13.95" customHeight="1" x14ac:dyDescent="0.3">
      <c r="A8154" s="94">
        <v>44834</v>
      </c>
      <c r="B8154" s="57" t="s">
        <v>216</v>
      </c>
      <c r="C8154" s="57" t="s">
        <v>115</v>
      </c>
      <c r="D8154" s="19" t="str">
        <f t="shared" si="762"/>
        <v>Defensives</v>
      </c>
      <c r="E8154" s="19" t="str">
        <f t="shared" si="763"/>
        <v>Defensives</v>
      </c>
      <c r="F8154" s="100">
        <v>4.1099999999999999E-3</v>
      </c>
      <c r="G8154" s="101">
        <v>11.753</v>
      </c>
      <c r="H8154" s="98">
        <v>0.40372000000000002</v>
      </c>
      <c r="I8154" s="20">
        <f t="shared" si="764"/>
        <v>1</v>
      </c>
      <c r="J8154" s="102">
        <f t="shared" si="765"/>
        <v>3.496979494597124E-4</v>
      </c>
      <c r="K8154" s="102">
        <f t="shared" si="766"/>
        <v>8.6618931303802731E-4</v>
      </c>
      <c r="L8154" s="96">
        <f t="shared" si="767"/>
        <v>4.1099999999999999E-3</v>
      </c>
    </row>
    <row r="8155" spans="1:12" ht="13.95" customHeight="1" x14ac:dyDescent="0.3">
      <c r="A8155" s="94">
        <v>44865</v>
      </c>
      <c r="B8155" s="57" t="s">
        <v>216</v>
      </c>
      <c r="C8155" s="57" t="s">
        <v>115</v>
      </c>
      <c r="D8155" s="19" t="str">
        <f t="shared" si="762"/>
        <v>Defensives</v>
      </c>
      <c r="E8155" s="19" t="str">
        <f t="shared" si="763"/>
        <v>Defensives</v>
      </c>
      <c r="F8155" s="100">
        <v>4.0200000000000001E-3</v>
      </c>
      <c r="G8155" s="101">
        <v>11.736000000000001</v>
      </c>
      <c r="H8155" s="98">
        <v>0.41055999999999998</v>
      </c>
      <c r="I8155" s="20">
        <f t="shared" si="764"/>
        <v>1</v>
      </c>
      <c r="J8155" s="102">
        <f t="shared" si="765"/>
        <v>3.4253578732106337E-4</v>
      </c>
      <c r="K8155" s="102">
        <f t="shared" si="766"/>
        <v>8.3431358953883327E-4</v>
      </c>
      <c r="L8155" s="96">
        <f t="shared" si="767"/>
        <v>4.0200000000000001E-3</v>
      </c>
    </row>
    <row r="8156" spans="1:12" ht="13.95" customHeight="1" x14ac:dyDescent="0.3">
      <c r="A8156" s="94">
        <v>44895</v>
      </c>
      <c r="B8156" s="57" t="s">
        <v>216</v>
      </c>
      <c r="C8156" s="57" t="s">
        <v>115</v>
      </c>
      <c r="D8156" s="19" t="str">
        <f t="shared" si="762"/>
        <v>Defensives</v>
      </c>
      <c r="E8156" s="19" t="str">
        <f t="shared" si="763"/>
        <v>Defensives</v>
      </c>
      <c r="F8156" s="100">
        <v>3.62E-3</v>
      </c>
      <c r="G8156" s="101">
        <v>10.347</v>
      </c>
      <c r="H8156" s="98">
        <v>0.65322999999999998</v>
      </c>
      <c r="I8156" s="20">
        <f t="shared" si="764"/>
        <v>1</v>
      </c>
      <c r="J8156" s="102">
        <f t="shared" si="765"/>
        <v>3.4985986276215328E-4</v>
      </c>
      <c r="K8156" s="102">
        <f t="shared" si="766"/>
        <v>5.3558449973539681E-4</v>
      </c>
      <c r="L8156" s="96">
        <f t="shared" si="767"/>
        <v>3.62E-3</v>
      </c>
    </row>
    <row r="8157" spans="1:12" ht="13.95" customHeight="1" x14ac:dyDescent="0.3">
      <c r="A8157" s="94">
        <v>44926</v>
      </c>
      <c r="B8157" s="57" t="s">
        <v>216</v>
      </c>
      <c r="C8157" s="57" t="s">
        <v>115</v>
      </c>
      <c r="D8157" s="19" t="str">
        <f t="shared" si="762"/>
        <v>Defensives</v>
      </c>
      <c r="E8157" s="19" t="str">
        <f t="shared" si="763"/>
        <v>Defensives</v>
      </c>
      <c r="F8157" s="100">
        <v>3.8999999999999998E-3</v>
      </c>
      <c r="G8157" s="101">
        <v>9.1780000000000008</v>
      </c>
      <c r="H8157" s="98">
        <v>0.67169999999999996</v>
      </c>
      <c r="I8157" s="20">
        <f t="shared" si="764"/>
        <v>1</v>
      </c>
      <c r="J8157" s="102">
        <f t="shared" si="765"/>
        <v>4.249291784702549E-4</v>
      </c>
      <c r="K8157" s="102">
        <f t="shared" si="766"/>
        <v>6.3261750553856623E-4</v>
      </c>
      <c r="L8157" s="96">
        <f t="shared" si="767"/>
        <v>3.8999999999999998E-3</v>
      </c>
    </row>
    <row r="8158" spans="1:12" ht="13.95" customHeight="1" x14ac:dyDescent="0.3">
      <c r="A8158" s="94">
        <v>44957</v>
      </c>
      <c r="B8158" s="57" t="s">
        <v>216</v>
      </c>
      <c r="C8158" s="57" t="s">
        <v>115</v>
      </c>
      <c r="D8158" s="19" t="str">
        <f t="shared" si="762"/>
        <v>Defensives</v>
      </c>
      <c r="E8158" s="19" t="str">
        <f t="shared" si="763"/>
        <v>Defensives</v>
      </c>
      <c r="F8158" s="100">
        <v>4.0400000000000002E-3</v>
      </c>
      <c r="G8158" s="101">
        <v>9.9239999999999995</v>
      </c>
      <c r="H8158" s="98">
        <v>0.68016999999999994</v>
      </c>
      <c r="I8158" s="20">
        <f t="shared" si="764"/>
        <v>1</v>
      </c>
      <c r="J8158" s="102">
        <f t="shared" si="765"/>
        <v>4.0709391374445795E-4</v>
      </c>
      <c r="K8158" s="102">
        <f t="shared" si="766"/>
        <v>5.9851789073975324E-4</v>
      </c>
      <c r="L8158" s="96">
        <f t="shared" si="767"/>
        <v>4.0400000000000002E-3</v>
      </c>
    </row>
    <row r="8159" spans="1:12" ht="13.95" customHeight="1" x14ac:dyDescent="0.3">
      <c r="A8159" s="94">
        <v>44985</v>
      </c>
      <c r="B8159" s="57" t="s">
        <v>216</v>
      </c>
      <c r="C8159" s="57" t="s">
        <v>115</v>
      </c>
      <c r="D8159" s="19" t="str">
        <f t="shared" si="762"/>
        <v>Defensives</v>
      </c>
      <c r="E8159" s="19" t="str">
        <f t="shared" si="763"/>
        <v>Defensives</v>
      </c>
      <c r="F8159" s="100">
        <v>4.1900000000000001E-3</v>
      </c>
      <c r="G8159" s="101">
        <v>9.4410000000000007</v>
      </c>
      <c r="H8159" s="98">
        <v>0.68620999999999999</v>
      </c>
      <c r="I8159" s="20">
        <f t="shared" si="764"/>
        <v>1</v>
      </c>
      <c r="J8159" s="102">
        <f t="shared" si="765"/>
        <v>4.4380891854676411E-4</v>
      </c>
      <c r="K8159" s="102">
        <f t="shared" si="766"/>
        <v>6.46753790453016E-4</v>
      </c>
      <c r="L8159" s="96">
        <f t="shared" si="767"/>
        <v>4.1900000000000001E-3</v>
      </c>
    </row>
    <row r="8160" spans="1:12" ht="13.95" customHeight="1" x14ac:dyDescent="0.3">
      <c r="A8160" s="94">
        <v>45016</v>
      </c>
      <c r="B8160" s="57" t="s">
        <v>216</v>
      </c>
      <c r="C8160" s="57" t="s">
        <v>115</v>
      </c>
      <c r="D8160" s="19" t="str">
        <f t="shared" si="762"/>
        <v>Defensives</v>
      </c>
      <c r="E8160" s="19" t="str">
        <f t="shared" si="763"/>
        <v>Defensives</v>
      </c>
      <c r="F8160" s="100">
        <v>4.2500000000000003E-3</v>
      </c>
      <c r="G8160" s="101">
        <v>8.8810000000000002</v>
      </c>
      <c r="H8160" s="98">
        <v>0.76358000000000004</v>
      </c>
      <c r="I8160" s="20">
        <f t="shared" si="764"/>
        <v>1</v>
      </c>
      <c r="J8160" s="102">
        <f t="shared" si="765"/>
        <v>4.7854971287017228E-4</v>
      </c>
      <c r="K8160" s="102">
        <f t="shared" si="766"/>
        <v>6.2671850083838266E-4</v>
      </c>
      <c r="L8160" s="96">
        <f t="shared" si="767"/>
        <v>4.2500000000000003E-3</v>
      </c>
    </row>
    <row r="8161" spans="1:12" ht="13.95" customHeight="1" x14ac:dyDescent="0.3">
      <c r="A8161" s="94">
        <v>45046</v>
      </c>
      <c r="B8161" s="57" t="s">
        <v>216</v>
      </c>
      <c r="C8161" s="57" t="s">
        <v>115</v>
      </c>
      <c r="D8161" s="19" t="str">
        <f t="shared" si="762"/>
        <v>Defensives</v>
      </c>
      <c r="E8161" s="19" t="str">
        <f t="shared" si="763"/>
        <v>Defensives</v>
      </c>
      <c r="F8161" s="100">
        <v>4.3400000000000001E-3</v>
      </c>
      <c r="G8161" s="101">
        <v>9.65</v>
      </c>
      <c r="H8161" s="98">
        <v>0.76095000000000002</v>
      </c>
      <c r="I8161" s="20">
        <f t="shared" si="764"/>
        <v>1</v>
      </c>
      <c r="J8161" s="102">
        <f t="shared" si="765"/>
        <v>4.4974093264248702E-4</v>
      </c>
      <c r="K8161" s="102">
        <f t="shared" si="766"/>
        <v>5.9102560305208886E-4</v>
      </c>
      <c r="L8161" s="96">
        <f t="shared" si="767"/>
        <v>4.3400000000000001E-3</v>
      </c>
    </row>
    <row r="8162" spans="1:12" ht="13.95" customHeight="1" x14ac:dyDescent="0.3">
      <c r="A8162" s="94">
        <v>45077</v>
      </c>
      <c r="B8162" s="57" t="s">
        <v>216</v>
      </c>
      <c r="C8162" s="57" t="s">
        <v>115</v>
      </c>
      <c r="D8162" s="19" t="str">
        <f t="shared" si="762"/>
        <v>Defensives</v>
      </c>
      <c r="E8162" s="19" t="str">
        <f t="shared" si="763"/>
        <v>Defensives</v>
      </c>
      <c r="F8162" s="100">
        <v>4.2500000000000003E-3</v>
      </c>
      <c r="G8162" s="101">
        <v>8.9760000000000009</v>
      </c>
      <c r="H8162" s="98">
        <v>1.09158</v>
      </c>
      <c r="I8162" s="20">
        <f t="shared" si="764"/>
        <v>0</v>
      </c>
      <c r="J8162" s="102">
        <f t="shared" si="765"/>
        <v>0</v>
      </c>
      <c r="K8162" s="102">
        <f t="shared" si="766"/>
        <v>0</v>
      </c>
      <c r="L8162" s="96">
        <f t="shared" si="767"/>
        <v>0</v>
      </c>
    </row>
    <row r="8163" spans="1:12" ht="13.95" customHeight="1" x14ac:dyDescent="0.3">
      <c r="A8163" s="94">
        <v>45107</v>
      </c>
      <c r="B8163" s="57" t="s">
        <v>216</v>
      </c>
      <c r="C8163" s="57" t="s">
        <v>115</v>
      </c>
      <c r="D8163" s="19" t="str">
        <f t="shared" si="762"/>
        <v>Defensives</v>
      </c>
      <c r="E8163" s="19" t="str">
        <f t="shared" si="763"/>
        <v>Defensives</v>
      </c>
      <c r="F8163" s="100">
        <v>4.0100000000000014E-3</v>
      </c>
      <c r="G8163" s="101">
        <v>9.2070000000000007</v>
      </c>
      <c r="H8163" s="98">
        <v>1.0964400000000001</v>
      </c>
      <c r="I8163" s="20">
        <f t="shared" si="764"/>
        <v>0</v>
      </c>
      <c r="J8163" s="102">
        <f t="shared" si="765"/>
        <v>0</v>
      </c>
      <c r="K8163" s="102">
        <f t="shared" si="766"/>
        <v>0</v>
      </c>
      <c r="L8163" s="96">
        <f t="shared" si="767"/>
        <v>0</v>
      </c>
    </row>
    <row r="8164" spans="1:12" ht="13.95" customHeight="1" x14ac:dyDescent="0.3">
      <c r="A8164" s="94">
        <v>45138</v>
      </c>
      <c r="B8164" s="57" t="s">
        <v>216</v>
      </c>
      <c r="C8164" s="57" t="s">
        <v>115</v>
      </c>
      <c r="D8164" s="19" t="str">
        <f t="shared" si="762"/>
        <v>Defensives</v>
      </c>
      <c r="E8164" s="19" t="str">
        <f t="shared" si="763"/>
        <v>Defensives</v>
      </c>
      <c r="F8164" s="100">
        <v>3.7000000000000002E-3</v>
      </c>
      <c r="G8164" s="101">
        <v>8.7810000000000006</v>
      </c>
      <c r="H8164" s="98">
        <v>1.1152500000000001</v>
      </c>
      <c r="I8164" s="20">
        <f t="shared" si="764"/>
        <v>0</v>
      </c>
      <c r="J8164" s="102">
        <f t="shared" si="765"/>
        <v>0</v>
      </c>
      <c r="K8164" s="102">
        <f t="shared" si="766"/>
        <v>0</v>
      </c>
      <c r="L8164" s="96">
        <f t="shared" si="767"/>
        <v>0</v>
      </c>
    </row>
    <row r="8165" spans="1:12" ht="13.95" customHeight="1" x14ac:dyDescent="0.3">
      <c r="A8165" s="94">
        <v>45169</v>
      </c>
      <c r="B8165" s="57" t="s">
        <v>216</v>
      </c>
      <c r="C8165" s="57" t="s">
        <v>115</v>
      </c>
      <c r="D8165" s="19" t="str">
        <f t="shared" si="762"/>
        <v>Defensives</v>
      </c>
      <c r="E8165" s="19" t="str">
        <f t="shared" si="763"/>
        <v>Defensives</v>
      </c>
      <c r="F8165" s="100">
        <v>3.7399999999999998E-3</v>
      </c>
      <c r="G8165" s="101">
        <v>9.3829999999999991</v>
      </c>
      <c r="H8165" s="98">
        <v>1.0178700000000001</v>
      </c>
      <c r="I8165" s="20">
        <f t="shared" si="764"/>
        <v>0</v>
      </c>
      <c r="J8165" s="102">
        <f t="shared" si="765"/>
        <v>0</v>
      </c>
      <c r="K8165" s="102">
        <f t="shared" si="766"/>
        <v>0</v>
      </c>
      <c r="L8165" s="96">
        <f t="shared" si="767"/>
        <v>0</v>
      </c>
    </row>
    <row r="8166" spans="1:12" ht="13.95" customHeight="1" x14ac:dyDescent="0.3">
      <c r="A8166" s="94">
        <v>45199</v>
      </c>
      <c r="B8166" s="57" t="s">
        <v>216</v>
      </c>
      <c r="C8166" s="57" t="s">
        <v>115</v>
      </c>
      <c r="D8166" s="19" t="str">
        <f t="shared" si="762"/>
        <v>Defensives</v>
      </c>
      <c r="E8166" s="19" t="str">
        <f t="shared" si="763"/>
        <v>Defensives</v>
      </c>
      <c r="F8166" s="100">
        <v>3.7100000000000002E-3</v>
      </c>
      <c r="G8166" s="101">
        <v>9.4789999999999992</v>
      </c>
      <c r="H8166" s="98">
        <v>1.0238100000000001</v>
      </c>
      <c r="I8166" s="20">
        <f t="shared" si="764"/>
        <v>0</v>
      </c>
      <c r="J8166" s="102">
        <f t="shared" si="765"/>
        <v>0</v>
      </c>
      <c r="K8166" s="102">
        <f t="shared" si="766"/>
        <v>0</v>
      </c>
      <c r="L8166" s="96">
        <f t="shared" si="767"/>
        <v>0</v>
      </c>
    </row>
    <row r="8167" spans="1:12" ht="13.95" customHeight="1" x14ac:dyDescent="0.3">
      <c r="A8167" s="94">
        <v>45230</v>
      </c>
      <c r="B8167" s="57" t="s">
        <v>216</v>
      </c>
      <c r="C8167" s="57" t="s">
        <v>115</v>
      </c>
      <c r="D8167" s="19" t="str">
        <f t="shared" si="762"/>
        <v>Defensives</v>
      </c>
      <c r="E8167" s="19" t="str">
        <f t="shared" si="763"/>
        <v>Defensives</v>
      </c>
      <c r="F8167" s="100">
        <v>3.7399999999999998E-3</v>
      </c>
      <c r="G8167" s="101">
        <v>9.1430000000000007</v>
      </c>
      <c r="H8167" s="98">
        <v>1.0351999999999999</v>
      </c>
      <c r="I8167" s="20">
        <f t="shared" si="764"/>
        <v>0</v>
      </c>
      <c r="J8167" s="102">
        <f t="shared" si="765"/>
        <v>0</v>
      </c>
      <c r="K8167" s="102">
        <f t="shared" si="766"/>
        <v>0</v>
      </c>
      <c r="L8167" s="96">
        <f t="shared" si="767"/>
        <v>0</v>
      </c>
    </row>
    <row r="8168" spans="1:12" ht="13.95" customHeight="1" x14ac:dyDescent="0.3">
      <c r="A8168" s="94">
        <v>45260</v>
      </c>
      <c r="B8168" s="57" t="s">
        <v>216</v>
      </c>
      <c r="C8168" s="57" t="s">
        <v>115</v>
      </c>
      <c r="D8168" s="19" t="str">
        <f t="shared" si="762"/>
        <v>Defensives</v>
      </c>
      <c r="E8168" s="19" t="str">
        <f t="shared" si="763"/>
        <v>Defensives</v>
      </c>
      <c r="F8168" s="100">
        <v>3.62E-3</v>
      </c>
      <c r="G8168" s="101">
        <v>9.6669999999999998</v>
      </c>
      <c r="H8168" s="98">
        <v>0.86421000000000003</v>
      </c>
      <c r="I8168" s="20">
        <f t="shared" si="764"/>
        <v>1</v>
      </c>
      <c r="J8168" s="102">
        <f t="shared" si="765"/>
        <v>3.7446984586738389E-4</v>
      </c>
      <c r="K8168" s="102">
        <f t="shared" si="766"/>
        <v>4.3330885533306011E-4</v>
      </c>
      <c r="L8168" s="96">
        <f t="shared" si="767"/>
        <v>3.62E-3</v>
      </c>
    </row>
    <row r="8169" spans="1:12" ht="13.95" customHeight="1" x14ac:dyDescent="0.3">
      <c r="A8169" s="94">
        <v>45291</v>
      </c>
      <c r="B8169" s="57" t="s">
        <v>216</v>
      </c>
      <c r="C8169" s="57" t="s">
        <v>115</v>
      </c>
      <c r="D8169" s="19" t="str">
        <f t="shared" si="762"/>
        <v>Defensives</v>
      </c>
      <c r="E8169" s="19" t="str">
        <f t="shared" si="763"/>
        <v>Defensives</v>
      </c>
      <c r="F8169" s="100">
        <v>3.6700000000000001E-3</v>
      </c>
      <c r="G8169" s="101">
        <v>10.077999999999999</v>
      </c>
      <c r="H8169" s="98">
        <v>0.86084999999999989</v>
      </c>
      <c r="I8169" s="20">
        <f t="shared" si="764"/>
        <v>1</v>
      </c>
      <c r="J8169" s="102">
        <f t="shared" si="765"/>
        <v>3.6415955546735464E-4</v>
      </c>
      <c r="K8169" s="102">
        <f t="shared" si="766"/>
        <v>4.2302323920236356E-4</v>
      </c>
      <c r="L8169" s="96">
        <f t="shared" si="767"/>
        <v>3.6700000000000001E-3</v>
      </c>
    </row>
    <row r="8170" spans="1:12" ht="13.95" customHeight="1" x14ac:dyDescent="0.3">
      <c r="A8170" s="94">
        <v>45322</v>
      </c>
      <c r="B8170" s="57" t="s">
        <v>216</v>
      </c>
      <c r="C8170" s="57" t="s">
        <v>115</v>
      </c>
      <c r="D8170" s="19" t="str">
        <f t="shared" si="762"/>
        <v>Defensives</v>
      </c>
      <c r="E8170" s="19" t="str">
        <f t="shared" si="763"/>
        <v>Defensives</v>
      </c>
      <c r="F8170" s="100">
        <v>3.7000000000000002E-3</v>
      </c>
      <c r="G8170" s="101">
        <v>9.6370000000000005</v>
      </c>
      <c r="H8170" s="98">
        <v>0.86</v>
      </c>
      <c r="I8170" s="20">
        <f t="shared" si="764"/>
        <v>1</v>
      </c>
      <c r="J8170" s="102">
        <f t="shared" si="765"/>
        <v>3.8393690982670956E-4</v>
      </c>
      <c r="K8170" s="102">
        <f t="shared" si="766"/>
        <v>4.4643826724035995E-4</v>
      </c>
      <c r="L8170" s="96">
        <f t="shared" si="767"/>
        <v>3.7000000000000002E-3</v>
      </c>
    </row>
    <row r="8171" spans="1:12" ht="13.95" customHeight="1" x14ac:dyDescent="0.3">
      <c r="A8171" s="94">
        <v>45351</v>
      </c>
      <c r="B8171" s="57" t="s">
        <v>216</v>
      </c>
      <c r="C8171" s="57" t="s">
        <v>115</v>
      </c>
      <c r="D8171" s="19" t="str">
        <f t="shared" si="762"/>
        <v>Defensives</v>
      </c>
      <c r="E8171" s="19" t="str">
        <f t="shared" si="763"/>
        <v>Defensives</v>
      </c>
      <c r="F8171" s="100">
        <v>3.5300000000000002E-3</v>
      </c>
      <c r="G8171" s="101">
        <v>10.106</v>
      </c>
      <c r="H8171" s="98">
        <v>0.87197000000000002</v>
      </c>
      <c r="I8171" s="20">
        <f t="shared" si="764"/>
        <v>1</v>
      </c>
      <c r="J8171" s="102">
        <f t="shared" si="765"/>
        <v>3.4929744706115181E-4</v>
      </c>
      <c r="K8171" s="102">
        <f t="shared" si="766"/>
        <v>4.0058424838142572E-4</v>
      </c>
      <c r="L8171" s="96">
        <f t="shared" si="767"/>
        <v>3.5300000000000002E-3</v>
      </c>
    </row>
    <row r="8172" spans="1:12" ht="13.95" customHeight="1" x14ac:dyDescent="0.3">
      <c r="A8172" s="94">
        <v>45382</v>
      </c>
      <c r="B8172" s="57" t="s">
        <v>216</v>
      </c>
      <c r="C8172" s="57" t="s">
        <v>115</v>
      </c>
      <c r="D8172" s="19" t="str">
        <f t="shared" si="762"/>
        <v>Defensives</v>
      </c>
      <c r="E8172" s="19" t="str">
        <f t="shared" si="763"/>
        <v>Defensives</v>
      </c>
      <c r="F8172" s="100">
        <v>3.6700000000000001E-3</v>
      </c>
      <c r="G8172" s="101">
        <v>10.16</v>
      </c>
      <c r="H8172" s="98">
        <v>0.66245999999999994</v>
      </c>
      <c r="I8172" s="20">
        <f t="shared" si="764"/>
        <v>1</v>
      </c>
      <c r="J8172" s="102">
        <f t="shared" si="765"/>
        <v>3.6122047244094486E-4</v>
      </c>
      <c r="K8172" s="102">
        <f t="shared" si="766"/>
        <v>5.4527137101250626E-4</v>
      </c>
      <c r="L8172" s="96">
        <f t="shared" si="767"/>
        <v>3.6700000000000001E-3</v>
      </c>
    </row>
    <row r="8173" spans="1:12" ht="13.95" customHeight="1" x14ac:dyDescent="0.3">
      <c r="A8173" s="94">
        <v>45412</v>
      </c>
      <c r="B8173" s="57" t="s">
        <v>216</v>
      </c>
      <c r="C8173" s="57" t="s">
        <v>115</v>
      </c>
      <c r="D8173" s="19" t="str">
        <f t="shared" si="762"/>
        <v>Defensives</v>
      </c>
      <c r="E8173" s="19" t="str">
        <f t="shared" si="763"/>
        <v>Defensives</v>
      </c>
      <c r="F8173" s="100">
        <v>3.65E-3</v>
      </c>
      <c r="G8173" s="101">
        <v>9.8330000000000002</v>
      </c>
      <c r="H8173" s="98">
        <v>0.63558999999999999</v>
      </c>
      <c r="I8173" s="20">
        <f t="shared" si="764"/>
        <v>1</v>
      </c>
      <c r="J8173" s="102">
        <f t="shared" si="765"/>
        <v>3.7119902369571852E-4</v>
      </c>
      <c r="K8173" s="102">
        <f t="shared" si="766"/>
        <v>5.8402275632989586E-4</v>
      </c>
      <c r="L8173" s="96">
        <f t="shared" si="767"/>
        <v>3.65E-3</v>
      </c>
    </row>
    <row r="8174" spans="1:12" ht="13.95" customHeight="1" x14ac:dyDescent="0.3">
      <c r="A8174" s="94">
        <v>45443</v>
      </c>
      <c r="B8174" s="57" t="s">
        <v>216</v>
      </c>
      <c r="C8174" s="57" t="s">
        <v>115</v>
      </c>
      <c r="D8174" s="19" t="str">
        <f t="shared" si="762"/>
        <v>Defensives</v>
      </c>
      <c r="E8174" s="19" t="str">
        <f t="shared" si="763"/>
        <v>Defensives</v>
      </c>
      <c r="F8174" s="100">
        <v>3.7100000000000002E-3</v>
      </c>
      <c r="G8174" s="101">
        <v>9.859</v>
      </c>
      <c r="H8174" s="98">
        <v>0.71263999999999994</v>
      </c>
      <c r="I8174" s="20">
        <f t="shared" si="764"/>
        <v>1</v>
      </c>
      <c r="J8174" s="102">
        <f t="shared" si="765"/>
        <v>3.7630591337863885E-4</v>
      </c>
      <c r="K8174" s="102">
        <f t="shared" si="766"/>
        <v>5.2804489416625349E-4</v>
      </c>
      <c r="L8174" s="96">
        <f t="shared" si="767"/>
        <v>3.7100000000000002E-3</v>
      </c>
    </row>
    <row r="8175" spans="1:12" ht="13.95" customHeight="1" x14ac:dyDescent="0.3">
      <c r="A8175" s="94">
        <v>45473</v>
      </c>
      <c r="B8175" s="57" t="s">
        <v>216</v>
      </c>
      <c r="C8175" s="57" t="s">
        <v>115</v>
      </c>
      <c r="D8175" s="19" t="str">
        <f t="shared" si="762"/>
        <v>Defensives</v>
      </c>
      <c r="E8175" s="19" t="str">
        <f t="shared" si="763"/>
        <v>Defensives</v>
      </c>
      <c r="F8175" s="100">
        <v>3.6700000000000001E-3</v>
      </c>
      <c r="G8175" s="101">
        <v>9.6739999999999995</v>
      </c>
      <c r="H8175" s="98">
        <v>0.70001999999999998</v>
      </c>
      <c r="I8175" s="20">
        <f t="shared" si="764"/>
        <v>1</v>
      </c>
      <c r="J8175" s="102">
        <f t="shared" si="765"/>
        <v>3.7936737647302048E-4</v>
      </c>
      <c r="K8175" s="102">
        <f t="shared" si="766"/>
        <v>5.41937911021143E-4</v>
      </c>
      <c r="L8175" s="96">
        <f t="shared" si="767"/>
        <v>3.6700000000000001E-3</v>
      </c>
    </row>
    <row r="8176" spans="1:12" ht="13.95" customHeight="1" x14ac:dyDescent="0.3">
      <c r="A8176" s="94">
        <v>45504</v>
      </c>
      <c r="B8176" s="57" t="s">
        <v>216</v>
      </c>
      <c r="C8176" s="57" t="s">
        <v>115</v>
      </c>
      <c r="D8176" s="19" t="str">
        <f t="shared" si="762"/>
        <v>Defensives</v>
      </c>
      <c r="E8176" s="19" t="str">
        <f t="shared" si="763"/>
        <v>Defensives</v>
      </c>
      <c r="F8176" s="100">
        <v>3.49E-3</v>
      </c>
      <c r="G8176" s="101">
        <v>9.5850000000000009</v>
      </c>
      <c r="H8176" s="98">
        <v>0.69728999999999997</v>
      </c>
      <c r="I8176" s="20">
        <f t="shared" si="764"/>
        <v>1</v>
      </c>
      <c r="J8176" s="102">
        <f t="shared" si="765"/>
        <v>3.6411058946270213E-4</v>
      </c>
      <c r="K8176" s="102">
        <f t="shared" si="766"/>
        <v>5.2217956583731613E-4</v>
      </c>
      <c r="L8176" s="96">
        <f t="shared" si="767"/>
        <v>3.49E-3</v>
      </c>
    </row>
    <row r="8177" spans="1:12" ht="13.95" customHeight="1" x14ac:dyDescent="0.3">
      <c r="A8177" s="94">
        <v>45535</v>
      </c>
      <c r="B8177" s="57" t="s">
        <v>216</v>
      </c>
      <c r="C8177" s="57" t="s">
        <v>115</v>
      </c>
      <c r="D8177" s="19" t="str">
        <f t="shared" si="762"/>
        <v>Defensives</v>
      </c>
      <c r="E8177" s="19" t="str">
        <f t="shared" si="763"/>
        <v>Defensives</v>
      </c>
      <c r="F8177" s="100">
        <v>3.4499999999999999E-3</v>
      </c>
      <c r="G8177" s="101">
        <v>10.657</v>
      </c>
      <c r="H8177" s="98">
        <v>0.69213999999999998</v>
      </c>
      <c r="I8177" s="20">
        <f t="shared" si="764"/>
        <v>1</v>
      </c>
      <c r="J8177" s="102">
        <f t="shared" si="765"/>
        <v>3.2373088111100685E-4</v>
      </c>
      <c r="K8177" s="102">
        <f t="shared" si="766"/>
        <v>4.6772456599966314E-4</v>
      </c>
      <c r="L8177" s="96">
        <f t="shared" si="767"/>
        <v>3.4499999999999999E-3</v>
      </c>
    </row>
    <row r="8178" spans="1:12" ht="13.95" customHeight="1" x14ac:dyDescent="0.3">
      <c r="A8178" s="94">
        <v>45565</v>
      </c>
      <c r="B8178" s="57" t="s">
        <v>216</v>
      </c>
      <c r="C8178" s="57" t="s">
        <v>115</v>
      </c>
      <c r="D8178" s="19" t="str">
        <f t="shared" si="762"/>
        <v>Defensives</v>
      </c>
      <c r="E8178" s="19" t="str">
        <f t="shared" si="763"/>
        <v>Defensives</v>
      </c>
      <c r="F8178" s="100">
        <v>3.4499999999999999E-3</v>
      </c>
      <c r="G8178" s="101">
        <v>10.722</v>
      </c>
      <c r="H8178" s="98">
        <v>0.71616000000000002</v>
      </c>
      <c r="I8178" s="20">
        <f t="shared" si="764"/>
        <v>1</v>
      </c>
      <c r="J8178" s="102">
        <f t="shared" si="765"/>
        <v>3.2176832680470065E-4</v>
      </c>
      <c r="K8178" s="102">
        <f t="shared" si="766"/>
        <v>4.4929670297796671E-4</v>
      </c>
      <c r="L8178" s="96">
        <f t="shared" si="767"/>
        <v>3.4499999999999999E-3</v>
      </c>
    </row>
    <row r="8179" spans="1:12" ht="13.95" customHeight="1" x14ac:dyDescent="0.3">
      <c r="A8179" s="94">
        <v>45596</v>
      </c>
      <c r="B8179" s="57" t="s">
        <v>216</v>
      </c>
      <c r="C8179" s="57" t="s">
        <v>115</v>
      </c>
      <c r="D8179" s="19" t="str">
        <f t="shared" si="762"/>
        <v>Defensives</v>
      </c>
      <c r="E8179" s="19" t="str">
        <f t="shared" si="763"/>
        <v>Defensives</v>
      </c>
      <c r="F8179" s="100">
        <v>3.5799999999999998E-3</v>
      </c>
      <c r="G8179" s="101">
        <v>10.994</v>
      </c>
      <c r="H8179" s="98">
        <v>0.71513000000000004</v>
      </c>
      <c r="I8179" s="20">
        <f t="shared" si="764"/>
        <v>1</v>
      </c>
      <c r="J8179" s="102">
        <f t="shared" si="765"/>
        <v>3.256321629979989E-4</v>
      </c>
      <c r="K8179" s="102">
        <f t="shared" si="766"/>
        <v>4.5534680826982349E-4</v>
      </c>
      <c r="L8179" s="96">
        <f t="shared" si="767"/>
        <v>3.5799999999999998E-3</v>
      </c>
    </row>
    <row r="8180" spans="1:12" ht="13.95" customHeight="1" x14ac:dyDescent="0.3">
      <c r="A8180" s="94">
        <v>45626</v>
      </c>
      <c r="B8180" s="57" t="s">
        <v>216</v>
      </c>
      <c r="C8180" s="57" t="s">
        <v>115</v>
      </c>
      <c r="D8180" s="19" t="str">
        <f t="shared" si="762"/>
        <v>Defensives</v>
      </c>
      <c r="E8180" s="19" t="str">
        <f t="shared" si="763"/>
        <v>Defensives</v>
      </c>
      <c r="F8180" s="100">
        <v>3.6099999999999999E-3</v>
      </c>
      <c r="G8180" s="101">
        <v>10.407</v>
      </c>
      <c r="H8180" s="98">
        <v>0.81479000000000001</v>
      </c>
      <c r="I8180" s="20">
        <f t="shared" si="764"/>
        <v>1</v>
      </c>
      <c r="J8180" s="102">
        <f t="shared" si="765"/>
        <v>3.4688190640914766E-4</v>
      </c>
      <c r="K8180" s="102">
        <f t="shared" si="766"/>
        <v>4.2573166878477603E-4</v>
      </c>
      <c r="L8180" s="96">
        <f t="shared" si="767"/>
        <v>3.6099999999999999E-3</v>
      </c>
    </row>
    <row r="8181" spans="1:12" ht="13.95" customHeight="1" x14ac:dyDescent="0.3">
      <c r="A8181" s="94">
        <v>45657</v>
      </c>
      <c r="B8181" s="57" t="s">
        <v>216</v>
      </c>
      <c r="C8181" s="57" t="s">
        <v>115</v>
      </c>
      <c r="D8181" s="19" t="str">
        <f t="shared" si="762"/>
        <v>Defensives</v>
      </c>
      <c r="E8181" s="19" t="str">
        <f t="shared" si="763"/>
        <v>Defensives</v>
      </c>
      <c r="F8181" s="100">
        <v>3.7000000000000002E-3</v>
      </c>
      <c r="G8181" s="101">
        <v>10.129</v>
      </c>
      <c r="H8181" s="98">
        <v>0.81896000000000002</v>
      </c>
      <c r="I8181" s="20">
        <f t="shared" si="764"/>
        <v>1</v>
      </c>
      <c r="J8181" s="102">
        <f t="shared" si="765"/>
        <v>3.6528778754072469E-4</v>
      </c>
      <c r="K8181" s="102">
        <f t="shared" si="766"/>
        <v>4.4603861915200338E-4</v>
      </c>
      <c r="L8181" s="96">
        <f t="shared" si="767"/>
        <v>3.7000000000000002E-3</v>
      </c>
    </row>
    <row r="8182" spans="1:12" ht="13.95" customHeight="1" x14ac:dyDescent="0.3">
      <c r="A8182" s="94">
        <v>45688</v>
      </c>
      <c r="B8182" s="57" t="s">
        <v>216</v>
      </c>
      <c r="C8182" s="57" t="s">
        <v>115</v>
      </c>
      <c r="D8182" s="19" t="str">
        <f t="shared" si="762"/>
        <v>Defensives</v>
      </c>
      <c r="E8182" s="19" t="str">
        <f t="shared" si="763"/>
        <v>Defensives</v>
      </c>
      <c r="F8182" s="100">
        <v>3.5699999999999998E-3</v>
      </c>
      <c r="G8182" s="101">
        <v>10.574999999999999</v>
      </c>
      <c r="H8182" s="98">
        <v>0.74036000000000002</v>
      </c>
      <c r="I8182" s="20">
        <f t="shared" si="764"/>
        <v>1</v>
      </c>
      <c r="J8182" s="102">
        <f t="shared" si="765"/>
        <v>3.3758865248226949E-4</v>
      </c>
      <c r="K8182" s="102">
        <f t="shared" si="766"/>
        <v>4.559790540848634E-4</v>
      </c>
      <c r="L8182" s="96">
        <f t="shared" si="767"/>
        <v>3.5699999999999998E-3</v>
      </c>
    </row>
    <row r="8183" spans="1:12" ht="13.95" customHeight="1" x14ac:dyDescent="0.3">
      <c r="A8183" s="94">
        <v>45716</v>
      </c>
      <c r="B8183" s="57" t="s">
        <v>216</v>
      </c>
      <c r="C8183" s="57" t="s">
        <v>115</v>
      </c>
      <c r="D8183" s="19" t="str">
        <f t="shared" si="762"/>
        <v>Defensives</v>
      </c>
      <c r="E8183" s="19" t="str">
        <f t="shared" si="763"/>
        <v>Defensives</v>
      </c>
      <c r="F8183" s="100">
        <v>3.6099999999999999E-3</v>
      </c>
      <c r="G8183" s="101">
        <v>10.478</v>
      </c>
      <c r="H8183" s="98">
        <v>0.73007999999999995</v>
      </c>
      <c r="I8183" s="20">
        <f t="shared" si="764"/>
        <v>1</v>
      </c>
      <c r="J8183" s="102">
        <f t="shared" si="765"/>
        <v>3.4453139912196982E-4</v>
      </c>
      <c r="K8183" s="102">
        <f t="shared" si="766"/>
        <v>4.7190910464876433E-4</v>
      </c>
      <c r="L8183" s="96">
        <f t="shared" si="767"/>
        <v>3.6099999999999999E-3</v>
      </c>
    </row>
    <row r="8184" spans="1:12" ht="13.95" customHeight="1" x14ac:dyDescent="0.3">
      <c r="A8184" s="94">
        <v>45747</v>
      </c>
      <c r="B8184" s="57" t="s">
        <v>216</v>
      </c>
      <c r="C8184" s="57" t="s">
        <v>115</v>
      </c>
      <c r="D8184" s="19" t="str">
        <f t="shared" si="762"/>
        <v>Defensives</v>
      </c>
      <c r="E8184" s="19" t="str">
        <f t="shared" si="763"/>
        <v>Defensives</v>
      </c>
      <c r="F8184" s="100">
        <v>3.5200000000000001E-3</v>
      </c>
      <c r="G8184" s="101">
        <v>10.454000000000001</v>
      </c>
      <c r="H8184" s="98">
        <v>0.84334999999999993</v>
      </c>
      <c r="I8184" s="20">
        <f t="shared" si="764"/>
        <v>1</v>
      </c>
      <c r="J8184" s="102">
        <f t="shared" si="765"/>
        <v>3.367132198201645E-4</v>
      </c>
      <c r="K8184" s="102">
        <f t="shared" si="766"/>
        <v>3.9925679708325667E-4</v>
      </c>
      <c r="L8184" s="96">
        <f t="shared" si="767"/>
        <v>3.5200000000000001E-3</v>
      </c>
    </row>
    <row r="8185" spans="1:12" ht="13.95" customHeight="1" x14ac:dyDescent="0.3">
      <c r="A8185" s="94">
        <v>45777</v>
      </c>
      <c r="B8185" s="57" t="s">
        <v>216</v>
      </c>
      <c r="C8185" s="57" t="s">
        <v>115</v>
      </c>
      <c r="D8185" s="19" t="str">
        <f t="shared" si="762"/>
        <v>Defensives</v>
      </c>
      <c r="E8185" s="19" t="str">
        <f t="shared" si="763"/>
        <v>Defensives</v>
      </c>
      <c r="F8185" s="100">
        <v>3.65E-3</v>
      </c>
      <c r="G8185" s="101">
        <v>11.021000000000001</v>
      </c>
      <c r="H8185" s="98">
        <v>0.89466999999999997</v>
      </c>
      <c r="I8185" s="20">
        <f t="shared" si="764"/>
        <v>1</v>
      </c>
      <c r="J8185" s="102">
        <f t="shared" si="765"/>
        <v>3.3118591779330366E-4</v>
      </c>
      <c r="K8185" s="102">
        <f t="shared" si="766"/>
        <v>3.7017662131657892E-4</v>
      </c>
      <c r="L8185" s="96">
        <f t="shared" si="767"/>
        <v>3.65E-3</v>
      </c>
    </row>
    <row r="8186" spans="1:12" ht="13.95" customHeight="1" x14ac:dyDescent="0.3">
      <c r="A8186" s="94">
        <v>45808</v>
      </c>
      <c r="B8186" s="57" t="s">
        <v>216</v>
      </c>
      <c r="C8186" s="57" t="s">
        <v>115</v>
      </c>
      <c r="D8186" s="19" t="str">
        <f t="shared" si="762"/>
        <v>Defensives</v>
      </c>
      <c r="E8186" s="19" t="str">
        <f t="shared" si="763"/>
        <v>Defensives</v>
      </c>
      <c r="F8186" s="100">
        <v>3.5599999999999998E-3</v>
      </c>
      <c r="G8186" s="101">
        <v>11.114000000000001</v>
      </c>
      <c r="H8186" s="98">
        <v>0.93745999999999996</v>
      </c>
      <c r="I8186" s="20">
        <f t="shared" si="764"/>
        <v>1</v>
      </c>
      <c r="J8186" s="102">
        <f t="shared" si="765"/>
        <v>3.2031671765341007E-4</v>
      </c>
      <c r="K8186" s="102">
        <f t="shared" si="766"/>
        <v>3.4168574408871853E-4</v>
      </c>
      <c r="L8186" s="96">
        <f t="shared" si="767"/>
        <v>3.5599999999999998E-3</v>
      </c>
    </row>
    <row r="8187" spans="1:12" ht="13.95" customHeight="1" x14ac:dyDescent="0.3">
      <c r="A8187" s="94">
        <v>45838</v>
      </c>
      <c r="B8187" s="57" t="s">
        <v>216</v>
      </c>
      <c r="C8187" s="57" t="s">
        <v>115</v>
      </c>
      <c r="D8187" s="19" t="str">
        <f t="shared" si="762"/>
        <v>Defensives</v>
      </c>
      <c r="E8187" s="19" t="str">
        <f t="shared" si="763"/>
        <v>Defensives</v>
      </c>
      <c r="F8187" s="100">
        <v>3.5599999999999998E-3</v>
      </c>
      <c r="G8187" s="101">
        <v>10.85</v>
      </c>
      <c r="H8187" s="98">
        <v>0.94786000000000004</v>
      </c>
      <c r="I8187" s="20">
        <f t="shared" si="764"/>
        <v>1</v>
      </c>
      <c r="J8187" s="102">
        <f t="shared" si="765"/>
        <v>3.2811059907834103E-4</v>
      </c>
      <c r="K8187" s="102">
        <f t="shared" si="766"/>
        <v>3.4615934745462515E-4</v>
      </c>
      <c r="L8187" s="96">
        <f t="shared" si="767"/>
        <v>3.5599999999999998E-3</v>
      </c>
    </row>
    <row r="8188" spans="1:12" ht="13.95" customHeight="1" x14ac:dyDescent="0.3">
      <c r="A8188" s="94">
        <v>45869</v>
      </c>
      <c r="B8188" s="57" t="s">
        <v>216</v>
      </c>
      <c r="C8188" s="57" t="s">
        <v>115</v>
      </c>
      <c r="D8188" s="19" t="str">
        <f t="shared" si="762"/>
        <v>Defensives</v>
      </c>
      <c r="E8188" s="19" t="str">
        <f t="shared" si="763"/>
        <v>Defensives</v>
      </c>
      <c r="F8188" s="100">
        <v>3.5500000000000002E-3</v>
      </c>
      <c r="G8188" s="101">
        <v>10.167999999999999</v>
      </c>
      <c r="H8188" s="98">
        <v>0.96742000000000006</v>
      </c>
      <c r="I8188" s="20">
        <f t="shared" si="764"/>
        <v>1</v>
      </c>
      <c r="J8188" s="102">
        <f t="shared" si="765"/>
        <v>3.4913453973249413E-4</v>
      </c>
      <c r="K8188" s="102">
        <f t="shared" si="766"/>
        <v>3.6089241460016754E-4</v>
      </c>
      <c r="L8188" s="96">
        <f t="shared" si="767"/>
        <v>3.5500000000000002E-3</v>
      </c>
    </row>
    <row r="8189" spans="1:12" ht="13.95" customHeight="1" x14ac:dyDescent="0.3">
      <c r="A8189" s="94">
        <v>45900</v>
      </c>
      <c r="B8189" s="57" t="s">
        <v>216</v>
      </c>
      <c r="C8189" s="57" t="s">
        <v>115</v>
      </c>
      <c r="D8189" s="19" t="str">
        <f t="shared" si="762"/>
        <v>Defensives</v>
      </c>
      <c r="E8189" s="19" t="str">
        <f t="shared" si="763"/>
        <v>Defensives</v>
      </c>
      <c r="F8189" s="100">
        <v>3.5699999999999998E-3</v>
      </c>
      <c r="G8189" s="101">
        <v>10.565</v>
      </c>
      <c r="H8189" s="98">
        <v>0.9785299999999999</v>
      </c>
      <c r="I8189" s="20">
        <f t="shared" si="764"/>
        <v>1</v>
      </c>
      <c r="J8189" s="102">
        <f t="shared" si="765"/>
        <v>3.3790818741126358E-4</v>
      </c>
      <c r="K8189" s="102">
        <f t="shared" si="766"/>
        <v>3.4532225625301589E-4</v>
      </c>
      <c r="L8189" s="96">
        <f t="shared" si="767"/>
        <v>3.5699999999999998E-3</v>
      </c>
    </row>
    <row r="8190" spans="1:12" ht="13.95" customHeight="1" x14ac:dyDescent="0.3">
      <c r="A8190" s="94">
        <v>45930</v>
      </c>
      <c r="B8190" s="57" t="s">
        <v>216</v>
      </c>
      <c r="C8190" s="57" t="s">
        <v>115</v>
      </c>
      <c r="D8190" s="19" t="str">
        <f t="shared" si="762"/>
        <v>Defensives</v>
      </c>
      <c r="E8190" s="19" t="str">
        <f t="shared" si="763"/>
        <v>Defensives</v>
      </c>
      <c r="F8190" s="100">
        <v>3.64E-3</v>
      </c>
      <c r="G8190" s="101">
        <v>11.007999999999999</v>
      </c>
      <c r="H8190" s="98">
        <v>1.01322</v>
      </c>
      <c r="I8190" s="20">
        <f t="shared" si="764"/>
        <v>0</v>
      </c>
      <c r="J8190" s="102">
        <f t="shared" si="765"/>
        <v>0</v>
      </c>
      <c r="K8190" s="102">
        <f t="shared" si="766"/>
        <v>0</v>
      </c>
      <c r="L8190" s="96">
        <f t="shared" si="767"/>
        <v>0</v>
      </c>
    </row>
    <row r="8191" spans="1:12" ht="13.95" customHeight="1" x14ac:dyDescent="0.3">
      <c r="A8191" s="94">
        <v>45961</v>
      </c>
      <c r="B8191" s="57" t="s">
        <v>216</v>
      </c>
      <c r="C8191" s="57" t="s">
        <v>115</v>
      </c>
      <c r="D8191" s="19" t="str">
        <f t="shared" si="762"/>
        <v>Defensives</v>
      </c>
      <c r="E8191" s="19" t="str">
        <f t="shared" si="763"/>
        <v>Defensives</v>
      </c>
      <c r="F8191" s="100">
        <v>3.7000000000000002E-3</v>
      </c>
      <c r="G8191" s="101">
        <v>11.009</v>
      </c>
      <c r="H8191" s="98">
        <v>1.0258400000000001</v>
      </c>
      <c r="I8191" s="20">
        <f t="shared" si="764"/>
        <v>0</v>
      </c>
      <c r="J8191" s="102">
        <f t="shared" si="765"/>
        <v>0</v>
      </c>
      <c r="K8191" s="102">
        <f t="shared" si="766"/>
        <v>0</v>
      </c>
      <c r="L8191" s="96">
        <f t="shared" si="767"/>
        <v>0</v>
      </c>
    </row>
    <row r="8192" spans="1:12" ht="13.95" customHeight="1" x14ac:dyDescent="0.3">
      <c r="A8192" s="94">
        <v>45991</v>
      </c>
      <c r="B8192" s="57" t="s">
        <v>216</v>
      </c>
      <c r="C8192" s="57" t="s">
        <v>115</v>
      </c>
      <c r="D8192" s="19" t="str">
        <f t="shared" si="762"/>
        <v>Defensives</v>
      </c>
      <c r="E8192" s="19" t="str">
        <f t="shared" si="763"/>
        <v>Defensives</v>
      </c>
      <c r="F8192" s="100">
        <v>3.98E-3</v>
      </c>
      <c r="G8192" s="101">
        <v>12.101000000000001</v>
      </c>
      <c r="H8192" s="98">
        <v>1.0327999999999999</v>
      </c>
      <c r="I8192" s="20">
        <f t="shared" si="764"/>
        <v>0</v>
      </c>
      <c r="J8192" s="102">
        <f t="shared" si="765"/>
        <v>0</v>
      </c>
      <c r="K8192" s="102">
        <f t="shared" si="766"/>
        <v>0</v>
      </c>
      <c r="L8192" s="96">
        <f t="shared" si="767"/>
        <v>0</v>
      </c>
    </row>
    <row r="8193" spans="1:12" ht="13.95" customHeight="1" x14ac:dyDescent="0.3">
      <c r="A8193" s="94">
        <v>46022</v>
      </c>
      <c r="B8193" s="57" t="s">
        <v>216</v>
      </c>
      <c r="C8193" s="57" t="s">
        <v>115</v>
      </c>
      <c r="D8193" s="19" t="str">
        <f t="shared" si="762"/>
        <v>Defensives</v>
      </c>
      <c r="E8193" s="19" t="str">
        <f t="shared" si="763"/>
        <v>Defensives</v>
      </c>
      <c r="F8193" s="100">
        <v>3.8999999999999998E-3</v>
      </c>
      <c r="G8193" s="101">
        <v>10.91</v>
      </c>
      <c r="H8193" s="98">
        <v>1.0407299999999999</v>
      </c>
      <c r="I8193" s="20">
        <f t="shared" si="764"/>
        <v>0</v>
      </c>
      <c r="J8193" s="102">
        <f t="shared" si="765"/>
        <v>0</v>
      </c>
      <c r="K8193" s="102">
        <f t="shared" si="766"/>
        <v>0</v>
      </c>
      <c r="L8193" s="96">
        <f t="shared" si="767"/>
        <v>0</v>
      </c>
    </row>
    <row r="8194" spans="1:12" ht="13.95" customHeight="1" x14ac:dyDescent="0.3">
      <c r="A8194" s="94">
        <v>46053</v>
      </c>
      <c r="B8194" s="57" t="s">
        <v>216</v>
      </c>
      <c r="C8194" s="57" t="s">
        <v>115</v>
      </c>
      <c r="D8194" s="19" t="str">
        <f t="shared" si="762"/>
        <v>Defensives</v>
      </c>
      <c r="E8194" s="19" t="str">
        <f t="shared" si="763"/>
        <v>Defensives</v>
      </c>
      <c r="F8194" s="100">
        <v>3.4499999999999999E-3</v>
      </c>
      <c r="G8194" s="101">
        <v>10.680999999999999</v>
      </c>
      <c r="H8194" s="98">
        <v>1.1436500000000001</v>
      </c>
      <c r="I8194" s="20">
        <f t="shared" si="764"/>
        <v>0</v>
      </c>
      <c r="J8194" s="102">
        <f t="shared" si="765"/>
        <v>0</v>
      </c>
      <c r="K8194" s="102">
        <f t="shared" si="766"/>
        <v>0</v>
      </c>
      <c r="L8194" s="96">
        <f t="shared" si="767"/>
        <v>0</v>
      </c>
    </row>
    <row r="8195" spans="1:12" ht="13.95" customHeight="1" x14ac:dyDescent="0.3">
      <c r="A8195" s="94">
        <v>46081</v>
      </c>
      <c r="B8195" s="57" t="s">
        <v>216</v>
      </c>
      <c r="C8195" s="57" t="s">
        <v>115</v>
      </c>
      <c r="D8195" s="19" t="str">
        <f t="shared" si="762"/>
        <v>Defensives</v>
      </c>
      <c r="E8195" s="19" t="str">
        <f t="shared" si="763"/>
        <v>Defensives</v>
      </c>
      <c r="F8195" s="100">
        <v>3.5200000000000001E-3</v>
      </c>
      <c r="G8195" s="101">
        <v>11.233000000000001</v>
      </c>
      <c r="H8195" s="98">
        <v>1.15455</v>
      </c>
      <c r="I8195" s="20">
        <f t="shared" si="764"/>
        <v>0</v>
      </c>
      <c r="J8195" s="102">
        <f t="shared" si="765"/>
        <v>0</v>
      </c>
      <c r="K8195" s="102">
        <f t="shared" si="766"/>
        <v>0</v>
      </c>
      <c r="L8195" s="96">
        <f t="shared" si="767"/>
        <v>0</v>
      </c>
    </row>
    <row r="8196" spans="1:12" ht="13.95" customHeight="1" x14ac:dyDescent="0.3">
      <c r="A8196" s="94">
        <v>46112</v>
      </c>
      <c r="B8196" s="57" t="s">
        <v>216</v>
      </c>
      <c r="C8196" s="57" t="s">
        <v>115</v>
      </c>
      <c r="D8196" s="19" t="str">
        <f t="shared" si="762"/>
        <v>Defensives</v>
      </c>
      <c r="E8196" s="19" t="str">
        <f t="shared" si="763"/>
        <v>Defensives</v>
      </c>
      <c r="F8196" s="100">
        <v>3.46E-3</v>
      </c>
      <c r="G8196" s="101">
        <v>11.755000000000001</v>
      </c>
      <c r="H8196" s="98">
        <v>1.1413500000000001</v>
      </c>
      <c r="I8196" s="20">
        <f t="shared" si="764"/>
        <v>0</v>
      </c>
      <c r="J8196" s="102">
        <f t="shared" si="765"/>
        <v>0</v>
      </c>
      <c r="K8196" s="102">
        <f t="shared" si="766"/>
        <v>0</v>
      </c>
      <c r="L8196" s="96">
        <f t="shared" si="767"/>
        <v>0</v>
      </c>
    </row>
    <row r="8197" spans="1:12" ht="13.95" customHeight="1" x14ac:dyDescent="0.3">
      <c r="A8197" s="94">
        <v>46142</v>
      </c>
      <c r="B8197" s="57" t="s">
        <v>216</v>
      </c>
      <c r="C8197" s="57" t="s">
        <v>115</v>
      </c>
      <c r="D8197" s="19" t="str">
        <f t="shared" ref="D8197:D8260" si="768">VLOOKUP(C8197,GicsMap,2,FALSE)</f>
        <v>Defensives</v>
      </c>
      <c r="E8197" s="19" t="str">
        <f t="shared" ref="E8197:E8260" si="769">IF(D8197="Cyclicals",IF(COUNTIF(GlobalList,B8197)&gt;0,"WEG &amp; Embraer","Cyclicals ex-WEG &amp; Embraer"),D8197)</f>
        <v>Defensives</v>
      </c>
      <c r="F8197" s="100">
        <v>3.5699999999999998E-3</v>
      </c>
      <c r="G8197" s="101">
        <v>11.724</v>
      </c>
      <c r="H8197" s="98">
        <v>1.1648499999999999</v>
      </c>
      <c r="I8197" s="20">
        <f t="shared" ref="I8197:I8260" si="770">IF(AND(ISNUMBER(G8197),ISNUMBER(H8197),G8197&gt;=PEmin,G8197&lt;=PEmax,H8197&gt;=ROEmin,H8197&lt;=ROEmax),1,0)</f>
        <v>0</v>
      </c>
      <c r="J8197" s="102">
        <f t="shared" ref="J8197:J8260" si="771">IF(I8197=1,F8197/G8197,0)</f>
        <v>0</v>
      </c>
      <c r="K8197" s="102">
        <f t="shared" ref="K8197:K8260" si="772">IF(I8197=1,J8197/H8197,0)</f>
        <v>0</v>
      </c>
      <c r="L8197" s="96">
        <f t="shared" ref="L8197:L8260" si="773">I8197*F8197</f>
        <v>0</v>
      </c>
    </row>
    <row r="8198" spans="1:12" ht="13.95" customHeight="1" x14ac:dyDescent="0.3">
      <c r="A8198" s="94">
        <v>46173</v>
      </c>
      <c r="B8198" s="57" t="s">
        <v>216</v>
      </c>
      <c r="C8198" s="57" t="s">
        <v>115</v>
      </c>
      <c r="D8198" s="19" t="str">
        <f t="shared" si="768"/>
        <v>Defensives</v>
      </c>
      <c r="E8198" s="19" t="str">
        <f t="shared" si="769"/>
        <v>Defensives</v>
      </c>
      <c r="F8198" s="100">
        <v>3.5500000000000002E-3</v>
      </c>
      <c r="G8198" s="101">
        <v>10.535</v>
      </c>
      <c r="H8198" s="98">
        <v>1.4222900000000001</v>
      </c>
      <c r="I8198" s="20">
        <f t="shared" si="770"/>
        <v>0</v>
      </c>
      <c r="J8198" s="102">
        <f t="shared" si="771"/>
        <v>0</v>
      </c>
      <c r="K8198" s="102">
        <f t="shared" si="772"/>
        <v>0</v>
      </c>
      <c r="L8198" s="96">
        <f t="shared" si="773"/>
        <v>0</v>
      </c>
    </row>
    <row r="8199" spans="1:12" ht="13.95" customHeight="1" x14ac:dyDescent="0.3">
      <c r="A8199" s="94">
        <v>46203</v>
      </c>
      <c r="B8199" s="57" t="s">
        <v>216</v>
      </c>
      <c r="C8199" s="57" t="s">
        <v>115</v>
      </c>
      <c r="D8199" s="19" t="str">
        <f t="shared" si="768"/>
        <v>Defensives</v>
      </c>
      <c r="E8199" s="19" t="str">
        <f t="shared" si="769"/>
        <v>Defensives</v>
      </c>
      <c r="F8199" s="100">
        <v>3.64E-3</v>
      </c>
      <c r="G8199" s="101">
        <v>10.532999999999999</v>
      </c>
      <c r="H8199" s="98">
        <v>1.22522</v>
      </c>
      <c r="I8199" s="20">
        <f t="shared" si="770"/>
        <v>0</v>
      </c>
      <c r="J8199" s="102">
        <f t="shared" si="771"/>
        <v>0</v>
      </c>
      <c r="K8199" s="102">
        <f t="shared" si="772"/>
        <v>0</v>
      </c>
      <c r="L8199" s="96">
        <f t="shared" si="773"/>
        <v>0</v>
      </c>
    </row>
    <row r="8200" spans="1:12" ht="13.95" customHeight="1" x14ac:dyDescent="0.3">
      <c r="A8200" s="94">
        <v>46234</v>
      </c>
      <c r="B8200" s="57" t="s">
        <v>216</v>
      </c>
      <c r="C8200" s="57" t="s">
        <v>115</v>
      </c>
      <c r="D8200" s="19" t="str">
        <f t="shared" si="768"/>
        <v>Defensives</v>
      </c>
      <c r="E8200" s="19" t="str">
        <f t="shared" si="769"/>
        <v>Defensives</v>
      </c>
      <c r="F8200" s="100">
        <v>3.5000000000000001E-3</v>
      </c>
      <c r="G8200" s="101">
        <v>9.7189999999999994</v>
      </c>
      <c r="H8200" s="98">
        <v>0.9871899999999999</v>
      </c>
      <c r="I8200" s="20">
        <f t="shared" si="770"/>
        <v>1</v>
      </c>
      <c r="J8200" s="102">
        <f t="shared" si="771"/>
        <v>3.60119353842988E-4</v>
      </c>
      <c r="K8200" s="102">
        <f t="shared" si="772"/>
        <v>3.647923437666387E-4</v>
      </c>
      <c r="L8200" s="96">
        <f t="shared" si="773"/>
        <v>3.5000000000000001E-3</v>
      </c>
    </row>
    <row r="8201" spans="1:12" ht="13.95" customHeight="1" x14ac:dyDescent="0.3">
      <c r="A8201" s="94">
        <v>46265</v>
      </c>
      <c r="B8201" s="57" t="s">
        <v>216</v>
      </c>
      <c r="C8201" s="57" t="s">
        <v>115</v>
      </c>
      <c r="D8201" s="19" t="str">
        <f t="shared" si="768"/>
        <v>Defensives</v>
      </c>
      <c r="E8201" s="19" t="str">
        <f t="shared" si="769"/>
        <v>Defensives</v>
      </c>
      <c r="F8201" s="100">
        <v>3.49E-3</v>
      </c>
      <c r="G8201" s="101">
        <v>9.5960000000000001</v>
      </c>
      <c r="H8201" s="98">
        <v>0.99241000000000001</v>
      </c>
      <c r="I8201" s="20">
        <f t="shared" si="770"/>
        <v>1</v>
      </c>
      <c r="J8201" s="102">
        <f t="shared" si="771"/>
        <v>3.6369320550229265E-4</v>
      </c>
      <c r="K8201" s="102">
        <f t="shared" si="772"/>
        <v>3.6647474884603405E-4</v>
      </c>
      <c r="L8201" s="96">
        <f t="shared" si="773"/>
        <v>3.49E-3</v>
      </c>
    </row>
    <row r="8202" spans="1:12" ht="13.95" customHeight="1" x14ac:dyDescent="0.3">
      <c r="A8202" s="94">
        <v>46295</v>
      </c>
      <c r="B8202" s="57" t="s">
        <v>216</v>
      </c>
      <c r="C8202" s="57" t="s">
        <v>115</v>
      </c>
      <c r="D8202" s="19" t="str">
        <f t="shared" si="768"/>
        <v>Defensives</v>
      </c>
      <c r="E8202" s="19" t="str">
        <f t="shared" si="769"/>
        <v>Defensives</v>
      </c>
      <c r="F8202" s="100">
        <v>3.5000000000000001E-3</v>
      </c>
      <c r="G8202" s="101">
        <v>10.388</v>
      </c>
      <c r="H8202" s="98">
        <v>1.1395200000000001</v>
      </c>
      <c r="I8202" s="20">
        <f t="shared" si="770"/>
        <v>0</v>
      </c>
      <c r="J8202" s="102">
        <f t="shared" si="771"/>
        <v>0</v>
      </c>
      <c r="K8202" s="102">
        <f t="shared" si="772"/>
        <v>0</v>
      </c>
      <c r="L8202" s="96">
        <f t="shared" si="773"/>
        <v>0</v>
      </c>
    </row>
    <row r="8203" spans="1:12" ht="13.95" customHeight="1" x14ac:dyDescent="0.3">
      <c r="A8203" s="94">
        <v>46295</v>
      </c>
      <c r="B8203" s="57" t="s">
        <v>256</v>
      </c>
      <c r="C8203" s="57" t="s">
        <v>120</v>
      </c>
      <c r="D8203" s="19" t="str">
        <f t="shared" si="768"/>
        <v>Cyclicals</v>
      </c>
      <c r="E8203" s="19" t="str">
        <f t="shared" si="769"/>
        <v>Cyclicals ex-WEG &amp; Embraer</v>
      </c>
      <c r="F8203" s="100">
        <v>1.23E-3</v>
      </c>
      <c r="G8203" s="101">
        <v>4.1760000000000002</v>
      </c>
      <c r="H8203" s="98">
        <v>0.41943999999999998</v>
      </c>
      <c r="I8203" s="20">
        <f t="shared" si="770"/>
        <v>1</v>
      </c>
      <c r="J8203" s="102">
        <f t="shared" si="771"/>
        <v>2.9454022988505748E-4</v>
      </c>
      <c r="K8203" s="102">
        <f t="shared" si="772"/>
        <v>7.0222255837559008E-4</v>
      </c>
      <c r="L8203" s="96">
        <f t="shared" si="773"/>
        <v>1.23E-3</v>
      </c>
    </row>
    <row r="8204" spans="1:12" ht="13.95" customHeight="1" x14ac:dyDescent="0.3">
      <c r="A8204" s="94">
        <v>42674</v>
      </c>
      <c r="B8204" s="57" t="s">
        <v>206</v>
      </c>
      <c r="C8204" s="57" t="s">
        <v>116</v>
      </c>
      <c r="D8204" s="19" t="str">
        <f t="shared" si="768"/>
        <v>Defensives</v>
      </c>
      <c r="E8204" s="19" t="str">
        <f t="shared" si="769"/>
        <v>Defensives</v>
      </c>
      <c r="F8204" s="100">
        <v>6.7000000000000002E-3</v>
      </c>
      <c r="G8204" s="101">
        <v>34.529000000000003</v>
      </c>
      <c r="H8204" s="98">
        <v>3.8739999999999997E-2</v>
      </c>
      <c r="I8204" s="20">
        <f t="shared" si="770"/>
        <v>1</v>
      </c>
      <c r="J8204" s="102">
        <f t="shared" si="771"/>
        <v>1.9403979263807233E-4</v>
      </c>
      <c r="K8204" s="102">
        <f t="shared" si="772"/>
        <v>5.0087711057840044E-3</v>
      </c>
      <c r="L8204" s="96">
        <f t="shared" si="773"/>
        <v>6.7000000000000002E-3</v>
      </c>
    </row>
    <row r="8205" spans="1:12" ht="13.95" customHeight="1" x14ac:dyDescent="0.3">
      <c r="A8205" s="94">
        <v>42704</v>
      </c>
      <c r="B8205" s="57" t="s">
        <v>206</v>
      </c>
      <c r="C8205" s="57" t="s">
        <v>116</v>
      </c>
      <c r="D8205" s="19" t="str">
        <f t="shared" si="768"/>
        <v>Defensives</v>
      </c>
      <c r="E8205" s="19" t="str">
        <f t="shared" si="769"/>
        <v>Defensives</v>
      </c>
      <c r="F8205" s="100">
        <v>6.4800000000000014E-3</v>
      </c>
      <c r="G8205" s="101">
        <v>28.503</v>
      </c>
      <c r="H8205" s="98">
        <v>4.6600000000000003E-2</v>
      </c>
      <c r="I8205" s="20">
        <f t="shared" si="770"/>
        <v>1</v>
      </c>
      <c r="J8205" s="102">
        <f t="shared" si="771"/>
        <v>2.2734449005367861E-4</v>
      </c>
      <c r="K8205" s="102">
        <f t="shared" si="772"/>
        <v>4.8786371256154207E-3</v>
      </c>
      <c r="L8205" s="96">
        <f t="shared" si="773"/>
        <v>6.4800000000000014E-3</v>
      </c>
    </row>
    <row r="8206" spans="1:12" ht="13.95" customHeight="1" x14ac:dyDescent="0.3">
      <c r="A8206" s="94">
        <v>42735</v>
      </c>
      <c r="B8206" s="57" t="s">
        <v>206</v>
      </c>
      <c r="C8206" s="57" t="s">
        <v>116</v>
      </c>
      <c r="D8206" s="19" t="str">
        <f t="shared" si="768"/>
        <v>Defensives</v>
      </c>
      <c r="E8206" s="19" t="str">
        <f t="shared" si="769"/>
        <v>Defensives</v>
      </c>
      <c r="F8206" s="100">
        <v>6.3200000000000001E-3</v>
      </c>
      <c r="G8206" s="101">
        <v>25.277999999999999</v>
      </c>
      <c r="H8206" s="98">
        <v>4.7320000000000001E-2</v>
      </c>
      <c r="I8206" s="20">
        <f t="shared" si="770"/>
        <v>1</v>
      </c>
      <c r="J8206" s="102">
        <f t="shared" si="771"/>
        <v>2.5001978004588973E-4</v>
      </c>
      <c r="K8206" s="102">
        <f t="shared" si="772"/>
        <v>5.2835963661430627E-3</v>
      </c>
      <c r="L8206" s="96">
        <f t="shared" si="773"/>
        <v>6.3200000000000001E-3</v>
      </c>
    </row>
    <row r="8207" spans="1:12" ht="13.95" customHeight="1" x14ac:dyDescent="0.3">
      <c r="A8207" s="94">
        <v>42766</v>
      </c>
      <c r="B8207" s="57" t="s">
        <v>206</v>
      </c>
      <c r="C8207" s="57" t="s">
        <v>116</v>
      </c>
      <c r="D8207" s="19" t="str">
        <f t="shared" si="768"/>
        <v>Defensives</v>
      </c>
      <c r="E8207" s="19" t="str">
        <f t="shared" si="769"/>
        <v>Defensives</v>
      </c>
      <c r="F8207" s="100">
        <v>6.6800000000000002E-3</v>
      </c>
      <c r="G8207" s="101">
        <v>28.937999999999999</v>
      </c>
      <c r="H8207" s="98">
        <v>4.3470000000000002E-2</v>
      </c>
      <c r="I8207" s="20">
        <f t="shared" si="770"/>
        <v>1</v>
      </c>
      <c r="J8207" s="102">
        <f t="shared" si="771"/>
        <v>2.3083834404589122E-4</v>
      </c>
      <c r="K8207" s="102">
        <f t="shared" si="772"/>
        <v>5.3102908683204785E-3</v>
      </c>
      <c r="L8207" s="96">
        <f t="shared" si="773"/>
        <v>6.6800000000000002E-3</v>
      </c>
    </row>
    <row r="8208" spans="1:12" ht="13.95" customHeight="1" x14ac:dyDescent="0.3">
      <c r="A8208" s="94">
        <v>42794</v>
      </c>
      <c r="B8208" s="57" t="s">
        <v>206</v>
      </c>
      <c r="C8208" s="57" t="s">
        <v>116</v>
      </c>
      <c r="D8208" s="19" t="str">
        <f t="shared" si="768"/>
        <v>Defensives</v>
      </c>
      <c r="E8208" s="19" t="str">
        <f t="shared" si="769"/>
        <v>Defensives</v>
      </c>
      <c r="F8208" s="100">
        <v>7.1399999999999996E-3</v>
      </c>
      <c r="G8208" s="101">
        <v>27.788</v>
      </c>
      <c r="H8208" s="98">
        <v>5.543E-2</v>
      </c>
      <c r="I8208" s="20">
        <f t="shared" si="770"/>
        <v>1</v>
      </c>
      <c r="J8208" s="102">
        <f t="shared" si="771"/>
        <v>2.5694544407657983E-4</v>
      </c>
      <c r="K8208" s="102">
        <f t="shared" si="772"/>
        <v>4.6354942102937004E-3</v>
      </c>
      <c r="L8208" s="96">
        <f t="shared" si="773"/>
        <v>7.1399999999999996E-3</v>
      </c>
    </row>
    <row r="8209" spans="1:12" ht="13.95" customHeight="1" x14ac:dyDescent="0.3">
      <c r="A8209" s="94">
        <v>42825</v>
      </c>
      <c r="B8209" s="57" t="s">
        <v>206</v>
      </c>
      <c r="C8209" s="57" t="s">
        <v>116</v>
      </c>
      <c r="D8209" s="19" t="str">
        <f t="shared" si="768"/>
        <v>Defensives</v>
      </c>
      <c r="E8209" s="19" t="str">
        <f t="shared" si="769"/>
        <v>Defensives</v>
      </c>
      <c r="F8209" s="100">
        <v>7.6600000000000001E-3</v>
      </c>
      <c r="G8209" s="101">
        <v>28.152999999999999</v>
      </c>
      <c r="H8209" s="98">
        <v>5.6270000000000001E-2</v>
      </c>
      <c r="I8209" s="20">
        <f t="shared" si="770"/>
        <v>1</v>
      </c>
      <c r="J8209" s="102">
        <f t="shared" si="771"/>
        <v>2.7208468014065996E-4</v>
      </c>
      <c r="K8209" s="102">
        <f t="shared" si="772"/>
        <v>4.83534174765701E-3</v>
      </c>
      <c r="L8209" s="96">
        <f t="shared" si="773"/>
        <v>7.6600000000000001E-3</v>
      </c>
    </row>
    <row r="8210" spans="1:12" ht="13.95" customHeight="1" x14ac:dyDescent="0.3">
      <c r="A8210" s="94">
        <v>42855</v>
      </c>
      <c r="B8210" s="57" t="s">
        <v>206</v>
      </c>
      <c r="C8210" s="57" t="s">
        <v>116</v>
      </c>
      <c r="D8210" s="19" t="str">
        <f t="shared" si="768"/>
        <v>Defensives</v>
      </c>
      <c r="E8210" s="19" t="str">
        <f t="shared" si="769"/>
        <v>Defensives</v>
      </c>
      <c r="F8210" s="100">
        <v>7.62E-3</v>
      </c>
      <c r="G8210" s="101">
        <v>26.140999999999998</v>
      </c>
      <c r="H8210" s="98">
        <v>5.8529999999999999E-2</v>
      </c>
      <c r="I8210" s="20">
        <f t="shared" si="770"/>
        <v>1</v>
      </c>
      <c r="J8210" s="102">
        <f t="shared" si="771"/>
        <v>2.9149611721051227E-4</v>
      </c>
      <c r="K8210" s="102">
        <f t="shared" si="772"/>
        <v>4.9802856178115884E-3</v>
      </c>
      <c r="L8210" s="96">
        <f t="shared" si="773"/>
        <v>7.62E-3</v>
      </c>
    </row>
    <row r="8211" spans="1:12" ht="13.95" customHeight="1" x14ac:dyDescent="0.3">
      <c r="A8211" s="94">
        <v>42886</v>
      </c>
      <c r="B8211" s="57" t="s">
        <v>206</v>
      </c>
      <c r="C8211" s="57" t="s">
        <v>116</v>
      </c>
      <c r="D8211" s="19" t="str">
        <f t="shared" si="768"/>
        <v>Defensives</v>
      </c>
      <c r="E8211" s="19" t="str">
        <f t="shared" si="769"/>
        <v>Defensives</v>
      </c>
      <c r="F8211" s="100">
        <v>7.62E-3</v>
      </c>
      <c r="G8211" s="101">
        <v>24.082000000000001</v>
      </c>
      <c r="H8211" s="98">
        <v>5.9150000000000001E-2</v>
      </c>
      <c r="I8211" s="20">
        <f t="shared" si="770"/>
        <v>1</v>
      </c>
      <c r="J8211" s="102">
        <f t="shared" si="771"/>
        <v>3.1641890208454444E-4</v>
      </c>
      <c r="K8211" s="102">
        <f t="shared" si="772"/>
        <v>5.3494319879043859E-3</v>
      </c>
      <c r="L8211" s="96">
        <f t="shared" si="773"/>
        <v>7.62E-3</v>
      </c>
    </row>
    <row r="8212" spans="1:12" ht="13.95" customHeight="1" x14ac:dyDescent="0.3">
      <c r="A8212" s="94">
        <v>42916</v>
      </c>
      <c r="B8212" s="57" t="s">
        <v>206</v>
      </c>
      <c r="C8212" s="57" t="s">
        <v>116</v>
      </c>
      <c r="D8212" s="19" t="str">
        <f t="shared" si="768"/>
        <v>Defensives</v>
      </c>
      <c r="E8212" s="19" t="str">
        <f t="shared" si="769"/>
        <v>Defensives</v>
      </c>
      <c r="F8212" s="100">
        <v>7.6800000000000002E-3</v>
      </c>
      <c r="G8212" s="101">
        <v>22.635999999999999</v>
      </c>
      <c r="H8212" s="98">
        <v>5.9499999999999997E-2</v>
      </c>
      <c r="I8212" s="20">
        <f t="shared" si="770"/>
        <v>1</v>
      </c>
      <c r="J8212" s="102">
        <f t="shared" si="771"/>
        <v>3.3928255875596396E-4</v>
      </c>
      <c r="K8212" s="102">
        <f t="shared" si="772"/>
        <v>5.7022278782514957E-3</v>
      </c>
      <c r="L8212" s="96">
        <f t="shared" si="773"/>
        <v>7.6800000000000002E-3</v>
      </c>
    </row>
    <row r="8213" spans="1:12" ht="13.95" customHeight="1" x14ac:dyDescent="0.3">
      <c r="A8213" s="94">
        <v>42947</v>
      </c>
      <c r="B8213" s="57" t="s">
        <v>206</v>
      </c>
      <c r="C8213" s="57" t="s">
        <v>116</v>
      </c>
      <c r="D8213" s="19" t="str">
        <f t="shared" si="768"/>
        <v>Defensives</v>
      </c>
      <c r="E8213" s="19" t="str">
        <f t="shared" si="769"/>
        <v>Defensives</v>
      </c>
      <c r="F8213" s="100">
        <v>7.8900000000000012E-3</v>
      </c>
      <c r="G8213" s="101">
        <v>23.986999999999998</v>
      </c>
      <c r="H8213" s="98">
        <v>6.0339999999999998E-2</v>
      </c>
      <c r="I8213" s="20">
        <f t="shared" si="770"/>
        <v>1</v>
      </c>
      <c r="J8213" s="102">
        <f t="shared" si="771"/>
        <v>3.2892816942510533E-4</v>
      </c>
      <c r="K8213" s="102">
        <f t="shared" si="772"/>
        <v>5.4512457644200424E-3</v>
      </c>
      <c r="L8213" s="96">
        <f t="shared" si="773"/>
        <v>7.8900000000000012E-3</v>
      </c>
    </row>
    <row r="8214" spans="1:12" ht="13.95" customHeight="1" x14ac:dyDescent="0.3">
      <c r="A8214" s="94">
        <v>42978</v>
      </c>
      <c r="B8214" s="57" t="s">
        <v>206</v>
      </c>
      <c r="C8214" s="57" t="s">
        <v>116</v>
      </c>
      <c r="D8214" s="19" t="str">
        <f t="shared" si="768"/>
        <v>Defensives</v>
      </c>
      <c r="E8214" s="19" t="str">
        <f t="shared" si="769"/>
        <v>Defensives</v>
      </c>
      <c r="F8214" s="100">
        <v>7.7099999999999998E-3</v>
      </c>
      <c r="G8214" s="101">
        <v>24.468</v>
      </c>
      <c r="H8214" s="98">
        <v>6.4149999999999999E-2</v>
      </c>
      <c r="I8214" s="20">
        <f t="shared" si="770"/>
        <v>1</v>
      </c>
      <c r="J8214" s="102">
        <f t="shared" si="771"/>
        <v>3.1510544384502208E-4</v>
      </c>
      <c r="K8214" s="102">
        <f t="shared" si="772"/>
        <v>4.912010036555294E-3</v>
      </c>
      <c r="L8214" s="96">
        <f t="shared" si="773"/>
        <v>7.7099999999999998E-3</v>
      </c>
    </row>
    <row r="8215" spans="1:12" ht="13.95" customHeight="1" x14ac:dyDescent="0.3">
      <c r="A8215" s="94">
        <v>43008</v>
      </c>
      <c r="B8215" s="57" t="s">
        <v>206</v>
      </c>
      <c r="C8215" s="57" t="s">
        <v>116</v>
      </c>
      <c r="D8215" s="19" t="str">
        <f t="shared" si="768"/>
        <v>Defensives</v>
      </c>
      <c r="E8215" s="19" t="str">
        <f t="shared" si="769"/>
        <v>Defensives</v>
      </c>
      <c r="F8215" s="100">
        <v>7.6400000000000001E-3</v>
      </c>
      <c r="G8215" s="101">
        <v>24.125</v>
      </c>
      <c r="H8215" s="98">
        <v>6.9159999999999999E-2</v>
      </c>
      <c r="I8215" s="20">
        <f t="shared" si="770"/>
        <v>1</v>
      </c>
      <c r="J8215" s="102">
        <f t="shared" si="771"/>
        <v>3.1668393782383422E-4</v>
      </c>
      <c r="K8215" s="102">
        <f t="shared" si="772"/>
        <v>4.5790043063018253E-3</v>
      </c>
      <c r="L8215" s="96">
        <f t="shared" si="773"/>
        <v>7.6400000000000001E-3</v>
      </c>
    </row>
    <row r="8216" spans="1:12" ht="13.95" customHeight="1" x14ac:dyDescent="0.3">
      <c r="A8216" s="94">
        <v>43039</v>
      </c>
      <c r="B8216" s="57" t="s">
        <v>206</v>
      </c>
      <c r="C8216" s="57" t="s">
        <v>116</v>
      </c>
      <c r="D8216" s="19" t="str">
        <f t="shared" si="768"/>
        <v>Defensives</v>
      </c>
      <c r="E8216" s="19" t="str">
        <f t="shared" si="769"/>
        <v>Defensives</v>
      </c>
      <c r="F8216" s="100">
        <v>7.9299999999999995E-3</v>
      </c>
      <c r="G8216" s="101">
        <v>24.529</v>
      </c>
      <c r="H8216" s="98">
        <v>6.8199999999999997E-2</v>
      </c>
      <c r="I8216" s="20">
        <f t="shared" si="770"/>
        <v>1</v>
      </c>
      <c r="J8216" s="102">
        <f t="shared" si="771"/>
        <v>3.2329079864650006E-4</v>
      </c>
      <c r="K8216" s="102">
        <f t="shared" si="772"/>
        <v>4.7403342910044E-3</v>
      </c>
      <c r="L8216" s="96">
        <f t="shared" si="773"/>
        <v>7.9299999999999995E-3</v>
      </c>
    </row>
    <row r="8217" spans="1:12" ht="13.95" customHeight="1" x14ac:dyDescent="0.3">
      <c r="A8217" s="94">
        <v>43069</v>
      </c>
      <c r="B8217" s="57" t="s">
        <v>206</v>
      </c>
      <c r="C8217" s="57" t="s">
        <v>116</v>
      </c>
      <c r="D8217" s="19" t="str">
        <f t="shared" si="768"/>
        <v>Defensives</v>
      </c>
      <c r="E8217" s="19" t="str">
        <f t="shared" si="769"/>
        <v>Defensives</v>
      </c>
      <c r="F8217" s="100">
        <v>8.09E-3</v>
      </c>
      <c r="G8217" s="101">
        <v>21.423999999999999</v>
      </c>
      <c r="H8217" s="98">
        <v>7.1580000000000005E-2</v>
      </c>
      <c r="I8217" s="20">
        <f t="shared" si="770"/>
        <v>1</v>
      </c>
      <c r="J8217" s="102">
        <f t="shared" si="771"/>
        <v>3.7761389096340554E-4</v>
      </c>
      <c r="K8217" s="102">
        <f t="shared" si="772"/>
        <v>5.2754106030092974E-3</v>
      </c>
      <c r="L8217" s="96">
        <f t="shared" si="773"/>
        <v>8.09E-3</v>
      </c>
    </row>
    <row r="8218" spans="1:12" ht="13.95" customHeight="1" x14ac:dyDescent="0.3">
      <c r="A8218" s="94">
        <v>43100</v>
      </c>
      <c r="B8218" s="57" t="s">
        <v>206</v>
      </c>
      <c r="C8218" s="57" t="s">
        <v>116</v>
      </c>
      <c r="D8218" s="19" t="str">
        <f t="shared" si="768"/>
        <v>Defensives</v>
      </c>
      <c r="E8218" s="19" t="str">
        <f t="shared" si="769"/>
        <v>Defensives</v>
      </c>
      <c r="F8218" s="100">
        <v>8.2500000000000004E-3</v>
      </c>
      <c r="G8218" s="101">
        <v>22.963000000000001</v>
      </c>
      <c r="H8218" s="98">
        <v>7.3200000000000001E-2</v>
      </c>
      <c r="I8218" s="20">
        <f t="shared" si="770"/>
        <v>1</v>
      </c>
      <c r="J8218" s="102">
        <f t="shared" si="771"/>
        <v>3.5927361407481602E-4</v>
      </c>
      <c r="K8218" s="102">
        <f t="shared" si="772"/>
        <v>4.9081094818963934E-3</v>
      </c>
      <c r="L8218" s="96">
        <f t="shared" si="773"/>
        <v>8.2500000000000004E-3</v>
      </c>
    </row>
    <row r="8219" spans="1:12" ht="13.95" customHeight="1" x14ac:dyDescent="0.3">
      <c r="A8219" s="94">
        <v>43131</v>
      </c>
      <c r="B8219" s="57" t="s">
        <v>206</v>
      </c>
      <c r="C8219" s="57" t="s">
        <v>116</v>
      </c>
      <c r="D8219" s="19" t="str">
        <f t="shared" si="768"/>
        <v>Defensives</v>
      </c>
      <c r="E8219" s="19" t="str">
        <f t="shared" si="769"/>
        <v>Defensives</v>
      </c>
      <c r="F8219" s="100">
        <v>7.6800000000000002E-3</v>
      </c>
      <c r="G8219" s="101">
        <v>22.896000000000001</v>
      </c>
      <c r="H8219" s="98">
        <v>7.5399999999999995E-2</v>
      </c>
      <c r="I8219" s="20">
        <f t="shared" si="770"/>
        <v>1</v>
      </c>
      <c r="J8219" s="102">
        <f t="shared" si="771"/>
        <v>3.3542976939203353E-4</v>
      </c>
      <c r="K8219" s="102">
        <f t="shared" si="772"/>
        <v>4.4486706815919565E-3</v>
      </c>
      <c r="L8219" s="96">
        <f t="shared" si="773"/>
        <v>7.6800000000000002E-3</v>
      </c>
    </row>
    <row r="8220" spans="1:12" ht="13.95" customHeight="1" x14ac:dyDescent="0.3">
      <c r="A8220" s="94">
        <v>43159</v>
      </c>
      <c r="B8220" s="57" t="s">
        <v>206</v>
      </c>
      <c r="C8220" s="57" t="s">
        <v>116</v>
      </c>
      <c r="D8220" s="19" t="str">
        <f t="shared" si="768"/>
        <v>Defensives</v>
      </c>
      <c r="E8220" s="19" t="str">
        <f t="shared" si="769"/>
        <v>Defensives</v>
      </c>
      <c r="F8220" s="100">
        <v>8.0600000000000012E-3</v>
      </c>
      <c r="G8220" s="101">
        <v>21.742000000000001</v>
      </c>
      <c r="H8220" s="98">
        <v>7.9369999999999996E-2</v>
      </c>
      <c r="I8220" s="20">
        <f t="shared" si="770"/>
        <v>1</v>
      </c>
      <c r="J8220" s="102">
        <f t="shared" si="771"/>
        <v>3.7071106613926965E-4</v>
      </c>
      <c r="K8220" s="102">
        <f t="shared" si="772"/>
        <v>4.6706698518239843E-3</v>
      </c>
      <c r="L8220" s="96">
        <f t="shared" si="773"/>
        <v>8.0600000000000012E-3</v>
      </c>
    </row>
    <row r="8221" spans="1:12" ht="13.95" customHeight="1" x14ac:dyDescent="0.3">
      <c r="A8221" s="94">
        <v>43190</v>
      </c>
      <c r="B8221" s="57" t="s">
        <v>206</v>
      </c>
      <c r="C8221" s="57" t="s">
        <v>116</v>
      </c>
      <c r="D8221" s="19" t="str">
        <f t="shared" si="768"/>
        <v>Defensives</v>
      </c>
      <c r="E8221" s="19" t="str">
        <f t="shared" si="769"/>
        <v>Defensives</v>
      </c>
      <c r="F8221" s="100">
        <v>8.1899999999999994E-3</v>
      </c>
      <c r="G8221" s="101">
        <v>21.135999999999999</v>
      </c>
      <c r="H8221" s="98">
        <v>8.7219999999999992E-2</v>
      </c>
      <c r="I8221" s="20">
        <f t="shared" si="770"/>
        <v>1</v>
      </c>
      <c r="J8221" s="102">
        <f t="shared" si="771"/>
        <v>3.874905374716124E-4</v>
      </c>
      <c r="K8221" s="102">
        <f t="shared" si="772"/>
        <v>4.4426798609448802E-3</v>
      </c>
      <c r="L8221" s="96">
        <f t="shared" si="773"/>
        <v>8.1899999999999994E-3</v>
      </c>
    </row>
    <row r="8222" spans="1:12" ht="13.95" customHeight="1" x14ac:dyDescent="0.3">
      <c r="A8222" s="94">
        <v>43220</v>
      </c>
      <c r="B8222" s="57" t="s">
        <v>206</v>
      </c>
      <c r="C8222" s="57" t="s">
        <v>116</v>
      </c>
      <c r="D8222" s="19" t="str">
        <f t="shared" si="768"/>
        <v>Defensives</v>
      </c>
      <c r="E8222" s="19" t="str">
        <f t="shared" si="769"/>
        <v>Defensives</v>
      </c>
      <c r="F8222" s="100">
        <v>9.0200000000000002E-3</v>
      </c>
      <c r="G8222" s="101">
        <v>22.114000000000001</v>
      </c>
      <c r="H8222" s="98">
        <v>9.2520000000000005E-2</v>
      </c>
      <c r="I8222" s="20">
        <f t="shared" si="770"/>
        <v>1</v>
      </c>
      <c r="J8222" s="102">
        <f t="shared" si="771"/>
        <v>4.0788640680112148E-4</v>
      </c>
      <c r="K8222" s="102">
        <f t="shared" si="772"/>
        <v>4.4086295590263884E-3</v>
      </c>
      <c r="L8222" s="96">
        <f t="shared" si="773"/>
        <v>9.0200000000000002E-3</v>
      </c>
    </row>
    <row r="8223" spans="1:12" ht="13.95" customHeight="1" x14ac:dyDescent="0.3">
      <c r="A8223" s="94">
        <v>43251</v>
      </c>
      <c r="B8223" s="57" t="s">
        <v>206</v>
      </c>
      <c r="C8223" s="57" t="s">
        <v>116</v>
      </c>
      <c r="D8223" s="19" t="str">
        <f t="shared" si="768"/>
        <v>Defensives</v>
      </c>
      <c r="E8223" s="19" t="str">
        <f t="shared" si="769"/>
        <v>Defensives</v>
      </c>
      <c r="F8223" s="100">
        <v>8.7899999999999992E-3</v>
      </c>
      <c r="G8223" s="101">
        <v>18.117000000000001</v>
      </c>
      <c r="H8223" s="98">
        <v>9.6229999999999996E-2</v>
      </c>
      <c r="I8223" s="20">
        <f t="shared" si="770"/>
        <v>1</v>
      </c>
      <c r="J8223" s="102">
        <f t="shared" si="771"/>
        <v>4.8517966550753431E-4</v>
      </c>
      <c r="K8223" s="102">
        <f t="shared" si="772"/>
        <v>5.041875355996408E-3</v>
      </c>
      <c r="L8223" s="96">
        <f t="shared" si="773"/>
        <v>8.7899999999999992E-3</v>
      </c>
    </row>
    <row r="8224" spans="1:12" ht="13.95" customHeight="1" x14ac:dyDescent="0.3">
      <c r="A8224" s="94">
        <v>43281</v>
      </c>
      <c r="B8224" s="57" t="s">
        <v>206</v>
      </c>
      <c r="C8224" s="57" t="s">
        <v>116</v>
      </c>
      <c r="D8224" s="19" t="str">
        <f t="shared" si="768"/>
        <v>Defensives</v>
      </c>
      <c r="E8224" s="19" t="str">
        <f t="shared" si="769"/>
        <v>Defensives</v>
      </c>
      <c r="F8224" s="100">
        <v>8.7500000000000008E-3</v>
      </c>
      <c r="G8224" s="101">
        <v>17.347000000000001</v>
      </c>
      <c r="H8224" s="98">
        <v>9.4750000000000001E-2</v>
      </c>
      <c r="I8224" s="20">
        <f t="shared" si="770"/>
        <v>1</v>
      </c>
      <c r="J8224" s="102">
        <f t="shared" si="771"/>
        <v>5.0440998443534904E-4</v>
      </c>
      <c r="K8224" s="102">
        <f t="shared" si="772"/>
        <v>5.3235882262305965E-3</v>
      </c>
      <c r="L8224" s="96">
        <f t="shared" si="773"/>
        <v>8.7500000000000008E-3</v>
      </c>
    </row>
    <row r="8225" spans="1:12" ht="13.95" customHeight="1" x14ac:dyDescent="0.3">
      <c r="A8225" s="94">
        <v>43312</v>
      </c>
      <c r="B8225" s="57" t="s">
        <v>206</v>
      </c>
      <c r="C8225" s="57" t="s">
        <v>116</v>
      </c>
      <c r="D8225" s="19" t="str">
        <f t="shared" si="768"/>
        <v>Defensives</v>
      </c>
      <c r="E8225" s="19" t="str">
        <f t="shared" si="769"/>
        <v>Defensives</v>
      </c>
      <c r="F8225" s="100">
        <v>7.6439999999999998E-3</v>
      </c>
      <c r="G8225" s="101">
        <v>16.808</v>
      </c>
      <c r="H8225" s="98">
        <v>9.3170000000000003E-2</v>
      </c>
      <c r="I8225" s="20">
        <f t="shared" si="770"/>
        <v>1</v>
      </c>
      <c r="J8225" s="102">
        <f t="shared" si="771"/>
        <v>4.5478343645882909E-4</v>
      </c>
      <c r="K8225" s="102">
        <f t="shared" si="772"/>
        <v>4.8812218145200077E-3</v>
      </c>
      <c r="L8225" s="96">
        <f t="shared" si="773"/>
        <v>7.6439999999999998E-3</v>
      </c>
    </row>
    <row r="8226" spans="1:12" ht="13.95" customHeight="1" x14ac:dyDescent="0.3">
      <c r="A8226" s="94">
        <v>43343</v>
      </c>
      <c r="B8226" s="57" t="s">
        <v>206</v>
      </c>
      <c r="C8226" s="57" t="s">
        <v>116</v>
      </c>
      <c r="D8226" s="19" t="str">
        <f t="shared" si="768"/>
        <v>Defensives</v>
      </c>
      <c r="E8226" s="19" t="str">
        <f t="shared" si="769"/>
        <v>Defensives</v>
      </c>
      <c r="F8226" s="100">
        <v>7.7769999999999992E-3</v>
      </c>
      <c r="G8226" s="101">
        <v>16.277000000000001</v>
      </c>
      <c r="H8226" s="98">
        <v>9.3949999999999992E-2</v>
      </c>
      <c r="I8226" s="20">
        <f t="shared" si="770"/>
        <v>1</v>
      </c>
      <c r="J8226" s="102">
        <f t="shared" si="771"/>
        <v>4.7779074768077647E-4</v>
      </c>
      <c r="K8226" s="102">
        <f t="shared" si="772"/>
        <v>5.0855853930896911E-3</v>
      </c>
      <c r="L8226" s="96">
        <f t="shared" si="773"/>
        <v>7.7769999999999992E-3</v>
      </c>
    </row>
    <row r="8227" spans="1:12" ht="13.95" customHeight="1" x14ac:dyDescent="0.3">
      <c r="A8227" s="94">
        <v>43373</v>
      </c>
      <c r="B8227" s="57" t="s">
        <v>206</v>
      </c>
      <c r="C8227" s="57" t="s">
        <v>116</v>
      </c>
      <c r="D8227" s="19" t="str">
        <f t="shared" si="768"/>
        <v>Defensives</v>
      </c>
      <c r="E8227" s="19" t="str">
        <f t="shared" si="769"/>
        <v>Defensives</v>
      </c>
      <c r="F8227" s="100">
        <v>7.1850000000000004E-3</v>
      </c>
      <c r="G8227" s="101">
        <v>15.192</v>
      </c>
      <c r="H8227" s="98">
        <v>9.4909999999999994E-2</v>
      </c>
      <c r="I8227" s="20">
        <f t="shared" si="770"/>
        <v>1</v>
      </c>
      <c r="J8227" s="102">
        <f t="shared" si="771"/>
        <v>4.7294628751974724E-4</v>
      </c>
      <c r="K8227" s="102">
        <f t="shared" si="772"/>
        <v>4.9831028081313584E-3</v>
      </c>
      <c r="L8227" s="96">
        <f t="shared" si="773"/>
        <v>7.1850000000000004E-3</v>
      </c>
    </row>
    <row r="8228" spans="1:12" ht="13.95" customHeight="1" x14ac:dyDescent="0.3">
      <c r="A8228" s="94">
        <v>43404</v>
      </c>
      <c r="B8228" s="57" t="s">
        <v>206</v>
      </c>
      <c r="C8228" s="57" t="s">
        <v>116</v>
      </c>
      <c r="D8228" s="19" t="str">
        <f t="shared" si="768"/>
        <v>Defensives</v>
      </c>
      <c r="E8228" s="19" t="str">
        <f t="shared" si="769"/>
        <v>Defensives</v>
      </c>
      <c r="F8228" s="100">
        <v>6.4459999999999986E-3</v>
      </c>
      <c r="G8228" s="101">
        <v>15.451000000000001</v>
      </c>
      <c r="H8228" s="98">
        <v>9.0999999999999998E-2</v>
      </c>
      <c r="I8228" s="20">
        <f t="shared" si="770"/>
        <v>1</v>
      </c>
      <c r="J8228" s="102">
        <f t="shared" si="771"/>
        <v>4.1718982590123607E-4</v>
      </c>
      <c r="K8228" s="102">
        <f t="shared" si="772"/>
        <v>4.5845035813322646E-3</v>
      </c>
      <c r="L8228" s="96">
        <f t="shared" si="773"/>
        <v>6.4459999999999986E-3</v>
      </c>
    </row>
    <row r="8229" spans="1:12" ht="13.95" customHeight="1" x14ac:dyDescent="0.3">
      <c r="A8229" s="94">
        <v>43434</v>
      </c>
      <c r="B8229" s="57" t="s">
        <v>206</v>
      </c>
      <c r="C8229" s="57" t="s">
        <v>116</v>
      </c>
      <c r="D8229" s="19" t="str">
        <f t="shared" si="768"/>
        <v>Defensives</v>
      </c>
      <c r="E8229" s="19" t="str">
        <f t="shared" si="769"/>
        <v>Defensives</v>
      </c>
      <c r="F8229" s="100">
        <v>6.4549999999999998E-3</v>
      </c>
      <c r="G8229" s="101">
        <v>14.555999999999999</v>
      </c>
      <c r="H8229" s="98">
        <v>9.2360000000000012E-2</v>
      </c>
      <c r="I8229" s="20">
        <f t="shared" si="770"/>
        <v>1</v>
      </c>
      <c r="J8229" s="102">
        <f t="shared" si="771"/>
        <v>4.4345974168727675E-4</v>
      </c>
      <c r="K8229" s="102">
        <f t="shared" si="772"/>
        <v>4.8014263933226151E-3</v>
      </c>
      <c r="L8229" s="96">
        <f t="shared" si="773"/>
        <v>6.4549999999999998E-3</v>
      </c>
    </row>
    <row r="8230" spans="1:12" ht="13.95" customHeight="1" x14ac:dyDescent="0.3">
      <c r="A8230" s="94">
        <v>43465</v>
      </c>
      <c r="B8230" s="57" t="s">
        <v>206</v>
      </c>
      <c r="C8230" s="57" t="s">
        <v>116</v>
      </c>
      <c r="D8230" s="19" t="str">
        <f t="shared" si="768"/>
        <v>Defensives</v>
      </c>
      <c r="E8230" s="19" t="str">
        <f t="shared" si="769"/>
        <v>Defensives</v>
      </c>
      <c r="F8230" s="100">
        <v>6.62E-3</v>
      </c>
      <c r="G8230" s="101">
        <v>14.757</v>
      </c>
      <c r="H8230" s="98">
        <v>9.1329999999999995E-2</v>
      </c>
      <c r="I8230" s="20">
        <f t="shared" si="770"/>
        <v>1</v>
      </c>
      <c r="J8230" s="102">
        <f t="shared" si="771"/>
        <v>4.4860066409161753E-4</v>
      </c>
      <c r="K8230" s="102">
        <f t="shared" si="772"/>
        <v>4.9118653683523222E-3</v>
      </c>
      <c r="L8230" s="96">
        <f t="shared" si="773"/>
        <v>6.62E-3</v>
      </c>
    </row>
    <row r="8231" spans="1:12" ht="13.95" customHeight="1" x14ac:dyDescent="0.3">
      <c r="A8231" s="94">
        <v>43496</v>
      </c>
      <c r="B8231" s="57" t="s">
        <v>206</v>
      </c>
      <c r="C8231" s="57" t="s">
        <v>116</v>
      </c>
      <c r="D8231" s="19" t="str">
        <f t="shared" si="768"/>
        <v>Defensives</v>
      </c>
      <c r="E8231" s="19" t="str">
        <f t="shared" si="769"/>
        <v>Defensives</v>
      </c>
      <c r="F8231" s="100">
        <v>6.3590000000000001E-3</v>
      </c>
      <c r="G8231" s="101">
        <v>15.33</v>
      </c>
      <c r="H8231" s="98">
        <v>9.5020000000000007E-2</v>
      </c>
      <c r="I8231" s="20">
        <f t="shared" si="770"/>
        <v>1</v>
      </c>
      <c r="J8231" s="102">
        <f t="shared" si="771"/>
        <v>4.1480756686236136E-4</v>
      </c>
      <c r="K8231" s="102">
        <f t="shared" si="772"/>
        <v>4.3654763929947523E-3</v>
      </c>
      <c r="L8231" s="96">
        <f t="shared" si="773"/>
        <v>6.3590000000000001E-3</v>
      </c>
    </row>
    <row r="8232" spans="1:12" ht="13.95" customHeight="1" x14ac:dyDescent="0.3">
      <c r="A8232" s="94">
        <v>43524</v>
      </c>
      <c r="B8232" s="57" t="s">
        <v>206</v>
      </c>
      <c r="C8232" s="57" t="s">
        <v>116</v>
      </c>
      <c r="D8232" s="19" t="str">
        <f t="shared" si="768"/>
        <v>Defensives</v>
      </c>
      <c r="E8232" s="19" t="str">
        <f t="shared" si="769"/>
        <v>Defensives</v>
      </c>
      <c r="F8232" s="100">
        <v>6.2199999999999998E-3</v>
      </c>
      <c r="G8232" s="101">
        <v>17.684999999999999</v>
      </c>
      <c r="H8232" s="98">
        <v>0.10034999999999999</v>
      </c>
      <c r="I8232" s="20">
        <f t="shared" si="770"/>
        <v>1</v>
      </c>
      <c r="J8232" s="102">
        <f t="shared" si="771"/>
        <v>3.5171048911506928E-4</v>
      </c>
      <c r="K8232" s="102">
        <f t="shared" si="772"/>
        <v>3.5048379582966545E-3</v>
      </c>
      <c r="L8232" s="96">
        <f t="shared" si="773"/>
        <v>6.2199999999999998E-3</v>
      </c>
    </row>
    <row r="8233" spans="1:12" ht="13.95" customHeight="1" x14ac:dyDescent="0.3">
      <c r="A8233" s="94">
        <v>43555</v>
      </c>
      <c r="B8233" s="57" t="s">
        <v>206</v>
      </c>
      <c r="C8233" s="57" t="s">
        <v>116</v>
      </c>
      <c r="D8233" s="19" t="str">
        <f t="shared" si="768"/>
        <v>Defensives</v>
      </c>
      <c r="E8233" s="19" t="str">
        <f t="shared" si="769"/>
        <v>Defensives</v>
      </c>
      <c r="F8233" s="100">
        <v>6.2199999999999998E-3</v>
      </c>
      <c r="G8233" s="101">
        <v>17.405999999999999</v>
      </c>
      <c r="H8233" s="98">
        <v>0.10308</v>
      </c>
      <c r="I8233" s="20">
        <f t="shared" si="770"/>
        <v>1</v>
      </c>
      <c r="J8233" s="102">
        <f t="shared" si="771"/>
        <v>3.5734804090543492E-4</v>
      </c>
      <c r="K8233" s="102">
        <f t="shared" si="772"/>
        <v>3.4667058683103889E-3</v>
      </c>
      <c r="L8233" s="96">
        <f t="shared" si="773"/>
        <v>6.2199999999999998E-3</v>
      </c>
    </row>
    <row r="8234" spans="1:12" ht="13.95" customHeight="1" x14ac:dyDescent="0.3">
      <c r="A8234" s="94">
        <v>43585</v>
      </c>
      <c r="B8234" s="57" t="s">
        <v>206</v>
      </c>
      <c r="C8234" s="57" t="s">
        <v>116</v>
      </c>
      <c r="D8234" s="19" t="str">
        <f t="shared" si="768"/>
        <v>Defensives</v>
      </c>
      <c r="E8234" s="19" t="str">
        <f t="shared" si="769"/>
        <v>Defensives</v>
      </c>
      <c r="F8234" s="100">
        <v>6.124000000000001E-3</v>
      </c>
      <c r="G8234" s="101">
        <v>16.309999999999999</v>
      </c>
      <c r="H8234" s="98">
        <v>0.10439</v>
      </c>
      <c r="I8234" s="20">
        <f t="shared" si="770"/>
        <v>1</v>
      </c>
      <c r="J8234" s="102">
        <f t="shared" si="771"/>
        <v>3.7547516860821588E-4</v>
      </c>
      <c r="K8234" s="102">
        <f t="shared" si="772"/>
        <v>3.596849972298265E-3</v>
      </c>
      <c r="L8234" s="96">
        <f t="shared" si="773"/>
        <v>6.124000000000001E-3</v>
      </c>
    </row>
    <row r="8235" spans="1:12" ht="13.95" customHeight="1" x14ac:dyDescent="0.3">
      <c r="A8235" s="94">
        <v>43616</v>
      </c>
      <c r="B8235" s="57" t="s">
        <v>206</v>
      </c>
      <c r="C8235" s="57" t="s">
        <v>116</v>
      </c>
      <c r="D8235" s="19" t="str">
        <f t="shared" si="768"/>
        <v>Defensives</v>
      </c>
      <c r="E8235" s="19" t="str">
        <f t="shared" si="769"/>
        <v>Defensives</v>
      </c>
      <c r="F8235" s="100">
        <v>5.5310000000000003E-3</v>
      </c>
      <c r="G8235" s="101">
        <v>13.787000000000001</v>
      </c>
      <c r="H8235" s="98">
        <v>9.2179999999999998E-2</v>
      </c>
      <c r="I8235" s="20">
        <f t="shared" si="770"/>
        <v>1</v>
      </c>
      <c r="J8235" s="102">
        <f t="shared" si="771"/>
        <v>4.0117501994632625E-4</v>
      </c>
      <c r="K8235" s="102">
        <f t="shared" si="772"/>
        <v>4.3520830977036911E-3</v>
      </c>
      <c r="L8235" s="96">
        <f t="shared" si="773"/>
        <v>5.5310000000000003E-3</v>
      </c>
    </row>
    <row r="8236" spans="1:12" ht="13.95" customHeight="1" x14ac:dyDescent="0.3">
      <c r="A8236" s="94">
        <v>43646</v>
      </c>
      <c r="B8236" s="57" t="s">
        <v>206</v>
      </c>
      <c r="C8236" s="57" t="s">
        <v>116</v>
      </c>
      <c r="D8236" s="19" t="str">
        <f t="shared" si="768"/>
        <v>Defensives</v>
      </c>
      <c r="E8236" s="19" t="str">
        <f t="shared" si="769"/>
        <v>Defensives</v>
      </c>
      <c r="F8236" s="100">
        <v>5.6270000000000001E-3</v>
      </c>
      <c r="G8236" s="101">
        <v>16.97</v>
      </c>
      <c r="H8236" s="98">
        <v>6.547E-2</v>
      </c>
      <c r="I8236" s="20">
        <f t="shared" si="770"/>
        <v>1</v>
      </c>
      <c r="J8236" s="102">
        <f t="shared" si="771"/>
        <v>3.3158515026517386E-4</v>
      </c>
      <c r="K8236" s="102">
        <f t="shared" si="772"/>
        <v>5.0646884109542363E-3</v>
      </c>
      <c r="L8236" s="96">
        <f t="shared" si="773"/>
        <v>5.6270000000000001E-3</v>
      </c>
    </row>
    <row r="8237" spans="1:12" ht="13.95" customHeight="1" x14ac:dyDescent="0.3">
      <c r="A8237" s="94">
        <v>43677</v>
      </c>
      <c r="B8237" s="57" t="s">
        <v>206</v>
      </c>
      <c r="C8237" s="57" t="s">
        <v>116</v>
      </c>
      <c r="D8237" s="19" t="str">
        <f t="shared" si="768"/>
        <v>Defensives</v>
      </c>
      <c r="E8237" s="19" t="str">
        <f t="shared" si="769"/>
        <v>Defensives</v>
      </c>
      <c r="F8237" s="100">
        <v>5.8399999999999997E-3</v>
      </c>
      <c r="G8237" s="101">
        <v>16.849</v>
      </c>
      <c r="H8237" s="98">
        <v>6.7820000000000005E-2</v>
      </c>
      <c r="I8237" s="20">
        <f t="shared" si="770"/>
        <v>1</v>
      </c>
      <c r="J8237" s="102">
        <f t="shared" si="771"/>
        <v>3.4660810730607157E-4</v>
      </c>
      <c r="K8237" s="102">
        <f t="shared" si="772"/>
        <v>5.1107063890603295E-3</v>
      </c>
      <c r="L8237" s="96">
        <f t="shared" si="773"/>
        <v>5.8399999999999997E-3</v>
      </c>
    </row>
    <row r="8238" spans="1:12" ht="13.95" customHeight="1" x14ac:dyDescent="0.3">
      <c r="A8238" s="94">
        <v>43708</v>
      </c>
      <c r="B8238" s="57" t="s">
        <v>206</v>
      </c>
      <c r="C8238" s="57" t="s">
        <v>116</v>
      </c>
      <c r="D8238" s="19" t="str">
        <f t="shared" si="768"/>
        <v>Defensives</v>
      </c>
      <c r="E8238" s="19" t="str">
        <f t="shared" si="769"/>
        <v>Defensives</v>
      </c>
      <c r="F8238" s="100">
        <v>5.6820000000000004E-3</v>
      </c>
      <c r="G8238" s="101">
        <v>15.833</v>
      </c>
      <c r="H8238" s="98">
        <v>7.2730000000000003E-2</v>
      </c>
      <c r="I8238" s="20">
        <f t="shared" si="770"/>
        <v>1</v>
      </c>
      <c r="J8238" s="102">
        <f t="shared" si="771"/>
        <v>3.5887071306764357E-4</v>
      </c>
      <c r="K8238" s="102">
        <f t="shared" si="772"/>
        <v>4.9342872689075151E-3</v>
      </c>
      <c r="L8238" s="96">
        <f t="shared" si="773"/>
        <v>5.6820000000000004E-3</v>
      </c>
    </row>
    <row r="8239" spans="1:12" ht="13.95" customHeight="1" x14ac:dyDescent="0.3">
      <c r="A8239" s="94">
        <v>43738</v>
      </c>
      <c r="B8239" s="57" t="s">
        <v>206</v>
      </c>
      <c r="C8239" s="57" t="s">
        <v>116</v>
      </c>
      <c r="D8239" s="19" t="str">
        <f t="shared" si="768"/>
        <v>Defensives</v>
      </c>
      <c r="E8239" s="19" t="str">
        <f t="shared" si="769"/>
        <v>Defensives</v>
      </c>
      <c r="F8239" s="100">
        <v>5.3160000000000004E-3</v>
      </c>
      <c r="G8239" s="101">
        <v>15.352</v>
      </c>
      <c r="H8239" s="98">
        <v>7.3139999999999997E-2</v>
      </c>
      <c r="I8239" s="20">
        <f t="shared" si="770"/>
        <v>1</v>
      </c>
      <c r="J8239" s="102">
        <f t="shared" si="771"/>
        <v>3.4627410109431997E-4</v>
      </c>
      <c r="K8239" s="102">
        <f t="shared" si="772"/>
        <v>4.7344011634443527E-3</v>
      </c>
      <c r="L8239" s="96">
        <f t="shared" si="773"/>
        <v>5.3160000000000004E-3</v>
      </c>
    </row>
    <row r="8240" spans="1:12" ht="13.95" customHeight="1" x14ac:dyDescent="0.3">
      <c r="A8240" s="94">
        <v>43769</v>
      </c>
      <c r="B8240" s="57" t="s">
        <v>206</v>
      </c>
      <c r="C8240" s="57" t="s">
        <v>116</v>
      </c>
      <c r="D8240" s="19" t="str">
        <f t="shared" si="768"/>
        <v>Defensives</v>
      </c>
      <c r="E8240" s="19" t="str">
        <f t="shared" si="769"/>
        <v>Defensives</v>
      </c>
      <c r="F8240" s="100">
        <v>4.9909999999999998E-3</v>
      </c>
      <c r="G8240" s="101">
        <v>14.308999999999999</v>
      </c>
      <c r="H8240" s="98">
        <v>7.392E-2</v>
      </c>
      <c r="I8240" s="20">
        <f t="shared" si="770"/>
        <v>1</v>
      </c>
      <c r="J8240" s="102">
        <f t="shared" si="771"/>
        <v>3.4880145363058214E-4</v>
      </c>
      <c r="K8240" s="102">
        <f t="shared" si="772"/>
        <v>4.7186343835306024E-3</v>
      </c>
      <c r="L8240" s="96">
        <f t="shared" si="773"/>
        <v>4.9909999999999998E-3</v>
      </c>
    </row>
    <row r="8241" spans="1:12" ht="13.95" customHeight="1" x14ac:dyDescent="0.3">
      <c r="A8241" s="94">
        <v>43799</v>
      </c>
      <c r="B8241" s="57" t="s">
        <v>206</v>
      </c>
      <c r="C8241" s="57" t="s">
        <v>116</v>
      </c>
      <c r="D8241" s="19" t="str">
        <f t="shared" si="768"/>
        <v>Defensives</v>
      </c>
      <c r="E8241" s="19" t="str">
        <f t="shared" si="769"/>
        <v>Defensives</v>
      </c>
      <c r="F8241" s="100">
        <v>5.8479999999999999E-3</v>
      </c>
      <c r="G8241" s="101">
        <v>16.788</v>
      </c>
      <c r="H8241" s="98">
        <v>8.4309999999999996E-2</v>
      </c>
      <c r="I8241" s="20">
        <f t="shared" si="770"/>
        <v>1</v>
      </c>
      <c r="J8241" s="102">
        <f t="shared" si="771"/>
        <v>3.4834405527757922E-4</v>
      </c>
      <c r="K8241" s="102">
        <f t="shared" si="772"/>
        <v>4.1317050797957449E-3</v>
      </c>
      <c r="L8241" s="96">
        <f t="shared" si="773"/>
        <v>5.8479999999999999E-3</v>
      </c>
    </row>
    <row r="8242" spans="1:12" ht="13.95" customHeight="1" x14ac:dyDescent="0.3">
      <c r="A8242" s="94">
        <v>43830</v>
      </c>
      <c r="B8242" s="57" t="s">
        <v>206</v>
      </c>
      <c r="C8242" s="57" t="s">
        <v>116</v>
      </c>
      <c r="D8242" s="19" t="str">
        <f t="shared" si="768"/>
        <v>Defensives</v>
      </c>
      <c r="E8242" s="19" t="str">
        <f t="shared" si="769"/>
        <v>Defensives</v>
      </c>
      <c r="F8242" s="100">
        <v>6.3759999999999997E-3</v>
      </c>
      <c r="G8242" s="101">
        <v>19.654</v>
      </c>
      <c r="H8242" s="98">
        <v>8.3339999999999997E-2</v>
      </c>
      <c r="I8242" s="20">
        <f t="shared" si="770"/>
        <v>1</v>
      </c>
      <c r="J8242" s="102">
        <f t="shared" si="771"/>
        <v>3.2441233336725345E-4</v>
      </c>
      <c r="K8242" s="102">
        <f t="shared" si="772"/>
        <v>3.892636589479883E-3</v>
      </c>
      <c r="L8242" s="96">
        <f t="shared" si="773"/>
        <v>6.3759999999999997E-3</v>
      </c>
    </row>
    <row r="8243" spans="1:12" ht="13.95" customHeight="1" x14ac:dyDescent="0.3">
      <c r="A8243" s="94">
        <v>43861</v>
      </c>
      <c r="B8243" s="57" t="s">
        <v>206</v>
      </c>
      <c r="C8243" s="57" t="s">
        <v>116</v>
      </c>
      <c r="D8243" s="19" t="str">
        <f t="shared" si="768"/>
        <v>Defensives</v>
      </c>
      <c r="E8243" s="19" t="str">
        <f t="shared" si="769"/>
        <v>Defensives</v>
      </c>
      <c r="F8243" s="100">
        <v>6.7340000000000004E-3</v>
      </c>
      <c r="G8243" s="101">
        <v>22.332999999999998</v>
      </c>
      <c r="H8243" s="98">
        <v>7.7199999999999991E-2</v>
      </c>
      <c r="I8243" s="20">
        <f t="shared" si="770"/>
        <v>1</v>
      </c>
      <c r="J8243" s="102">
        <f t="shared" si="771"/>
        <v>3.0152688846102186E-4</v>
      </c>
      <c r="K8243" s="102">
        <f t="shared" si="772"/>
        <v>3.9057887106349986E-3</v>
      </c>
      <c r="L8243" s="96">
        <f t="shared" si="773"/>
        <v>6.7340000000000004E-3</v>
      </c>
    </row>
    <row r="8244" spans="1:12" ht="13.95" customHeight="1" x14ac:dyDescent="0.3">
      <c r="A8244" s="94">
        <v>43890</v>
      </c>
      <c r="B8244" s="57" t="s">
        <v>206</v>
      </c>
      <c r="C8244" s="57" t="s">
        <v>116</v>
      </c>
      <c r="D8244" s="19" t="str">
        <f t="shared" si="768"/>
        <v>Defensives</v>
      </c>
      <c r="E8244" s="19" t="str">
        <f t="shared" si="769"/>
        <v>Defensives</v>
      </c>
      <c r="F8244" s="100">
        <v>7.0989999999999994E-3</v>
      </c>
      <c r="G8244" s="101">
        <v>19.141999999999999</v>
      </c>
      <c r="H8244" s="98">
        <v>7.8129999999999991E-2</v>
      </c>
      <c r="I8244" s="20">
        <f t="shared" si="770"/>
        <v>1</v>
      </c>
      <c r="J8244" s="102">
        <f t="shared" si="771"/>
        <v>3.708598892487723E-4</v>
      </c>
      <c r="K8244" s="102">
        <f t="shared" si="772"/>
        <v>4.7467027934055082E-3</v>
      </c>
      <c r="L8244" s="96">
        <f t="shared" si="773"/>
        <v>7.0989999999999994E-3</v>
      </c>
    </row>
    <row r="8245" spans="1:12" ht="13.95" customHeight="1" x14ac:dyDescent="0.3">
      <c r="A8245" s="94">
        <v>43921</v>
      </c>
      <c r="B8245" s="57" t="s">
        <v>206</v>
      </c>
      <c r="C8245" s="57" t="s">
        <v>116</v>
      </c>
      <c r="D8245" s="19" t="str">
        <f t="shared" si="768"/>
        <v>Defensives</v>
      </c>
      <c r="E8245" s="19" t="str">
        <f t="shared" si="769"/>
        <v>Defensives</v>
      </c>
      <c r="F8245" s="100">
        <v>7.8300000000000002E-3</v>
      </c>
      <c r="G8245" s="101">
        <v>15.138999999999999</v>
      </c>
      <c r="H8245" s="98">
        <v>7.9600000000000004E-2</v>
      </c>
      <c r="I8245" s="20">
        <f t="shared" si="770"/>
        <v>1</v>
      </c>
      <c r="J8245" s="102">
        <f t="shared" si="771"/>
        <v>5.1720721315806856E-4</v>
      </c>
      <c r="K8245" s="102">
        <f t="shared" si="772"/>
        <v>6.4975780547496045E-3</v>
      </c>
      <c r="L8245" s="96">
        <f t="shared" si="773"/>
        <v>7.8300000000000002E-3</v>
      </c>
    </row>
    <row r="8246" spans="1:12" ht="13.95" customHeight="1" x14ac:dyDescent="0.3">
      <c r="A8246" s="94">
        <v>43951</v>
      </c>
      <c r="B8246" s="57" t="s">
        <v>206</v>
      </c>
      <c r="C8246" s="57" t="s">
        <v>116</v>
      </c>
      <c r="D8246" s="19" t="str">
        <f t="shared" si="768"/>
        <v>Defensives</v>
      </c>
      <c r="E8246" s="19" t="str">
        <f t="shared" si="769"/>
        <v>Defensives</v>
      </c>
      <c r="F8246" s="100">
        <v>7.0870000000000004E-3</v>
      </c>
      <c r="G8246" s="101">
        <v>14.795</v>
      </c>
      <c r="H8246" s="98">
        <v>8.2430000000000003E-2</v>
      </c>
      <c r="I8246" s="20">
        <f t="shared" si="770"/>
        <v>1</v>
      </c>
      <c r="J8246" s="102">
        <f t="shared" si="771"/>
        <v>4.7901318012842181E-4</v>
      </c>
      <c r="K8246" s="102">
        <f t="shared" si="772"/>
        <v>5.8111510388016716E-3</v>
      </c>
      <c r="L8246" s="96">
        <f t="shared" si="773"/>
        <v>7.0870000000000004E-3</v>
      </c>
    </row>
    <row r="8247" spans="1:12" ht="13.95" customHeight="1" x14ac:dyDescent="0.3">
      <c r="A8247" s="94">
        <v>43982</v>
      </c>
      <c r="B8247" s="57" t="s">
        <v>206</v>
      </c>
      <c r="C8247" s="57" t="s">
        <v>116</v>
      </c>
      <c r="D8247" s="19" t="str">
        <f t="shared" si="768"/>
        <v>Defensives</v>
      </c>
      <c r="E8247" s="19" t="str">
        <f t="shared" si="769"/>
        <v>Defensives</v>
      </c>
      <c r="F8247" s="100">
        <v>6.9670000000000001E-3</v>
      </c>
      <c r="G8247" s="101">
        <v>16.105</v>
      </c>
      <c r="H8247" s="98">
        <v>7.5950000000000004E-2</v>
      </c>
      <c r="I8247" s="20">
        <f t="shared" si="770"/>
        <v>1</v>
      </c>
      <c r="J8247" s="102">
        <f t="shared" si="771"/>
        <v>4.3259857187208942E-4</v>
      </c>
      <c r="K8247" s="102">
        <f t="shared" si="772"/>
        <v>5.6958337310347518E-3</v>
      </c>
      <c r="L8247" s="96">
        <f t="shared" si="773"/>
        <v>6.9670000000000001E-3</v>
      </c>
    </row>
    <row r="8248" spans="1:12" ht="13.95" customHeight="1" x14ac:dyDescent="0.3">
      <c r="A8248" s="94">
        <v>44012</v>
      </c>
      <c r="B8248" s="57" t="s">
        <v>206</v>
      </c>
      <c r="C8248" s="57" t="s">
        <v>116</v>
      </c>
      <c r="D8248" s="19" t="str">
        <f t="shared" si="768"/>
        <v>Defensives</v>
      </c>
      <c r="E8248" s="19" t="str">
        <f t="shared" si="769"/>
        <v>Defensives</v>
      </c>
      <c r="F8248" s="100">
        <v>6.6669999999999993E-3</v>
      </c>
      <c r="G8248" s="101">
        <v>17.803999999999998</v>
      </c>
      <c r="H8248" s="98">
        <v>7.145E-2</v>
      </c>
      <c r="I8248" s="20">
        <f t="shared" si="770"/>
        <v>1</v>
      </c>
      <c r="J8248" s="102">
        <f t="shared" si="771"/>
        <v>3.7446641204223768E-4</v>
      </c>
      <c r="K8248" s="102">
        <f t="shared" si="772"/>
        <v>5.2409574813469233E-3</v>
      </c>
      <c r="L8248" s="96">
        <f t="shared" si="773"/>
        <v>6.6669999999999993E-3</v>
      </c>
    </row>
    <row r="8249" spans="1:12" ht="13.95" customHeight="1" x14ac:dyDescent="0.3">
      <c r="A8249" s="94">
        <v>44043</v>
      </c>
      <c r="B8249" s="57" t="s">
        <v>206</v>
      </c>
      <c r="C8249" s="57" t="s">
        <v>116</v>
      </c>
      <c r="D8249" s="19" t="str">
        <f t="shared" si="768"/>
        <v>Defensives</v>
      </c>
      <c r="E8249" s="19" t="str">
        <f t="shared" si="769"/>
        <v>Defensives</v>
      </c>
      <c r="F8249" s="100">
        <v>6.7999999999999996E-3</v>
      </c>
      <c r="G8249" s="101">
        <v>22.588000000000001</v>
      </c>
      <c r="H8249" s="98">
        <v>6.7539999999999989E-2</v>
      </c>
      <c r="I8249" s="20">
        <f t="shared" si="770"/>
        <v>1</v>
      </c>
      <c r="J8249" s="102">
        <f t="shared" si="771"/>
        <v>3.0104480255002653E-4</v>
      </c>
      <c r="K8249" s="102">
        <f t="shared" si="772"/>
        <v>4.457281648653044E-3</v>
      </c>
      <c r="L8249" s="96">
        <f t="shared" si="773"/>
        <v>6.7999999999999996E-3</v>
      </c>
    </row>
    <row r="8250" spans="1:12" ht="13.95" customHeight="1" x14ac:dyDescent="0.3">
      <c r="A8250" s="94">
        <v>44074</v>
      </c>
      <c r="B8250" s="57" t="s">
        <v>206</v>
      </c>
      <c r="C8250" s="57" t="s">
        <v>116</v>
      </c>
      <c r="D8250" s="19" t="str">
        <f t="shared" si="768"/>
        <v>Defensives</v>
      </c>
      <c r="E8250" s="19" t="str">
        <f t="shared" si="769"/>
        <v>Defensives</v>
      </c>
      <c r="F8250" s="100">
        <v>6.4120000000000002E-3</v>
      </c>
      <c r="G8250" s="101">
        <v>20.018999999999998</v>
      </c>
      <c r="H8250" s="98">
        <v>6.8879999999999997E-2</v>
      </c>
      <c r="I8250" s="20">
        <f t="shared" si="770"/>
        <v>1</v>
      </c>
      <c r="J8250" s="102">
        <f t="shared" si="771"/>
        <v>3.202957190668865E-4</v>
      </c>
      <c r="K8250" s="102">
        <f t="shared" si="772"/>
        <v>4.6500539934216977E-3</v>
      </c>
      <c r="L8250" s="96">
        <f t="shared" si="773"/>
        <v>6.4120000000000002E-3</v>
      </c>
    </row>
    <row r="8251" spans="1:12" ht="13.95" customHeight="1" x14ac:dyDescent="0.3">
      <c r="A8251" s="94">
        <v>44104</v>
      </c>
      <c r="B8251" s="57" t="s">
        <v>206</v>
      </c>
      <c r="C8251" s="57" t="s">
        <v>116</v>
      </c>
      <c r="D8251" s="19" t="str">
        <f t="shared" si="768"/>
        <v>Defensives</v>
      </c>
      <c r="E8251" s="19" t="str">
        <f t="shared" si="769"/>
        <v>Defensives</v>
      </c>
      <c r="F8251" s="100">
        <v>6.1009999999999997E-3</v>
      </c>
      <c r="G8251" s="101">
        <v>17.774999999999999</v>
      </c>
      <c r="H8251" s="98">
        <v>7.1010000000000004E-2</v>
      </c>
      <c r="I8251" s="20">
        <f t="shared" si="770"/>
        <v>1</v>
      </c>
      <c r="J8251" s="102">
        <f t="shared" si="771"/>
        <v>3.4323488045007031E-4</v>
      </c>
      <c r="K8251" s="102">
        <f t="shared" si="772"/>
        <v>4.8336133002403929E-3</v>
      </c>
      <c r="L8251" s="96">
        <f t="shared" si="773"/>
        <v>6.1009999999999997E-3</v>
      </c>
    </row>
    <row r="8252" spans="1:12" ht="13.95" customHeight="1" x14ac:dyDescent="0.3">
      <c r="A8252" s="94">
        <v>44135</v>
      </c>
      <c r="B8252" s="57" t="s">
        <v>206</v>
      </c>
      <c r="C8252" s="57" t="s">
        <v>116</v>
      </c>
      <c r="D8252" s="19" t="str">
        <f t="shared" si="768"/>
        <v>Defensives</v>
      </c>
      <c r="E8252" s="19" t="str">
        <f t="shared" si="769"/>
        <v>Defensives</v>
      </c>
      <c r="F8252" s="100">
        <v>5.5589999999999997E-3</v>
      </c>
      <c r="G8252" s="101">
        <v>15.493</v>
      </c>
      <c r="H8252" s="98">
        <v>8.2710000000000006E-2</v>
      </c>
      <c r="I8252" s="20">
        <f t="shared" si="770"/>
        <v>1</v>
      </c>
      <c r="J8252" s="102">
        <f t="shared" si="771"/>
        <v>3.58807203253082E-4</v>
      </c>
      <c r="K8252" s="102">
        <f t="shared" si="772"/>
        <v>4.3381356940283156E-3</v>
      </c>
      <c r="L8252" s="96">
        <f t="shared" si="773"/>
        <v>5.5589999999999997E-3</v>
      </c>
    </row>
    <row r="8253" spans="1:12" ht="13.95" customHeight="1" x14ac:dyDescent="0.3">
      <c r="A8253" s="94">
        <v>44165</v>
      </c>
      <c r="B8253" s="57" t="s">
        <v>206</v>
      </c>
      <c r="C8253" s="57" t="s">
        <v>116</v>
      </c>
      <c r="D8253" s="19" t="str">
        <f t="shared" si="768"/>
        <v>Defensives</v>
      </c>
      <c r="E8253" s="19" t="str">
        <f t="shared" si="769"/>
        <v>Defensives</v>
      </c>
      <c r="F8253" s="100">
        <v>5.4650000000000002E-3</v>
      </c>
      <c r="G8253" s="101">
        <v>17.968</v>
      </c>
      <c r="H8253" s="98">
        <v>7.7679999999999999E-2</v>
      </c>
      <c r="I8253" s="20">
        <f t="shared" si="770"/>
        <v>1</v>
      </c>
      <c r="J8253" s="102">
        <f t="shared" si="771"/>
        <v>3.041518254674978E-4</v>
      </c>
      <c r="K8253" s="102">
        <f t="shared" si="772"/>
        <v>3.9154457449471908E-3</v>
      </c>
      <c r="L8253" s="96">
        <f t="shared" si="773"/>
        <v>5.4650000000000002E-3</v>
      </c>
    </row>
    <row r="8254" spans="1:12" ht="13.95" customHeight="1" x14ac:dyDescent="0.3">
      <c r="A8254" s="94">
        <v>44196</v>
      </c>
      <c r="B8254" s="57" t="s">
        <v>206</v>
      </c>
      <c r="C8254" s="57" t="s">
        <v>116</v>
      </c>
      <c r="D8254" s="19" t="str">
        <f t="shared" si="768"/>
        <v>Defensives</v>
      </c>
      <c r="E8254" s="19" t="str">
        <f t="shared" si="769"/>
        <v>Defensives</v>
      </c>
      <c r="F8254" s="100">
        <v>5.5139999999999998E-3</v>
      </c>
      <c r="G8254" s="101">
        <v>18.372</v>
      </c>
      <c r="H8254" s="98">
        <v>8.3940000000000001E-2</v>
      </c>
      <c r="I8254" s="20">
        <f t="shared" si="770"/>
        <v>1</v>
      </c>
      <c r="J8254" s="102">
        <f t="shared" si="771"/>
        <v>3.0013063357282822E-4</v>
      </c>
      <c r="K8254" s="102">
        <f t="shared" si="772"/>
        <v>3.5755376885016465E-3</v>
      </c>
      <c r="L8254" s="96">
        <f t="shared" si="773"/>
        <v>5.5139999999999998E-3</v>
      </c>
    </row>
    <row r="8255" spans="1:12" ht="13.95" customHeight="1" x14ac:dyDescent="0.3">
      <c r="A8255" s="94">
        <v>44227</v>
      </c>
      <c r="B8255" s="57" t="s">
        <v>206</v>
      </c>
      <c r="C8255" s="57" t="s">
        <v>116</v>
      </c>
      <c r="D8255" s="19" t="str">
        <f t="shared" si="768"/>
        <v>Defensives</v>
      </c>
      <c r="E8255" s="19" t="str">
        <f t="shared" si="769"/>
        <v>Defensives</v>
      </c>
      <c r="F8255" s="100">
        <v>5.0800000000000003E-3</v>
      </c>
      <c r="G8255" s="101">
        <v>16.788</v>
      </c>
      <c r="H8255" s="98">
        <v>8.1140000000000004E-2</v>
      </c>
      <c r="I8255" s="20">
        <f t="shared" si="770"/>
        <v>1</v>
      </c>
      <c r="J8255" s="102">
        <f t="shared" si="771"/>
        <v>3.0259709316178226E-4</v>
      </c>
      <c r="K8255" s="102">
        <f t="shared" si="772"/>
        <v>3.729320842516419E-3</v>
      </c>
      <c r="L8255" s="96">
        <f t="shared" si="773"/>
        <v>5.0800000000000003E-3</v>
      </c>
    </row>
    <row r="8256" spans="1:12" ht="13.95" customHeight="1" x14ac:dyDescent="0.3">
      <c r="A8256" s="94">
        <v>44255</v>
      </c>
      <c r="B8256" s="57" t="s">
        <v>206</v>
      </c>
      <c r="C8256" s="57" t="s">
        <v>116</v>
      </c>
      <c r="D8256" s="19" t="str">
        <f t="shared" si="768"/>
        <v>Defensives</v>
      </c>
      <c r="E8256" s="19" t="str">
        <f t="shared" si="769"/>
        <v>Defensives</v>
      </c>
      <c r="F8256" s="100">
        <v>5.11E-3</v>
      </c>
      <c r="G8256" s="101">
        <v>14.622</v>
      </c>
      <c r="H8256" s="98">
        <v>8.7479999999999988E-2</v>
      </c>
      <c r="I8256" s="20">
        <f t="shared" si="770"/>
        <v>1</v>
      </c>
      <c r="J8256" s="102">
        <f t="shared" si="771"/>
        <v>3.494733962522227E-4</v>
      </c>
      <c r="K8256" s="102">
        <f t="shared" si="772"/>
        <v>3.9948947902631775E-3</v>
      </c>
      <c r="L8256" s="96">
        <f t="shared" si="773"/>
        <v>5.11E-3</v>
      </c>
    </row>
    <row r="8257" spans="1:12" ht="13.95" customHeight="1" x14ac:dyDescent="0.3">
      <c r="A8257" s="94">
        <v>44286</v>
      </c>
      <c r="B8257" s="57" t="s">
        <v>206</v>
      </c>
      <c r="C8257" s="57" t="s">
        <v>116</v>
      </c>
      <c r="D8257" s="19" t="str">
        <f t="shared" si="768"/>
        <v>Defensives</v>
      </c>
      <c r="E8257" s="19" t="str">
        <f t="shared" si="769"/>
        <v>Defensives</v>
      </c>
      <c r="F8257" s="100">
        <v>4.7999999999999996E-3</v>
      </c>
      <c r="G8257" s="101">
        <v>13.843</v>
      </c>
      <c r="H8257" s="98">
        <v>9.265000000000001E-2</v>
      </c>
      <c r="I8257" s="20">
        <f t="shared" si="770"/>
        <v>1</v>
      </c>
      <c r="J8257" s="102">
        <f t="shared" si="771"/>
        <v>3.4674564761973559E-4</v>
      </c>
      <c r="K8257" s="102">
        <f t="shared" si="772"/>
        <v>3.742532624066223E-3</v>
      </c>
      <c r="L8257" s="96">
        <f t="shared" si="773"/>
        <v>4.7999999999999996E-3</v>
      </c>
    </row>
    <row r="8258" spans="1:12" ht="13.95" customHeight="1" x14ac:dyDescent="0.3">
      <c r="A8258" s="94">
        <v>44316</v>
      </c>
      <c r="B8258" s="57" t="s">
        <v>206</v>
      </c>
      <c r="C8258" s="57" t="s">
        <v>116</v>
      </c>
      <c r="D8258" s="19" t="str">
        <f t="shared" si="768"/>
        <v>Defensives</v>
      </c>
      <c r="E8258" s="19" t="str">
        <f t="shared" si="769"/>
        <v>Defensives</v>
      </c>
      <c r="F8258" s="100">
        <v>4.5799999999999999E-3</v>
      </c>
      <c r="G8258" s="101">
        <v>12.265000000000001</v>
      </c>
      <c r="H8258" s="98">
        <v>0.10403</v>
      </c>
      <c r="I8258" s="20">
        <f t="shared" si="770"/>
        <v>1</v>
      </c>
      <c r="J8258" s="102">
        <f t="shared" si="771"/>
        <v>3.7342030167142272E-4</v>
      </c>
      <c r="K8258" s="102">
        <f t="shared" si="772"/>
        <v>3.5895443782699484E-3</v>
      </c>
      <c r="L8258" s="96">
        <f t="shared" si="773"/>
        <v>4.5799999999999999E-3</v>
      </c>
    </row>
    <row r="8259" spans="1:12" ht="13.95" customHeight="1" x14ac:dyDescent="0.3">
      <c r="A8259" s="94">
        <v>44347</v>
      </c>
      <c r="B8259" s="57" t="s">
        <v>206</v>
      </c>
      <c r="C8259" s="57" t="s">
        <v>116</v>
      </c>
      <c r="D8259" s="19" t="str">
        <f t="shared" si="768"/>
        <v>Defensives</v>
      </c>
      <c r="E8259" s="19" t="str">
        <f t="shared" si="769"/>
        <v>Defensives</v>
      </c>
      <c r="F8259" s="100">
        <v>4.3E-3</v>
      </c>
      <c r="G8259" s="101">
        <v>13.566000000000001</v>
      </c>
      <c r="H8259" s="98">
        <v>9.4519999999999993E-2</v>
      </c>
      <c r="I8259" s="20">
        <f t="shared" si="770"/>
        <v>1</v>
      </c>
      <c r="J8259" s="102">
        <f t="shared" si="771"/>
        <v>3.1696889282028601E-4</v>
      </c>
      <c r="K8259" s="102">
        <f t="shared" si="772"/>
        <v>3.3534584513360776E-3</v>
      </c>
      <c r="L8259" s="96">
        <f t="shared" si="773"/>
        <v>4.3E-3</v>
      </c>
    </row>
    <row r="8260" spans="1:12" ht="13.95" customHeight="1" x14ac:dyDescent="0.3">
      <c r="A8260" s="94">
        <v>44377</v>
      </c>
      <c r="B8260" s="57" t="s">
        <v>206</v>
      </c>
      <c r="C8260" s="57" t="s">
        <v>116</v>
      </c>
      <c r="D8260" s="19" t="str">
        <f t="shared" si="768"/>
        <v>Defensives</v>
      </c>
      <c r="E8260" s="19" t="str">
        <f t="shared" si="769"/>
        <v>Defensives</v>
      </c>
      <c r="F8260" s="100">
        <v>4.0600000000000002E-3</v>
      </c>
      <c r="G8260" s="101">
        <v>11.646000000000001</v>
      </c>
      <c r="H8260" s="98">
        <v>8.163999999999999E-2</v>
      </c>
      <c r="I8260" s="20">
        <f t="shared" si="770"/>
        <v>1</v>
      </c>
      <c r="J8260" s="102">
        <f t="shared" si="771"/>
        <v>3.4861755109050316E-4</v>
      </c>
      <c r="K8260" s="102">
        <f t="shared" si="772"/>
        <v>4.2701806845970502E-3</v>
      </c>
      <c r="L8260" s="96">
        <f t="shared" si="773"/>
        <v>4.0600000000000002E-3</v>
      </c>
    </row>
    <row r="8261" spans="1:12" ht="13.95" customHeight="1" x14ac:dyDescent="0.3">
      <c r="A8261" s="94">
        <v>44408</v>
      </c>
      <c r="B8261" s="57" t="s">
        <v>206</v>
      </c>
      <c r="C8261" s="57" t="s">
        <v>116</v>
      </c>
      <c r="D8261" s="19" t="str">
        <f t="shared" ref="D8261:D8324" si="774">VLOOKUP(C8261,GicsMap,2,FALSE)</f>
        <v>Defensives</v>
      </c>
      <c r="E8261" s="19" t="str">
        <f t="shared" ref="E8261:E8324" si="775">IF(D8261="Cyclicals",IF(COUNTIF(GlobalList,B8261)&gt;0,"WEG &amp; Embraer","Cyclicals ex-WEG &amp; Embraer"),D8261)</f>
        <v>Defensives</v>
      </c>
      <c r="F8261" s="100">
        <v>4.15E-3</v>
      </c>
      <c r="G8261" s="101">
        <v>10.589</v>
      </c>
      <c r="H8261" s="98">
        <v>0.10315000000000001</v>
      </c>
      <c r="I8261" s="20">
        <f t="shared" ref="I8261:I8324" si="776">IF(AND(ISNUMBER(G8261),ISNUMBER(H8261),G8261&gt;=PEmin,G8261&lt;=PEmax,H8261&gt;=ROEmin,H8261&lt;=ROEmax),1,0)</f>
        <v>1</v>
      </c>
      <c r="J8261" s="102">
        <f t="shared" ref="J8261:J8324" si="777">IF(I8261=1,F8261/G8261,0)</f>
        <v>3.9191613938993294E-4</v>
      </c>
      <c r="K8261" s="102">
        <f t="shared" ref="K8261:K8324" si="778">IF(I8261=1,J8261/H8261,0)</f>
        <v>3.7994778418801059E-3</v>
      </c>
      <c r="L8261" s="96">
        <f t="shared" ref="L8261:L8324" si="779">I8261*F8261</f>
        <v>4.15E-3</v>
      </c>
    </row>
    <row r="8262" spans="1:12" ht="13.95" customHeight="1" x14ac:dyDescent="0.3">
      <c r="A8262" s="94">
        <v>44439</v>
      </c>
      <c r="B8262" s="57" t="s">
        <v>206</v>
      </c>
      <c r="C8262" s="57" t="s">
        <v>116</v>
      </c>
      <c r="D8262" s="19" t="str">
        <f t="shared" si="774"/>
        <v>Defensives</v>
      </c>
      <c r="E8262" s="19" t="str">
        <f t="shared" si="775"/>
        <v>Defensives</v>
      </c>
      <c r="F8262" s="100">
        <v>4.7099999999999998E-3</v>
      </c>
      <c r="G8262" s="101">
        <v>11.618</v>
      </c>
      <c r="H8262" s="98">
        <v>9.9269999999999997E-2</v>
      </c>
      <c r="I8262" s="20">
        <f t="shared" si="776"/>
        <v>1</v>
      </c>
      <c r="J8262" s="102">
        <f t="shared" si="777"/>
        <v>4.0540540540540538E-4</v>
      </c>
      <c r="K8262" s="102">
        <f t="shared" si="778"/>
        <v>4.0838662778825965E-3</v>
      </c>
      <c r="L8262" s="96">
        <f t="shared" si="779"/>
        <v>4.7099999999999998E-3</v>
      </c>
    </row>
    <row r="8263" spans="1:12" ht="13.95" customHeight="1" x14ac:dyDescent="0.3">
      <c r="A8263" s="94">
        <v>44469</v>
      </c>
      <c r="B8263" s="57" t="s">
        <v>206</v>
      </c>
      <c r="C8263" s="57" t="s">
        <v>116</v>
      </c>
      <c r="D8263" s="19" t="str">
        <f t="shared" si="774"/>
        <v>Defensives</v>
      </c>
      <c r="E8263" s="19" t="str">
        <f t="shared" si="775"/>
        <v>Defensives</v>
      </c>
      <c r="F8263" s="100">
        <v>4.4099999999999999E-3</v>
      </c>
      <c r="G8263" s="101">
        <v>11.068</v>
      </c>
      <c r="H8263" s="98">
        <v>0.1007</v>
      </c>
      <c r="I8263" s="20">
        <f t="shared" si="776"/>
        <v>1</v>
      </c>
      <c r="J8263" s="102">
        <f t="shared" si="777"/>
        <v>3.9844597036501624E-4</v>
      </c>
      <c r="K8263" s="102">
        <f t="shared" si="778"/>
        <v>3.9567623670805985E-3</v>
      </c>
      <c r="L8263" s="96">
        <f t="shared" si="779"/>
        <v>4.4099999999999999E-3</v>
      </c>
    </row>
    <row r="8264" spans="1:12" ht="13.95" customHeight="1" x14ac:dyDescent="0.3">
      <c r="A8264" s="94">
        <v>44500</v>
      </c>
      <c r="B8264" s="57" t="s">
        <v>206</v>
      </c>
      <c r="C8264" s="57" t="s">
        <v>116</v>
      </c>
      <c r="D8264" s="19" t="str">
        <f t="shared" si="774"/>
        <v>Defensives</v>
      </c>
      <c r="E8264" s="19" t="str">
        <f t="shared" si="775"/>
        <v>Defensives</v>
      </c>
      <c r="F8264" s="100">
        <v>4.5599999999999998E-3</v>
      </c>
      <c r="G8264" s="101">
        <v>10.507999999999999</v>
      </c>
      <c r="H8264" s="98">
        <v>9.8209999999999992E-2</v>
      </c>
      <c r="I8264" s="20">
        <f t="shared" si="776"/>
        <v>1</v>
      </c>
      <c r="J8264" s="102">
        <f t="shared" si="777"/>
        <v>4.3395508184240582E-4</v>
      </c>
      <c r="K8264" s="102">
        <f t="shared" si="778"/>
        <v>4.4186445559760293E-3</v>
      </c>
      <c r="L8264" s="96">
        <f t="shared" si="779"/>
        <v>4.5599999999999998E-3</v>
      </c>
    </row>
    <row r="8265" spans="1:12" ht="13.95" customHeight="1" x14ac:dyDescent="0.3">
      <c r="A8265" s="94">
        <v>44530</v>
      </c>
      <c r="B8265" s="57" t="s">
        <v>206</v>
      </c>
      <c r="C8265" s="57" t="s">
        <v>116</v>
      </c>
      <c r="D8265" s="19" t="str">
        <f t="shared" si="774"/>
        <v>Defensives</v>
      </c>
      <c r="E8265" s="19" t="str">
        <f t="shared" si="775"/>
        <v>Defensives</v>
      </c>
      <c r="F8265" s="100">
        <v>5.7199999999999994E-3</v>
      </c>
      <c r="G8265" s="101">
        <v>13.204000000000001</v>
      </c>
      <c r="H8265" s="98">
        <v>0.10732999999999999</v>
      </c>
      <c r="I8265" s="20">
        <f t="shared" si="776"/>
        <v>1</v>
      </c>
      <c r="J8265" s="102">
        <f t="shared" si="777"/>
        <v>4.3320205998182364E-4</v>
      </c>
      <c r="K8265" s="102">
        <f t="shared" si="778"/>
        <v>4.0361693839730149E-3</v>
      </c>
      <c r="L8265" s="96">
        <f t="shared" si="779"/>
        <v>5.7199999999999994E-3</v>
      </c>
    </row>
    <row r="8266" spans="1:12" ht="13.95" customHeight="1" x14ac:dyDescent="0.3">
      <c r="A8266" s="94">
        <v>44561</v>
      </c>
      <c r="B8266" s="57" t="s">
        <v>206</v>
      </c>
      <c r="C8266" s="57" t="s">
        <v>116</v>
      </c>
      <c r="D8266" s="19" t="str">
        <f t="shared" si="774"/>
        <v>Defensives</v>
      </c>
      <c r="E8266" s="19" t="str">
        <f t="shared" si="775"/>
        <v>Defensives</v>
      </c>
      <c r="F8266" s="100">
        <v>5.3300000000000014E-3</v>
      </c>
      <c r="G8266" s="101">
        <v>12.962999999999999</v>
      </c>
      <c r="H8266" s="98">
        <v>0.10181999999999999</v>
      </c>
      <c r="I8266" s="20">
        <f t="shared" si="776"/>
        <v>1</v>
      </c>
      <c r="J8266" s="102">
        <f t="shared" si="777"/>
        <v>4.1117025379927498E-4</v>
      </c>
      <c r="K8266" s="102">
        <f t="shared" si="778"/>
        <v>4.0382071675434594E-3</v>
      </c>
      <c r="L8266" s="96">
        <f t="shared" si="779"/>
        <v>5.3300000000000014E-3</v>
      </c>
    </row>
    <row r="8267" spans="1:12" ht="13.95" customHeight="1" x14ac:dyDescent="0.3">
      <c r="A8267" s="94">
        <v>44592</v>
      </c>
      <c r="B8267" s="57" t="s">
        <v>206</v>
      </c>
      <c r="C8267" s="57" t="s">
        <v>116</v>
      </c>
      <c r="D8267" s="19" t="str">
        <f t="shared" si="774"/>
        <v>Defensives</v>
      </c>
      <c r="E8267" s="19" t="str">
        <f t="shared" si="775"/>
        <v>Defensives</v>
      </c>
      <c r="F8267" s="100">
        <v>5.0299999999999997E-3</v>
      </c>
      <c r="G8267" s="101">
        <v>13.065</v>
      </c>
      <c r="H8267" s="98">
        <v>9.9949999999999997E-2</v>
      </c>
      <c r="I8267" s="20">
        <f t="shared" si="776"/>
        <v>1</v>
      </c>
      <c r="J8267" s="102">
        <f t="shared" si="777"/>
        <v>3.849980864906238E-4</v>
      </c>
      <c r="K8267" s="102">
        <f t="shared" si="778"/>
        <v>3.8519068183153959E-3</v>
      </c>
      <c r="L8267" s="96">
        <f t="shared" si="779"/>
        <v>5.0299999999999997E-3</v>
      </c>
    </row>
    <row r="8268" spans="1:12" ht="13.95" customHeight="1" x14ac:dyDescent="0.3">
      <c r="A8268" s="94">
        <v>44620</v>
      </c>
      <c r="B8268" s="57" t="s">
        <v>206</v>
      </c>
      <c r="C8268" s="57" t="s">
        <v>116</v>
      </c>
      <c r="D8268" s="19" t="str">
        <f t="shared" si="774"/>
        <v>Defensives</v>
      </c>
      <c r="E8268" s="19" t="str">
        <f t="shared" si="775"/>
        <v>Defensives</v>
      </c>
      <c r="F8268" s="100">
        <v>5.11E-3</v>
      </c>
      <c r="G8268" s="101">
        <v>12.986000000000001</v>
      </c>
      <c r="H8268" s="98">
        <v>0.10136000000000001</v>
      </c>
      <c r="I8268" s="20">
        <f t="shared" si="776"/>
        <v>1</v>
      </c>
      <c r="J8268" s="102">
        <f t="shared" si="777"/>
        <v>3.9350069305405818E-4</v>
      </c>
      <c r="K8268" s="102">
        <f t="shared" si="778"/>
        <v>3.8822088896414576E-3</v>
      </c>
      <c r="L8268" s="96">
        <f t="shared" si="779"/>
        <v>5.11E-3</v>
      </c>
    </row>
    <row r="8269" spans="1:12" ht="13.95" customHeight="1" x14ac:dyDescent="0.3">
      <c r="A8269" s="94">
        <v>44651</v>
      </c>
      <c r="B8269" s="57" t="s">
        <v>206</v>
      </c>
      <c r="C8269" s="57" t="s">
        <v>116</v>
      </c>
      <c r="D8269" s="19" t="str">
        <f t="shared" si="774"/>
        <v>Defensives</v>
      </c>
      <c r="E8269" s="19" t="str">
        <f t="shared" si="775"/>
        <v>Defensives</v>
      </c>
      <c r="F8269" s="100">
        <v>4.9199999999999999E-3</v>
      </c>
      <c r="G8269" s="101">
        <v>12.99</v>
      </c>
      <c r="H8269" s="98">
        <v>0.10256</v>
      </c>
      <c r="I8269" s="20">
        <f t="shared" si="776"/>
        <v>1</v>
      </c>
      <c r="J8269" s="102">
        <f t="shared" si="777"/>
        <v>3.7875288683602768E-4</v>
      </c>
      <c r="K8269" s="102">
        <f t="shared" si="778"/>
        <v>3.6929883661859174E-3</v>
      </c>
      <c r="L8269" s="96">
        <f t="shared" si="779"/>
        <v>4.9199999999999999E-3</v>
      </c>
    </row>
    <row r="8270" spans="1:12" ht="13.95" customHeight="1" x14ac:dyDescent="0.3">
      <c r="A8270" s="94">
        <v>44681</v>
      </c>
      <c r="B8270" s="57" t="s">
        <v>206</v>
      </c>
      <c r="C8270" s="57" t="s">
        <v>116</v>
      </c>
      <c r="D8270" s="19" t="str">
        <f t="shared" si="774"/>
        <v>Defensives</v>
      </c>
      <c r="E8270" s="19" t="str">
        <f t="shared" si="775"/>
        <v>Defensives</v>
      </c>
      <c r="F8270" s="100">
        <v>5.4100000000000007E-3</v>
      </c>
      <c r="G8270" s="101">
        <v>13.316000000000001</v>
      </c>
      <c r="H8270" s="98">
        <v>9.6640000000000004E-2</v>
      </c>
      <c r="I8270" s="20">
        <f t="shared" si="776"/>
        <v>1</v>
      </c>
      <c r="J8270" s="102">
        <f t="shared" si="777"/>
        <v>4.0627816161009313E-4</v>
      </c>
      <c r="K8270" s="102">
        <f t="shared" si="778"/>
        <v>4.2040372683163612E-3</v>
      </c>
      <c r="L8270" s="96">
        <f t="shared" si="779"/>
        <v>5.4100000000000007E-3</v>
      </c>
    </row>
    <row r="8271" spans="1:12" ht="13.95" customHeight="1" x14ac:dyDescent="0.3">
      <c r="A8271" s="94">
        <v>44712</v>
      </c>
      <c r="B8271" s="57" t="s">
        <v>206</v>
      </c>
      <c r="C8271" s="57" t="s">
        <v>116</v>
      </c>
      <c r="D8271" s="19" t="str">
        <f t="shared" si="774"/>
        <v>Defensives</v>
      </c>
      <c r="E8271" s="19" t="str">
        <f t="shared" si="775"/>
        <v>Defensives</v>
      </c>
      <c r="F8271" s="100">
        <v>5.6899999999999997E-3</v>
      </c>
      <c r="G8271" s="101">
        <v>13.441000000000001</v>
      </c>
      <c r="H8271" s="98">
        <v>0.1016</v>
      </c>
      <c r="I8271" s="20">
        <f t="shared" si="776"/>
        <v>1</v>
      </c>
      <c r="J8271" s="102">
        <f t="shared" si="777"/>
        <v>4.2333159735138753E-4</v>
      </c>
      <c r="K8271" s="102">
        <f t="shared" si="778"/>
        <v>4.1666495802301926E-3</v>
      </c>
      <c r="L8271" s="96">
        <f t="shared" si="779"/>
        <v>5.6899999999999997E-3</v>
      </c>
    </row>
    <row r="8272" spans="1:12" ht="13.95" customHeight="1" x14ac:dyDescent="0.3">
      <c r="A8272" s="94">
        <v>44742</v>
      </c>
      <c r="B8272" s="57" t="s">
        <v>206</v>
      </c>
      <c r="C8272" s="57" t="s">
        <v>116</v>
      </c>
      <c r="D8272" s="19" t="str">
        <f t="shared" si="774"/>
        <v>Defensives</v>
      </c>
      <c r="E8272" s="19" t="str">
        <f t="shared" si="775"/>
        <v>Defensives</v>
      </c>
      <c r="F8272" s="100">
        <v>5.6399999999999992E-3</v>
      </c>
      <c r="G8272" s="101">
        <v>12.128</v>
      </c>
      <c r="H8272" s="98">
        <v>0.10209</v>
      </c>
      <c r="I8272" s="20">
        <f t="shared" si="776"/>
        <v>1</v>
      </c>
      <c r="J8272" s="102">
        <f t="shared" si="777"/>
        <v>4.6503957783641152E-4</v>
      </c>
      <c r="K8272" s="102">
        <f t="shared" si="778"/>
        <v>4.5551922601274513E-3</v>
      </c>
      <c r="L8272" s="96">
        <f t="shared" si="779"/>
        <v>5.6399999999999992E-3</v>
      </c>
    </row>
    <row r="8273" spans="1:12" ht="13.95" customHeight="1" x14ac:dyDescent="0.3">
      <c r="A8273" s="94">
        <v>44773</v>
      </c>
      <c r="B8273" s="57" t="s">
        <v>206</v>
      </c>
      <c r="C8273" s="57" t="s">
        <v>116</v>
      </c>
      <c r="D8273" s="19" t="str">
        <f t="shared" si="774"/>
        <v>Defensives</v>
      </c>
      <c r="E8273" s="19" t="str">
        <f t="shared" si="775"/>
        <v>Defensives</v>
      </c>
      <c r="F8273" s="100">
        <v>5.3E-3</v>
      </c>
      <c r="G8273" s="101">
        <v>12.233000000000001</v>
      </c>
      <c r="H8273" s="98">
        <v>9.9540000000000003E-2</v>
      </c>
      <c r="I8273" s="20">
        <f t="shared" si="776"/>
        <v>1</v>
      </c>
      <c r="J8273" s="102">
        <f t="shared" si="777"/>
        <v>4.3325431210659691E-4</v>
      </c>
      <c r="K8273" s="102">
        <f t="shared" si="778"/>
        <v>4.352564919696573E-3</v>
      </c>
      <c r="L8273" s="96">
        <f t="shared" si="779"/>
        <v>5.3E-3</v>
      </c>
    </row>
    <row r="8274" spans="1:12" ht="13.95" customHeight="1" x14ac:dyDescent="0.3">
      <c r="A8274" s="94">
        <v>44804</v>
      </c>
      <c r="B8274" s="57" t="s">
        <v>206</v>
      </c>
      <c r="C8274" s="57" t="s">
        <v>116</v>
      </c>
      <c r="D8274" s="19" t="str">
        <f t="shared" si="774"/>
        <v>Defensives</v>
      </c>
      <c r="E8274" s="19" t="str">
        <f t="shared" si="775"/>
        <v>Defensives</v>
      </c>
      <c r="F8274" s="100">
        <v>4.8500000000000001E-3</v>
      </c>
      <c r="G8274" s="101">
        <v>12.327</v>
      </c>
      <c r="H8274" s="98">
        <v>9.7230000000000011E-2</v>
      </c>
      <c r="I8274" s="20">
        <f t="shared" si="776"/>
        <v>1</v>
      </c>
      <c r="J8274" s="102">
        <f t="shared" si="777"/>
        <v>3.9344528271274441E-4</v>
      </c>
      <c r="K8274" s="102">
        <f t="shared" si="778"/>
        <v>4.0465420416820356E-3</v>
      </c>
      <c r="L8274" s="96">
        <f t="shared" si="779"/>
        <v>4.8500000000000001E-3</v>
      </c>
    </row>
    <row r="8275" spans="1:12" ht="13.95" customHeight="1" x14ac:dyDescent="0.3">
      <c r="A8275" s="94">
        <v>44834</v>
      </c>
      <c r="B8275" s="57" t="s">
        <v>206</v>
      </c>
      <c r="C8275" s="57" t="s">
        <v>116</v>
      </c>
      <c r="D8275" s="19" t="str">
        <f t="shared" si="774"/>
        <v>Defensives</v>
      </c>
      <c r="E8275" s="19" t="str">
        <f t="shared" si="775"/>
        <v>Defensives</v>
      </c>
      <c r="F8275" s="100">
        <v>4.7099999999999998E-3</v>
      </c>
      <c r="G8275" s="101">
        <v>12.961</v>
      </c>
      <c r="H8275" s="98">
        <v>9.6250000000000002E-2</v>
      </c>
      <c r="I8275" s="20">
        <f t="shared" si="776"/>
        <v>1</v>
      </c>
      <c r="J8275" s="102">
        <f t="shared" si="777"/>
        <v>3.6339788596558904E-4</v>
      </c>
      <c r="K8275" s="102">
        <f t="shared" si="778"/>
        <v>3.7755624515905355E-3</v>
      </c>
      <c r="L8275" s="96">
        <f t="shared" si="779"/>
        <v>4.7099999999999998E-3</v>
      </c>
    </row>
    <row r="8276" spans="1:12" ht="13.95" customHeight="1" x14ac:dyDescent="0.3">
      <c r="A8276" s="94">
        <v>44865</v>
      </c>
      <c r="B8276" s="57" t="s">
        <v>206</v>
      </c>
      <c r="C8276" s="57" t="s">
        <v>116</v>
      </c>
      <c r="D8276" s="19" t="str">
        <f t="shared" si="774"/>
        <v>Defensives</v>
      </c>
      <c r="E8276" s="19" t="str">
        <f t="shared" si="775"/>
        <v>Defensives</v>
      </c>
      <c r="F8276" s="100">
        <v>4.8799999999999998E-3</v>
      </c>
      <c r="G8276" s="101">
        <v>14.365</v>
      </c>
      <c r="H8276" s="98">
        <v>9.8390000000000005E-2</v>
      </c>
      <c r="I8276" s="20">
        <f t="shared" si="776"/>
        <v>1</v>
      </c>
      <c r="J8276" s="102">
        <f t="shared" si="777"/>
        <v>3.3971458405847543E-4</v>
      </c>
      <c r="K8276" s="102">
        <f t="shared" si="778"/>
        <v>3.4527348720243462E-3</v>
      </c>
      <c r="L8276" s="96">
        <f t="shared" si="779"/>
        <v>4.8799999999999998E-3</v>
      </c>
    </row>
    <row r="8277" spans="1:12" ht="13.95" customHeight="1" x14ac:dyDescent="0.3">
      <c r="A8277" s="94">
        <v>44895</v>
      </c>
      <c r="B8277" s="57" t="s">
        <v>206</v>
      </c>
      <c r="C8277" s="57" t="s">
        <v>116</v>
      </c>
      <c r="D8277" s="19" t="str">
        <f t="shared" si="774"/>
        <v>Defensives</v>
      </c>
      <c r="E8277" s="19" t="str">
        <f t="shared" si="775"/>
        <v>Defensives</v>
      </c>
      <c r="F8277" s="100">
        <v>5.0299999999999997E-3</v>
      </c>
      <c r="G8277" s="101">
        <v>13.63</v>
      </c>
      <c r="H8277" s="98">
        <v>9.6059999999999993E-2</v>
      </c>
      <c r="I8277" s="20">
        <f t="shared" si="776"/>
        <v>1</v>
      </c>
      <c r="J8277" s="102">
        <f t="shared" si="777"/>
        <v>3.6903888481291263E-4</v>
      </c>
      <c r="K8277" s="102">
        <f t="shared" si="778"/>
        <v>3.841753953913311E-3</v>
      </c>
      <c r="L8277" s="96">
        <f t="shared" si="779"/>
        <v>5.0299999999999997E-3</v>
      </c>
    </row>
    <row r="8278" spans="1:12" ht="13.95" customHeight="1" x14ac:dyDescent="0.3">
      <c r="A8278" s="94">
        <v>44926</v>
      </c>
      <c r="B8278" s="57" t="s">
        <v>206</v>
      </c>
      <c r="C8278" s="57" t="s">
        <v>116</v>
      </c>
      <c r="D8278" s="19" t="str">
        <f t="shared" si="774"/>
        <v>Defensives</v>
      </c>
      <c r="E8278" s="19" t="str">
        <f t="shared" si="775"/>
        <v>Defensives</v>
      </c>
      <c r="F8278" s="100">
        <v>5.1500000000000001E-3</v>
      </c>
      <c r="G8278" s="101">
        <v>12.204000000000001</v>
      </c>
      <c r="H8278" s="98">
        <v>9.7810000000000008E-2</v>
      </c>
      <c r="I8278" s="20">
        <f t="shared" si="776"/>
        <v>1</v>
      </c>
      <c r="J8278" s="102">
        <f t="shared" si="777"/>
        <v>4.2199278924942639E-4</v>
      </c>
      <c r="K8278" s="102">
        <f t="shared" si="778"/>
        <v>4.3144135492222306E-3</v>
      </c>
      <c r="L8278" s="96">
        <f t="shared" si="779"/>
        <v>5.1500000000000001E-3</v>
      </c>
    </row>
    <row r="8279" spans="1:12" ht="13.95" customHeight="1" x14ac:dyDescent="0.3">
      <c r="A8279" s="94">
        <v>44957</v>
      </c>
      <c r="B8279" s="57" t="s">
        <v>206</v>
      </c>
      <c r="C8279" s="57" t="s">
        <v>116</v>
      </c>
      <c r="D8279" s="19" t="str">
        <f t="shared" si="774"/>
        <v>Defensives</v>
      </c>
      <c r="E8279" s="19" t="str">
        <f t="shared" si="775"/>
        <v>Defensives</v>
      </c>
      <c r="F8279" s="100">
        <v>4.7599999999999986E-3</v>
      </c>
      <c r="G8279" s="101">
        <v>12.744</v>
      </c>
      <c r="H8279" s="98">
        <v>9.3409999999999993E-2</v>
      </c>
      <c r="I8279" s="20">
        <f t="shared" si="776"/>
        <v>1</v>
      </c>
      <c r="J8279" s="102">
        <f t="shared" si="777"/>
        <v>3.7350910232266152E-4</v>
      </c>
      <c r="K8279" s="102">
        <f t="shared" si="778"/>
        <v>3.998598675973253E-3</v>
      </c>
      <c r="L8279" s="96">
        <f t="shared" si="779"/>
        <v>4.7599999999999986E-3</v>
      </c>
    </row>
    <row r="8280" spans="1:12" ht="13.95" customHeight="1" x14ac:dyDescent="0.3">
      <c r="A8280" s="94">
        <v>44985</v>
      </c>
      <c r="B8280" s="57" t="s">
        <v>206</v>
      </c>
      <c r="C8280" s="57" t="s">
        <v>116</v>
      </c>
      <c r="D8280" s="19" t="str">
        <f t="shared" si="774"/>
        <v>Defensives</v>
      </c>
      <c r="E8280" s="19" t="str">
        <f t="shared" si="775"/>
        <v>Defensives</v>
      </c>
      <c r="F8280" s="100">
        <v>5.3500000000000006E-3</v>
      </c>
      <c r="G8280" s="101">
        <v>13.54</v>
      </c>
      <c r="H8280" s="98">
        <v>9.2280000000000001E-2</v>
      </c>
      <c r="I8280" s="20">
        <f t="shared" si="776"/>
        <v>1</v>
      </c>
      <c r="J8280" s="102">
        <f t="shared" si="777"/>
        <v>3.95125553914328E-4</v>
      </c>
      <c r="K8280" s="102">
        <f t="shared" si="778"/>
        <v>4.2818113774851325E-3</v>
      </c>
      <c r="L8280" s="96">
        <f t="shared" si="779"/>
        <v>5.3500000000000006E-3</v>
      </c>
    </row>
    <row r="8281" spans="1:12" ht="13.95" customHeight="1" x14ac:dyDescent="0.3">
      <c r="A8281" s="94">
        <v>45016</v>
      </c>
      <c r="B8281" s="57" t="s">
        <v>206</v>
      </c>
      <c r="C8281" s="57" t="s">
        <v>116</v>
      </c>
      <c r="D8281" s="19" t="str">
        <f t="shared" si="774"/>
        <v>Defensives</v>
      </c>
      <c r="E8281" s="19" t="str">
        <f t="shared" si="775"/>
        <v>Defensives</v>
      </c>
      <c r="F8281" s="100">
        <v>5.6799999999999993E-3</v>
      </c>
      <c r="G8281" s="101">
        <v>14.005000000000001</v>
      </c>
      <c r="H8281" s="98">
        <v>9.0139999999999998E-2</v>
      </c>
      <c r="I8281" s="20">
        <f t="shared" si="776"/>
        <v>1</v>
      </c>
      <c r="J8281" s="102">
        <f t="shared" si="777"/>
        <v>4.0556943948589781E-4</v>
      </c>
      <c r="K8281" s="102">
        <f t="shared" si="778"/>
        <v>4.49932815049809E-3</v>
      </c>
      <c r="L8281" s="96">
        <f t="shared" si="779"/>
        <v>5.6799999999999993E-3</v>
      </c>
    </row>
    <row r="8282" spans="1:12" ht="13.95" customHeight="1" x14ac:dyDescent="0.3">
      <c r="A8282" s="94">
        <v>45046</v>
      </c>
      <c r="B8282" s="57" t="s">
        <v>206</v>
      </c>
      <c r="C8282" s="57" t="s">
        <v>116</v>
      </c>
      <c r="D8282" s="19" t="str">
        <f t="shared" si="774"/>
        <v>Defensives</v>
      </c>
      <c r="E8282" s="19" t="str">
        <f t="shared" si="775"/>
        <v>Defensives</v>
      </c>
      <c r="F8282" s="100">
        <v>6.1599999999999997E-3</v>
      </c>
      <c r="G8282" s="101">
        <v>15.048999999999999</v>
      </c>
      <c r="H8282" s="98">
        <v>9.3230000000000007E-2</v>
      </c>
      <c r="I8282" s="20">
        <f t="shared" si="776"/>
        <v>1</v>
      </c>
      <c r="J8282" s="102">
        <f t="shared" si="777"/>
        <v>4.0932952355638249E-4</v>
      </c>
      <c r="K8282" s="102">
        <f t="shared" si="778"/>
        <v>4.3905344154926791E-3</v>
      </c>
      <c r="L8282" s="96">
        <f t="shared" si="779"/>
        <v>6.1599999999999997E-3</v>
      </c>
    </row>
    <row r="8283" spans="1:12" ht="13.95" customHeight="1" x14ac:dyDescent="0.3">
      <c r="A8283" s="94">
        <v>45077</v>
      </c>
      <c r="B8283" s="57" t="s">
        <v>206</v>
      </c>
      <c r="C8283" s="57" t="s">
        <v>116</v>
      </c>
      <c r="D8283" s="19" t="str">
        <f t="shared" si="774"/>
        <v>Defensives</v>
      </c>
      <c r="E8283" s="19" t="str">
        <f t="shared" si="775"/>
        <v>Defensives</v>
      </c>
      <c r="F8283" s="100">
        <v>5.9300000000000004E-3</v>
      </c>
      <c r="G8283" s="101">
        <v>14.134</v>
      </c>
      <c r="H8283" s="98">
        <v>9.1340000000000005E-2</v>
      </c>
      <c r="I8283" s="20">
        <f t="shared" si="776"/>
        <v>1</v>
      </c>
      <c r="J8283" s="102">
        <f t="shared" si="777"/>
        <v>4.1955568133578608E-4</v>
      </c>
      <c r="K8283" s="102">
        <f t="shared" si="778"/>
        <v>4.5933400627959937E-3</v>
      </c>
      <c r="L8283" s="96">
        <f t="shared" si="779"/>
        <v>5.9300000000000004E-3</v>
      </c>
    </row>
    <row r="8284" spans="1:12" ht="13.95" customHeight="1" x14ac:dyDescent="0.3">
      <c r="A8284" s="94">
        <v>45107</v>
      </c>
      <c r="B8284" s="57" t="s">
        <v>206</v>
      </c>
      <c r="C8284" s="57" t="s">
        <v>116</v>
      </c>
      <c r="D8284" s="19" t="str">
        <f t="shared" si="774"/>
        <v>Defensives</v>
      </c>
      <c r="E8284" s="19" t="str">
        <f t="shared" si="775"/>
        <v>Defensives</v>
      </c>
      <c r="F8284" s="100">
        <v>5.7499999999999999E-3</v>
      </c>
      <c r="G8284" s="101">
        <v>14.256</v>
      </c>
      <c r="H8284" s="98">
        <v>9.2759999999999995E-2</v>
      </c>
      <c r="I8284" s="20">
        <f t="shared" si="776"/>
        <v>1</v>
      </c>
      <c r="J8284" s="102">
        <f t="shared" si="777"/>
        <v>4.0333894500561168E-4</v>
      </c>
      <c r="K8284" s="102">
        <f t="shared" si="778"/>
        <v>4.3481990621562277E-3</v>
      </c>
      <c r="L8284" s="96">
        <f t="shared" si="779"/>
        <v>5.7499999999999999E-3</v>
      </c>
    </row>
    <row r="8285" spans="1:12" ht="13.95" customHeight="1" x14ac:dyDescent="0.3">
      <c r="A8285" s="94">
        <v>45138</v>
      </c>
      <c r="B8285" s="57" t="s">
        <v>206</v>
      </c>
      <c r="C8285" s="57" t="s">
        <v>116</v>
      </c>
      <c r="D8285" s="19" t="str">
        <f t="shared" si="774"/>
        <v>Defensives</v>
      </c>
      <c r="E8285" s="19" t="str">
        <f t="shared" si="775"/>
        <v>Defensives</v>
      </c>
      <c r="F8285" s="100">
        <v>5.45E-3</v>
      </c>
      <c r="G8285" s="101">
        <v>13.394</v>
      </c>
      <c r="H8285" s="98">
        <v>9.8190000000000013E-2</v>
      </c>
      <c r="I8285" s="20">
        <f t="shared" si="776"/>
        <v>1</v>
      </c>
      <c r="J8285" s="102">
        <f t="shared" si="777"/>
        <v>4.068986113185008E-4</v>
      </c>
      <c r="K8285" s="102">
        <f t="shared" si="778"/>
        <v>4.1439923751756874E-3</v>
      </c>
      <c r="L8285" s="96">
        <f t="shared" si="779"/>
        <v>5.45E-3</v>
      </c>
    </row>
    <row r="8286" spans="1:12" ht="13.95" customHeight="1" x14ac:dyDescent="0.3">
      <c r="A8286" s="94">
        <v>45169</v>
      </c>
      <c r="B8286" s="57" t="s">
        <v>206</v>
      </c>
      <c r="C8286" s="57" t="s">
        <v>116</v>
      </c>
      <c r="D8286" s="19" t="str">
        <f t="shared" si="774"/>
        <v>Defensives</v>
      </c>
      <c r="E8286" s="19" t="str">
        <f t="shared" si="775"/>
        <v>Defensives</v>
      </c>
      <c r="F8286" s="100">
        <v>5.8399999999999997E-3</v>
      </c>
      <c r="G8286" s="101">
        <v>12.430999999999999</v>
      </c>
      <c r="H8286" s="98">
        <v>0.10467</v>
      </c>
      <c r="I8286" s="20">
        <f t="shared" si="776"/>
        <v>1</v>
      </c>
      <c r="J8286" s="102">
        <f t="shared" si="777"/>
        <v>4.6979325878851257E-4</v>
      </c>
      <c r="K8286" s="102">
        <f t="shared" si="778"/>
        <v>4.4883276849958208E-3</v>
      </c>
      <c r="L8286" s="96">
        <f t="shared" si="779"/>
        <v>5.8399999999999997E-3</v>
      </c>
    </row>
    <row r="8287" spans="1:12" ht="13.95" customHeight="1" x14ac:dyDescent="0.3">
      <c r="A8287" s="94">
        <v>45199</v>
      </c>
      <c r="B8287" s="57" t="s">
        <v>206</v>
      </c>
      <c r="C8287" s="57" t="s">
        <v>116</v>
      </c>
      <c r="D8287" s="19" t="str">
        <f t="shared" si="774"/>
        <v>Defensives</v>
      </c>
      <c r="E8287" s="19" t="str">
        <f t="shared" si="775"/>
        <v>Defensives</v>
      </c>
      <c r="F8287" s="100">
        <v>5.8999999999999999E-3</v>
      </c>
      <c r="G8287" s="101">
        <v>12.275</v>
      </c>
      <c r="H8287" s="98">
        <v>0.11049</v>
      </c>
      <c r="I8287" s="20">
        <f t="shared" si="776"/>
        <v>1</v>
      </c>
      <c r="J8287" s="102">
        <f t="shared" si="777"/>
        <v>4.8065173116089611E-4</v>
      </c>
      <c r="K8287" s="102">
        <f t="shared" si="778"/>
        <v>4.3501831039994216E-3</v>
      </c>
      <c r="L8287" s="96">
        <f t="shared" si="779"/>
        <v>5.8999999999999999E-3</v>
      </c>
    </row>
    <row r="8288" spans="1:12" ht="13.95" customHeight="1" x14ac:dyDescent="0.3">
      <c r="A8288" s="94">
        <v>45230</v>
      </c>
      <c r="B8288" s="57" t="s">
        <v>206</v>
      </c>
      <c r="C8288" s="57" t="s">
        <v>116</v>
      </c>
      <c r="D8288" s="19" t="str">
        <f t="shared" si="774"/>
        <v>Defensives</v>
      </c>
      <c r="E8288" s="19" t="str">
        <f t="shared" si="775"/>
        <v>Defensives</v>
      </c>
      <c r="F8288" s="100">
        <v>6.1999999999999998E-3</v>
      </c>
      <c r="G8288" s="101">
        <v>12.026999999999999</v>
      </c>
      <c r="H8288" s="98">
        <v>0.11287999999999999</v>
      </c>
      <c r="I8288" s="20">
        <f t="shared" si="776"/>
        <v>1</v>
      </c>
      <c r="J8288" s="102">
        <f t="shared" si="777"/>
        <v>5.1550677641972235E-4</v>
      </c>
      <c r="K8288" s="102">
        <f t="shared" si="778"/>
        <v>4.5668566302243304E-3</v>
      </c>
      <c r="L8288" s="96">
        <f t="shared" si="779"/>
        <v>6.1999999999999998E-3</v>
      </c>
    </row>
    <row r="8289" spans="1:12" ht="13.95" customHeight="1" x14ac:dyDescent="0.3">
      <c r="A8289" s="94">
        <v>45260</v>
      </c>
      <c r="B8289" s="57" t="s">
        <v>206</v>
      </c>
      <c r="C8289" s="57" t="s">
        <v>116</v>
      </c>
      <c r="D8289" s="19" t="str">
        <f t="shared" si="774"/>
        <v>Defensives</v>
      </c>
      <c r="E8289" s="19" t="str">
        <f t="shared" si="775"/>
        <v>Defensives</v>
      </c>
      <c r="F8289" s="100">
        <v>6.3200000000000001E-3</v>
      </c>
      <c r="G8289" s="101">
        <v>12.701000000000001</v>
      </c>
      <c r="H8289" s="98">
        <v>0.12642</v>
      </c>
      <c r="I8289" s="20">
        <f t="shared" si="776"/>
        <v>1</v>
      </c>
      <c r="J8289" s="102">
        <f t="shared" si="777"/>
        <v>4.9759861428233998E-4</v>
      </c>
      <c r="K8289" s="102">
        <f t="shared" si="778"/>
        <v>3.9360751011101088E-3</v>
      </c>
      <c r="L8289" s="96">
        <f t="shared" si="779"/>
        <v>6.3200000000000001E-3</v>
      </c>
    </row>
    <row r="8290" spans="1:12" ht="13.95" customHeight="1" x14ac:dyDescent="0.3">
      <c r="A8290" s="94">
        <v>45291</v>
      </c>
      <c r="B8290" s="57" t="s">
        <v>206</v>
      </c>
      <c r="C8290" s="57" t="s">
        <v>116</v>
      </c>
      <c r="D8290" s="19" t="str">
        <f t="shared" si="774"/>
        <v>Defensives</v>
      </c>
      <c r="E8290" s="19" t="str">
        <f t="shared" si="775"/>
        <v>Defensives</v>
      </c>
      <c r="F8290" s="100">
        <v>6.3299999999999997E-3</v>
      </c>
      <c r="G8290" s="101">
        <v>13.223000000000001</v>
      </c>
      <c r="H8290" s="98">
        <v>0.12556999999999999</v>
      </c>
      <c r="I8290" s="20">
        <f t="shared" si="776"/>
        <v>1</v>
      </c>
      <c r="J8290" s="102">
        <f t="shared" si="777"/>
        <v>4.7871133630794822E-4</v>
      </c>
      <c r="K8290" s="102">
        <f t="shared" si="778"/>
        <v>3.812306572493018E-3</v>
      </c>
      <c r="L8290" s="96">
        <f t="shared" si="779"/>
        <v>6.3299999999999997E-3</v>
      </c>
    </row>
    <row r="8291" spans="1:12" ht="13.95" customHeight="1" x14ac:dyDescent="0.3">
      <c r="A8291" s="94">
        <v>45322</v>
      </c>
      <c r="B8291" s="57" t="s">
        <v>206</v>
      </c>
      <c r="C8291" s="57" t="s">
        <v>116</v>
      </c>
      <c r="D8291" s="19" t="str">
        <f t="shared" si="774"/>
        <v>Defensives</v>
      </c>
      <c r="E8291" s="19" t="str">
        <f t="shared" si="775"/>
        <v>Defensives</v>
      </c>
      <c r="F8291" s="100">
        <v>6.43E-3</v>
      </c>
      <c r="G8291" s="101">
        <v>12.291</v>
      </c>
      <c r="H8291" s="98">
        <v>0.13019</v>
      </c>
      <c r="I8291" s="20">
        <f t="shared" si="776"/>
        <v>1</v>
      </c>
      <c r="J8291" s="102">
        <f t="shared" si="777"/>
        <v>5.2314701814335689E-4</v>
      </c>
      <c r="K8291" s="102">
        <f t="shared" si="778"/>
        <v>4.0183348808922109E-3</v>
      </c>
      <c r="L8291" s="96">
        <f t="shared" si="779"/>
        <v>6.43E-3</v>
      </c>
    </row>
    <row r="8292" spans="1:12" ht="13.95" customHeight="1" x14ac:dyDescent="0.3">
      <c r="A8292" s="94">
        <v>45351</v>
      </c>
      <c r="B8292" s="57" t="s">
        <v>206</v>
      </c>
      <c r="C8292" s="57" t="s">
        <v>116</v>
      </c>
      <c r="D8292" s="19" t="str">
        <f t="shared" si="774"/>
        <v>Defensives</v>
      </c>
      <c r="E8292" s="19" t="str">
        <f t="shared" si="775"/>
        <v>Defensives</v>
      </c>
      <c r="F8292" s="100">
        <v>6.7000000000000002E-3</v>
      </c>
      <c r="G8292" s="101">
        <v>12.364000000000001</v>
      </c>
      <c r="H8292" s="98">
        <v>0.13206000000000001</v>
      </c>
      <c r="I8292" s="20">
        <f t="shared" si="776"/>
        <v>1</v>
      </c>
      <c r="J8292" s="102">
        <f t="shared" si="777"/>
        <v>5.4189582659333547E-4</v>
      </c>
      <c r="K8292" s="102">
        <f t="shared" si="778"/>
        <v>4.1034062289363581E-3</v>
      </c>
      <c r="L8292" s="96">
        <f t="shared" si="779"/>
        <v>6.7000000000000002E-3</v>
      </c>
    </row>
    <row r="8293" spans="1:12" ht="13.95" customHeight="1" x14ac:dyDescent="0.3">
      <c r="A8293" s="94">
        <v>45382</v>
      </c>
      <c r="B8293" s="57" t="s">
        <v>206</v>
      </c>
      <c r="C8293" s="57" t="s">
        <v>116</v>
      </c>
      <c r="D8293" s="19" t="str">
        <f t="shared" si="774"/>
        <v>Defensives</v>
      </c>
      <c r="E8293" s="19" t="str">
        <f t="shared" si="775"/>
        <v>Defensives</v>
      </c>
      <c r="F8293" s="100">
        <v>6.6600000000000001E-3</v>
      </c>
      <c r="G8293" s="101">
        <v>11.903</v>
      </c>
      <c r="H8293" s="98">
        <v>0.13961999999999999</v>
      </c>
      <c r="I8293" s="20">
        <f t="shared" si="776"/>
        <v>1</v>
      </c>
      <c r="J8293" s="102">
        <f t="shared" si="777"/>
        <v>5.5952280937578765E-4</v>
      </c>
      <c r="K8293" s="102">
        <f t="shared" si="778"/>
        <v>4.007468911157339E-3</v>
      </c>
      <c r="L8293" s="96">
        <f t="shared" si="779"/>
        <v>6.6600000000000001E-3</v>
      </c>
    </row>
    <row r="8294" spans="1:12" ht="13.95" customHeight="1" x14ac:dyDescent="0.3">
      <c r="A8294" s="94">
        <v>45412</v>
      </c>
      <c r="B8294" s="57" t="s">
        <v>206</v>
      </c>
      <c r="C8294" s="57" t="s">
        <v>116</v>
      </c>
      <c r="D8294" s="19" t="str">
        <f t="shared" si="774"/>
        <v>Defensives</v>
      </c>
      <c r="E8294" s="19" t="str">
        <f t="shared" si="775"/>
        <v>Defensives</v>
      </c>
      <c r="F8294" s="100">
        <v>6.7500000000000008E-3</v>
      </c>
      <c r="G8294" s="101">
        <v>11.663</v>
      </c>
      <c r="H8294" s="98">
        <v>0.14107</v>
      </c>
      <c r="I8294" s="20">
        <f t="shared" si="776"/>
        <v>1</v>
      </c>
      <c r="J8294" s="102">
        <f t="shared" si="777"/>
        <v>5.7875332247277721E-4</v>
      </c>
      <c r="K8294" s="102">
        <f t="shared" si="778"/>
        <v>4.1025967425588512E-3</v>
      </c>
      <c r="L8294" s="96">
        <f t="shared" si="779"/>
        <v>6.7500000000000008E-3</v>
      </c>
    </row>
    <row r="8295" spans="1:12" ht="13.95" customHeight="1" x14ac:dyDescent="0.3">
      <c r="A8295" s="94">
        <v>45443</v>
      </c>
      <c r="B8295" s="57" t="s">
        <v>206</v>
      </c>
      <c r="C8295" s="57" t="s">
        <v>116</v>
      </c>
      <c r="D8295" s="19" t="str">
        <f t="shared" si="774"/>
        <v>Defensives</v>
      </c>
      <c r="E8295" s="19" t="str">
        <f t="shared" si="775"/>
        <v>Defensives</v>
      </c>
      <c r="F8295" s="100">
        <v>6.3400000000000001E-3</v>
      </c>
      <c r="G8295" s="101">
        <v>10.68</v>
      </c>
      <c r="H8295" s="98">
        <v>0.14509</v>
      </c>
      <c r="I8295" s="20">
        <f t="shared" si="776"/>
        <v>1</v>
      </c>
      <c r="J8295" s="102">
        <f t="shared" si="777"/>
        <v>5.9363295880149813E-4</v>
      </c>
      <c r="K8295" s="102">
        <f t="shared" si="778"/>
        <v>4.0914808656799103E-3</v>
      </c>
      <c r="L8295" s="96">
        <f t="shared" si="779"/>
        <v>6.3400000000000001E-3</v>
      </c>
    </row>
    <row r="8296" spans="1:12" ht="13.95" customHeight="1" x14ac:dyDescent="0.3">
      <c r="A8296" s="94">
        <v>45473</v>
      </c>
      <c r="B8296" s="57" t="s">
        <v>206</v>
      </c>
      <c r="C8296" s="57" t="s">
        <v>116</v>
      </c>
      <c r="D8296" s="19" t="str">
        <f t="shared" si="774"/>
        <v>Defensives</v>
      </c>
      <c r="E8296" s="19" t="str">
        <f t="shared" si="775"/>
        <v>Defensives</v>
      </c>
      <c r="F8296" s="100">
        <v>6.3E-3</v>
      </c>
      <c r="G8296" s="101">
        <v>10.545999999999999</v>
      </c>
      <c r="H8296" s="98">
        <v>0.14660999999999999</v>
      </c>
      <c r="I8296" s="20">
        <f t="shared" si="776"/>
        <v>1</v>
      </c>
      <c r="J8296" s="102">
        <f t="shared" si="777"/>
        <v>5.9738289398824198E-4</v>
      </c>
      <c r="K8296" s="102">
        <f t="shared" si="778"/>
        <v>4.0746394788093721E-3</v>
      </c>
      <c r="L8296" s="96">
        <f t="shared" si="779"/>
        <v>6.3E-3</v>
      </c>
    </row>
    <row r="8297" spans="1:12" ht="13.95" customHeight="1" x14ac:dyDescent="0.3">
      <c r="A8297" s="94">
        <v>45504</v>
      </c>
      <c r="B8297" s="57" t="s">
        <v>206</v>
      </c>
      <c r="C8297" s="57" t="s">
        <v>116</v>
      </c>
      <c r="D8297" s="19" t="str">
        <f t="shared" si="774"/>
        <v>Defensives</v>
      </c>
      <c r="E8297" s="19" t="str">
        <f t="shared" si="775"/>
        <v>Defensives</v>
      </c>
      <c r="F8297" s="100">
        <v>6.6900000000000006E-3</v>
      </c>
      <c r="G8297" s="101">
        <v>11.536</v>
      </c>
      <c r="H8297" s="98">
        <v>0.14732999999999999</v>
      </c>
      <c r="I8297" s="20">
        <f t="shared" si="776"/>
        <v>1</v>
      </c>
      <c r="J8297" s="102">
        <f t="shared" si="777"/>
        <v>5.7992371705963951E-4</v>
      </c>
      <c r="K8297" s="102">
        <f t="shared" si="778"/>
        <v>3.936222881012961E-3</v>
      </c>
      <c r="L8297" s="96">
        <f t="shared" si="779"/>
        <v>6.6900000000000006E-3</v>
      </c>
    </row>
    <row r="8298" spans="1:12" ht="13.95" customHeight="1" x14ac:dyDescent="0.3">
      <c r="A8298" s="94">
        <v>45535</v>
      </c>
      <c r="B8298" s="57" t="s">
        <v>206</v>
      </c>
      <c r="C8298" s="57" t="s">
        <v>116</v>
      </c>
      <c r="D8298" s="19" t="str">
        <f t="shared" si="774"/>
        <v>Defensives</v>
      </c>
      <c r="E8298" s="19" t="str">
        <f t="shared" si="775"/>
        <v>Defensives</v>
      </c>
      <c r="F8298" s="100">
        <v>6.4200000000000004E-3</v>
      </c>
      <c r="G8298" s="101">
        <v>11.680999999999999</v>
      </c>
      <c r="H8298" s="98">
        <v>0.14910000000000001</v>
      </c>
      <c r="I8298" s="20">
        <f t="shared" si="776"/>
        <v>1</v>
      </c>
      <c r="J8298" s="102">
        <f t="shared" si="777"/>
        <v>5.4961047855491831E-4</v>
      </c>
      <c r="K8298" s="102">
        <f t="shared" si="778"/>
        <v>3.6861869789062258E-3</v>
      </c>
      <c r="L8298" s="96">
        <f t="shared" si="779"/>
        <v>6.4200000000000004E-3</v>
      </c>
    </row>
    <row r="8299" spans="1:12" ht="13.95" customHeight="1" x14ac:dyDescent="0.3">
      <c r="A8299" s="94">
        <v>45565</v>
      </c>
      <c r="B8299" s="57" t="s">
        <v>206</v>
      </c>
      <c r="C8299" s="57" t="s">
        <v>116</v>
      </c>
      <c r="D8299" s="19" t="str">
        <f t="shared" si="774"/>
        <v>Defensives</v>
      </c>
      <c r="E8299" s="19" t="str">
        <f t="shared" si="775"/>
        <v>Defensives</v>
      </c>
      <c r="F8299" s="100">
        <v>6.9599999999999992E-3</v>
      </c>
      <c r="G8299" s="101">
        <v>12.019</v>
      </c>
      <c r="H8299" s="98">
        <v>0.15217</v>
      </c>
      <c r="I8299" s="20">
        <f t="shared" si="776"/>
        <v>1</v>
      </c>
      <c r="J8299" s="102">
        <f t="shared" si="777"/>
        <v>5.7908311839587317E-4</v>
      </c>
      <c r="K8299" s="102">
        <f t="shared" si="778"/>
        <v>3.8055012052038719E-3</v>
      </c>
      <c r="L8299" s="96">
        <f t="shared" si="779"/>
        <v>6.9599999999999992E-3</v>
      </c>
    </row>
    <row r="8300" spans="1:12" ht="13.95" customHeight="1" x14ac:dyDescent="0.3">
      <c r="A8300" s="94">
        <v>45596</v>
      </c>
      <c r="B8300" s="57" t="s">
        <v>206</v>
      </c>
      <c r="C8300" s="57" t="s">
        <v>116</v>
      </c>
      <c r="D8300" s="19" t="str">
        <f t="shared" si="774"/>
        <v>Defensives</v>
      </c>
      <c r="E8300" s="19" t="str">
        <f t="shared" si="775"/>
        <v>Defensives</v>
      </c>
      <c r="F8300" s="100">
        <v>6.2700000000000004E-3</v>
      </c>
      <c r="G8300" s="101">
        <v>10.509</v>
      </c>
      <c r="H8300" s="98">
        <v>0.15462000000000001</v>
      </c>
      <c r="I8300" s="20">
        <f t="shared" si="776"/>
        <v>1</v>
      </c>
      <c r="J8300" s="102">
        <f t="shared" si="777"/>
        <v>5.9663145874964323E-4</v>
      </c>
      <c r="K8300" s="102">
        <f t="shared" si="778"/>
        <v>3.85869524479138E-3</v>
      </c>
      <c r="L8300" s="96">
        <f t="shared" si="779"/>
        <v>6.2700000000000004E-3</v>
      </c>
    </row>
    <row r="8301" spans="1:12" ht="13.95" customHeight="1" x14ac:dyDescent="0.3">
      <c r="A8301" s="94">
        <v>45626</v>
      </c>
      <c r="B8301" s="57" t="s">
        <v>206</v>
      </c>
      <c r="C8301" s="57" t="s">
        <v>116</v>
      </c>
      <c r="D8301" s="19" t="str">
        <f t="shared" si="774"/>
        <v>Defensives</v>
      </c>
      <c r="E8301" s="19" t="str">
        <f t="shared" si="775"/>
        <v>Defensives</v>
      </c>
      <c r="F8301" s="100">
        <v>6.1900000000000002E-3</v>
      </c>
      <c r="G8301" s="101">
        <v>9.9610000000000003</v>
      </c>
      <c r="H8301" s="98">
        <v>0.14999000000000001</v>
      </c>
      <c r="I8301" s="20">
        <f t="shared" si="776"/>
        <v>1</v>
      </c>
      <c r="J8301" s="102">
        <f t="shared" si="777"/>
        <v>6.2142355185222371E-4</v>
      </c>
      <c r="K8301" s="102">
        <f t="shared" si="778"/>
        <v>4.1430998856738692E-3</v>
      </c>
      <c r="L8301" s="96">
        <f t="shared" si="779"/>
        <v>6.1900000000000002E-3</v>
      </c>
    </row>
    <row r="8302" spans="1:12" ht="13.95" customHeight="1" x14ac:dyDescent="0.3">
      <c r="A8302" s="94">
        <v>45657</v>
      </c>
      <c r="B8302" s="57" t="s">
        <v>206</v>
      </c>
      <c r="C8302" s="57" t="s">
        <v>116</v>
      </c>
      <c r="D8302" s="19" t="str">
        <f t="shared" si="774"/>
        <v>Defensives</v>
      </c>
      <c r="E8302" s="19" t="str">
        <f t="shared" si="775"/>
        <v>Defensives</v>
      </c>
      <c r="F8302" s="100">
        <v>6.0200000000000002E-3</v>
      </c>
      <c r="G8302" s="101">
        <v>9.0169999999999995</v>
      </c>
      <c r="H8302" s="98">
        <v>0.15076999999999999</v>
      </c>
      <c r="I8302" s="20">
        <f t="shared" si="776"/>
        <v>1</v>
      </c>
      <c r="J8302" s="102">
        <f t="shared" si="777"/>
        <v>6.6762781412886779E-4</v>
      </c>
      <c r="K8302" s="102">
        <f t="shared" si="778"/>
        <v>4.4281210726859971E-3</v>
      </c>
      <c r="L8302" s="96">
        <f t="shared" si="779"/>
        <v>6.0200000000000002E-3</v>
      </c>
    </row>
    <row r="8303" spans="1:12" ht="13.95" customHeight="1" x14ac:dyDescent="0.3">
      <c r="A8303" s="94">
        <v>45688</v>
      </c>
      <c r="B8303" s="57" t="s">
        <v>206</v>
      </c>
      <c r="C8303" s="57" t="s">
        <v>116</v>
      </c>
      <c r="D8303" s="19" t="str">
        <f t="shared" si="774"/>
        <v>Defensives</v>
      </c>
      <c r="E8303" s="19" t="str">
        <f t="shared" si="775"/>
        <v>Defensives</v>
      </c>
      <c r="F8303" s="100">
        <v>6.1399999999999996E-3</v>
      </c>
      <c r="G8303" s="101">
        <v>9.6809999999999992</v>
      </c>
      <c r="H8303" s="98">
        <v>0.1512</v>
      </c>
      <c r="I8303" s="20">
        <f t="shared" si="776"/>
        <v>1</v>
      </c>
      <c r="J8303" s="102">
        <f t="shared" si="777"/>
        <v>6.3423200082636088E-4</v>
      </c>
      <c r="K8303" s="102">
        <f t="shared" si="778"/>
        <v>4.1946560901214344E-3</v>
      </c>
      <c r="L8303" s="96">
        <f t="shared" si="779"/>
        <v>6.1399999999999996E-3</v>
      </c>
    </row>
    <row r="8304" spans="1:12" ht="13.95" customHeight="1" x14ac:dyDescent="0.3">
      <c r="A8304" s="94">
        <v>45716</v>
      </c>
      <c r="B8304" s="57" t="s">
        <v>206</v>
      </c>
      <c r="C8304" s="57" t="s">
        <v>116</v>
      </c>
      <c r="D8304" s="19" t="str">
        <f t="shared" si="774"/>
        <v>Defensives</v>
      </c>
      <c r="E8304" s="19" t="str">
        <f t="shared" si="775"/>
        <v>Defensives</v>
      </c>
      <c r="F8304" s="100">
        <v>6.5799999999999999E-3</v>
      </c>
      <c r="G8304" s="101">
        <v>9.8670000000000009</v>
      </c>
      <c r="H8304" s="98">
        <v>0.14956</v>
      </c>
      <c r="I8304" s="20">
        <f t="shared" si="776"/>
        <v>1</v>
      </c>
      <c r="J8304" s="102">
        <f t="shared" si="777"/>
        <v>6.6686936252153639E-4</v>
      </c>
      <c r="K8304" s="102">
        <f t="shared" si="778"/>
        <v>4.4588751171538944E-3</v>
      </c>
      <c r="L8304" s="96">
        <f t="shared" si="779"/>
        <v>6.5799999999999999E-3</v>
      </c>
    </row>
    <row r="8305" spans="1:12" ht="13.95" customHeight="1" x14ac:dyDescent="0.3">
      <c r="A8305" s="94">
        <v>45747</v>
      </c>
      <c r="B8305" s="57" t="s">
        <v>206</v>
      </c>
      <c r="C8305" s="57" t="s">
        <v>116</v>
      </c>
      <c r="D8305" s="19" t="str">
        <f t="shared" si="774"/>
        <v>Defensives</v>
      </c>
      <c r="E8305" s="19" t="str">
        <f t="shared" si="775"/>
        <v>Defensives</v>
      </c>
      <c r="F8305" s="100">
        <v>6.8999999999999999E-3</v>
      </c>
      <c r="G8305" s="101">
        <v>10.734</v>
      </c>
      <c r="H8305" s="98">
        <v>0.15345</v>
      </c>
      <c r="I8305" s="20">
        <f t="shared" si="776"/>
        <v>1</v>
      </c>
      <c r="J8305" s="102">
        <f t="shared" si="777"/>
        <v>6.4281721632196756E-4</v>
      </c>
      <c r="K8305" s="102">
        <f t="shared" si="778"/>
        <v>4.1890988355944448E-3</v>
      </c>
      <c r="L8305" s="96">
        <f t="shared" si="779"/>
        <v>6.8999999999999999E-3</v>
      </c>
    </row>
    <row r="8306" spans="1:12" ht="13.95" customHeight="1" x14ac:dyDescent="0.3">
      <c r="A8306" s="94">
        <v>45777</v>
      </c>
      <c r="B8306" s="57" t="s">
        <v>206</v>
      </c>
      <c r="C8306" s="57" t="s">
        <v>116</v>
      </c>
      <c r="D8306" s="19" t="str">
        <f t="shared" si="774"/>
        <v>Defensives</v>
      </c>
      <c r="E8306" s="19" t="str">
        <f t="shared" si="775"/>
        <v>Defensives</v>
      </c>
      <c r="F8306" s="100">
        <v>7.1199999999999996E-3</v>
      </c>
      <c r="G8306" s="101">
        <v>11.246</v>
      </c>
      <c r="H8306" s="98">
        <v>0.15562000000000001</v>
      </c>
      <c r="I8306" s="20">
        <f t="shared" si="776"/>
        <v>1</v>
      </c>
      <c r="J8306" s="102">
        <f t="shared" si="777"/>
        <v>6.3311399608749768E-4</v>
      </c>
      <c r="K8306" s="102">
        <f t="shared" si="778"/>
        <v>4.0683330939949728E-3</v>
      </c>
      <c r="L8306" s="96">
        <f t="shared" si="779"/>
        <v>7.1199999999999996E-3</v>
      </c>
    </row>
    <row r="8307" spans="1:12" ht="13.95" customHeight="1" x14ac:dyDescent="0.3">
      <c r="A8307" s="94">
        <v>45808</v>
      </c>
      <c r="B8307" s="57" t="s">
        <v>206</v>
      </c>
      <c r="C8307" s="57" t="s">
        <v>116</v>
      </c>
      <c r="D8307" s="19" t="str">
        <f t="shared" si="774"/>
        <v>Defensives</v>
      </c>
      <c r="E8307" s="19" t="str">
        <f t="shared" si="775"/>
        <v>Defensives</v>
      </c>
      <c r="F8307" s="100">
        <v>7.2299999999999986E-3</v>
      </c>
      <c r="G8307" s="101">
        <v>11.385999999999999</v>
      </c>
      <c r="H8307" s="98">
        <v>0.15881000000000001</v>
      </c>
      <c r="I8307" s="20">
        <f t="shared" si="776"/>
        <v>1</v>
      </c>
      <c r="J8307" s="102">
        <f t="shared" si="777"/>
        <v>6.3499033901282269E-4</v>
      </c>
      <c r="K8307" s="102">
        <f t="shared" si="778"/>
        <v>3.9984279265337366E-3</v>
      </c>
      <c r="L8307" s="96">
        <f t="shared" si="779"/>
        <v>7.2299999999999986E-3</v>
      </c>
    </row>
    <row r="8308" spans="1:12" ht="13.95" customHeight="1" x14ac:dyDescent="0.3">
      <c r="A8308" s="94">
        <v>45838</v>
      </c>
      <c r="B8308" s="57" t="s">
        <v>206</v>
      </c>
      <c r="C8308" s="57" t="s">
        <v>116</v>
      </c>
      <c r="D8308" s="19" t="str">
        <f t="shared" si="774"/>
        <v>Defensives</v>
      </c>
      <c r="E8308" s="19" t="str">
        <f t="shared" si="775"/>
        <v>Defensives</v>
      </c>
      <c r="F8308" s="100">
        <v>8.2899999999999988E-3</v>
      </c>
      <c r="G8308" s="101">
        <v>12.715999999999999</v>
      </c>
      <c r="H8308" s="98">
        <v>0.16549</v>
      </c>
      <c r="I8308" s="20">
        <f t="shared" si="776"/>
        <v>1</v>
      </c>
      <c r="J8308" s="102">
        <f t="shared" si="777"/>
        <v>6.5193457061969164E-4</v>
      </c>
      <c r="K8308" s="102">
        <f t="shared" si="778"/>
        <v>3.9394197269907042E-3</v>
      </c>
      <c r="L8308" s="96">
        <f t="shared" si="779"/>
        <v>8.2899999999999988E-3</v>
      </c>
    </row>
    <row r="8309" spans="1:12" ht="13.95" customHeight="1" x14ac:dyDescent="0.3">
      <c r="A8309" s="94">
        <v>45869</v>
      </c>
      <c r="B8309" s="57" t="s">
        <v>206</v>
      </c>
      <c r="C8309" s="57" t="s">
        <v>116</v>
      </c>
      <c r="D8309" s="19" t="str">
        <f t="shared" si="774"/>
        <v>Defensives</v>
      </c>
      <c r="E8309" s="19" t="str">
        <f t="shared" si="775"/>
        <v>Defensives</v>
      </c>
      <c r="F8309" s="100">
        <v>8.1300000000000001E-3</v>
      </c>
      <c r="G8309" s="101">
        <v>11.723000000000001</v>
      </c>
      <c r="H8309" s="98">
        <v>0.16753999999999999</v>
      </c>
      <c r="I8309" s="20">
        <f t="shared" si="776"/>
        <v>1</v>
      </c>
      <c r="J8309" s="102">
        <f t="shared" si="777"/>
        <v>6.9350848758850117E-4</v>
      </c>
      <c r="K8309" s="102">
        <f t="shared" si="778"/>
        <v>4.1393606755909104E-3</v>
      </c>
      <c r="L8309" s="96">
        <f t="shared" si="779"/>
        <v>8.1300000000000001E-3</v>
      </c>
    </row>
    <row r="8310" spans="1:12" ht="13.95" customHeight="1" x14ac:dyDescent="0.3">
      <c r="A8310" s="94">
        <v>45900</v>
      </c>
      <c r="B8310" s="57" t="s">
        <v>206</v>
      </c>
      <c r="C8310" s="57" t="s">
        <v>116</v>
      </c>
      <c r="D8310" s="19" t="str">
        <f t="shared" si="774"/>
        <v>Defensives</v>
      </c>
      <c r="E8310" s="19" t="str">
        <f t="shared" si="775"/>
        <v>Defensives</v>
      </c>
      <c r="F8310" s="100">
        <v>8.5699999999999995E-3</v>
      </c>
      <c r="G8310" s="101">
        <v>12.502000000000001</v>
      </c>
      <c r="H8310" s="98">
        <v>0.17371</v>
      </c>
      <c r="I8310" s="20">
        <f t="shared" si="776"/>
        <v>1</v>
      </c>
      <c r="J8310" s="102">
        <f t="shared" si="777"/>
        <v>6.8549032154855219E-4</v>
      </c>
      <c r="K8310" s="102">
        <f t="shared" si="778"/>
        <v>3.946176509979576E-3</v>
      </c>
      <c r="L8310" s="96">
        <f t="shared" si="779"/>
        <v>8.5699999999999995E-3</v>
      </c>
    </row>
    <row r="8311" spans="1:12" ht="13.95" customHeight="1" x14ac:dyDescent="0.3">
      <c r="A8311" s="94">
        <v>45930</v>
      </c>
      <c r="B8311" s="57" t="s">
        <v>206</v>
      </c>
      <c r="C8311" s="57" t="s">
        <v>116</v>
      </c>
      <c r="D8311" s="19" t="str">
        <f t="shared" si="774"/>
        <v>Defensives</v>
      </c>
      <c r="E8311" s="19" t="str">
        <f t="shared" si="775"/>
        <v>Defensives</v>
      </c>
      <c r="F8311" s="100">
        <v>8.6099999999999996E-3</v>
      </c>
      <c r="G8311" s="101">
        <v>12.89</v>
      </c>
      <c r="H8311" s="98">
        <v>0.17487</v>
      </c>
      <c r="I8311" s="20">
        <f t="shared" si="776"/>
        <v>1</v>
      </c>
      <c r="J8311" s="102">
        <f t="shared" si="777"/>
        <v>6.6795965865011631E-4</v>
      </c>
      <c r="K8311" s="102">
        <f t="shared" si="778"/>
        <v>3.8197498636136349E-3</v>
      </c>
      <c r="L8311" s="96">
        <f t="shared" si="779"/>
        <v>8.6099999999999996E-3</v>
      </c>
    </row>
    <row r="8312" spans="1:12" ht="13.95" customHeight="1" x14ac:dyDescent="0.3">
      <c r="A8312" s="94">
        <v>45961</v>
      </c>
      <c r="B8312" s="57" t="s">
        <v>206</v>
      </c>
      <c r="C8312" s="57" t="s">
        <v>116</v>
      </c>
      <c r="D8312" s="19" t="str">
        <f t="shared" si="774"/>
        <v>Defensives</v>
      </c>
      <c r="E8312" s="19" t="str">
        <f t="shared" si="775"/>
        <v>Defensives</v>
      </c>
      <c r="F8312" s="100">
        <v>8.6999999999999994E-3</v>
      </c>
      <c r="G8312" s="101">
        <v>13.178000000000001</v>
      </c>
      <c r="H8312" s="98">
        <v>0.17657</v>
      </c>
      <c r="I8312" s="20">
        <f t="shared" si="776"/>
        <v>1</v>
      </c>
      <c r="J8312" s="102">
        <f t="shared" si="777"/>
        <v>6.6019122780391556E-4</v>
      </c>
      <c r="K8312" s="102">
        <f t="shared" si="778"/>
        <v>3.7389773336575609E-3</v>
      </c>
      <c r="L8312" s="96">
        <f t="shared" si="779"/>
        <v>8.6999999999999994E-3</v>
      </c>
    </row>
    <row r="8313" spans="1:12" ht="13.95" customHeight="1" x14ac:dyDescent="0.3">
      <c r="A8313" s="94">
        <v>45991</v>
      </c>
      <c r="B8313" s="57" t="s">
        <v>206</v>
      </c>
      <c r="C8313" s="57" t="s">
        <v>116</v>
      </c>
      <c r="D8313" s="19" t="str">
        <f t="shared" si="774"/>
        <v>Defensives</v>
      </c>
      <c r="E8313" s="19" t="str">
        <f t="shared" si="775"/>
        <v>Defensives</v>
      </c>
      <c r="F8313" s="100">
        <v>8.5199999999999998E-3</v>
      </c>
      <c r="G8313" s="101">
        <v>13.606</v>
      </c>
      <c r="H8313" s="98">
        <v>0.17882999999999999</v>
      </c>
      <c r="I8313" s="20">
        <f t="shared" si="776"/>
        <v>1</v>
      </c>
      <c r="J8313" s="102">
        <f t="shared" si="777"/>
        <v>6.261943260326327E-4</v>
      </c>
      <c r="K8313" s="102">
        <f t="shared" si="778"/>
        <v>3.5016178830880318E-3</v>
      </c>
      <c r="L8313" s="96">
        <f t="shared" si="779"/>
        <v>8.5199999999999998E-3</v>
      </c>
    </row>
    <row r="8314" spans="1:12" ht="13.95" customHeight="1" x14ac:dyDescent="0.3">
      <c r="A8314" s="94">
        <v>46022</v>
      </c>
      <c r="B8314" s="57" t="s">
        <v>206</v>
      </c>
      <c r="C8314" s="57" t="s">
        <v>116</v>
      </c>
      <c r="D8314" s="19" t="str">
        <f t="shared" si="774"/>
        <v>Defensives</v>
      </c>
      <c r="E8314" s="19" t="str">
        <f t="shared" si="775"/>
        <v>Defensives</v>
      </c>
      <c r="F8314" s="100">
        <v>7.28E-3</v>
      </c>
      <c r="G8314" s="101">
        <v>11.289</v>
      </c>
      <c r="H8314" s="98">
        <v>0.18026</v>
      </c>
      <c r="I8314" s="20">
        <f t="shared" si="776"/>
        <v>1</v>
      </c>
      <c r="J8314" s="102">
        <f t="shared" si="777"/>
        <v>6.448755425635575E-4</v>
      </c>
      <c r="K8314" s="102">
        <f t="shared" si="778"/>
        <v>3.5774744400508015E-3</v>
      </c>
      <c r="L8314" s="96">
        <f t="shared" si="779"/>
        <v>7.28E-3</v>
      </c>
    </row>
    <row r="8315" spans="1:12" ht="13.95" customHeight="1" x14ac:dyDescent="0.3">
      <c r="A8315" s="94">
        <v>46053</v>
      </c>
      <c r="B8315" s="57" t="s">
        <v>206</v>
      </c>
      <c r="C8315" s="57" t="s">
        <v>116</v>
      </c>
      <c r="D8315" s="19" t="str">
        <f t="shared" si="774"/>
        <v>Defensives</v>
      </c>
      <c r="E8315" s="19" t="str">
        <f t="shared" si="775"/>
        <v>Defensives</v>
      </c>
      <c r="F8315" s="100">
        <v>7.4700000000000001E-3</v>
      </c>
      <c r="G8315" s="101">
        <v>12.593999999999999</v>
      </c>
      <c r="H8315" s="98">
        <v>0.18093999999999999</v>
      </c>
      <c r="I8315" s="20">
        <f t="shared" si="776"/>
        <v>1</v>
      </c>
      <c r="J8315" s="102">
        <f t="shared" si="777"/>
        <v>5.9313959028108629E-4</v>
      </c>
      <c r="K8315" s="102">
        <f t="shared" si="778"/>
        <v>3.2781009742516099E-3</v>
      </c>
      <c r="L8315" s="96">
        <f t="shared" si="779"/>
        <v>7.4700000000000001E-3</v>
      </c>
    </row>
    <row r="8316" spans="1:12" ht="13.95" customHeight="1" x14ac:dyDescent="0.3">
      <c r="A8316" s="94">
        <v>46081</v>
      </c>
      <c r="B8316" s="57" t="s">
        <v>206</v>
      </c>
      <c r="C8316" s="57" t="s">
        <v>116</v>
      </c>
      <c r="D8316" s="19" t="str">
        <f t="shared" si="774"/>
        <v>Defensives</v>
      </c>
      <c r="E8316" s="19" t="str">
        <f t="shared" si="775"/>
        <v>Defensives</v>
      </c>
      <c r="F8316" s="100">
        <v>8.1700000000000002E-3</v>
      </c>
      <c r="G8316" s="101">
        <v>14.048999999999999</v>
      </c>
      <c r="H8316" s="98">
        <v>0.18687000000000001</v>
      </c>
      <c r="I8316" s="20">
        <f t="shared" si="776"/>
        <v>1</v>
      </c>
      <c r="J8316" s="102">
        <f t="shared" si="777"/>
        <v>5.8153605238807035E-4</v>
      </c>
      <c r="K8316" s="102">
        <f t="shared" si="778"/>
        <v>3.1119818718257095E-3</v>
      </c>
      <c r="L8316" s="96">
        <f t="shared" si="779"/>
        <v>8.1700000000000002E-3</v>
      </c>
    </row>
    <row r="8317" spans="1:12" ht="13.95" customHeight="1" x14ac:dyDescent="0.3">
      <c r="A8317" s="94">
        <v>46112</v>
      </c>
      <c r="B8317" s="57" t="s">
        <v>206</v>
      </c>
      <c r="C8317" s="57" t="s">
        <v>116</v>
      </c>
      <c r="D8317" s="19" t="str">
        <f t="shared" si="774"/>
        <v>Defensives</v>
      </c>
      <c r="E8317" s="19" t="str">
        <f t="shared" si="775"/>
        <v>Defensives</v>
      </c>
      <c r="F8317" s="100">
        <v>8.1300000000000001E-3</v>
      </c>
      <c r="G8317" s="101">
        <v>13.612</v>
      </c>
      <c r="H8317" s="98">
        <v>0.19917000000000001</v>
      </c>
      <c r="I8317" s="20">
        <f t="shared" si="776"/>
        <v>1</v>
      </c>
      <c r="J8317" s="102">
        <f t="shared" si="777"/>
        <v>5.972671172494858E-4</v>
      </c>
      <c r="K8317" s="102">
        <f t="shared" si="778"/>
        <v>2.998780525427955E-3</v>
      </c>
      <c r="L8317" s="96">
        <f t="shared" si="779"/>
        <v>8.1300000000000001E-3</v>
      </c>
    </row>
    <row r="8318" spans="1:12" ht="13.95" customHeight="1" x14ac:dyDescent="0.3">
      <c r="A8318" s="94">
        <v>46142</v>
      </c>
      <c r="B8318" s="57" t="s">
        <v>206</v>
      </c>
      <c r="C8318" s="57" t="s">
        <v>116</v>
      </c>
      <c r="D8318" s="19" t="str">
        <f t="shared" si="774"/>
        <v>Defensives</v>
      </c>
      <c r="E8318" s="19" t="str">
        <f t="shared" si="775"/>
        <v>Defensives</v>
      </c>
      <c r="F8318" s="100">
        <v>7.6800000000000002E-3</v>
      </c>
      <c r="G8318" s="101">
        <v>12.59</v>
      </c>
      <c r="H8318" s="98">
        <v>0.1993</v>
      </c>
      <c r="I8318" s="20">
        <f t="shared" si="776"/>
        <v>1</v>
      </c>
      <c r="J8318" s="102">
        <f t="shared" si="777"/>
        <v>6.100079428117554E-4</v>
      </c>
      <c r="K8318" s="102">
        <f t="shared" si="778"/>
        <v>3.0607523472742366E-3</v>
      </c>
      <c r="L8318" s="96">
        <f t="shared" si="779"/>
        <v>7.6800000000000002E-3</v>
      </c>
    </row>
    <row r="8319" spans="1:12" ht="13.95" customHeight="1" x14ac:dyDescent="0.3">
      <c r="A8319" s="94">
        <v>46173</v>
      </c>
      <c r="B8319" s="57" t="s">
        <v>206</v>
      </c>
      <c r="C8319" s="57" t="s">
        <v>116</v>
      </c>
      <c r="D8319" s="19" t="str">
        <f t="shared" si="774"/>
        <v>Defensives</v>
      </c>
      <c r="E8319" s="19" t="str">
        <f t="shared" si="775"/>
        <v>Defensives</v>
      </c>
      <c r="F8319" s="100">
        <v>7.0499999999999998E-3</v>
      </c>
      <c r="G8319" s="101">
        <v>10.683</v>
      </c>
      <c r="H8319" s="98">
        <v>0.21079000000000001</v>
      </c>
      <c r="I8319" s="20">
        <f t="shared" si="776"/>
        <v>1</v>
      </c>
      <c r="J8319" s="102">
        <f t="shared" si="777"/>
        <v>6.5992698680146023E-4</v>
      </c>
      <c r="K8319" s="102">
        <f t="shared" si="778"/>
        <v>3.1307319455451408E-3</v>
      </c>
      <c r="L8319" s="96">
        <f t="shared" si="779"/>
        <v>7.0499999999999998E-3</v>
      </c>
    </row>
    <row r="8320" spans="1:12" ht="13.95" customHeight="1" x14ac:dyDescent="0.3">
      <c r="A8320" s="94">
        <v>46203</v>
      </c>
      <c r="B8320" s="57" t="s">
        <v>206</v>
      </c>
      <c r="C8320" s="57" t="s">
        <v>116</v>
      </c>
      <c r="D8320" s="19" t="str">
        <f t="shared" si="774"/>
        <v>Defensives</v>
      </c>
      <c r="E8320" s="19" t="str">
        <f t="shared" si="775"/>
        <v>Defensives</v>
      </c>
      <c r="F8320" s="100">
        <v>7.11E-3</v>
      </c>
      <c r="G8320" s="101">
        <v>10.491</v>
      </c>
      <c r="H8320" s="98">
        <v>0.20971999999999999</v>
      </c>
      <c r="I8320" s="20">
        <f t="shared" si="776"/>
        <v>1</v>
      </c>
      <c r="J8320" s="102">
        <f t="shared" si="777"/>
        <v>6.77723763225622E-4</v>
      </c>
      <c r="K8320" s="102">
        <f t="shared" si="778"/>
        <v>3.2315647683846178E-3</v>
      </c>
      <c r="L8320" s="96">
        <f t="shared" si="779"/>
        <v>7.11E-3</v>
      </c>
    </row>
    <row r="8321" spans="1:12" ht="13.95" customHeight="1" x14ac:dyDescent="0.3">
      <c r="A8321" s="94">
        <v>46234</v>
      </c>
      <c r="B8321" s="57" t="s">
        <v>206</v>
      </c>
      <c r="C8321" s="57" t="s">
        <v>116</v>
      </c>
      <c r="D8321" s="19" t="str">
        <f t="shared" si="774"/>
        <v>Defensives</v>
      </c>
      <c r="E8321" s="19" t="str">
        <f t="shared" si="775"/>
        <v>Defensives</v>
      </c>
      <c r="F8321" s="100">
        <v>6.11E-3</v>
      </c>
      <c r="G8321" s="101">
        <v>9.5109999999999992</v>
      </c>
      <c r="H8321" s="98">
        <v>0.19997000000000001</v>
      </c>
      <c r="I8321" s="20">
        <f t="shared" si="776"/>
        <v>1</v>
      </c>
      <c r="J8321" s="102">
        <f t="shared" si="777"/>
        <v>6.4241404689307125E-4</v>
      </c>
      <c r="K8321" s="102">
        <f t="shared" si="778"/>
        <v>3.2125521172829486E-3</v>
      </c>
      <c r="L8321" s="96">
        <f t="shared" si="779"/>
        <v>6.11E-3</v>
      </c>
    </row>
    <row r="8322" spans="1:12" ht="13.95" customHeight="1" x14ac:dyDescent="0.3">
      <c r="A8322" s="94">
        <v>46265</v>
      </c>
      <c r="B8322" s="57" t="s">
        <v>206</v>
      </c>
      <c r="C8322" s="57" t="s">
        <v>116</v>
      </c>
      <c r="D8322" s="19" t="str">
        <f t="shared" si="774"/>
        <v>Defensives</v>
      </c>
      <c r="E8322" s="19" t="str">
        <f t="shared" si="775"/>
        <v>Defensives</v>
      </c>
      <c r="F8322" s="100">
        <v>5.8999999999999999E-3</v>
      </c>
      <c r="G8322" s="101">
        <v>9.2469999999999999</v>
      </c>
      <c r="H8322" s="98">
        <v>0.19223999999999999</v>
      </c>
      <c r="I8322" s="20">
        <f t="shared" si="776"/>
        <v>1</v>
      </c>
      <c r="J8322" s="102">
        <f t="shared" si="777"/>
        <v>6.3804477127717097E-4</v>
      </c>
      <c r="K8322" s="102">
        <f t="shared" si="778"/>
        <v>3.319001099028147E-3</v>
      </c>
      <c r="L8322" s="96">
        <f t="shared" si="779"/>
        <v>5.8999999999999999E-3</v>
      </c>
    </row>
    <row r="8323" spans="1:12" ht="13.95" customHeight="1" x14ac:dyDescent="0.3">
      <c r="A8323" s="94">
        <v>46295</v>
      </c>
      <c r="B8323" s="57" t="s">
        <v>206</v>
      </c>
      <c r="C8323" s="57" t="s">
        <v>116</v>
      </c>
      <c r="D8323" s="19" t="str">
        <f t="shared" si="774"/>
        <v>Defensives</v>
      </c>
      <c r="E8323" s="19" t="str">
        <f t="shared" si="775"/>
        <v>Defensives</v>
      </c>
      <c r="F8323" s="100">
        <v>5.45E-3</v>
      </c>
      <c r="G8323" s="101">
        <v>8.8989999999999991</v>
      </c>
      <c r="H8323" s="98">
        <v>0.19405</v>
      </c>
      <c r="I8323" s="20">
        <f t="shared" si="776"/>
        <v>1</v>
      </c>
      <c r="J8323" s="102">
        <f t="shared" si="777"/>
        <v>6.1242836273738628E-4</v>
      </c>
      <c r="K8323" s="102">
        <f t="shared" si="778"/>
        <v>3.156033819826778E-3</v>
      </c>
      <c r="L8323" s="96">
        <f t="shared" si="779"/>
        <v>5.45E-3</v>
      </c>
    </row>
    <row r="8324" spans="1:12" ht="13.95" customHeight="1" x14ac:dyDescent="0.3">
      <c r="A8324" s="94">
        <v>43861</v>
      </c>
      <c r="B8324" s="57" t="s">
        <v>234</v>
      </c>
      <c r="C8324" s="57" t="s">
        <v>119</v>
      </c>
      <c r="D8324" s="19" t="str">
        <f t="shared" si="774"/>
        <v>Cyclicals</v>
      </c>
      <c r="E8324" s="19" t="str">
        <f t="shared" si="775"/>
        <v>Cyclicals ex-WEG &amp; Embraer</v>
      </c>
      <c r="F8324" s="100">
        <v>4.9959999999999996E-3</v>
      </c>
      <c r="G8324" s="101">
        <v>41.470999999999997</v>
      </c>
      <c r="H8324" s="98">
        <v>0.13481000000000001</v>
      </c>
      <c r="I8324" s="20">
        <f t="shared" si="776"/>
        <v>1</v>
      </c>
      <c r="J8324" s="102">
        <f t="shared" si="777"/>
        <v>1.2046972583250947E-4</v>
      </c>
      <c r="K8324" s="102">
        <f t="shared" si="778"/>
        <v>8.9362603540174654E-4</v>
      </c>
      <c r="L8324" s="96">
        <f t="shared" si="779"/>
        <v>4.9959999999999996E-3</v>
      </c>
    </row>
    <row r="8325" spans="1:12" ht="13.95" customHeight="1" x14ac:dyDescent="0.3">
      <c r="A8325" s="94">
        <v>43890</v>
      </c>
      <c r="B8325" s="57" t="s">
        <v>234</v>
      </c>
      <c r="C8325" s="57" t="s">
        <v>119</v>
      </c>
      <c r="D8325" s="19" t="str">
        <f t="shared" ref="D8325:D8388" si="780">VLOOKUP(C8325,GicsMap,2,FALSE)</f>
        <v>Cyclicals</v>
      </c>
      <c r="E8325" s="19" t="str">
        <f t="shared" ref="E8325:E8388" si="781">IF(D8325="Cyclicals",IF(COUNTIF(GlobalList,B8325)&gt;0,"WEG &amp; Embraer","Cyclicals ex-WEG &amp; Embraer"),D8325)</f>
        <v>Cyclicals ex-WEG &amp; Embraer</v>
      </c>
      <c r="F8325" s="100">
        <v>5.2030000000000002E-3</v>
      </c>
      <c r="G8325" s="101">
        <v>38.433999999999997</v>
      </c>
      <c r="H8325" s="98">
        <v>0.13899</v>
      </c>
      <c r="I8325" s="20">
        <f t="shared" ref="I8325:I8388" si="782">IF(AND(ISNUMBER(G8325),ISNUMBER(H8325),G8325&gt;=PEmin,G8325&lt;=PEmax,H8325&gt;=ROEmin,H8325&lt;=ROEmax),1,0)</f>
        <v>1</v>
      </c>
      <c r="J8325" s="102">
        <f t="shared" ref="J8325:J8388" si="783">IF(I8325=1,F8325/G8325,0)</f>
        <v>1.3537492844876935E-4</v>
      </c>
      <c r="K8325" s="102">
        <f t="shared" ref="K8325:K8388" si="784">IF(I8325=1,J8325/H8325,0)</f>
        <v>9.7399041980552085E-4</v>
      </c>
      <c r="L8325" s="96">
        <f t="shared" ref="L8325:L8388" si="785">I8325*F8325</f>
        <v>5.2030000000000002E-3</v>
      </c>
    </row>
    <row r="8326" spans="1:12" ht="13.95" customHeight="1" x14ac:dyDescent="0.3">
      <c r="A8326" s="94">
        <v>43921</v>
      </c>
      <c r="B8326" s="57" t="s">
        <v>234</v>
      </c>
      <c r="C8326" s="57" t="s">
        <v>119</v>
      </c>
      <c r="D8326" s="19" t="str">
        <f t="shared" si="780"/>
        <v>Cyclicals</v>
      </c>
      <c r="E8326" s="19" t="str">
        <f t="shared" si="781"/>
        <v>Cyclicals ex-WEG &amp; Embraer</v>
      </c>
      <c r="F8326" s="100">
        <v>4.8910000000000004E-3</v>
      </c>
      <c r="G8326" s="101">
        <v>25.198</v>
      </c>
      <c r="H8326" s="98">
        <v>0.13844000000000001</v>
      </c>
      <c r="I8326" s="20">
        <f t="shared" si="782"/>
        <v>1</v>
      </c>
      <c r="J8326" s="102">
        <f t="shared" si="783"/>
        <v>1.9410270656401303E-4</v>
      </c>
      <c r="K8326" s="102">
        <f t="shared" si="784"/>
        <v>1.4020709806704206E-3</v>
      </c>
      <c r="L8326" s="96">
        <f t="shared" si="785"/>
        <v>4.8910000000000004E-3</v>
      </c>
    </row>
    <row r="8327" spans="1:12" ht="13.95" customHeight="1" x14ac:dyDescent="0.3">
      <c r="A8327" s="94">
        <v>43951</v>
      </c>
      <c r="B8327" s="57" t="s">
        <v>234</v>
      </c>
      <c r="C8327" s="57" t="s">
        <v>119</v>
      </c>
      <c r="D8327" s="19" t="str">
        <f t="shared" si="780"/>
        <v>Cyclicals</v>
      </c>
      <c r="E8327" s="19" t="str">
        <f t="shared" si="781"/>
        <v>Cyclicals ex-WEG &amp; Embraer</v>
      </c>
      <c r="F8327" s="100">
        <v>5.4690000000000008E-3</v>
      </c>
      <c r="G8327" s="101">
        <v>31.341999999999999</v>
      </c>
      <c r="H8327" s="98">
        <v>0.14258999999999999</v>
      </c>
      <c r="I8327" s="20">
        <f t="shared" si="782"/>
        <v>1</v>
      </c>
      <c r="J8327" s="102">
        <f t="shared" si="783"/>
        <v>1.744942888137324E-4</v>
      </c>
      <c r="K8327" s="102">
        <f t="shared" si="784"/>
        <v>1.2237484312625879E-3</v>
      </c>
      <c r="L8327" s="96">
        <f t="shared" si="785"/>
        <v>5.4690000000000008E-3</v>
      </c>
    </row>
    <row r="8328" spans="1:12" ht="13.95" customHeight="1" x14ac:dyDescent="0.3">
      <c r="A8328" s="94">
        <v>43982</v>
      </c>
      <c r="B8328" s="57" t="s">
        <v>234</v>
      </c>
      <c r="C8328" s="57" t="s">
        <v>119</v>
      </c>
      <c r="D8328" s="19" t="str">
        <f t="shared" si="780"/>
        <v>Cyclicals</v>
      </c>
      <c r="E8328" s="19" t="str">
        <f t="shared" si="781"/>
        <v>Cyclicals ex-WEG &amp; Embraer</v>
      </c>
      <c r="F8328" s="100">
        <v>5.1380000000000002E-3</v>
      </c>
      <c r="G8328" s="101">
        <v>31.734000000000002</v>
      </c>
      <c r="H8328" s="98">
        <v>0.14518</v>
      </c>
      <c r="I8328" s="20">
        <f t="shared" si="782"/>
        <v>1</v>
      </c>
      <c r="J8328" s="102">
        <f t="shared" si="783"/>
        <v>1.619083632696792E-4</v>
      </c>
      <c r="K8328" s="102">
        <f t="shared" si="784"/>
        <v>1.1152249846375479E-3</v>
      </c>
      <c r="L8328" s="96">
        <f t="shared" si="785"/>
        <v>5.1380000000000002E-3</v>
      </c>
    </row>
    <row r="8329" spans="1:12" ht="13.95" customHeight="1" x14ac:dyDescent="0.3">
      <c r="A8329" s="94">
        <v>44012</v>
      </c>
      <c r="B8329" s="57" t="s">
        <v>234</v>
      </c>
      <c r="C8329" s="57" t="s">
        <v>119</v>
      </c>
      <c r="D8329" s="19" t="str">
        <f t="shared" si="780"/>
        <v>Cyclicals</v>
      </c>
      <c r="E8329" s="19" t="str">
        <f t="shared" si="781"/>
        <v>Cyclicals ex-WEG &amp; Embraer</v>
      </c>
      <c r="F8329" s="100">
        <v>5.4279999999999997E-3</v>
      </c>
      <c r="G8329" s="101">
        <v>36.533999999999999</v>
      </c>
      <c r="H8329" s="98">
        <v>0.14438000000000001</v>
      </c>
      <c r="I8329" s="20">
        <f t="shared" si="782"/>
        <v>1</v>
      </c>
      <c r="J8329" s="102">
        <f t="shared" si="783"/>
        <v>1.4857393113264355E-4</v>
      </c>
      <c r="K8329" s="102">
        <f t="shared" si="784"/>
        <v>1.0290478676592571E-3</v>
      </c>
      <c r="L8329" s="96">
        <f t="shared" si="785"/>
        <v>5.4279999999999997E-3</v>
      </c>
    </row>
    <row r="8330" spans="1:12" ht="13.95" customHeight="1" x14ac:dyDescent="0.3">
      <c r="A8330" s="94">
        <v>44043</v>
      </c>
      <c r="B8330" s="57" t="s">
        <v>234</v>
      </c>
      <c r="C8330" s="57" t="s">
        <v>119</v>
      </c>
      <c r="D8330" s="19" t="str">
        <f t="shared" si="780"/>
        <v>Cyclicals</v>
      </c>
      <c r="E8330" s="19" t="str">
        <f t="shared" si="781"/>
        <v>Cyclicals ex-WEG &amp; Embraer</v>
      </c>
      <c r="F8330" s="100">
        <v>5.5700000000000003E-3</v>
      </c>
      <c r="G8330" s="101">
        <v>39.874000000000002</v>
      </c>
      <c r="H8330" s="98">
        <v>0.14205000000000001</v>
      </c>
      <c r="I8330" s="20">
        <f t="shared" si="782"/>
        <v>1</v>
      </c>
      <c r="J8330" s="102">
        <f t="shared" si="783"/>
        <v>1.396900235742589E-4</v>
      </c>
      <c r="K8330" s="102">
        <f t="shared" si="784"/>
        <v>9.8338629760125933E-4</v>
      </c>
      <c r="L8330" s="96">
        <f t="shared" si="785"/>
        <v>5.5700000000000003E-3</v>
      </c>
    </row>
    <row r="8331" spans="1:12" ht="13.95" customHeight="1" x14ac:dyDescent="0.3">
      <c r="A8331" s="94">
        <v>44074</v>
      </c>
      <c r="B8331" s="57" t="s">
        <v>234</v>
      </c>
      <c r="C8331" s="57" t="s">
        <v>119</v>
      </c>
      <c r="D8331" s="19" t="str">
        <f t="shared" si="780"/>
        <v>Cyclicals</v>
      </c>
      <c r="E8331" s="19" t="str">
        <f t="shared" si="781"/>
        <v>Cyclicals ex-WEG &amp; Embraer</v>
      </c>
      <c r="F8331" s="100">
        <v>6.4539999999999997E-3</v>
      </c>
      <c r="G8331" s="101">
        <v>45.289000000000001</v>
      </c>
      <c r="H8331" s="98">
        <v>0.14971000000000001</v>
      </c>
      <c r="I8331" s="20">
        <f t="shared" si="782"/>
        <v>1</v>
      </c>
      <c r="J8331" s="102">
        <f t="shared" si="783"/>
        <v>1.4250701053235884E-4</v>
      </c>
      <c r="K8331" s="102">
        <f t="shared" si="784"/>
        <v>9.5188705184930079E-4</v>
      </c>
      <c r="L8331" s="96">
        <f t="shared" si="785"/>
        <v>6.4539999999999997E-3</v>
      </c>
    </row>
    <row r="8332" spans="1:12" ht="13.95" customHeight="1" x14ac:dyDescent="0.3">
      <c r="A8332" s="94">
        <v>44104</v>
      </c>
      <c r="B8332" s="57" t="s">
        <v>234</v>
      </c>
      <c r="C8332" s="57" t="s">
        <v>119</v>
      </c>
      <c r="D8332" s="19" t="str">
        <f t="shared" si="780"/>
        <v>Cyclicals</v>
      </c>
      <c r="E8332" s="19" t="str">
        <f t="shared" si="781"/>
        <v>Cyclicals ex-WEG &amp; Embraer</v>
      </c>
      <c r="F8332" s="100">
        <v>7.5209999999999999E-3</v>
      </c>
      <c r="G8332" s="101">
        <v>41.926000000000002</v>
      </c>
      <c r="H8332" s="98">
        <v>0.15048</v>
      </c>
      <c r="I8332" s="20">
        <f t="shared" si="782"/>
        <v>1</v>
      </c>
      <c r="J8332" s="102">
        <f t="shared" si="783"/>
        <v>1.7938749224824689E-4</v>
      </c>
      <c r="K8332" s="102">
        <f t="shared" si="784"/>
        <v>1.1921018889436928E-3</v>
      </c>
      <c r="L8332" s="96">
        <f t="shared" si="785"/>
        <v>7.5209999999999999E-3</v>
      </c>
    </row>
    <row r="8333" spans="1:12" ht="13.95" customHeight="1" x14ac:dyDescent="0.3">
      <c r="A8333" s="94">
        <v>44135</v>
      </c>
      <c r="B8333" s="57" t="s">
        <v>234</v>
      </c>
      <c r="C8333" s="57" t="s">
        <v>119</v>
      </c>
      <c r="D8333" s="19" t="str">
        <f t="shared" si="780"/>
        <v>Cyclicals</v>
      </c>
      <c r="E8333" s="19" t="str">
        <f t="shared" si="781"/>
        <v>Cyclicals ex-WEG &amp; Embraer</v>
      </c>
      <c r="F8333" s="100">
        <v>7.5249999999999996E-3</v>
      </c>
      <c r="G8333" s="101">
        <v>40.127000000000002</v>
      </c>
      <c r="H8333" s="98">
        <v>0.15648000000000001</v>
      </c>
      <c r="I8333" s="20">
        <f t="shared" si="782"/>
        <v>1</v>
      </c>
      <c r="J8333" s="102">
        <f t="shared" si="783"/>
        <v>1.8752959354050887E-4</v>
      </c>
      <c r="K8333" s="102">
        <f t="shared" si="784"/>
        <v>1.1984253165932314E-3</v>
      </c>
      <c r="L8333" s="96">
        <f t="shared" si="785"/>
        <v>7.5249999999999996E-3</v>
      </c>
    </row>
    <row r="8334" spans="1:12" ht="13.95" customHeight="1" x14ac:dyDescent="0.3">
      <c r="A8334" s="94">
        <v>44165</v>
      </c>
      <c r="B8334" s="57" t="s">
        <v>234</v>
      </c>
      <c r="C8334" s="57" t="s">
        <v>119</v>
      </c>
      <c r="D8334" s="19" t="str">
        <f t="shared" si="780"/>
        <v>Cyclicals</v>
      </c>
      <c r="E8334" s="19" t="str">
        <f t="shared" si="781"/>
        <v>Cyclicals ex-WEG &amp; Embraer</v>
      </c>
      <c r="F8334" s="100">
        <v>6.4380000000000001E-3</v>
      </c>
      <c r="G8334" s="101">
        <v>39.131</v>
      </c>
      <c r="H8334" s="98">
        <v>0.16059999999999999</v>
      </c>
      <c r="I8334" s="20">
        <f t="shared" si="782"/>
        <v>1</v>
      </c>
      <c r="J8334" s="102">
        <f t="shared" si="783"/>
        <v>1.6452429020469704E-4</v>
      </c>
      <c r="K8334" s="102">
        <f t="shared" si="784"/>
        <v>1.0244351818474286E-3</v>
      </c>
      <c r="L8334" s="96">
        <f t="shared" si="785"/>
        <v>6.4380000000000001E-3</v>
      </c>
    </row>
    <row r="8335" spans="1:12" ht="13.95" customHeight="1" x14ac:dyDescent="0.3">
      <c r="A8335" s="94">
        <v>44196</v>
      </c>
      <c r="B8335" s="57" t="s">
        <v>234</v>
      </c>
      <c r="C8335" s="57" t="s">
        <v>119</v>
      </c>
      <c r="D8335" s="19" t="str">
        <f t="shared" si="780"/>
        <v>Cyclicals</v>
      </c>
      <c r="E8335" s="19" t="str">
        <f t="shared" si="781"/>
        <v>Cyclicals ex-WEG &amp; Embraer</v>
      </c>
      <c r="F8335" s="100">
        <v>6.1780000000000003E-3</v>
      </c>
      <c r="G8335" s="101">
        <v>40.826999999999998</v>
      </c>
      <c r="H8335" s="98">
        <v>0.14960000000000001</v>
      </c>
      <c r="I8335" s="20">
        <f t="shared" si="782"/>
        <v>1</v>
      </c>
      <c r="J8335" s="102">
        <f t="shared" si="783"/>
        <v>1.5132142944619984E-4</v>
      </c>
      <c r="K8335" s="102">
        <f t="shared" si="784"/>
        <v>1.0115068813248652E-3</v>
      </c>
      <c r="L8335" s="96">
        <f t="shared" si="785"/>
        <v>6.1780000000000003E-3</v>
      </c>
    </row>
    <row r="8336" spans="1:12" ht="13.95" customHeight="1" x14ac:dyDescent="0.3">
      <c r="A8336" s="94">
        <v>44227</v>
      </c>
      <c r="B8336" s="57" t="s">
        <v>234</v>
      </c>
      <c r="C8336" s="57" t="s">
        <v>119</v>
      </c>
      <c r="D8336" s="19" t="str">
        <f t="shared" si="780"/>
        <v>Cyclicals</v>
      </c>
      <c r="E8336" s="19" t="str">
        <f t="shared" si="781"/>
        <v>Cyclicals ex-WEG &amp; Embraer</v>
      </c>
      <c r="F8336" s="100">
        <v>6.45E-3</v>
      </c>
      <c r="G8336" s="101">
        <v>39.494999999999997</v>
      </c>
      <c r="H8336" s="98">
        <v>0.15160000000000001</v>
      </c>
      <c r="I8336" s="20">
        <f t="shared" si="782"/>
        <v>1</v>
      </c>
      <c r="J8336" s="102">
        <f t="shared" si="783"/>
        <v>1.6331181162172428E-4</v>
      </c>
      <c r="K8336" s="102">
        <f t="shared" si="784"/>
        <v>1.0772546940746983E-3</v>
      </c>
      <c r="L8336" s="96">
        <f t="shared" si="785"/>
        <v>6.45E-3</v>
      </c>
    </row>
    <row r="8337" spans="1:12" ht="13.95" customHeight="1" x14ac:dyDescent="0.3">
      <c r="A8337" s="94">
        <v>44255</v>
      </c>
      <c r="B8337" s="57" t="s">
        <v>234</v>
      </c>
      <c r="C8337" s="57" t="s">
        <v>119</v>
      </c>
      <c r="D8337" s="19" t="str">
        <f t="shared" si="780"/>
        <v>Cyclicals</v>
      </c>
      <c r="E8337" s="19" t="str">
        <f t="shared" si="781"/>
        <v>Cyclicals ex-WEG &amp; Embraer</v>
      </c>
      <c r="F8337" s="100">
        <v>7.4400000000000004E-3</v>
      </c>
      <c r="G8337" s="101">
        <v>42.177</v>
      </c>
      <c r="H8337" s="98">
        <v>0.1633</v>
      </c>
      <c r="I8337" s="20">
        <f t="shared" si="782"/>
        <v>1</v>
      </c>
      <c r="J8337" s="102">
        <f t="shared" si="783"/>
        <v>1.7639945942101148E-4</v>
      </c>
      <c r="K8337" s="102">
        <f t="shared" si="784"/>
        <v>1.0802171428108481E-3</v>
      </c>
      <c r="L8337" s="96">
        <f t="shared" si="785"/>
        <v>7.4400000000000004E-3</v>
      </c>
    </row>
    <row r="8338" spans="1:12" ht="13.95" customHeight="1" x14ac:dyDescent="0.3">
      <c r="A8338" s="94">
        <v>44286</v>
      </c>
      <c r="B8338" s="57" t="s">
        <v>234</v>
      </c>
      <c r="C8338" s="57" t="s">
        <v>119</v>
      </c>
      <c r="D8338" s="19" t="str">
        <f t="shared" si="780"/>
        <v>Cyclicals</v>
      </c>
      <c r="E8338" s="19" t="str">
        <f t="shared" si="781"/>
        <v>Cyclicals ex-WEG &amp; Embraer</v>
      </c>
      <c r="F8338" s="100">
        <v>6.5200000000000006E-3</v>
      </c>
      <c r="G8338" s="101">
        <v>39.057000000000002</v>
      </c>
      <c r="H8338" s="98">
        <v>0.17166000000000001</v>
      </c>
      <c r="I8338" s="20">
        <f t="shared" si="782"/>
        <v>1</v>
      </c>
      <c r="J8338" s="102">
        <f t="shared" si="783"/>
        <v>1.6693550451903628E-4</v>
      </c>
      <c r="K8338" s="102">
        <f t="shared" si="784"/>
        <v>9.7247759827004702E-4</v>
      </c>
      <c r="L8338" s="96">
        <f t="shared" si="785"/>
        <v>6.5200000000000006E-3</v>
      </c>
    </row>
    <row r="8339" spans="1:12" ht="13.95" customHeight="1" x14ac:dyDescent="0.3">
      <c r="A8339" s="94">
        <v>44316</v>
      </c>
      <c r="B8339" s="57" t="s">
        <v>234</v>
      </c>
      <c r="C8339" s="57" t="s">
        <v>119</v>
      </c>
      <c r="D8339" s="19" t="str">
        <f t="shared" si="780"/>
        <v>Cyclicals</v>
      </c>
      <c r="E8339" s="19" t="str">
        <f t="shared" si="781"/>
        <v>Cyclicals ex-WEG &amp; Embraer</v>
      </c>
      <c r="F8339" s="100">
        <v>6.9399999999999991E-3</v>
      </c>
      <c r="G8339" s="101">
        <v>40.921999999999997</v>
      </c>
      <c r="H8339" s="98">
        <v>0.17180000000000001</v>
      </c>
      <c r="I8339" s="20">
        <f t="shared" si="782"/>
        <v>1</v>
      </c>
      <c r="J8339" s="102">
        <f t="shared" si="783"/>
        <v>1.6959092908459995E-4</v>
      </c>
      <c r="K8339" s="102">
        <f t="shared" si="784"/>
        <v>9.8714161283236295E-4</v>
      </c>
      <c r="L8339" s="96">
        <f t="shared" si="785"/>
        <v>6.9399999999999991E-3</v>
      </c>
    </row>
    <row r="8340" spans="1:12" ht="13.95" customHeight="1" x14ac:dyDescent="0.3">
      <c r="A8340" s="94">
        <v>44347</v>
      </c>
      <c r="B8340" s="57" t="s">
        <v>234</v>
      </c>
      <c r="C8340" s="57" t="s">
        <v>119</v>
      </c>
      <c r="D8340" s="19" t="str">
        <f t="shared" si="780"/>
        <v>Cyclicals</v>
      </c>
      <c r="E8340" s="19" t="str">
        <f t="shared" si="781"/>
        <v>Cyclicals ex-WEG &amp; Embraer</v>
      </c>
      <c r="F8340" s="100">
        <v>7.2399999999999999E-3</v>
      </c>
      <c r="G8340" s="101">
        <v>47.725999999999999</v>
      </c>
      <c r="H8340" s="98">
        <v>0.14369000000000001</v>
      </c>
      <c r="I8340" s="20">
        <f t="shared" si="782"/>
        <v>1</v>
      </c>
      <c r="J8340" s="102">
        <f t="shared" si="783"/>
        <v>1.5169928340946236E-4</v>
      </c>
      <c r="K8340" s="102">
        <f t="shared" si="784"/>
        <v>1.0557400195522469E-3</v>
      </c>
      <c r="L8340" s="96">
        <f t="shared" si="785"/>
        <v>7.2399999999999999E-3</v>
      </c>
    </row>
    <row r="8341" spans="1:12" ht="13.95" customHeight="1" x14ac:dyDescent="0.3">
      <c r="A8341" s="94">
        <v>44377</v>
      </c>
      <c r="B8341" s="57" t="s">
        <v>234</v>
      </c>
      <c r="C8341" s="57" t="s">
        <v>119</v>
      </c>
      <c r="D8341" s="19" t="str">
        <f t="shared" si="780"/>
        <v>Cyclicals</v>
      </c>
      <c r="E8341" s="19" t="str">
        <f t="shared" si="781"/>
        <v>Cyclicals ex-WEG &amp; Embraer</v>
      </c>
      <c r="F8341" s="100">
        <v>7.8799999999999999E-3</v>
      </c>
      <c r="G8341" s="101">
        <v>50.616999999999997</v>
      </c>
      <c r="H8341" s="98">
        <v>0.14596999999999999</v>
      </c>
      <c r="I8341" s="20">
        <f t="shared" si="782"/>
        <v>1</v>
      </c>
      <c r="J8341" s="102">
        <f t="shared" si="783"/>
        <v>1.5567892210127034E-4</v>
      </c>
      <c r="K8341" s="102">
        <f t="shared" si="784"/>
        <v>1.0665131335292892E-3</v>
      </c>
      <c r="L8341" s="96">
        <f t="shared" si="785"/>
        <v>7.8799999999999999E-3</v>
      </c>
    </row>
    <row r="8342" spans="1:12" ht="13.95" customHeight="1" x14ac:dyDescent="0.3">
      <c r="A8342" s="94">
        <v>44408</v>
      </c>
      <c r="B8342" s="57" t="s">
        <v>234</v>
      </c>
      <c r="C8342" s="57" t="s">
        <v>119</v>
      </c>
      <c r="D8342" s="19" t="str">
        <f t="shared" si="780"/>
        <v>Cyclicals</v>
      </c>
      <c r="E8342" s="19" t="str">
        <f t="shared" si="781"/>
        <v>Cyclicals ex-WEG &amp; Embraer</v>
      </c>
      <c r="F8342" s="100">
        <v>7.6899999999999998E-3</v>
      </c>
      <c r="G8342" s="101">
        <v>43.773000000000003</v>
      </c>
      <c r="H8342" s="98">
        <v>0.17188000000000001</v>
      </c>
      <c r="I8342" s="20">
        <f t="shared" si="782"/>
        <v>1</v>
      </c>
      <c r="J8342" s="102">
        <f t="shared" si="783"/>
        <v>1.7567907157380118E-4</v>
      </c>
      <c r="K8342" s="102">
        <f t="shared" si="784"/>
        <v>1.0221030461589548E-3</v>
      </c>
      <c r="L8342" s="96">
        <f t="shared" si="785"/>
        <v>7.6899999999999998E-3</v>
      </c>
    </row>
    <row r="8343" spans="1:12" ht="13.95" customHeight="1" x14ac:dyDescent="0.3">
      <c r="A8343" s="94">
        <v>44439</v>
      </c>
      <c r="B8343" s="57" t="s">
        <v>234</v>
      </c>
      <c r="C8343" s="57" t="s">
        <v>119</v>
      </c>
      <c r="D8343" s="19" t="str">
        <f t="shared" si="780"/>
        <v>Cyclicals</v>
      </c>
      <c r="E8343" s="19" t="str">
        <f t="shared" si="781"/>
        <v>Cyclicals ex-WEG &amp; Embraer</v>
      </c>
      <c r="F8343" s="100">
        <v>8.8999999999999999E-3</v>
      </c>
      <c r="G8343" s="101">
        <v>49.591999999999999</v>
      </c>
      <c r="H8343" s="98">
        <v>0.12883</v>
      </c>
      <c r="I8343" s="20">
        <f t="shared" si="782"/>
        <v>1</v>
      </c>
      <c r="J8343" s="102">
        <f t="shared" si="783"/>
        <v>1.7946442974673335E-4</v>
      </c>
      <c r="K8343" s="102">
        <f t="shared" si="784"/>
        <v>1.3930329096230175E-3</v>
      </c>
      <c r="L8343" s="96">
        <f t="shared" si="785"/>
        <v>8.8999999999999999E-3</v>
      </c>
    </row>
    <row r="8344" spans="1:12" ht="13.95" customHeight="1" x14ac:dyDescent="0.3">
      <c r="A8344" s="94">
        <v>44469</v>
      </c>
      <c r="B8344" s="57" t="s">
        <v>234</v>
      </c>
      <c r="C8344" s="57" t="s">
        <v>119</v>
      </c>
      <c r="D8344" s="19" t="str">
        <f t="shared" si="780"/>
        <v>Cyclicals</v>
      </c>
      <c r="E8344" s="19" t="str">
        <f t="shared" si="781"/>
        <v>Cyclicals ex-WEG &amp; Embraer</v>
      </c>
      <c r="F8344" s="100">
        <v>8.0499999999999999E-3</v>
      </c>
      <c r="G8344" s="101">
        <v>42.103999999999999</v>
      </c>
      <c r="H8344" s="98">
        <v>0.16489999999999999</v>
      </c>
      <c r="I8344" s="20">
        <f t="shared" si="782"/>
        <v>1</v>
      </c>
      <c r="J8344" s="102">
        <f t="shared" si="783"/>
        <v>1.9119323579707391E-4</v>
      </c>
      <c r="K8344" s="102">
        <f t="shared" si="784"/>
        <v>1.1594495803339837E-3</v>
      </c>
      <c r="L8344" s="96">
        <f t="shared" si="785"/>
        <v>8.0499999999999999E-3</v>
      </c>
    </row>
    <row r="8345" spans="1:12" ht="13.95" customHeight="1" x14ac:dyDescent="0.3">
      <c r="A8345" s="94">
        <v>44500</v>
      </c>
      <c r="B8345" s="57" t="s">
        <v>234</v>
      </c>
      <c r="C8345" s="57" t="s">
        <v>119</v>
      </c>
      <c r="D8345" s="19" t="str">
        <f t="shared" si="780"/>
        <v>Cyclicals</v>
      </c>
      <c r="E8345" s="19" t="str">
        <f t="shared" si="781"/>
        <v>Cyclicals ex-WEG &amp; Embraer</v>
      </c>
      <c r="F8345" s="100">
        <v>8.5799999999999991E-3</v>
      </c>
      <c r="G8345" s="101">
        <v>37.482999999999997</v>
      </c>
      <c r="H8345" s="98">
        <v>0.16735</v>
      </c>
      <c r="I8345" s="20">
        <f t="shared" si="782"/>
        <v>1</v>
      </c>
      <c r="J8345" s="102">
        <f t="shared" si="783"/>
        <v>2.2890376970893472E-4</v>
      </c>
      <c r="K8345" s="102">
        <f t="shared" si="784"/>
        <v>1.3678145784818327E-3</v>
      </c>
      <c r="L8345" s="96">
        <f t="shared" si="785"/>
        <v>8.5799999999999991E-3</v>
      </c>
    </row>
    <row r="8346" spans="1:12" ht="13.95" customHeight="1" x14ac:dyDescent="0.3">
      <c r="A8346" s="94">
        <v>44530</v>
      </c>
      <c r="B8346" s="57" t="s">
        <v>234</v>
      </c>
      <c r="C8346" s="57" t="s">
        <v>119</v>
      </c>
      <c r="D8346" s="19" t="str">
        <f t="shared" si="780"/>
        <v>Cyclicals</v>
      </c>
      <c r="E8346" s="19" t="str">
        <f t="shared" si="781"/>
        <v>Cyclicals ex-WEG &amp; Embraer</v>
      </c>
      <c r="F8346" s="100">
        <v>8.4499999999999992E-3</v>
      </c>
      <c r="G8346" s="101">
        <v>35.738</v>
      </c>
      <c r="H8346" s="98">
        <v>0.16728000000000001</v>
      </c>
      <c r="I8346" s="20">
        <f t="shared" si="782"/>
        <v>1</v>
      </c>
      <c r="J8346" s="102">
        <f t="shared" si="783"/>
        <v>2.3644300184677371E-4</v>
      </c>
      <c r="K8346" s="102">
        <f t="shared" si="784"/>
        <v>1.4134564911930517E-3</v>
      </c>
      <c r="L8346" s="96">
        <f t="shared" si="785"/>
        <v>8.4499999999999992E-3</v>
      </c>
    </row>
    <row r="8347" spans="1:12" ht="13.95" customHeight="1" x14ac:dyDescent="0.3">
      <c r="A8347" s="94">
        <v>44561</v>
      </c>
      <c r="B8347" s="57" t="s">
        <v>234</v>
      </c>
      <c r="C8347" s="57" t="s">
        <v>119</v>
      </c>
      <c r="D8347" s="19" t="str">
        <f t="shared" si="780"/>
        <v>Cyclicals</v>
      </c>
      <c r="E8347" s="19" t="str">
        <f t="shared" si="781"/>
        <v>Cyclicals ex-WEG &amp; Embraer</v>
      </c>
      <c r="F8347" s="100">
        <v>7.4599999999999996E-3</v>
      </c>
      <c r="G8347" s="101">
        <v>34.462000000000003</v>
      </c>
      <c r="H8347" s="98">
        <v>0.13161</v>
      </c>
      <c r="I8347" s="20">
        <f t="shared" si="782"/>
        <v>1</v>
      </c>
      <c r="J8347" s="102">
        <f t="shared" si="783"/>
        <v>2.1647031512970805E-4</v>
      </c>
      <c r="K8347" s="102">
        <f t="shared" si="784"/>
        <v>1.6447862254365781E-3</v>
      </c>
      <c r="L8347" s="96">
        <f t="shared" si="785"/>
        <v>7.4599999999999996E-3</v>
      </c>
    </row>
    <row r="8348" spans="1:12" ht="13.95" customHeight="1" x14ac:dyDescent="0.3">
      <c r="A8348" s="94">
        <v>44592</v>
      </c>
      <c r="B8348" s="57" t="s">
        <v>234</v>
      </c>
      <c r="C8348" s="57" t="s">
        <v>119</v>
      </c>
      <c r="D8348" s="19" t="str">
        <f t="shared" si="780"/>
        <v>Cyclicals</v>
      </c>
      <c r="E8348" s="19" t="str">
        <f t="shared" si="781"/>
        <v>Cyclicals ex-WEG &amp; Embraer</v>
      </c>
      <c r="F8348" s="100">
        <v>7.0799999999999986E-3</v>
      </c>
      <c r="G8348" s="101">
        <v>33.588999999999999</v>
      </c>
      <c r="H8348" s="98">
        <v>0.13247999999999999</v>
      </c>
      <c r="I8348" s="20">
        <f t="shared" si="782"/>
        <v>1</v>
      </c>
      <c r="J8348" s="102">
        <f t="shared" si="783"/>
        <v>2.107832921492155E-4</v>
      </c>
      <c r="K8348" s="102">
        <f t="shared" si="784"/>
        <v>1.5910574588557935E-3</v>
      </c>
      <c r="L8348" s="96">
        <f t="shared" si="785"/>
        <v>7.0799999999999986E-3</v>
      </c>
    </row>
    <row r="8349" spans="1:12" ht="13.95" customHeight="1" x14ac:dyDescent="0.3">
      <c r="A8349" s="94">
        <v>44620</v>
      </c>
      <c r="B8349" s="57" t="s">
        <v>234</v>
      </c>
      <c r="C8349" s="57" t="s">
        <v>119</v>
      </c>
      <c r="D8349" s="19" t="str">
        <f t="shared" si="780"/>
        <v>Cyclicals</v>
      </c>
      <c r="E8349" s="19" t="str">
        <f t="shared" si="781"/>
        <v>Cyclicals ex-WEG &amp; Embraer</v>
      </c>
      <c r="F8349" s="100">
        <v>7.9699999999999997E-3</v>
      </c>
      <c r="G8349" s="101">
        <v>36.264000000000003</v>
      </c>
      <c r="H8349" s="98">
        <v>0.12091</v>
      </c>
      <c r="I8349" s="20">
        <f t="shared" si="782"/>
        <v>1</v>
      </c>
      <c r="J8349" s="102">
        <f t="shared" si="783"/>
        <v>2.1977718949922785E-4</v>
      </c>
      <c r="K8349" s="102">
        <f t="shared" si="784"/>
        <v>1.817692411704804E-3</v>
      </c>
      <c r="L8349" s="96">
        <f t="shared" si="785"/>
        <v>7.9699999999999997E-3</v>
      </c>
    </row>
    <row r="8350" spans="1:12" ht="13.95" customHeight="1" x14ac:dyDescent="0.3">
      <c r="A8350" s="94">
        <v>44651</v>
      </c>
      <c r="B8350" s="57" t="s">
        <v>234</v>
      </c>
      <c r="C8350" s="57" t="s">
        <v>119</v>
      </c>
      <c r="D8350" s="19" t="str">
        <f t="shared" si="780"/>
        <v>Cyclicals</v>
      </c>
      <c r="E8350" s="19" t="str">
        <f t="shared" si="781"/>
        <v>Cyclicals ex-WEG &amp; Embraer</v>
      </c>
      <c r="F8350" s="100">
        <v>8.3400000000000002E-3</v>
      </c>
      <c r="G8350" s="101">
        <v>38.164999999999999</v>
      </c>
      <c r="H8350" s="98">
        <v>0.12683</v>
      </c>
      <c r="I8350" s="20">
        <f t="shared" si="782"/>
        <v>1</v>
      </c>
      <c r="J8350" s="102">
        <f t="shared" si="783"/>
        <v>2.185248264116337E-4</v>
      </c>
      <c r="K8350" s="102">
        <f t="shared" si="784"/>
        <v>1.7229742680094119E-3</v>
      </c>
      <c r="L8350" s="96">
        <f t="shared" si="785"/>
        <v>8.3400000000000002E-3</v>
      </c>
    </row>
    <row r="8351" spans="1:12" ht="13.95" customHeight="1" x14ac:dyDescent="0.3">
      <c r="A8351" s="94">
        <v>44681</v>
      </c>
      <c r="B8351" s="57" t="s">
        <v>234</v>
      </c>
      <c r="C8351" s="57" t="s">
        <v>119</v>
      </c>
      <c r="D8351" s="19" t="str">
        <f t="shared" si="780"/>
        <v>Cyclicals</v>
      </c>
      <c r="E8351" s="19" t="str">
        <f t="shared" si="781"/>
        <v>Cyclicals ex-WEG &amp; Embraer</v>
      </c>
      <c r="F8351" s="100">
        <v>8.2500000000000004E-3</v>
      </c>
      <c r="G8351" s="101">
        <v>31.518999999999998</v>
      </c>
      <c r="H8351" s="98">
        <v>0.12712999999999999</v>
      </c>
      <c r="I8351" s="20">
        <f t="shared" si="782"/>
        <v>1</v>
      </c>
      <c r="J8351" s="102">
        <f t="shared" si="783"/>
        <v>2.6174688283257721E-4</v>
      </c>
      <c r="K8351" s="102">
        <f t="shared" si="784"/>
        <v>2.0588915506377504E-3</v>
      </c>
      <c r="L8351" s="96">
        <f t="shared" si="785"/>
        <v>8.2500000000000004E-3</v>
      </c>
    </row>
    <row r="8352" spans="1:12" ht="13.95" customHeight="1" x14ac:dyDescent="0.3">
      <c r="A8352" s="94">
        <v>44712</v>
      </c>
      <c r="B8352" s="57" t="s">
        <v>234</v>
      </c>
      <c r="C8352" s="57" t="s">
        <v>119</v>
      </c>
      <c r="D8352" s="19" t="str">
        <f t="shared" si="780"/>
        <v>Cyclicals</v>
      </c>
      <c r="E8352" s="19" t="str">
        <f t="shared" si="781"/>
        <v>Cyclicals ex-WEG &amp; Embraer</v>
      </c>
      <c r="F8352" s="100">
        <v>7.2099999999999994E-3</v>
      </c>
      <c r="G8352" s="101">
        <v>26.692</v>
      </c>
      <c r="H8352" s="98">
        <v>0.12432</v>
      </c>
      <c r="I8352" s="20">
        <f t="shared" si="782"/>
        <v>1</v>
      </c>
      <c r="J8352" s="102">
        <f t="shared" si="783"/>
        <v>2.7011838753184474E-4</v>
      </c>
      <c r="K8352" s="102">
        <f t="shared" si="784"/>
        <v>2.1727669524762286E-3</v>
      </c>
      <c r="L8352" s="96">
        <f t="shared" si="785"/>
        <v>7.2099999999999994E-3</v>
      </c>
    </row>
    <row r="8353" spans="1:12" ht="13.95" customHeight="1" x14ac:dyDescent="0.3">
      <c r="A8353" s="94">
        <v>44742</v>
      </c>
      <c r="B8353" s="57" t="s">
        <v>234</v>
      </c>
      <c r="C8353" s="57" t="s">
        <v>119</v>
      </c>
      <c r="D8353" s="19" t="str">
        <f t="shared" si="780"/>
        <v>Cyclicals</v>
      </c>
      <c r="E8353" s="19" t="str">
        <f t="shared" si="781"/>
        <v>Cyclicals ex-WEG &amp; Embraer</v>
      </c>
      <c r="F8353" s="100">
        <v>6.6100000000000004E-3</v>
      </c>
      <c r="G8353" s="101">
        <v>21.236000000000001</v>
      </c>
      <c r="H8353" s="98">
        <v>0.12595000000000001</v>
      </c>
      <c r="I8353" s="20">
        <f t="shared" si="782"/>
        <v>1</v>
      </c>
      <c r="J8353" s="102">
        <f t="shared" si="783"/>
        <v>3.1126389150499151E-4</v>
      </c>
      <c r="K8353" s="102">
        <f t="shared" si="784"/>
        <v>2.4713290314012822E-3</v>
      </c>
      <c r="L8353" s="96">
        <f t="shared" si="785"/>
        <v>6.6100000000000004E-3</v>
      </c>
    </row>
    <row r="8354" spans="1:12" ht="13.95" customHeight="1" x14ac:dyDescent="0.3">
      <c r="A8354" s="94">
        <v>44773</v>
      </c>
      <c r="B8354" s="57" t="s">
        <v>234</v>
      </c>
      <c r="C8354" s="57" t="s">
        <v>119</v>
      </c>
      <c r="D8354" s="19" t="str">
        <f t="shared" si="780"/>
        <v>Cyclicals</v>
      </c>
      <c r="E8354" s="19" t="str">
        <f t="shared" si="781"/>
        <v>Cyclicals ex-WEG &amp; Embraer</v>
      </c>
      <c r="F8354" s="100">
        <v>7.1399999999999996E-3</v>
      </c>
      <c r="G8354" s="101">
        <v>24.34</v>
      </c>
      <c r="H8354" s="98">
        <v>0.13017000000000001</v>
      </c>
      <c r="I8354" s="20">
        <f t="shared" si="782"/>
        <v>1</v>
      </c>
      <c r="J8354" s="102">
        <f t="shared" si="783"/>
        <v>2.9334428923582579E-4</v>
      </c>
      <c r="K8354" s="102">
        <f t="shared" si="784"/>
        <v>2.253547585740384E-3</v>
      </c>
      <c r="L8354" s="96">
        <f t="shared" si="785"/>
        <v>7.1399999999999996E-3</v>
      </c>
    </row>
    <row r="8355" spans="1:12" ht="13.95" customHeight="1" x14ac:dyDescent="0.3">
      <c r="A8355" s="94">
        <v>44804</v>
      </c>
      <c r="B8355" s="57" t="s">
        <v>234</v>
      </c>
      <c r="C8355" s="57" t="s">
        <v>119</v>
      </c>
      <c r="D8355" s="19" t="str">
        <f t="shared" si="780"/>
        <v>Cyclicals</v>
      </c>
      <c r="E8355" s="19" t="str">
        <f t="shared" si="781"/>
        <v>Cyclicals ex-WEG &amp; Embraer</v>
      </c>
      <c r="F8355" s="100">
        <v>7.5300000000000002E-3</v>
      </c>
      <c r="G8355" s="101">
        <v>25.876000000000001</v>
      </c>
      <c r="H8355" s="98">
        <v>0.13164999999999999</v>
      </c>
      <c r="I8355" s="20">
        <f t="shared" si="782"/>
        <v>1</v>
      </c>
      <c r="J8355" s="102">
        <f t="shared" si="783"/>
        <v>2.9100324625135261E-4</v>
      </c>
      <c r="K8355" s="102">
        <f t="shared" si="784"/>
        <v>2.2104310387493554E-3</v>
      </c>
      <c r="L8355" s="96">
        <f t="shared" si="785"/>
        <v>7.5300000000000002E-3</v>
      </c>
    </row>
    <row r="8356" spans="1:12" ht="13.95" customHeight="1" x14ac:dyDescent="0.3">
      <c r="A8356" s="94">
        <v>44834</v>
      </c>
      <c r="B8356" s="57" t="s">
        <v>234</v>
      </c>
      <c r="C8356" s="57" t="s">
        <v>119</v>
      </c>
      <c r="D8356" s="19" t="str">
        <f t="shared" si="780"/>
        <v>Cyclicals</v>
      </c>
      <c r="E8356" s="19" t="str">
        <f t="shared" si="781"/>
        <v>Cyclicals ex-WEG &amp; Embraer</v>
      </c>
      <c r="F8356" s="100">
        <v>7.3600000000000002E-3</v>
      </c>
      <c r="G8356" s="101">
        <v>25.706</v>
      </c>
      <c r="H8356" s="98">
        <v>0.13385</v>
      </c>
      <c r="I8356" s="20">
        <f t="shared" si="782"/>
        <v>1</v>
      </c>
      <c r="J8356" s="102">
        <f t="shared" si="783"/>
        <v>2.8631447910993545E-4</v>
      </c>
      <c r="K8356" s="102">
        <f t="shared" si="784"/>
        <v>2.1390696982438212E-3</v>
      </c>
      <c r="L8356" s="96">
        <f t="shared" si="785"/>
        <v>7.3600000000000002E-3</v>
      </c>
    </row>
    <row r="8357" spans="1:12" ht="13.95" customHeight="1" x14ac:dyDescent="0.3">
      <c r="A8357" s="94">
        <v>44865</v>
      </c>
      <c r="B8357" s="57" t="s">
        <v>234</v>
      </c>
      <c r="C8357" s="57" t="s">
        <v>119</v>
      </c>
      <c r="D8357" s="19" t="str">
        <f t="shared" si="780"/>
        <v>Cyclicals</v>
      </c>
      <c r="E8357" s="19" t="str">
        <f t="shared" si="781"/>
        <v>Cyclicals ex-WEG &amp; Embraer</v>
      </c>
      <c r="F8357" s="100">
        <v>7.8799999999999999E-3</v>
      </c>
      <c r="G8357" s="101">
        <v>28.146000000000001</v>
      </c>
      <c r="H8357" s="98">
        <v>0.13711000000000001</v>
      </c>
      <c r="I8357" s="20">
        <f t="shared" si="782"/>
        <v>1</v>
      </c>
      <c r="J8357" s="102">
        <f t="shared" si="783"/>
        <v>2.7996873445605057E-4</v>
      </c>
      <c r="K8357" s="102">
        <f t="shared" si="784"/>
        <v>2.0419279006348959E-3</v>
      </c>
      <c r="L8357" s="96">
        <f t="shared" si="785"/>
        <v>7.8799999999999999E-3</v>
      </c>
    </row>
    <row r="8358" spans="1:12" ht="13.95" customHeight="1" x14ac:dyDescent="0.3">
      <c r="A8358" s="94">
        <v>44895</v>
      </c>
      <c r="B8358" s="57" t="s">
        <v>234</v>
      </c>
      <c r="C8358" s="57" t="s">
        <v>119</v>
      </c>
      <c r="D8358" s="19" t="str">
        <f t="shared" si="780"/>
        <v>Cyclicals</v>
      </c>
      <c r="E8358" s="19" t="str">
        <f t="shared" si="781"/>
        <v>Cyclicals ex-WEG &amp; Embraer</v>
      </c>
      <c r="F8358" s="100">
        <v>7.6899999999999998E-3</v>
      </c>
      <c r="G8358" s="101">
        <v>25.838999999999999</v>
      </c>
      <c r="H8358" s="98">
        <v>0.13941999999999999</v>
      </c>
      <c r="I8358" s="20">
        <f t="shared" si="782"/>
        <v>1</v>
      </c>
      <c r="J8358" s="102">
        <f t="shared" si="783"/>
        <v>2.9761213669259647E-4</v>
      </c>
      <c r="K8358" s="102">
        <f t="shared" si="784"/>
        <v>2.1346445036049097E-3</v>
      </c>
      <c r="L8358" s="96">
        <f t="shared" si="785"/>
        <v>7.6899999999999998E-3</v>
      </c>
    </row>
    <row r="8359" spans="1:12" ht="13.95" customHeight="1" x14ac:dyDescent="0.3">
      <c r="A8359" s="94">
        <v>44926</v>
      </c>
      <c r="B8359" s="57" t="s">
        <v>234</v>
      </c>
      <c r="C8359" s="57" t="s">
        <v>119</v>
      </c>
      <c r="D8359" s="19" t="str">
        <f t="shared" si="780"/>
        <v>Cyclicals</v>
      </c>
      <c r="E8359" s="19" t="str">
        <f t="shared" si="781"/>
        <v>Cyclicals ex-WEG &amp; Embraer</v>
      </c>
      <c r="F8359" s="100">
        <v>7.3499999999999998E-3</v>
      </c>
      <c r="G8359" s="101">
        <v>22.356000000000002</v>
      </c>
      <c r="H8359" s="98">
        <v>0.14176</v>
      </c>
      <c r="I8359" s="20">
        <f t="shared" si="782"/>
        <v>1</v>
      </c>
      <c r="J8359" s="102">
        <f t="shared" si="783"/>
        <v>3.287707997852925E-4</v>
      </c>
      <c r="K8359" s="102">
        <f t="shared" si="784"/>
        <v>2.3192071090948965E-3</v>
      </c>
      <c r="L8359" s="96">
        <f t="shared" si="785"/>
        <v>7.3499999999999998E-3</v>
      </c>
    </row>
    <row r="8360" spans="1:12" ht="13.95" customHeight="1" x14ac:dyDescent="0.3">
      <c r="A8360" s="94">
        <v>44957</v>
      </c>
      <c r="B8360" s="57" t="s">
        <v>234</v>
      </c>
      <c r="C8360" s="57" t="s">
        <v>119</v>
      </c>
      <c r="D8360" s="19" t="str">
        <f t="shared" si="780"/>
        <v>Cyclicals</v>
      </c>
      <c r="E8360" s="19" t="str">
        <f t="shared" si="781"/>
        <v>Cyclicals ex-WEG &amp; Embraer</v>
      </c>
      <c r="F8360" s="100">
        <v>7.8100000000000001E-3</v>
      </c>
      <c r="G8360" s="101">
        <v>24.091000000000001</v>
      </c>
      <c r="H8360" s="98">
        <v>0.14355999999999999</v>
      </c>
      <c r="I8360" s="20">
        <f t="shared" si="782"/>
        <v>1</v>
      </c>
      <c r="J8360" s="102">
        <f t="shared" si="783"/>
        <v>3.2418745589639283E-4</v>
      </c>
      <c r="K8360" s="102">
        <f t="shared" si="784"/>
        <v>2.2582018382306551E-3</v>
      </c>
      <c r="L8360" s="96">
        <f t="shared" si="785"/>
        <v>7.8100000000000001E-3</v>
      </c>
    </row>
    <row r="8361" spans="1:12" ht="13.95" customHeight="1" x14ac:dyDescent="0.3">
      <c r="A8361" s="94">
        <v>44985</v>
      </c>
      <c r="B8361" s="57" t="s">
        <v>234</v>
      </c>
      <c r="C8361" s="57" t="s">
        <v>119</v>
      </c>
      <c r="D8361" s="19" t="str">
        <f t="shared" si="780"/>
        <v>Cyclicals</v>
      </c>
      <c r="E8361" s="19" t="str">
        <f t="shared" si="781"/>
        <v>Cyclicals ex-WEG &amp; Embraer</v>
      </c>
      <c r="F8361" s="100">
        <v>7.6800000000000002E-3</v>
      </c>
      <c r="G8361" s="101">
        <v>21.690999999999999</v>
      </c>
      <c r="H8361" s="98">
        <v>0.14519000000000001</v>
      </c>
      <c r="I8361" s="20">
        <f t="shared" si="782"/>
        <v>1</v>
      </c>
      <c r="J8361" s="102">
        <f t="shared" si="783"/>
        <v>3.5406389746899636E-4</v>
      </c>
      <c r="K8361" s="102">
        <f t="shared" si="784"/>
        <v>2.4386245434878185E-3</v>
      </c>
      <c r="L8361" s="96">
        <f t="shared" si="785"/>
        <v>7.6800000000000002E-3</v>
      </c>
    </row>
    <row r="8362" spans="1:12" ht="13.95" customHeight="1" x14ac:dyDescent="0.3">
      <c r="A8362" s="94">
        <v>45016</v>
      </c>
      <c r="B8362" s="57" t="s">
        <v>234</v>
      </c>
      <c r="C8362" s="57" t="s">
        <v>119</v>
      </c>
      <c r="D8362" s="19" t="str">
        <f t="shared" si="780"/>
        <v>Cyclicals</v>
      </c>
      <c r="E8362" s="19" t="str">
        <f t="shared" si="781"/>
        <v>Cyclicals ex-WEG &amp; Embraer</v>
      </c>
      <c r="F8362" s="100">
        <v>8.1899999999999994E-3</v>
      </c>
      <c r="G8362" s="101">
        <v>22.265000000000001</v>
      </c>
      <c r="H8362" s="98">
        <v>0.14921000000000001</v>
      </c>
      <c r="I8362" s="20">
        <f t="shared" si="782"/>
        <v>1</v>
      </c>
      <c r="J8362" s="102">
        <f t="shared" si="783"/>
        <v>3.678419043341567E-4</v>
      </c>
      <c r="K8362" s="102">
        <f t="shared" si="784"/>
        <v>2.4652630811216182E-3</v>
      </c>
      <c r="L8362" s="96">
        <f t="shared" si="785"/>
        <v>8.1899999999999994E-3</v>
      </c>
    </row>
    <row r="8363" spans="1:12" ht="13.95" customHeight="1" x14ac:dyDescent="0.3">
      <c r="A8363" s="94">
        <v>45046</v>
      </c>
      <c r="B8363" s="57" t="s">
        <v>234</v>
      </c>
      <c r="C8363" s="57" t="s">
        <v>119</v>
      </c>
      <c r="D8363" s="19" t="str">
        <f t="shared" si="780"/>
        <v>Cyclicals</v>
      </c>
      <c r="E8363" s="19" t="str">
        <f t="shared" si="781"/>
        <v>Cyclicals ex-WEG &amp; Embraer</v>
      </c>
      <c r="F8363" s="100">
        <v>7.1799999999999998E-3</v>
      </c>
      <c r="G8363" s="101">
        <v>20.562999999999999</v>
      </c>
      <c r="H8363" s="98">
        <v>0.15201000000000001</v>
      </c>
      <c r="I8363" s="20">
        <f t="shared" si="782"/>
        <v>1</v>
      </c>
      <c r="J8363" s="102">
        <f t="shared" si="783"/>
        <v>3.4917084083061812E-4</v>
      </c>
      <c r="K8363" s="102">
        <f t="shared" si="784"/>
        <v>2.2970254643156249E-3</v>
      </c>
      <c r="L8363" s="96">
        <f t="shared" si="785"/>
        <v>7.1799999999999998E-3</v>
      </c>
    </row>
    <row r="8364" spans="1:12" ht="13.95" customHeight="1" x14ac:dyDescent="0.3">
      <c r="A8364" s="94">
        <v>45077</v>
      </c>
      <c r="B8364" s="57" t="s">
        <v>234</v>
      </c>
      <c r="C8364" s="57" t="s">
        <v>119</v>
      </c>
      <c r="D8364" s="19" t="str">
        <f t="shared" si="780"/>
        <v>Cyclicals</v>
      </c>
      <c r="E8364" s="19" t="str">
        <f t="shared" si="781"/>
        <v>Cyclicals ex-WEG &amp; Embraer</v>
      </c>
      <c r="F8364" s="100">
        <v>7.77E-3</v>
      </c>
      <c r="G8364" s="101">
        <v>22.780999999999999</v>
      </c>
      <c r="H8364" s="98">
        <v>0.14799000000000001</v>
      </c>
      <c r="I8364" s="20">
        <f t="shared" si="782"/>
        <v>1</v>
      </c>
      <c r="J8364" s="102">
        <f t="shared" si="783"/>
        <v>3.4107370176901806E-4</v>
      </c>
      <c r="K8364" s="102">
        <f t="shared" si="784"/>
        <v>2.3047077624773161E-3</v>
      </c>
      <c r="L8364" s="96">
        <f t="shared" si="785"/>
        <v>7.77E-3</v>
      </c>
    </row>
    <row r="8365" spans="1:12" ht="13.95" customHeight="1" x14ac:dyDescent="0.3">
      <c r="A8365" s="94">
        <v>45107</v>
      </c>
      <c r="B8365" s="57" t="s">
        <v>234</v>
      </c>
      <c r="C8365" s="57" t="s">
        <v>119</v>
      </c>
      <c r="D8365" s="19" t="str">
        <f t="shared" si="780"/>
        <v>Cyclicals</v>
      </c>
      <c r="E8365" s="19" t="str">
        <f t="shared" si="781"/>
        <v>Cyclicals ex-WEG &amp; Embraer</v>
      </c>
      <c r="F8365" s="100">
        <v>7.4999999999999997E-3</v>
      </c>
      <c r="G8365" s="101">
        <v>24.109000000000002</v>
      </c>
      <c r="H8365" s="98">
        <v>0.14548</v>
      </c>
      <c r="I8365" s="20">
        <f t="shared" si="782"/>
        <v>1</v>
      </c>
      <c r="J8365" s="102">
        <f t="shared" si="783"/>
        <v>3.1108714587913222E-4</v>
      </c>
      <c r="K8365" s="102">
        <f t="shared" si="784"/>
        <v>2.1383499166836143E-3</v>
      </c>
      <c r="L8365" s="96">
        <f t="shared" si="785"/>
        <v>7.4999999999999997E-3</v>
      </c>
    </row>
    <row r="8366" spans="1:12" ht="13.95" customHeight="1" x14ac:dyDescent="0.3">
      <c r="A8366" s="94">
        <v>45138</v>
      </c>
      <c r="B8366" s="57" t="s">
        <v>234</v>
      </c>
      <c r="C8366" s="57" t="s">
        <v>119</v>
      </c>
      <c r="D8366" s="19" t="str">
        <f t="shared" si="780"/>
        <v>Cyclicals</v>
      </c>
      <c r="E8366" s="19" t="str">
        <f t="shared" si="781"/>
        <v>Cyclicals ex-WEG &amp; Embraer</v>
      </c>
      <c r="F8366" s="100">
        <v>7.1500000000000001E-3</v>
      </c>
      <c r="G8366" s="101">
        <v>23.228999999999999</v>
      </c>
      <c r="H8366" s="98">
        <v>0.14799999999999999</v>
      </c>
      <c r="I8366" s="20">
        <f t="shared" si="782"/>
        <v>1</v>
      </c>
      <c r="J8366" s="102">
        <f t="shared" si="783"/>
        <v>3.0780489904860304E-4</v>
      </c>
      <c r="K8366" s="102">
        <f t="shared" si="784"/>
        <v>2.0797628314094801E-3</v>
      </c>
      <c r="L8366" s="96">
        <f t="shared" si="785"/>
        <v>7.1500000000000001E-3</v>
      </c>
    </row>
    <row r="8367" spans="1:12" ht="13.95" customHeight="1" x14ac:dyDescent="0.3">
      <c r="A8367" s="94">
        <v>45169</v>
      </c>
      <c r="B8367" s="57" t="s">
        <v>234</v>
      </c>
      <c r="C8367" s="57" t="s">
        <v>119</v>
      </c>
      <c r="D8367" s="19" t="str">
        <f t="shared" si="780"/>
        <v>Cyclicals</v>
      </c>
      <c r="E8367" s="19" t="str">
        <f t="shared" si="781"/>
        <v>Cyclicals ex-WEG &amp; Embraer</v>
      </c>
      <c r="F8367" s="100">
        <v>7.1399999999999996E-3</v>
      </c>
      <c r="G8367" s="101">
        <v>22.018999999999998</v>
      </c>
      <c r="H8367" s="98">
        <v>0.13406999999999999</v>
      </c>
      <c r="I8367" s="20">
        <f t="shared" si="782"/>
        <v>1</v>
      </c>
      <c r="J8367" s="102">
        <f t="shared" si="783"/>
        <v>3.2426540714837189E-4</v>
      </c>
      <c r="K8367" s="102">
        <f t="shared" si="784"/>
        <v>2.4186276359243076E-3</v>
      </c>
      <c r="L8367" s="96">
        <f t="shared" si="785"/>
        <v>7.1399999999999996E-3</v>
      </c>
    </row>
    <row r="8368" spans="1:12" ht="13.95" customHeight="1" x14ac:dyDescent="0.3">
      <c r="A8368" s="94">
        <v>45199</v>
      </c>
      <c r="B8368" s="57" t="s">
        <v>234</v>
      </c>
      <c r="C8368" s="57" t="s">
        <v>119</v>
      </c>
      <c r="D8368" s="19" t="str">
        <f t="shared" si="780"/>
        <v>Cyclicals</v>
      </c>
      <c r="E8368" s="19" t="str">
        <f t="shared" si="781"/>
        <v>Cyclicals ex-WEG &amp; Embraer</v>
      </c>
      <c r="F8368" s="100">
        <v>6.8100000000000001E-3</v>
      </c>
      <c r="G8368" s="101">
        <v>21.888999999999999</v>
      </c>
      <c r="H8368" s="98">
        <v>0.13471</v>
      </c>
      <c r="I8368" s="20">
        <f t="shared" si="782"/>
        <v>1</v>
      </c>
      <c r="J8368" s="102">
        <f t="shared" si="783"/>
        <v>3.1111517200420303E-4</v>
      </c>
      <c r="K8368" s="102">
        <f t="shared" si="784"/>
        <v>2.3095180165110464E-3</v>
      </c>
      <c r="L8368" s="96">
        <f t="shared" si="785"/>
        <v>6.8100000000000001E-3</v>
      </c>
    </row>
    <row r="8369" spans="1:12" ht="13.95" customHeight="1" x14ac:dyDescent="0.3">
      <c r="A8369" s="94">
        <v>45230</v>
      </c>
      <c r="B8369" s="57" t="s">
        <v>234</v>
      </c>
      <c r="C8369" s="57" t="s">
        <v>119</v>
      </c>
      <c r="D8369" s="19" t="str">
        <f t="shared" si="780"/>
        <v>Cyclicals</v>
      </c>
      <c r="E8369" s="19" t="str">
        <f t="shared" si="781"/>
        <v>Cyclicals ex-WEG &amp; Embraer</v>
      </c>
      <c r="F8369" s="100">
        <v>6.5799999999999999E-3</v>
      </c>
      <c r="G8369" s="101">
        <v>19.998000000000001</v>
      </c>
      <c r="H8369" s="98">
        <v>0.13688</v>
      </c>
      <c r="I8369" s="20">
        <f t="shared" si="782"/>
        <v>1</v>
      </c>
      <c r="J8369" s="102">
        <f t="shared" si="783"/>
        <v>3.2903290329032903E-4</v>
      </c>
      <c r="K8369" s="102">
        <f t="shared" si="784"/>
        <v>2.40380554712397E-3</v>
      </c>
      <c r="L8369" s="96">
        <f t="shared" si="785"/>
        <v>6.5799999999999999E-3</v>
      </c>
    </row>
    <row r="8370" spans="1:12" ht="13.95" customHeight="1" x14ac:dyDescent="0.3">
      <c r="A8370" s="94">
        <v>45260</v>
      </c>
      <c r="B8370" s="57" t="s">
        <v>234</v>
      </c>
      <c r="C8370" s="57" t="s">
        <v>119</v>
      </c>
      <c r="D8370" s="19" t="str">
        <f t="shared" si="780"/>
        <v>Cyclicals</v>
      </c>
      <c r="E8370" s="19" t="str">
        <f t="shared" si="781"/>
        <v>Cyclicals ex-WEG &amp; Embraer</v>
      </c>
      <c r="F8370" s="100">
        <v>7.7799999999999996E-3</v>
      </c>
      <c r="G8370" s="101">
        <v>25.419</v>
      </c>
      <c r="H8370" s="98">
        <v>0.14943999999999999</v>
      </c>
      <c r="I8370" s="20">
        <f t="shared" si="782"/>
        <v>1</v>
      </c>
      <c r="J8370" s="102">
        <f t="shared" si="783"/>
        <v>3.0607026240214008E-4</v>
      </c>
      <c r="K8370" s="102">
        <f t="shared" si="784"/>
        <v>2.0481147109350918E-3</v>
      </c>
      <c r="L8370" s="96">
        <f t="shared" si="785"/>
        <v>7.7799999999999996E-3</v>
      </c>
    </row>
    <row r="8371" spans="1:12" ht="13.95" customHeight="1" x14ac:dyDescent="0.3">
      <c r="A8371" s="94">
        <v>45291</v>
      </c>
      <c r="B8371" s="57" t="s">
        <v>234</v>
      </c>
      <c r="C8371" s="57" t="s">
        <v>119</v>
      </c>
      <c r="D8371" s="19" t="str">
        <f t="shared" si="780"/>
        <v>Cyclicals</v>
      </c>
      <c r="E8371" s="19" t="str">
        <f t="shared" si="781"/>
        <v>Cyclicals ex-WEG &amp; Embraer</v>
      </c>
      <c r="F8371" s="100">
        <v>7.5700000000000003E-3</v>
      </c>
      <c r="G8371" s="101">
        <v>25.116</v>
      </c>
      <c r="H8371" s="98">
        <v>0.15092</v>
      </c>
      <c r="I8371" s="20">
        <f t="shared" si="782"/>
        <v>1</v>
      </c>
      <c r="J8371" s="102">
        <f t="shared" si="783"/>
        <v>3.0140149705367098E-4</v>
      </c>
      <c r="K8371" s="102">
        <f t="shared" si="784"/>
        <v>1.9970944676230519E-3</v>
      </c>
      <c r="L8371" s="96">
        <f t="shared" si="785"/>
        <v>7.5700000000000003E-3</v>
      </c>
    </row>
    <row r="8372" spans="1:12" ht="13.95" customHeight="1" x14ac:dyDescent="0.3">
      <c r="A8372" s="94">
        <v>45322</v>
      </c>
      <c r="B8372" s="57" t="s">
        <v>234</v>
      </c>
      <c r="C8372" s="57" t="s">
        <v>119</v>
      </c>
      <c r="D8372" s="19" t="str">
        <f t="shared" si="780"/>
        <v>Cyclicals</v>
      </c>
      <c r="E8372" s="19" t="str">
        <f t="shared" si="781"/>
        <v>Cyclicals ex-WEG &amp; Embraer</v>
      </c>
      <c r="F8372" s="100">
        <v>7.4400000000000004E-3</v>
      </c>
      <c r="G8372" s="101">
        <v>22.640999999999998</v>
      </c>
      <c r="H8372" s="98">
        <v>0.14717</v>
      </c>
      <c r="I8372" s="20">
        <f t="shared" si="782"/>
        <v>1</v>
      </c>
      <c r="J8372" s="102">
        <f t="shared" si="783"/>
        <v>3.2860739366635756E-4</v>
      </c>
      <c r="K8372" s="102">
        <f t="shared" si="784"/>
        <v>2.2328422481915989E-3</v>
      </c>
      <c r="L8372" s="96">
        <f t="shared" si="785"/>
        <v>7.4400000000000004E-3</v>
      </c>
    </row>
    <row r="8373" spans="1:12" ht="13.95" customHeight="1" x14ac:dyDescent="0.3">
      <c r="A8373" s="94">
        <v>45351</v>
      </c>
      <c r="B8373" s="57" t="s">
        <v>234</v>
      </c>
      <c r="C8373" s="57" t="s">
        <v>119</v>
      </c>
      <c r="D8373" s="19" t="str">
        <f t="shared" si="780"/>
        <v>Cyclicals</v>
      </c>
      <c r="E8373" s="19" t="str">
        <f t="shared" si="781"/>
        <v>Cyclicals ex-WEG &amp; Embraer</v>
      </c>
      <c r="F8373" s="100">
        <v>7.1999999999999998E-3</v>
      </c>
      <c r="G8373" s="101">
        <v>22.986000000000001</v>
      </c>
      <c r="H8373" s="98">
        <v>0.14793999999999999</v>
      </c>
      <c r="I8373" s="20">
        <f t="shared" si="782"/>
        <v>1</v>
      </c>
      <c r="J8373" s="102">
        <f t="shared" si="783"/>
        <v>3.1323414252153485E-4</v>
      </c>
      <c r="K8373" s="102">
        <f t="shared" si="784"/>
        <v>2.1173052759330463E-3</v>
      </c>
      <c r="L8373" s="96">
        <f t="shared" si="785"/>
        <v>7.1999999999999998E-3</v>
      </c>
    </row>
    <row r="8374" spans="1:12" ht="13.95" customHeight="1" x14ac:dyDescent="0.3">
      <c r="A8374" s="94">
        <v>45382</v>
      </c>
      <c r="B8374" s="57" t="s">
        <v>234</v>
      </c>
      <c r="C8374" s="57" t="s">
        <v>119</v>
      </c>
      <c r="D8374" s="19" t="str">
        <f t="shared" si="780"/>
        <v>Cyclicals</v>
      </c>
      <c r="E8374" s="19" t="str">
        <f t="shared" si="781"/>
        <v>Cyclicals ex-WEG &amp; Embraer</v>
      </c>
      <c r="F8374" s="100">
        <v>6.7500000000000008E-3</v>
      </c>
      <c r="G8374" s="101">
        <v>21.456</v>
      </c>
      <c r="H8374" s="98">
        <v>0.14759</v>
      </c>
      <c r="I8374" s="20">
        <f t="shared" si="782"/>
        <v>1</v>
      </c>
      <c r="J8374" s="102">
        <f t="shared" si="783"/>
        <v>3.1459731543624164E-4</v>
      </c>
      <c r="K8374" s="102">
        <f t="shared" si="784"/>
        <v>2.1315625410681053E-3</v>
      </c>
      <c r="L8374" s="96">
        <f t="shared" si="785"/>
        <v>6.7500000000000008E-3</v>
      </c>
    </row>
    <row r="8375" spans="1:12" ht="13.95" customHeight="1" x14ac:dyDescent="0.3">
      <c r="A8375" s="94">
        <v>45412</v>
      </c>
      <c r="B8375" s="57" t="s">
        <v>234</v>
      </c>
      <c r="C8375" s="57" t="s">
        <v>119</v>
      </c>
      <c r="D8375" s="19" t="str">
        <f t="shared" si="780"/>
        <v>Cyclicals</v>
      </c>
      <c r="E8375" s="19" t="str">
        <f t="shared" si="781"/>
        <v>Cyclicals ex-WEG &amp; Embraer</v>
      </c>
      <c r="F8375" s="100">
        <v>6.7200000000000003E-3</v>
      </c>
      <c r="G8375" s="101">
        <v>21.062999999999999</v>
      </c>
      <c r="H8375" s="98">
        <v>0.1492</v>
      </c>
      <c r="I8375" s="20">
        <f t="shared" si="782"/>
        <v>1</v>
      </c>
      <c r="J8375" s="102">
        <f t="shared" si="783"/>
        <v>3.1904287138584251E-4</v>
      </c>
      <c r="K8375" s="102">
        <f t="shared" si="784"/>
        <v>2.1383570468220007E-3</v>
      </c>
      <c r="L8375" s="96">
        <f t="shared" si="785"/>
        <v>6.7200000000000003E-3</v>
      </c>
    </row>
    <row r="8376" spans="1:12" ht="13.95" customHeight="1" x14ac:dyDescent="0.3">
      <c r="A8376" s="94">
        <v>45443</v>
      </c>
      <c r="B8376" s="57" t="s">
        <v>234</v>
      </c>
      <c r="C8376" s="57" t="s">
        <v>119</v>
      </c>
      <c r="D8376" s="19" t="str">
        <f t="shared" si="780"/>
        <v>Cyclicals</v>
      </c>
      <c r="E8376" s="19" t="str">
        <f t="shared" si="781"/>
        <v>Cyclicals ex-WEG &amp; Embraer</v>
      </c>
      <c r="F8376" s="100">
        <v>7.3000000000000001E-3</v>
      </c>
      <c r="G8376" s="101">
        <v>20.625</v>
      </c>
      <c r="H8376" s="98">
        <v>0.15001</v>
      </c>
      <c r="I8376" s="20">
        <f t="shared" si="782"/>
        <v>1</v>
      </c>
      <c r="J8376" s="102">
        <f t="shared" si="783"/>
        <v>3.5393939393939396E-4</v>
      </c>
      <c r="K8376" s="102">
        <f t="shared" si="784"/>
        <v>2.3594386636850472E-3</v>
      </c>
      <c r="L8376" s="96">
        <f t="shared" si="785"/>
        <v>7.3000000000000001E-3</v>
      </c>
    </row>
    <row r="8377" spans="1:12" ht="13.95" customHeight="1" x14ac:dyDescent="0.3">
      <c r="A8377" s="94">
        <v>45473</v>
      </c>
      <c r="B8377" s="57" t="s">
        <v>234</v>
      </c>
      <c r="C8377" s="57" t="s">
        <v>119</v>
      </c>
      <c r="D8377" s="19" t="str">
        <f t="shared" si="780"/>
        <v>Cyclicals</v>
      </c>
      <c r="E8377" s="19" t="str">
        <f t="shared" si="781"/>
        <v>Cyclicals ex-WEG &amp; Embraer</v>
      </c>
      <c r="F8377" s="100">
        <v>7.6800000000000002E-3</v>
      </c>
      <c r="G8377" s="101">
        <v>22.49</v>
      </c>
      <c r="H8377" s="98">
        <v>0.14913000000000001</v>
      </c>
      <c r="I8377" s="20">
        <f t="shared" si="782"/>
        <v>1</v>
      </c>
      <c r="J8377" s="102">
        <f t="shared" si="783"/>
        <v>3.4148510449088484E-4</v>
      </c>
      <c r="K8377" s="102">
        <f t="shared" si="784"/>
        <v>2.2898484844825645E-3</v>
      </c>
      <c r="L8377" s="96">
        <f t="shared" si="785"/>
        <v>7.6800000000000002E-3</v>
      </c>
    </row>
    <row r="8378" spans="1:12" ht="13.95" customHeight="1" x14ac:dyDescent="0.3">
      <c r="A8378" s="94">
        <v>45504</v>
      </c>
      <c r="B8378" s="57" t="s">
        <v>234</v>
      </c>
      <c r="C8378" s="57" t="s">
        <v>119</v>
      </c>
      <c r="D8378" s="19" t="str">
        <f t="shared" si="780"/>
        <v>Cyclicals</v>
      </c>
      <c r="E8378" s="19" t="str">
        <f t="shared" si="781"/>
        <v>Cyclicals ex-WEG &amp; Embraer</v>
      </c>
      <c r="F8378" s="100">
        <v>6.7500000000000008E-3</v>
      </c>
      <c r="G8378" s="101">
        <v>20.643999999999998</v>
      </c>
      <c r="H8378" s="98">
        <v>0.14953</v>
      </c>
      <c r="I8378" s="20">
        <f t="shared" si="782"/>
        <v>1</v>
      </c>
      <c r="J8378" s="102">
        <f t="shared" si="783"/>
        <v>3.2697151714783964E-4</v>
      </c>
      <c r="K8378" s="102">
        <f t="shared" si="784"/>
        <v>2.1866616541686597E-3</v>
      </c>
      <c r="L8378" s="96">
        <f t="shared" si="785"/>
        <v>6.7500000000000008E-3</v>
      </c>
    </row>
    <row r="8379" spans="1:12" ht="13.95" customHeight="1" x14ac:dyDescent="0.3">
      <c r="A8379" s="94">
        <v>45535</v>
      </c>
      <c r="B8379" s="57" t="s">
        <v>234</v>
      </c>
      <c r="C8379" s="57" t="s">
        <v>119</v>
      </c>
      <c r="D8379" s="19" t="str">
        <f t="shared" si="780"/>
        <v>Cyclicals</v>
      </c>
      <c r="E8379" s="19" t="str">
        <f t="shared" si="781"/>
        <v>Cyclicals ex-WEG &amp; Embraer</v>
      </c>
      <c r="F8379" s="100">
        <v>7.2099999999999994E-3</v>
      </c>
      <c r="G8379" s="101">
        <v>23.390999999999998</v>
      </c>
      <c r="H8379" s="98">
        <v>0.15361</v>
      </c>
      <c r="I8379" s="20">
        <f t="shared" si="782"/>
        <v>1</v>
      </c>
      <c r="J8379" s="102">
        <f t="shared" si="783"/>
        <v>3.0823821127784191E-4</v>
      </c>
      <c r="K8379" s="102">
        <f t="shared" si="784"/>
        <v>2.0066285481273481E-3</v>
      </c>
      <c r="L8379" s="96">
        <f t="shared" si="785"/>
        <v>7.2099999999999994E-3</v>
      </c>
    </row>
    <row r="8380" spans="1:12" ht="13.95" customHeight="1" x14ac:dyDescent="0.3">
      <c r="A8380" s="94">
        <v>45565</v>
      </c>
      <c r="B8380" s="57" t="s">
        <v>234</v>
      </c>
      <c r="C8380" s="57" t="s">
        <v>119</v>
      </c>
      <c r="D8380" s="19" t="str">
        <f t="shared" si="780"/>
        <v>Cyclicals</v>
      </c>
      <c r="E8380" s="19" t="str">
        <f t="shared" si="781"/>
        <v>Cyclicals ex-WEG &amp; Embraer</v>
      </c>
      <c r="F8380" s="100">
        <v>7.11E-3</v>
      </c>
      <c r="G8380" s="101">
        <v>21.873999999999999</v>
      </c>
      <c r="H8380" s="98">
        <v>0.15598999999999999</v>
      </c>
      <c r="I8380" s="20">
        <f t="shared" si="782"/>
        <v>1</v>
      </c>
      <c r="J8380" s="102">
        <f t="shared" si="783"/>
        <v>3.2504343055682545E-4</v>
      </c>
      <c r="K8380" s="102">
        <f t="shared" si="784"/>
        <v>2.0837453077557884E-3</v>
      </c>
      <c r="L8380" s="96">
        <f t="shared" si="785"/>
        <v>7.11E-3</v>
      </c>
    </row>
    <row r="8381" spans="1:12" ht="13.95" customHeight="1" x14ac:dyDescent="0.3">
      <c r="A8381" s="94">
        <v>45596</v>
      </c>
      <c r="B8381" s="57" t="s">
        <v>234</v>
      </c>
      <c r="C8381" s="57" t="s">
        <v>119</v>
      </c>
      <c r="D8381" s="19" t="str">
        <f t="shared" si="780"/>
        <v>Cyclicals</v>
      </c>
      <c r="E8381" s="19" t="str">
        <f t="shared" si="781"/>
        <v>Cyclicals ex-WEG &amp; Embraer</v>
      </c>
      <c r="F8381" s="100">
        <v>7.5399999999999998E-3</v>
      </c>
      <c r="G8381" s="101">
        <v>21.920999999999999</v>
      </c>
      <c r="H8381" s="98">
        <v>0.15572</v>
      </c>
      <c r="I8381" s="20">
        <f t="shared" si="782"/>
        <v>1</v>
      </c>
      <c r="J8381" s="102">
        <f t="shared" si="783"/>
        <v>3.4396241047397475E-4</v>
      </c>
      <c r="K8381" s="102">
        <f t="shared" si="784"/>
        <v>2.2088518525171766E-3</v>
      </c>
      <c r="L8381" s="96">
        <f t="shared" si="785"/>
        <v>7.5399999999999998E-3</v>
      </c>
    </row>
    <row r="8382" spans="1:12" ht="13.95" customHeight="1" x14ac:dyDescent="0.3">
      <c r="A8382" s="94">
        <v>45626</v>
      </c>
      <c r="B8382" s="57" t="s">
        <v>234</v>
      </c>
      <c r="C8382" s="57" t="s">
        <v>119</v>
      </c>
      <c r="D8382" s="19" t="str">
        <f t="shared" si="780"/>
        <v>Cyclicals</v>
      </c>
      <c r="E8382" s="19" t="str">
        <f t="shared" si="781"/>
        <v>Cyclicals ex-WEG &amp; Embraer</v>
      </c>
      <c r="F8382" s="100">
        <v>7.1799999999999998E-3</v>
      </c>
      <c r="G8382" s="101">
        <v>19.760999999999999</v>
      </c>
      <c r="H8382" s="98">
        <v>0.15759999999999999</v>
      </c>
      <c r="I8382" s="20">
        <f t="shared" si="782"/>
        <v>1</v>
      </c>
      <c r="J8382" s="102">
        <f t="shared" si="783"/>
        <v>3.6334193613683519E-4</v>
      </c>
      <c r="K8382" s="102">
        <f t="shared" si="784"/>
        <v>2.3054691379240815E-3</v>
      </c>
      <c r="L8382" s="96">
        <f t="shared" si="785"/>
        <v>7.1799999999999998E-3</v>
      </c>
    </row>
    <row r="8383" spans="1:12" ht="13.95" customHeight="1" x14ac:dyDescent="0.3">
      <c r="A8383" s="94">
        <v>45657</v>
      </c>
      <c r="B8383" s="57" t="s">
        <v>234</v>
      </c>
      <c r="C8383" s="57" t="s">
        <v>119</v>
      </c>
      <c r="D8383" s="19" t="str">
        <f t="shared" si="780"/>
        <v>Cyclicals</v>
      </c>
      <c r="E8383" s="19" t="str">
        <f t="shared" si="781"/>
        <v>Cyclicals ex-WEG &amp; Embraer</v>
      </c>
      <c r="F8383" s="100">
        <v>7.4400000000000004E-3</v>
      </c>
      <c r="G8383" s="101">
        <v>18.733000000000001</v>
      </c>
      <c r="H8383" s="98">
        <v>0.15762000000000001</v>
      </c>
      <c r="I8383" s="20">
        <f t="shared" si="782"/>
        <v>1</v>
      </c>
      <c r="J8383" s="102">
        <f t="shared" si="783"/>
        <v>3.9716009181658035E-4</v>
      </c>
      <c r="K8383" s="102">
        <f t="shared" si="784"/>
        <v>2.519731581122829E-3</v>
      </c>
      <c r="L8383" s="96">
        <f t="shared" si="785"/>
        <v>7.4400000000000004E-3</v>
      </c>
    </row>
    <row r="8384" spans="1:12" ht="13.95" customHeight="1" x14ac:dyDescent="0.3">
      <c r="A8384" s="94">
        <v>45688</v>
      </c>
      <c r="B8384" s="57" t="s">
        <v>234</v>
      </c>
      <c r="C8384" s="57" t="s">
        <v>119</v>
      </c>
      <c r="D8384" s="19" t="str">
        <f t="shared" si="780"/>
        <v>Cyclicals</v>
      </c>
      <c r="E8384" s="19" t="str">
        <f t="shared" si="781"/>
        <v>Cyclicals ex-WEG &amp; Embraer</v>
      </c>
      <c r="F8384" s="100">
        <v>8.9600000000000009E-3</v>
      </c>
      <c r="G8384" s="101">
        <v>23.01</v>
      </c>
      <c r="H8384" s="98">
        <v>0.16275999999999999</v>
      </c>
      <c r="I8384" s="20">
        <f t="shared" si="782"/>
        <v>1</v>
      </c>
      <c r="J8384" s="102">
        <f t="shared" si="783"/>
        <v>3.8939591481964366E-4</v>
      </c>
      <c r="K8384" s="102">
        <f t="shared" si="784"/>
        <v>2.3924546253357316E-3</v>
      </c>
      <c r="L8384" s="96">
        <f t="shared" si="785"/>
        <v>8.9600000000000009E-3</v>
      </c>
    </row>
    <row r="8385" spans="1:12" ht="13.95" customHeight="1" x14ac:dyDescent="0.3">
      <c r="A8385" s="94">
        <v>45716</v>
      </c>
      <c r="B8385" s="57" t="s">
        <v>234</v>
      </c>
      <c r="C8385" s="57" t="s">
        <v>119</v>
      </c>
      <c r="D8385" s="19" t="str">
        <f t="shared" si="780"/>
        <v>Cyclicals</v>
      </c>
      <c r="E8385" s="19" t="str">
        <f t="shared" si="781"/>
        <v>Cyclicals ex-WEG &amp; Embraer</v>
      </c>
      <c r="F8385" s="100">
        <v>9.5099999999999994E-3</v>
      </c>
      <c r="G8385" s="101">
        <v>22.797999999999998</v>
      </c>
      <c r="H8385" s="98">
        <v>0.17230000000000001</v>
      </c>
      <c r="I8385" s="20">
        <f t="shared" si="782"/>
        <v>1</v>
      </c>
      <c r="J8385" s="102">
        <f t="shared" si="783"/>
        <v>4.1714185454864462E-4</v>
      </c>
      <c r="K8385" s="102">
        <f t="shared" si="784"/>
        <v>2.4210206299979374E-3</v>
      </c>
      <c r="L8385" s="96">
        <f t="shared" si="785"/>
        <v>9.5099999999999994E-3</v>
      </c>
    </row>
    <row r="8386" spans="1:12" ht="13.95" customHeight="1" x14ac:dyDescent="0.3">
      <c r="A8386" s="94">
        <v>45747</v>
      </c>
      <c r="B8386" s="57" t="s">
        <v>234</v>
      </c>
      <c r="C8386" s="57" t="s">
        <v>119</v>
      </c>
      <c r="D8386" s="19" t="str">
        <f t="shared" si="780"/>
        <v>Cyclicals</v>
      </c>
      <c r="E8386" s="19" t="str">
        <f t="shared" si="781"/>
        <v>Cyclicals ex-WEG &amp; Embraer</v>
      </c>
      <c r="F8386" s="100">
        <v>8.6300000000000005E-3</v>
      </c>
      <c r="G8386" s="101">
        <v>20.946999999999999</v>
      </c>
      <c r="H8386" s="98">
        <v>0.17652999999999999</v>
      </c>
      <c r="I8386" s="20">
        <f t="shared" si="782"/>
        <v>1</v>
      </c>
      <c r="J8386" s="102">
        <f t="shared" si="783"/>
        <v>4.1199217071657046E-4</v>
      </c>
      <c r="K8386" s="102">
        <f t="shared" si="784"/>
        <v>2.3338365757467313E-3</v>
      </c>
      <c r="L8386" s="96">
        <f t="shared" si="785"/>
        <v>8.6300000000000005E-3</v>
      </c>
    </row>
    <row r="8387" spans="1:12" ht="13.95" customHeight="1" x14ac:dyDescent="0.3">
      <c r="A8387" s="94">
        <v>45777</v>
      </c>
      <c r="B8387" s="57" t="s">
        <v>234</v>
      </c>
      <c r="C8387" s="57" t="s">
        <v>119</v>
      </c>
      <c r="D8387" s="19" t="str">
        <f t="shared" si="780"/>
        <v>Cyclicals</v>
      </c>
      <c r="E8387" s="19" t="str">
        <f t="shared" si="781"/>
        <v>Cyclicals ex-WEG &amp; Embraer</v>
      </c>
      <c r="F8387" s="100">
        <v>9.4599999999999997E-3</v>
      </c>
      <c r="G8387" s="101">
        <v>23.093</v>
      </c>
      <c r="H8387" s="98">
        <v>0.18057000000000001</v>
      </c>
      <c r="I8387" s="20">
        <f t="shared" si="782"/>
        <v>1</v>
      </c>
      <c r="J8387" s="102">
        <f t="shared" si="783"/>
        <v>4.0964794526479885E-4</v>
      </c>
      <c r="K8387" s="102">
        <f t="shared" si="784"/>
        <v>2.2686378981270358E-3</v>
      </c>
      <c r="L8387" s="96">
        <f t="shared" si="785"/>
        <v>9.4599999999999997E-3</v>
      </c>
    </row>
    <row r="8388" spans="1:12" ht="13.95" customHeight="1" x14ac:dyDescent="0.3">
      <c r="A8388" s="94">
        <v>45808</v>
      </c>
      <c r="B8388" s="57" t="s">
        <v>234</v>
      </c>
      <c r="C8388" s="57" t="s">
        <v>119</v>
      </c>
      <c r="D8388" s="19" t="str">
        <f t="shared" si="780"/>
        <v>Cyclicals</v>
      </c>
      <c r="E8388" s="19" t="str">
        <f t="shared" si="781"/>
        <v>Cyclicals ex-WEG &amp; Embraer</v>
      </c>
      <c r="F8388" s="100">
        <v>1.0319999999999999E-2</v>
      </c>
      <c r="G8388" s="101">
        <v>24.706</v>
      </c>
      <c r="H8388" s="98">
        <v>0.18051</v>
      </c>
      <c r="I8388" s="20">
        <f t="shared" si="782"/>
        <v>1</v>
      </c>
      <c r="J8388" s="102">
        <f t="shared" si="783"/>
        <v>4.1771229660811138E-4</v>
      </c>
      <c r="K8388" s="102">
        <f t="shared" si="784"/>
        <v>2.3140673458983511E-3</v>
      </c>
      <c r="L8388" s="96">
        <f t="shared" si="785"/>
        <v>1.0319999999999999E-2</v>
      </c>
    </row>
    <row r="8389" spans="1:12" ht="13.95" customHeight="1" x14ac:dyDescent="0.3">
      <c r="A8389" s="94">
        <v>45838</v>
      </c>
      <c r="B8389" s="57" t="s">
        <v>234</v>
      </c>
      <c r="C8389" s="57" t="s">
        <v>119</v>
      </c>
      <c r="D8389" s="19" t="str">
        <f t="shared" ref="D8389:D8452" si="786">VLOOKUP(C8389,GicsMap,2,FALSE)</f>
        <v>Cyclicals</v>
      </c>
      <c r="E8389" s="19" t="str">
        <f t="shared" ref="E8389:E8452" si="787">IF(D8389="Cyclicals",IF(COUNTIF(GlobalList,B8389)&gt;0,"WEG &amp; Embraer","Cyclicals ex-WEG &amp; Embraer"),D8389)</f>
        <v>Cyclicals ex-WEG &amp; Embraer</v>
      </c>
      <c r="F8389" s="100">
        <v>1.0460000000000001E-2</v>
      </c>
      <c r="G8389" s="101">
        <v>24.382999999999999</v>
      </c>
      <c r="H8389" s="98">
        <v>0.18364</v>
      </c>
      <c r="I8389" s="20">
        <f t="shared" ref="I8389:I8452" si="788">IF(AND(ISNUMBER(G8389),ISNUMBER(H8389),G8389&gt;=PEmin,G8389&lt;=PEmax,H8389&gt;=ROEmin,H8389&lt;=ROEmax),1,0)</f>
        <v>1</v>
      </c>
      <c r="J8389" s="102">
        <f t="shared" ref="J8389:J8452" si="789">IF(I8389=1,F8389/G8389,0)</f>
        <v>4.2898740926055045E-4</v>
      </c>
      <c r="K8389" s="102">
        <f t="shared" ref="K8389:K8452" si="790">IF(I8389=1,J8389/H8389,0)</f>
        <v>2.3360237925318583E-3</v>
      </c>
      <c r="L8389" s="96">
        <f t="shared" ref="L8389:L8452" si="791">I8389*F8389</f>
        <v>1.0460000000000001E-2</v>
      </c>
    </row>
    <row r="8390" spans="1:12" ht="13.95" customHeight="1" x14ac:dyDescent="0.3">
      <c r="A8390" s="94">
        <v>45869</v>
      </c>
      <c r="B8390" s="57" t="s">
        <v>234</v>
      </c>
      <c r="C8390" s="57" t="s">
        <v>119</v>
      </c>
      <c r="D8390" s="19" t="str">
        <f t="shared" si="786"/>
        <v>Cyclicals</v>
      </c>
      <c r="E8390" s="19" t="str">
        <f t="shared" si="787"/>
        <v>Cyclicals ex-WEG &amp; Embraer</v>
      </c>
      <c r="F8390" s="100">
        <v>1.129E-2</v>
      </c>
      <c r="G8390" s="101">
        <v>26.492999999999999</v>
      </c>
      <c r="H8390" s="98">
        <v>0.18271000000000001</v>
      </c>
      <c r="I8390" s="20">
        <f t="shared" si="788"/>
        <v>1</v>
      </c>
      <c r="J8390" s="102">
        <f t="shared" si="789"/>
        <v>4.261503038538482E-4</v>
      </c>
      <c r="K8390" s="102">
        <f t="shared" si="790"/>
        <v>2.3323863163146417E-3</v>
      </c>
      <c r="L8390" s="96">
        <f t="shared" si="791"/>
        <v>1.129E-2</v>
      </c>
    </row>
    <row r="8391" spans="1:12" ht="13.95" customHeight="1" x14ac:dyDescent="0.3">
      <c r="A8391" s="94">
        <v>45900</v>
      </c>
      <c r="B8391" s="57" t="s">
        <v>234</v>
      </c>
      <c r="C8391" s="57" t="s">
        <v>119</v>
      </c>
      <c r="D8391" s="19" t="str">
        <f t="shared" si="786"/>
        <v>Cyclicals</v>
      </c>
      <c r="E8391" s="19" t="str">
        <f t="shared" si="787"/>
        <v>Cyclicals ex-WEG &amp; Embraer</v>
      </c>
      <c r="F8391" s="100">
        <v>1.076E-2</v>
      </c>
      <c r="G8391" s="101">
        <v>25.655999999999999</v>
      </c>
      <c r="H8391" s="98">
        <v>0.18282000000000001</v>
      </c>
      <c r="I8391" s="20">
        <f t="shared" si="788"/>
        <v>1</v>
      </c>
      <c r="J8391" s="102">
        <f t="shared" si="789"/>
        <v>4.1939507327720617E-4</v>
      </c>
      <c r="K8391" s="102">
        <f t="shared" si="790"/>
        <v>2.2940327823936448E-3</v>
      </c>
      <c r="L8391" s="96">
        <f t="shared" si="791"/>
        <v>1.076E-2</v>
      </c>
    </row>
    <row r="8392" spans="1:12" ht="13.95" customHeight="1" x14ac:dyDescent="0.3">
      <c r="A8392" s="94">
        <v>45930</v>
      </c>
      <c r="B8392" s="57" t="s">
        <v>234</v>
      </c>
      <c r="C8392" s="57" t="s">
        <v>119</v>
      </c>
      <c r="D8392" s="19" t="str">
        <f t="shared" si="786"/>
        <v>Cyclicals</v>
      </c>
      <c r="E8392" s="19" t="str">
        <f t="shared" si="787"/>
        <v>Cyclicals ex-WEG &amp; Embraer</v>
      </c>
      <c r="F8392" s="100">
        <v>1.115E-2</v>
      </c>
      <c r="G8392" s="101">
        <v>26.959</v>
      </c>
      <c r="H8392" s="98">
        <v>0.18421000000000001</v>
      </c>
      <c r="I8392" s="20">
        <f t="shared" si="788"/>
        <v>1</v>
      </c>
      <c r="J8392" s="102">
        <f t="shared" si="789"/>
        <v>4.1359100856856707E-4</v>
      </c>
      <c r="K8392" s="102">
        <f t="shared" si="790"/>
        <v>2.2452147471286417E-3</v>
      </c>
      <c r="L8392" s="96">
        <f t="shared" si="791"/>
        <v>1.115E-2</v>
      </c>
    </row>
    <row r="8393" spans="1:12" ht="13.95" customHeight="1" x14ac:dyDescent="0.3">
      <c r="A8393" s="94">
        <v>45961</v>
      </c>
      <c r="B8393" s="57" t="s">
        <v>234</v>
      </c>
      <c r="C8393" s="57" t="s">
        <v>119</v>
      </c>
      <c r="D8393" s="19" t="str">
        <f t="shared" si="786"/>
        <v>Cyclicals</v>
      </c>
      <c r="E8393" s="19" t="str">
        <f t="shared" si="787"/>
        <v>Cyclicals ex-WEG &amp; Embraer</v>
      </c>
      <c r="F8393" s="100">
        <v>1.0540000000000001E-2</v>
      </c>
      <c r="G8393" s="101">
        <v>24.738</v>
      </c>
      <c r="H8393" s="98">
        <v>0.18653</v>
      </c>
      <c r="I8393" s="20">
        <f t="shared" si="788"/>
        <v>1</v>
      </c>
      <c r="J8393" s="102">
        <f t="shared" si="789"/>
        <v>4.2606516290726824E-4</v>
      </c>
      <c r="K8393" s="102">
        <f t="shared" si="790"/>
        <v>2.2841642787072764E-3</v>
      </c>
      <c r="L8393" s="96">
        <f t="shared" si="791"/>
        <v>1.0540000000000001E-2</v>
      </c>
    </row>
    <row r="8394" spans="1:12" ht="13.95" customHeight="1" x14ac:dyDescent="0.3">
      <c r="A8394" s="94">
        <v>45991</v>
      </c>
      <c r="B8394" s="57" t="s">
        <v>234</v>
      </c>
      <c r="C8394" s="57" t="s">
        <v>119</v>
      </c>
      <c r="D8394" s="19" t="str">
        <f t="shared" si="786"/>
        <v>Cyclicals</v>
      </c>
      <c r="E8394" s="19" t="str">
        <f t="shared" si="787"/>
        <v>Cyclicals ex-WEG &amp; Embraer</v>
      </c>
      <c r="F8394" s="100">
        <v>9.5399999999999999E-3</v>
      </c>
      <c r="G8394" s="101">
        <v>23.481000000000002</v>
      </c>
      <c r="H8394" s="98">
        <v>0.18626999999999999</v>
      </c>
      <c r="I8394" s="20">
        <f t="shared" si="788"/>
        <v>1</v>
      </c>
      <c r="J8394" s="102">
        <f t="shared" si="789"/>
        <v>4.0628593330778071E-4</v>
      </c>
      <c r="K8394" s="102">
        <f t="shared" si="790"/>
        <v>2.1811667649529218E-3</v>
      </c>
      <c r="L8394" s="96">
        <f t="shared" si="791"/>
        <v>9.5399999999999999E-3</v>
      </c>
    </row>
    <row r="8395" spans="1:12" ht="13.95" customHeight="1" x14ac:dyDescent="0.3">
      <c r="A8395" s="94">
        <v>46022</v>
      </c>
      <c r="B8395" s="57" t="s">
        <v>234</v>
      </c>
      <c r="C8395" s="57" t="s">
        <v>119</v>
      </c>
      <c r="D8395" s="19" t="str">
        <f t="shared" si="786"/>
        <v>Cyclicals</v>
      </c>
      <c r="E8395" s="19" t="str">
        <f t="shared" si="787"/>
        <v>Cyclicals ex-WEG &amp; Embraer</v>
      </c>
      <c r="F8395" s="100">
        <v>9.5099999999999994E-3</v>
      </c>
      <c r="G8395" s="101">
        <v>23.084</v>
      </c>
      <c r="H8395" s="98">
        <v>0.18415999999999999</v>
      </c>
      <c r="I8395" s="20">
        <f t="shared" si="788"/>
        <v>1</v>
      </c>
      <c r="J8395" s="102">
        <f t="shared" si="789"/>
        <v>4.1197366141050074E-4</v>
      </c>
      <c r="K8395" s="102">
        <f t="shared" si="790"/>
        <v>2.2370420363298262E-3</v>
      </c>
      <c r="L8395" s="96">
        <f t="shared" si="791"/>
        <v>9.5099999999999994E-3</v>
      </c>
    </row>
    <row r="8396" spans="1:12" ht="13.95" customHeight="1" x14ac:dyDescent="0.3">
      <c r="A8396" s="94">
        <v>46053</v>
      </c>
      <c r="B8396" s="57" t="s">
        <v>234</v>
      </c>
      <c r="C8396" s="57" t="s">
        <v>119</v>
      </c>
      <c r="D8396" s="19" t="str">
        <f t="shared" si="786"/>
        <v>Cyclicals</v>
      </c>
      <c r="E8396" s="19" t="str">
        <f t="shared" si="787"/>
        <v>Cyclicals ex-WEG &amp; Embraer</v>
      </c>
      <c r="F8396" s="100">
        <v>9.0200000000000002E-3</v>
      </c>
      <c r="G8396" s="101">
        <v>23.954999999999998</v>
      </c>
      <c r="H8396" s="98">
        <v>0.1797</v>
      </c>
      <c r="I8396" s="20">
        <f t="shared" si="788"/>
        <v>1</v>
      </c>
      <c r="J8396" s="102">
        <f t="shared" si="789"/>
        <v>3.7653934460446677E-4</v>
      </c>
      <c r="K8396" s="102">
        <f t="shared" si="790"/>
        <v>2.0953775437087744E-3</v>
      </c>
      <c r="L8396" s="96">
        <f t="shared" si="791"/>
        <v>9.0200000000000002E-3</v>
      </c>
    </row>
    <row r="8397" spans="1:12" ht="13.95" customHeight="1" x14ac:dyDescent="0.3">
      <c r="A8397" s="94">
        <v>46081</v>
      </c>
      <c r="B8397" s="57" t="s">
        <v>234</v>
      </c>
      <c r="C8397" s="57" t="s">
        <v>119</v>
      </c>
      <c r="D8397" s="19" t="str">
        <f t="shared" si="786"/>
        <v>Cyclicals</v>
      </c>
      <c r="E8397" s="19" t="str">
        <f t="shared" si="787"/>
        <v>Cyclicals ex-WEG &amp; Embraer</v>
      </c>
      <c r="F8397" s="100">
        <v>7.3600000000000002E-3</v>
      </c>
      <c r="G8397" s="101">
        <v>20.085999999999999</v>
      </c>
      <c r="H8397" s="98">
        <v>0.17826</v>
      </c>
      <c r="I8397" s="20">
        <f t="shared" si="788"/>
        <v>1</v>
      </c>
      <c r="J8397" s="102">
        <f t="shared" si="789"/>
        <v>3.6642437518669726E-4</v>
      </c>
      <c r="K8397" s="102">
        <f t="shared" si="790"/>
        <v>2.0555614001273267E-3</v>
      </c>
      <c r="L8397" s="96">
        <f t="shared" si="791"/>
        <v>7.3600000000000002E-3</v>
      </c>
    </row>
    <row r="8398" spans="1:12" ht="13.95" customHeight="1" x14ac:dyDescent="0.3">
      <c r="A8398" s="94">
        <v>46112</v>
      </c>
      <c r="B8398" s="57" t="s">
        <v>234</v>
      </c>
      <c r="C8398" s="57" t="s">
        <v>119</v>
      </c>
      <c r="D8398" s="19" t="str">
        <f t="shared" si="786"/>
        <v>Cyclicals</v>
      </c>
      <c r="E8398" s="19" t="str">
        <f t="shared" si="787"/>
        <v>Cyclicals ex-WEG &amp; Embraer</v>
      </c>
      <c r="F8398" s="100">
        <v>6.8600000000000006E-3</v>
      </c>
      <c r="G8398" s="101">
        <v>17.945</v>
      </c>
      <c r="H8398" s="98">
        <v>0.19688</v>
      </c>
      <c r="I8398" s="20">
        <f t="shared" si="788"/>
        <v>1</v>
      </c>
      <c r="J8398" s="102">
        <f t="shared" si="789"/>
        <v>3.8227918640289775E-4</v>
      </c>
      <c r="K8398" s="102">
        <f t="shared" si="790"/>
        <v>1.9416862373166281E-3</v>
      </c>
      <c r="L8398" s="96">
        <f t="shared" si="791"/>
        <v>6.8600000000000006E-3</v>
      </c>
    </row>
    <row r="8399" spans="1:12" ht="13.95" customHeight="1" x14ac:dyDescent="0.3">
      <c r="A8399" s="94">
        <v>46142</v>
      </c>
      <c r="B8399" s="57" t="s">
        <v>234</v>
      </c>
      <c r="C8399" s="57" t="s">
        <v>119</v>
      </c>
      <c r="D8399" s="19" t="str">
        <f t="shared" si="786"/>
        <v>Cyclicals</v>
      </c>
      <c r="E8399" s="19" t="str">
        <f t="shared" si="787"/>
        <v>Cyclicals ex-WEG &amp; Embraer</v>
      </c>
      <c r="F8399" s="100">
        <v>6.5300000000000002E-3</v>
      </c>
      <c r="G8399" s="101">
        <v>15.821</v>
      </c>
      <c r="H8399" s="98">
        <v>0.19850000000000001</v>
      </c>
      <c r="I8399" s="20">
        <f t="shared" si="788"/>
        <v>1</v>
      </c>
      <c r="J8399" s="102">
        <f t="shared" si="789"/>
        <v>4.1274255736047029E-4</v>
      </c>
      <c r="K8399" s="102">
        <f t="shared" si="790"/>
        <v>2.0793075937555177E-3</v>
      </c>
      <c r="L8399" s="96">
        <f t="shared" si="791"/>
        <v>6.5300000000000002E-3</v>
      </c>
    </row>
    <row r="8400" spans="1:12" ht="13.95" customHeight="1" x14ac:dyDescent="0.3">
      <c r="A8400" s="94">
        <v>46173</v>
      </c>
      <c r="B8400" s="57" t="s">
        <v>234</v>
      </c>
      <c r="C8400" s="57" t="s">
        <v>119</v>
      </c>
      <c r="D8400" s="19" t="str">
        <f t="shared" si="786"/>
        <v>Cyclicals</v>
      </c>
      <c r="E8400" s="19" t="str">
        <f t="shared" si="787"/>
        <v>Cyclicals ex-WEG &amp; Embraer</v>
      </c>
      <c r="F8400" s="100">
        <v>7.3099999999999997E-3</v>
      </c>
      <c r="G8400" s="101">
        <v>16.274000000000001</v>
      </c>
      <c r="H8400" s="98">
        <v>0.18572</v>
      </c>
      <c r="I8400" s="20">
        <f t="shared" si="788"/>
        <v>1</v>
      </c>
      <c r="J8400" s="102">
        <f t="shared" si="789"/>
        <v>4.4918274548359343E-4</v>
      </c>
      <c r="K8400" s="102">
        <f t="shared" si="790"/>
        <v>2.4186019033146321E-3</v>
      </c>
      <c r="L8400" s="96">
        <f t="shared" si="791"/>
        <v>7.3099999999999997E-3</v>
      </c>
    </row>
    <row r="8401" spans="1:12" ht="13.95" customHeight="1" x14ac:dyDescent="0.3">
      <c r="A8401" s="94">
        <v>46203</v>
      </c>
      <c r="B8401" s="57" t="s">
        <v>234</v>
      </c>
      <c r="C8401" s="57" t="s">
        <v>119</v>
      </c>
      <c r="D8401" s="19" t="str">
        <f t="shared" si="786"/>
        <v>Cyclicals</v>
      </c>
      <c r="E8401" s="19" t="str">
        <f t="shared" si="787"/>
        <v>Cyclicals ex-WEG &amp; Embraer</v>
      </c>
      <c r="F8401" s="100">
        <v>6.4099999999999999E-3</v>
      </c>
      <c r="G8401" s="101">
        <v>15.853</v>
      </c>
      <c r="H8401" s="98">
        <v>0.17619000000000001</v>
      </c>
      <c r="I8401" s="20">
        <f t="shared" si="788"/>
        <v>1</v>
      </c>
      <c r="J8401" s="102">
        <f t="shared" si="789"/>
        <v>4.0433987257932252E-4</v>
      </c>
      <c r="K8401" s="102">
        <f t="shared" si="790"/>
        <v>2.2949081819588087E-3</v>
      </c>
      <c r="L8401" s="96">
        <f t="shared" si="791"/>
        <v>6.4099999999999999E-3</v>
      </c>
    </row>
    <row r="8402" spans="1:12" ht="13.95" customHeight="1" x14ac:dyDescent="0.3">
      <c r="A8402" s="94">
        <v>46234</v>
      </c>
      <c r="B8402" s="57" t="s">
        <v>234</v>
      </c>
      <c r="C8402" s="57" t="s">
        <v>119</v>
      </c>
      <c r="D8402" s="19" t="str">
        <f t="shared" si="786"/>
        <v>Cyclicals</v>
      </c>
      <c r="E8402" s="19" t="str">
        <f t="shared" si="787"/>
        <v>Cyclicals ex-WEG &amp; Embraer</v>
      </c>
      <c r="F8402" s="100">
        <v>6.7000000000000002E-3</v>
      </c>
      <c r="G8402" s="101">
        <v>16.898</v>
      </c>
      <c r="H8402" s="98">
        <v>0.17383000000000001</v>
      </c>
      <c r="I8402" s="20">
        <f t="shared" si="788"/>
        <v>1</v>
      </c>
      <c r="J8402" s="102">
        <f t="shared" si="789"/>
        <v>3.9649662681974198E-4</v>
      </c>
      <c r="K8402" s="102">
        <f t="shared" si="790"/>
        <v>2.2809447553341885E-3</v>
      </c>
      <c r="L8402" s="96">
        <f t="shared" si="791"/>
        <v>6.7000000000000002E-3</v>
      </c>
    </row>
    <row r="8403" spans="1:12" ht="13.95" customHeight="1" x14ac:dyDescent="0.3">
      <c r="A8403" s="94">
        <v>46265</v>
      </c>
      <c r="B8403" s="57" t="s">
        <v>234</v>
      </c>
      <c r="C8403" s="57" t="s">
        <v>119</v>
      </c>
      <c r="D8403" s="19" t="str">
        <f t="shared" si="786"/>
        <v>Cyclicals</v>
      </c>
      <c r="E8403" s="19" t="str">
        <f t="shared" si="787"/>
        <v>Cyclicals ex-WEG &amp; Embraer</v>
      </c>
      <c r="F8403" s="100">
        <v>7.7299999999999999E-3</v>
      </c>
      <c r="G8403" s="101">
        <v>18.158000000000001</v>
      </c>
      <c r="H8403" s="98">
        <v>0.16625000000000001</v>
      </c>
      <c r="I8403" s="20">
        <f t="shared" si="788"/>
        <v>1</v>
      </c>
      <c r="J8403" s="102">
        <f t="shared" si="789"/>
        <v>4.2570767705694458E-4</v>
      </c>
      <c r="K8403" s="102">
        <f t="shared" si="790"/>
        <v>2.560647681545531E-3</v>
      </c>
      <c r="L8403" s="96">
        <f t="shared" si="791"/>
        <v>7.7299999999999999E-3</v>
      </c>
    </row>
    <row r="8404" spans="1:12" ht="13.95" customHeight="1" x14ac:dyDescent="0.3">
      <c r="A8404" s="94">
        <v>46295</v>
      </c>
      <c r="B8404" s="57" t="s">
        <v>234</v>
      </c>
      <c r="C8404" s="57" t="s">
        <v>119</v>
      </c>
      <c r="D8404" s="19" t="str">
        <f t="shared" si="786"/>
        <v>Cyclicals</v>
      </c>
      <c r="E8404" s="19" t="str">
        <f t="shared" si="787"/>
        <v>Cyclicals ex-WEG &amp; Embraer</v>
      </c>
      <c r="F8404" s="100">
        <v>6.6E-3</v>
      </c>
      <c r="G8404" s="101">
        <v>16.12</v>
      </c>
      <c r="H8404" s="98">
        <v>0.19208</v>
      </c>
      <c r="I8404" s="20">
        <f t="shared" si="788"/>
        <v>1</v>
      </c>
      <c r="J8404" s="102">
        <f t="shared" si="789"/>
        <v>4.0942928039702228E-4</v>
      </c>
      <c r="K8404" s="102">
        <f t="shared" si="790"/>
        <v>2.1315560203926608E-3</v>
      </c>
      <c r="L8404" s="96">
        <f t="shared" si="791"/>
        <v>6.6E-3</v>
      </c>
    </row>
    <row r="8405" spans="1:12" ht="13.95" customHeight="1" x14ac:dyDescent="0.3">
      <c r="A8405" s="94">
        <v>42674</v>
      </c>
      <c r="B8405" s="57" t="s">
        <v>285</v>
      </c>
      <c r="C8405" s="57" t="s">
        <v>121</v>
      </c>
      <c r="D8405" s="19" t="str">
        <f t="shared" si="786"/>
        <v>Commodities</v>
      </c>
      <c r="E8405" s="19" t="str">
        <f t="shared" si="787"/>
        <v>Commodities</v>
      </c>
      <c r="F8405" s="100">
        <v>2.6960000000000001E-2</v>
      </c>
      <c r="G8405" s="101">
        <v>23.119</v>
      </c>
      <c r="H8405" s="98">
        <v>0.20465</v>
      </c>
      <c r="I8405" s="20">
        <f t="shared" si="788"/>
        <v>1</v>
      </c>
      <c r="J8405" s="102">
        <f t="shared" si="789"/>
        <v>1.1661404039967128E-3</v>
      </c>
      <c r="K8405" s="102">
        <f t="shared" si="790"/>
        <v>5.6982184412250805E-3</v>
      </c>
      <c r="L8405" s="96">
        <f t="shared" si="791"/>
        <v>2.6960000000000001E-2</v>
      </c>
    </row>
    <row r="8406" spans="1:12" ht="13.95" customHeight="1" x14ac:dyDescent="0.3">
      <c r="A8406" s="94">
        <v>42704</v>
      </c>
      <c r="B8406" s="57" t="s">
        <v>285</v>
      </c>
      <c r="C8406" s="57" t="s">
        <v>121</v>
      </c>
      <c r="D8406" s="19" t="str">
        <f t="shared" si="786"/>
        <v>Commodities</v>
      </c>
      <c r="E8406" s="19" t="str">
        <f t="shared" si="787"/>
        <v>Commodities</v>
      </c>
      <c r="F8406" s="100">
        <v>2.7820000000000001E-2</v>
      </c>
      <c r="G8406" s="101">
        <v>22.527999999999999</v>
      </c>
      <c r="H8406" s="98">
        <v>0.20594000000000001</v>
      </c>
      <c r="I8406" s="20">
        <f t="shared" si="788"/>
        <v>1</v>
      </c>
      <c r="J8406" s="102">
        <f t="shared" si="789"/>
        <v>1.2349076704545455E-3</v>
      </c>
      <c r="K8406" s="102">
        <f t="shared" si="790"/>
        <v>5.9964439664686097E-3</v>
      </c>
      <c r="L8406" s="96">
        <f t="shared" si="791"/>
        <v>2.7820000000000001E-2</v>
      </c>
    </row>
    <row r="8407" spans="1:12" ht="13.95" customHeight="1" x14ac:dyDescent="0.3">
      <c r="A8407" s="94">
        <v>42735</v>
      </c>
      <c r="B8407" s="57" t="s">
        <v>285</v>
      </c>
      <c r="C8407" s="57" t="s">
        <v>121</v>
      </c>
      <c r="D8407" s="19" t="str">
        <f t="shared" si="786"/>
        <v>Commodities</v>
      </c>
      <c r="E8407" s="19" t="str">
        <f t="shared" si="787"/>
        <v>Commodities</v>
      </c>
      <c r="F8407" s="100">
        <v>2.7689999999999999E-2</v>
      </c>
      <c r="G8407" s="101">
        <v>22.451000000000001</v>
      </c>
      <c r="H8407" s="98">
        <v>0.20967</v>
      </c>
      <c r="I8407" s="20">
        <f t="shared" si="788"/>
        <v>1</v>
      </c>
      <c r="J8407" s="102">
        <f t="shared" si="789"/>
        <v>1.23335263462652E-3</v>
      </c>
      <c r="K8407" s="102">
        <f t="shared" si="790"/>
        <v>5.8823514791172798E-3</v>
      </c>
      <c r="L8407" s="96">
        <f t="shared" si="791"/>
        <v>2.7689999999999999E-2</v>
      </c>
    </row>
    <row r="8408" spans="1:12" ht="13.95" customHeight="1" x14ac:dyDescent="0.3">
      <c r="A8408" s="94">
        <v>42766</v>
      </c>
      <c r="B8408" s="57" t="s">
        <v>285</v>
      </c>
      <c r="C8408" s="57" t="s">
        <v>121</v>
      </c>
      <c r="D8408" s="19" t="str">
        <f t="shared" si="786"/>
        <v>Commodities</v>
      </c>
      <c r="E8408" s="19" t="str">
        <f t="shared" si="787"/>
        <v>Commodities</v>
      </c>
      <c r="F8408" s="100">
        <v>2.4209999999999999E-2</v>
      </c>
      <c r="G8408" s="101">
        <v>21.425000000000001</v>
      </c>
      <c r="H8408" s="98">
        <v>0.21245</v>
      </c>
      <c r="I8408" s="20">
        <f t="shared" si="788"/>
        <v>1</v>
      </c>
      <c r="J8408" s="102">
        <f t="shared" si="789"/>
        <v>1.1299883313885648E-3</v>
      </c>
      <c r="K8408" s="102">
        <f t="shared" si="790"/>
        <v>5.3188436403321477E-3</v>
      </c>
      <c r="L8408" s="96">
        <f t="shared" si="791"/>
        <v>2.4209999999999999E-2</v>
      </c>
    </row>
    <row r="8409" spans="1:12" ht="13.95" customHeight="1" x14ac:dyDescent="0.3">
      <c r="A8409" s="94">
        <v>42794</v>
      </c>
      <c r="B8409" s="57" t="s">
        <v>285</v>
      </c>
      <c r="C8409" s="57" t="s">
        <v>121</v>
      </c>
      <c r="D8409" s="19" t="str">
        <f t="shared" si="786"/>
        <v>Commodities</v>
      </c>
      <c r="E8409" s="19" t="str">
        <f t="shared" si="787"/>
        <v>Commodities</v>
      </c>
      <c r="F8409" s="100">
        <v>2.3349999999999999E-2</v>
      </c>
      <c r="G8409" s="101">
        <v>21.167999999999999</v>
      </c>
      <c r="H8409" s="98">
        <v>0.20887</v>
      </c>
      <c r="I8409" s="20">
        <f t="shared" si="788"/>
        <v>1</v>
      </c>
      <c r="J8409" s="102">
        <f t="shared" si="789"/>
        <v>1.1030801209372639E-3</v>
      </c>
      <c r="K8409" s="102">
        <f t="shared" si="790"/>
        <v>5.2811802601487236E-3</v>
      </c>
      <c r="L8409" s="96">
        <f t="shared" si="791"/>
        <v>2.3349999999999999E-2</v>
      </c>
    </row>
    <row r="8410" spans="1:12" ht="13.95" customHeight="1" x14ac:dyDescent="0.3">
      <c r="A8410" s="94">
        <v>42825</v>
      </c>
      <c r="B8410" s="57" t="s">
        <v>285</v>
      </c>
      <c r="C8410" s="57" t="s">
        <v>121</v>
      </c>
      <c r="D8410" s="19" t="str">
        <f t="shared" si="786"/>
        <v>Commodities</v>
      </c>
      <c r="E8410" s="19" t="str">
        <f t="shared" si="787"/>
        <v>Commodities</v>
      </c>
      <c r="F8410" s="100">
        <v>2.6980000000000001E-2</v>
      </c>
      <c r="G8410" s="101">
        <v>22.667999999999999</v>
      </c>
      <c r="H8410" s="98">
        <v>0.20562</v>
      </c>
      <c r="I8410" s="20">
        <f t="shared" si="788"/>
        <v>1</v>
      </c>
      <c r="J8410" s="102">
        <f t="shared" si="789"/>
        <v>1.1902241044644433E-3</v>
      </c>
      <c r="K8410" s="102">
        <f t="shared" si="790"/>
        <v>5.7884646652292737E-3</v>
      </c>
      <c r="L8410" s="96">
        <f t="shared" si="791"/>
        <v>2.6980000000000001E-2</v>
      </c>
    </row>
    <row r="8411" spans="1:12" ht="13.95" customHeight="1" x14ac:dyDescent="0.3">
      <c r="A8411" s="94">
        <v>42855</v>
      </c>
      <c r="B8411" s="57" t="s">
        <v>285</v>
      </c>
      <c r="C8411" s="57" t="s">
        <v>121</v>
      </c>
      <c r="D8411" s="19" t="str">
        <f t="shared" si="786"/>
        <v>Commodities</v>
      </c>
      <c r="E8411" s="19" t="str">
        <f t="shared" si="787"/>
        <v>Commodities</v>
      </c>
      <c r="F8411" s="100">
        <v>2.5569999999999999E-2</v>
      </c>
      <c r="G8411" s="101">
        <v>22.635999999999999</v>
      </c>
      <c r="H8411" s="98">
        <v>0.20505000000000001</v>
      </c>
      <c r="I8411" s="20">
        <f t="shared" si="788"/>
        <v>1</v>
      </c>
      <c r="J8411" s="102">
        <f t="shared" si="789"/>
        <v>1.1296165400247393E-3</v>
      </c>
      <c r="K8411" s="102">
        <f t="shared" si="790"/>
        <v>5.5089809316007767E-3</v>
      </c>
      <c r="L8411" s="96">
        <f t="shared" si="791"/>
        <v>2.5569999999999999E-2</v>
      </c>
    </row>
    <row r="8412" spans="1:12" ht="13.95" customHeight="1" x14ac:dyDescent="0.3">
      <c r="A8412" s="94">
        <v>42886</v>
      </c>
      <c r="B8412" s="57" t="s">
        <v>285</v>
      </c>
      <c r="C8412" s="57" t="s">
        <v>121</v>
      </c>
      <c r="D8412" s="19" t="str">
        <f t="shared" si="786"/>
        <v>Commodities</v>
      </c>
      <c r="E8412" s="19" t="str">
        <f t="shared" si="787"/>
        <v>Commodities</v>
      </c>
      <c r="F8412" s="100">
        <v>2.912E-2</v>
      </c>
      <c r="G8412" s="101">
        <v>23.419</v>
      </c>
      <c r="H8412" s="98">
        <v>0.21021999999999999</v>
      </c>
      <c r="I8412" s="20">
        <f t="shared" si="788"/>
        <v>1</v>
      </c>
      <c r="J8412" s="102">
        <f t="shared" si="789"/>
        <v>1.2434348178829155E-3</v>
      </c>
      <c r="K8412" s="102">
        <f t="shared" si="790"/>
        <v>5.9149215958658342E-3</v>
      </c>
      <c r="L8412" s="96">
        <f t="shared" si="791"/>
        <v>2.912E-2</v>
      </c>
    </row>
    <row r="8413" spans="1:12" ht="13.95" customHeight="1" x14ac:dyDescent="0.3">
      <c r="A8413" s="94">
        <v>42916</v>
      </c>
      <c r="B8413" s="57" t="s">
        <v>285</v>
      </c>
      <c r="C8413" s="57" t="s">
        <v>121</v>
      </c>
      <c r="D8413" s="19" t="str">
        <f t="shared" si="786"/>
        <v>Commodities</v>
      </c>
      <c r="E8413" s="19" t="str">
        <f t="shared" si="787"/>
        <v>Commodities</v>
      </c>
      <c r="F8413" s="100">
        <v>2.913E-2</v>
      </c>
      <c r="G8413" s="101">
        <v>24.126999999999999</v>
      </c>
      <c r="H8413" s="98">
        <v>0.21387</v>
      </c>
      <c r="I8413" s="20">
        <f t="shared" si="788"/>
        <v>1</v>
      </c>
      <c r="J8413" s="102">
        <f t="shared" si="789"/>
        <v>1.2073610477887843E-3</v>
      </c>
      <c r="K8413" s="102">
        <f t="shared" si="790"/>
        <v>5.6453034450310207E-3</v>
      </c>
      <c r="L8413" s="96">
        <f t="shared" si="791"/>
        <v>2.913E-2</v>
      </c>
    </row>
    <row r="8414" spans="1:12" ht="13.95" customHeight="1" x14ac:dyDescent="0.3">
      <c r="A8414" s="94">
        <v>42947</v>
      </c>
      <c r="B8414" s="57" t="s">
        <v>285</v>
      </c>
      <c r="C8414" s="57" t="s">
        <v>121</v>
      </c>
      <c r="D8414" s="19" t="str">
        <f t="shared" si="786"/>
        <v>Commodities</v>
      </c>
      <c r="E8414" s="19" t="str">
        <f t="shared" si="787"/>
        <v>Commodities</v>
      </c>
      <c r="F8414" s="100">
        <v>2.674E-2</v>
      </c>
      <c r="G8414" s="101">
        <v>23.030999999999999</v>
      </c>
      <c r="H8414" s="98">
        <v>0.20832000000000001</v>
      </c>
      <c r="I8414" s="20">
        <f t="shared" si="788"/>
        <v>1</v>
      </c>
      <c r="J8414" s="102">
        <f t="shared" si="789"/>
        <v>1.1610438105162607E-3</v>
      </c>
      <c r="K8414" s="102">
        <f t="shared" si="790"/>
        <v>5.573366985965153E-3</v>
      </c>
      <c r="L8414" s="96">
        <f t="shared" si="791"/>
        <v>2.674E-2</v>
      </c>
    </row>
    <row r="8415" spans="1:12" ht="13.95" customHeight="1" x14ac:dyDescent="0.3">
      <c r="A8415" s="94">
        <v>42978</v>
      </c>
      <c r="B8415" s="57" t="s">
        <v>285</v>
      </c>
      <c r="C8415" s="57" t="s">
        <v>121</v>
      </c>
      <c r="D8415" s="19" t="str">
        <f t="shared" si="786"/>
        <v>Commodities</v>
      </c>
      <c r="E8415" s="19" t="str">
        <f t="shared" si="787"/>
        <v>Commodities</v>
      </c>
      <c r="F8415" s="100">
        <v>2.4510000000000001E-2</v>
      </c>
      <c r="G8415" s="101">
        <v>23.268999999999998</v>
      </c>
      <c r="H8415" s="98">
        <v>0.20330999999999999</v>
      </c>
      <c r="I8415" s="20">
        <f t="shared" si="788"/>
        <v>1</v>
      </c>
      <c r="J8415" s="102">
        <f t="shared" si="789"/>
        <v>1.0533327603248958E-3</v>
      </c>
      <c r="K8415" s="102">
        <f t="shared" si="790"/>
        <v>5.1809195825335492E-3</v>
      </c>
      <c r="L8415" s="96">
        <f t="shared" si="791"/>
        <v>2.4510000000000001E-2</v>
      </c>
    </row>
    <row r="8416" spans="1:12" ht="13.95" customHeight="1" x14ac:dyDescent="0.3">
      <c r="A8416" s="94">
        <v>43008</v>
      </c>
      <c r="B8416" s="57" t="s">
        <v>285</v>
      </c>
      <c r="C8416" s="57" t="s">
        <v>121</v>
      </c>
      <c r="D8416" s="19" t="str">
        <f t="shared" si="786"/>
        <v>Commodities</v>
      </c>
      <c r="E8416" s="19" t="str">
        <f t="shared" si="787"/>
        <v>Commodities</v>
      </c>
      <c r="F8416" s="100">
        <v>2.5059999999999999E-2</v>
      </c>
      <c r="G8416" s="101">
        <v>23.556000000000001</v>
      </c>
      <c r="H8416" s="98">
        <v>0.19664000000000001</v>
      </c>
      <c r="I8416" s="20">
        <f t="shared" si="788"/>
        <v>1</v>
      </c>
      <c r="J8416" s="102">
        <f t="shared" si="789"/>
        <v>1.063847851927322E-3</v>
      </c>
      <c r="K8416" s="102">
        <f t="shared" si="790"/>
        <v>5.4101294341299937E-3</v>
      </c>
      <c r="L8416" s="96">
        <f t="shared" si="791"/>
        <v>2.5059999999999999E-2</v>
      </c>
    </row>
    <row r="8417" spans="1:12" ht="13.95" customHeight="1" x14ac:dyDescent="0.3">
      <c r="A8417" s="94">
        <v>43039</v>
      </c>
      <c r="B8417" s="57" t="s">
        <v>285</v>
      </c>
      <c r="C8417" s="57" t="s">
        <v>121</v>
      </c>
      <c r="D8417" s="19" t="str">
        <f t="shared" si="786"/>
        <v>Commodities</v>
      </c>
      <c r="E8417" s="19" t="str">
        <f t="shared" si="787"/>
        <v>Commodities</v>
      </c>
      <c r="F8417" s="100">
        <v>2.563E-2</v>
      </c>
      <c r="G8417" s="101">
        <v>23.792999999999999</v>
      </c>
      <c r="H8417" s="98">
        <v>0.19986999999999999</v>
      </c>
      <c r="I8417" s="20">
        <f t="shared" si="788"/>
        <v>1</v>
      </c>
      <c r="J8417" s="102">
        <f t="shared" si="789"/>
        <v>1.0772075820619511E-3</v>
      </c>
      <c r="K8417" s="102">
        <f t="shared" si="790"/>
        <v>5.3895411120325771E-3</v>
      </c>
      <c r="L8417" s="96">
        <f t="shared" si="791"/>
        <v>2.563E-2</v>
      </c>
    </row>
    <row r="8418" spans="1:12" ht="13.95" customHeight="1" x14ac:dyDescent="0.3">
      <c r="A8418" s="94">
        <v>43069</v>
      </c>
      <c r="B8418" s="57" t="s">
        <v>285</v>
      </c>
      <c r="C8418" s="57" t="s">
        <v>121</v>
      </c>
      <c r="D8418" s="19" t="str">
        <f t="shared" si="786"/>
        <v>Commodities</v>
      </c>
      <c r="E8418" s="19" t="str">
        <f t="shared" si="787"/>
        <v>Commodities</v>
      </c>
      <c r="F8418" s="100">
        <v>2.4060000000000002E-2</v>
      </c>
      <c r="G8418" s="101">
        <v>20.922000000000001</v>
      </c>
      <c r="H8418" s="98">
        <v>0.20374</v>
      </c>
      <c r="I8418" s="20">
        <f t="shared" si="788"/>
        <v>1</v>
      </c>
      <c r="J8418" s="102">
        <f t="shared" si="789"/>
        <v>1.1499856610266705E-3</v>
      </c>
      <c r="K8418" s="102">
        <f t="shared" si="790"/>
        <v>5.6443784285200279E-3</v>
      </c>
      <c r="L8418" s="96">
        <f t="shared" si="791"/>
        <v>2.4060000000000002E-2</v>
      </c>
    </row>
    <row r="8419" spans="1:12" ht="13.95" customHeight="1" x14ac:dyDescent="0.3">
      <c r="A8419" s="94">
        <v>43100</v>
      </c>
      <c r="B8419" s="57" t="s">
        <v>285</v>
      </c>
      <c r="C8419" s="57" t="s">
        <v>121</v>
      </c>
      <c r="D8419" s="19" t="str">
        <f t="shared" si="786"/>
        <v>Commodities</v>
      </c>
      <c r="E8419" s="19" t="str">
        <f t="shared" si="787"/>
        <v>Commodities</v>
      </c>
      <c r="F8419" s="100">
        <v>2.4299999999999999E-2</v>
      </c>
      <c r="G8419" s="101">
        <v>21.751000000000001</v>
      </c>
      <c r="H8419" s="98">
        <v>0.21515999999999999</v>
      </c>
      <c r="I8419" s="20">
        <f t="shared" si="788"/>
        <v>1</v>
      </c>
      <c r="J8419" s="102">
        <f t="shared" si="789"/>
        <v>1.1171900142522182E-3</v>
      </c>
      <c r="K8419" s="102">
        <f t="shared" si="790"/>
        <v>5.1923685362159243E-3</v>
      </c>
      <c r="L8419" s="96">
        <f t="shared" si="791"/>
        <v>2.4299999999999999E-2</v>
      </c>
    </row>
    <row r="8420" spans="1:12" ht="13.95" customHeight="1" x14ac:dyDescent="0.3">
      <c r="A8420" s="94">
        <v>43131</v>
      </c>
      <c r="B8420" s="57" t="s">
        <v>285</v>
      </c>
      <c r="C8420" s="57" t="s">
        <v>121</v>
      </c>
      <c r="D8420" s="19" t="str">
        <f t="shared" si="786"/>
        <v>Commodities</v>
      </c>
      <c r="E8420" s="19" t="str">
        <f t="shared" si="787"/>
        <v>Commodities</v>
      </c>
      <c r="F8420" s="100">
        <v>2.3560000000000001E-2</v>
      </c>
      <c r="G8420" s="101">
        <v>23.419</v>
      </c>
      <c r="H8420" s="98">
        <v>0.21278</v>
      </c>
      <c r="I8420" s="20">
        <f t="shared" si="788"/>
        <v>1</v>
      </c>
      <c r="J8420" s="102">
        <f t="shared" si="789"/>
        <v>1.0060207523805457E-3</v>
      </c>
      <c r="K8420" s="102">
        <f t="shared" si="790"/>
        <v>4.7279854891462813E-3</v>
      </c>
      <c r="L8420" s="96">
        <f t="shared" si="791"/>
        <v>2.3560000000000001E-2</v>
      </c>
    </row>
    <row r="8421" spans="1:12" ht="13.95" customHeight="1" x14ac:dyDescent="0.3">
      <c r="A8421" s="94">
        <v>43159</v>
      </c>
      <c r="B8421" s="57" t="s">
        <v>285</v>
      </c>
      <c r="C8421" s="57" t="s">
        <v>121</v>
      </c>
      <c r="D8421" s="19" t="str">
        <f t="shared" si="786"/>
        <v>Commodities</v>
      </c>
      <c r="E8421" s="19" t="str">
        <f t="shared" si="787"/>
        <v>Commodities</v>
      </c>
      <c r="F8421" s="100">
        <v>2.1520000000000001E-2</v>
      </c>
      <c r="G8421" s="101">
        <v>22.135999999999999</v>
      </c>
      <c r="H8421" s="98">
        <v>0.18570999999999999</v>
      </c>
      <c r="I8421" s="20">
        <f t="shared" si="788"/>
        <v>1</v>
      </c>
      <c r="J8421" s="102">
        <f t="shared" si="789"/>
        <v>9.7217202746657035E-4</v>
      </c>
      <c r="K8421" s="102">
        <f t="shared" si="790"/>
        <v>5.2348932608183209E-3</v>
      </c>
      <c r="L8421" s="96">
        <f t="shared" si="791"/>
        <v>2.1520000000000001E-2</v>
      </c>
    </row>
    <row r="8422" spans="1:12" ht="13.95" customHeight="1" x14ac:dyDescent="0.3">
      <c r="A8422" s="94">
        <v>43190</v>
      </c>
      <c r="B8422" s="57" t="s">
        <v>285</v>
      </c>
      <c r="C8422" s="57" t="s">
        <v>121</v>
      </c>
      <c r="D8422" s="19" t="str">
        <f t="shared" si="786"/>
        <v>Commodities</v>
      </c>
      <c r="E8422" s="19" t="str">
        <f t="shared" si="787"/>
        <v>Commodities</v>
      </c>
      <c r="F8422" s="100">
        <v>2.061E-2</v>
      </c>
      <c r="G8422" s="101">
        <v>20.815000000000001</v>
      </c>
      <c r="H8422" s="98">
        <v>0.18744</v>
      </c>
      <c r="I8422" s="20">
        <f t="shared" si="788"/>
        <v>1</v>
      </c>
      <c r="J8422" s="102">
        <f t="shared" si="789"/>
        <v>9.9015133317319226E-4</v>
      </c>
      <c r="K8422" s="102">
        <f t="shared" si="790"/>
        <v>5.2824975094600529E-3</v>
      </c>
      <c r="L8422" s="96">
        <f t="shared" si="791"/>
        <v>2.061E-2</v>
      </c>
    </row>
    <row r="8423" spans="1:12" ht="13.95" customHeight="1" x14ac:dyDescent="0.3">
      <c r="A8423" s="94">
        <v>43220</v>
      </c>
      <c r="B8423" s="57" t="s">
        <v>285</v>
      </c>
      <c r="C8423" s="57" t="s">
        <v>121</v>
      </c>
      <c r="D8423" s="19" t="str">
        <f t="shared" si="786"/>
        <v>Commodities</v>
      </c>
      <c r="E8423" s="19" t="str">
        <f t="shared" si="787"/>
        <v>Commodities</v>
      </c>
      <c r="F8423" s="100">
        <v>1.77E-2</v>
      </c>
      <c r="G8423" s="101">
        <v>18.344000000000001</v>
      </c>
      <c r="H8423" s="98">
        <v>0.18287999999999999</v>
      </c>
      <c r="I8423" s="20">
        <f t="shared" si="788"/>
        <v>1</v>
      </c>
      <c r="J8423" s="102">
        <f t="shared" si="789"/>
        <v>9.648931530745748E-4</v>
      </c>
      <c r="K8423" s="102">
        <f t="shared" si="790"/>
        <v>5.2760999183867827E-3</v>
      </c>
      <c r="L8423" s="96">
        <f t="shared" si="791"/>
        <v>1.77E-2</v>
      </c>
    </row>
    <row r="8424" spans="1:12" ht="13.95" customHeight="1" x14ac:dyDescent="0.3">
      <c r="A8424" s="94">
        <v>43251</v>
      </c>
      <c r="B8424" s="57" t="s">
        <v>285</v>
      </c>
      <c r="C8424" s="57" t="s">
        <v>121</v>
      </c>
      <c r="D8424" s="19" t="str">
        <f t="shared" si="786"/>
        <v>Commodities</v>
      </c>
      <c r="E8424" s="19" t="str">
        <f t="shared" si="787"/>
        <v>Commodities</v>
      </c>
      <c r="F8424" s="100">
        <v>2.1680000000000001E-2</v>
      </c>
      <c r="G8424" s="101">
        <v>16.678999999999998</v>
      </c>
      <c r="H8424" s="98">
        <v>0.16002</v>
      </c>
      <c r="I8424" s="20">
        <f t="shared" si="788"/>
        <v>1</v>
      </c>
      <c r="J8424" s="102">
        <f t="shared" si="789"/>
        <v>1.2998381197913546E-3</v>
      </c>
      <c r="K8424" s="102">
        <f t="shared" si="790"/>
        <v>8.1229728770863298E-3</v>
      </c>
      <c r="L8424" s="96">
        <f t="shared" si="791"/>
        <v>2.1680000000000001E-2</v>
      </c>
    </row>
    <row r="8425" spans="1:12" ht="13.95" customHeight="1" x14ac:dyDescent="0.3">
      <c r="A8425" s="94">
        <v>43281</v>
      </c>
      <c r="B8425" s="57" t="s">
        <v>285</v>
      </c>
      <c r="C8425" s="57" t="s">
        <v>121</v>
      </c>
      <c r="D8425" s="19" t="str">
        <f t="shared" si="786"/>
        <v>Commodities</v>
      </c>
      <c r="E8425" s="19" t="str">
        <f t="shared" si="787"/>
        <v>Commodities</v>
      </c>
      <c r="F8425" s="100">
        <v>2.0619999999999999E-2</v>
      </c>
      <c r="G8425" s="101">
        <v>15.381</v>
      </c>
      <c r="H8425" s="98">
        <v>0.16453999999999999</v>
      </c>
      <c r="I8425" s="20">
        <f t="shared" si="788"/>
        <v>1</v>
      </c>
      <c r="J8425" s="102">
        <f t="shared" si="789"/>
        <v>1.3406150445354657E-3</v>
      </c>
      <c r="K8425" s="102">
        <f t="shared" si="790"/>
        <v>8.1476543365471363E-3</v>
      </c>
      <c r="L8425" s="96">
        <f t="shared" si="791"/>
        <v>2.0619999999999999E-2</v>
      </c>
    </row>
    <row r="8426" spans="1:12" ht="13.95" customHeight="1" x14ac:dyDescent="0.3">
      <c r="A8426" s="94">
        <v>43312</v>
      </c>
      <c r="B8426" s="57" t="s">
        <v>285</v>
      </c>
      <c r="C8426" s="57" t="s">
        <v>121</v>
      </c>
      <c r="D8426" s="19" t="str">
        <f t="shared" si="786"/>
        <v>Commodities</v>
      </c>
      <c r="E8426" s="19" t="str">
        <f t="shared" si="787"/>
        <v>Commodities</v>
      </c>
      <c r="F8426" s="100">
        <v>1.6754999999999999E-2</v>
      </c>
      <c r="G8426" s="101">
        <v>14.677</v>
      </c>
      <c r="H8426" s="98">
        <v>0.15895000000000001</v>
      </c>
      <c r="I8426" s="20">
        <f t="shared" si="788"/>
        <v>1</v>
      </c>
      <c r="J8426" s="102">
        <f t="shared" si="789"/>
        <v>1.1415820671799414E-3</v>
      </c>
      <c r="K8426" s="102">
        <f t="shared" si="790"/>
        <v>7.1820199256366242E-3</v>
      </c>
      <c r="L8426" s="96">
        <f t="shared" si="791"/>
        <v>1.6754999999999999E-2</v>
      </c>
    </row>
    <row r="8427" spans="1:12" ht="13.95" customHeight="1" x14ac:dyDescent="0.3">
      <c r="A8427" s="94">
        <v>43343</v>
      </c>
      <c r="B8427" s="57" t="s">
        <v>285</v>
      </c>
      <c r="C8427" s="57" t="s">
        <v>121</v>
      </c>
      <c r="D8427" s="19" t="str">
        <f t="shared" si="786"/>
        <v>Commodities</v>
      </c>
      <c r="E8427" s="19" t="str">
        <f t="shared" si="787"/>
        <v>Commodities</v>
      </c>
      <c r="F8427" s="100">
        <v>1.7434999999999999E-2</v>
      </c>
      <c r="G8427" s="101">
        <v>15.83</v>
      </c>
      <c r="H8427" s="98">
        <v>0.15176000000000001</v>
      </c>
      <c r="I8427" s="20">
        <f t="shared" si="788"/>
        <v>1</v>
      </c>
      <c r="J8427" s="102">
        <f t="shared" si="789"/>
        <v>1.1013897662665824E-3</v>
      </c>
      <c r="K8427" s="102">
        <f t="shared" si="790"/>
        <v>7.2574444271651453E-3</v>
      </c>
      <c r="L8427" s="96">
        <f t="shared" si="791"/>
        <v>1.7434999999999999E-2</v>
      </c>
    </row>
    <row r="8428" spans="1:12" ht="13.95" customHeight="1" x14ac:dyDescent="0.3">
      <c r="A8428" s="94">
        <v>43373</v>
      </c>
      <c r="B8428" s="57" t="s">
        <v>285</v>
      </c>
      <c r="C8428" s="57" t="s">
        <v>121</v>
      </c>
      <c r="D8428" s="19" t="str">
        <f t="shared" si="786"/>
        <v>Commodities</v>
      </c>
      <c r="E8428" s="19" t="str">
        <f t="shared" si="787"/>
        <v>Commodities</v>
      </c>
      <c r="F8428" s="100">
        <v>1.5301E-2</v>
      </c>
      <c r="G8428" s="101">
        <v>14.061</v>
      </c>
      <c r="H8428" s="98">
        <v>0.15207999999999999</v>
      </c>
      <c r="I8428" s="20">
        <f t="shared" si="788"/>
        <v>1</v>
      </c>
      <c r="J8428" s="102">
        <f t="shared" si="789"/>
        <v>1.0881871844107816E-3</v>
      </c>
      <c r="K8428" s="102">
        <f t="shared" si="790"/>
        <v>7.1553602341582166E-3</v>
      </c>
      <c r="L8428" s="96">
        <f t="shared" si="791"/>
        <v>1.5301E-2</v>
      </c>
    </row>
    <row r="8429" spans="1:12" ht="13.95" customHeight="1" x14ac:dyDescent="0.3">
      <c r="A8429" s="94">
        <v>43404</v>
      </c>
      <c r="B8429" s="57" t="s">
        <v>285</v>
      </c>
      <c r="C8429" s="57" t="s">
        <v>121</v>
      </c>
      <c r="D8429" s="19" t="str">
        <f t="shared" si="786"/>
        <v>Commodities</v>
      </c>
      <c r="E8429" s="19" t="str">
        <f t="shared" si="787"/>
        <v>Commodities</v>
      </c>
      <c r="F8429" s="100">
        <v>1.6469000000000001E-2</v>
      </c>
      <c r="G8429" s="101">
        <v>16.681999999999999</v>
      </c>
      <c r="H8429" s="98">
        <v>0.15667</v>
      </c>
      <c r="I8429" s="20">
        <f t="shared" si="788"/>
        <v>1</v>
      </c>
      <c r="J8429" s="102">
        <f t="shared" si="789"/>
        <v>9.872317467929507E-4</v>
      </c>
      <c r="K8429" s="102">
        <f t="shared" si="790"/>
        <v>6.3013451636749259E-3</v>
      </c>
      <c r="L8429" s="96">
        <f t="shared" si="791"/>
        <v>1.6469000000000001E-2</v>
      </c>
    </row>
    <row r="8430" spans="1:12" ht="13.95" customHeight="1" x14ac:dyDescent="0.3">
      <c r="A8430" s="94">
        <v>43434</v>
      </c>
      <c r="B8430" s="57" t="s">
        <v>285</v>
      </c>
      <c r="C8430" s="57" t="s">
        <v>121</v>
      </c>
      <c r="D8430" s="19" t="str">
        <f t="shared" si="786"/>
        <v>Commodities</v>
      </c>
      <c r="E8430" s="19" t="str">
        <f t="shared" si="787"/>
        <v>Commodities</v>
      </c>
      <c r="F8430" s="100">
        <v>1.7208999999999999E-2</v>
      </c>
      <c r="G8430" s="101">
        <v>17.952000000000002</v>
      </c>
      <c r="H8430" s="98">
        <v>0.14784</v>
      </c>
      <c r="I8430" s="20">
        <f t="shared" si="788"/>
        <v>1</v>
      </c>
      <c r="J8430" s="102">
        <f t="shared" si="789"/>
        <v>9.5861185383244187E-4</v>
      </c>
      <c r="K8430" s="102">
        <f t="shared" si="790"/>
        <v>6.4841169766804777E-3</v>
      </c>
      <c r="L8430" s="96">
        <f t="shared" si="791"/>
        <v>1.7208999999999999E-2</v>
      </c>
    </row>
    <row r="8431" spans="1:12" ht="13.95" customHeight="1" x14ac:dyDescent="0.3">
      <c r="A8431" s="94">
        <v>43465</v>
      </c>
      <c r="B8431" s="57" t="s">
        <v>285</v>
      </c>
      <c r="C8431" s="57" t="s">
        <v>121</v>
      </c>
      <c r="D8431" s="19" t="str">
        <f t="shared" si="786"/>
        <v>Commodities</v>
      </c>
      <c r="E8431" s="19" t="str">
        <f t="shared" si="787"/>
        <v>Commodities</v>
      </c>
      <c r="F8431" s="100">
        <v>1.9886999999999998E-2</v>
      </c>
      <c r="G8431" s="101">
        <v>19.757999999999999</v>
      </c>
      <c r="H8431" s="98">
        <v>0.15257999999999999</v>
      </c>
      <c r="I8431" s="20">
        <f t="shared" si="788"/>
        <v>1</v>
      </c>
      <c r="J8431" s="102">
        <f t="shared" si="789"/>
        <v>1.0065290009110234E-3</v>
      </c>
      <c r="K8431" s="102">
        <f t="shared" si="790"/>
        <v>6.5967295904510647E-3</v>
      </c>
      <c r="L8431" s="96">
        <f t="shared" si="791"/>
        <v>1.9886999999999998E-2</v>
      </c>
    </row>
    <row r="8432" spans="1:12" ht="13.95" customHeight="1" x14ac:dyDescent="0.3">
      <c r="A8432" s="94">
        <v>43496</v>
      </c>
      <c r="B8432" s="57" t="s">
        <v>285</v>
      </c>
      <c r="C8432" s="57" t="s">
        <v>121</v>
      </c>
      <c r="D8432" s="19" t="str">
        <f t="shared" si="786"/>
        <v>Commodities</v>
      </c>
      <c r="E8432" s="19" t="str">
        <f t="shared" si="787"/>
        <v>Commodities</v>
      </c>
      <c r="F8432" s="100">
        <v>1.9630000000000002E-2</v>
      </c>
      <c r="G8432" s="101">
        <v>20.997</v>
      </c>
      <c r="H8432" s="98">
        <v>0.15412000000000001</v>
      </c>
      <c r="I8432" s="20">
        <f t="shared" si="788"/>
        <v>1</v>
      </c>
      <c r="J8432" s="102">
        <f t="shared" si="789"/>
        <v>9.3489546125637005E-4</v>
      </c>
      <c r="K8432" s="102">
        <f t="shared" si="790"/>
        <v>6.0660229772668698E-3</v>
      </c>
      <c r="L8432" s="96">
        <f t="shared" si="791"/>
        <v>1.9630000000000002E-2</v>
      </c>
    </row>
    <row r="8433" spans="1:12" ht="13.95" customHeight="1" x14ac:dyDescent="0.3">
      <c r="A8433" s="94">
        <v>43524</v>
      </c>
      <c r="B8433" s="57" t="s">
        <v>285</v>
      </c>
      <c r="C8433" s="57" t="s">
        <v>121</v>
      </c>
      <c r="D8433" s="19" t="str">
        <f t="shared" si="786"/>
        <v>Commodities</v>
      </c>
      <c r="E8433" s="19" t="str">
        <f t="shared" si="787"/>
        <v>Commodities</v>
      </c>
      <c r="F8433" s="100">
        <v>1.8561000000000001E-2</v>
      </c>
      <c r="G8433" s="101">
        <v>20.016999999999999</v>
      </c>
      <c r="H8433" s="98">
        <v>0.15323999999999999</v>
      </c>
      <c r="I8433" s="20">
        <f t="shared" si="788"/>
        <v>1</v>
      </c>
      <c r="J8433" s="102">
        <f t="shared" si="789"/>
        <v>9.272618274466704E-4</v>
      </c>
      <c r="K8433" s="102">
        <f t="shared" si="790"/>
        <v>6.0510429877751928E-3</v>
      </c>
      <c r="L8433" s="96">
        <f t="shared" si="791"/>
        <v>1.8561000000000001E-2</v>
      </c>
    </row>
    <row r="8434" spans="1:12" ht="13.95" customHeight="1" x14ac:dyDescent="0.3">
      <c r="A8434" s="94">
        <v>43555</v>
      </c>
      <c r="B8434" s="57" t="s">
        <v>285</v>
      </c>
      <c r="C8434" s="57" t="s">
        <v>121</v>
      </c>
      <c r="D8434" s="19" t="str">
        <f t="shared" si="786"/>
        <v>Commodities</v>
      </c>
      <c r="E8434" s="19" t="str">
        <f t="shared" si="787"/>
        <v>Commodities</v>
      </c>
      <c r="F8434" s="100">
        <v>1.6594000000000001E-2</v>
      </c>
      <c r="G8434" s="101">
        <v>17.265999999999998</v>
      </c>
      <c r="H8434" s="98">
        <v>0.15096000000000001</v>
      </c>
      <c r="I8434" s="20">
        <f t="shared" si="788"/>
        <v>1</v>
      </c>
      <c r="J8434" s="102">
        <f t="shared" si="789"/>
        <v>9.6107957836209909E-4</v>
      </c>
      <c r="K8434" s="102">
        <f t="shared" si="790"/>
        <v>6.366451896940243E-3</v>
      </c>
      <c r="L8434" s="96">
        <f t="shared" si="791"/>
        <v>1.6594000000000001E-2</v>
      </c>
    </row>
    <row r="8435" spans="1:12" ht="13.95" customHeight="1" x14ac:dyDescent="0.3">
      <c r="A8435" s="94">
        <v>43585</v>
      </c>
      <c r="B8435" s="57" t="s">
        <v>285</v>
      </c>
      <c r="C8435" s="57" t="s">
        <v>121</v>
      </c>
      <c r="D8435" s="19" t="str">
        <f t="shared" si="786"/>
        <v>Commodities</v>
      </c>
      <c r="E8435" s="19" t="str">
        <f t="shared" si="787"/>
        <v>Commodities</v>
      </c>
      <c r="F8435" s="100">
        <v>1.4725E-2</v>
      </c>
      <c r="G8435" s="101">
        <v>16.863</v>
      </c>
      <c r="H8435" s="98">
        <v>0.14785999999999999</v>
      </c>
      <c r="I8435" s="20">
        <f t="shared" si="788"/>
        <v>1</v>
      </c>
      <c r="J8435" s="102">
        <f t="shared" si="789"/>
        <v>8.7321354444642118E-4</v>
      </c>
      <c r="K8435" s="102">
        <f t="shared" si="790"/>
        <v>5.9056779686623914E-3</v>
      </c>
      <c r="L8435" s="96">
        <f t="shared" si="791"/>
        <v>1.4725E-2</v>
      </c>
    </row>
    <row r="8436" spans="1:12" ht="13.95" customHeight="1" x14ac:dyDescent="0.3">
      <c r="A8436" s="94">
        <v>43616</v>
      </c>
      <c r="B8436" s="57" t="s">
        <v>285</v>
      </c>
      <c r="C8436" s="57" t="s">
        <v>121</v>
      </c>
      <c r="D8436" s="19" t="str">
        <f t="shared" si="786"/>
        <v>Commodities</v>
      </c>
      <c r="E8436" s="19" t="str">
        <f t="shared" si="787"/>
        <v>Commodities</v>
      </c>
      <c r="F8436" s="100">
        <v>1.3972E-2</v>
      </c>
      <c r="G8436" s="101">
        <v>17.678999999999998</v>
      </c>
      <c r="H8436" s="98">
        <v>0.13829</v>
      </c>
      <c r="I8436" s="20">
        <f t="shared" si="788"/>
        <v>1</v>
      </c>
      <c r="J8436" s="102">
        <f t="shared" si="789"/>
        <v>7.903161943548844E-4</v>
      </c>
      <c r="K8436" s="102">
        <f t="shared" si="790"/>
        <v>5.7149193315126504E-3</v>
      </c>
      <c r="L8436" s="96">
        <f t="shared" si="791"/>
        <v>1.3972E-2</v>
      </c>
    </row>
    <row r="8437" spans="1:12" ht="13.95" customHeight="1" x14ac:dyDescent="0.3">
      <c r="A8437" s="94">
        <v>43646</v>
      </c>
      <c r="B8437" s="57" t="s">
        <v>285</v>
      </c>
      <c r="C8437" s="57" t="s">
        <v>121</v>
      </c>
      <c r="D8437" s="19" t="str">
        <f t="shared" si="786"/>
        <v>Commodities</v>
      </c>
      <c r="E8437" s="19" t="str">
        <f t="shared" si="787"/>
        <v>Commodities</v>
      </c>
      <c r="F8437" s="100">
        <v>1.3067E-2</v>
      </c>
      <c r="G8437" s="101">
        <v>17.687000000000001</v>
      </c>
      <c r="H8437" s="98">
        <v>0.13416</v>
      </c>
      <c r="I8437" s="20">
        <f t="shared" si="788"/>
        <v>1</v>
      </c>
      <c r="J8437" s="102">
        <f t="shared" si="789"/>
        <v>7.3879120257816478E-4</v>
      </c>
      <c r="K8437" s="102">
        <f t="shared" si="790"/>
        <v>5.506791909497352E-3</v>
      </c>
      <c r="L8437" s="96">
        <f t="shared" si="791"/>
        <v>1.3067E-2</v>
      </c>
    </row>
    <row r="8438" spans="1:12" ht="13.95" customHeight="1" x14ac:dyDescent="0.3">
      <c r="A8438" s="94">
        <v>43677</v>
      </c>
      <c r="B8438" s="57" t="s">
        <v>285</v>
      </c>
      <c r="C8438" s="57" t="s">
        <v>121</v>
      </c>
      <c r="D8438" s="19" t="str">
        <f t="shared" si="786"/>
        <v>Commodities</v>
      </c>
      <c r="E8438" s="19" t="str">
        <f t="shared" si="787"/>
        <v>Commodities</v>
      </c>
      <c r="F8438" s="100">
        <v>1.277E-2</v>
      </c>
      <c r="G8438" s="101">
        <v>16.652999999999999</v>
      </c>
      <c r="H8438" s="98">
        <v>0.13556000000000001</v>
      </c>
      <c r="I8438" s="20">
        <f t="shared" si="788"/>
        <v>1</v>
      </c>
      <c r="J8438" s="102">
        <f t="shared" si="789"/>
        <v>7.6682879961568497E-4</v>
      </c>
      <c r="K8438" s="102">
        <f t="shared" si="790"/>
        <v>5.6567483004992987E-3</v>
      </c>
      <c r="L8438" s="96">
        <f t="shared" si="791"/>
        <v>1.277E-2</v>
      </c>
    </row>
    <row r="8439" spans="1:12" ht="13.95" customHeight="1" x14ac:dyDescent="0.3">
      <c r="A8439" s="94">
        <v>43708</v>
      </c>
      <c r="B8439" s="57" t="s">
        <v>285</v>
      </c>
      <c r="C8439" s="57" t="s">
        <v>121</v>
      </c>
      <c r="D8439" s="19" t="str">
        <f t="shared" si="786"/>
        <v>Commodities</v>
      </c>
      <c r="E8439" s="19" t="str">
        <f t="shared" si="787"/>
        <v>Commodities</v>
      </c>
      <c r="F8439" s="100">
        <v>1.0191E-2</v>
      </c>
      <c r="G8439" s="101">
        <v>14.77</v>
      </c>
      <c r="H8439" s="98">
        <v>0.12195</v>
      </c>
      <c r="I8439" s="20">
        <f t="shared" si="788"/>
        <v>1</v>
      </c>
      <c r="J8439" s="102">
        <f t="shared" si="789"/>
        <v>6.8997968855788764E-4</v>
      </c>
      <c r="K8439" s="102">
        <f t="shared" si="790"/>
        <v>5.6578900250749296E-3</v>
      </c>
      <c r="L8439" s="96">
        <f t="shared" si="791"/>
        <v>1.0191E-2</v>
      </c>
    </row>
    <row r="8440" spans="1:12" ht="13.95" customHeight="1" x14ac:dyDescent="0.3">
      <c r="A8440" s="94">
        <v>43738</v>
      </c>
      <c r="B8440" s="57" t="s">
        <v>285</v>
      </c>
      <c r="C8440" s="57" t="s">
        <v>121</v>
      </c>
      <c r="D8440" s="19" t="str">
        <f t="shared" si="786"/>
        <v>Commodities</v>
      </c>
      <c r="E8440" s="19" t="str">
        <f t="shared" si="787"/>
        <v>Commodities</v>
      </c>
      <c r="F8440" s="100">
        <v>1.1089E-2</v>
      </c>
      <c r="G8440" s="101">
        <v>16.838999999999999</v>
      </c>
      <c r="H8440" s="98">
        <v>0.11778</v>
      </c>
      <c r="I8440" s="20">
        <f t="shared" si="788"/>
        <v>1</v>
      </c>
      <c r="J8440" s="102">
        <f t="shared" si="789"/>
        <v>6.5853079161470396E-4</v>
      </c>
      <c r="K8440" s="102">
        <f t="shared" si="790"/>
        <v>5.5911936798667345E-3</v>
      </c>
      <c r="L8440" s="96">
        <f t="shared" si="791"/>
        <v>1.1089E-2</v>
      </c>
    </row>
    <row r="8441" spans="1:12" ht="13.95" customHeight="1" x14ac:dyDescent="0.3">
      <c r="A8441" s="94">
        <v>43769</v>
      </c>
      <c r="B8441" s="57" t="s">
        <v>285</v>
      </c>
      <c r="C8441" s="57" t="s">
        <v>121</v>
      </c>
      <c r="D8441" s="19" t="str">
        <f t="shared" si="786"/>
        <v>Commodities</v>
      </c>
      <c r="E8441" s="19" t="str">
        <f t="shared" si="787"/>
        <v>Commodities</v>
      </c>
      <c r="F8441" s="100">
        <v>1.108E-2</v>
      </c>
      <c r="G8441" s="101">
        <v>17.672999999999998</v>
      </c>
      <c r="H8441" s="98">
        <v>0.12018</v>
      </c>
      <c r="I8441" s="20">
        <f t="shared" si="788"/>
        <v>1</v>
      </c>
      <c r="J8441" s="102">
        <f t="shared" si="789"/>
        <v>6.2694505743224132E-4</v>
      </c>
      <c r="K8441" s="102">
        <f t="shared" si="790"/>
        <v>5.2167170696641816E-3</v>
      </c>
      <c r="L8441" s="96">
        <f t="shared" si="791"/>
        <v>1.108E-2</v>
      </c>
    </row>
    <row r="8442" spans="1:12" ht="13.95" customHeight="1" x14ac:dyDescent="0.3">
      <c r="A8442" s="94">
        <v>43799</v>
      </c>
      <c r="B8442" s="57" t="s">
        <v>285</v>
      </c>
      <c r="C8442" s="57" t="s">
        <v>121</v>
      </c>
      <c r="D8442" s="19" t="str">
        <f t="shared" si="786"/>
        <v>Commodities</v>
      </c>
      <c r="E8442" s="19" t="str">
        <f t="shared" si="787"/>
        <v>Commodities</v>
      </c>
      <c r="F8442" s="100">
        <v>1.2657E-2</v>
      </c>
      <c r="G8442" s="101">
        <v>20.408999999999999</v>
      </c>
      <c r="H8442" s="98">
        <v>0.12193</v>
      </c>
      <c r="I8442" s="20">
        <f t="shared" si="788"/>
        <v>1</v>
      </c>
      <c r="J8442" s="102">
        <f t="shared" si="789"/>
        <v>6.2016757312950168E-4</v>
      </c>
      <c r="K8442" s="102">
        <f t="shared" si="790"/>
        <v>5.0862591087468354E-3</v>
      </c>
      <c r="L8442" s="96">
        <f t="shared" si="791"/>
        <v>1.2657E-2</v>
      </c>
    </row>
    <row r="8443" spans="1:12" ht="13.95" customHeight="1" x14ac:dyDescent="0.3">
      <c r="A8443" s="94">
        <v>43830</v>
      </c>
      <c r="B8443" s="57" t="s">
        <v>285</v>
      </c>
      <c r="C8443" s="57" t="s">
        <v>121</v>
      </c>
      <c r="D8443" s="19" t="str">
        <f t="shared" si="786"/>
        <v>Commodities</v>
      </c>
      <c r="E8443" s="19" t="str">
        <f t="shared" si="787"/>
        <v>Commodities</v>
      </c>
      <c r="F8443" s="100">
        <v>1.393E-2</v>
      </c>
      <c r="G8443" s="101">
        <v>22.911999999999999</v>
      </c>
      <c r="H8443" s="98">
        <v>0.12025</v>
      </c>
      <c r="I8443" s="20">
        <f t="shared" si="788"/>
        <v>1</v>
      </c>
      <c r="J8443" s="102">
        <f t="shared" si="789"/>
        <v>6.0797835195530725E-4</v>
      </c>
      <c r="K8443" s="102">
        <f t="shared" si="790"/>
        <v>5.0559530308133659E-3</v>
      </c>
      <c r="L8443" s="96">
        <f t="shared" si="791"/>
        <v>1.393E-2</v>
      </c>
    </row>
    <row r="8444" spans="1:12" ht="13.95" customHeight="1" x14ac:dyDescent="0.3">
      <c r="A8444" s="94">
        <v>43861</v>
      </c>
      <c r="B8444" s="57" t="s">
        <v>285</v>
      </c>
      <c r="C8444" s="57" t="s">
        <v>121</v>
      </c>
      <c r="D8444" s="19" t="str">
        <f t="shared" si="786"/>
        <v>Commodities</v>
      </c>
      <c r="E8444" s="19" t="str">
        <f t="shared" si="787"/>
        <v>Commodities</v>
      </c>
      <c r="F8444" s="100">
        <v>1.3644E-2</v>
      </c>
      <c r="G8444" s="101">
        <v>22.391999999999999</v>
      </c>
      <c r="H8444" s="98">
        <v>0.12028</v>
      </c>
      <c r="I8444" s="20">
        <f t="shared" si="788"/>
        <v>1</v>
      </c>
      <c r="J8444" s="102">
        <f t="shared" si="789"/>
        <v>6.093247588424437E-4</v>
      </c>
      <c r="K8444" s="102">
        <f t="shared" si="790"/>
        <v>5.0658859231995654E-3</v>
      </c>
      <c r="L8444" s="96">
        <f t="shared" si="791"/>
        <v>1.3644E-2</v>
      </c>
    </row>
    <row r="8445" spans="1:12" ht="13.95" customHeight="1" x14ac:dyDescent="0.3">
      <c r="A8445" s="94">
        <v>43890</v>
      </c>
      <c r="B8445" s="57" t="s">
        <v>285</v>
      </c>
      <c r="C8445" s="57" t="s">
        <v>121</v>
      </c>
      <c r="D8445" s="19" t="str">
        <f t="shared" si="786"/>
        <v>Commodities</v>
      </c>
      <c r="E8445" s="19" t="str">
        <f t="shared" si="787"/>
        <v>Commodities</v>
      </c>
      <c r="F8445" s="100">
        <v>1.1283E-2</v>
      </c>
      <c r="G8445" s="101">
        <v>16.423999999999999</v>
      </c>
      <c r="H8445" s="98">
        <v>0.12297</v>
      </c>
      <c r="I8445" s="20">
        <f t="shared" si="788"/>
        <v>1</v>
      </c>
      <c r="J8445" s="102">
        <f t="shared" si="789"/>
        <v>6.8698246468582567E-4</v>
      </c>
      <c r="K8445" s="102">
        <f t="shared" si="790"/>
        <v>5.5865858720486761E-3</v>
      </c>
      <c r="L8445" s="96">
        <f t="shared" si="791"/>
        <v>1.1283E-2</v>
      </c>
    </row>
    <row r="8446" spans="1:12" ht="13.95" customHeight="1" x14ac:dyDescent="0.3">
      <c r="A8446" s="94">
        <v>43921</v>
      </c>
      <c r="B8446" s="57" t="s">
        <v>285</v>
      </c>
      <c r="C8446" s="57" t="s">
        <v>121</v>
      </c>
      <c r="D8446" s="19" t="str">
        <f t="shared" si="786"/>
        <v>Commodities</v>
      </c>
      <c r="E8446" s="19" t="str">
        <f t="shared" si="787"/>
        <v>Commodities</v>
      </c>
      <c r="F8446" s="100">
        <v>1.0596E-2</v>
      </c>
      <c r="G8446" s="101">
        <v>13.923999999999999</v>
      </c>
      <c r="H8446" s="98">
        <v>8.0109999999999987E-2</v>
      </c>
      <c r="I8446" s="20">
        <f t="shared" si="788"/>
        <v>1</v>
      </c>
      <c r="J8446" s="102">
        <f t="shared" si="789"/>
        <v>7.6098822177535187E-4</v>
      </c>
      <c r="K8446" s="102">
        <f t="shared" si="790"/>
        <v>9.4992912467276487E-3</v>
      </c>
      <c r="L8446" s="96">
        <f t="shared" si="791"/>
        <v>1.0596E-2</v>
      </c>
    </row>
    <row r="8447" spans="1:12" ht="13.95" customHeight="1" x14ac:dyDescent="0.3">
      <c r="A8447" s="94">
        <v>43951</v>
      </c>
      <c r="B8447" s="57" t="s">
        <v>285</v>
      </c>
      <c r="C8447" s="57" t="s">
        <v>121</v>
      </c>
      <c r="D8447" s="19" t="str">
        <f t="shared" si="786"/>
        <v>Commodities</v>
      </c>
      <c r="E8447" s="19" t="str">
        <f t="shared" si="787"/>
        <v>Commodities</v>
      </c>
      <c r="F8447" s="100">
        <v>1.0832E-2</v>
      </c>
      <c r="G8447" s="101">
        <v>15.638999999999999</v>
      </c>
      <c r="H8447" s="98">
        <v>9.4390000000000002E-2</v>
      </c>
      <c r="I8447" s="20">
        <f t="shared" si="788"/>
        <v>1</v>
      </c>
      <c r="J8447" s="102">
        <f t="shared" si="789"/>
        <v>6.9262740584436345E-4</v>
      </c>
      <c r="K8447" s="102">
        <f t="shared" si="790"/>
        <v>7.3379320462375617E-3</v>
      </c>
      <c r="L8447" s="96">
        <f t="shared" si="791"/>
        <v>1.0832E-2</v>
      </c>
    </row>
    <row r="8448" spans="1:12" ht="13.95" customHeight="1" x14ac:dyDescent="0.3">
      <c r="A8448" s="94">
        <v>43982</v>
      </c>
      <c r="B8448" s="57" t="s">
        <v>285</v>
      </c>
      <c r="C8448" s="57" t="s">
        <v>121</v>
      </c>
      <c r="D8448" s="19" t="str">
        <f t="shared" si="786"/>
        <v>Commodities</v>
      </c>
      <c r="E8448" s="19" t="str">
        <f t="shared" si="787"/>
        <v>Commodities</v>
      </c>
      <c r="F8448" s="100">
        <v>1.1779E-2</v>
      </c>
      <c r="G8448" s="101">
        <v>18.14</v>
      </c>
      <c r="H8448" s="98">
        <v>9.4269999999999993E-2</v>
      </c>
      <c r="I8448" s="20">
        <f t="shared" si="788"/>
        <v>1</v>
      </c>
      <c r="J8448" s="102">
        <f t="shared" si="789"/>
        <v>6.493384785005512E-4</v>
      </c>
      <c r="K8448" s="102">
        <f t="shared" si="790"/>
        <v>6.8880712687021456E-3</v>
      </c>
      <c r="L8448" s="96">
        <f t="shared" si="791"/>
        <v>1.1779E-2</v>
      </c>
    </row>
    <row r="8449" spans="1:12" ht="13.95" customHeight="1" x14ac:dyDescent="0.3">
      <c r="A8449" s="94">
        <v>44012</v>
      </c>
      <c r="B8449" s="57" t="s">
        <v>285</v>
      </c>
      <c r="C8449" s="57" t="s">
        <v>121</v>
      </c>
      <c r="D8449" s="19" t="str">
        <f t="shared" si="786"/>
        <v>Commodities</v>
      </c>
      <c r="E8449" s="19" t="str">
        <f t="shared" si="787"/>
        <v>Commodities</v>
      </c>
      <c r="F8449" s="100">
        <v>1.1606999999999999E-2</v>
      </c>
      <c r="G8449" s="101">
        <v>19.254999999999999</v>
      </c>
      <c r="H8449" s="98">
        <v>9.3390000000000001E-2</v>
      </c>
      <c r="I8449" s="20">
        <f t="shared" si="788"/>
        <v>1</v>
      </c>
      <c r="J8449" s="102">
        <f t="shared" si="789"/>
        <v>6.0280446637237081E-4</v>
      </c>
      <c r="K8449" s="102">
        <f t="shared" si="790"/>
        <v>6.4547003573441567E-3</v>
      </c>
      <c r="L8449" s="96">
        <f t="shared" si="791"/>
        <v>1.1606999999999999E-2</v>
      </c>
    </row>
    <row r="8450" spans="1:12" ht="13.95" customHeight="1" x14ac:dyDescent="0.3">
      <c r="A8450" s="94">
        <v>44043</v>
      </c>
      <c r="B8450" s="57" t="s">
        <v>285</v>
      </c>
      <c r="C8450" s="57" t="s">
        <v>121</v>
      </c>
      <c r="D8450" s="19" t="str">
        <f t="shared" si="786"/>
        <v>Commodities</v>
      </c>
      <c r="E8450" s="19" t="str">
        <f t="shared" si="787"/>
        <v>Commodities</v>
      </c>
      <c r="F8450" s="100">
        <v>1.0999E-2</v>
      </c>
      <c r="G8450" s="101">
        <v>19.469000000000001</v>
      </c>
      <c r="H8450" s="98">
        <v>0.10156999999999999</v>
      </c>
      <c r="I8450" s="20">
        <f t="shared" si="788"/>
        <v>1</v>
      </c>
      <c r="J8450" s="102">
        <f t="shared" si="789"/>
        <v>5.64949406749191E-4</v>
      </c>
      <c r="K8450" s="102">
        <f t="shared" si="790"/>
        <v>5.5621680294298615E-3</v>
      </c>
      <c r="L8450" s="96">
        <f t="shared" si="791"/>
        <v>1.0999E-2</v>
      </c>
    </row>
    <row r="8451" spans="1:12" ht="13.95" customHeight="1" x14ac:dyDescent="0.3">
      <c r="A8451" s="94">
        <v>44074</v>
      </c>
      <c r="B8451" s="57" t="s">
        <v>285</v>
      </c>
      <c r="C8451" s="57" t="s">
        <v>121</v>
      </c>
      <c r="D8451" s="19" t="str">
        <f t="shared" si="786"/>
        <v>Commodities</v>
      </c>
      <c r="E8451" s="19" t="str">
        <f t="shared" si="787"/>
        <v>Commodities</v>
      </c>
      <c r="F8451" s="100">
        <v>1.1707E-2</v>
      </c>
      <c r="G8451" s="101">
        <v>19.167000000000002</v>
      </c>
      <c r="H8451" s="98">
        <v>0.10557</v>
      </c>
      <c r="I8451" s="20">
        <f t="shared" si="788"/>
        <v>1</v>
      </c>
      <c r="J8451" s="102">
        <f t="shared" si="789"/>
        <v>6.1078937757604208E-4</v>
      </c>
      <c r="K8451" s="102">
        <f t="shared" si="790"/>
        <v>5.7856339639674346E-3</v>
      </c>
      <c r="L8451" s="96">
        <f t="shared" si="791"/>
        <v>1.1707E-2</v>
      </c>
    </row>
    <row r="8452" spans="1:12" ht="13.95" customHeight="1" x14ac:dyDescent="0.3">
      <c r="A8452" s="94">
        <v>44104</v>
      </c>
      <c r="B8452" s="57" t="s">
        <v>285</v>
      </c>
      <c r="C8452" s="57" t="s">
        <v>121</v>
      </c>
      <c r="D8452" s="19" t="str">
        <f t="shared" si="786"/>
        <v>Commodities</v>
      </c>
      <c r="E8452" s="19" t="str">
        <f t="shared" si="787"/>
        <v>Commodities</v>
      </c>
      <c r="F8452" s="100">
        <v>1.2119E-2</v>
      </c>
      <c r="G8452" s="101">
        <v>18.574999999999999</v>
      </c>
      <c r="H8452" s="98">
        <v>0.10882</v>
      </c>
      <c r="I8452" s="20">
        <f t="shared" si="788"/>
        <v>1</v>
      </c>
      <c r="J8452" s="102">
        <f t="shared" si="789"/>
        <v>6.5243606998654103E-4</v>
      </c>
      <c r="K8452" s="102">
        <f t="shared" si="790"/>
        <v>5.9955529313227441E-3</v>
      </c>
      <c r="L8452" s="96">
        <f t="shared" si="791"/>
        <v>1.2119E-2</v>
      </c>
    </row>
    <row r="8453" spans="1:12" ht="13.95" customHeight="1" x14ac:dyDescent="0.3">
      <c r="A8453" s="94">
        <v>44135</v>
      </c>
      <c r="B8453" s="57" t="s">
        <v>285</v>
      </c>
      <c r="C8453" s="57" t="s">
        <v>121</v>
      </c>
      <c r="D8453" s="19" t="str">
        <f t="shared" ref="D8453:D8516" si="792">VLOOKUP(C8453,GicsMap,2,FALSE)</f>
        <v>Commodities</v>
      </c>
      <c r="E8453" s="19" t="str">
        <f t="shared" ref="E8453:E8516" si="793">IF(D8453="Cyclicals",IF(COUNTIF(GlobalList,B8453)&gt;0,"WEG &amp; Embraer","Cyclicals ex-WEG &amp; Embraer"),D8453)</f>
        <v>Commodities</v>
      </c>
      <c r="F8453" s="100">
        <v>1.0344000000000001E-2</v>
      </c>
      <c r="G8453" s="101">
        <v>14.858000000000001</v>
      </c>
      <c r="H8453" s="98">
        <v>0.11318</v>
      </c>
      <c r="I8453" s="20">
        <f t="shared" ref="I8453:I8516" si="794">IF(AND(ISNUMBER(G8453),ISNUMBER(H8453),G8453&gt;=PEmin,G8453&lt;=PEmax,H8453&gt;=ROEmin,H8453&lt;=ROEmax),1,0)</f>
        <v>1</v>
      </c>
      <c r="J8453" s="102">
        <f t="shared" ref="J8453:J8516" si="795">IF(I8453=1,F8453/G8453,0)</f>
        <v>6.9619060438820839E-4</v>
      </c>
      <c r="K8453" s="102">
        <f t="shared" ref="K8453:K8516" si="796">IF(I8453=1,J8453/H8453,0)</f>
        <v>6.1511804593409472E-3</v>
      </c>
      <c r="L8453" s="96">
        <f t="shared" ref="L8453:L8516" si="797">I8453*F8453</f>
        <v>1.0344000000000001E-2</v>
      </c>
    </row>
    <row r="8454" spans="1:12" ht="13.95" customHeight="1" x14ac:dyDescent="0.3">
      <c r="A8454" s="94">
        <v>44165</v>
      </c>
      <c r="B8454" s="57" t="s">
        <v>285</v>
      </c>
      <c r="C8454" s="57" t="s">
        <v>121</v>
      </c>
      <c r="D8454" s="19" t="str">
        <f t="shared" si="792"/>
        <v>Commodities</v>
      </c>
      <c r="E8454" s="19" t="str">
        <f t="shared" si="793"/>
        <v>Commodities</v>
      </c>
      <c r="F8454" s="100">
        <v>1.1088000000000001E-2</v>
      </c>
      <c r="G8454" s="101">
        <v>18.545999999999999</v>
      </c>
      <c r="H8454" s="98">
        <v>0.11627999999999999</v>
      </c>
      <c r="I8454" s="20">
        <f t="shared" si="794"/>
        <v>1</v>
      </c>
      <c r="J8454" s="102">
        <f t="shared" si="795"/>
        <v>5.9786476868327408E-4</v>
      </c>
      <c r="K8454" s="102">
        <f t="shared" si="796"/>
        <v>5.141595877909134E-3</v>
      </c>
      <c r="L8454" s="96">
        <f t="shared" si="797"/>
        <v>1.1088000000000001E-2</v>
      </c>
    </row>
    <row r="8455" spans="1:12" ht="13.95" customHeight="1" x14ac:dyDescent="0.3">
      <c r="A8455" s="94">
        <v>44196</v>
      </c>
      <c r="B8455" s="57" t="s">
        <v>285</v>
      </c>
      <c r="C8455" s="57" t="s">
        <v>121</v>
      </c>
      <c r="D8455" s="19" t="str">
        <f t="shared" si="792"/>
        <v>Commodities</v>
      </c>
      <c r="E8455" s="19" t="str">
        <f t="shared" si="793"/>
        <v>Commodities</v>
      </c>
      <c r="F8455" s="100">
        <v>1.2028E-2</v>
      </c>
      <c r="G8455" s="101">
        <v>20.228999999999999</v>
      </c>
      <c r="H8455" s="98">
        <v>0.12864999999999999</v>
      </c>
      <c r="I8455" s="20">
        <f t="shared" si="794"/>
        <v>1</v>
      </c>
      <c r="J8455" s="102">
        <f t="shared" si="795"/>
        <v>5.9459192248751801E-4</v>
      </c>
      <c r="K8455" s="102">
        <f t="shared" si="796"/>
        <v>4.6217794208124217E-3</v>
      </c>
      <c r="L8455" s="96">
        <f t="shared" si="797"/>
        <v>1.2028E-2</v>
      </c>
    </row>
    <row r="8456" spans="1:12" ht="13.95" customHeight="1" x14ac:dyDescent="0.3">
      <c r="A8456" s="94">
        <v>44227</v>
      </c>
      <c r="B8456" s="57" t="s">
        <v>285</v>
      </c>
      <c r="C8456" s="57" t="s">
        <v>121</v>
      </c>
      <c r="D8456" s="19" t="str">
        <f t="shared" si="792"/>
        <v>Commodities</v>
      </c>
      <c r="E8456" s="19" t="str">
        <f t="shared" si="793"/>
        <v>Commodities</v>
      </c>
      <c r="F8456" s="100">
        <v>1.119E-2</v>
      </c>
      <c r="G8456" s="101">
        <v>18.376000000000001</v>
      </c>
      <c r="H8456" s="98">
        <v>0.12884000000000001</v>
      </c>
      <c r="I8456" s="20">
        <f t="shared" si="794"/>
        <v>1</v>
      </c>
      <c r="J8456" s="102">
        <f t="shared" si="795"/>
        <v>6.0894645189377443E-4</v>
      </c>
      <c r="K8456" s="102">
        <f t="shared" si="796"/>
        <v>4.7263773043602483E-3</v>
      </c>
      <c r="L8456" s="96">
        <f t="shared" si="797"/>
        <v>1.119E-2</v>
      </c>
    </row>
    <row r="8457" spans="1:12" ht="13.95" customHeight="1" x14ac:dyDescent="0.3">
      <c r="A8457" s="94">
        <v>44255</v>
      </c>
      <c r="B8457" s="57" t="s">
        <v>285</v>
      </c>
      <c r="C8457" s="57" t="s">
        <v>121</v>
      </c>
      <c r="D8457" s="19" t="str">
        <f t="shared" si="792"/>
        <v>Commodities</v>
      </c>
      <c r="E8457" s="19" t="str">
        <f t="shared" si="793"/>
        <v>Commodities</v>
      </c>
      <c r="F8457" s="100">
        <v>1.0370000000000001E-2</v>
      </c>
      <c r="G8457" s="101">
        <v>16.015000000000001</v>
      </c>
      <c r="H8457" s="98">
        <v>0.12705</v>
      </c>
      <c r="I8457" s="20">
        <f t="shared" si="794"/>
        <v>1</v>
      </c>
      <c r="J8457" s="102">
        <f t="shared" si="795"/>
        <v>6.4751795192007501E-4</v>
      </c>
      <c r="K8457" s="102">
        <f t="shared" si="796"/>
        <v>5.0965600308545854E-3</v>
      </c>
      <c r="L8457" s="96">
        <f t="shared" si="797"/>
        <v>1.0370000000000001E-2</v>
      </c>
    </row>
    <row r="8458" spans="1:12" ht="13.95" customHeight="1" x14ac:dyDescent="0.3">
      <c r="A8458" s="94">
        <v>44286</v>
      </c>
      <c r="B8458" s="57" t="s">
        <v>285</v>
      </c>
      <c r="C8458" s="57" t="s">
        <v>121</v>
      </c>
      <c r="D8458" s="19" t="str">
        <f t="shared" si="792"/>
        <v>Commodities</v>
      </c>
      <c r="E8458" s="19" t="str">
        <f t="shared" si="793"/>
        <v>Commodities</v>
      </c>
      <c r="F8458" s="100">
        <v>1.081E-2</v>
      </c>
      <c r="G8458" s="101">
        <v>17.841000000000001</v>
      </c>
      <c r="H8458" s="98">
        <v>0.12619</v>
      </c>
      <c r="I8458" s="20">
        <f t="shared" si="794"/>
        <v>1</v>
      </c>
      <c r="J8458" s="102">
        <f t="shared" si="795"/>
        <v>6.0590774059750014E-4</v>
      </c>
      <c r="K8458" s="102">
        <f t="shared" si="796"/>
        <v>4.8015511577581436E-3</v>
      </c>
      <c r="L8458" s="96">
        <f t="shared" si="797"/>
        <v>1.081E-2</v>
      </c>
    </row>
    <row r="8459" spans="1:12" ht="13.95" customHeight="1" x14ac:dyDescent="0.3">
      <c r="A8459" s="94">
        <v>44316</v>
      </c>
      <c r="B8459" s="57" t="s">
        <v>285</v>
      </c>
      <c r="C8459" s="57" t="s">
        <v>121</v>
      </c>
      <c r="D8459" s="19" t="str">
        <f t="shared" si="792"/>
        <v>Commodities</v>
      </c>
      <c r="E8459" s="19" t="str">
        <f t="shared" si="793"/>
        <v>Commodities</v>
      </c>
      <c r="F8459" s="100">
        <v>1.065E-2</v>
      </c>
      <c r="G8459" s="101">
        <v>17.535</v>
      </c>
      <c r="H8459" s="98">
        <v>0.12862000000000001</v>
      </c>
      <c r="I8459" s="20">
        <f t="shared" si="794"/>
        <v>1</v>
      </c>
      <c r="J8459" s="102">
        <f t="shared" si="795"/>
        <v>6.0735671514114626E-4</v>
      </c>
      <c r="K8459" s="102">
        <f t="shared" si="796"/>
        <v>4.7221016571384403E-3</v>
      </c>
      <c r="L8459" s="96">
        <f t="shared" si="797"/>
        <v>1.065E-2</v>
      </c>
    </row>
    <row r="8460" spans="1:12" ht="13.95" customHeight="1" x14ac:dyDescent="0.3">
      <c r="A8460" s="94">
        <v>44347</v>
      </c>
      <c r="B8460" s="57" t="s">
        <v>285</v>
      </c>
      <c r="C8460" s="57" t="s">
        <v>121</v>
      </c>
      <c r="D8460" s="19" t="str">
        <f t="shared" si="792"/>
        <v>Commodities</v>
      </c>
      <c r="E8460" s="19" t="str">
        <f t="shared" si="793"/>
        <v>Commodities</v>
      </c>
      <c r="F8460" s="100">
        <v>9.1700000000000011E-3</v>
      </c>
      <c r="G8460" s="101">
        <v>16.678000000000001</v>
      </c>
      <c r="H8460" s="98">
        <v>0.12558</v>
      </c>
      <c r="I8460" s="20">
        <f t="shared" si="794"/>
        <v>1</v>
      </c>
      <c r="J8460" s="102">
        <f t="shared" si="795"/>
        <v>5.4982611823959715E-4</v>
      </c>
      <c r="K8460" s="102">
        <f t="shared" si="796"/>
        <v>4.3782936633189771E-3</v>
      </c>
      <c r="L8460" s="96">
        <f t="shared" si="797"/>
        <v>9.1700000000000011E-3</v>
      </c>
    </row>
    <row r="8461" spans="1:12" ht="13.95" customHeight="1" x14ac:dyDescent="0.3">
      <c r="A8461" s="94">
        <v>44377</v>
      </c>
      <c r="B8461" s="57" t="s">
        <v>285</v>
      </c>
      <c r="C8461" s="57" t="s">
        <v>121</v>
      </c>
      <c r="D8461" s="19" t="str">
        <f t="shared" si="792"/>
        <v>Commodities</v>
      </c>
      <c r="E8461" s="19" t="str">
        <f t="shared" si="793"/>
        <v>Commodities</v>
      </c>
      <c r="F8461" s="100">
        <v>8.7100000000000007E-3</v>
      </c>
      <c r="G8461" s="101">
        <v>16.495999999999999</v>
      </c>
      <c r="H8461" s="98">
        <v>0.12856000000000001</v>
      </c>
      <c r="I8461" s="20">
        <f t="shared" si="794"/>
        <v>1</v>
      </c>
      <c r="J8461" s="102">
        <f t="shared" si="795"/>
        <v>5.2800678952473338E-4</v>
      </c>
      <c r="K8461" s="102">
        <f t="shared" si="796"/>
        <v>4.1070845482633275E-3</v>
      </c>
      <c r="L8461" s="96">
        <f t="shared" si="797"/>
        <v>8.7100000000000007E-3</v>
      </c>
    </row>
    <row r="8462" spans="1:12" ht="13.95" customHeight="1" x14ac:dyDescent="0.3">
      <c r="A8462" s="94">
        <v>44408</v>
      </c>
      <c r="B8462" s="57" t="s">
        <v>285</v>
      </c>
      <c r="C8462" s="57" t="s">
        <v>121</v>
      </c>
      <c r="D8462" s="19" t="str">
        <f t="shared" si="792"/>
        <v>Commodities</v>
      </c>
      <c r="E8462" s="19" t="str">
        <f t="shared" si="793"/>
        <v>Commodities</v>
      </c>
      <c r="F8462" s="100">
        <v>8.6999999999999994E-3</v>
      </c>
      <c r="G8462" s="101">
        <v>14.616</v>
      </c>
      <c r="H8462" s="98">
        <v>0.12786</v>
      </c>
      <c r="I8462" s="20">
        <f t="shared" si="794"/>
        <v>1</v>
      </c>
      <c r="J8462" s="102">
        <f t="shared" si="795"/>
        <v>5.9523809523809518E-4</v>
      </c>
      <c r="K8462" s="102">
        <f t="shared" si="796"/>
        <v>4.6553894512599342E-3</v>
      </c>
      <c r="L8462" s="96">
        <f t="shared" si="797"/>
        <v>8.6999999999999994E-3</v>
      </c>
    </row>
    <row r="8463" spans="1:12" ht="13.95" customHeight="1" x14ac:dyDescent="0.3">
      <c r="A8463" s="94">
        <v>44439</v>
      </c>
      <c r="B8463" s="57" t="s">
        <v>285</v>
      </c>
      <c r="C8463" s="57" t="s">
        <v>121</v>
      </c>
      <c r="D8463" s="19" t="str">
        <f t="shared" si="792"/>
        <v>Commodities</v>
      </c>
      <c r="E8463" s="19" t="str">
        <f t="shared" si="793"/>
        <v>Commodities</v>
      </c>
      <c r="F8463" s="100">
        <v>7.3400000000000002E-3</v>
      </c>
      <c r="G8463" s="101">
        <v>12.292999999999999</v>
      </c>
      <c r="H8463" s="98">
        <v>0.12584999999999999</v>
      </c>
      <c r="I8463" s="20">
        <f t="shared" si="794"/>
        <v>1</v>
      </c>
      <c r="J8463" s="102">
        <f t="shared" si="795"/>
        <v>5.9708777352965108E-4</v>
      </c>
      <c r="K8463" s="102">
        <f t="shared" si="796"/>
        <v>4.7444399962626232E-3</v>
      </c>
      <c r="L8463" s="96">
        <f t="shared" si="797"/>
        <v>7.3400000000000002E-3</v>
      </c>
    </row>
    <row r="8464" spans="1:12" ht="13.95" customHeight="1" x14ac:dyDescent="0.3">
      <c r="A8464" s="94">
        <v>44469</v>
      </c>
      <c r="B8464" s="57" t="s">
        <v>285</v>
      </c>
      <c r="C8464" s="57" t="s">
        <v>121</v>
      </c>
      <c r="D8464" s="19" t="str">
        <f t="shared" si="792"/>
        <v>Commodities</v>
      </c>
      <c r="E8464" s="19" t="str">
        <f t="shared" si="793"/>
        <v>Commodities</v>
      </c>
      <c r="F8464" s="100">
        <v>7.4099999999999999E-3</v>
      </c>
      <c r="G8464" s="101">
        <v>13.462</v>
      </c>
      <c r="H8464" s="98">
        <v>0.12266000000000001</v>
      </c>
      <c r="I8464" s="20">
        <f t="shared" si="794"/>
        <v>1</v>
      </c>
      <c r="J8464" s="102">
        <f t="shared" si="795"/>
        <v>5.5043827068786209E-4</v>
      </c>
      <c r="K8464" s="102">
        <f t="shared" si="796"/>
        <v>4.4875123975857013E-3</v>
      </c>
      <c r="L8464" s="96">
        <f t="shared" si="797"/>
        <v>7.4099999999999999E-3</v>
      </c>
    </row>
    <row r="8465" spans="1:12" ht="13.95" customHeight="1" x14ac:dyDescent="0.3">
      <c r="A8465" s="94">
        <v>44500</v>
      </c>
      <c r="B8465" s="57" t="s">
        <v>285</v>
      </c>
      <c r="C8465" s="57" t="s">
        <v>121</v>
      </c>
      <c r="D8465" s="19" t="str">
        <f t="shared" si="792"/>
        <v>Commodities</v>
      </c>
      <c r="E8465" s="19" t="str">
        <f t="shared" si="793"/>
        <v>Commodities</v>
      </c>
      <c r="F8465" s="100">
        <v>7.1199999999999996E-3</v>
      </c>
      <c r="G8465" s="101">
        <v>11.914</v>
      </c>
      <c r="H8465" s="98">
        <v>0.11558</v>
      </c>
      <c r="I8465" s="20">
        <f t="shared" si="794"/>
        <v>1</v>
      </c>
      <c r="J8465" s="102">
        <f t="shared" si="795"/>
        <v>5.9761624979016276E-4</v>
      </c>
      <c r="K8465" s="102">
        <f t="shared" si="796"/>
        <v>5.1705853070614528E-3</v>
      </c>
      <c r="L8465" s="96">
        <f t="shared" si="797"/>
        <v>7.1199999999999996E-3</v>
      </c>
    </row>
    <row r="8466" spans="1:12" ht="13.95" customHeight="1" x14ac:dyDescent="0.3">
      <c r="A8466" s="94">
        <v>44530</v>
      </c>
      <c r="B8466" s="57" t="s">
        <v>285</v>
      </c>
      <c r="C8466" s="57" t="s">
        <v>121</v>
      </c>
      <c r="D8466" s="19" t="str">
        <f t="shared" si="792"/>
        <v>Commodities</v>
      </c>
      <c r="E8466" s="19" t="str">
        <f t="shared" si="793"/>
        <v>Commodities</v>
      </c>
      <c r="F8466" s="100">
        <v>8.0200000000000011E-3</v>
      </c>
      <c r="G8466" s="101">
        <v>16.061</v>
      </c>
      <c r="H8466" s="98">
        <v>7.9020000000000007E-2</v>
      </c>
      <c r="I8466" s="20">
        <f t="shared" si="794"/>
        <v>1</v>
      </c>
      <c r="J8466" s="102">
        <f t="shared" si="795"/>
        <v>4.9934624245065689E-4</v>
      </c>
      <c r="K8466" s="102">
        <f t="shared" si="796"/>
        <v>6.3192387047666014E-3</v>
      </c>
      <c r="L8466" s="96">
        <f t="shared" si="797"/>
        <v>8.0200000000000011E-3</v>
      </c>
    </row>
    <row r="8467" spans="1:12" ht="13.95" customHeight="1" x14ac:dyDescent="0.3">
      <c r="A8467" s="94">
        <v>44561</v>
      </c>
      <c r="B8467" s="57" t="s">
        <v>285</v>
      </c>
      <c r="C8467" s="57" t="s">
        <v>121</v>
      </c>
      <c r="D8467" s="19" t="str">
        <f t="shared" si="792"/>
        <v>Commodities</v>
      </c>
      <c r="E8467" s="19" t="str">
        <f t="shared" si="793"/>
        <v>Commodities</v>
      </c>
      <c r="F8467" s="100">
        <v>7.9100000000000004E-3</v>
      </c>
      <c r="G8467" s="101">
        <v>16.739999999999998</v>
      </c>
      <c r="H8467" s="98">
        <v>8.0749999999999988E-2</v>
      </c>
      <c r="I8467" s="20">
        <f t="shared" si="794"/>
        <v>1</v>
      </c>
      <c r="J8467" s="102">
        <f t="shared" si="795"/>
        <v>4.7252090800477904E-4</v>
      </c>
      <c r="K8467" s="102">
        <f t="shared" si="796"/>
        <v>5.8516521115142923E-3</v>
      </c>
      <c r="L8467" s="96">
        <f t="shared" si="797"/>
        <v>7.9100000000000004E-3</v>
      </c>
    </row>
    <row r="8468" spans="1:12" ht="13.95" customHeight="1" x14ac:dyDescent="0.3">
      <c r="A8468" s="94">
        <v>44592</v>
      </c>
      <c r="B8468" s="57" t="s">
        <v>285</v>
      </c>
      <c r="C8468" s="57" t="s">
        <v>121</v>
      </c>
      <c r="D8468" s="19" t="str">
        <f t="shared" si="792"/>
        <v>Commodities</v>
      </c>
      <c r="E8468" s="19" t="str">
        <f t="shared" si="793"/>
        <v>Commodities</v>
      </c>
      <c r="F8468" s="100">
        <v>7.6899999999999998E-3</v>
      </c>
      <c r="G8468" s="101">
        <v>18.472000000000001</v>
      </c>
      <c r="H8468" s="98">
        <v>9.0999999999999998E-2</v>
      </c>
      <c r="I8468" s="20">
        <f t="shared" si="794"/>
        <v>1</v>
      </c>
      <c r="J8468" s="102">
        <f t="shared" si="795"/>
        <v>4.1630576006929402E-4</v>
      </c>
      <c r="K8468" s="102">
        <f t="shared" si="796"/>
        <v>4.5747885721900442E-3</v>
      </c>
      <c r="L8468" s="96">
        <f t="shared" si="797"/>
        <v>7.6899999999999998E-3</v>
      </c>
    </row>
    <row r="8469" spans="1:12" ht="13.95" customHeight="1" x14ac:dyDescent="0.3">
      <c r="A8469" s="94">
        <v>44620</v>
      </c>
      <c r="B8469" s="57" t="s">
        <v>285</v>
      </c>
      <c r="C8469" s="57" t="s">
        <v>121</v>
      </c>
      <c r="D8469" s="19" t="str">
        <f t="shared" si="792"/>
        <v>Commodities</v>
      </c>
      <c r="E8469" s="19" t="str">
        <f t="shared" si="793"/>
        <v>Commodities</v>
      </c>
      <c r="F8469" s="100">
        <v>7.4599999999999996E-3</v>
      </c>
      <c r="G8469" s="101">
        <v>16.193999999999999</v>
      </c>
      <c r="H8469" s="98">
        <v>8.6569999999999994E-2</v>
      </c>
      <c r="I8469" s="20">
        <f t="shared" si="794"/>
        <v>1</v>
      </c>
      <c r="J8469" s="102">
        <f t="shared" si="795"/>
        <v>4.6066444362109424E-4</v>
      </c>
      <c r="K8469" s="102">
        <f t="shared" si="796"/>
        <v>5.3212942546043002E-3</v>
      </c>
      <c r="L8469" s="96">
        <f t="shared" si="797"/>
        <v>7.4599999999999996E-3</v>
      </c>
    </row>
    <row r="8470" spans="1:12" ht="13.95" customHeight="1" x14ac:dyDescent="0.3">
      <c r="A8470" s="94">
        <v>44651</v>
      </c>
      <c r="B8470" s="57" t="s">
        <v>285</v>
      </c>
      <c r="C8470" s="57" t="s">
        <v>121</v>
      </c>
      <c r="D8470" s="19" t="str">
        <f t="shared" si="792"/>
        <v>Commodities</v>
      </c>
      <c r="E8470" s="19" t="str">
        <f t="shared" si="793"/>
        <v>Commodities</v>
      </c>
      <c r="F8470" s="100">
        <v>6.7799999999999996E-3</v>
      </c>
      <c r="G8470" s="101">
        <v>14.997</v>
      </c>
      <c r="H8470" s="98">
        <v>7.5549999999999992E-2</v>
      </c>
      <c r="I8470" s="20">
        <f t="shared" si="794"/>
        <v>1</v>
      </c>
      <c r="J8470" s="102">
        <f t="shared" si="795"/>
        <v>4.5209041808361671E-4</v>
      </c>
      <c r="K8470" s="102">
        <f t="shared" si="796"/>
        <v>5.9839896503456882E-3</v>
      </c>
      <c r="L8470" s="96">
        <f t="shared" si="797"/>
        <v>6.7799999999999996E-3</v>
      </c>
    </row>
    <row r="8471" spans="1:12" ht="13.95" customHeight="1" x14ac:dyDescent="0.3">
      <c r="A8471" s="94">
        <v>44681</v>
      </c>
      <c r="B8471" s="57" t="s">
        <v>285</v>
      </c>
      <c r="C8471" s="57" t="s">
        <v>121</v>
      </c>
      <c r="D8471" s="19" t="str">
        <f t="shared" si="792"/>
        <v>Commodities</v>
      </c>
      <c r="E8471" s="19" t="str">
        <f t="shared" si="793"/>
        <v>Commodities</v>
      </c>
      <c r="F8471" s="100">
        <v>7.0499999999999998E-3</v>
      </c>
      <c r="G8471" s="101">
        <v>14.881</v>
      </c>
      <c r="H8471" s="98">
        <v>7.9729999999999995E-2</v>
      </c>
      <c r="I8471" s="20">
        <f t="shared" si="794"/>
        <v>1</v>
      </c>
      <c r="J8471" s="102">
        <f t="shared" si="795"/>
        <v>4.7375848397285128E-4</v>
      </c>
      <c r="K8471" s="102">
        <f t="shared" si="796"/>
        <v>5.9420354192004426E-3</v>
      </c>
      <c r="L8471" s="96">
        <f t="shared" si="797"/>
        <v>7.0499999999999998E-3</v>
      </c>
    </row>
    <row r="8472" spans="1:12" ht="13.95" customHeight="1" x14ac:dyDescent="0.3">
      <c r="A8472" s="94">
        <v>44712</v>
      </c>
      <c r="B8472" s="57" t="s">
        <v>285</v>
      </c>
      <c r="C8472" s="57" t="s">
        <v>121</v>
      </c>
      <c r="D8472" s="19" t="str">
        <f t="shared" si="792"/>
        <v>Commodities</v>
      </c>
      <c r="E8472" s="19" t="str">
        <f t="shared" si="793"/>
        <v>Commodities</v>
      </c>
      <c r="F8472" s="100">
        <v>7.62E-3</v>
      </c>
      <c r="G8472" s="101">
        <v>15.571999999999999</v>
      </c>
      <c r="H8472" s="98">
        <v>9.4259999999999997E-2</v>
      </c>
      <c r="I8472" s="20">
        <f t="shared" si="794"/>
        <v>1</v>
      </c>
      <c r="J8472" s="102">
        <f t="shared" si="795"/>
        <v>4.893398407397894E-4</v>
      </c>
      <c r="K8472" s="102">
        <f t="shared" si="796"/>
        <v>5.1913838398025616E-3</v>
      </c>
      <c r="L8472" s="96">
        <f t="shared" si="797"/>
        <v>7.62E-3</v>
      </c>
    </row>
    <row r="8473" spans="1:12" ht="13.95" customHeight="1" x14ac:dyDescent="0.3">
      <c r="A8473" s="94">
        <v>44742</v>
      </c>
      <c r="B8473" s="57" t="s">
        <v>285</v>
      </c>
      <c r="C8473" s="57" t="s">
        <v>121</v>
      </c>
      <c r="D8473" s="19" t="str">
        <f t="shared" si="792"/>
        <v>Commodities</v>
      </c>
      <c r="E8473" s="19" t="str">
        <f t="shared" si="793"/>
        <v>Commodities</v>
      </c>
      <c r="F8473" s="100">
        <v>7.3000000000000001E-3</v>
      </c>
      <c r="G8473" s="101">
        <v>12.23</v>
      </c>
      <c r="H8473" s="98">
        <v>9.6630000000000008E-2</v>
      </c>
      <c r="I8473" s="20">
        <f t="shared" si="794"/>
        <v>1</v>
      </c>
      <c r="J8473" s="102">
        <f t="shared" si="795"/>
        <v>5.9689288634505314E-4</v>
      </c>
      <c r="K8473" s="102">
        <f t="shared" si="796"/>
        <v>6.1770970334787652E-3</v>
      </c>
      <c r="L8473" s="96">
        <f t="shared" si="797"/>
        <v>7.3000000000000001E-3</v>
      </c>
    </row>
    <row r="8474" spans="1:12" ht="13.95" customHeight="1" x14ac:dyDescent="0.3">
      <c r="A8474" s="94">
        <v>44773</v>
      </c>
      <c r="B8474" s="57" t="s">
        <v>285</v>
      </c>
      <c r="C8474" s="57" t="s">
        <v>121</v>
      </c>
      <c r="D8474" s="19" t="str">
        <f t="shared" si="792"/>
        <v>Commodities</v>
      </c>
      <c r="E8474" s="19" t="str">
        <f t="shared" si="793"/>
        <v>Commodities</v>
      </c>
      <c r="F8474" s="100">
        <v>7.1799999999999998E-3</v>
      </c>
      <c r="G8474" s="101">
        <v>12.622999999999999</v>
      </c>
      <c r="H8474" s="98">
        <v>0.10603</v>
      </c>
      <c r="I8474" s="20">
        <f t="shared" si="794"/>
        <v>1</v>
      </c>
      <c r="J8474" s="102">
        <f t="shared" si="795"/>
        <v>5.6880297868969339E-4</v>
      </c>
      <c r="K8474" s="102">
        <f t="shared" si="796"/>
        <v>5.3645475685154525E-3</v>
      </c>
      <c r="L8474" s="96">
        <f t="shared" si="797"/>
        <v>7.1799999999999998E-3</v>
      </c>
    </row>
    <row r="8475" spans="1:12" ht="13.95" customHeight="1" x14ac:dyDescent="0.3">
      <c r="A8475" s="94">
        <v>44804</v>
      </c>
      <c r="B8475" s="57" t="s">
        <v>285</v>
      </c>
      <c r="C8475" s="57" t="s">
        <v>121</v>
      </c>
      <c r="D8475" s="19" t="str">
        <f t="shared" si="792"/>
        <v>Commodities</v>
      </c>
      <c r="E8475" s="19" t="str">
        <f t="shared" si="793"/>
        <v>Commodities</v>
      </c>
      <c r="F8475" s="100">
        <v>7.4599999999999996E-3</v>
      </c>
      <c r="G8475" s="101">
        <v>12.432</v>
      </c>
      <c r="H8475" s="98">
        <v>0.11292000000000001</v>
      </c>
      <c r="I8475" s="20">
        <f t="shared" si="794"/>
        <v>1</v>
      </c>
      <c r="J8475" s="102">
        <f t="shared" si="795"/>
        <v>6.0006435006434999E-4</v>
      </c>
      <c r="K8475" s="102">
        <f t="shared" si="796"/>
        <v>5.3140661535985654E-3</v>
      </c>
      <c r="L8475" s="96">
        <f t="shared" si="797"/>
        <v>7.4599999999999996E-3</v>
      </c>
    </row>
    <row r="8476" spans="1:12" ht="13.95" customHeight="1" x14ac:dyDescent="0.3">
      <c r="A8476" s="94">
        <v>44834</v>
      </c>
      <c r="B8476" s="57" t="s">
        <v>285</v>
      </c>
      <c r="C8476" s="57" t="s">
        <v>121</v>
      </c>
      <c r="D8476" s="19" t="str">
        <f t="shared" si="792"/>
        <v>Commodities</v>
      </c>
      <c r="E8476" s="19" t="str">
        <f t="shared" si="793"/>
        <v>Commodities</v>
      </c>
      <c r="F8476" s="100">
        <v>6.1599999999999997E-3</v>
      </c>
      <c r="G8476" s="101">
        <v>11.170999999999999</v>
      </c>
      <c r="H8476" s="98">
        <v>0.11173</v>
      </c>
      <c r="I8476" s="20">
        <f t="shared" si="794"/>
        <v>1</v>
      </c>
      <c r="J8476" s="102">
        <f t="shared" si="795"/>
        <v>5.5142780413570849E-4</v>
      </c>
      <c r="K8476" s="102">
        <f t="shared" si="796"/>
        <v>4.935360280459219E-3</v>
      </c>
      <c r="L8476" s="96">
        <f t="shared" si="797"/>
        <v>6.1599999999999997E-3</v>
      </c>
    </row>
    <row r="8477" spans="1:12" ht="13.95" customHeight="1" x14ac:dyDescent="0.3">
      <c r="A8477" s="94">
        <v>44865</v>
      </c>
      <c r="B8477" s="57" t="s">
        <v>285</v>
      </c>
      <c r="C8477" s="57" t="s">
        <v>121</v>
      </c>
      <c r="D8477" s="19" t="str">
        <f t="shared" si="792"/>
        <v>Commodities</v>
      </c>
      <c r="E8477" s="19" t="str">
        <f t="shared" si="793"/>
        <v>Commodities</v>
      </c>
      <c r="F8477" s="100">
        <v>6.6700000000000006E-3</v>
      </c>
      <c r="G8477" s="101">
        <v>12.743</v>
      </c>
      <c r="H8477" s="98">
        <v>0.11028</v>
      </c>
      <c r="I8477" s="20">
        <f t="shared" si="794"/>
        <v>1</v>
      </c>
      <c r="J8477" s="102">
        <f t="shared" si="795"/>
        <v>5.2342462528446991E-4</v>
      </c>
      <c r="K8477" s="102">
        <f t="shared" si="796"/>
        <v>4.7463241320680983E-3</v>
      </c>
      <c r="L8477" s="96">
        <f t="shared" si="797"/>
        <v>6.6700000000000006E-3</v>
      </c>
    </row>
    <row r="8478" spans="1:12" ht="13.95" customHeight="1" x14ac:dyDescent="0.3">
      <c r="A8478" s="94">
        <v>44895</v>
      </c>
      <c r="B8478" s="57" t="s">
        <v>285</v>
      </c>
      <c r="C8478" s="57" t="s">
        <v>121</v>
      </c>
      <c r="D8478" s="19" t="str">
        <f t="shared" si="792"/>
        <v>Commodities</v>
      </c>
      <c r="E8478" s="19" t="str">
        <f t="shared" si="793"/>
        <v>Commodities</v>
      </c>
      <c r="F8478" s="100">
        <v>7.4000000000000003E-3</v>
      </c>
      <c r="G8478" s="101">
        <v>13.734999999999999</v>
      </c>
      <c r="H8478" s="98">
        <v>0.10617</v>
      </c>
      <c r="I8478" s="20">
        <f t="shared" si="794"/>
        <v>1</v>
      </c>
      <c r="J8478" s="102">
        <f t="shared" si="795"/>
        <v>5.387695668001457E-4</v>
      </c>
      <c r="K8478" s="102">
        <f t="shared" si="796"/>
        <v>5.0745932636351672E-3</v>
      </c>
      <c r="L8478" s="96">
        <f t="shared" si="797"/>
        <v>7.4000000000000003E-3</v>
      </c>
    </row>
    <row r="8479" spans="1:12" ht="13.95" customHeight="1" x14ac:dyDescent="0.3">
      <c r="A8479" s="94">
        <v>44926</v>
      </c>
      <c r="B8479" s="57" t="s">
        <v>285</v>
      </c>
      <c r="C8479" s="57" t="s">
        <v>121</v>
      </c>
      <c r="D8479" s="19" t="str">
        <f t="shared" si="792"/>
        <v>Commodities</v>
      </c>
      <c r="E8479" s="19" t="str">
        <f t="shared" si="793"/>
        <v>Commodities</v>
      </c>
      <c r="F8479" s="100">
        <v>7.0499999999999998E-3</v>
      </c>
      <c r="G8479" s="101">
        <v>12.222</v>
      </c>
      <c r="H8479" s="98">
        <v>0.10763</v>
      </c>
      <c r="I8479" s="20">
        <f t="shared" si="794"/>
        <v>1</v>
      </c>
      <c r="J8479" s="102">
        <f t="shared" si="795"/>
        <v>5.7682866961217478E-4</v>
      </c>
      <c r="K8479" s="102">
        <f t="shared" si="796"/>
        <v>5.3593669944455519E-3</v>
      </c>
      <c r="L8479" s="96">
        <f t="shared" si="797"/>
        <v>7.0499999999999998E-3</v>
      </c>
    </row>
    <row r="8480" spans="1:12" ht="13.95" customHeight="1" x14ac:dyDescent="0.3">
      <c r="A8480" s="94">
        <v>44957</v>
      </c>
      <c r="B8480" s="57" t="s">
        <v>285</v>
      </c>
      <c r="C8480" s="57" t="s">
        <v>121</v>
      </c>
      <c r="D8480" s="19" t="str">
        <f t="shared" si="792"/>
        <v>Commodities</v>
      </c>
      <c r="E8480" s="19" t="str">
        <f t="shared" si="793"/>
        <v>Commodities</v>
      </c>
      <c r="F8480" s="100">
        <v>7.1599999999999997E-3</v>
      </c>
      <c r="G8480" s="101">
        <v>12.833</v>
      </c>
      <c r="H8480" s="98">
        <v>0.10543</v>
      </c>
      <c r="I8480" s="20">
        <f t="shared" si="794"/>
        <v>1</v>
      </c>
      <c r="J8480" s="102">
        <f t="shared" si="795"/>
        <v>5.5793656978103321E-4</v>
      </c>
      <c r="K8480" s="102">
        <f t="shared" si="796"/>
        <v>5.292009577739099E-3</v>
      </c>
      <c r="L8480" s="96">
        <f t="shared" si="797"/>
        <v>7.1599999999999997E-3</v>
      </c>
    </row>
    <row r="8481" spans="1:12" ht="13.95" customHeight="1" x14ac:dyDescent="0.3">
      <c r="A8481" s="94">
        <v>44985</v>
      </c>
      <c r="B8481" s="57" t="s">
        <v>285</v>
      </c>
      <c r="C8481" s="57" t="s">
        <v>121</v>
      </c>
      <c r="D8481" s="19" t="str">
        <f t="shared" si="792"/>
        <v>Commodities</v>
      </c>
      <c r="E8481" s="19" t="str">
        <f t="shared" si="793"/>
        <v>Commodities</v>
      </c>
      <c r="F8481" s="100">
        <v>7.7499999999999999E-3</v>
      </c>
      <c r="G8481" s="101">
        <v>13.255000000000001</v>
      </c>
      <c r="H8481" s="98">
        <v>9.4629999999999992E-2</v>
      </c>
      <c r="I8481" s="20">
        <f t="shared" si="794"/>
        <v>1</v>
      </c>
      <c r="J8481" s="102">
        <f t="shared" si="795"/>
        <v>5.8468502451904938E-4</v>
      </c>
      <c r="K8481" s="102">
        <f t="shared" si="796"/>
        <v>6.1786433955304809E-3</v>
      </c>
      <c r="L8481" s="96">
        <f t="shared" si="797"/>
        <v>7.7499999999999999E-3</v>
      </c>
    </row>
    <row r="8482" spans="1:12" ht="13.95" customHeight="1" x14ac:dyDescent="0.3">
      <c r="A8482" s="94">
        <v>45016</v>
      </c>
      <c r="B8482" s="57" t="s">
        <v>285</v>
      </c>
      <c r="C8482" s="57" t="s">
        <v>121</v>
      </c>
      <c r="D8482" s="19" t="str">
        <f t="shared" si="792"/>
        <v>Commodities</v>
      </c>
      <c r="E8482" s="19" t="str">
        <f t="shared" si="793"/>
        <v>Commodities</v>
      </c>
      <c r="F8482" s="100">
        <v>8.4799999999999997E-3</v>
      </c>
      <c r="G8482" s="101">
        <v>13.12</v>
      </c>
      <c r="H8482" s="98">
        <v>0.10218000000000001</v>
      </c>
      <c r="I8482" s="20">
        <f t="shared" si="794"/>
        <v>1</v>
      </c>
      <c r="J8482" s="102">
        <f t="shared" si="795"/>
        <v>6.4634146341463418E-4</v>
      </c>
      <c r="K8482" s="102">
        <f t="shared" si="796"/>
        <v>6.3255183344552175E-3</v>
      </c>
      <c r="L8482" s="96">
        <f t="shared" si="797"/>
        <v>8.4799999999999997E-3</v>
      </c>
    </row>
    <row r="8483" spans="1:12" ht="13.95" customHeight="1" x14ac:dyDescent="0.3">
      <c r="A8483" s="94">
        <v>45046</v>
      </c>
      <c r="B8483" s="57" t="s">
        <v>285</v>
      </c>
      <c r="C8483" s="57" t="s">
        <v>121</v>
      </c>
      <c r="D8483" s="19" t="str">
        <f t="shared" si="792"/>
        <v>Commodities</v>
      </c>
      <c r="E8483" s="19" t="str">
        <f t="shared" si="793"/>
        <v>Commodities</v>
      </c>
      <c r="F8483" s="100">
        <v>8.5500000000000003E-3</v>
      </c>
      <c r="G8483" s="101">
        <v>13.664</v>
      </c>
      <c r="H8483" s="98">
        <v>9.9489999999999995E-2</v>
      </c>
      <c r="I8483" s="20">
        <f t="shared" si="794"/>
        <v>1</v>
      </c>
      <c r="J8483" s="102">
        <f t="shared" si="795"/>
        <v>6.2573185011709611E-4</v>
      </c>
      <c r="K8483" s="102">
        <f t="shared" si="796"/>
        <v>6.2893944126756066E-3</v>
      </c>
      <c r="L8483" s="96">
        <f t="shared" si="797"/>
        <v>8.5500000000000003E-3</v>
      </c>
    </row>
    <row r="8484" spans="1:12" ht="13.95" customHeight="1" x14ac:dyDescent="0.3">
      <c r="A8484" s="94">
        <v>45077</v>
      </c>
      <c r="B8484" s="57" t="s">
        <v>285</v>
      </c>
      <c r="C8484" s="57" t="s">
        <v>121</v>
      </c>
      <c r="D8484" s="19" t="str">
        <f t="shared" si="792"/>
        <v>Commodities</v>
      </c>
      <c r="E8484" s="19" t="str">
        <f t="shared" si="793"/>
        <v>Commodities</v>
      </c>
      <c r="F8484" s="100">
        <v>9.6799999999999994E-3</v>
      </c>
      <c r="G8484" s="101">
        <v>15.218999999999999</v>
      </c>
      <c r="H8484" s="98">
        <v>0.10421</v>
      </c>
      <c r="I8484" s="20">
        <f t="shared" si="794"/>
        <v>1</v>
      </c>
      <c r="J8484" s="102">
        <f t="shared" si="795"/>
        <v>6.3604704645508906E-4</v>
      </c>
      <c r="K8484" s="102">
        <f t="shared" si="796"/>
        <v>6.1035125847336063E-3</v>
      </c>
      <c r="L8484" s="96">
        <f t="shared" si="797"/>
        <v>9.6799999999999994E-3</v>
      </c>
    </row>
    <row r="8485" spans="1:12" ht="13.95" customHeight="1" x14ac:dyDescent="0.3">
      <c r="A8485" s="94">
        <v>45107</v>
      </c>
      <c r="B8485" s="57" t="s">
        <v>285</v>
      </c>
      <c r="C8485" s="57" t="s">
        <v>121</v>
      </c>
      <c r="D8485" s="19" t="str">
        <f t="shared" si="792"/>
        <v>Commodities</v>
      </c>
      <c r="E8485" s="19" t="str">
        <f t="shared" si="793"/>
        <v>Commodities</v>
      </c>
      <c r="F8485" s="100">
        <v>1.001E-2</v>
      </c>
      <c r="G8485" s="101">
        <v>16.724</v>
      </c>
      <c r="H8485" s="98">
        <v>0.10599</v>
      </c>
      <c r="I8485" s="20">
        <f t="shared" si="794"/>
        <v>1</v>
      </c>
      <c r="J8485" s="102">
        <f t="shared" si="795"/>
        <v>5.9854101889500119E-4</v>
      </c>
      <c r="K8485" s="102">
        <f t="shared" si="796"/>
        <v>5.6471461354373163E-3</v>
      </c>
      <c r="L8485" s="96">
        <f t="shared" si="797"/>
        <v>1.001E-2</v>
      </c>
    </row>
    <row r="8486" spans="1:12" ht="13.95" customHeight="1" x14ac:dyDescent="0.3">
      <c r="A8486" s="94">
        <v>45138</v>
      </c>
      <c r="B8486" s="57" t="s">
        <v>285</v>
      </c>
      <c r="C8486" s="57" t="s">
        <v>121</v>
      </c>
      <c r="D8486" s="19" t="str">
        <f t="shared" si="792"/>
        <v>Commodities</v>
      </c>
      <c r="E8486" s="19" t="str">
        <f t="shared" si="793"/>
        <v>Commodities</v>
      </c>
      <c r="F8486" s="100">
        <v>9.6699999999999998E-3</v>
      </c>
      <c r="G8486" s="101">
        <v>16.606000000000002</v>
      </c>
      <c r="H8486" s="98">
        <v>0.10781</v>
      </c>
      <c r="I8486" s="20">
        <f t="shared" si="794"/>
        <v>1</v>
      </c>
      <c r="J8486" s="102">
        <f t="shared" si="795"/>
        <v>5.823196435023485E-4</v>
      </c>
      <c r="K8486" s="102">
        <f t="shared" si="796"/>
        <v>5.4013509275795237E-3</v>
      </c>
      <c r="L8486" s="96">
        <f t="shared" si="797"/>
        <v>9.6699999999999998E-3</v>
      </c>
    </row>
    <row r="8487" spans="1:12" ht="13.95" customHeight="1" x14ac:dyDescent="0.3">
      <c r="A8487" s="94">
        <v>45169</v>
      </c>
      <c r="B8487" s="57" t="s">
        <v>285</v>
      </c>
      <c r="C8487" s="57" t="s">
        <v>121</v>
      </c>
      <c r="D8487" s="19" t="str">
        <f t="shared" si="792"/>
        <v>Commodities</v>
      </c>
      <c r="E8487" s="19" t="str">
        <f t="shared" si="793"/>
        <v>Commodities</v>
      </c>
      <c r="F8487" s="100">
        <v>9.8899999999999995E-3</v>
      </c>
      <c r="G8487" s="101">
        <v>15.31</v>
      </c>
      <c r="H8487" s="98">
        <v>0.10811999999999999</v>
      </c>
      <c r="I8487" s="20">
        <f t="shared" si="794"/>
        <v>1</v>
      </c>
      <c r="J8487" s="102">
        <f t="shared" si="795"/>
        <v>6.4598301763553229E-4</v>
      </c>
      <c r="K8487" s="102">
        <f t="shared" si="796"/>
        <v>5.974685697701927E-3</v>
      </c>
      <c r="L8487" s="96">
        <f t="shared" si="797"/>
        <v>9.8899999999999995E-3</v>
      </c>
    </row>
    <row r="8488" spans="1:12" ht="13.95" customHeight="1" x14ac:dyDescent="0.3">
      <c r="A8488" s="94">
        <v>45199</v>
      </c>
      <c r="B8488" s="57" t="s">
        <v>285</v>
      </c>
      <c r="C8488" s="57" t="s">
        <v>121</v>
      </c>
      <c r="D8488" s="19" t="str">
        <f t="shared" si="792"/>
        <v>Commodities</v>
      </c>
      <c r="E8488" s="19" t="str">
        <f t="shared" si="793"/>
        <v>Commodities</v>
      </c>
      <c r="F8488" s="100">
        <v>9.9900000000000006E-3</v>
      </c>
      <c r="G8488" s="101">
        <v>16.108000000000001</v>
      </c>
      <c r="H8488" s="98">
        <v>0.10508000000000001</v>
      </c>
      <c r="I8488" s="20">
        <f t="shared" si="794"/>
        <v>1</v>
      </c>
      <c r="J8488" s="102">
        <f t="shared" si="795"/>
        <v>6.2018872609883289E-4</v>
      </c>
      <c r="K8488" s="102">
        <f t="shared" si="796"/>
        <v>5.9020624866657108E-3</v>
      </c>
      <c r="L8488" s="96">
        <f t="shared" si="797"/>
        <v>9.9900000000000006E-3</v>
      </c>
    </row>
    <row r="8489" spans="1:12" ht="13.95" customHeight="1" x14ac:dyDescent="0.3">
      <c r="A8489" s="94">
        <v>45230</v>
      </c>
      <c r="B8489" s="57" t="s">
        <v>285</v>
      </c>
      <c r="C8489" s="57" t="s">
        <v>121</v>
      </c>
      <c r="D8489" s="19" t="str">
        <f t="shared" si="792"/>
        <v>Commodities</v>
      </c>
      <c r="E8489" s="19" t="str">
        <f t="shared" si="793"/>
        <v>Commodities</v>
      </c>
      <c r="F8489" s="100">
        <v>1.124E-2</v>
      </c>
      <c r="G8489" s="101">
        <v>16.062999999999999</v>
      </c>
      <c r="H8489" s="98">
        <v>0.10672</v>
      </c>
      <c r="I8489" s="20">
        <f t="shared" si="794"/>
        <v>1</v>
      </c>
      <c r="J8489" s="102">
        <f t="shared" si="795"/>
        <v>6.9974475502708087E-4</v>
      </c>
      <c r="K8489" s="102">
        <f t="shared" si="796"/>
        <v>6.5568286640468598E-3</v>
      </c>
      <c r="L8489" s="96">
        <f t="shared" si="797"/>
        <v>1.124E-2</v>
      </c>
    </row>
    <row r="8490" spans="1:12" ht="13.95" customHeight="1" x14ac:dyDescent="0.3">
      <c r="A8490" s="94">
        <v>45260</v>
      </c>
      <c r="B8490" s="57" t="s">
        <v>285</v>
      </c>
      <c r="C8490" s="57" t="s">
        <v>121</v>
      </c>
      <c r="D8490" s="19" t="str">
        <f t="shared" si="792"/>
        <v>Commodities</v>
      </c>
      <c r="E8490" s="19" t="str">
        <f t="shared" si="793"/>
        <v>Commodities</v>
      </c>
      <c r="F8490" s="100">
        <v>1.2460000000000001E-2</v>
      </c>
      <c r="G8490" s="101">
        <v>17.277999999999999</v>
      </c>
      <c r="H8490" s="98">
        <v>0.11937</v>
      </c>
      <c r="I8490" s="20">
        <f t="shared" si="794"/>
        <v>1</v>
      </c>
      <c r="J8490" s="102">
        <f t="shared" si="795"/>
        <v>7.2114828105104768E-4</v>
      </c>
      <c r="K8490" s="102">
        <f t="shared" si="796"/>
        <v>6.0412857589934458E-3</v>
      </c>
      <c r="L8490" s="96">
        <f t="shared" si="797"/>
        <v>1.2460000000000001E-2</v>
      </c>
    </row>
    <row r="8491" spans="1:12" ht="13.95" customHeight="1" x14ac:dyDescent="0.3">
      <c r="A8491" s="94">
        <v>45291</v>
      </c>
      <c r="B8491" s="57" t="s">
        <v>285</v>
      </c>
      <c r="C8491" s="57" t="s">
        <v>121</v>
      </c>
      <c r="D8491" s="19" t="str">
        <f t="shared" si="792"/>
        <v>Commodities</v>
      </c>
      <c r="E8491" s="19" t="str">
        <f t="shared" si="793"/>
        <v>Commodities</v>
      </c>
      <c r="F8491" s="100">
        <v>1.259E-2</v>
      </c>
      <c r="G8491" s="101">
        <v>17.701000000000001</v>
      </c>
      <c r="H8491" s="98">
        <v>0.11890000000000001</v>
      </c>
      <c r="I8491" s="20">
        <f t="shared" si="794"/>
        <v>1</v>
      </c>
      <c r="J8491" s="102">
        <f t="shared" si="795"/>
        <v>7.112592508897802E-4</v>
      </c>
      <c r="K8491" s="102">
        <f t="shared" si="796"/>
        <v>5.9819953817475202E-3</v>
      </c>
      <c r="L8491" s="96">
        <f t="shared" si="797"/>
        <v>1.259E-2</v>
      </c>
    </row>
    <row r="8492" spans="1:12" ht="13.95" customHeight="1" x14ac:dyDescent="0.3">
      <c r="A8492" s="94">
        <v>45322</v>
      </c>
      <c r="B8492" s="57" t="s">
        <v>285</v>
      </c>
      <c r="C8492" s="57" t="s">
        <v>121</v>
      </c>
      <c r="D8492" s="19" t="str">
        <f t="shared" si="792"/>
        <v>Commodities</v>
      </c>
      <c r="E8492" s="19" t="str">
        <f t="shared" si="793"/>
        <v>Commodities</v>
      </c>
      <c r="F8492" s="100">
        <v>1.405E-2</v>
      </c>
      <c r="G8492" s="101">
        <v>17.187999999999999</v>
      </c>
      <c r="H8492" s="98">
        <v>0.12681000000000001</v>
      </c>
      <c r="I8492" s="20">
        <f t="shared" si="794"/>
        <v>1</v>
      </c>
      <c r="J8492" s="102">
        <f t="shared" si="795"/>
        <v>8.1743076565045391E-4</v>
      </c>
      <c r="K8492" s="102">
        <f t="shared" si="796"/>
        <v>6.446106503039617E-3</v>
      </c>
      <c r="L8492" s="96">
        <f t="shared" si="797"/>
        <v>1.405E-2</v>
      </c>
    </row>
    <row r="8493" spans="1:12" ht="13.95" customHeight="1" x14ac:dyDescent="0.3">
      <c r="A8493" s="94">
        <v>45351</v>
      </c>
      <c r="B8493" s="57" t="s">
        <v>285</v>
      </c>
      <c r="C8493" s="57" t="s">
        <v>121</v>
      </c>
      <c r="D8493" s="19" t="str">
        <f t="shared" si="792"/>
        <v>Commodities</v>
      </c>
      <c r="E8493" s="19" t="str">
        <f t="shared" si="793"/>
        <v>Commodities</v>
      </c>
      <c r="F8493" s="100">
        <v>1.456E-2</v>
      </c>
      <c r="G8493" s="101">
        <v>15.922000000000001</v>
      </c>
      <c r="H8493" s="98">
        <v>0.14210999999999999</v>
      </c>
      <c r="I8493" s="20">
        <f t="shared" si="794"/>
        <v>1</v>
      </c>
      <c r="J8493" s="102">
        <f t="shared" si="795"/>
        <v>9.1445798266549425E-4</v>
      </c>
      <c r="K8493" s="102">
        <f t="shared" si="796"/>
        <v>6.4348601974913398E-3</v>
      </c>
      <c r="L8493" s="96">
        <f t="shared" si="797"/>
        <v>1.456E-2</v>
      </c>
    </row>
    <row r="8494" spans="1:12" ht="13.95" customHeight="1" x14ac:dyDescent="0.3">
      <c r="A8494" s="94">
        <v>45382</v>
      </c>
      <c r="B8494" s="57" t="s">
        <v>285</v>
      </c>
      <c r="C8494" s="57" t="s">
        <v>121</v>
      </c>
      <c r="D8494" s="19" t="str">
        <f t="shared" si="792"/>
        <v>Commodities</v>
      </c>
      <c r="E8494" s="19" t="str">
        <f t="shared" si="793"/>
        <v>Commodities</v>
      </c>
      <c r="F8494" s="100">
        <v>1.4319999999999999E-2</v>
      </c>
      <c r="G8494" s="101">
        <v>14.879</v>
      </c>
      <c r="H8494" s="98">
        <v>0.14504</v>
      </c>
      <c r="I8494" s="20">
        <f t="shared" si="794"/>
        <v>1</v>
      </c>
      <c r="J8494" s="102">
        <f t="shared" si="795"/>
        <v>9.6243027085153566E-4</v>
      </c>
      <c r="K8494" s="102">
        <f t="shared" si="796"/>
        <v>6.6356196280442335E-3</v>
      </c>
      <c r="L8494" s="96">
        <f t="shared" si="797"/>
        <v>1.4319999999999999E-2</v>
      </c>
    </row>
    <row r="8495" spans="1:12" ht="13.95" customHeight="1" x14ac:dyDescent="0.3">
      <c r="A8495" s="94">
        <v>45412</v>
      </c>
      <c r="B8495" s="57" t="s">
        <v>285</v>
      </c>
      <c r="C8495" s="57" t="s">
        <v>121</v>
      </c>
      <c r="D8495" s="19" t="str">
        <f t="shared" si="792"/>
        <v>Commodities</v>
      </c>
      <c r="E8495" s="19" t="str">
        <f t="shared" si="793"/>
        <v>Commodities</v>
      </c>
      <c r="F8495" s="100">
        <v>1.332E-2</v>
      </c>
      <c r="G8495" s="101">
        <v>12.32</v>
      </c>
      <c r="H8495" s="98">
        <v>0.15182999999999999</v>
      </c>
      <c r="I8495" s="20">
        <f t="shared" si="794"/>
        <v>1</v>
      </c>
      <c r="J8495" s="102">
        <f t="shared" si="795"/>
        <v>1.0811688311688312E-3</v>
      </c>
      <c r="K8495" s="102">
        <f t="shared" si="796"/>
        <v>7.1209170201464219E-3</v>
      </c>
      <c r="L8495" s="96">
        <f t="shared" si="797"/>
        <v>1.332E-2</v>
      </c>
    </row>
    <row r="8496" spans="1:12" ht="13.95" customHeight="1" x14ac:dyDescent="0.3">
      <c r="A8496" s="94">
        <v>45443</v>
      </c>
      <c r="B8496" s="57" t="s">
        <v>285</v>
      </c>
      <c r="C8496" s="57" t="s">
        <v>121</v>
      </c>
      <c r="D8496" s="19" t="str">
        <f t="shared" si="792"/>
        <v>Commodities</v>
      </c>
      <c r="E8496" s="19" t="str">
        <f t="shared" si="793"/>
        <v>Commodities</v>
      </c>
      <c r="F8496" s="100">
        <v>1.2460000000000001E-2</v>
      </c>
      <c r="G8496" s="101">
        <v>11.468</v>
      </c>
      <c r="H8496" s="98">
        <v>0.15321000000000001</v>
      </c>
      <c r="I8496" s="20">
        <f t="shared" si="794"/>
        <v>1</v>
      </c>
      <c r="J8496" s="102">
        <f t="shared" si="795"/>
        <v>1.0865015695849321E-3</v>
      </c>
      <c r="K8496" s="102">
        <f t="shared" si="796"/>
        <v>7.091583901735735E-3</v>
      </c>
      <c r="L8496" s="96">
        <f t="shared" si="797"/>
        <v>1.2460000000000001E-2</v>
      </c>
    </row>
    <row r="8497" spans="1:12" ht="13.95" customHeight="1" x14ac:dyDescent="0.3">
      <c r="A8497" s="94">
        <v>45473</v>
      </c>
      <c r="B8497" s="57" t="s">
        <v>285</v>
      </c>
      <c r="C8497" s="57" t="s">
        <v>121</v>
      </c>
      <c r="D8497" s="19" t="str">
        <f t="shared" si="792"/>
        <v>Commodities</v>
      </c>
      <c r="E8497" s="19" t="str">
        <f t="shared" si="793"/>
        <v>Commodities</v>
      </c>
      <c r="F8497" s="100">
        <v>1.153E-2</v>
      </c>
      <c r="G8497" s="101">
        <v>10.375999999999999</v>
      </c>
      <c r="H8497" s="98">
        <v>0.15260000000000001</v>
      </c>
      <c r="I8497" s="20">
        <f t="shared" si="794"/>
        <v>1</v>
      </c>
      <c r="J8497" s="102">
        <f t="shared" si="795"/>
        <v>1.111218195836546E-3</v>
      </c>
      <c r="K8497" s="102">
        <f t="shared" si="796"/>
        <v>7.2819016765173382E-3</v>
      </c>
      <c r="L8497" s="96">
        <f t="shared" si="797"/>
        <v>1.153E-2</v>
      </c>
    </row>
    <row r="8498" spans="1:12" ht="13.95" customHeight="1" x14ac:dyDescent="0.3">
      <c r="A8498" s="94">
        <v>45504</v>
      </c>
      <c r="B8498" s="57" t="s">
        <v>285</v>
      </c>
      <c r="C8498" s="57" t="s">
        <v>121</v>
      </c>
      <c r="D8498" s="19" t="str">
        <f t="shared" si="792"/>
        <v>Commodities</v>
      </c>
      <c r="E8498" s="19" t="str">
        <f t="shared" si="793"/>
        <v>Commodities</v>
      </c>
      <c r="F8498" s="100">
        <v>1.142E-2</v>
      </c>
      <c r="G8498" s="101">
        <v>10.747</v>
      </c>
      <c r="H8498" s="98">
        <v>0.15426999999999999</v>
      </c>
      <c r="I8498" s="20">
        <f t="shared" si="794"/>
        <v>1</v>
      </c>
      <c r="J8498" s="102">
        <f t="shared" si="795"/>
        <v>1.0626221271052387E-3</v>
      </c>
      <c r="K8498" s="102">
        <f t="shared" si="796"/>
        <v>6.8880672010451722E-3</v>
      </c>
      <c r="L8498" s="96">
        <f t="shared" si="797"/>
        <v>1.142E-2</v>
      </c>
    </row>
    <row r="8499" spans="1:12" ht="13.95" customHeight="1" x14ac:dyDescent="0.3">
      <c r="A8499" s="94">
        <v>45535</v>
      </c>
      <c r="B8499" s="57" t="s">
        <v>285</v>
      </c>
      <c r="C8499" s="57" t="s">
        <v>121</v>
      </c>
      <c r="D8499" s="19" t="str">
        <f t="shared" si="792"/>
        <v>Commodities</v>
      </c>
      <c r="E8499" s="19" t="str">
        <f t="shared" si="793"/>
        <v>Commodities</v>
      </c>
      <c r="F8499" s="100">
        <v>1.1339999999999999E-2</v>
      </c>
      <c r="G8499" s="101">
        <v>11.67</v>
      </c>
      <c r="H8499" s="98">
        <v>0.14543</v>
      </c>
      <c r="I8499" s="20">
        <f t="shared" si="794"/>
        <v>1</v>
      </c>
      <c r="J8499" s="102">
        <f t="shared" si="795"/>
        <v>9.7172236503856031E-4</v>
      </c>
      <c r="K8499" s="102">
        <f t="shared" si="796"/>
        <v>6.6817187996875494E-3</v>
      </c>
      <c r="L8499" s="96">
        <f t="shared" si="797"/>
        <v>1.1339999999999999E-2</v>
      </c>
    </row>
    <row r="8500" spans="1:12" ht="13.95" customHeight="1" x14ac:dyDescent="0.3">
      <c r="A8500" s="94">
        <v>45565</v>
      </c>
      <c r="B8500" s="57" t="s">
        <v>285</v>
      </c>
      <c r="C8500" s="57" t="s">
        <v>121</v>
      </c>
      <c r="D8500" s="19" t="str">
        <f t="shared" si="792"/>
        <v>Commodities</v>
      </c>
      <c r="E8500" s="19" t="str">
        <f t="shared" si="793"/>
        <v>Commodities</v>
      </c>
      <c r="F8500" s="100">
        <v>1.065E-2</v>
      </c>
      <c r="G8500" s="101">
        <v>10.893000000000001</v>
      </c>
      <c r="H8500" s="98">
        <v>0.14029</v>
      </c>
      <c r="I8500" s="20">
        <f t="shared" si="794"/>
        <v>1</v>
      </c>
      <c r="J8500" s="102">
        <f t="shared" si="795"/>
        <v>9.7769209584136593E-4</v>
      </c>
      <c r="K8500" s="102">
        <f t="shared" si="796"/>
        <v>6.9690790208950457E-3</v>
      </c>
      <c r="L8500" s="96">
        <f t="shared" si="797"/>
        <v>1.065E-2</v>
      </c>
    </row>
    <row r="8501" spans="1:12" ht="13.95" customHeight="1" x14ac:dyDescent="0.3">
      <c r="A8501" s="94">
        <v>45596</v>
      </c>
      <c r="B8501" s="57" t="s">
        <v>285</v>
      </c>
      <c r="C8501" s="57" t="s">
        <v>121</v>
      </c>
      <c r="D8501" s="19" t="str">
        <f t="shared" si="792"/>
        <v>Commodities</v>
      </c>
      <c r="E8501" s="19" t="str">
        <f t="shared" si="793"/>
        <v>Commodities</v>
      </c>
      <c r="F8501" s="100">
        <v>1.0659999999999999E-2</v>
      </c>
      <c r="G8501" s="101">
        <v>10.775</v>
      </c>
      <c r="H8501" s="98">
        <v>0.14174999999999999</v>
      </c>
      <c r="I8501" s="20">
        <f t="shared" si="794"/>
        <v>1</v>
      </c>
      <c r="J8501" s="102">
        <f t="shared" si="795"/>
        <v>9.8932714617169359E-4</v>
      </c>
      <c r="K8501" s="102">
        <f t="shared" si="796"/>
        <v>6.9793802199061283E-3</v>
      </c>
      <c r="L8501" s="96">
        <f t="shared" si="797"/>
        <v>1.0659999999999999E-2</v>
      </c>
    </row>
    <row r="8502" spans="1:12" ht="13.95" customHeight="1" x14ac:dyDescent="0.3">
      <c r="A8502" s="94">
        <v>45626</v>
      </c>
      <c r="B8502" s="57" t="s">
        <v>285</v>
      </c>
      <c r="C8502" s="57" t="s">
        <v>121</v>
      </c>
      <c r="D8502" s="19" t="str">
        <f t="shared" si="792"/>
        <v>Commodities</v>
      </c>
      <c r="E8502" s="19" t="str">
        <f t="shared" si="793"/>
        <v>Commodities</v>
      </c>
      <c r="F8502" s="100">
        <v>9.4699999999999993E-3</v>
      </c>
      <c r="G8502" s="101">
        <v>9.3119999999999994</v>
      </c>
      <c r="H8502" s="98">
        <v>0.13807</v>
      </c>
      <c r="I8502" s="20">
        <f t="shared" si="794"/>
        <v>1</v>
      </c>
      <c r="J8502" s="102">
        <f t="shared" si="795"/>
        <v>1.0169673539518901E-3</v>
      </c>
      <c r="K8502" s="102">
        <f t="shared" si="796"/>
        <v>7.3655924817258639E-3</v>
      </c>
      <c r="L8502" s="96">
        <f t="shared" si="797"/>
        <v>9.4699999999999993E-3</v>
      </c>
    </row>
    <row r="8503" spans="1:12" ht="13.95" customHeight="1" x14ac:dyDescent="0.3">
      <c r="A8503" s="94">
        <v>45657</v>
      </c>
      <c r="B8503" s="57" t="s">
        <v>285</v>
      </c>
      <c r="C8503" s="57" t="s">
        <v>121</v>
      </c>
      <c r="D8503" s="19" t="str">
        <f t="shared" si="792"/>
        <v>Commodities</v>
      </c>
      <c r="E8503" s="19" t="str">
        <f t="shared" si="793"/>
        <v>Commodities</v>
      </c>
      <c r="F8503" s="100">
        <v>8.9099999999999995E-3</v>
      </c>
      <c r="G8503" s="101">
        <v>8.4440000000000008</v>
      </c>
      <c r="H8503" s="98">
        <v>0.13436000000000001</v>
      </c>
      <c r="I8503" s="20">
        <f t="shared" si="794"/>
        <v>1</v>
      </c>
      <c r="J8503" s="102">
        <f t="shared" si="795"/>
        <v>1.0551871151113215E-3</v>
      </c>
      <c r="K8503" s="102">
        <f t="shared" si="796"/>
        <v>7.8534319374168014E-3</v>
      </c>
      <c r="L8503" s="96">
        <f t="shared" si="797"/>
        <v>8.9099999999999995E-3</v>
      </c>
    </row>
    <row r="8504" spans="1:12" ht="13.95" customHeight="1" x14ac:dyDescent="0.3">
      <c r="A8504" s="94">
        <v>45688</v>
      </c>
      <c r="B8504" s="57" t="s">
        <v>285</v>
      </c>
      <c r="C8504" s="57" t="s">
        <v>121</v>
      </c>
      <c r="D8504" s="19" t="str">
        <f t="shared" si="792"/>
        <v>Commodities</v>
      </c>
      <c r="E8504" s="19" t="str">
        <f t="shared" si="793"/>
        <v>Commodities</v>
      </c>
      <c r="F8504" s="100">
        <v>8.7799999999999996E-3</v>
      </c>
      <c r="G8504" s="101">
        <v>9.1129999999999995</v>
      </c>
      <c r="H8504" s="98">
        <v>0.12839999999999999</v>
      </c>
      <c r="I8504" s="20">
        <f t="shared" si="794"/>
        <v>1</v>
      </c>
      <c r="J8504" s="102">
        <f t="shared" si="795"/>
        <v>9.6345879512783937E-4</v>
      </c>
      <c r="K8504" s="102">
        <f t="shared" si="796"/>
        <v>7.5035731707775661E-3</v>
      </c>
      <c r="L8504" s="96">
        <f t="shared" si="797"/>
        <v>8.7799999999999996E-3</v>
      </c>
    </row>
    <row r="8505" spans="1:12" ht="13.95" customHeight="1" x14ac:dyDescent="0.3">
      <c r="A8505" s="94">
        <v>45716</v>
      </c>
      <c r="B8505" s="57" t="s">
        <v>285</v>
      </c>
      <c r="C8505" s="57" t="s">
        <v>121</v>
      </c>
      <c r="D8505" s="19" t="str">
        <f t="shared" si="792"/>
        <v>Commodities</v>
      </c>
      <c r="E8505" s="19" t="str">
        <f t="shared" si="793"/>
        <v>Commodities</v>
      </c>
      <c r="F8505" s="100">
        <v>9.130000000000001E-3</v>
      </c>
      <c r="G8505" s="101">
        <v>9.1809999999999992</v>
      </c>
      <c r="H8505" s="98">
        <v>0.12881000000000001</v>
      </c>
      <c r="I8505" s="20">
        <f t="shared" si="794"/>
        <v>1</v>
      </c>
      <c r="J8505" s="102">
        <f t="shared" si="795"/>
        <v>9.9444504955887181E-4</v>
      </c>
      <c r="K8505" s="102">
        <f t="shared" si="796"/>
        <v>7.720247259986583E-3</v>
      </c>
      <c r="L8505" s="96">
        <f t="shared" si="797"/>
        <v>9.130000000000001E-3</v>
      </c>
    </row>
    <row r="8506" spans="1:12" ht="13.95" customHeight="1" x14ac:dyDescent="0.3">
      <c r="A8506" s="94">
        <v>45747</v>
      </c>
      <c r="B8506" s="57" t="s">
        <v>285</v>
      </c>
      <c r="C8506" s="57" t="s">
        <v>121</v>
      </c>
      <c r="D8506" s="19" t="str">
        <f t="shared" si="792"/>
        <v>Commodities</v>
      </c>
      <c r="E8506" s="19" t="str">
        <f t="shared" si="793"/>
        <v>Commodities</v>
      </c>
      <c r="F8506" s="100">
        <v>8.9300000000000004E-3</v>
      </c>
      <c r="G8506" s="101">
        <v>9.282</v>
      </c>
      <c r="H8506" s="98">
        <v>0.12778999999999999</v>
      </c>
      <c r="I8506" s="20">
        <f t="shared" si="794"/>
        <v>1</v>
      </c>
      <c r="J8506" s="102">
        <f t="shared" si="795"/>
        <v>9.6207713854772688E-4</v>
      </c>
      <c r="K8506" s="102">
        <f t="shared" si="796"/>
        <v>7.528579220187237E-3</v>
      </c>
      <c r="L8506" s="96">
        <f t="shared" si="797"/>
        <v>8.9300000000000004E-3</v>
      </c>
    </row>
    <row r="8507" spans="1:12" ht="13.95" customHeight="1" x14ac:dyDescent="0.3">
      <c r="A8507" s="94">
        <v>45777</v>
      </c>
      <c r="B8507" s="57" t="s">
        <v>285</v>
      </c>
      <c r="C8507" s="57" t="s">
        <v>121</v>
      </c>
      <c r="D8507" s="19" t="str">
        <f t="shared" si="792"/>
        <v>Commodities</v>
      </c>
      <c r="E8507" s="19" t="str">
        <f t="shared" si="793"/>
        <v>Commodities</v>
      </c>
      <c r="F8507" s="100">
        <v>9.0399999999999994E-3</v>
      </c>
      <c r="G8507" s="101">
        <v>9.7919999999999998</v>
      </c>
      <c r="H8507" s="98">
        <v>0.12998999999999999</v>
      </c>
      <c r="I8507" s="20">
        <f t="shared" si="794"/>
        <v>1</v>
      </c>
      <c r="J8507" s="102">
        <f t="shared" si="795"/>
        <v>9.2320261437908496E-4</v>
      </c>
      <c r="K8507" s="102">
        <f t="shared" si="796"/>
        <v>7.1021048879074157E-3</v>
      </c>
      <c r="L8507" s="96">
        <f t="shared" si="797"/>
        <v>9.0399999999999994E-3</v>
      </c>
    </row>
    <row r="8508" spans="1:12" ht="13.95" customHeight="1" x14ac:dyDescent="0.3">
      <c r="A8508" s="94">
        <v>45808</v>
      </c>
      <c r="B8508" s="57" t="s">
        <v>285</v>
      </c>
      <c r="C8508" s="57" t="s">
        <v>121</v>
      </c>
      <c r="D8508" s="19" t="str">
        <f t="shared" si="792"/>
        <v>Commodities</v>
      </c>
      <c r="E8508" s="19" t="str">
        <f t="shared" si="793"/>
        <v>Commodities</v>
      </c>
      <c r="F8508" s="100">
        <v>8.1599999999999989E-3</v>
      </c>
      <c r="G8508" s="101">
        <v>9.3989999999999991</v>
      </c>
      <c r="H8508" s="98">
        <v>0.12569</v>
      </c>
      <c r="I8508" s="20">
        <f t="shared" si="794"/>
        <v>1</v>
      </c>
      <c r="J8508" s="102">
        <f t="shared" si="795"/>
        <v>8.6817746568783913E-4</v>
      </c>
      <c r="K8508" s="102">
        <f t="shared" si="796"/>
        <v>6.9072914765521453E-3</v>
      </c>
      <c r="L8508" s="96">
        <f t="shared" si="797"/>
        <v>8.1599999999999989E-3</v>
      </c>
    </row>
    <row r="8509" spans="1:12" ht="13.95" customHeight="1" x14ac:dyDescent="0.3">
      <c r="A8509" s="94">
        <v>45838</v>
      </c>
      <c r="B8509" s="57" t="s">
        <v>285</v>
      </c>
      <c r="C8509" s="57" t="s">
        <v>121</v>
      </c>
      <c r="D8509" s="19" t="str">
        <f t="shared" si="792"/>
        <v>Commodities</v>
      </c>
      <c r="E8509" s="19" t="str">
        <f t="shared" si="793"/>
        <v>Commodities</v>
      </c>
      <c r="F8509" s="100">
        <v>8.9099999999999995E-3</v>
      </c>
      <c r="G8509" s="101">
        <v>10.08</v>
      </c>
      <c r="H8509" s="98">
        <v>0.12145</v>
      </c>
      <c r="I8509" s="20">
        <f t="shared" si="794"/>
        <v>1</v>
      </c>
      <c r="J8509" s="102">
        <f t="shared" si="795"/>
        <v>8.8392857142857142E-4</v>
      </c>
      <c r="K8509" s="102">
        <f t="shared" si="796"/>
        <v>7.2781273892842434E-3</v>
      </c>
      <c r="L8509" s="96">
        <f t="shared" si="797"/>
        <v>8.9099999999999995E-3</v>
      </c>
    </row>
    <row r="8510" spans="1:12" ht="13.95" customHeight="1" x14ac:dyDescent="0.3">
      <c r="A8510" s="94">
        <v>45869</v>
      </c>
      <c r="B8510" s="57" t="s">
        <v>285</v>
      </c>
      <c r="C8510" s="57" t="s">
        <v>121</v>
      </c>
      <c r="D8510" s="19" t="str">
        <f t="shared" si="792"/>
        <v>Commodities</v>
      </c>
      <c r="E8510" s="19" t="str">
        <f t="shared" si="793"/>
        <v>Commodities</v>
      </c>
      <c r="F8510" s="100">
        <v>9.11E-3</v>
      </c>
      <c r="G8510" s="101">
        <v>9.6370000000000005</v>
      </c>
      <c r="H8510" s="98">
        <v>0.12361999999999999</v>
      </c>
      <c r="I8510" s="20">
        <f t="shared" si="794"/>
        <v>1</v>
      </c>
      <c r="J8510" s="102">
        <f t="shared" si="795"/>
        <v>9.453149320327903E-4</v>
      </c>
      <c r="K8510" s="102">
        <f t="shared" si="796"/>
        <v>7.6469416925480536E-3</v>
      </c>
      <c r="L8510" s="96">
        <f t="shared" si="797"/>
        <v>9.11E-3</v>
      </c>
    </row>
    <row r="8511" spans="1:12" ht="13.95" customHeight="1" x14ac:dyDescent="0.3">
      <c r="A8511" s="94">
        <v>45900</v>
      </c>
      <c r="B8511" s="57" t="s">
        <v>285</v>
      </c>
      <c r="C8511" s="57" t="s">
        <v>121</v>
      </c>
      <c r="D8511" s="19" t="str">
        <f t="shared" si="792"/>
        <v>Commodities</v>
      </c>
      <c r="E8511" s="19" t="str">
        <f t="shared" si="793"/>
        <v>Commodities</v>
      </c>
      <c r="F8511" s="100">
        <v>9.8600000000000007E-3</v>
      </c>
      <c r="G8511" s="101">
        <v>10.423999999999999</v>
      </c>
      <c r="H8511" s="98">
        <v>0.12406</v>
      </c>
      <c r="I8511" s="20">
        <f t="shared" si="794"/>
        <v>1</v>
      </c>
      <c r="J8511" s="102">
        <f t="shared" si="795"/>
        <v>9.4589409056024568E-4</v>
      </c>
      <c r="K8511" s="102">
        <f t="shared" si="796"/>
        <v>7.6244888808660784E-3</v>
      </c>
      <c r="L8511" s="96">
        <f t="shared" si="797"/>
        <v>9.8600000000000007E-3</v>
      </c>
    </row>
    <row r="8512" spans="1:12" ht="13.95" customHeight="1" x14ac:dyDescent="0.3">
      <c r="A8512" s="94">
        <v>45930</v>
      </c>
      <c r="B8512" s="57" t="s">
        <v>285</v>
      </c>
      <c r="C8512" s="57" t="s">
        <v>121</v>
      </c>
      <c r="D8512" s="19" t="str">
        <f t="shared" si="792"/>
        <v>Commodities</v>
      </c>
      <c r="E8512" s="19" t="str">
        <f t="shared" si="793"/>
        <v>Commodities</v>
      </c>
      <c r="F8512" s="100">
        <v>1.072E-2</v>
      </c>
      <c r="G8512" s="101">
        <v>11.026</v>
      </c>
      <c r="H8512" s="98">
        <v>0.13969000000000001</v>
      </c>
      <c r="I8512" s="20">
        <f t="shared" si="794"/>
        <v>1</v>
      </c>
      <c r="J8512" s="102">
        <f t="shared" si="795"/>
        <v>9.7224741520043542E-4</v>
      </c>
      <c r="K8512" s="102">
        <f t="shared" si="796"/>
        <v>6.960035902358332E-3</v>
      </c>
      <c r="L8512" s="96">
        <f t="shared" si="797"/>
        <v>1.072E-2</v>
      </c>
    </row>
    <row r="8513" spans="1:12" ht="13.95" customHeight="1" x14ac:dyDescent="0.3">
      <c r="A8513" s="94">
        <v>45961</v>
      </c>
      <c r="B8513" s="57" t="s">
        <v>285</v>
      </c>
      <c r="C8513" s="57" t="s">
        <v>121</v>
      </c>
      <c r="D8513" s="19" t="str">
        <f t="shared" si="792"/>
        <v>Commodities</v>
      </c>
      <c r="E8513" s="19" t="str">
        <f t="shared" si="793"/>
        <v>Commodities</v>
      </c>
      <c r="F8513" s="100">
        <v>1.022E-2</v>
      </c>
      <c r="G8513" s="101">
        <v>10.372</v>
      </c>
      <c r="H8513" s="98">
        <v>0.13647999999999999</v>
      </c>
      <c r="I8513" s="20">
        <f t="shared" si="794"/>
        <v>1</v>
      </c>
      <c r="J8513" s="102">
        <f t="shared" si="795"/>
        <v>9.8534516004627841E-4</v>
      </c>
      <c r="K8513" s="102">
        <f t="shared" si="796"/>
        <v>7.2197036931878553E-3</v>
      </c>
      <c r="L8513" s="96">
        <f t="shared" si="797"/>
        <v>1.022E-2</v>
      </c>
    </row>
    <row r="8514" spans="1:12" ht="13.95" customHeight="1" x14ac:dyDescent="0.3">
      <c r="A8514" s="94">
        <v>45991</v>
      </c>
      <c r="B8514" s="57" t="s">
        <v>285</v>
      </c>
      <c r="C8514" s="57" t="s">
        <v>121</v>
      </c>
      <c r="D8514" s="19" t="str">
        <f t="shared" si="792"/>
        <v>Commodities</v>
      </c>
      <c r="E8514" s="19" t="str">
        <f t="shared" si="793"/>
        <v>Commodities</v>
      </c>
      <c r="F8514" s="100">
        <v>9.8499999999999994E-3</v>
      </c>
      <c r="G8514" s="101">
        <v>10.510999999999999</v>
      </c>
      <c r="H8514" s="98">
        <v>0.13744999999999999</v>
      </c>
      <c r="I8514" s="20">
        <f t="shared" si="794"/>
        <v>1</v>
      </c>
      <c r="J8514" s="102">
        <f t="shared" si="795"/>
        <v>9.3711350014270768E-4</v>
      </c>
      <c r="K8514" s="102">
        <f t="shared" si="796"/>
        <v>6.8178501283572774E-3</v>
      </c>
      <c r="L8514" s="96">
        <f t="shared" si="797"/>
        <v>9.8499999999999994E-3</v>
      </c>
    </row>
    <row r="8515" spans="1:12" ht="13.95" customHeight="1" x14ac:dyDescent="0.3">
      <c r="A8515" s="94">
        <v>46022</v>
      </c>
      <c r="B8515" s="57" t="s">
        <v>285</v>
      </c>
      <c r="C8515" s="57" t="s">
        <v>121</v>
      </c>
      <c r="D8515" s="19" t="str">
        <f t="shared" si="792"/>
        <v>Commodities</v>
      </c>
      <c r="E8515" s="19" t="str">
        <f t="shared" si="793"/>
        <v>Commodities</v>
      </c>
      <c r="F8515" s="100">
        <v>9.4900000000000002E-3</v>
      </c>
      <c r="G8515" s="101">
        <v>10.007999999999999</v>
      </c>
      <c r="H8515" s="98">
        <v>0.13363</v>
      </c>
      <c r="I8515" s="20">
        <f t="shared" si="794"/>
        <v>1</v>
      </c>
      <c r="J8515" s="102">
        <f t="shared" si="795"/>
        <v>9.4824140687450051E-4</v>
      </c>
      <c r="K8515" s="102">
        <f t="shared" si="796"/>
        <v>7.0960219028249685E-3</v>
      </c>
      <c r="L8515" s="96">
        <f t="shared" si="797"/>
        <v>9.4900000000000002E-3</v>
      </c>
    </row>
    <row r="8516" spans="1:12" ht="13.95" customHeight="1" x14ac:dyDescent="0.3">
      <c r="A8516" s="94">
        <v>46053</v>
      </c>
      <c r="B8516" s="57" t="s">
        <v>285</v>
      </c>
      <c r="C8516" s="57" t="s">
        <v>121</v>
      </c>
      <c r="D8516" s="19" t="str">
        <f t="shared" si="792"/>
        <v>Commodities</v>
      </c>
      <c r="E8516" s="19" t="str">
        <f t="shared" si="793"/>
        <v>Commodities</v>
      </c>
      <c r="F8516" s="100">
        <v>1.03E-2</v>
      </c>
      <c r="G8516" s="101">
        <v>11.69</v>
      </c>
      <c r="H8516" s="98">
        <v>0.14204</v>
      </c>
      <c r="I8516" s="20">
        <f t="shared" si="794"/>
        <v>1</v>
      </c>
      <c r="J8516" s="102">
        <f t="shared" si="795"/>
        <v>8.810949529512404E-4</v>
      </c>
      <c r="K8516" s="102">
        <f t="shared" si="796"/>
        <v>6.2031466696088455E-3</v>
      </c>
      <c r="L8516" s="96">
        <f t="shared" si="797"/>
        <v>1.03E-2</v>
      </c>
    </row>
    <row r="8517" spans="1:12" ht="13.95" customHeight="1" x14ac:dyDescent="0.3">
      <c r="A8517" s="94">
        <v>46081</v>
      </c>
      <c r="B8517" s="57" t="s">
        <v>285</v>
      </c>
      <c r="C8517" s="57" t="s">
        <v>121</v>
      </c>
      <c r="D8517" s="19" t="str">
        <f t="shared" ref="D8517:D8580" si="798">VLOOKUP(C8517,GicsMap,2,FALSE)</f>
        <v>Commodities</v>
      </c>
      <c r="E8517" s="19" t="str">
        <f t="shared" ref="E8517:E8580" si="799">IF(D8517="Cyclicals",IF(COUNTIF(GlobalList,B8517)&gt;0,"WEG &amp; Embraer","Cyclicals ex-WEG &amp; Embraer"),D8517)</f>
        <v>Commodities</v>
      </c>
      <c r="F8517" s="100">
        <v>1.0070000000000001E-2</v>
      </c>
      <c r="G8517" s="101">
        <v>11.622</v>
      </c>
      <c r="H8517" s="98">
        <v>0.14330999999999999</v>
      </c>
      <c r="I8517" s="20">
        <f t="shared" ref="I8517:I8580" si="800">IF(AND(ISNUMBER(G8517),ISNUMBER(H8517),G8517&gt;=PEmin,G8517&lt;=PEmax,H8517&gt;=ROEmin,H8517&lt;=ROEmax),1,0)</f>
        <v>1</v>
      </c>
      <c r="J8517" s="102">
        <f t="shared" ref="J8517:J8580" si="801">IF(I8517=1,F8517/G8517,0)</f>
        <v>8.6646016176217526E-4</v>
      </c>
      <c r="K8517" s="102">
        <f t="shared" ref="K8517:K8580" si="802">IF(I8517=1,J8517/H8517,0)</f>
        <v>6.0460551375491958E-3</v>
      </c>
      <c r="L8517" s="96">
        <f t="shared" ref="L8517:L8580" si="803">I8517*F8517</f>
        <v>1.0070000000000001E-2</v>
      </c>
    </row>
    <row r="8518" spans="1:12" ht="13.95" customHeight="1" x14ac:dyDescent="0.3">
      <c r="A8518" s="94">
        <v>46112</v>
      </c>
      <c r="B8518" s="57" t="s">
        <v>285</v>
      </c>
      <c r="C8518" s="57" t="s">
        <v>121</v>
      </c>
      <c r="D8518" s="19" t="str">
        <f t="shared" si="798"/>
        <v>Commodities</v>
      </c>
      <c r="E8518" s="19" t="str">
        <f t="shared" si="799"/>
        <v>Commodities</v>
      </c>
      <c r="F8518" s="100">
        <v>1.132E-2</v>
      </c>
      <c r="G8518" s="101">
        <v>12.536</v>
      </c>
      <c r="H8518" s="98">
        <v>0.14147000000000001</v>
      </c>
      <c r="I8518" s="20">
        <f t="shared" si="800"/>
        <v>1</v>
      </c>
      <c r="J8518" s="102">
        <f t="shared" si="801"/>
        <v>9.0299936183790689E-4</v>
      </c>
      <c r="K8518" s="102">
        <f t="shared" si="802"/>
        <v>6.3829742124684157E-3</v>
      </c>
      <c r="L8518" s="96">
        <f t="shared" si="803"/>
        <v>1.132E-2</v>
      </c>
    </row>
    <row r="8519" spans="1:12" ht="13.95" customHeight="1" x14ac:dyDescent="0.3">
      <c r="A8519" s="94">
        <v>46142</v>
      </c>
      <c r="B8519" s="57" t="s">
        <v>285</v>
      </c>
      <c r="C8519" s="57" t="s">
        <v>121</v>
      </c>
      <c r="D8519" s="19" t="str">
        <f t="shared" si="798"/>
        <v>Commodities</v>
      </c>
      <c r="E8519" s="19" t="str">
        <f t="shared" si="799"/>
        <v>Commodities</v>
      </c>
      <c r="F8519" s="100">
        <v>1.227E-2</v>
      </c>
      <c r="G8519" s="101">
        <v>11.228</v>
      </c>
      <c r="H8519" s="98">
        <v>0.16409000000000001</v>
      </c>
      <c r="I8519" s="20">
        <f t="shared" si="800"/>
        <v>1</v>
      </c>
      <c r="J8519" s="102">
        <f t="shared" si="801"/>
        <v>1.0928037050231564E-3</v>
      </c>
      <c r="K8519" s="102">
        <f t="shared" si="802"/>
        <v>6.6597824670799948E-3</v>
      </c>
      <c r="L8519" s="96">
        <f t="shared" si="803"/>
        <v>1.227E-2</v>
      </c>
    </row>
    <row r="8520" spans="1:12" ht="13.95" customHeight="1" x14ac:dyDescent="0.3">
      <c r="A8520" s="94">
        <v>46173</v>
      </c>
      <c r="B8520" s="57" t="s">
        <v>285</v>
      </c>
      <c r="C8520" s="57" t="s">
        <v>121</v>
      </c>
      <c r="D8520" s="19" t="str">
        <f t="shared" si="798"/>
        <v>Commodities</v>
      </c>
      <c r="E8520" s="19" t="str">
        <f t="shared" si="799"/>
        <v>Commodities</v>
      </c>
      <c r="F8520" s="100">
        <v>1.1440000000000001E-2</v>
      </c>
      <c r="G8520" s="101">
        <v>9.5709999999999997</v>
      </c>
      <c r="H8520" s="98">
        <v>0.16389000000000001</v>
      </c>
      <c r="I8520" s="20">
        <f t="shared" si="800"/>
        <v>1</v>
      </c>
      <c r="J8520" s="102">
        <f t="shared" si="801"/>
        <v>1.1952774004806185E-3</v>
      </c>
      <c r="K8520" s="102">
        <f t="shared" si="802"/>
        <v>7.2931685916201019E-3</v>
      </c>
      <c r="L8520" s="96">
        <f t="shared" si="803"/>
        <v>1.1440000000000001E-2</v>
      </c>
    </row>
    <row r="8521" spans="1:12" ht="13.95" customHeight="1" x14ac:dyDescent="0.3">
      <c r="A8521" s="94">
        <v>46203</v>
      </c>
      <c r="B8521" s="57" t="s">
        <v>285</v>
      </c>
      <c r="C8521" s="57" t="s">
        <v>121</v>
      </c>
      <c r="D8521" s="19" t="str">
        <f t="shared" si="798"/>
        <v>Commodities</v>
      </c>
      <c r="E8521" s="19" t="str">
        <f t="shared" si="799"/>
        <v>Commodities</v>
      </c>
      <c r="F8521" s="100">
        <v>1.1639999999999999E-2</v>
      </c>
      <c r="G8521" s="101">
        <v>9.4600000000000009</v>
      </c>
      <c r="H8521" s="98">
        <v>0.17119000000000001</v>
      </c>
      <c r="I8521" s="20">
        <f t="shared" si="800"/>
        <v>1</v>
      </c>
      <c r="J8521" s="102">
        <f t="shared" si="801"/>
        <v>1.2304439746300209E-3</v>
      </c>
      <c r="K8521" s="102">
        <f t="shared" si="802"/>
        <v>7.1875925850226115E-3</v>
      </c>
      <c r="L8521" s="96">
        <f t="shared" si="803"/>
        <v>1.1639999999999999E-2</v>
      </c>
    </row>
    <row r="8522" spans="1:12" ht="13.95" customHeight="1" x14ac:dyDescent="0.3">
      <c r="A8522" s="94">
        <v>46234</v>
      </c>
      <c r="B8522" s="57" t="s">
        <v>285</v>
      </c>
      <c r="C8522" s="57" t="s">
        <v>121</v>
      </c>
      <c r="D8522" s="19" t="str">
        <f t="shared" si="798"/>
        <v>Commodities</v>
      </c>
      <c r="E8522" s="19" t="str">
        <f t="shared" si="799"/>
        <v>Commodities</v>
      </c>
      <c r="F8522" s="100">
        <v>1.427E-2</v>
      </c>
      <c r="G8522" s="101">
        <v>9.1890000000000001</v>
      </c>
      <c r="H8522" s="98">
        <v>0.20011999999999999</v>
      </c>
      <c r="I8522" s="20">
        <f t="shared" si="800"/>
        <v>1</v>
      </c>
      <c r="J8522" s="102">
        <f t="shared" si="801"/>
        <v>1.5529437370769398E-3</v>
      </c>
      <c r="K8522" s="102">
        <f t="shared" si="802"/>
        <v>7.7600626477960215E-3</v>
      </c>
      <c r="L8522" s="96">
        <f t="shared" si="803"/>
        <v>1.427E-2</v>
      </c>
    </row>
    <row r="8523" spans="1:12" ht="13.95" customHeight="1" x14ac:dyDescent="0.3">
      <c r="A8523" s="94">
        <v>46265</v>
      </c>
      <c r="B8523" s="57" t="s">
        <v>285</v>
      </c>
      <c r="C8523" s="57" t="s">
        <v>121</v>
      </c>
      <c r="D8523" s="19" t="str">
        <f t="shared" si="798"/>
        <v>Commodities</v>
      </c>
      <c r="E8523" s="19" t="str">
        <f t="shared" si="799"/>
        <v>Commodities</v>
      </c>
      <c r="F8523" s="100">
        <v>1.5180000000000001E-2</v>
      </c>
      <c r="G8523" s="101">
        <v>10.827</v>
      </c>
      <c r="H8523" s="98">
        <v>0.20152</v>
      </c>
      <c r="I8523" s="20">
        <f t="shared" si="800"/>
        <v>1</v>
      </c>
      <c r="J8523" s="102">
        <f t="shared" si="801"/>
        <v>1.4020504294818511E-3</v>
      </c>
      <c r="K8523" s="102">
        <f t="shared" si="802"/>
        <v>6.9573760891318533E-3</v>
      </c>
      <c r="L8523" s="96">
        <f t="shared" si="803"/>
        <v>1.5180000000000001E-2</v>
      </c>
    </row>
    <row r="8524" spans="1:12" ht="13.95" customHeight="1" x14ac:dyDescent="0.3">
      <c r="A8524" s="94">
        <v>46295</v>
      </c>
      <c r="B8524" s="57" t="s">
        <v>285</v>
      </c>
      <c r="C8524" s="57" t="s">
        <v>121</v>
      </c>
      <c r="D8524" s="19" t="str">
        <f t="shared" si="798"/>
        <v>Commodities</v>
      </c>
      <c r="E8524" s="19" t="str">
        <f t="shared" si="799"/>
        <v>Commodities</v>
      </c>
      <c r="F8524" s="100">
        <v>1.54E-2</v>
      </c>
      <c r="G8524" s="101">
        <v>10.611000000000001</v>
      </c>
      <c r="H8524" s="98">
        <v>0.21276</v>
      </c>
      <c r="I8524" s="20">
        <f t="shared" si="800"/>
        <v>1</v>
      </c>
      <c r="J8524" s="102">
        <f t="shared" si="801"/>
        <v>1.4513240976345302E-3</v>
      </c>
      <c r="K8524" s="102">
        <f t="shared" si="802"/>
        <v>6.8214142584815292E-3</v>
      </c>
      <c r="L8524" s="96">
        <f t="shared" si="803"/>
        <v>1.54E-2</v>
      </c>
    </row>
    <row r="8525" spans="1:12" ht="13.95" customHeight="1" x14ac:dyDescent="0.3">
      <c r="A8525" s="94">
        <v>42674</v>
      </c>
      <c r="B8525" s="57" t="s">
        <v>305</v>
      </c>
      <c r="C8525" s="57" t="s">
        <v>122</v>
      </c>
      <c r="D8525" s="19" t="str">
        <f t="shared" si="798"/>
        <v>Commodities</v>
      </c>
      <c r="E8525" s="19" t="str">
        <f t="shared" si="799"/>
        <v>Commodities</v>
      </c>
      <c r="F8525" s="100">
        <v>1.9599999999999999E-3</v>
      </c>
      <c r="H8525" s="98">
        <v>-3.075E-2</v>
      </c>
      <c r="I8525" s="20">
        <f t="shared" si="800"/>
        <v>0</v>
      </c>
      <c r="J8525" s="102">
        <f t="shared" si="801"/>
        <v>0</v>
      </c>
      <c r="K8525" s="102">
        <f t="shared" si="802"/>
        <v>0</v>
      </c>
      <c r="L8525" s="96">
        <f t="shared" si="803"/>
        <v>0</v>
      </c>
    </row>
    <row r="8526" spans="1:12" ht="13.95" customHeight="1" x14ac:dyDescent="0.3">
      <c r="A8526" s="94">
        <v>42704</v>
      </c>
      <c r="B8526" s="57" t="s">
        <v>305</v>
      </c>
      <c r="C8526" s="57" t="s">
        <v>122</v>
      </c>
      <c r="D8526" s="19" t="str">
        <f t="shared" si="798"/>
        <v>Commodities</v>
      </c>
      <c r="E8526" s="19" t="str">
        <f t="shared" si="799"/>
        <v>Commodities</v>
      </c>
      <c r="F8526" s="100">
        <v>1.9599999999999999E-3</v>
      </c>
      <c r="H8526" s="98">
        <v>-2.5870000000000001E-2</v>
      </c>
      <c r="I8526" s="20">
        <f t="shared" si="800"/>
        <v>0</v>
      </c>
      <c r="J8526" s="102">
        <f t="shared" si="801"/>
        <v>0</v>
      </c>
      <c r="K8526" s="102">
        <f t="shared" si="802"/>
        <v>0</v>
      </c>
      <c r="L8526" s="96">
        <f t="shared" si="803"/>
        <v>0</v>
      </c>
    </row>
    <row r="8527" spans="1:12" ht="13.95" customHeight="1" x14ac:dyDescent="0.3">
      <c r="A8527" s="94">
        <v>42735</v>
      </c>
      <c r="B8527" s="57" t="s">
        <v>305</v>
      </c>
      <c r="C8527" s="57" t="s">
        <v>122</v>
      </c>
      <c r="D8527" s="19" t="str">
        <f t="shared" si="798"/>
        <v>Commodities</v>
      </c>
      <c r="E8527" s="19" t="str">
        <f t="shared" si="799"/>
        <v>Commodities</v>
      </c>
      <c r="F8527" s="100">
        <v>1.99E-3</v>
      </c>
      <c r="H8527" s="98">
        <v>-2.3050000000000001E-2</v>
      </c>
      <c r="I8527" s="20">
        <f t="shared" si="800"/>
        <v>0</v>
      </c>
      <c r="J8527" s="102">
        <f t="shared" si="801"/>
        <v>0</v>
      </c>
      <c r="K8527" s="102">
        <f t="shared" si="802"/>
        <v>0</v>
      </c>
      <c r="L8527" s="96">
        <f t="shared" si="803"/>
        <v>0</v>
      </c>
    </row>
    <row r="8528" spans="1:12" ht="13.95" customHeight="1" x14ac:dyDescent="0.3">
      <c r="A8528" s="94">
        <v>42766</v>
      </c>
      <c r="B8528" s="57" t="s">
        <v>305</v>
      </c>
      <c r="C8528" s="57" t="s">
        <v>122</v>
      </c>
      <c r="D8528" s="19" t="str">
        <f t="shared" si="798"/>
        <v>Commodities</v>
      </c>
      <c r="E8528" s="19" t="str">
        <f t="shared" si="799"/>
        <v>Commodities</v>
      </c>
      <c r="F8528" s="100">
        <v>2.3500000000000001E-3</v>
      </c>
      <c r="H8528" s="98">
        <v>-2.0049999999999998E-2</v>
      </c>
      <c r="I8528" s="20">
        <f t="shared" si="800"/>
        <v>0</v>
      </c>
      <c r="J8528" s="102">
        <f t="shared" si="801"/>
        <v>0</v>
      </c>
      <c r="K8528" s="102">
        <f t="shared" si="802"/>
        <v>0</v>
      </c>
      <c r="L8528" s="96">
        <f t="shared" si="803"/>
        <v>0</v>
      </c>
    </row>
    <row r="8529" spans="1:12" ht="13.95" customHeight="1" x14ac:dyDescent="0.3">
      <c r="A8529" s="94">
        <v>42794</v>
      </c>
      <c r="B8529" s="57" t="s">
        <v>305</v>
      </c>
      <c r="C8529" s="57" t="s">
        <v>122</v>
      </c>
      <c r="D8529" s="19" t="str">
        <f t="shared" si="798"/>
        <v>Commodities</v>
      </c>
      <c r="E8529" s="19" t="str">
        <f t="shared" si="799"/>
        <v>Commodities</v>
      </c>
      <c r="F8529" s="100">
        <v>2.1700000000000001E-3</v>
      </c>
      <c r="H8529" s="98">
        <v>-1.9980000000000001E-2</v>
      </c>
      <c r="I8529" s="20">
        <f t="shared" si="800"/>
        <v>0</v>
      </c>
      <c r="J8529" s="102">
        <f t="shared" si="801"/>
        <v>0</v>
      </c>
      <c r="K8529" s="102">
        <f t="shared" si="802"/>
        <v>0</v>
      </c>
      <c r="L8529" s="96">
        <f t="shared" si="803"/>
        <v>0</v>
      </c>
    </row>
    <row r="8530" spans="1:12" ht="13.95" customHeight="1" x14ac:dyDescent="0.3">
      <c r="A8530" s="94">
        <v>42825</v>
      </c>
      <c r="B8530" s="57" t="s">
        <v>305</v>
      </c>
      <c r="C8530" s="57" t="s">
        <v>122</v>
      </c>
      <c r="D8530" s="19" t="str">
        <f t="shared" si="798"/>
        <v>Commodities</v>
      </c>
      <c r="E8530" s="19" t="str">
        <f t="shared" si="799"/>
        <v>Commodities</v>
      </c>
      <c r="F8530" s="100">
        <v>1.9599999999999999E-3</v>
      </c>
      <c r="H8530" s="98">
        <v>-1.8540000000000001E-2</v>
      </c>
      <c r="I8530" s="20">
        <f t="shared" si="800"/>
        <v>0</v>
      </c>
      <c r="J8530" s="102">
        <f t="shared" si="801"/>
        <v>0</v>
      </c>
      <c r="K8530" s="102">
        <f t="shared" si="802"/>
        <v>0</v>
      </c>
      <c r="L8530" s="96">
        <f t="shared" si="803"/>
        <v>0</v>
      </c>
    </row>
    <row r="8531" spans="1:12" ht="13.95" customHeight="1" x14ac:dyDescent="0.3">
      <c r="A8531" s="94">
        <v>42855</v>
      </c>
      <c r="B8531" s="57" t="s">
        <v>305</v>
      </c>
      <c r="C8531" s="57" t="s">
        <v>122</v>
      </c>
      <c r="D8531" s="19" t="str">
        <f t="shared" si="798"/>
        <v>Commodities</v>
      </c>
      <c r="E8531" s="19" t="str">
        <f t="shared" si="799"/>
        <v>Commodities</v>
      </c>
      <c r="F8531" s="100">
        <v>1.9300000000000001E-3</v>
      </c>
      <c r="H8531" s="98">
        <v>-1.158E-2</v>
      </c>
      <c r="I8531" s="20">
        <f t="shared" si="800"/>
        <v>0</v>
      </c>
      <c r="J8531" s="102">
        <f t="shared" si="801"/>
        <v>0</v>
      </c>
      <c r="K8531" s="102">
        <f t="shared" si="802"/>
        <v>0</v>
      </c>
      <c r="L8531" s="96">
        <f t="shared" si="803"/>
        <v>0</v>
      </c>
    </row>
    <row r="8532" spans="1:12" ht="13.95" customHeight="1" x14ac:dyDescent="0.3">
      <c r="A8532" s="94">
        <v>42886</v>
      </c>
      <c r="B8532" s="57" t="s">
        <v>305</v>
      </c>
      <c r="C8532" s="57" t="s">
        <v>122</v>
      </c>
      <c r="D8532" s="19" t="str">
        <f t="shared" si="798"/>
        <v>Commodities</v>
      </c>
      <c r="E8532" s="19" t="str">
        <f t="shared" si="799"/>
        <v>Commodities</v>
      </c>
      <c r="F8532" s="100">
        <v>1.82E-3</v>
      </c>
      <c r="G8532" s="101">
        <v>2163.194</v>
      </c>
      <c r="H8532" s="98">
        <v>-9.689999999999999E-3</v>
      </c>
      <c r="I8532" s="20">
        <f t="shared" si="800"/>
        <v>0</v>
      </c>
      <c r="J8532" s="102">
        <f t="shared" si="801"/>
        <v>0</v>
      </c>
      <c r="K8532" s="102">
        <f t="shared" si="802"/>
        <v>0</v>
      </c>
      <c r="L8532" s="96">
        <f t="shared" si="803"/>
        <v>0</v>
      </c>
    </row>
    <row r="8533" spans="1:12" ht="13.95" customHeight="1" x14ac:dyDescent="0.3">
      <c r="A8533" s="94">
        <v>42916</v>
      </c>
      <c r="B8533" s="57" t="s">
        <v>305</v>
      </c>
      <c r="C8533" s="57" t="s">
        <v>122</v>
      </c>
      <c r="D8533" s="19" t="str">
        <f t="shared" si="798"/>
        <v>Commodities</v>
      </c>
      <c r="E8533" s="19" t="str">
        <f t="shared" si="799"/>
        <v>Commodities</v>
      </c>
      <c r="F8533" s="100">
        <v>2.1700000000000001E-3</v>
      </c>
      <c r="G8533" s="101">
        <v>45.097999999999999</v>
      </c>
      <c r="H8533" s="98">
        <v>-3.5200000000000001E-3</v>
      </c>
      <c r="I8533" s="20">
        <f t="shared" si="800"/>
        <v>0</v>
      </c>
      <c r="J8533" s="102">
        <f t="shared" si="801"/>
        <v>0</v>
      </c>
      <c r="K8533" s="102">
        <f t="shared" si="802"/>
        <v>0</v>
      </c>
      <c r="L8533" s="96">
        <f t="shared" si="803"/>
        <v>0</v>
      </c>
    </row>
    <row r="8534" spans="1:12" ht="13.95" customHeight="1" x14ac:dyDescent="0.3">
      <c r="A8534" s="94">
        <v>42947</v>
      </c>
      <c r="B8534" s="57" t="s">
        <v>305</v>
      </c>
      <c r="C8534" s="57" t="s">
        <v>122</v>
      </c>
      <c r="D8534" s="19" t="str">
        <f t="shared" si="798"/>
        <v>Commodities</v>
      </c>
      <c r="E8534" s="19" t="str">
        <f t="shared" si="799"/>
        <v>Commodities</v>
      </c>
      <c r="F8534" s="100">
        <v>2.32E-3</v>
      </c>
      <c r="G8534" s="101">
        <v>70.024000000000001</v>
      </c>
      <c r="H8534" s="98">
        <v>-2.0699999999999998E-3</v>
      </c>
      <c r="I8534" s="20">
        <f t="shared" si="800"/>
        <v>0</v>
      </c>
      <c r="J8534" s="102">
        <f t="shared" si="801"/>
        <v>0</v>
      </c>
      <c r="K8534" s="102">
        <f t="shared" si="802"/>
        <v>0</v>
      </c>
      <c r="L8534" s="96">
        <f t="shared" si="803"/>
        <v>0</v>
      </c>
    </row>
    <row r="8535" spans="1:12" ht="13.95" customHeight="1" x14ac:dyDescent="0.3">
      <c r="A8535" s="94">
        <v>42978</v>
      </c>
      <c r="B8535" s="57" t="s">
        <v>305</v>
      </c>
      <c r="C8535" s="57" t="s">
        <v>122</v>
      </c>
      <c r="D8535" s="19" t="str">
        <f t="shared" si="798"/>
        <v>Commodities</v>
      </c>
      <c r="E8535" s="19" t="str">
        <f t="shared" si="799"/>
        <v>Commodities</v>
      </c>
      <c r="F8535" s="100">
        <v>3.0899999999999999E-3</v>
      </c>
      <c r="G8535" s="101">
        <v>51.595999999999997</v>
      </c>
      <c r="H8535" s="98">
        <v>6.0400000000000002E-3</v>
      </c>
      <c r="I8535" s="20">
        <f t="shared" si="800"/>
        <v>0</v>
      </c>
      <c r="J8535" s="102">
        <f t="shared" si="801"/>
        <v>0</v>
      </c>
      <c r="K8535" s="102">
        <f t="shared" si="802"/>
        <v>0</v>
      </c>
      <c r="L8535" s="96">
        <f t="shared" si="803"/>
        <v>0</v>
      </c>
    </row>
    <row r="8536" spans="1:12" ht="13.95" customHeight="1" x14ac:dyDescent="0.3">
      <c r="A8536" s="94">
        <v>43008</v>
      </c>
      <c r="B8536" s="57" t="s">
        <v>305</v>
      </c>
      <c r="C8536" s="57" t="s">
        <v>122</v>
      </c>
      <c r="D8536" s="19" t="str">
        <f t="shared" si="798"/>
        <v>Commodities</v>
      </c>
      <c r="E8536" s="19" t="str">
        <f t="shared" si="799"/>
        <v>Commodities</v>
      </c>
      <c r="F8536" s="100">
        <v>3.3E-3</v>
      </c>
      <c r="G8536" s="101">
        <v>28.788</v>
      </c>
      <c r="H8536" s="98">
        <v>1.4370000000000001E-2</v>
      </c>
      <c r="I8536" s="20">
        <f t="shared" si="800"/>
        <v>1</v>
      </c>
      <c r="J8536" s="102">
        <f t="shared" si="801"/>
        <v>1.1463109629012088E-4</v>
      </c>
      <c r="K8536" s="102">
        <f t="shared" si="802"/>
        <v>7.9771117808017308E-3</v>
      </c>
      <c r="L8536" s="96">
        <f t="shared" si="803"/>
        <v>3.3E-3</v>
      </c>
    </row>
    <row r="8537" spans="1:12" ht="13.95" customHeight="1" x14ac:dyDescent="0.3">
      <c r="A8537" s="94">
        <v>43039</v>
      </c>
      <c r="B8537" s="57" t="s">
        <v>305</v>
      </c>
      <c r="C8537" s="57" t="s">
        <v>122</v>
      </c>
      <c r="D8537" s="19" t="str">
        <f t="shared" si="798"/>
        <v>Commodities</v>
      </c>
      <c r="E8537" s="19" t="str">
        <f t="shared" si="799"/>
        <v>Commodities</v>
      </c>
      <c r="F8537" s="100">
        <v>3.5599999999999998E-3</v>
      </c>
      <c r="G8537" s="101">
        <v>23.891999999999999</v>
      </c>
      <c r="H8537" s="98">
        <v>2.7990000000000001E-2</v>
      </c>
      <c r="I8537" s="20">
        <f t="shared" si="800"/>
        <v>1</v>
      </c>
      <c r="J8537" s="102">
        <f t="shared" si="801"/>
        <v>1.4900385066130923E-4</v>
      </c>
      <c r="K8537" s="102">
        <f t="shared" si="802"/>
        <v>5.3234673333801075E-3</v>
      </c>
      <c r="L8537" s="96">
        <f t="shared" si="803"/>
        <v>3.5599999999999998E-3</v>
      </c>
    </row>
    <row r="8538" spans="1:12" ht="13.95" customHeight="1" x14ac:dyDescent="0.3">
      <c r="A8538" s="94">
        <v>43069</v>
      </c>
      <c r="B8538" s="57" t="s">
        <v>305</v>
      </c>
      <c r="C8538" s="57" t="s">
        <v>122</v>
      </c>
      <c r="D8538" s="19" t="str">
        <f t="shared" si="798"/>
        <v>Commodities</v>
      </c>
      <c r="E8538" s="19" t="str">
        <f t="shared" si="799"/>
        <v>Commodities</v>
      </c>
      <c r="F8538" s="100">
        <v>3.8500000000000001E-3</v>
      </c>
      <c r="G8538" s="101">
        <v>22.7</v>
      </c>
      <c r="H8538" s="98">
        <v>2.8930000000000001E-2</v>
      </c>
      <c r="I8538" s="20">
        <f t="shared" si="800"/>
        <v>1</v>
      </c>
      <c r="J8538" s="102">
        <f t="shared" si="801"/>
        <v>1.6960352422907491E-4</v>
      </c>
      <c r="K8538" s="102">
        <f t="shared" si="802"/>
        <v>5.8625483660240205E-3</v>
      </c>
      <c r="L8538" s="96">
        <f t="shared" si="803"/>
        <v>3.8500000000000001E-3</v>
      </c>
    </row>
    <row r="8539" spans="1:12" ht="13.95" customHeight="1" x14ac:dyDescent="0.3">
      <c r="A8539" s="94">
        <v>43100</v>
      </c>
      <c r="B8539" s="57" t="s">
        <v>305</v>
      </c>
      <c r="C8539" s="57" t="s">
        <v>122</v>
      </c>
      <c r="D8539" s="19" t="str">
        <f t="shared" si="798"/>
        <v>Commodities</v>
      </c>
      <c r="E8539" s="19" t="str">
        <f t="shared" si="799"/>
        <v>Commodities</v>
      </c>
      <c r="F8539" s="100">
        <v>3.79E-3</v>
      </c>
      <c r="G8539" s="101">
        <v>22.283000000000001</v>
      </c>
      <c r="H8539" s="98">
        <v>2.946E-2</v>
      </c>
      <c r="I8539" s="20">
        <f t="shared" si="800"/>
        <v>1</v>
      </c>
      <c r="J8539" s="102">
        <f t="shared" si="801"/>
        <v>1.7008481802270787E-4</v>
      </c>
      <c r="K8539" s="102">
        <f t="shared" si="802"/>
        <v>5.7734154114972127E-3</v>
      </c>
      <c r="L8539" s="96">
        <f t="shared" si="803"/>
        <v>3.79E-3</v>
      </c>
    </row>
    <row r="8540" spans="1:12" ht="13.95" customHeight="1" x14ac:dyDescent="0.3">
      <c r="A8540" s="94">
        <v>43131</v>
      </c>
      <c r="B8540" s="57" t="s">
        <v>305</v>
      </c>
      <c r="C8540" s="57" t="s">
        <v>122</v>
      </c>
      <c r="D8540" s="19" t="str">
        <f t="shared" si="798"/>
        <v>Commodities</v>
      </c>
      <c r="E8540" s="19" t="str">
        <f t="shared" si="799"/>
        <v>Commodities</v>
      </c>
      <c r="F8540" s="100">
        <v>4.2100000000000002E-3</v>
      </c>
      <c r="G8540" s="101">
        <v>20.91</v>
      </c>
      <c r="H8540" s="98">
        <v>4.0579999999999998E-2</v>
      </c>
      <c r="I8540" s="20">
        <f t="shared" si="800"/>
        <v>1</v>
      </c>
      <c r="J8540" s="102">
        <f t="shared" si="801"/>
        <v>2.0133907221425156E-4</v>
      </c>
      <c r="K8540" s="102">
        <f t="shared" si="802"/>
        <v>4.9615345543186683E-3</v>
      </c>
      <c r="L8540" s="96">
        <f t="shared" si="803"/>
        <v>4.2100000000000002E-3</v>
      </c>
    </row>
    <row r="8541" spans="1:12" ht="13.95" customHeight="1" x14ac:dyDescent="0.3">
      <c r="A8541" s="94">
        <v>43159</v>
      </c>
      <c r="B8541" s="57" t="s">
        <v>305</v>
      </c>
      <c r="C8541" s="57" t="s">
        <v>122</v>
      </c>
      <c r="D8541" s="19" t="str">
        <f t="shared" si="798"/>
        <v>Commodities</v>
      </c>
      <c r="E8541" s="19" t="str">
        <f t="shared" si="799"/>
        <v>Commodities</v>
      </c>
      <c r="F8541" s="100">
        <v>4.28E-3</v>
      </c>
      <c r="G8541" s="101">
        <v>21.032</v>
      </c>
      <c r="H8541" s="98">
        <v>3.6290000000000003E-2</v>
      </c>
      <c r="I8541" s="20">
        <f t="shared" si="800"/>
        <v>1</v>
      </c>
      <c r="J8541" s="102">
        <f t="shared" si="801"/>
        <v>2.0349942944085204E-4</v>
      </c>
      <c r="K8541" s="102">
        <f t="shared" si="802"/>
        <v>5.6075896787228449E-3</v>
      </c>
      <c r="L8541" s="96">
        <f t="shared" si="803"/>
        <v>4.28E-3</v>
      </c>
    </row>
    <row r="8542" spans="1:12" ht="13.95" customHeight="1" x14ac:dyDescent="0.3">
      <c r="A8542" s="94">
        <v>43190</v>
      </c>
      <c r="B8542" s="57" t="s">
        <v>305</v>
      </c>
      <c r="C8542" s="57" t="s">
        <v>122</v>
      </c>
      <c r="D8542" s="19" t="str">
        <f t="shared" si="798"/>
        <v>Commodities</v>
      </c>
      <c r="E8542" s="19" t="str">
        <f t="shared" si="799"/>
        <v>Commodities</v>
      </c>
      <c r="F8542" s="100">
        <v>4.0100000000000014E-3</v>
      </c>
      <c r="G8542" s="101">
        <v>15.734</v>
      </c>
      <c r="H8542" s="98">
        <v>4.6950000000000013E-2</v>
      </c>
      <c r="I8542" s="20">
        <f t="shared" si="800"/>
        <v>1</v>
      </c>
      <c r="J8542" s="102">
        <f t="shared" si="801"/>
        <v>2.5486208211516473E-4</v>
      </c>
      <c r="K8542" s="102">
        <f t="shared" si="802"/>
        <v>5.4283723560205463E-3</v>
      </c>
      <c r="L8542" s="96">
        <f t="shared" si="803"/>
        <v>4.0100000000000014E-3</v>
      </c>
    </row>
    <row r="8543" spans="1:12" ht="13.95" customHeight="1" x14ac:dyDescent="0.3">
      <c r="A8543" s="94">
        <v>43220</v>
      </c>
      <c r="B8543" s="57" t="s">
        <v>305</v>
      </c>
      <c r="C8543" s="57" t="s">
        <v>122</v>
      </c>
      <c r="D8543" s="19" t="str">
        <f t="shared" si="798"/>
        <v>Commodities</v>
      </c>
      <c r="E8543" s="19" t="str">
        <f t="shared" si="799"/>
        <v>Commodities</v>
      </c>
      <c r="F8543" s="100">
        <v>3.9899999999999996E-3</v>
      </c>
      <c r="G8543" s="101">
        <v>13.707000000000001</v>
      </c>
      <c r="H8543" s="98">
        <v>6.4509999999999998E-2</v>
      </c>
      <c r="I8543" s="20">
        <f t="shared" si="800"/>
        <v>1</v>
      </c>
      <c r="J8543" s="102">
        <f t="shared" si="801"/>
        <v>2.9109214270080978E-4</v>
      </c>
      <c r="K8543" s="102">
        <f t="shared" si="802"/>
        <v>4.5123568857666999E-3</v>
      </c>
      <c r="L8543" s="96">
        <f t="shared" si="803"/>
        <v>3.9899999999999996E-3</v>
      </c>
    </row>
    <row r="8544" spans="1:12" ht="13.95" customHeight="1" x14ac:dyDescent="0.3">
      <c r="A8544" s="94">
        <v>43251</v>
      </c>
      <c r="B8544" s="57" t="s">
        <v>305</v>
      </c>
      <c r="C8544" s="57" t="s">
        <v>122</v>
      </c>
      <c r="D8544" s="19" t="str">
        <f t="shared" si="798"/>
        <v>Commodities</v>
      </c>
      <c r="E8544" s="19" t="str">
        <f t="shared" si="799"/>
        <v>Commodities</v>
      </c>
      <c r="F8544" s="100">
        <v>3.5300000000000002E-3</v>
      </c>
      <c r="G8544" s="101">
        <v>9.85</v>
      </c>
      <c r="H8544" s="98">
        <v>6.608E-2</v>
      </c>
      <c r="I8544" s="20">
        <f t="shared" si="800"/>
        <v>1</v>
      </c>
      <c r="J8544" s="102">
        <f t="shared" si="801"/>
        <v>3.5837563451776653E-4</v>
      </c>
      <c r="K8544" s="102">
        <f t="shared" si="802"/>
        <v>5.423360086527944E-3</v>
      </c>
      <c r="L8544" s="96">
        <f t="shared" si="803"/>
        <v>3.5300000000000002E-3</v>
      </c>
    </row>
    <row r="8545" spans="1:12" ht="13.95" customHeight="1" x14ac:dyDescent="0.3">
      <c r="A8545" s="94">
        <v>43281</v>
      </c>
      <c r="B8545" s="57" t="s">
        <v>305</v>
      </c>
      <c r="C8545" s="57" t="s">
        <v>122</v>
      </c>
      <c r="D8545" s="19" t="str">
        <f t="shared" si="798"/>
        <v>Commodities</v>
      </c>
      <c r="E8545" s="19" t="str">
        <f t="shared" si="799"/>
        <v>Commodities</v>
      </c>
      <c r="F8545" s="100">
        <v>3.0599999999999998E-3</v>
      </c>
      <c r="G8545" s="101">
        <v>8.2390000000000008</v>
      </c>
      <c r="H8545" s="98">
        <v>6.9539999999999991E-2</v>
      </c>
      <c r="I8545" s="20">
        <f t="shared" si="800"/>
        <v>1</v>
      </c>
      <c r="J8545" s="102">
        <f t="shared" si="801"/>
        <v>3.7140429663794146E-4</v>
      </c>
      <c r="K8545" s="102">
        <f t="shared" si="802"/>
        <v>5.3408728305714918E-3</v>
      </c>
      <c r="L8545" s="96">
        <f t="shared" si="803"/>
        <v>3.0599999999999998E-3</v>
      </c>
    </row>
    <row r="8546" spans="1:12" ht="13.95" customHeight="1" x14ac:dyDescent="0.3">
      <c r="A8546" s="94">
        <v>43312</v>
      </c>
      <c r="B8546" s="57" t="s">
        <v>305</v>
      </c>
      <c r="C8546" s="57" t="s">
        <v>122</v>
      </c>
      <c r="D8546" s="19" t="str">
        <f t="shared" si="798"/>
        <v>Commodities</v>
      </c>
      <c r="E8546" s="19" t="str">
        <f t="shared" si="799"/>
        <v>Commodities</v>
      </c>
      <c r="F8546" s="100">
        <v>3.4559999999999999E-3</v>
      </c>
      <c r="G8546" s="101">
        <v>11.686999999999999</v>
      </c>
      <c r="H8546" s="98">
        <v>5.9249999999999997E-2</v>
      </c>
      <c r="I8546" s="20">
        <f t="shared" si="800"/>
        <v>1</v>
      </c>
      <c r="J8546" s="102">
        <f t="shared" si="801"/>
        <v>2.9571318559082739E-4</v>
      </c>
      <c r="K8546" s="102">
        <f t="shared" si="802"/>
        <v>4.9909398411953996E-3</v>
      </c>
      <c r="L8546" s="96">
        <f t="shared" si="803"/>
        <v>3.4559999999999999E-3</v>
      </c>
    </row>
    <row r="8547" spans="1:12" ht="13.95" customHeight="1" x14ac:dyDescent="0.3">
      <c r="A8547" s="94">
        <v>43343</v>
      </c>
      <c r="B8547" s="57" t="s">
        <v>305</v>
      </c>
      <c r="C8547" s="57" t="s">
        <v>122</v>
      </c>
      <c r="D8547" s="19" t="str">
        <f t="shared" si="798"/>
        <v>Commodities</v>
      </c>
      <c r="E8547" s="19" t="str">
        <f t="shared" si="799"/>
        <v>Commodities</v>
      </c>
      <c r="F8547" s="100">
        <v>3.2450000000000001E-3</v>
      </c>
      <c r="G8547" s="101">
        <v>10.805999999999999</v>
      </c>
      <c r="H8547" s="98">
        <v>6.2399999999999997E-2</v>
      </c>
      <c r="I8547" s="20">
        <f t="shared" si="800"/>
        <v>1</v>
      </c>
      <c r="J8547" s="102">
        <f t="shared" si="801"/>
        <v>3.0029613177864152E-4</v>
      </c>
      <c r="K8547" s="102">
        <f t="shared" si="802"/>
        <v>4.8124380092731019E-3</v>
      </c>
      <c r="L8547" s="96">
        <f t="shared" si="803"/>
        <v>3.2450000000000001E-3</v>
      </c>
    </row>
    <row r="8548" spans="1:12" ht="13.95" customHeight="1" x14ac:dyDescent="0.3">
      <c r="A8548" s="94">
        <v>43373</v>
      </c>
      <c r="B8548" s="57" t="s">
        <v>305</v>
      </c>
      <c r="C8548" s="57" t="s">
        <v>122</v>
      </c>
      <c r="D8548" s="19" t="str">
        <f t="shared" si="798"/>
        <v>Commodities</v>
      </c>
      <c r="E8548" s="19" t="str">
        <f t="shared" si="799"/>
        <v>Commodities</v>
      </c>
      <c r="F8548" s="100">
        <v>3.238E-3</v>
      </c>
      <c r="G8548" s="101">
        <v>10.781000000000001</v>
      </c>
      <c r="H8548" s="98">
        <v>6.4630000000000007E-2</v>
      </c>
      <c r="I8548" s="20">
        <f t="shared" si="800"/>
        <v>1</v>
      </c>
      <c r="J8548" s="102">
        <f t="shared" si="801"/>
        <v>3.0034319636397365E-4</v>
      </c>
      <c r="K8548" s="102">
        <f t="shared" si="802"/>
        <v>4.6471173814633081E-3</v>
      </c>
      <c r="L8548" s="96">
        <f t="shared" si="803"/>
        <v>3.238E-3</v>
      </c>
    </row>
    <row r="8549" spans="1:12" ht="13.95" customHeight="1" x14ac:dyDescent="0.3">
      <c r="A8549" s="94">
        <v>43404</v>
      </c>
      <c r="B8549" s="57" t="s">
        <v>305</v>
      </c>
      <c r="C8549" s="57" t="s">
        <v>122</v>
      </c>
      <c r="D8549" s="19" t="str">
        <f t="shared" si="798"/>
        <v>Commodities</v>
      </c>
      <c r="E8549" s="19" t="str">
        <f t="shared" si="799"/>
        <v>Commodities</v>
      </c>
      <c r="F8549" s="100">
        <v>3.6329999999999999E-3</v>
      </c>
      <c r="G8549" s="101">
        <v>12.31</v>
      </c>
      <c r="H8549" s="98">
        <v>6.6820000000000004E-2</v>
      </c>
      <c r="I8549" s="20">
        <f t="shared" si="800"/>
        <v>1</v>
      </c>
      <c r="J8549" s="102">
        <f t="shared" si="801"/>
        <v>2.9512591389114541E-4</v>
      </c>
      <c r="K8549" s="102">
        <f t="shared" si="802"/>
        <v>4.4167302288408471E-3</v>
      </c>
      <c r="L8549" s="96">
        <f t="shared" si="803"/>
        <v>3.6329999999999999E-3</v>
      </c>
    </row>
    <row r="8550" spans="1:12" ht="13.95" customHeight="1" x14ac:dyDescent="0.3">
      <c r="A8550" s="94">
        <v>43434</v>
      </c>
      <c r="B8550" s="57" t="s">
        <v>305</v>
      </c>
      <c r="C8550" s="57" t="s">
        <v>122</v>
      </c>
      <c r="D8550" s="19" t="str">
        <f t="shared" si="798"/>
        <v>Commodities</v>
      </c>
      <c r="E8550" s="19" t="str">
        <f t="shared" si="799"/>
        <v>Commodities</v>
      </c>
      <c r="F8550" s="100">
        <v>3.2330000000000002E-3</v>
      </c>
      <c r="G8550" s="101">
        <v>10.976000000000001</v>
      </c>
      <c r="H8550" s="98">
        <v>6.7569999999999991E-2</v>
      </c>
      <c r="I8550" s="20">
        <f t="shared" si="800"/>
        <v>1</v>
      </c>
      <c r="J8550" s="102">
        <f t="shared" si="801"/>
        <v>2.9455174927113704E-4</v>
      </c>
      <c r="K8550" s="102">
        <f t="shared" si="802"/>
        <v>4.3592089576903522E-3</v>
      </c>
      <c r="L8550" s="96">
        <f t="shared" si="803"/>
        <v>3.2330000000000002E-3</v>
      </c>
    </row>
    <row r="8551" spans="1:12" ht="13.95" customHeight="1" x14ac:dyDescent="0.3">
      <c r="A8551" s="94">
        <v>43465</v>
      </c>
      <c r="B8551" s="57" t="s">
        <v>305</v>
      </c>
      <c r="C8551" s="57" t="s">
        <v>122</v>
      </c>
      <c r="D8551" s="19" t="str">
        <f t="shared" si="798"/>
        <v>Commodities</v>
      </c>
      <c r="E8551" s="19" t="str">
        <f t="shared" si="799"/>
        <v>Commodities</v>
      </c>
      <c r="F8551" s="100">
        <v>3.2720000000000002E-3</v>
      </c>
      <c r="G8551" s="101">
        <v>10.74</v>
      </c>
      <c r="H8551" s="98">
        <v>7.5830000000000009E-2</v>
      </c>
      <c r="I8551" s="20">
        <f t="shared" si="800"/>
        <v>1</v>
      </c>
      <c r="J8551" s="102">
        <f t="shared" si="801"/>
        <v>3.0465549348230914E-4</v>
      </c>
      <c r="K8551" s="102">
        <f t="shared" si="802"/>
        <v>4.0176116772030739E-3</v>
      </c>
      <c r="L8551" s="96">
        <f t="shared" si="803"/>
        <v>3.2720000000000002E-3</v>
      </c>
    </row>
    <row r="8552" spans="1:12" ht="13.95" customHeight="1" x14ac:dyDescent="0.3">
      <c r="A8552" s="94">
        <v>43496</v>
      </c>
      <c r="B8552" s="57" t="s">
        <v>305</v>
      </c>
      <c r="C8552" s="57" t="s">
        <v>122</v>
      </c>
      <c r="D8552" s="19" t="str">
        <f t="shared" si="798"/>
        <v>Commodities</v>
      </c>
      <c r="E8552" s="19" t="str">
        <f t="shared" si="799"/>
        <v>Commodities</v>
      </c>
      <c r="F8552" s="100">
        <v>3.1960000000000001E-3</v>
      </c>
      <c r="G8552" s="101">
        <v>11.297000000000001</v>
      </c>
      <c r="H8552" s="98">
        <v>7.3440000000000005E-2</v>
      </c>
      <c r="I8552" s="20">
        <f t="shared" si="800"/>
        <v>1</v>
      </c>
      <c r="J8552" s="102">
        <f t="shared" si="801"/>
        <v>2.8290696645127023E-4</v>
      </c>
      <c r="K8552" s="102">
        <f t="shared" si="802"/>
        <v>3.8522190420924593E-3</v>
      </c>
      <c r="L8552" s="96">
        <f t="shared" si="803"/>
        <v>3.1960000000000001E-3</v>
      </c>
    </row>
    <row r="8553" spans="1:12" ht="13.95" customHeight="1" x14ac:dyDescent="0.3">
      <c r="A8553" s="94">
        <v>43524</v>
      </c>
      <c r="B8553" s="57" t="s">
        <v>305</v>
      </c>
      <c r="C8553" s="57" t="s">
        <v>122</v>
      </c>
      <c r="D8553" s="19" t="str">
        <f t="shared" si="798"/>
        <v>Commodities</v>
      </c>
      <c r="E8553" s="19" t="str">
        <f t="shared" si="799"/>
        <v>Commodities</v>
      </c>
      <c r="F8553" s="100">
        <v>3.2299999999999998E-3</v>
      </c>
      <c r="G8553" s="101">
        <v>11.068</v>
      </c>
      <c r="H8553" s="98">
        <v>7.5389999999999999E-2</v>
      </c>
      <c r="I8553" s="20">
        <f t="shared" si="800"/>
        <v>1</v>
      </c>
      <c r="J8553" s="102">
        <f t="shared" si="801"/>
        <v>2.9183230936031802E-4</v>
      </c>
      <c r="K8553" s="102">
        <f t="shared" si="802"/>
        <v>3.8709684223413986E-3</v>
      </c>
      <c r="L8553" s="96">
        <f t="shared" si="803"/>
        <v>3.2299999999999998E-3</v>
      </c>
    </row>
    <row r="8554" spans="1:12" ht="13.95" customHeight="1" x14ac:dyDescent="0.3">
      <c r="A8554" s="94">
        <v>43555</v>
      </c>
      <c r="B8554" s="57" t="s">
        <v>305</v>
      </c>
      <c r="C8554" s="57" t="s">
        <v>122</v>
      </c>
      <c r="D8554" s="19" t="str">
        <f t="shared" si="798"/>
        <v>Commodities</v>
      </c>
      <c r="E8554" s="19" t="str">
        <f t="shared" si="799"/>
        <v>Commodities</v>
      </c>
      <c r="F8554" s="100">
        <v>3.3660000000000001E-3</v>
      </c>
      <c r="G8554" s="101">
        <v>11.307</v>
      </c>
      <c r="H8554" s="98">
        <v>7.5920000000000001E-2</v>
      </c>
      <c r="I8554" s="20">
        <f t="shared" si="800"/>
        <v>1</v>
      </c>
      <c r="J8554" s="102">
        <f t="shared" si="801"/>
        <v>2.9769169540992305E-4</v>
      </c>
      <c r="K8554" s="102">
        <f t="shared" si="802"/>
        <v>3.9211234906470372E-3</v>
      </c>
      <c r="L8554" s="96">
        <f t="shared" si="803"/>
        <v>3.3660000000000001E-3</v>
      </c>
    </row>
    <row r="8555" spans="1:12" ht="13.95" customHeight="1" x14ac:dyDescent="0.3">
      <c r="A8555" s="94">
        <v>43585</v>
      </c>
      <c r="B8555" s="57" t="s">
        <v>305</v>
      </c>
      <c r="C8555" s="57" t="s">
        <v>122</v>
      </c>
      <c r="D8555" s="19" t="str">
        <f t="shared" si="798"/>
        <v>Commodities</v>
      </c>
      <c r="E8555" s="19" t="str">
        <f t="shared" si="799"/>
        <v>Commodities</v>
      </c>
      <c r="F8555" s="100">
        <v>2.8730000000000001E-3</v>
      </c>
      <c r="G8555" s="101">
        <v>10.815</v>
      </c>
      <c r="H8555" s="98">
        <v>6.6909999999999997E-2</v>
      </c>
      <c r="I8555" s="20">
        <f t="shared" si="800"/>
        <v>1</v>
      </c>
      <c r="J8555" s="102">
        <f t="shared" si="801"/>
        <v>2.6564956079519188E-4</v>
      </c>
      <c r="K8555" s="102">
        <f t="shared" si="802"/>
        <v>3.9702519921565073E-3</v>
      </c>
      <c r="L8555" s="96">
        <f t="shared" si="803"/>
        <v>2.8730000000000001E-3</v>
      </c>
    </row>
    <row r="8556" spans="1:12" ht="13.95" customHeight="1" x14ac:dyDescent="0.3">
      <c r="A8556" s="94">
        <v>43616</v>
      </c>
      <c r="B8556" s="57" t="s">
        <v>305</v>
      </c>
      <c r="C8556" s="57" t="s">
        <v>122</v>
      </c>
      <c r="D8556" s="19" t="str">
        <f t="shared" si="798"/>
        <v>Commodities</v>
      </c>
      <c r="E8556" s="19" t="str">
        <f t="shared" si="799"/>
        <v>Commodities</v>
      </c>
      <c r="F8556" s="100">
        <v>2.6220000000000002E-3</v>
      </c>
      <c r="G8556" s="101">
        <v>10.554</v>
      </c>
      <c r="H8556" s="98">
        <v>6.1050000000000007E-2</v>
      </c>
      <c r="I8556" s="20">
        <f t="shared" si="800"/>
        <v>1</v>
      </c>
      <c r="J8556" s="102">
        <f t="shared" si="801"/>
        <v>2.4843661171119953E-4</v>
      </c>
      <c r="K8556" s="102">
        <f t="shared" si="802"/>
        <v>4.0693957692252173E-3</v>
      </c>
      <c r="L8556" s="96">
        <f t="shared" si="803"/>
        <v>2.6220000000000002E-3</v>
      </c>
    </row>
    <row r="8557" spans="1:12" ht="13.95" customHeight="1" x14ac:dyDescent="0.3">
      <c r="A8557" s="94">
        <v>43646</v>
      </c>
      <c r="B8557" s="57" t="s">
        <v>305</v>
      </c>
      <c r="C8557" s="57" t="s">
        <v>122</v>
      </c>
      <c r="D8557" s="19" t="str">
        <f t="shared" si="798"/>
        <v>Commodities</v>
      </c>
      <c r="E8557" s="19" t="str">
        <f t="shared" si="799"/>
        <v>Commodities</v>
      </c>
      <c r="F8557" s="100">
        <v>2.751E-3</v>
      </c>
      <c r="G8557" s="101">
        <v>12.923</v>
      </c>
      <c r="H8557" s="98">
        <v>4.999E-2</v>
      </c>
      <c r="I8557" s="20">
        <f t="shared" si="800"/>
        <v>1</v>
      </c>
      <c r="J8557" s="102">
        <f t="shared" si="801"/>
        <v>2.1287626712063762E-4</v>
      </c>
      <c r="K8557" s="102">
        <f t="shared" si="802"/>
        <v>4.258377017816316E-3</v>
      </c>
      <c r="L8557" s="96">
        <f t="shared" si="803"/>
        <v>2.751E-3</v>
      </c>
    </row>
    <row r="8558" spans="1:12" ht="13.95" customHeight="1" x14ac:dyDescent="0.3">
      <c r="A8558" s="94">
        <v>43677</v>
      </c>
      <c r="B8558" s="57" t="s">
        <v>305</v>
      </c>
      <c r="C8558" s="57" t="s">
        <v>122</v>
      </c>
      <c r="D8558" s="19" t="str">
        <f t="shared" si="798"/>
        <v>Commodities</v>
      </c>
      <c r="E8558" s="19" t="str">
        <f t="shared" si="799"/>
        <v>Commodities</v>
      </c>
      <c r="F8558" s="100">
        <v>2.6589999999999999E-3</v>
      </c>
      <c r="G8558" s="101">
        <v>12.247999999999999</v>
      </c>
      <c r="H8558" s="98">
        <v>5.1559999999999988E-2</v>
      </c>
      <c r="I8558" s="20">
        <f t="shared" si="800"/>
        <v>1</v>
      </c>
      <c r="J8558" s="102">
        <f t="shared" si="801"/>
        <v>2.1709666884389288E-4</v>
      </c>
      <c r="K8558" s="102">
        <f t="shared" si="802"/>
        <v>4.210563786731826E-3</v>
      </c>
      <c r="L8558" s="96">
        <f t="shared" si="803"/>
        <v>2.6589999999999999E-3</v>
      </c>
    </row>
    <row r="8559" spans="1:12" ht="13.95" customHeight="1" x14ac:dyDescent="0.3">
      <c r="A8559" s="94">
        <v>43708</v>
      </c>
      <c r="B8559" s="57" t="s">
        <v>305</v>
      </c>
      <c r="C8559" s="57" t="s">
        <v>122</v>
      </c>
      <c r="D8559" s="19" t="str">
        <f t="shared" si="798"/>
        <v>Commodities</v>
      </c>
      <c r="E8559" s="19" t="str">
        <f t="shared" si="799"/>
        <v>Commodities</v>
      </c>
      <c r="F8559" s="100">
        <v>2.32E-3</v>
      </c>
      <c r="G8559" s="101">
        <v>11.101000000000001</v>
      </c>
      <c r="H8559" s="98">
        <v>5.2389999999999999E-2</v>
      </c>
      <c r="I8559" s="20">
        <f t="shared" si="800"/>
        <v>1</v>
      </c>
      <c r="J8559" s="102">
        <f t="shared" si="801"/>
        <v>2.0899018106476893E-4</v>
      </c>
      <c r="K8559" s="102">
        <f t="shared" si="802"/>
        <v>3.9891235171744402E-3</v>
      </c>
      <c r="L8559" s="96">
        <f t="shared" si="803"/>
        <v>2.32E-3</v>
      </c>
    </row>
    <row r="8560" spans="1:12" ht="13.95" customHeight="1" x14ac:dyDescent="0.3">
      <c r="A8560" s="94">
        <v>43738</v>
      </c>
      <c r="B8560" s="57" t="s">
        <v>305</v>
      </c>
      <c r="C8560" s="57" t="s">
        <v>122</v>
      </c>
      <c r="D8560" s="19" t="str">
        <f t="shared" si="798"/>
        <v>Commodities</v>
      </c>
      <c r="E8560" s="19" t="str">
        <f t="shared" si="799"/>
        <v>Commodities</v>
      </c>
      <c r="F8560" s="100">
        <v>2.2169999999999998E-3</v>
      </c>
      <c r="G8560" s="101">
        <v>12.047000000000001</v>
      </c>
      <c r="H8560" s="98">
        <v>4.9840000000000002E-2</v>
      </c>
      <c r="I8560" s="20">
        <f t="shared" si="800"/>
        <v>1</v>
      </c>
      <c r="J8560" s="102">
        <f t="shared" si="801"/>
        <v>1.8402921889267034E-4</v>
      </c>
      <c r="K8560" s="102">
        <f t="shared" si="802"/>
        <v>3.6924000580391319E-3</v>
      </c>
      <c r="L8560" s="96">
        <f t="shared" si="803"/>
        <v>2.2169999999999998E-3</v>
      </c>
    </row>
    <row r="8561" spans="1:12" ht="13.95" customHeight="1" x14ac:dyDescent="0.3">
      <c r="A8561" s="94">
        <v>43769</v>
      </c>
      <c r="B8561" s="57" t="s">
        <v>305</v>
      </c>
      <c r="C8561" s="57" t="s">
        <v>122</v>
      </c>
      <c r="D8561" s="19" t="str">
        <f t="shared" si="798"/>
        <v>Commodities</v>
      </c>
      <c r="E8561" s="19" t="str">
        <f t="shared" si="799"/>
        <v>Commodities</v>
      </c>
      <c r="F8561" s="100">
        <v>2.0170000000000001E-3</v>
      </c>
      <c r="G8561" s="101">
        <v>14.064</v>
      </c>
      <c r="H8561" s="98">
        <v>4.7710000000000002E-2</v>
      </c>
      <c r="I8561" s="20">
        <f t="shared" si="800"/>
        <v>1</v>
      </c>
      <c r="J8561" s="102">
        <f t="shared" si="801"/>
        <v>1.4341581342434585E-4</v>
      </c>
      <c r="K8561" s="102">
        <f t="shared" si="802"/>
        <v>3.005990639789265E-3</v>
      </c>
      <c r="L8561" s="96">
        <f t="shared" si="803"/>
        <v>2.0170000000000001E-3</v>
      </c>
    </row>
    <row r="8562" spans="1:12" ht="13.95" customHeight="1" x14ac:dyDescent="0.3">
      <c r="A8562" s="94">
        <v>43799</v>
      </c>
      <c r="B8562" s="57" t="s">
        <v>305</v>
      </c>
      <c r="C8562" s="57" t="s">
        <v>122</v>
      </c>
      <c r="D8562" s="19" t="str">
        <f t="shared" si="798"/>
        <v>Commodities</v>
      </c>
      <c r="E8562" s="19" t="str">
        <f t="shared" si="799"/>
        <v>Commodities</v>
      </c>
      <c r="F8562" s="100">
        <v>2.3370000000000001E-3</v>
      </c>
      <c r="G8562" s="101">
        <v>15.446</v>
      </c>
      <c r="H8562" s="98">
        <v>5.0840000000000003E-2</v>
      </c>
      <c r="I8562" s="20">
        <f t="shared" si="800"/>
        <v>1</v>
      </c>
      <c r="J8562" s="102">
        <f t="shared" si="801"/>
        <v>1.5130130778195003E-4</v>
      </c>
      <c r="K8562" s="102">
        <f t="shared" si="802"/>
        <v>2.9760288706127068E-3</v>
      </c>
      <c r="L8562" s="96">
        <f t="shared" si="803"/>
        <v>2.3370000000000001E-3</v>
      </c>
    </row>
    <row r="8563" spans="1:12" ht="13.95" customHeight="1" x14ac:dyDescent="0.3">
      <c r="A8563" s="94">
        <v>43830</v>
      </c>
      <c r="B8563" s="57" t="s">
        <v>305</v>
      </c>
      <c r="C8563" s="57" t="s">
        <v>122</v>
      </c>
      <c r="D8563" s="19" t="str">
        <f t="shared" si="798"/>
        <v>Commodities</v>
      </c>
      <c r="E8563" s="19" t="str">
        <f t="shared" si="799"/>
        <v>Commodities</v>
      </c>
      <c r="F8563" s="100">
        <v>2.4610000000000001E-3</v>
      </c>
      <c r="G8563" s="101">
        <v>17.003</v>
      </c>
      <c r="H8563" s="98">
        <v>4.9400000000000013E-2</v>
      </c>
      <c r="I8563" s="20">
        <f t="shared" si="800"/>
        <v>1</v>
      </c>
      <c r="J8563" s="102">
        <f t="shared" si="801"/>
        <v>1.4473916367699818E-4</v>
      </c>
      <c r="K8563" s="102">
        <f t="shared" si="802"/>
        <v>2.9299425845546183E-3</v>
      </c>
      <c r="L8563" s="96">
        <f t="shared" si="803"/>
        <v>2.4610000000000001E-3</v>
      </c>
    </row>
    <row r="8564" spans="1:12" ht="13.95" customHeight="1" x14ac:dyDescent="0.3">
      <c r="A8564" s="94">
        <v>43861</v>
      </c>
      <c r="B8564" s="57" t="s">
        <v>305</v>
      </c>
      <c r="C8564" s="57" t="s">
        <v>122</v>
      </c>
      <c r="D8564" s="19" t="str">
        <f t="shared" si="798"/>
        <v>Commodities</v>
      </c>
      <c r="E8564" s="19" t="str">
        <f t="shared" si="799"/>
        <v>Commodities</v>
      </c>
      <c r="F8564" s="100">
        <v>2.4620000000000002E-3</v>
      </c>
      <c r="G8564" s="101">
        <v>15.994</v>
      </c>
      <c r="H8564" s="98">
        <v>5.0199999999999988E-2</v>
      </c>
      <c r="I8564" s="20">
        <f t="shared" si="800"/>
        <v>1</v>
      </c>
      <c r="J8564" s="102">
        <f t="shared" si="801"/>
        <v>1.5393272477178945E-4</v>
      </c>
      <c r="K8564" s="102">
        <f t="shared" si="802"/>
        <v>3.0663889396770816E-3</v>
      </c>
      <c r="L8564" s="96">
        <f t="shared" si="803"/>
        <v>2.4620000000000002E-3</v>
      </c>
    </row>
    <row r="8565" spans="1:12" ht="13.95" customHeight="1" x14ac:dyDescent="0.3">
      <c r="A8565" s="94">
        <v>43890</v>
      </c>
      <c r="B8565" s="57" t="s">
        <v>305</v>
      </c>
      <c r="C8565" s="57" t="s">
        <v>122</v>
      </c>
      <c r="D8565" s="19" t="str">
        <f t="shared" si="798"/>
        <v>Commodities</v>
      </c>
      <c r="E8565" s="19" t="str">
        <f t="shared" si="799"/>
        <v>Commodities</v>
      </c>
      <c r="F8565" s="100">
        <v>2.287E-3</v>
      </c>
      <c r="G8565" s="101">
        <v>13.16</v>
      </c>
      <c r="H8565" s="98">
        <v>4.8989999999999999E-2</v>
      </c>
      <c r="I8565" s="20">
        <f t="shared" si="800"/>
        <v>1</v>
      </c>
      <c r="J8565" s="102">
        <f t="shared" si="801"/>
        <v>1.7378419452887536E-4</v>
      </c>
      <c r="K8565" s="102">
        <f t="shared" si="802"/>
        <v>3.5473401618468128E-3</v>
      </c>
      <c r="L8565" s="96">
        <f t="shared" si="803"/>
        <v>2.287E-3</v>
      </c>
    </row>
    <row r="8566" spans="1:12" ht="13.95" customHeight="1" x14ac:dyDescent="0.3">
      <c r="A8566" s="94">
        <v>43921</v>
      </c>
      <c r="B8566" s="57" t="s">
        <v>305</v>
      </c>
      <c r="C8566" s="57" t="s">
        <v>122</v>
      </c>
      <c r="D8566" s="19" t="str">
        <f t="shared" si="798"/>
        <v>Commodities</v>
      </c>
      <c r="E8566" s="19" t="str">
        <f t="shared" si="799"/>
        <v>Commodities</v>
      </c>
      <c r="F8566" s="100">
        <v>1.9689999999999998E-3</v>
      </c>
      <c r="G8566" s="101">
        <v>11.384</v>
      </c>
      <c r="H8566" s="98">
        <v>3.4529999999999998E-2</v>
      </c>
      <c r="I8566" s="20">
        <f t="shared" si="800"/>
        <v>1</v>
      </c>
      <c r="J8566" s="102">
        <f t="shared" si="801"/>
        <v>1.7296205200281094E-4</v>
      </c>
      <c r="K8566" s="102">
        <f t="shared" si="802"/>
        <v>5.0090371272172298E-3</v>
      </c>
      <c r="L8566" s="96">
        <f t="shared" si="803"/>
        <v>1.9689999999999998E-3</v>
      </c>
    </row>
    <row r="8567" spans="1:12" ht="13.95" customHeight="1" x14ac:dyDescent="0.3">
      <c r="A8567" s="94">
        <v>43951</v>
      </c>
      <c r="B8567" s="57" t="s">
        <v>305</v>
      </c>
      <c r="C8567" s="57" t="s">
        <v>122</v>
      </c>
      <c r="D8567" s="19" t="str">
        <f t="shared" si="798"/>
        <v>Commodities</v>
      </c>
      <c r="E8567" s="19" t="str">
        <f t="shared" si="799"/>
        <v>Commodities</v>
      </c>
      <c r="F8567" s="100">
        <v>1.696E-3</v>
      </c>
      <c r="G8567" s="101">
        <v>191.01599999999999</v>
      </c>
      <c r="H8567" s="98">
        <v>-1.2070000000000001E-2</v>
      </c>
      <c r="I8567" s="20">
        <f t="shared" si="800"/>
        <v>0</v>
      </c>
      <c r="J8567" s="102">
        <f t="shared" si="801"/>
        <v>0</v>
      </c>
      <c r="K8567" s="102">
        <f t="shared" si="802"/>
        <v>0</v>
      </c>
      <c r="L8567" s="96">
        <f t="shared" si="803"/>
        <v>0</v>
      </c>
    </row>
    <row r="8568" spans="1:12" ht="13.95" customHeight="1" x14ac:dyDescent="0.3">
      <c r="A8568" s="94">
        <v>43982</v>
      </c>
      <c r="B8568" s="57" t="s">
        <v>305</v>
      </c>
      <c r="C8568" s="57" t="s">
        <v>122</v>
      </c>
      <c r="D8568" s="19" t="str">
        <f t="shared" si="798"/>
        <v>Commodities</v>
      </c>
      <c r="E8568" s="19" t="str">
        <f t="shared" si="799"/>
        <v>Commodities</v>
      </c>
      <c r="F8568" s="100">
        <v>2.0010000000000002E-3</v>
      </c>
      <c r="G8568" s="101">
        <v>191.01599999999999</v>
      </c>
      <c r="H8568" s="98">
        <v>-2.4129999999999999E-2</v>
      </c>
      <c r="I8568" s="20">
        <f t="shared" si="800"/>
        <v>0</v>
      </c>
      <c r="J8568" s="102">
        <f t="shared" si="801"/>
        <v>0</v>
      </c>
      <c r="K8568" s="102">
        <f t="shared" si="802"/>
        <v>0</v>
      </c>
      <c r="L8568" s="96">
        <f t="shared" si="803"/>
        <v>0</v>
      </c>
    </row>
    <row r="8569" spans="1:12" ht="13.95" customHeight="1" x14ac:dyDescent="0.3">
      <c r="A8569" s="94">
        <v>44012</v>
      </c>
      <c r="B8569" s="57" t="s">
        <v>305</v>
      </c>
      <c r="C8569" s="57" t="s">
        <v>122</v>
      </c>
      <c r="D8569" s="19" t="str">
        <f t="shared" si="798"/>
        <v>Commodities</v>
      </c>
      <c r="E8569" s="19" t="str">
        <f t="shared" si="799"/>
        <v>Commodities</v>
      </c>
      <c r="F8569" s="100">
        <v>2.1710000000000002E-3</v>
      </c>
      <c r="G8569" s="101">
        <v>191.01599999999999</v>
      </c>
      <c r="H8569" s="98">
        <v>-1.6969999999999999E-2</v>
      </c>
      <c r="I8569" s="20">
        <f t="shared" si="800"/>
        <v>0</v>
      </c>
      <c r="J8569" s="102">
        <f t="shared" si="801"/>
        <v>0</v>
      </c>
      <c r="K8569" s="102">
        <f t="shared" si="802"/>
        <v>0</v>
      </c>
      <c r="L8569" s="96">
        <f t="shared" si="803"/>
        <v>0</v>
      </c>
    </row>
    <row r="8570" spans="1:12" ht="13.95" customHeight="1" x14ac:dyDescent="0.3">
      <c r="A8570" s="94">
        <v>44043</v>
      </c>
      <c r="B8570" s="57" t="s">
        <v>305</v>
      </c>
      <c r="C8570" s="57" t="s">
        <v>122</v>
      </c>
      <c r="D8570" s="19" t="str">
        <f t="shared" si="798"/>
        <v>Commodities</v>
      </c>
      <c r="E8570" s="19" t="str">
        <f t="shared" si="799"/>
        <v>Commodities</v>
      </c>
      <c r="F8570" s="100">
        <v>2.2330000000000002E-3</v>
      </c>
      <c r="G8570" s="101">
        <v>191.01599999999999</v>
      </c>
      <c r="H8570" s="98">
        <v>-1.523E-2</v>
      </c>
      <c r="I8570" s="20">
        <f t="shared" si="800"/>
        <v>0</v>
      </c>
      <c r="J8570" s="102">
        <f t="shared" si="801"/>
        <v>0</v>
      </c>
      <c r="K8570" s="102">
        <f t="shared" si="802"/>
        <v>0</v>
      </c>
      <c r="L8570" s="96">
        <f t="shared" si="803"/>
        <v>0</v>
      </c>
    </row>
    <row r="8571" spans="1:12" ht="13.95" customHeight="1" x14ac:dyDescent="0.3">
      <c r="A8571" s="94">
        <v>44074</v>
      </c>
      <c r="B8571" s="57" t="s">
        <v>305</v>
      </c>
      <c r="C8571" s="57" t="s">
        <v>122</v>
      </c>
      <c r="D8571" s="19" t="str">
        <f t="shared" si="798"/>
        <v>Commodities</v>
      </c>
      <c r="E8571" s="19" t="str">
        <f t="shared" si="799"/>
        <v>Commodities</v>
      </c>
      <c r="F8571" s="100">
        <v>2.8909999999999999E-3</v>
      </c>
      <c r="G8571" s="101">
        <v>255.63499999999999</v>
      </c>
      <c r="H8571" s="98">
        <v>1.4599999999999999E-3</v>
      </c>
      <c r="I8571" s="20">
        <f t="shared" si="800"/>
        <v>0</v>
      </c>
      <c r="J8571" s="102">
        <f t="shared" si="801"/>
        <v>0</v>
      </c>
      <c r="K8571" s="102">
        <f t="shared" si="802"/>
        <v>0</v>
      </c>
      <c r="L8571" s="96">
        <f t="shared" si="803"/>
        <v>0</v>
      </c>
    </row>
    <row r="8572" spans="1:12" ht="13.95" customHeight="1" x14ac:dyDescent="0.3">
      <c r="A8572" s="94">
        <v>44104</v>
      </c>
      <c r="B8572" s="57" t="s">
        <v>305</v>
      </c>
      <c r="C8572" s="57" t="s">
        <v>122</v>
      </c>
      <c r="D8572" s="19" t="str">
        <f t="shared" si="798"/>
        <v>Commodities</v>
      </c>
      <c r="E8572" s="19" t="str">
        <f t="shared" si="799"/>
        <v>Commodities</v>
      </c>
      <c r="F8572" s="100">
        <v>2.9780000000000002E-3</v>
      </c>
      <c r="G8572" s="101">
        <v>33.912999999999997</v>
      </c>
      <c r="H8572" s="98">
        <v>3.1109999999999999E-2</v>
      </c>
      <c r="I8572" s="20">
        <f t="shared" si="800"/>
        <v>1</v>
      </c>
      <c r="J8572" s="102">
        <f t="shared" si="801"/>
        <v>8.7812933093503985E-5</v>
      </c>
      <c r="K8572" s="102">
        <f t="shared" si="802"/>
        <v>2.8226593729830918E-3</v>
      </c>
      <c r="L8572" s="96">
        <f t="shared" si="803"/>
        <v>2.9780000000000002E-3</v>
      </c>
    </row>
    <row r="8573" spans="1:12" ht="13.95" customHeight="1" x14ac:dyDescent="0.3">
      <c r="A8573" s="94">
        <v>44135</v>
      </c>
      <c r="B8573" s="57" t="s">
        <v>305</v>
      </c>
      <c r="C8573" s="57" t="s">
        <v>122</v>
      </c>
      <c r="D8573" s="19" t="str">
        <f t="shared" si="798"/>
        <v>Commodities</v>
      </c>
      <c r="E8573" s="19" t="str">
        <f t="shared" si="799"/>
        <v>Commodities</v>
      </c>
      <c r="F8573" s="100">
        <v>3.2499999999999999E-3</v>
      </c>
      <c r="G8573" s="101">
        <v>18.239000000000001</v>
      </c>
      <c r="H8573" s="98">
        <v>4.861E-2</v>
      </c>
      <c r="I8573" s="20">
        <f t="shared" si="800"/>
        <v>1</v>
      </c>
      <c r="J8573" s="102">
        <f t="shared" si="801"/>
        <v>1.7818959372772628E-4</v>
      </c>
      <c r="K8573" s="102">
        <f t="shared" si="802"/>
        <v>3.6656982869312134E-3</v>
      </c>
      <c r="L8573" s="96">
        <f t="shared" si="803"/>
        <v>3.2499999999999999E-3</v>
      </c>
    </row>
    <row r="8574" spans="1:12" ht="13.95" customHeight="1" x14ac:dyDescent="0.3">
      <c r="A8574" s="94">
        <v>44165</v>
      </c>
      <c r="B8574" s="57" t="s">
        <v>305</v>
      </c>
      <c r="C8574" s="57" t="s">
        <v>122</v>
      </c>
      <c r="D8574" s="19" t="str">
        <f t="shared" si="798"/>
        <v>Commodities</v>
      </c>
      <c r="E8574" s="19" t="str">
        <f t="shared" si="799"/>
        <v>Commodities</v>
      </c>
      <c r="F8574" s="100">
        <v>3.5149999999999999E-3</v>
      </c>
      <c r="G8574" s="101">
        <v>17.091000000000001</v>
      </c>
      <c r="H8574" s="98">
        <v>6.5860000000000002E-2</v>
      </c>
      <c r="I8574" s="20">
        <f t="shared" si="800"/>
        <v>1</v>
      </c>
      <c r="J8574" s="102">
        <f t="shared" si="801"/>
        <v>2.0566379966064009E-4</v>
      </c>
      <c r="K8574" s="102">
        <f t="shared" si="802"/>
        <v>3.1227421752298827E-3</v>
      </c>
      <c r="L8574" s="96">
        <f t="shared" si="803"/>
        <v>3.5149999999999999E-3</v>
      </c>
    </row>
    <row r="8575" spans="1:12" ht="13.95" customHeight="1" x14ac:dyDescent="0.3">
      <c r="A8575" s="94">
        <v>44196</v>
      </c>
      <c r="B8575" s="57" t="s">
        <v>305</v>
      </c>
      <c r="C8575" s="57" t="s">
        <v>122</v>
      </c>
      <c r="D8575" s="19" t="str">
        <f t="shared" si="798"/>
        <v>Commodities</v>
      </c>
      <c r="E8575" s="19" t="str">
        <f t="shared" si="799"/>
        <v>Commodities</v>
      </c>
      <c r="F8575" s="100">
        <v>3.552E-3</v>
      </c>
      <c r="G8575" s="101">
        <v>14.151</v>
      </c>
      <c r="H8575" s="98">
        <v>9.7119999999999998E-2</v>
      </c>
      <c r="I8575" s="20">
        <f t="shared" si="800"/>
        <v>1</v>
      </c>
      <c r="J8575" s="102">
        <f t="shared" si="801"/>
        <v>2.5100699597201614E-4</v>
      </c>
      <c r="K8575" s="102">
        <f t="shared" si="802"/>
        <v>2.5845036652802321E-3</v>
      </c>
      <c r="L8575" s="96">
        <f t="shared" si="803"/>
        <v>3.552E-3</v>
      </c>
    </row>
    <row r="8576" spans="1:12" ht="13.95" customHeight="1" x14ac:dyDescent="0.3">
      <c r="A8576" s="94">
        <v>44227</v>
      </c>
      <c r="B8576" s="57" t="s">
        <v>305</v>
      </c>
      <c r="C8576" s="57" t="s">
        <v>122</v>
      </c>
      <c r="D8576" s="19" t="str">
        <f t="shared" si="798"/>
        <v>Commodities</v>
      </c>
      <c r="E8576" s="19" t="str">
        <f t="shared" si="799"/>
        <v>Commodities</v>
      </c>
      <c r="F8576" s="100">
        <v>3.2000000000000002E-3</v>
      </c>
      <c r="G8576" s="101">
        <v>12.202999999999999</v>
      </c>
      <c r="H8576" s="98">
        <v>0.10102</v>
      </c>
      <c r="I8576" s="20">
        <f t="shared" si="800"/>
        <v>1</v>
      </c>
      <c r="J8576" s="102">
        <f t="shared" si="801"/>
        <v>2.622305990330247E-4</v>
      </c>
      <c r="K8576" s="102">
        <f t="shared" si="802"/>
        <v>2.5958285392300999E-3</v>
      </c>
      <c r="L8576" s="96">
        <f t="shared" si="803"/>
        <v>3.2000000000000002E-3</v>
      </c>
    </row>
    <row r="8577" spans="1:12" ht="13.95" customHeight="1" x14ac:dyDescent="0.3">
      <c r="A8577" s="94">
        <v>44255</v>
      </c>
      <c r="B8577" s="57" t="s">
        <v>305</v>
      </c>
      <c r="C8577" s="57" t="s">
        <v>122</v>
      </c>
      <c r="D8577" s="19" t="str">
        <f t="shared" si="798"/>
        <v>Commodities</v>
      </c>
      <c r="E8577" s="19" t="str">
        <f t="shared" si="799"/>
        <v>Commodities</v>
      </c>
      <c r="F8577" s="100">
        <v>4.1200000000000004E-3</v>
      </c>
      <c r="G8577" s="101">
        <v>10.635999999999999</v>
      </c>
      <c r="H8577" s="98">
        <v>0.12567999999999999</v>
      </c>
      <c r="I8577" s="20">
        <f t="shared" si="800"/>
        <v>1</v>
      </c>
      <c r="J8577" s="102">
        <f t="shared" si="801"/>
        <v>3.8736367055283949E-4</v>
      </c>
      <c r="K8577" s="102">
        <f t="shared" si="802"/>
        <v>3.0821425091728163E-3</v>
      </c>
      <c r="L8577" s="96">
        <f t="shared" si="803"/>
        <v>4.1200000000000004E-3</v>
      </c>
    </row>
    <row r="8578" spans="1:12" ht="13.95" customHeight="1" x14ac:dyDescent="0.3">
      <c r="A8578" s="94">
        <v>44286</v>
      </c>
      <c r="B8578" s="57" t="s">
        <v>305</v>
      </c>
      <c r="C8578" s="57" t="s">
        <v>122</v>
      </c>
      <c r="D8578" s="19" t="str">
        <f t="shared" si="798"/>
        <v>Commodities</v>
      </c>
      <c r="E8578" s="19" t="str">
        <f t="shared" si="799"/>
        <v>Commodities</v>
      </c>
      <c r="F8578" s="100">
        <v>4.1200000000000004E-3</v>
      </c>
      <c r="G8578" s="101">
        <v>9.6020000000000003</v>
      </c>
      <c r="H8578" s="98">
        <v>0.14632000000000001</v>
      </c>
      <c r="I8578" s="20">
        <f t="shared" si="800"/>
        <v>1</v>
      </c>
      <c r="J8578" s="102">
        <f t="shared" si="801"/>
        <v>4.2907727556759011E-4</v>
      </c>
      <c r="K8578" s="102">
        <f t="shared" si="802"/>
        <v>2.9324581435729228E-3</v>
      </c>
      <c r="L8578" s="96">
        <f t="shared" si="803"/>
        <v>4.1200000000000004E-3</v>
      </c>
    </row>
    <row r="8579" spans="1:12" ht="13.95" customHeight="1" x14ac:dyDescent="0.3">
      <c r="A8579" s="94">
        <v>44316</v>
      </c>
      <c r="B8579" s="57" t="s">
        <v>305</v>
      </c>
      <c r="C8579" s="57" t="s">
        <v>122</v>
      </c>
      <c r="D8579" s="19" t="str">
        <f t="shared" si="798"/>
        <v>Commodities</v>
      </c>
      <c r="E8579" s="19" t="str">
        <f t="shared" si="799"/>
        <v>Commodities</v>
      </c>
      <c r="F8579" s="100">
        <v>5.3600000000000002E-3</v>
      </c>
      <c r="G8579" s="101">
        <v>8.9239999999999995</v>
      </c>
      <c r="H8579" s="98">
        <v>0.16925000000000001</v>
      </c>
      <c r="I8579" s="20">
        <f t="shared" si="800"/>
        <v>1</v>
      </c>
      <c r="J8579" s="102">
        <f t="shared" si="801"/>
        <v>6.0062752129090102E-4</v>
      </c>
      <c r="K8579" s="102">
        <f t="shared" si="802"/>
        <v>3.5487593577010396E-3</v>
      </c>
      <c r="L8579" s="96">
        <f t="shared" si="803"/>
        <v>5.3600000000000002E-3</v>
      </c>
    </row>
    <row r="8580" spans="1:12" ht="13.95" customHeight="1" x14ac:dyDescent="0.3">
      <c r="A8580" s="94">
        <v>44347</v>
      </c>
      <c r="B8580" s="57" t="s">
        <v>305</v>
      </c>
      <c r="C8580" s="57" t="s">
        <v>122</v>
      </c>
      <c r="D8580" s="19" t="str">
        <f t="shared" si="798"/>
        <v>Commodities</v>
      </c>
      <c r="E8580" s="19" t="str">
        <f t="shared" si="799"/>
        <v>Commodities</v>
      </c>
      <c r="F8580" s="100">
        <v>4.4600000000000004E-3</v>
      </c>
      <c r="G8580" s="101">
        <v>6.78</v>
      </c>
      <c r="H8580" s="98">
        <v>0.20438999999999999</v>
      </c>
      <c r="I8580" s="20">
        <f t="shared" si="800"/>
        <v>1</v>
      </c>
      <c r="J8580" s="102">
        <f t="shared" si="801"/>
        <v>6.5781710914454279E-4</v>
      </c>
      <c r="K8580" s="102">
        <f t="shared" si="802"/>
        <v>3.2184407708035758E-3</v>
      </c>
      <c r="L8580" s="96">
        <f t="shared" si="803"/>
        <v>4.4600000000000004E-3</v>
      </c>
    </row>
    <row r="8581" spans="1:12" ht="13.95" customHeight="1" x14ac:dyDescent="0.3">
      <c r="A8581" s="94">
        <v>44377</v>
      </c>
      <c r="B8581" s="57" t="s">
        <v>305</v>
      </c>
      <c r="C8581" s="57" t="s">
        <v>122</v>
      </c>
      <c r="D8581" s="19" t="str">
        <f t="shared" ref="D8581:D8644" si="804">VLOOKUP(C8581,GicsMap,2,FALSE)</f>
        <v>Commodities</v>
      </c>
      <c r="E8581" s="19" t="str">
        <f t="shared" ref="E8581:E8644" si="805">IF(D8581="Cyclicals",IF(COUNTIF(GlobalList,B8581)&gt;0,"WEG &amp; Embraer","Cyclicals ex-WEG &amp; Embraer"),D8581)</f>
        <v>Commodities</v>
      </c>
      <c r="F8581" s="100">
        <v>4.28E-3</v>
      </c>
      <c r="G8581" s="101">
        <v>5.4489999999999998</v>
      </c>
      <c r="H8581" s="98">
        <v>0.21754999999999999</v>
      </c>
      <c r="I8581" s="20">
        <f t="shared" ref="I8581:I8644" si="806">IF(AND(ISNUMBER(G8581),ISNUMBER(H8581),G8581&gt;=PEmin,G8581&lt;=PEmax,H8581&gt;=ROEmin,H8581&lt;=ROEmax),1,0)</f>
        <v>1</v>
      </c>
      <c r="J8581" s="102">
        <f t="shared" ref="J8581:J8644" si="807">IF(I8581=1,F8581/G8581,0)</f>
        <v>7.8546522297669294E-4</v>
      </c>
      <c r="K8581" s="102">
        <f t="shared" ref="K8581:K8644" si="808">IF(I8581=1,J8581/H8581,0)</f>
        <v>3.6105043575118041E-3</v>
      </c>
      <c r="L8581" s="96">
        <f t="shared" ref="L8581:L8644" si="809">I8581*F8581</f>
        <v>4.28E-3</v>
      </c>
    </row>
    <row r="8582" spans="1:12" ht="13.95" customHeight="1" x14ac:dyDescent="0.3">
      <c r="A8582" s="94">
        <v>44408</v>
      </c>
      <c r="B8582" s="57" t="s">
        <v>305</v>
      </c>
      <c r="C8582" s="57" t="s">
        <v>122</v>
      </c>
      <c r="D8582" s="19" t="str">
        <f t="shared" si="804"/>
        <v>Commodities</v>
      </c>
      <c r="E8582" s="19" t="str">
        <f t="shared" si="805"/>
        <v>Commodities</v>
      </c>
      <c r="F8582" s="100">
        <v>4.79E-3</v>
      </c>
      <c r="G8582" s="101">
        <v>5.532</v>
      </c>
      <c r="H8582" s="98">
        <v>0.22117999999999999</v>
      </c>
      <c r="I8582" s="20">
        <f t="shared" si="806"/>
        <v>1</v>
      </c>
      <c r="J8582" s="102">
        <f t="shared" si="807"/>
        <v>8.6587129428778017E-4</v>
      </c>
      <c r="K8582" s="102">
        <f t="shared" si="808"/>
        <v>3.9147811478785618E-3</v>
      </c>
      <c r="L8582" s="96">
        <f t="shared" si="809"/>
        <v>4.79E-3</v>
      </c>
    </row>
    <row r="8583" spans="1:12" ht="13.95" customHeight="1" x14ac:dyDescent="0.3">
      <c r="A8583" s="94">
        <v>44439</v>
      </c>
      <c r="B8583" s="57" t="s">
        <v>305</v>
      </c>
      <c r="C8583" s="57" t="s">
        <v>122</v>
      </c>
      <c r="D8583" s="19" t="str">
        <f t="shared" si="804"/>
        <v>Commodities</v>
      </c>
      <c r="E8583" s="19" t="str">
        <f t="shared" si="805"/>
        <v>Commodities</v>
      </c>
      <c r="F8583" s="100">
        <v>4.1999999999999997E-3</v>
      </c>
      <c r="G8583" s="101">
        <v>3.9039999999999999</v>
      </c>
      <c r="H8583" s="98">
        <v>0.27155000000000001</v>
      </c>
      <c r="I8583" s="20">
        <f t="shared" si="806"/>
        <v>1</v>
      </c>
      <c r="J8583" s="102">
        <f t="shared" si="807"/>
        <v>1.0758196721311474E-3</v>
      </c>
      <c r="K8583" s="102">
        <f t="shared" si="808"/>
        <v>3.9617737879990697E-3</v>
      </c>
      <c r="L8583" s="96">
        <f t="shared" si="809"/>
        <v>4.1999999999999997E-3</v>
      </c>
    </row>
    <row r="8584" spans="1:12" ht="13.95" customHeight="1" x14ac:dyDescent="0.3">
      <c r="A8584" s="94">
        <v>44469</v>
      </c>
      <c r="B8584" s="57" t="s">
        <v>305</v>
      </c>
      <c r="C8584" s="57" t="s">
        <v>122</v>
      </c>
      <c r="D8584" s="19" t="str">
        <f t="shared" si="804"/>
        <v>Commodities</v>
      </c>
      <c r="E8584" s="19" t="str">
        <f t="shared" si="805"/>
        <v>Commodities</v>
      </c>
      <c r="F8584" s="100">
        <v>3.8500000000000001E-3</v>
      </c>
      <c r="G8584" s="101">
        <v>3.8319999999999999</v>
      </c>
      <c r="H8584" s="98">
        <v>0.22911000000000001</v>
      </c>
      <c r="I8584" s="20">
        <f t="shared" si="806"/>
        <v>1</v>
      </c>
      <c r="J8584" s="102">
        <f t="shared" si="807"/>
        <v>1.0046972860125261E-3</v>
      </c>
      <c r="K8584" s="102">
        <f t="shared" si="808"/>
        <v>4.3852179564948107E-3</v>
      </c>
      <c r="L8584" s="96">
        <f t="shared" si="809"/>
        <v>3.8500000000000001E-3</v>
      </c>
    </row>
    <row r="8585" spans="1:12" ht="13.95" customHeight="1" x14ac:dyDescent="0.3">
      <c r="A8585" s="94">
        <v>44500</v>
      </c>
      <c r="B8585" s="57" t="s">
        <v>305</v>
      </c>
      <c r="C8585" s="57" t="s">
        <v>122</v>
      </c>
      <c r="D8585" s="19" t="str">
        <f t="shared" si="804"/>
        <v>Commodities</v>
      </c>
      <c r="E8585" s="19" t="str">
        <f t="shared" si="805"/>
        <v>Commodities</v>
      </c>
      <c r="F8585" s="100">
        <v>3.4299999999999999E-3</v>
      </c>
      <c r="G8585" s="101">
        <v>3.6760000000000002</v>
      </c>
      <c r="H8585" s="98">
        <v>0.20250000000000001</v>
      </c>
      <c r="I8585" s="20">
        <f t="shared" si="806"/>
        <v>1</v>
      </c>
      <c r="J8585" s="102">
        <f t="shared" si="807"/>
        <v>9.3307943416757338E-4</v>
      </c>
      <c r="K8585" s="102">
        <f t="shared" si="808"/>
        <v>4.6077996749015965E-3</v>
      </c>
      <c r="L8585" s="96">
        <f t="shared" si="809"/>
        <v>3.4299999999999999E-3</v>
      </c>
    </row>
    <row r="8586" spans="1:12" ht="13.95" customHeight="1" x14ac:dyDescent="0.3">
      <c r="A8586" s="94">
        <v>44530</v>
      </c>
      <c r="B8586" s="57" t="s">
        <v>305</v>
      </c>
      <c r="C8586" s="57" t="s">
        <v>122</v>
      </c>
      <c r="D8586" s="19" t="str">
        <f t="shared" si="804"/>
        <v>Commodities</v>
      </c>
      <c r="E8586" s="19" t="str">
        <f t="shared" si="805"/>
        <v>Commodities</v>
      </c>
      <c r="F8586" s="100">
        <v>3.5899999999999999E-3</v>
      </c>
      <c r="G8586" s="101">
        <v>3.9620000000000002</v>
      </c>
      <c r="H8586" s="98">
        <v>0.17588999999999999</v>
      </c>
      <c r="I8586" s="20">
        <f t="shared" si="806"/>
        <v>1</v>
      </c>
      <c r="J8586" s="102">
        <f t="shared" si="807"/>
        <v>9.0610802624936898E-4</v>
      </c>
      <c r="K8586" s="102">
        <f t="shared" si="808"/>
        <v>5.1515607837248796E-3</v>
      </c>
      <c r="L8586" s="96">
        <f t="shared" si="809"/>
        <v>3.5899999999999999E-3</v>
      </c>
    </row>
    <row r="8587" spans="1:12" ht="13.95" customHeight="1" x14ac:dyDescent="0.3">
      <c r="A8587" s="94">
        <v>44561</v>
      </c>
      <c r="B8587" s="57" t="s">
        <v>305</v>
      </c>
      <c r="C8587" s="57" t="s">
        <v>122</v>
      </c>
      <c r="D8587" s="19" t="str">
        <f t="shared" si="804"/>
        <v>Commodities</v>
      </c>
      <c r="E8587" s="19" t="str">
        <f t="shared" si="805"/>
        <v>Commodities</v>
      </c>
      <c r="F8587" s="100">
        <v>3.9100000000000003E-3</v>
      </c>
      <c r="G8587" s="101">
        <v>4.8310000000000004</v>
      </c>
      <c r="H8587" s="98">
        <v>0.15376000000000001</v>
      </c>
      <c r="I8587" s="20">
        <f t="shared" si="806"/>
        <v>1</v>
      </c>
      <c r="J8587" s="102">
        <f t="shared" si="807"/>
        <v>8.0935624094390394E-4</v>
      </c>
      <c r="K8587" s="102">
        <f t="shared" si="808"/>
        <v>5.2637632735685735E-3</v>
      </c>
      <c r="L8587" s="96">
        <f t="shared" si="809"/>
        <v>3.9100000000000003E-3</v>
      </c>
    </row>
    <row r="8588" spans="1:12" ht="13.95" customHeight="1" x14ac:dyDescent="0.3">
      <c r="A8588" s="94">
        <v>44592</v>
      </c>
      <c r="B8588" s="57" t="s">
        <v>305</v>
      </c>
      <c r="C8588" s="57" t="s">
        <v>122</v>
      </c>
      <c r="D8588" s="19" t="str">
        <f t="shared" si="804"/>
        <v>Commodities</v>
      </c>
      <c r="E8588" s="19" t="str">
        <f t="shared" si="805"/>
        <v>Commodities</v>
      </c>
      <c r="F8588" s="100">
        <v>3.8500000000000001E-3</v>
      </c>
      <c r="G8588" s="101">
        <v>5.0890000000000004</v>
      </c>
      <c r="H8588" s="98">
        <v>0.15714</v>
      </c>
      <c r="I8588" s="20">
        <f t="shared" si="806"/>
        <v>1</v>
      </c>
      <c r="J8588" s="102">
        <f t="shared" si="807"/>
        <v>7.5653370013755155E-4</v>
      </c>
      <c r="K8588" s="102">
        <f t="shared" si="808"/>
        <v>4.814392898928036E-3</v>
      </c>
      <c r="L8588" s="96">
        <f t="shared" si="809"/>
        <v>3.8500000000000001E-3</v>
      </c>
    </row>
    <row r="8589" spans="1:12" ht="13.95" customHeight="1" x14ac:dyDescent="0.3">
      <c r="A8589" s="94">
        <v>44620</v>
      </c>
      <c r="B8589" s="57" t="s">
        <v>305</v>
      </c>
      <c r="C8589" s="57" t="s">
        <v>122</v>
      </c>
      <c r="D8589" s="19" t="str">
        <f t="shared" si="804"/>
        <v>Commodities</v>
      </c>
      <c r="E8589" s="19" t="str">
        <f t="shared" si="805"/>
        <v>Commodities</v>
      </c>
      <c r="F8589" s="100">
        <v>3.5100000000000001E-3</v>
      </c>
      <c r="G8589" s="101">
        <v>4.6529999999999996</v>
      </c>
      <c r="H8589" s="98">
        <v>0.16281999999999999</v>
      </c>
      <c r="I8589" s="20">
        <f t="shared" si="806"/>
        <v>1</v>
      </c>
      <c r="J8589" s="102">
        <f t="shared" si="807"/>
        <v>7.5435203094777572E-4</v>
      </c>
      <c r="K8589" s="102">
        <f t="shared" si="808"/>
        <v>4.6330428138298477E-3</v>
      </c>
      <c r="L8589" s="96">
        <f t="shared" si="809"/>
        <v>3.5100000000000001E-3</v>
      </c>
    </row>
    <row r="8590" spans="1:12" ht="13.95" customHeight="1" x14ac:dyDescent="0.3">
      <c r="A8590" s="94">
        <v>44651</v>
      </c>
      <c r="B8590" s="57" t="s">
        <v>305</v>
      </c>
      <c r="C8590" s="57" t="s">
        <v>122</v>
      </c>
      <c r="D8590" s="19" t="str">
        <f t="shared" si="804"/>
        <v>Commodities</v>
      </c>
      <c r="E8590" s="19" t="str">
        <f t="shared" si="805"/>
        <v>Commodities</v>
      </c>
      <c r="F8590" s="100">
        <v>3.1700000000000001E-3</v>
      </c>
      <c r="G8590" s="101">
        <v>3.6230000000000002</v>
      </c>
      <c r="H8590" s="98">
        <v>0.19653000000000001</v>
      </c>
      <c r="I8590" s="20">
        <f t="shared" si="806"/>
        <v>1</v>
      </c>
      <c r="J8590" s="102">
        <f t="shared" si="807"/>
        <v>8.7496549820590666E-4</v>
      </c>
      <c r="K8590" s="102">
        <f t="shared" si="808"/>
        <v>4.4520709215178679E-3</v>
      </c>
      <c r="L8590" s="96">
        <f t="shared" si="809"/>
        <v>3.1700000000000001E-3</v>
      </c>
    </row>
    <row r="8591" spans="1:12" ht="13.95" customHeight="1" x14ac:dyDescent="0.3">
      <c r="A8591" s="94">
        <v>44681</v>
      </c>
      <c r="B8591" s="57" t="s">
        <v>305</v>
      </c>
      <c r="C8591" s="57" t="s">
        <v>122</v>
      </c>
      <c r="D8591" s="19" t="str">
        <f t="shared" si="804"/>
        <v>Commodities</v>
      </c>
      <c r="E8591" s="19" t="str">
        <f t="shared" si="805"/>
        <v>Commodities</v>
      </c>
      <c r="F8591" s="100">
        <v>2.8900000000000002E-3</v>
      </c>
      <c r="G8591" s="101">
        <v>3.1349999999999998</v>
      </c>
      <c r="H8591" s="98">
        <v>0.18024999999999999</v>
      </c>
      <c r="I8591" s="20">
        <f t="shared" si="806"/>
        <v>1</v>
      </c>
      <c r="J8591" s="102">
        <f t="shared" si="807"/>
        <v>9.2185007974481675E-4</v>
      </c>
      <c r="K8591" s="102">
        <f t="shared" si="808"/>
        <v>5.1142861566980131E-3</v>
      </c>
      <c r="L8591" s="96">
        <f t="shared" si="809"/>
        <v>2.8900000000000002E-3</v>
      </c>
    </row>
    <row r="8592" spans="1:12" ht="13.95" customHeight="1" x14ac:dyDescent="0.3">
      <c r="A8592" s="94">
        <v>44712</v>
      </c>
      <c r="B8592" s="57" t="s">
        <v>305</v>
      </c>
      <c r="C8592" s="57" t="s">
        <v>122</v>
      </c>
      <c r="D8592" s="19" t="str">
        <f t="shared" si="804"/>
        <v>Commodities</v>
      </c>
      <c r="E8592" s="19" t="str">
        <f t="shared" si="805"/>
        <v>Commodities</v>
      </c>
      <c r="F8592" s="100">
        <v>2.7599999999999999E-3</v>
      </c>
      <c r="G8592" s="101">
        <v>3.246</v>
      </c>
      <c r="H8592" s="98">
        <v>0.17232</v>
      </c>
      <c r="I8592" s="20">
        <f t="shared" si="806"/>
        <v>1</v>
      </c>
      <c r="J8592" s="102">
        <f t="shared" si="807"/>
        <v>8.5027726432532343E-4</v>
      </c>
      <c r="K8592" s="102">
        <f t="shared" si="808"/>
        <v>4.9342923881460273E-3</v>
      </c>
      <c r="L8592" s="96">
        <f t="shared" si="809"/>
        <v>2.7599999999999999E-3</v>
      </c>
    </row>
    <row r="8593" spans="1:12" ht="13.95" customHeight="1" x14ac:dyDescent="0.3">
      <c r="A8593" s="94">
        <v>44742</v>
      </c>
      <c r="B8593" s="57" t="s">
        <v>305</v>
      </c>
      <c r="C8593" s="57" t="s">
        <v>122</v>
      </c>
      <c r="D8593" s="19" t="str">
        <f t="shared" si="804"/>
        <v>Commodities</v>
      </c>
      <c r="E8593" s="19" t="str">
        <f t="shared" si="805"/>
        <v>Commodities</v>
      </c>
      <c r="F8593" s="100">
        <v>2.4299999999999999E-3</v>
      </c>
      <c r="G8593" s="101">
        <v>2.819</v>
      </c>
      <c r="H8593" s="98">
        <v>0.16113</v>
      </c>
      <c r="I8593" s="20">
        <f t="shared" si="806"/>
        <v>1</v>
      </c>
      <c r="J8593" s="102">
        <f t="shared" si="807"/>
        <v>8.6200780418588144E-4</v>
      </c>
      <c r="K8593" s="102">
        <f t="shared" si="808"/>
        <v>5.3497660534095543E-3</v>
      </c>
      <c r="L8593" s="96">
        <f t="shared" si="809"/>
        <v>2.4299999999999999E-3</v>
      </c>
    </row>
    <row r="8594" spans="1:12" ht="13.95" customHeight="1" x14ac:dyDescent="0.3">
      <c r="A8594" s="94">
        <v>44773</v>
      </c>
      <c r="B8594" s="57" t="s">
        <v>305</v>
      </c>
      <c r="C8594" s="57" t="s">
        <v>122</v>
      </c>
      <c r="D8594" s="19" t="str">
        <f t="shared" si="804"/>
        <v>Commodities</v>
      </c>
      <c r="E8594" s="19" t="str">
        <f t="shared" si="805"/>
        <v>Commodities</v>
      </c>
      <c r="F8594" s="100">
        <v>2.31E-3</v>
      </c>
      <c r="G8594" s="101">
        <v>3.0739999999999998</v>
      </c>
      <c r="H8594" s="98">
        <v>0.14188999999999999</v>
      </c>
      <c r="I8594" s="20">
        <f t="shared" si="806"/>
        <v>1</v>
      </c>
      <c r="J8594" s="102">
        <f t="shared" si="807"/>
        <v>7.5146389069616142E-4</v>
      </c>
      <c r="K8594" s="102">
        <f t="shared" si="808"/>
        <v>5.2961018443594436E-3</v>
      </c>
      <c r="L8594" s="96">
        <f t="shared" si="809"/>
        <v>2.31E-3</v>
      </c>
    </row>
    <row r="8595" spans="1:12" ht="13.95" customHeight="1" x14ac:dyDescent="0.3">
      <c r="A8595" s="94">
        <v>44804</v>
      </c>
      <c r="B8595" s="57" t="s">
        <v>305</v>
      </c>
      <c r="C8595" s="57" t="s">
        <v>122</v>
      </c>
      <c r="D8595" s="19" t="str">
        <f t="shared" si="804"/>
        <v>Commodities</v>
      </c>
      <c r="E8595" s="19" t="str">
        <f t="shared" si="805"/>
        <v>Commodities</v>
      </c>
      <c r="F8595" s="100">
        <v>2.0899999999999998E-3</v>
      </c>
      <c r="G8595" s="101">
        <v>4.0309999999999997</v>
      </c>
      <c r="H8595" s="98">
        <v>0.11729000000000001</v>
      </c>
      <c r="I8595" s="20">
        <f t="shared" si="806"/>
        <v>1</v>
      </c>
      <c r="J8595" s="102">
        <f t="shared" si="807"/>
        <v>5.1848176631108902E-4</v>
      </c>
      <c r="K8595" s="102">
        <f t="shared" si="808"/>
        <v>4.4205112653345471E-3</v>
      </c>
      <c r="L8595" s="96">
        <f t="shared" si="809"/>
        <v>2.0899999999999998E-3</v>
      </c>
    </row>
    <row r="8596" spans="1:12" ht="13.95" customHeight="1" x14ac:dyDescent="0.3">
      <c r="A8596" s="94">
        <v>44834</v>
      </c>
      <c r="B8596" s="57" t="s">
        <v>305</v>
      </c>
      <c r="C8596" s="57" t="s">
        <v>122</v>
      </c>
      <c r="D8596" s="19" t="str">
        <f t="shared" si="804"/>
        <v>Commodities</v>
      </c>
      <c r="E8596" s="19" t="str">
        <f t="shared" si="805"/>
        <v>Commodities</v>
      </c>
      <c r="F8596" s="100">
        <v>1.8699999999999999E-3</v>
      </c>
      <c r="G8596" s="101">
        <v>3.7269999999999999</v>
      </c>
      <c r="H8596" s="98">
        <v>0.11459</v>
      </c>
      <c r="I8596" s="20">
        <f t="shared" si="806"/>
        <v>1</v>
      </c>
      <c r="J8596" s="102">
        <f t="shared" si="807"/>
        <v>5.0174403005097932E-4</v>
      </c>
      <c r="K8596" s="102">
        <f t="shared" si="808"/>
        <v>4.3786022344967221E-3</v>
      </c>
      <c r="L8596" s="96">
        <f t="shared" si="809"/>
        <v>1.8699999999999999E-3</v>
      </c>
    </row>
    <row r="8597" spans="1:12" ht="13.95" customHeight="1" x14ac:dyDescent="0.3">
      <c r="A8597" s="94">
        <v>44865</v>
      </c>
      <c r="B8597" s="57" t="s">
        <v>305</v>
      </c>
      <c r="C8597" s="57" t="s">
        <v>122</v>
      </c>
      <c r="D8597" s="19" t="str">
        <f t="shared" si="804"/>
        <v>Commodities</v>
      </c>
      <c r="E8597" s="19" t="str">
        <f t="shared" si="805"/>
        <v>Commodities</v>
      </c>
      <c r="F8597" s="100">
        <v>1.6999999999999999E-3</v>
      </c>
      <c r="G8597" s="101">
        <v>4.0540000000000003</v>
      </c>
      <c r="H8597" s="98">
        <v>9.7970000000000002E-2</v>
      </c>
      <c r="I8597" s="20">
        <f t="shared" si="806"/>
        <v>1</v>
      </c>
      <c r="J8597" s="102">
        <f t="shared" si="807"/>
        <v>4.1933892451899354E-4</v>
      </c>
      <c r="K8597" s="102">
        <f t="shared" si="808"/>
        <v>4.2802789070020778E-3</v>
      </c>
      <c r="L8597" s="96">
        <f t="shared" si="809"/>
        <v>1.6999999999999999E-3</v>
      </c>
    </row>
    <row r="8598" spans="1:12" ht="13.95" customHeight="1" x14ac:dyDescent="0.3">
      <c r="A8598" s="94">
        <v>44895</v>
      </c>
      <c r="B8598" s="57" t="s">
        <v>305</v>
      </c>
      <c r="C8598" s="57" t="s">
        <v>122</v>
      </c>
      <c r="D8598" s="19" t="str">
        <f t="shared" si="804"/>
        <v>Commodities</v>
      </c>
      <c r="E8598" s="19" t="str">
        <f t="shared" si="805"/>
        <v>Commodities</v>
      </c>
      <c r="F8598" s="100">
        <v>1.9300000000000001E-3</v>
      </c>
      <c r="G8598" s="101">
        <v>8.0280000000000005</v>
      </c>
      <c r="H8598" s="98">
        <v>6.5369999999999998E-2</v>
      </c>
      <c r="I8598" s="20">
        <f t="shared" si="806"/>
        <v>1</v>
      </c>
      <c r="J8598" s="102">
        <f t="shared" si="807"/>
        <v>2.4040857000498256E-4</v>
      </c>
      <c r="K8598" s="102">
        <f t="shared" si="808"/>
        <v>3.6776590179743397E-3</v>
      </c>
      <c r="L8598" s="96">
        <f t="shared" si="809"/>
        <v>1.9300000000000001E-3</v>
      </c>
    </row>
    <row r="8599" spans="1:12" ht="13.95" customHeight="1" x14ac:dyDescent="0.3">
      <c r="A8599" s="94">
        <v>44926</v>
      </c>
      <c r="B8599" s="57" t="s">
        <v>305</v>
      </c>
      <c r="C8599" s="57" t="s">
        <v>122</v>
      </c>
      <c r="D8599" s="19" t="str">
        <f t="shared" si="804"/>
        <v>Commodities</v>
      </c>
      <c r="E8599" s="19" t="str">
        <f t="shared" si="805"/>
        <v>Commodities</v>
      </c>
      <c r="F8599" s="100">
        <v>1.9E-3</v>
      </c>
      <c r="G8599" s="101">
        <v>8.3230000000000004</v>
      </c>
      <c r="H8599" s="98">
        <v>5.8229999999999997E-2</v>
      </c>
      <c r="I8599" s="20">
        <f t="shared" si="806"/>
        <v>1</v>
      </c>
      <c r="J8599" s="102">
        <f t="shared" si="807"/>
        <v>2.2828307100804997E-4</v>
      </c>
      <c r="K8599" s="102">
        <f t="shared" si="808"/>
        <v>3.9203687275983163E-3</v>
      </c>
      <c r="L8599" s="96">
        <f t="shared" si="809"/>
        <v>1.9E-3</v>
      </c>
    </row>
    <row r="8600" spans="1:12" ht="13.95" customHeight="1" x14ac:dyDescent="0.3">
      <c r="A8600" s="94">
        <v>44957</v>
      </c>
      <c r="B8600" s="57" t="s">
        <v>305</v>
      </c>
      <c r="C8600" s="57" t="s">
        <v>122</v>
      </c>
      <c r="D8600" s="19" t="str">
        <f t="shared" si="804"/>
        <v>Commodities</v>
      </c>
      <c r="E8600" s="19" t="str">
        <f t="shared" si="805"/>
        <v>Commodities</v>
      </c>
      <c r="F8600" s="100">
        <v>2.1900000000000001E-3</v>
      </c>
      <c r="G8600" s="101">
        <v>9.5960000000000001</v>
      </c>
      <c r="H8600" s="98">
        <v>5.5149999999999998E-2</v>
      </c>
      <c r="I8600" s="20">
        <f t="shared" si="806"/>
        <v>1</v>
      </c>
      <c r="J8600" s="102">
        <f t="shared" si="807"/>
        <v>2.2822009170487704E-4</v>
      </c>
      <c r="K8600" s="102">
        <f t="shared" si="808"/>
        <v>4.1381702938327663E-3</v>
      </c>
      <c r="L8600" s="96">
        <f t="shared" si="809"/>
        <v>2.1900000000000001E-3</v>
      </c>
    </row>
    <row r="8601" spans="1:12" ht="13.95" customHeight="1" x14ac:dyDescent="0.3">
      <c r="A8601" s="94">
        <v>44985</v>
      </c>
      <c r="B8601" s="57" t="s">
        <v>305</v>
      </c>
      <c r="C8601" s="57" t="s">
        <v>122</v>
      </c>
      <c r="D8601" s="19" t="str">
        <f t="shared" si="804"/>
        <v>Commodities</v>
      </c>
      <c r="E8601" s="19" t="str">
        <f t="shared" si="805"/>
        <v>Commodities</v>
      </c>
      <c r="F8601" s="100">
        <v>1.9E-3</v>
      </c>
      <c r="G8601" s="101">
        <v>7.52</v>
      </c>
      <c r="H8601" s="98">
        <v>5.0259999999999999E-2</v>
      </c>
      <c r="I8601" s="20">
        <f t="shared" si="806"/>
        <v>1</v>
      </c>
      <c r="J8601" s="102">
        <f t="shared" si="807"/>
        <v>2.526595744680851E-4</v>
      </c>
      <c r="K8601" s="102">
        <f t="shared" si="808"/>
        <v>5.0270508250713315E-3</v>
      </c>
      <c r="L8601" s="96">
        <f t="shared" si="809"/>
        <v>1.9E-3</v>
      </c>
    </row>
    <row r="8602" spans="1:12" ht="13.95" customHeight="1" x14ac:dyDescent="0.3">
      <c r="A8602" s="94">
        <v>45016</v>
      </c>
      <c r="B8602" s="57" t="s">
        <v>305</v>
      </c>
      <c r="C8602" s="57" t="s">
        <v>122</v>
      </c>
      <c r="D8602" s="19" t="str">
        <f t="shared" si="804"/>
        <v>Commodities</v>
      </c>
      <c r="E8602" s="19" t="str">
        <f t="shared" si="805"/>
        <v>Commodities</v>
      </c>
      <c r="F8602" s="100">
        <v>2.0999999999999999E-3</v>
      </c>
      <c r="G8602" s="101">
        <v>7.8049999999999997</v>
      </c>
      <c r="H8602" s="98">
        <v>5.2699999999999997E-2</v>
      </c>
      <c r="I8602" s="20">
        <f t="shared" si="806"/>
        <v>1</v>
      </c>
      <c r="J8602" s="102">
        <f t="shared" si="807"/>
        <v>2.6905829596412557E-4</v>
      </c>
      <c r="K8602" s="102">
        <f t="shared" si="808"/>
        <v>5.1054705116532371E-3</v>
      </c>
      <c r="L8602" s="96">
        <f t="shared" si="809"/>
        <v>2.0999999999999999E-3</v>
      </c>
    </row>
    <row r="8603" spans="1:12" ht="13.95" customHeight="1" x14ac:dyDescent="0.3">
      <c r="A8603" s="94">
        <v>45046</v>
      </c>
      <c r="B8603" s="57" t="s">
        <v>305</v>
      </c>
      <c r="C8603" s="57" t="s">
        <v>122</v>
      </c>
      <c r="D8603" s="19" t="str">
        <f t="shared" si="804"/>
        <v>Commodities</v>
      </c>
      <c r="E8603" s="19" t="str">
        <f t="shared" si="805"/>
        <v>Commodities</v>
      </c>
      <c r="F8603" s="100">
        <v>2.0200000000000001E-3</v>
      </c>
      <c r="G8603" s="101">
        <v>6.3879999999999999</v>
      </c>
      <c r="H8603" s="98">
        <v>5.9560000000000002E-2</v>
      </c>
      <c r="I8603" s="20">
        <f t="shared" si="806"/>
        <v>1</v>
      </c>
      <c r="J8603" s="102">
        <f t="shared" si="807"/>
        <v>3.1621790857858486E-4</v>
      </c>
      <c r="K8603" s="102">
        <f t="shared" si="808"/>
        <v>5.3092328505470925E-3</v>
      </c>
      <c r="L8603" s="96">
        <f t="shared" si="809"/>
        <v>2.0200000000000001E-3</v>
      </c>
    </row>
    <row r="8604" spans="1:12" ht="13.95" customHeight="1" x14ac:dyDescent="0.3">
      <c r="A8604" s="94">
        <v>45077</v>
      </c>
      <c r="B8604" s="57" t="s">
        <v>305</v>
      </c>
      <c r="C8604" s="57" t="s">
        <v>122</v>
      </c>
      <c r="D8604" s="19" t="str">
        <f t="shared" si="804"/>
        <v>Commodities</v>
      </c>
      <c r="E8604" s="19" t="str">
        <f t="shared" si="805"/>
        <v>Commodities</v>
      </c>
      <c r="F8604" s="100">
        <v>1.9E-3</v>
      </c>
      <c r="G8604" s="101">
        <v>5.6790000000000003</v>
      </c>
      <c r="H8604" s="98">
        <v>6.4850000000000005E-2</v>
      </c>
      <c r="I8604" s="20">
        <f t="shared" si="806"/>
        <v>1</v>
      </c>
      <c r="J8604" s="102">
        <f t="shared" si="807"/>
        <v>3.3456594470857541E-4</v>
      </c>
      <c r="K8604" s="102">
        <f t="shared" si="808"/>
        <v>5.1590739353673922E-3</v>
      </c>
      <c r="L8604" s="96">
        <f t="shared" si="809"/>
        <v>1.9E-3</v>
      </c>
    </row>
    <row r="8605" spans="1:12" ht="13.95" customHeight="1" x14ac:dyDescent="0.3">
      <c r="A8605" s="94">
        <v>45107</v>
      </c>
      <c r="B8605" s="57" t="s">
        <v>305</v>
      </c>
      <c r="C8605" s="57" t="s">
        <v>122</v>
      </c>
      <c r="D8605" s="19" t="str">
        <f t="shared" si="804"/>
        <v>Commodities</v>
      </c>
      <c r="E8605" s="19" t="str">
        <f t="shared" si="805"/>
        <v>Commodities</v>
      </c>
      <c r="F8605" s="100">
        <v>1.7700000000000001E-3</v>
      </c>
      <c r="G8605" s="101">
        <v>6.5010000000000003</v>
      </c>
      <c r="H8605" s="98">
        <v>5.8180000000000003E-2</v>
      </c>
      <c r="I8605" s="20">
        <f t="shared" si="806"/>
        <v>1</v>
      </c>
      <c r="J8605" s="102">
        <f t="shared" si="807"/>
        <v>2.7226580526072913E-4</v>
      </c>
      <c r="K8605" s="102">
        <f t="shared" si="808"/>
        <v>4.6797147690053132E-3</v>
      </c>
      <c r="L8605" s="96">
        <f t="shared" si="809"/>
        <v>1.7700000000000001E-3</v>
      </c>
    </row>
    <row r="8606" spans="1:12" ht="13.95" customHeight="1" x14ac:dyDescent="0.3">
      <c r="A8606" s="94">
        <v>45138</v>
      </c>
      <c r="B8606" s="57" t="s">
        <v>305</v>
      </c>
      <c r="C8606" s="57" t="s">
        <v>122</v>
      </c>
      <c r="D8606" s="19" t="str">
        <f t="shared" si="804"/>
        <v>Commodities</v>
      </c>
      <c r="E8606" s="19" t="str">
        <f t="shared" si="805"/>
        <v>Commodities</v>
      </c>
      <c r="F8606" s="100">
        <v>1.75E-3</v>
      </c>
      <c r="G8606" s="101">
        <v>6.931</v>
      </c>
      <c r="H8606" s="98">
        <v>5.21E-2</v>
      </c>
      <c r="I8606" s="20">
        <f t="shared" si="806"/>
        <v>1</v>
      </c>
      <c r="J8606" s="102">
        <f t="shared" si="807"/>
        <v>2.5248881835233011E-4</v>
      </c>
      <c r="K8606" s="102">
        <f t="shared" si="808"/>
        <v>4.8462345173191958E-3</v>
      </c>
      <c r="L8606" s="96">
        <f t="shared" si="809"/>
        <v>1.75E-3</v>
      </c>
    </row>
    <row r="8607" spans="1:12" ht="13.95" customHeight="1" x14ac:dyDescent="0.3">
      <c r="A8607" s="94">
        <v>45169</v>
      </c>
      <c r="B8607" s="57" t="s">
        <v>305</v>
      </c>
      <c r="C8607" s="57" t="s">
        <v>122</v>
      </c>
      <c r="D8607" s="19" t="str">
        <f t="shared" si="804"/>
        <v>Commodities</v>
      </c>
      <c r="E8607" s="19" t="str">
        <f t="shared" si="805"/>
        <v>Commodities</v>
      </c>
      <c r="F8607" s="100">
        <v>1.7700000000000001E-3</v>
      </c>
      <c r="G8607" s="101">
        <v>7.2880000000000003</v>
      </c>
      <c r="H8607" s="98">
        <v>5.2320000000000012E-2</v>
      </c>
      <c r="I8607" s="20">
        <f t="shared" si="806"/>
        <v>1</v>
      </c>
      <c r="J8607" s="102">
        <f t="shared" si="807"/>
        <v>2.428649835345774E-4</v>
      </c>
      <c r="K8607" s="102">
        <f t="shared" si="808"/>
        <v>4.6419148229085881E-3</v>
      </c>
      <c r="L8607" s="96">
        <f t="shared" si="809"/>
        <v>1.7700000000000001E-3</v>
      </c>
    </row>
    <row r="8608" spans="1:12" ht="13.95" customHeight="1" x14ac:dyDescent="0.3">
      <c r="A8608" s="94">
        <v>45199</v>
      </c>
      <c r="B8608" s="57" t="s">
        <v>305</v>
      </c>
      <c r="C8608" s="57" t="s">
        <v>122</v>
      </c>
      <c r="D8608" s="19" t="str">
        <f t="shared" si="804"/>
        <v>Commodities</v>
      </c>
      <c r="E8608" s="19" t="str">
        <f t="shared" si="805"/>
        <v>Commodities</v>
      </c>
      <c r="F8608" s="100">
        <v>1.6800000000000001E-3</v>
      </c>
      <c r="G8608" s="101">
        <v>7.9539999999999997</v>
      </c>
      <c r="H8608" s="98">
        <v>3.8679999999999999E-2</v>
      </c>
      <c r="I8608" s="20">
        <f t="shared" si="806"/>
        <v>1</v>
      </c>
      <c r="J8608" s="102">
        <f t="shared" si="807"/>
        <v>2.1121448327885342E-4</v>
      </c>
      <c r="K8608" s="102">
        <f t="shared" si="808"/>
        <v>5.4605605811492612E-3</v>
      </c>
      <c r="L8608" s="96">
        <f t="shared" si="809"/>
        <v>1.6800000000000001E-3</v>
      </c>
    </row>
    <row r="8609" spans="1:12" ht="13.95" customHeight="1" x14ac:dyDescent="0.3">
      <c r="A8609" s="94">
        <v>45230</v>
      </c>
      <c r="B8609" s="57" t="s">
        <v>305</v>
      </c>
      <c r="C8609" s="57" t="s">
        <v>122</v>
      </c>
      <c r="D8609" s="19" t="str">
        <f t="shared" si="804"/>
        <v>Commodities</v>
      </c>
      <c r="E8609" s="19" t="str">
        <f t="shared" si="805"/>
        <v>Commodities</v>
      </c>
      <c r="F8609" s="100">
        <v>1.72E-3</v>
      </c>
      <c r="G8609" s="101">
        <v>8.3290000000000006</v>
      </c>
      <c r="H8609" s="98">
        <v>3.3210000000000003E-2</v>
      </c>
      <c r="I8609" s="20">
        <f t="shared" si="806"/>
        <v>1</v>
      </c>
      <c r="J8609" s="102">
        <f t="shared" si="807"/>
        <v>2.0650738383959656E-4</v>
      </c>
      <c r="K8609" s="102">
        <f t="shared" si="808"/>
        <v>6.2182289623485864E-3</v>
      </c>
      <c r="L8609" s="96">
        <f t="shared" si="809"/>
        <v>1.72E-3</v>
      </c>
    </row>
    <row r="8610" spans="1:12" ht="13.95" customHeight="1" x14ac:dyDescent="0.3">
      <c r="A8610" s="94">
        <v>45260</v>
      </c>
      <c r="B8610" s="57" t="s">
        <v>305</v>
      </c>
      <c r="C8610" s="57" t="s">
        <v>122</v>
      </c>
      <c r="D8610" s="19" t="str">
        <f t="shared" si="804"/>
        <v>Commodities</v>
      </c>
      <c r="E8610" s="19" t="str">
        <f t="shared" si="805"/>
        <v>Commodities</v>
      </c>
      <c r="F8610" s="100">
        <v>1.8400000000000001E-3</v>
      </c>
      <c r="G8610" s="101">
        <v>9.4849999999999994</v>
      </c>
      <c r="H8610" s="98">
        <v>3.1009999999999999E-2</v>
      </c>
      <c r="I8610" s="20">
        <f t="shared" si="806"/>
        <v>1</v>
      </c>
      <c r="J8610" s="102">
        <f t="shared" si="807"/>
        <v>1.9399051133368479E-4</v>
      </c>
      <c r="K8610" s="102">
        <f t="shared" si="808"/>
        <v>6.2557404493287583E-3</v>
      </c>
      <c r="L8610" s="96">
        <f t="shared" si="809"/>
        <v>1.8400000000000001E-3</v>
      </c>
    </row>
    <row r="8611" spans="1:12" ht="13.95" customHeight="1" x14ac:dyDescent="0.3">
      <c r="A8611" s="94">
        <v>45291</v>
      </c>
      <c r="B8611" s="57" t="s">
        <v>305</v>
      </c>
      <c r="C8611" s="57" t="s">
        <v>122</v>
      </c>
      <c r="D8611" s="19" t="str">
        <f t="shared" si="804"/>
        <v>Commodities</v>
      </c>
      <c r="E8611" s="19" t="str">
        <f t="shared" si="805"/>
        <v>Commodities</v>
      </c>
      <c r="F8611" s="100">
        <v>2.0899999999999998E-3</v>
      </c>
      <c r="G8611" s="101">
        <v>10.606</v>
      </c>
      <c r="H8611" s="98">
        <v>4.0140000000000002E-2</v>
      </c>
      <c r="I8611" s="20">
        <f t="shared" si="806"/>
        <v>1</v>
      </c>
      <c r="J8611" s="102">
        <f t="shared" si="807"/>
        <v>1.9705826890439372E-4</v>
      </c>
      <c r="K8611" s="102">
        <f t="shared" si="808"/>
        <v>4.9092742626904258E-3</v>
      </c>
      <c r="L8611" s="96">
        <f t="shared" si="809"/>
        <v>2.0899999999999998E-3</v>
      </c>
    </row>
    <row r="8612" spans="1:12" ht="13.95" customHeight="1" x14ac:dyDescent="0.3">
      <c r="A8612" s="94">
        <v>45322</v>
      </c>
      <c r="B8612" s="57" t="s">
        <v>305</v>
      </c>
      <c r="C8612" s="57" t="s">
        <v>122</v>
      </c>
      <c r="D8612" s="19" t="str">
        <f t="shared" si="804"/>
        <v>Commodities</v>
      </c>
      <c r="E8612" s="19" t="str">
        <f t="shared" si="805"/>
        <v>Commodities</v>
      </c>
      <c r="F8612" s="100">
        <v>2.1700000000000001E-3</v>
      </c>
      <c r="G8612" s="101">
        <v>9.7159999999999993</v>
      </c>
      <c r="H8612" s="98">
        <v>3.7699999999999997E-2</v>
      </c>
      <c r="I8612" s="20">
        <f t="shared" si="806"/>
        <v>1</v>
      </c>
      <c r="J8612" s="102">
        <f t="shared" si="807"/>
        <v>2.2334293948126803E-4</v>
      </c>
      <c r="K8612" s="102">
        <f t="shared" si="808"/>
        <v>5.9242159013598947E-3</v>
      </c>
      <c r="L8612" s="96">
        <f t="shared" si="809"/>
        <v>2.1700000000000001E-3</v>
      </c>
    </row>
    <row r="8613" spans="1:12" ht="13.95" customHeight="1" x14ac:dyDescent="0.3">
      <c r="A8613" s="94">
        <v>45351</v>
      </c>
      <c r="B8613" s="57" t="s">
        <v>305</v>
      </c>
      <c r="C8613" s="57" t="s">
        <v>122</v>
      </c>
      <c r="D8613" s="19" t="str">
        <f t="shared" si="804"/>
        <v>Commodities</v>
      </c>
      <c r="E8613" s="19" t="str">
        <f t="shared" si="805"/>
        <v>Commodities</v>
      </c>
      <c r="F8613" s="100">
        <v>2.5999999999999999E-3</v>
      </c>
      <c r="G8613" s="101">
        <v>11.464</v>
      </c>
      <c r="H8613" s="98">
        <v>4.1079999999999998E-2</v>
      </c>
      <c r="I8613" s="20">
        <f t="shared" si="806"/>
        <v>1</v>
      </c>
      <c r="J8613" s="102">
        <f t="shared" si="807"/>
        <v>2.2679692951849264E-4</v>
      </c>
      <c r="K8613" s="102">
        <f t="shared" si="808"/>
        <v>5.5208600174900839E-3</v>
      </c>
      <c r="L8613" s="96">
        <f t="shared" si="809"/>
        <v>2.5999999999999999E-3</v>
      </c>
    </row>
    <row r="8614" spans="1:12" ht="13.95" customHeight="1" x14ac:dyDescent="0.3">
      <c r="A8614" s="94">
        <v>45382</v>
      </c>
      <c r="B8614" s="57" t="s">
        <v>305</v>
      </c>
      <c r="C8614" s="57" t="s">
        <v>122</v>
      </c>
      <c r="D8614" s="19" t="str">
        <f t="shared" si="804"/>
        <v>Commodities</v>
      </c>
      <c r="E8614" s="19" t="str">
        <f t="shared" si="805"/>
        <v>Commodities</v>
      </c>
      <c r="F8614" s="100">
        <v>2.3900000000000002E-3</v>
      </c>
      <c r="G8614" s="101">
        <v>10.542</v>
      </c>
      <c r="H8614" s="98">
        <v>4.2549999999999998E-2</v>
      </c>
      <c r="I8614" s="20">
        <f t="shared" si="806"/>
        <v>1</v>
      </c>
      <c r="J8614" s="102">
        <f t="shared" si="807"/>
        <v>2.2671219882375264E-4</v>
      </c>
      <c r="K8614" s="102">
        <f t="shared" si="808"/>
        <v>5.3281362825793807E-3</v>
      </c>
      <c r="L8614" s="96">
        <f t="shared" si="809"/>
        <v>2.3900000000000002E-3</v>
      </c>
    </row>
    <row r="8615" spans="1:12" ht="13.95" customHeight="1" x14ac:dyDescent="0.3">
      <c r="A8615" s="94">
        <v>45412</v>
      </c>
      <c r="B8615" s="57" t="s">
        <v>305</v>
      </c>
      <c r="C8615" s="57" t="s">
        <v>122</v>
      </c>
      <c r="D8615" s="19" t="str">
        <f t="shared" si="804"/>
        <v>Commodities</v>
      </c>
      <c r="E8615" s="19" t="str">
        <f t="shared" si="805"/>
        <v>Commodities</v>
      </c>
      <c r="F8615" s="100">
        <v>1.9300000000000001E-3</v>
      </c>
      <c r="G8615" s="101">
        <v>7.5250000000000004</v>
      </c>
      <c r="H8615" s="98">
        <v>4.4209999999999999E-2</v>
      </c>
      <c r="I8615" s="20">
        <f t="shared" si="806"/>
        <v>1</v>
      </c>
      <c r="J8615" s="102">
        <f t="shared" si="807"/>
        <v>2.564784053156146E-4</v>
      </c>
      <c r="K8615" s="102">
        <f t="shared" si="808"/>
        <v>5.8013663269761281E-3</v>
      </c>
      <c r="L8615" s="96">
        <f t="shared" si="809"/>
        <v>1.9300000000000001E-3</v>
      </c>
    </row>
    <row r="8616" spans="1:12" ht="13.95" customHeight="1" x14ac:dyDescent="0.3">
      <c r="A8616" s="94">
        <v>45443</v>
      </c>
      <c r="B8616" s="57" t="s">
        <v>305</v>
      </c>
      <c r="C8616" s="57" t="s">
        <v>122</v>
      </c>
      <c r="D8616" s="19" t="str">
        <f t="shared" si="804"/>
        <v>Commodities</v>
      </c>
      <c r="E8616" s="19" t="str">
        <f t="shared" si="805"/>
        <v>Commodities</v>
      </c>
      <c r="F8616" s="100">
        <v>1.9300000000000001E-3</v>
      </c>
      <c r="G8616" s="101">
        <v>7.819</v>
      </c>
      <c r="H8616" s="98">
        <v>4.0570000000000002E-2</v>
      </c>
      <c r="I8616" s="20">
        <f t="shared" si="806"/>
        <v>1</v>
      </c>
      <c r="J8616" s="102">
        <f t="shared" si="807"/>
        <v>2.4683463358485741E-4</v>
      </c>
      <c r="K8616" s="102">
        <f t="shared" si="808"/>
        <v>6.0841664674601281E-3</v>
      </c>
      <c r="L8616" s="96">
        <f t="shared" si="809"/>
        <v>1.9300000000000001E-3</v>
      </c>
    </row>
    <row r="8617" spans="1:12" ht="13.95" customHeight="1" x14ac:dyDescent="0.3">
      <c r="A8617" s="94">
        <v>45473</v>
      </c>
      <c r="B8617" s="57" t="s">
        <v>305</v>
      </c>
      <c r="C8617" s="57" t="s">
        <v>122</v>
      </c>
      <c r="D8617" s="19" t="str">
        <f t="shared" si="804"/>
        <v>Commodities</v>
      </c>
      <c r="E8617" s="19" t="str">
        <f t="shared" si="805"/>
        <v>Commodities</v>
      </c>
      <c r="F8617" s="100">
        <v>2E-3</v>
      </c>
      <c r="G8617" s="101">
        <v>8.3829999999999991</v>
      </c>
      <c r="H8617" s="98">
        <v>4.224E-2</v>
      </c>
      <c r="I8617" s="20">
        <f t="shared" si="806"/>
        <v>1</v>
      </c>
      <c r="J8617" s="102">
        <f t="shared" si="807"/>
        <v>2.3857807467493741E-4</v>
      </c>
      <c r="K8617" s="102">
        <f t="shared" si="808"/>
        <v>5.6481551769634805E-3</v>
      </c>
      <c r="L8617" s="96">
        <f t="shared" si="809"/>
        <v>2E-3</v>
      </c>
    </row>
    <row r="8618" spans="1:12" ht="13.95" customHeight="1" x14ac:dyDescent="0.3">
      <c r="A8618" s="94">
        <v>45504</v>
      </c>
      <c r="B8618" s="57" t="s">
        <v>305</v>
      </c>
      <c r="C8618" s="57" t="s">
        <v>122</v>
      </c>
      <c r="D8618" s="19" t="str">
        <f t="shared" si="804"/>
        <v>Commodities</v>
      </c>
      <c r="E8618" s="19" t="str">
        <f t="shared" si="805"/>
        <v>Commodities</v>
      </c>
      <c r="F8618" s="100">
        <v>1.5200000000000001E-3</v>
      </c>
      <c r="G8618" s="101">
        <v>7.8470000000000004</v>
      </c>
      <c r="H8618" s="98">
        <v>4.138E-2</v>
      </c>
      <c r="I8618" s="20">
        <f t="shared" si="806"/>
        <v>1</v>
      </c>
      <c r="J8618" s="102">
        <f t="shared" si="807"/>
        <v>1.9370460048426149E-4</v>
      </c>
      <c r="K8618" s="102">
        <f t="shared" si="808"/>
        <v>4.6811164930947681E-3</v>
      </c>
      <c r="L8618" s="96">
        <f t="shared" si="809"/>
        <v>1.5200000000000001E-3</v>
      </c>
    </row>
    <row r="8619" spans="1:12" ht="13.95" customHeight="1" x14ac:dyDescent="0.3">
      <c r="A8619" s="94">
        <v>45535</v>
      </c>
      <c r="B8619" s="57" t="s">
        <v>305</v>
      </c>
      <c r="C8619" s="57" t="s">
        <v>122</v>
      </c>
      <c r="D8619" s="19" t="str">
        <f t="shared" si="804"/>
        <v>Commodities</v>
      </c>
      <c r="E8619" s="19" t="str">
        <f t="shared" si="805"/>
        <v>Commodities</v>
      </c>
      <c r="F8619" s="100">
        <v>1.4300000000000001E-3</v>
      </c>
      <c r="G8619" s="101">
        <v>8.3610000000000007</v>
      </c>
      <c r="H8619" s="98">
        <v>4.2849999999999999E-2</v>
      </c>
      <c r="I8619" s="20">
        <f t="shared" si="806"/>
        <v>1</v>
      </c>
      <c r="J8619" s="102">
        <f t="shared" si="807"/>
        <v>1.710321731850257E-4</v>
      </c>
      <c r="K8619" s="102">
        <f t="shared" si="808"/>
        <v>3.9914159436412067E-3</v>
      </c>
      <c r="L8619" s="96">
        <f t="shared" si="809"/>
        <v>1.4300000000000001E-3</v>
      </c>
    </row>
    <row r="8620" spans="1:12" ht="13.95" customHeight="1" x14ac:dyDescent="0.3">
      <c r="A8620" s="94">
        <v>45565</v>
      </c>
      <c r="B8620" s="57" t="s">
        <v>305</v>
      </c>
      <c r="C8620" s="57" t="s">
        <v>122</v>
      </c>
      <c r="D8620" s="19" t="str">
        <f t="shared" si="804"/>
        <v>Commodities</v>
      </c>
      <c r="E8620" s="19" t="str">
        <f t="shared" si="805"/>
        <v>Commodities</v>
      </c>
      <c r="F8620" s="100">
        <v>1.48E-3</v>
      </c>
      <c r="G8620" s="101">
        <v>8.8940000000000001</v>
      </c>
      <c r="H8620" s="98">
        <v>3.9849999999999997E-2</v>
      </c>
      <c r="I8620" s="20">
        <f t="shared" si="806"/>
        <v>1</v>
      </c>
      <c r="J8620" s="102">
        <f t="shared" si="807"/>
        <v>1.6640431751742749E-4</v>
      </c>
      <c r="K8620" s="102">
        <f t="shared" si="808"/>
        <v>4.1757670644272903E-3</v>
      </c>
      <c r="L8620" s="96">
        <f t="shared" si="809"/>
        <v>1.48E-3</v>
      </c>
    </row>
    <row r="8621" spans="1:12" ht="13.95" customHeight="1" x14ac:dyDescent="0.3">
      <c r="A8621" s="94">
        <v>45596</v>
      </c>
      <c r="B8621" s="57" t="s">
        <v>305</v>
      </c>
      <c r="C8621" s="57" t="s">
        <v>122</v>
      </c>
      <c r="D8621" s="19" t="str">
        <f t="shared" si="804"/>
        <v>Commodities</v>
      </c>
      <c r="E8621" s="19" t="str">
        <f t="shared" si="805"/>
        <v>Commodities</v>
      </c>
      <c r="F8621" s="100">
        <v>1.5900000000000001E-3</v>
      </c>
      <c r="G8621" s="101">
        <v>9.0380000000000003</v>
      </c>
      <c r="H8621" s="98">
        <v>3.431E-2</v>
      </c>
      <c r="I8621" s="20">
        <f t="shared" si="806"/>
        <v>1</v>
      </c>
      <c r="J8621" s="102">
        <f t="shared" si="807"/>
        <v>1.7592387696393008E-4</v>
      </c>
      <c r="K8621" s="102">
        <f t="shared" si="808"/>
        <v>5.1274811123267292E-3</v>
      </c>
      <c r="L8621" s="96">
        <f t="shared" si="809"/>
        <v>1.5900000000000001E-3</v>
      </c>
    </row>
    <row r="8622" spans="1:12" ht="13.95" customHeight="1" x14ac:dyDescent="0.3">
      <c r="A8622" s="94">
        <v>45626</v>
      </c>
      <c r="B8622" s="57" t="s">
        <v>305</v>
      </c>
      <c r="C8622" s="57" t="s">
        <v>122</v>
      </c>
      <c r="D8622" s="19" t="str">
        <f t="shared" si="804"/>
        <v>Commodities</v>
      </c>
      <c r="E8622" s="19" t="str">
        <f t="shared" si="805"/>
        <v>Commodities</v>
      </c>
      <c r="F8622" s="100">
        <v>1.5299999999999999E-3</v>
      </c>
      <c r="G8622" s="101">
        <v>7.992</v>
      </c>
      <c r="H8622" s="98">
        <v>3.5470000000000002E-2</v>
      </c>
      <c r="I8622" s="20">
        <f t="shared" si="806"/>
        <v>1</v>
      </c>
      <c r="J8622" s="102">
        <f t="shared" si="807"/>
        <v>1.9144144144144144E-4</v>
      </c>
      <c r="K8622" s="102">
        <f t="shared" si="808"/>
        <v>5.3972777401026621E-3</v>
      </c>
      <c r="L8622" s="96">
        <f t="shared" si="809"/>
        <v>1.5299999999999999E-3</v>
      </c>
    </row>
    <row r="8623" spans="1:12" ht="13.95" customHeight="1" x14ac:dyDescent="0.3">
      <c r="A8623" s="94">
        <v>45657</v>
      </c>
      <c r="B8623" s="57" t="s">
        <v>305</v>
      </c>
      <c r="C8623" s="57" t="s">
        <v>122</v>
      </c>
      <c r="D8623" s="19" t="str">
        <f t="shared" si="804"/>
        <v>Commodities</v>
      </c>
      <c r="E8623" s="19" t="str">
        <f t="shared" si="805"/>
        <v>Commodities</v>
      </c>
      <c r="F8623" s="100">
        <v>1.41E-3</v>
      </c>
      <c r="G8623" s="101">
        <v>7.1989999999999998</v>
      </c>
      <c r="H8623" s="98">
        <v>3.3919999999999999E-2</v>
      </c>
      <c r="I8623" s="20">
        <f t="shared" si="806"/>
        <v>1</v>
      </c>
      <c r="J8623" s="102">
        <f t="shared" si="807"/>
        <v>1.9586053618558133E-4</v>
      </c>
      <c r="K8623" s="102">
        <f t="shared" si="808"/>
        <v>5.7741903356598274E-3</v>
      </c>
      <c r="L8623" s="96">
        <f t="shared" si="809"/>
        <v>1.41E-3</v>
      </c>
    </row>
    <row r="8624" spans="1:12" ht="13.95" customHeight="1" x14ac:dyDescent="0.3">
      <c r="A8624" s="94">
        <v>45688</v>
      </c>
      <c r="B8624" s="57" t="s">
        <v>305</v>
      </c>
      <c r="C8624" s="57" t="s">
        <v>122</v>
      </c>
      <c r="D8624" s="19" t="str">
        <f t="shared" si="804"/>
        <v>Commodities</v>
      </c>
      <c r="E8624" s="19" t="str">
        <f t="shared" si="805"/>
        <v>Commodities</v>
      </c>
      <c r="F8624" s="100">
        <v>1.39E-3</v>
      </c>
      <c r="G8624" s="101">
        <v>8.0129999999999999</v>
      </c>
      <c r="H8624" s="98">
        <v>3.0329999999999999E-2</v>
      </c>
      <c r="I8624" s="20">
        <f t="shared" si="806"/>
        <v>1</v>
      </c>
      <c r="J8624" s="102">
        <f t="shared" si="807"/>
        <v>1.7346811431423936E-4</v>
      </c>
      <c r="K8624" s="102">
        <f t="shared" si="808"/>
        <v>5.7193575441556004E-3</v>
      </c>
      <c r="L8624" s="96">
        <f t="shared" si="809"/>
        <v>1.39E-3</v>
      </c>
    </row>
    <row r="8625" spans="1:12" ht="13.95" customHeight="1" x14ac:dyDescent="0.3">
      <c r="A8625" s="94">
        <v>45716</v>
      </c>
      <c r="B8625" s="57" t="s">
        <v>305</v>
      </c>
      <c r="C8625" s="57" t="s">
        <v>122</v>
      </c>
      <c r="D8625" s="19" t="str">
        <f t="shared" si="804"/>
        <v>Commodities</v>
      </c>
      <c r="E8625" s="19" t="str">
        <f t="shared" si="805"/>
        <v>Commodities</v>
      </c>
      <c r="F8625" s="100">
        <v>1.48E-3</v>
      </c>
      <c r="G8625" s="101">
        <v>8.234</v>
      </c>
      <c r="H8625" s="98">
        <v>2.784E-2</v>
      </c>
      <c r="I8625" s="20">
        <f t="shared" si="806"/>
        <v>1</v>
      </c>
      <c r="J8625" s="102">
        <f t="shared" si="807"/>
        <v>1.7974253096915229E-4</v>
      </c>
      <c r="K8625" s="102">
        <f t="shared" si="808"/>
        <v>6.4562690721678261E-3</v>
      </c>
      <c r="L8625" s="96">
        <f t="shared" si="809"/>
        <v>1.48E-3</v>
      </c>
    </row>
    <row r="8626" spans="1:12" ht="13.95" customHeight="1" x14ac:dyDescent="0.3">
      <c r="A8626" s="94">
        <v>45747</v>
      </c>
      <c r="B8626" s="57" t="s">
        <v>305</v>
      </c>
      <c r="C8626" s="57" t="s">
        <v>122</v>
      </c>
      <c r="D8626" s="19" t="str">
        <f t="shared" si="804"/>
        <v>Commodities</v>
      </c>
      <c r="E8626" s="19" t="str">
        <f t="shared" si="805"/>
        <v>Commodities</v>
      </c>
      <c r="F8626" s="100">
        <v>1.4E-3</v>
      </c>
      <c r="G8626" s="101">
        <v>8.1219999999999999</v>
      </c>
      <c r="H8626" s="98">
        <v>2.9909999999999999E-2</v>
      </c>
      <c r="I8626" s="20">
        <f t="shared" si="806"/>
        <v>1</v>
      </c>
      <c r="J8626" s="102">
        <f t="shared" si="807"/>
        <v>1.7237133710908643E-4</v>
      </c>
      <c r="K8626" s="102">
        <f t="shared" si="808"/>
        <v>5.7630002376825957E-3</v>
      </c>
      <c r="L8626" s="96">
        <f t="shared" si="809"/>
        <v>1.4E-3</v>
      </c>
    </row>
    <row r="8627" spans="1:12" ht="13.95" customHeight="1" x14ac:dyDescent="0.3">
      <c r="A8627" s="94">
        <v>45777</v>
      </c>
      <c r="B8627" s="57" t="s">
        <v>305</v>
      </c>
      <c r="C8627" s="57" t="s">
        <v>122</v>
      </c>
      <c r="D8627" s="19" t="str">
        <f t="shared" si="804"/>
        <v>Commodities</v>
      </c>
      <c r="E8627" s="19" t="str">
        <f t="shared" si="805"/>
        <v>Commodities</v>
      </c>
      <c r="F8627" s="100">
        <v>1.33E-3</v>
      </c>
      <c r="G8627" s="101">
        <v>7.1109999999999998</v>
      </c>
      <c r="H8627" s="98">
        <v>2.98E-2</v>
      </c>
      <c r="I8627" s="20">
        <f t="shared" si="806"/>
        <v>1</v>
      </c>
      <c r="J8627" s="102">
        <f t="shared" si="807"/>
        <v>1.870341724089439E-4</v>
      </c>
      <c r="K8627" s="102">
        <f t="shared" si="808"/>
        <v>6.2763145103672448E-3</v>
      </c>
      <c r="L8627" s="96">
        <f t="shared" si="809"/>
        <v>1.33E-3</v>
      </c>
    </row>
    <row r="8628" spans="1:12" ht="13.95" customHeight="1" x14ac:dyDescent="0.3">
      <c r="A8628" s="94">
        <v>45808</v>
      </c>
      <c r="B8628" s="57" t="s">
        <v>305</v>
      </c>
      <c r="C8628" s="57" t="s">
        <v>122</v>
      </c>
      <c r="D8628" s="19" t="str">
        <f t="shared" si="804"/>
        <v>Commodities</v>
      </c>
      <c r="E8628" s="19" t="str">
        <f t="shared" si="805"/>
        <v>Commodities</v>
      </c>
      <c r="F8628" s="100">
        <v>1.23E-3</v>
      </c>
      <c r="G8628" s="101">
        <v>7.0010000000000003</v>
      </c>
      <c r="H8628" s="98">
        <v>2.845E-2</v>
      </c>
      <c r="I8628" s="20">
        <f t="shared" si="806"/>
        <v>1</v>
      </c>
      <c r="J8628" s="102">
        <f t="shared" si="807"/>
        <v>1.7568918725896301E-4</v>
      </c>
      <c r="K8628" s="102">
        <f t="shared" si="808"/>
        <v>6.1753668632324428E-3</v>
      </c>
      <c r="L8628" s="96">
        <f t="shared" si="809"/>
        <v>1.23E-3</v>
      </c>
    </row>
    <row r="8629" spans="1:12" ht="13.95" customHeight="1" x14ac:dyDescent="0.3">
      <c r="A8629" s="94">
        <v>45838</v>
      </c>
      <c r="B8629" s="57" t="s">
        <v>305</v>
      </c>
      <c r="C8629" s="57" t="s">
        <v>122</v>
      </c>
      <c r="D8629" s="19" t="str">
        <f t="shared" si="804"/>
        <v>Commodities</v>
      </c>
      <c r="E8629" s="19" t="str">
        <f t="shared" si="805"/>
        <v>Commodities</v>
      </c>
      <c r="F8629" s="100">
        <v>9.8999999999999999E-4</v>
      </c>
      <c r="G8629" s="101">
        <v>7.3710000000000004</v>
      </c>
      <c r="H8629" s="98">
        <v>2.4340000000000001E-2</v>
      </c>
      <c r="I8629" s="20">
        <f t="shared" si="806"/>
        <v>1</v>
      </c>
      <c r="J8629" s="102">
        <f t="shared" si="807"/>
        <v>1.3431013431013431E-4</v>
      </c>
      <c r="K8629" s="102">
        <f t="shared" si="808"/>
        <v>5.5180827571953287E-3</v>
      </c>
      <c r="L8629" s="96">
        <f t="shared" si="809"/>
        <v>9.8999999999999999E-4</v>
      </c>
    </row>
    <row r="8630" spans="1:12" ht="13.95" customHeight="1" x14ac:dyDescent="0.3">
      <c r="A8630" s="94">
        <v>45869</v>
      </c>
      <c r="B8630" s="57" t="s">
        <v>305</v>
      </c>
      <c r="C8630" s="57" t="s">
        <v>122</v>
      </c>
      <c r="D8630" s="19" t="str">
        <f t="shared" si="804"/>
        <v>Commodities</v>
      </c>
      <c r="E8630" s="19" t="str">
        <f t="shared" si="805"/>
        <v>Commodities</v>
      </c>
      <c r="F8630" s="100">
        <v>1.1000000000000001E-3</v>
      </c>
      <c r="G8630" s="101">
        <v>10.528</v>
      </c>
      <c r="H8630" s="98">
        <v>2.52E-2</v>
      </c>
      <c r="I8630" s="20">
        <f t="shared" si="806"/>
        <v>1</v>
      </c>
      <c r="J8630" s="102">
        <f t="shared" si="807"/>
        <v>1.0448328267477204E-4</v>
      </c>
      <c r="K8630" s="102">
        <f t="shared" si="808"/>
        <v>4.1461620109036522E-3</v>
      </c>
      <c r="L8630" s="96">
        <f t="shared" si="809"/>
        <v>1.1000000000000001E-3</v>
      </c>
    </row>
    <row r="8631" spans="1:12" ht="13.95" customHeight="1" x14ac:dyDescent="0.3">
      <c r="A8631" s="94">
        <v>45900</v>
      </c>
      <c r="B8631" s="57" t="s">
        <v>305</v>
      </c>
      <c r="C8631" s="57" t="s">
        <v>122</v>
      </c>
      <c r="D8631" s="19" t="str">
        <f t="shared" si="804"/>
        <v>Commodities</v>
      </c>
      <c r="E8631" s="19" t="str">
        <f t="shared" si="805"/>
        <v>Commodities</v>
      </c>
      <c r="F8631" s="100">
        <v>9.3999999999999997E-4</v>
      </c>
      <c r="G8631" s="101">
        <v>11.044</v>
      </c>
      <c r="H8631" s="98">
        <v>2.2939999999999999E-2</v>
      </c>
      <c r="I8631" s="20">
        <f t="shared" si="806"/>
        <v>1</v>
      </c>
      <c r="J8631" s="102">
        <f t="shared" si="807"/>
        <v>8.5114089098152832E-5</v>
      </c>
      <c r="K8631" s="102">
        <f t="shared" si="808"/>
        <v>3.7102915910267147E-3</v>
      </c>
      <c r="L8631" s="96">
        <f t="shared" si="809"/>
        <v>9.3999999999999997E-4</v>
      </c>
    </row>
    <row r="8632" spans="1:12" ht="13.95" customHeight="1" x14ac:dyDescent="0.3">
      <c r="A8632" s="94">
        <v>45930</v>
      </c>
      <c r="B8632" s="57" t="s">
        <v>305</v>
      </c>
      <c r="C8632" s="57" t="s">
        <v>122</v>
      </c>
      <c r="D8632" s="19" t="str">
        <f t="shared" si="804"/>
        <v>Commodities</v>
      </c>
      <c r="E8632" s="19" t="str">
        <f t="shared" si="805"/>
        <v>Commodities</v>
      </c>
      <c r="F8632" s="100">
        <v>8.7999999999999992E-4</v>
      </c>
      <c r="G8632" s="101">
        <v>11.032</v>
      </c>
      <c r="H8632" s="98">
        <v>2.205E-2</v>
      </c>
      <c r="I8632" s="20">
        <f t="shared" si="806"/>
        <v>1</v>
      </c>
      <c r="J8632" s="102">
        <f t="shared" si="807"/>
        <v>7.9767947788252351E-5</v>
      </c>
      <c r="K8632" s="102">
        <f t="shared" si="808"/>
        <v>3.6175940040023744E-3</v>
      </c>
      <c r="L8632" s="96">
        <f t="shared" si="809"/>
        <v>8.7999999999999992E-4</v>
      </c>
    </row>
    <row r="8633" spans="1:12" ht="13.95" customHeight="1" x14ac:dyDescent="0.3">
      <c r="A8633" s="94">
        <v>45961</v>
      </c>
      <c r="B8633" s="57" t="s">
        <v>305</v>
      </c>
      <c r="C8633" s="57" t="s">
        <v>122</v>
      </c>
      <c r="D8633" s="19" t="str">
        <f t="shared" si="804"/>
        <v>Commodities</v>
      </c>
      <c r="E8633" s="19" t="str">
        <f t="shared" si="805"/>
        <v>Commodities</v>
      </c>
      <c r="F8633" s="100">
        <v>1.16E-3</v>
      </c>
      <c r="G8633" s="101">
        <v>14.744999999999999</v>
      </c>
      <c r="H8633" s="98">
        <v>2.3269999999999999E-2</v>
      </c>
      <c r="I8633" s="20">
        <f t="shared" si="806"/>
        <v>1</v>
      </c>
      <c r="J8633" s="102">
        <f t="shared" si="807"/>
        <v>7.8670735842658538E-5</v>
      </c>
      <c r="K8633" s="102">
        <f t="shared" si="808"/>
        <v>3.3807793658211663E-3</v>
      </c>
      <c r="L8633" s="96">
        <f t="shared" si="809"/>
        <v>1.16E-3</v>
      </c>
    </row>
    <row r="8634" spans="1:12" ht="13.95" customHeight="1" x14ac:dyDescent="0.3">
      <c r="A8634" s="94">
        <v>45991</v>
      </c>
      <c r="B8634" s="57" t="s">
        <v>305</v>
      </c>
      <c r="C8634" s="57" t="s">
        <v>122</v>
      </c>
      <c r="D8634" s="19" t="str">
        <f t="shared" si="804"/>
        <v>Commodities</v>
      </c>
      <c r="E8634" s="19" t="str">
        <f t="shared" si="805"/>
        <v>Commodities</v>
      </c>
      <c r="F8634" s="100">
        <v>1.0399999999999999E-3</v>
      </c>
      <c r="G8634" s="101">
        <v>14.436</v>
      </c>
      <c r="H8634" s="98">
        <v>2.375E-2</v>
      </c>
      <c r="I8634" s="20">
        <f t="shared" si="806"/>
        <v>1</v>
      </c>
      <c r="J8634" s="102">
        <f t="shared" si="807"/>
        <v>7.2042116929897472E-5</v>
      </c>
      <c r="K8634" s="102">
        <f t="shared" si="808"/>
        <v>3.0333522917851568E-3</v>
      </c>
      <c r="L8634" s="96">
        <f t="shared" si="809"/>
        <v>1.0399999999999999E-3</v>
      </c>
    </row>
    <row r="8635" spans="1:12" ht="13.95" customHeight="1" x14ac:dyDescent="0.3">
      <c r="A8635" s="94">
        <v>46022</v>
      </c>
      <c r="B8635" s="57" t="s">
        <v>305</v>
      </c>
      <c r="C8635" s="57" t="s">
        <v>122</v>
      </c>
      <c r="D8635" s="19" t="str">
        <f t="shared" si="804"/>
        <v>Commodities</v>
      </c>
      <c r="E8635" s="19" t="str">
        <f t="shared" si="805"/>
        <v>Commodities</v>
      </c>
      <c r="F8635" s="100">
        <v>1.16E-3</v>
      </c>
      <c r="G8635" s="101">
        <v>13.316000000000001</v>
      </c>
      <c r="H8635" s="98">
        <v>2.266E-2</v>
      </c>
      <c r="I8635" s="20">
        <f t="shared" si="806"/>
        <v>1</v>
      </c>
      <c r="J8635" s="102">
        <f t="shared" si="807"/>
        <v>8.7113247221387802E-5</v>
      </c>
      <c r="K8635" s="102">
        <f t="shared" si="808"/>
        <v>3.8443621898229391E-3</v>
      </c>
      <c r="L8635" s="96">
        <f t="shared" si="809"/>
        <v>1.16E-3</v>
      </c>
    </row>
    <row r="8636" spans="1:12" ht="13.95" customHeight="1" x14ac:dyDescent="0.3">
      <c r="A8636" s="94">
        <v>46053</v>
      </c>
      <c r="B8636" s="57" t="s">
        <v>305</v>
      </c>
      <c r="C8636" s="57" t="s">
        <v>122</v>
      </c>
      <c r="D8636" s="19" t="str">
        <f t="shared" si="804"/>
        <v>Commodities</v>
      </c>
      <c r="E8636" s="19" t="str">
        <f t="shared" si="805"/>
        <v>Commodities</v>
      </c>
      <c r="F8636" s="100">
        <v>1.23E-3</v>
      </c>
      <c r="G8636" s="101">
        <v>13.555999999999999</v>
      </c>
      <c r="H8636" s="98">
        <v>2.2200000000000001E-2</v>
      </c>
      <c r="I8636" s="20">
        <f t="shared" si="806"/>
        <v>1</v>
      </c>
      <c r="J8636" s="102">
        <f t="shared" si="807"/>
        <v>9.0734730008852171E-5</v>
      </c>
      <c r="K8636" s="102">
        <f t="shared" si="808"/>
        <v>4.0871500003987465E-3</v>
      </c>
      <c r="L8636" s="96">
        <f t="shared" si="809"/>
        <v>1.23E-3</v>
      </c>
    </row>
    <row r="8637" spans="1:12" ht="13.95" customHeight="1" x14ac:dyDescent="0.3">
      <c r="A8637" s="94">
        <v>46081</v>
      </c>
      <c r="B8637" s="57" t="s">
        <v>305</v>
      </c>
      <c r="C8637" s="57" t="s">
        <v>122</v>
      </c>
      <c r="D8637" s="19" t="str">
        <f t="shared" si="804"/>
        <v>Commodities</v>
      </c>
      <c r="E8637" s="19" t="str">
        <f t="shared" si="805"/>
        <v>Commodities</v>
      </c>
      <c r="F8637" s="100">
        <v>1.33E-3</v>
      </c>
      <c r="G8637" s="101">
        <v>13.82</v>
      </c>
      <c r="H8637" s="98">
        <v>2.9350000000000001E-2</v>
      </c>
      <c r="I8637" s="20">
        <f t="shared" si="806"/>
        <v>1</v>
      </c>
      <c r="J8637" s="102">
        <f t="shared" si="807"/>
        <v>9.6237337192474673E-5</v>
      </c>
      <c r="K8637" s="102">
        <f t="shared" si="808"/>
        <v>3.2789552706124249E-3</v>
      </c>
      <c r="L8637" s="96">
        <f t="shared" si="809"/>
        <v>1.33E-3</v>
      </c>
    </row>
    <row r="8638" spans="1:12" ht="13.95" customHeight="1" x14ac:dyDescent="0.3">
      <c r="A8638" s="94">
        <v>46112</v>
      </c>
      <c r="B8638" s="57" t="s">
        <v>305</v>
      </c>
      <c r="C8638" s="57" t="s">
        <v>122</v>
      </c>
      <c r="D8638" s="19" t="str">
        <f t="shared" si="804"/>
        <v>Commodities</v>
      </c>
      <c r="E8638" s="19" t="str">
        <f t="shared" si="805"/>
        <v>Commodities</v>
      </c>
      <c r="F8638" s="100">
        <v>1.2800000000000001E-3</v>
      </c>
      <c r="G8638" s="101">
        <v>11.143000000000001</v>
      </c>
      <c r="H8638" s="98">
        <v>3.0300000000000001E-2</v>
      </c>
      <c r="I8638" s="20">
        <f t="shared" si="806"/>
        <v>1</v>
      </c>
      <c r="J8638" s="102">
        <f t="shared" si="807"/>
        <v>1.1487032217535672E-4</v>
      </c>
      <c r="K8638" s="102">
        <f t="shared" si="808"/>
        <v>3.7910997417609478E-3</v>
      </c>
      <c r="L8638" s="96">
        <f t="shared" si="809"/>
        <v>1.2800000000000001E-3</v>
      </c>
    </row>
    <row r="8639" spans="1:12" ht="13.95" customHeight="1" x14ac:dyDescent="0.3">
      <c r="A8639" s="94">
        <v>46142</v>
      </c>
      <c r="B8639" s="57" t="s">
        <v>305</v>
      </c>
      <c r="C8639" s="57" t="s">
        <v>122</v>
      </c>
      <c r="D8639" s="19" t="str">
        <f t="shared" si="804"/>
        <v>Commodities</v>
      </c>
      <c r="E8639" s="19" t="str">
        <f t="shared" si="805"/>
        <v>Commodities</v>
      </c>
      <c r="F8639" s="100">
        <v>1.65E-3</v>
      </c>
      <c r="G8639" s="101">
        <v>10.583</v>
      </c>
      <c r="H8639" s="98">
        <v>3.2539999999999999E-2</v>
      </c>
      <c r="I8639" s="20">
        <f t="shared" si="806"/>
        <v>1</v>
      </c>
      <c r="J8639" s="102">
        <f t="shared" si="807"/>
        <v>1.5591042237550788E-4</v>
      </c>
      <c r="K8639" s="102">
        <f t="shared" si="808"/>
        <v>4.791346723279283E-3</v>
      </c>
      <c r="L8639" s="96">
        <f t="shared" si="809"/>
        <v>1.65E-3</v>
      </c>
    </row>
    <row r="8640" spans="1:12" ht="13.95" customHeight="1" x14ac:dyDescent="0.3">
      <c r="A8640" s="94">
        <v>46173</v>
      </c>
      <c r="B8640" s="57" t="s">
        <v>305</v>
      </c>
      <c r="C8640" s="57" t="s">
        <v>122</v>
      </c>
      <c r="D8640" s="19" t="str">
        <f t="shared" si="804"/>
        <v>Commodities</v>
      </c>
      <c r="E8640" s="19" t="str">
        <f t="shared" si="805"/>
        <v>Commodities</v>
      </c>
      <c r="F8640" s="100">
        <v>2.3800000000000002E-3</v>
      </c>
      <c r="G8640" s="101">
        <v>9.6519999999999992</v>
      </c>
      <c r="H8640" s="98">
        <v>5.8619999999999998E-2</v>
      </c>
      <c r="I8640" s="20">
        <f t="shared" si="806"/>
        <v>1</v>
      </c>
      <c r="J8640" s="102">
        <f t="shared" si="807"/>
        <v>2.4658101947782848E-4</v>
      </c>
      <c r="K8640" s="102">
        <f t="shared" si="808"/>
        <v>4.2064315844051259E-3</v>
      </c>
      <c r="L8640" s="96">
        <f t="shared" si="809"/>
        <v>2.3800000000000002E-3</v>
      </c>
    </row>
    <row r="8641" spans="1:12" ht="13.95" customHeight="1" x14ac:dyDescent="0.3">
      <c r="A8641" s="94">
        <v>46203</v>
      </c>
      <c r="B8641" s="57" t="s">
        <v>305</v>
      </c>
      <c r="C8641" s="57" t="s">
        <v>122</v>
      </c>
      <c r="D8641" s="19" t="str">
        <f t="shared" si="804"/>
        <v>Commodities</v>
      </c>
      <c r="E8641" s="19" t="str">
        <f t="shared" si="805"/>
        <v>Commodities</v>
      </c>
      <c r="F8641" s="100">
        <v>1.83E-3</v>
      </c>
      <c r="G8641" s="101">
        <v>6.9059999999999997</v>
      </c>
      <c r="H8641" s="98">
        <v>5.9619999999999999E-2</v>
      </c>
      <c r="I8641" s="20">
        <f t="shared" si="806"/>
        <v>1</v>
      </c>
      <c r="J8641" s="102">
        <f t="shared" si="807"/>
        <v>2.6498696785403995E-4</v>
      </c>
      <c r="K8641" s="102">
        <f t="shared" si="808"/>
        <v>4.4445985886286477E-3</v>
      </c>
      <c r="L8641" s="96">
        <f t="shared" si="809"/>
        <v>1.83E-3</v>
      </c>
    </row>
    <row r="8642" spans="1:12" ht="13.95" customHeight="1" x14ac:dyDescent="0.3">
      <c r="A8642" s="94">
        <v>46234</v>
      </c>
      <c r="B8642" s="57" t="s">
        <v>305</v>
      </c>
      <c r="C8642" s="57" t="s">
        <v>122</v>
      </c>
      <c r="D8642" s="19" t="str">
        <f t="shared" si="804"/>
        <v>Commodities</v>
      </c>
      <c r="E8642" s="19" t="str">
        <f t="shared" si="805"/>
        <v>Commodities</v>
      </c>
      <c r="F8642" s="100">
        <v>1.5399999999999999E-3</v>
      </c>
      <c r="G8642" s="101">
        <v>5.8390000000000004</v>
      </c>
      <c r="H8642" s="98">
        <v>6.4020000000000007E-2</v>
      </c>
      <c r="I8642" s="20">
        <f t="shared" si="806"/>
        <v>1</v>
      </c>
      <c r="J8642" s="102">
        <f t="shared" si="807"/>
        <v>2.6374379174516182E-4</v>
      </c>
      <c r="K8642" s="102">
        <f t="shared" si="808"/>
        <v>4.119709336850387E-3</v>
      </c>
      <c r="L8642" s="96">
        <f t="shared" si="809"/>
        <v>1.5399999999999999E-3</v>
      </c>
    </row>
    <row r="8643" spans="1:12" ht="13.95" customHeight="1" x14ac:dyDescent="0.3">
      <c r="A8643" s="94">
        <v>46265</v>
      </c>
      <c r="B8643" s="57" t="s">
        <v>305</v>
      </c>
      <c r="C8643" s="57" t="s">
        <v>122</v>
      </c>
      <c r="D8643" s="19" t="str">
        <f t="shared" si="804"/>
        <v>Commodities</v>
      </c>
      <c r="E8643" s="19" t="str">
        <f t="shared" si="805"/>
        <v>Commodities</v>
      </c>
      <c r="F8643" s="100">
        <v>1.58E-3</v>
      </c>
      <c r="G8643" s="101">
        <v>6.0289999999999999</v>
      </c>
      <c r="H8643" s="98">
        <v>6.3979999999999995E-2</v>
      </c>
      <c r="I8643" s="20">
        <f t="shared" si="806"/>
        <v>1</v>
      </c>
      <c r="J8643" s="102">
        <f t="shared" si="807"/>
        <v>2.6206667772433242E-4</v>
      </c>
      <c r="K8643" s="102">
        <f t="shared" si="808"/>
        <v>4.0960718618995376E-3</v>
      </c>
      <c r="L8643" s="96">
        <f t="shared" si="809"/>
        <v>1.58E-3</v>
      </c>
    </row>
    <row r="8644" spans="1:12" ht="13.95" customHeight="1" x14ac:dyDescent="0.3">
      <c r="A8644" s="94">
        <v>46295</v>
      </c>
      <c r="B8644" s="57" t="s">
        <v>305</v>
      </c>
      <c r="C8644" s="57" t="s">
        <v>122</v>
      </c>
      <c r="D8644" s="19" t="str">
        <f t="shared" si="804"/>
        <v>Commodities</v>
      </c>
      <c r="E8644" s="19" t="str">
        <f t="shared" si="805"/>
        <v>Commodities</v>
      </c>
      <c r="F8644" s="100">
        <v>1.39E-3</v>
      </c>
      <c r="G8644" s="101">
        <v>5.782</v>
      </c>
      <c r="H8644" s="98">
        <v>6.4369999999999997E-2</v>
      </c>
      <c r="I8644" s="20">
        <f t="shared" si="806"/>
        <v>1</v>
      </c>
      <c r="J8644" s="102">
        <f t="shared" si="807"/>
        <v>2.4040124524386024E-4</v>
      </c>
      <c r="K8644" s="102">
        <f t="shared" si="808"/>
        <v>3.7346783477374594E-3</v>
      </c>
      <c r="L8644" s="96">
        <f t="shared" si="809"/>
        <v>1.39E-3</v>
      </c>
    </row>
    <row r="8645" spans="1:12" ht="13.95" customHeight="1" x14ac:dyDescent="0.3">
      <c r="A8645" s="94">
        <v>42674</v>
      </c>
      <c r="B8645" s="57" t="s">
        <v>276</v>
      </c>
      <c r="C8645" s="57" t="s">
        <v>122</v>
      </c>
      <c r="D8645" s="19" t="str">
        <f t="shared" ref="D8645:D8708" si="810">VLOOKUP(C8645,GicsMap,2,FALSE)</f>
        <v>Commodities</v>
      </c>
      <c r="E8645" s="19" t="str">
        <f t="shared" ref="E8645:E8708" si="811">IF(D8645="Cyclicals",IF(COUNTIF(GlobalList,B8645)&gt;0,"WEG &amp; Embraer","Cyclicals ex-WEG &amp; Embraer"),D8645)</f>
        <v>Commodities</v>
      </c>
      <c r="F8645" s="100">
        <v>3.1210000000000002E-2</v>
      </c>
      <c r="G8645" s="101">
        <v>18.510999999999999</v>
      </c>
      <c r="H8645" s="98">
        <v>4.453E-2</v>
      </c>
      <c r="I8645" s="20">
        <f t="shared" ref="I8645:I8708" si="812">IF(AND(ISNUMBER(G8645),ISNUMBER(H8645),G8645&gt;=PEmin,G8645&lt;=PEmax,H8645&gt;=ROEmin,H8645&lt;=ROEmax),1,0)</f>
        <v>1</v>
      </c>
      <c r="J8645" s="102">
        <f t="shared" ref="J8645:J8708" si="813">IF(I8645=1,F8645/G8645,0)</f>
        <v>1.686024525957539E-3</v>
      </c>
      <c r="K8645" s="102">
        <f t="shared" ref="K8645:K8708" si="814">IF(I8645=1,J8645/H8645,0)</f>
        <v>3.7862666201606533E-2</v>
      </c>
      <c r="L8645" s="96">
        <f t="shared" ref="L8645:L8708" si="815">I8645*F8645</f>
        <v>3.1210000000000002E-2</v>
      </c>
    </row>
    <row r="8646" spans="1:12" ht="13.95" customHeight="1" x14ac:dyDescent="0.3">
      <c r="A8646" s="94">
        <v>42704</v>
      </c>
      <c r="B8646" s="57" t="s">
        <v>276</v>
      </c>
      <c r="C8646" s="57" t="s">
        <v>122</v>
      </c>
      <c r="D8646" s="19" t="str">
        <f t="shared" si="810"/>
        <v>Commodities</v>
      </c>
      <c r="E8646" s="19" t="str">
        <f t="shared" si="811"/>
        <v>Commodities</v>
      </c>
      <c r="F8646" s="100">
        <v>4.2459999999999998E-2</v>
      </c>
      <c r="G8646" s="101">
        <v>18.184000000000001</v>
      </c>
      <c r="H8646" s="98">
        <v>3.9309999999999998E-2</v>
      </c>
      <c r="I8646" s="20">
        <f t="shared" si="812"/>
        <v>1</v>
      </c>
      <c r="J8646" s="102">
        <f t="shared" si="813"/>
        <v>2.335019797624285E-3</v>
      </c>
      <c r="K8646" s="102">
        <f t="shared" si="814"/>
        <v>5.9400147484718523E-2</v>
      </c>
      <c r="L8646" s="96">
        <f t="shared" si="815"/>
        <v>4.2459999999999998E-2</v>
      </c>
    </row>
    <row r="8647" spans="1:12" ht="13.95" customHeight="1" x14ac:dyDescent="0.3">
      <c r="A8647" s="94">
        <v>42735</v>
      </c>
      <c r="B8647" s="57" t="s">
        <v>276</v>
      </c>
      <c r="C8647" s="57" t="s">
        <v>122</v>
      </c>
      <c r="D8647" s="19" t="str">
        <f t="shared" si="810"/>
        <v>Commodities</v>
      </c>
      <c r="E8647" s="19" t="str">
        <f t="shared" si="811"/>
        <v>Commodities</v>
      </c>
      <c r="F8647" s="100">
        <v>3.7240000000000002E-2</v>
      </c>
      <c r="G8647" s="101">
        <v>11.144</v>
      </c>
      <c r="H8647" s="98">
        <v>6.812E-2</v>
      </c>
      <c r="I8647" s="20">
        <f t="shared" si="812"/>
        <v>1</v>
      </c>
      <c r="J8647" s="102">
        <f t="shared" si="813"/>
        <v>3.3417085427135682E-3</v>
      </c>
      <c r="K8647" s="102">
        <f t="shared" si="814"/>
        <v>4.9056202917110513E-2</v>
      </c>
      <c r="L8647" s="96">
        <f t="shared" si="815"/>
        <v>3.7240000000000002E-2</v>
      </c>
    </row>
    <row r="8648" spans="1:12" ht="13.95" customHeight="1" x14ac:dyDescent="0.3">
      <c r="A8648" s="94">
        <v>42766</v>
      </c>
      <c r="B8648" s="57" t="s">
        <v>276</v>
      </c>
      <c r="C8648" s="57" t="s">
        <v>122</v>
      </c>
      <c r="D8648" s="19" t="str">
        <f t="shared" si="810"/>
        <v>Commodities</v>
      </c>
      <c r="E8648" s="19" t="str">
        <f t="shared" si="811"/>
        <v>Commodities</v>
      </c>
      <c r="F8648" s="100">
        <v>4.4960000000000007E-2</v>
      </c>
      <c r="G8648" s="101">
        <v>11.938000000000001</v>
      </c>
      <c r="H8648" s="98">
        <v>0.11004</v>
      </c>
      <c r="I8648" s="20">
        <f t="shared" si="812"/>
        <v>1</v>
      </c>
      <c r="J8648" s="102">
        <f t="shared" si="813"/>
        <v>3.7661249790584693E-3</v>
      </c>
      <c r="K8648" s="102">
        <f t="shared" si="814"/>
        <v>3.4225054335318694E-2</v>
      </c>
      <c r="L8648" s="96">
        <f t="shared" si="815"/>
        <v>4.4960000000000007E-2</v>
      </c>
    </row>
    <row r="8649" spans="1:12" ht="13.95" customHeight="1" x14ac:dyDescent="0.3">
      <c r="A8649" s="94">
        <v>42794</v>
      </c>
      <c r="B8649" s="57" t="s">
        <v>276</v>
      </c>
      <c r="C8649" s="57" t="s">
        <v>122</v>
      </c>
      <c r="D8649" s="19" t="str">
        <f t="shared" si="810"/>
        <v>Commodities</v>
      </c>
      <c r="E8649" s="19" t="str">
        <f t="shared" si="811"/>
        <v>Commodities</v>
      </c>
      <c r="F8649" s="100">
        <v>4.3830000000000001E-2</v>
      </c>
      <c r="G8649" s="101">
        <v>10.516999999999999</v>
      </c>
      <c r="H8649" s="98">
        <v>0.12318999999999999</v>
      </c>
      <c r="I8649" s="20">
        <f t="shared" si="812"/>
        <v>1</v>
      </c>
      <c r="J8649" s="102">
        <f t="shared" si="813"/>
        <v>4.1675382713701626E-3</v>
      </c>
      <c r="K8649" s="102">
        <f t="shared" si="814"/>
        <v>3.3830166988961463E-2</v>
      </c>
      <c r="L8649" s="96">
        <f t="shared" si="815"/>
        <v>4.3830000000000001E-2</v>
      </c>
    </row>
    <row r="8650" spans="1:12" ht="13.95" customHeight="1" x14ac:dyDescent="0.3">
      <c r="A8650" s="94">
        <v>42825</v>
      </c>
      <c r="B8650" s="57" t="s">
        <v>276</v>
      </c>
      <c r="C8650" s="57" t="s">
        <v>122</v>
      </c>
      <c r="D8650" s="19" t="str">
        <f t="shared" si="810"/>
        <v>Commodities</v>
      </c>
      <c r="E8650" s="19" t="str">
        <f t="shared" si="811"/>
        <v>Commodities</v>
      </c>
      <c r="F8650" s="100">
        <v>4.0329999999999998E-2</v>
      </c>
      <c r="G8650" s="101">
        <v>8.3800000000000008</v>
      </c>
      <c r="H8650" s="98">
        <v>0.15021000000000001</v>
      </c>
      <c r="I8650" s="20">
        <f t="shared" si="812"/>
        <v>1</v>
      </c>
      <c r="J8650" s="102">
        <f t="shared" si="813"/>
        <v>4.812649164677804E-3</v>
      </c>
      <c r="K8650" s="102">
        <f t="shared" si="814"/>
        <v>3.203947250301447E-2</v>
      </c>
      <c r="L8650" s="96">
        <f t="shared" si="815"/>
        <v>4.0329999999999998E-2</v>
      </c>
    </row>
    <row r="8651" spans="1:12" ht="13.95" customHeight="1" x14ac:dyDescent="0.3">
      <c r="A8651" s="94">
        <v>42855</v>
      </c>
      <c r="B8651" s="57" t="s">
        <v>276</v>
      </c>
      <c r="C8651" s="57" t="s">
        <v>122</v>
      </c>
      <c r="D8651" s="19" t="str">
        <f t="shared" si="810"/>
        <v>Commodities</v>
      </c>
      <c r="E8651" s="19" t="str">
        <f t="shared" si="811"/>
        <v>Commodities</v>
      </c>
      <c r="F8651" s="100">
        <v>3.739E-2</v>
      </c>
      <c r="G8651" s="101">
        <v>7.5780000000000003</v>
      </c>
      <c r="H8651" s="98">
        <v>0.15048</v>
      </c>
      <c r="I8651" s="20">
        <f t="shared" si="812"/>
        <v>1</v>
      </c>
      <c r="J8651" s="102">
        <f t="shared" si="813"/>
        <v>4.9340195302190549E-3</v>
      </c>
      <c r="K8651" s="102">
        <f t="shared" si="814"/>
        <v>3.2788540206134066E-2</v>
      </c>
      <c r="L8651" s="96">
        <f t="shared" si="815"/>
        <v>3.739E-2</v>
      </c>
    </row>
    <row r="8652" spans="1:12" ht="13.95" customHeight="1" x14ac:dyDescent="0.3">
      <c r="A8652" s="94">
        <v>42886</v>
      </c>
      <c r="B8652" s="57" t="s">
        <v>276</v>
      </c>
      <c r="C8652" s="57" t="s">
        <v>122</v>
      </c>
      <c r="D8652" s="19" t="str">
        <f t="shared" si="810"/>
        <v>Commodities</v>
      </c>
      <c r="E8652" s="19" t="str">
        <f t="shared" si="811"/>
        <v>Commodities</v>
      </c>
      <c r="F8652" s="100">
        <v>3.8059999999999997E-2</v>
      </c>
      <c r="G8652" s="101">
        <v>7.4029999999999996</v>
      </c>
      <c r="H8652" s="98">
        <v>0.14863999999999999</v>
      </c>
      <c r="I8652" s="20">
        <f t="shared" si="812"/>
        <v>1</v>
      </c>
      <c r="J8652" s="102">
        <f t="shared" si="813"/>
        <v>5.1411589895988107E-3</v>
      </c>
      <c r="K8652" s="102">
        <f t="shared" si="814"/>
        <v>3.4587991049507612E-2</v>
      </c>
      <c r="L8652" s="96">
        <f t="shared" si="815"/>
        <v>3.8059999999999997E-2</v>
      </c>
    </row>
    <row r="8653" spans="1:12" ht="13.95" customHeight="1" x14ac:dyDescent="0.3">
      <c r="A8653" s="94">
        <v>42916</v>
      </c>
      <c r="B8653" s="57" t="s">
        <v>276</v>
      </c>
      <c r="C8653" s="57" t="s">
        <v>122</v>
      </c>
      <c r="D8653" s="19" t="str">
        <f t="shared" si="810"/>
        <v>Commodities</v>
      </c>
      <c r="E8653" s="19" t="str">
        <f t="shared" si="811"/>
        <v>Commodities</v>
      </c>
      <c r="F8653" s="100">
        <v>4.1740000000000013E-2</v>
      </c>
      <c r="G8653" s="101">
        <v>8.5269999999999992</v>
      </c>
      <c r="H8653" s="98">
        <v>0.13261999999999999</v>
      </c>
      <c r="I8653" s="20">
        <f t="shared" si="812"/>
        <v>1</v>
      </c>
      <c r="J8653" s="102">
        <f t="shared" si="813"/>
        <v>4.8950392869708008E-3</v>
      </c>
      <c r="K8653" s="102">
        <f t="shared" si="814"/>
        <v>3.6910264567718301E-2</v>
      </c>
      <c r="L8653" s="96">
        <f t="shared" si="815"/>
        <v>4.1740000000000013E-2</v>
      </c>
    </row>
    <row r="8654" spans="1:12" ht="13.95" customHeight="1" x14ac:dyDescent="0.3">
      <c r="A8654" s="94">
        <v>42947</v>
      </c>
      <c r="B8654" s="57" t="s">
        <v>276</v>
      </c>
      <c r="C8654" s="57" t="s">
        <v>122</v>
      </c>
      <c r="D8654" s="19" t="str">
        <f t="shared" si="810"/>
        <v>Commodities</v>
      </c>
      <c r="E8654" s="19" t="str">
        <f t="shared" si="811"/>
        <v>Commodities</v>
      </c>
      <c r="F8654" s="100">
        <v>4.1599999999999998E-2</v>
      </c>
      <c r="G8654" s="101">
        <v>9.9710000000000001</v>
      </c>
      <c r="H8654" s="98">
        <v>0.12859000000000001</v>
      </c>
      <c r="I8654" s="20">
        <f t="shared" si="812"/>
        <v>1</v>
      </c>
      <c r="J8654" s="102">
        <f t="shared" si="813"/>
        <v>4.1720990873533245E-3</v>
      </c>
      <c r="K8654" s="102">
        <f t="shared" si="814"/>
        <v>3.2444973072193205E-2</v>
      </c>
      <c r="L8654" s="96">
        <f t="shared" si="815"/>
        <v>4.1599999999999998E-2</v>
      </c>
    </row>
    <row r="8655" spans="1:12" ht="13.95" customHeight="1" x14ac:dyDescent="0.3">
      <c r="A8655" s="94">
        <v>42978</v>
      </c>
      <c r="B8655" s="57" t="s">
        <v>276</v>
      </c>
      <c r="C8655" s="57" t="s">
        <v>122</v>
      </c>
      <c r="D8655" s="19" t="str">
        <f t="shared" si="810"/>
        <v>Commodities</v>
      </c>
      <c r="E8655" s="19" t="str">
        <f t="shared" si="811"/>
        <v>Commodities</v>
      </c>
      <c r="F8655" s="100">
        <v>9.9129999999999996E-2</v>
      </c>
      <c r="G8655" s="101">
        <v>11</v>
      </c>
      <c r="H8655" s="98">
        <v>0.13486999999999999</v>
      </c>
      <c r="I8655" s="20">
        <f t="shared" si="812"/>
        <v>1</v>
      </c>
      <c r="J8655" s="102">
        <f t="shared" si="813"/>
        <v>9.0118181818181816E-3</v>
      </c>
      <c r="K8655" s="102">
        <f t="shared" si="814"/>
        <v>6.6818552545548915E-2</v>
      </c>
      <c r="L8655" s="96">
        <f t="shared" si="815"/>
        <v>9.9129999999999996E-2</v>
      </c>
    </row>
    <row r="8656" spans="1:12" ht="13.95" customHeight="1" x14ac:dyDescent="0.3">
      <c r="A8656" s="94">
        <v>43008</v>
      </c>
      <c r="B8656" s="57" t="s">
        <v>276</v>
      </c>
      <c r="C8656" s="57" t="s">
        <v>122</v>
      </c>
      <c r="D8656" s="19" t="str">
        <f t="shared" si="810"/>
        <v>Commodities</v>
      </c>
      <c r="E8656" s="19" t="str">
        <f t="shared" si="811"/>
        <v>Commodities</v>
      </c>
      <c r="F8656" s="100">
        <v>7.825E-2</v>
      </c>
      <c r="G8656" s="101">
        <v>9.0370000000000008</v>
      </c>
      <c r="H8656" s="98">
        <v>0.13899</v>
      </c>
      <c r="I8656" s="20">
        <f t="shared" si="812"/>
        <v>1</v>
      </c>
      <c r="J8656" s="102">
        <f t="shared" si="813"/>
        <v>8.658846962487551E-3</v>
      </c>
      <c r="K8656" s="102">
        <f t="shared" si="814"/>
        <v>6.2298344934797835E-2</v>
      </c>
      <c r="L8656" s="96">
        <f t="shared" si="815"/>
        <v>7.825E-2</v>
      </c>
    </row>
    <row r="8657" spans="1:12" ht="13.95" customHeight="1" x14ac:dyDescent="0.3">
      <c r="A8657" s="94">
        <v>43039</v>
      </c>
      <c r="B8657" s="57" t="s">
        <v>276</v>
      </c>
      <c r="C8657" s="57" t="s">
        <v>122</v>
      </c>
      <c r="D8657" s="19" t="str">
        <f t="shared" si="810"/>
        <v>Commodities</v>
      </c>
      <c r="E8657" s="19" t="str">
        <f t="shared" si="811"/>
        <v>Commodities</v>
      </c>
      <c r="F8657" s="100">
        <v>8.0860000000000001E-2</v>
      </c>
      <c r="G8657" s="101">
        <v>9.5869999999999997</v>
      </c>
      <c r="H8657" s="98">
        <v>0.1346</v>
      </c>
      <c r="I8657" s="20">
        <f t="shared" si="812"/>
        <v>1</v>
      </c>
      <c r="J8657" s="102">
        <f t="shared" si="813"/>
        <v>8.4343381662668193E-3</v>
      </c>
      <c r="K8657" s="102">
        <f t="shared" si="814"/>
        <v>6.2662244920258695E-2</v>
      </c>
      <c r="L8657" s="96">
        <f t="shared" si="815"/>
        <v>8.0860000000000001E-2</v>
      </c>
    </row>
    <row r="8658" spans="1:12" ht="13.95" customHeight="1" x14ac:dyDescent="0.3">
      <c r="A8658" s="94">
        <v>43069</v>
      </c>
      <c r="B8658" s="57" t="s">
        <v>276</v>
      </c>
      <c r="C8658" s="57" t="s">
        <v>122</v>
      </c>
      <c r="D8658" s="19" t="str">
        <f t="shared" si="810"/>
        <v>Commodities</v>
      </c>
      <c r="E8658" s="19" t="str">
        <f t="shared" si="811"/>
        <v>Commodities</v>
      </c>
      <c r="F8658" s="100">
        <v>9.0269999999999989E-2</v>
      </c>
      <c r="G8658" s="101">
        <v>9.76</v>
      </c>
      <c r="H8658" s="98">
        <v>0.13023000000000001</v>
      </c>
      <c r="I8658" s="20">
        <f t="shared" si="812"/>
        <v>1</v>
      </c>
      <c r="J8658" s="102">
        <f t="shared" si="813"/>
        <v>9.2489754098360639E-3</v>
      </c>
      <c r="K8658" s="102">
        <f t="shared" si="814"/>
        <v>7.1020313367396629E-2</v>
      </c>
      <c r="L8658" s="96">
        <f t="shared" si="815"/>
        <v>9.0269999999999989E-2</v>
      </c>
    </row>
    <row r="8659" spans="1:12" ht="13.95" customHeight="1" x14ac:dyDescent="0.3">
      <c r="A8659" s="94">
        <v>43100</v>
      </c>
      <c r="B8659" s="57" t="s">
        <v>276</v>
      </c>
      <c r="C8659" s="57" t="s">
        <v>122</v>
      </c>
      <c r="D8659" s="19" t="str">
        <f t="shared" si="810"/>
        <v>Commodities</v>
      </c>
      <c r="E8659" s="19" t="str">
        <f t="shared" si="811"/>
        <v>Commodities</v>
      </c>
      <c r="F8659" s="100">
        <v>0.10156999999999999</v>
      </c>
      <c r="G8659" s="101">
        <v>9.9499999999999993</v>
      </c>
      <c r="H8659" s="98">
        <v>0.13228999999999999</v>
      </c>
      <c r="I8659" s="20">
        <f t="shared" si="812"/>
        <v>1</v>
      </c>
      <c r="J8659" s="102">
        <f t="shared" si="813"/>
        <v>1.0208040201005025E-2</v>
      </c>
      <c r="K8659" s="102">
        <f t="shared" si="814"/>
        <v>7.7164110673558287E-2</v>
      </c>
      <c r="L8659" s="96">
        <f t="shared" si="815"/>
        <v>0.10156999999999999</v>
      </c>
    </row>
    <row r="8660" spans="1:12" ht="13.95" customHeight="1" x14ac:dyDescent="0.3">
      <c r="A8660" s="94">
        <v>43131</v>
      </c>
      <c r="B8660" s="57" t="s">
        <v>276</v>
      </c>
      <c r="C8660" s="57" t="s">
        <v>122</v>
      </c>
      <c r="D8660" s="19" t="str">
        <f t="shared" si="810"/>
        <v>Commodities</v>
      </c>
      <c r="E8660" s="19" t="str">
        <f t="shared" si="811"/>
        <v>Commodities</v>
      </c>
      <c r="F8660" s="100">
        <v>9.2759999999999995E-2</v>
      </c>
      <c r="G8660" s="101">
        <v>9.4290000000000003</v>
      </c>
      <c r="H8660" s="98">
        <v>0.13527</v>
      </c>
      <c r="I8660" s="20">
        <f t="shared" si="812"/>
        <v>1</v>
      </c>
      <c r="J8660" s="102">
        <f t="shared" si="813"/>
        <v>9.8377346484250713E-3</v>
      </c>
      <c r="K8660" s="102">
        <f t="shared" si="814"/>
        <v>7.2726655196459461E-2</v>
      </c>
      <c r="L8660" s="96">
        <f t="shared" si="815"/>
        <v>9.2759999999999995E-2</v>
      </c>
    </row>
    <row r="8661" spans="1:12" ht="13.95" customHeight="1" x14ac:dyDescent="0.3">
      <c r="A8661" s="94">
        <v>43159</v>
      </c>
      <c r="B8661" s="57" t="s">
        <v>276</v>
      </c>
      <c r="C8661" s="57" t="s">
        <v>122</v>
      </c>
      <c r="D8661" s="19" t="str">
        <f t="shared" si="810"/>
        <v>Commodities</v>
      </c>
      <c r="E8661" s="19" t="str">
        <f t="shared" si="811"/>
        <v>Commodities</v>
      </c>
      <c r="F8661" s="100">
        <v>9.9440000000000014E-2</v>
      </c>
      <c r="G8661" s="101">
        <v>10.159000000000001</v>
      </c>
      <c r="H8661" s="98">
        <v>0.14137</v>
      </c>
      <c r="I8661" s="20">
        <f t="shared" si="812"/>
        <v>1</v>
      </c>
      <c r="J8661" s="102">
        <f t="shared" si="813"/>
        <v>9.7883649965547805E-3</v>
      </c>
      <c r="K8661" s="102">
        <f t="shared" si="814"/>
        <v>6.9239336468520762E-2</v>
      </c>
      <c r="L8661" s="96">
        <f t="shared" si="815"/>
        <v>9.9440000000000014E-2</v>
      </c>
    </row>
    <row r="8662" spans="1:12" ht="13.95" customHeight="1" x14ac:dyDescent="0.3">
      <c r="A8662" s="94">
        <v>43190</v>
      </c>
      <c r="B8662" s="57" t="s">
        <v>276</v>
      </c>
      <c r="C8662" s="57" t="s">
        <v>122</v>
      </c>
      <c r="D8662" s="19" t="str">
        <f t="shared" si="810"/>
        <v>Commodities</v>
      </c>
      <c r="E8662" s="19" t="str">
        <f t="shared" si="811"/>
        <v>Commodities</v>
      </c>
      <c r="F8662" s="100">
        <v>9.7220000000000001E-2</v>
      </c>
      <c r="G8662" s="101">
        <v>9.2690000000000001</v>
      </c>
      <c r="H8662" s="98">
        <v>0.14901</v>
      </c>
      <c r="I8662" s="20">
        <f t="shared" si="812"/>
        <v>1</v>
      </c>
      <c r="J8662" s="102">
        <f t="shared" si="813"/>
        <v>1.0488725860394864E-2</v>
      </c>
      <c r="K8662" s="102">
        <f t="shared" si="814"/>
        <v>7.0389409169819908E-2</v>
      </c>
      <c r="L8662" s="96">
        <f t="shared" si="815"/>
        <v>9.7220000000000001E-2</v>
      </c>
    </row>
    <row r="8663" spans="1:12" ht="13.95" customHeight="1" x14ac:dyDescent="0.3">
      <c r="A8663" s="94">
        <v>43220</v>
      </c>
      <c r="B8663" s="57" t="s">
        <v>276</v>
      </c>
      <c r="C8663" s="57" t="s">
        <v>122</v>
      </c>
      <c r="D8663" s="19" t="str">
        <f t="shared" si="810"/>
        <v>Commodities</v>
      </c>
      <c r="E8663" s="19" t="str">
        <f t="shared" si="811"/>
        <v>Commodities</v>
      </c>
      <c r="F8663" s="100">
        <v>0.11061</v>
      </c>
      <c r="G8663" s="101">
        <v>10.015000000000001</v>
      </c>
      <c r="H8663" s="98">
        <v>0.15099000000000001</v>
      </c>
      <c r="I8663" s="20">
        <f t="shared" si="812"/>
        <v>1</v>
      </c>
      <c r="J8663" s="102">
        <f t="shared" si="813"/>
        <v>1.1044433349975036E-2</v>
      </c>
      <c r="K8663" s="102">
        <f t="shared" si="814"/>
        <v>7.3146786873137526E-2</v>
      </c>
      <c r="L8663" s="96">
        <f t="shared" si="815"/>
        <v>0.11061</v>
      </c>
    </row>
    <row r="8664" spans="1:12" ht="13.95" customHeight="1" x14ac:dyDescent="0.3">
      <c r="A8664" s="94">
        <v>43251</v>
      </c>
      <c r="B8664" s="57" t="s">
        <v>276</v>
      </c>
      <c r="C8664" s="57" t="s">
        <v>122</v>
      </c>
      <c r="D8664" s="19" t="str">
        <f t="shared" si="810"/>
        <v>Commodities</v>
      </c>
      <c r="E8664" s="19" t="str">
        <f t="shared" si="811"/>
        <v>Commodities</v>
      </c>
      <c r="F8664" s="100">
        <v>0.12964999999999999</v>
      </c>
      <c r="G8664" s="101">
        <v>9.83</v>
      </c>
      <c r="H8664" s="98">
        <v>0.15393000000000001</v>
      </c>
      <c r="I8664" s="20">
        <f t="shared" si="812"/>
        <v>1</v>
      </c>
      <c r="J8664" s="102">
        <f t="shared" si="813"/>
        <v>1.3189216683621566E-2</v>
      </c>
      <c r="K8664" s="102">
        <f t="shared" si="814"/>
        <v>8.5683211093494221E-2</v>
      </c>
      <c r="L8664" s="96">
        <f t="shared" si="815"/>
        <v>0.12964999999999999</v>
      </c>
    </row>
    <row r="8665" spans="1:12" ht="13.95" customHeight="1" x14ac:dyDescent="0.3">
      <c r="A8665" s="94">
        <v>43281</v>
      </c>
      <c r="B8665" s="57" t="s">
        <v>276</v>
      </c>
      <c r="C8665" s="57" t="s">
        <v>122</v>
      </c>
      <c r="D8665" s="19" t="str">
        <f t="shared" si="810"/>
        <v>Commodities</v>
      </c>
      <c r="E8665" s="19" t="str">
        <f t="shared" si="811"/>
        <v>Commodities</v>
      </c>
      <c r="F8665" s="100">
        <v>0.12731000000000001</v>
      </c>
      <c r="G8665" s="101">
        <v>8.891</v>
      </c>
      <c r="H8665" s="98">
        <v>0.15870999999999999</v>
      </c>
      <c r="I8665" s="20">
        <f t="shared" si="812"/>
        <v>1</v>
      </c>
      <c r="J8665" s="102">
        <f t="shared" si="813"/>
        <v>1.4318974243617142E-2</v>
      </c>
      <c r="K8665" s="102">
        <f t="shared" si="814"/>
        <v>9.0220995801254755E-2</v>
      </c>
      <c r="L8665" s="96">
        <f t="shared" si="815"/>
        <v>0.12731000000000001</v>
      </c>
    </row>
    <row r="8666" spans="1:12" ht="13.95" customHeight="1" x14ac:dyDescent="0.3">
      <c r="A8666" s="94">
        <v>43312</v>
      </c>
      <c r="B8666" s="57" t="s">
        <v>276</v>
      </c>
      <c r="C8666" s="57" t="s">
        <v>122</v>
      </c>
      <c r="D8666" s="19" t="str">
        <f t="shared" si="810"/>
        <v>Commodities</v>
      </c>
      <c r="E8666" s="19" t="str">
        <f t="shared" si="811"/>
        <v>Commodities</v>
      </c>
      <c r="F8666" s="100">
        <v>0.13170599999999999</v>
      </c>
      <c r="G8666" s="101">
        <v>9.1690000000000005</v>
      </c>
      <c r="H8666" s="98">
        <v>0.16042999999999999</v>
      </c>
      <c r="I8666" s="20">
        <f t="shared" si="812"/>
        <v>1</v>
      </c>
      <c r="J8666" s="102">
        <f t="shared" si="813"/>
        <v>1.4364270912858542E-2</v>
      </c>
      <c r="K8666" s="102">
        <f t="shared" si="814"/>
        <v>8.9536065030596163E-2</v>
      </c>
      <c r="L8666" s="96">
        <f t="shared" si="815"/>
        <v>0.13170599999999999</v>
      </c>
    </row>
    <row r="8667" spans="1:12" ht="13.95" customHeight="1" x14ac:dyDescent="0.3">
      <c r="A8667" s="94">
        <v>43343</v>
      </c>
      <c r="B8667" s="57" t="s">
        <v>276</v>
      </c>
      <c r="C8667" s="57" t="s">
        <v>122</v>
      </c>
      <c r="D8667" s="19" t="str">
        <f t="shared" si="810"/>
        <v>Commodities</v>
      </c>
      <c r="E8667" s="19" t="str">
        <f t="shared" si="811"/>
        <v>Commodities</v>
      </c>
      <c r="F8667" s="100">
        <v>0.128862</v>
      </c>
      <c r="G8667" s="101">
        <v>8.8970000000000002</v>
      </c>
      <c r="H8667" s="98">
        <v>0.16242000000000001</v>
      </c>
      <c r="I8667" s="20">
        <f t="shared" si="812"/>
        <v>1</v>
      </c>
      <c r="J8667" s="102">
        <f t="shared" si="813"/>
        <v>1.4483758570304596E-2</v>
      </c>
      <c r="K8667" s="102">
        <f t="shared" si="814"/>
        <v>8.9174723373381323E-2</v>
      </c>
      <c r="L8667" s="96">
        <f t="shared" si="815"/>
        <v>0.128862</v>
      </c>
    </row>
    <row r="8668" spans="1:12" ht="13.95" customHeight="1" x14ac:dyDescent="0.3">
      <c r="A8668" s="94">
        <v>43373</v>
      </c>
      <c r="B8668" s="57" t="s">
        <v>276</v>
      </c>
      <c r="C8668" s="57" t="s">
        <v>122</v>
      </c>
      <c r="D8668" s="19" t="str">
        <f t="shared" si="810"/>
        <v>Commodities</v>
      </c>
      <c r="E8668" s="19" t="str">
        <f t="shared" si="811"/>
        <v>Commodities</v>
      </c>
      <c r="F8668" s="100">
        <v>0.13914299999999999</v>
      </c>
      <c r="G8668" s="101">
        <v>9.2110000000000003</v>
      </c>
      <c r="H8668" s="98">
        <v>0.17580000000000001</v>
      </c>
      <c r="I8668" s="20">
        <f t="shared" si="812"/>
        <v>1</v>
      </c>
      <c r="J8668" s="102">
        <f t="shared" si="813"/>
        <v>1.5106177396591031E-2</v>
      </c>
      <c r="K8668" s="102">
        <f t="shared" si="814"/>
        <v>8.5928199070483671E-2</v>
      </c>
      <c r="L8668" s="96">
        <f t="shared" si="815"/>
        <v>0.13914299999999999</v>
      </c>
    </row>
    <row r="8669" spans="1:12" ht="13.95" customHeight="1" x14ac:dyDescent="0.3">
      <c r="A8669" s="94">
        <v>43404</v>
      </c>
      <c r="B8669" s="57" t="s">
        <v>276</v>
      </c>
      <c r="C8669" s="57" t="s">
        <v>122</v>
      </c>
      <c r="D8669" s="19" t="str">
        <f t="shared" si="810"/>
        <v>Commodities</v>
      </c>
      <c r="E8669" s="19" t="str">
        <f t="shared" si="811"/>
        <v>Commodities</v>
      </c>
      <c r="F8669" s="100">
        <v>0.119778</v>
      </c>
      <c r="G8669" s="101">
        <v>8.8800000000000008</v>
      </c>
      <c r="H8669" s="98">
        <v>0.1938</v>
      </c>
      <c r="I8669" s="20">
        <f t="shared" si="812"/>
        <v>1</v>
      </c>
      <c r="J8669" s="102">
        <f t="shared" si="813"/>
        <v>1.3488513513513512E-2</v>
      </c>
      <c r="K8669" s="102">
        <f t="shared" si="814"/>
        <v>6.9600172928346291E-2</v>
      </c>
      <c r="L8669" s="96">
        <f t="shared" si="815"/>
        <v>0.119778</v>
      </c>
    </row>
    <row r="8670" spans="1:12" ht="13.95" customHeight="1" x14ac:dyDescent="0.3">
      <c r="A8670" s="94">
        <v>43434</v>
      </c>
      <c r="B8670" s="57" t="s">
        <v>276</v>
      </c>
      <c r="C8670" s="57" t="s">
        <v>122</v>
      </c>
      <c r="D8670" s="19" t="str">
        <f t="shared" si="810"/>
        <v>Commodities</v>
      </c>
      <c r="E8670" s="19" t="str">
        <f t="shared" si="811"/>
        <v>Commodities</v>
      </c>
      <c r="F8670" s="100">
        <v>0.109128</v>
      </c>
      <c r="G8670" s="101">
        <v>8.08</v>
      </c>
      <c r="H8670" s="98">
        <v>0.19735</v>
      </c>
      <c r="I8670" s="20">
        <f t="shared" si="812"/>
        <v>1</v>
      </c>
      <c r="J8670" s="102">
        <f t="shared" si="813"/>
        <v>1.3505940594059407E-2</v>
      </c>
      <c r="K8670" s="102">
        <f t="shared" si="814"/>
        <v>6.8436486415299758E-2</v>
      </c>
      <c r="L8670" s="96">
        <f t="shared" si="815"/>
        <v>0.109128</v>
      </c>
    </row>
    <row r="8671" spans="1:12" ht="13.95" customHeight="1" x14ac:dyDescent="0.3">
      <c r="A8671" s="94">
        <v>43465</v>
      </c>
      <c r="B8671" s="57" t="s">
        <v>276</v>
      </c>
      <c r="C8671" s="57" t="s">
        <v>122</v>
      </c>
      <c r="D8671" s="19" t="str">
        <f t="shared" si="810"/>
        <v>Commodities</v>
      </c>
      <c r="E8671" s="19" t="str">
        <f t="shared" si="811"/>
        <v>Commodities</v>
      </c>
      <c r="F8671" s="100">
        <v>0.108191</v>
      </c>
      <c r="G8671" s="101">
        <v>7.6449999999999996</v>
      </c>
      <c r="H8671" s="98">
        <v>0.19852</v>
      </c>
      <c r="I8671" s="20">
        <f t="shared" si="812"/>
        <v>1</v>
      </c>
      <c r="J8671" s="102">
        <f t="shared" si="813"/>
        <v>1.4151863963374756E-2</v>
      </c>
      <c r="K8671" s="102">
        <f t="shared" si="814"/>
        <v>7.1286842451011259E-2</v>
      </c>
      <c r="L8671" s="96">
        <f t="shared" si="815"/>
        <v>0.108191</v>
      </c>
    </row>
    <row r="8672" spans="1:12" ht="13.95" customHeight="1" x14ac:dyDescent="0.3">
      <c r="A8672" s="94">
        <v>43496</v>
      </c>
      <c r="B8672" s="57" t="s">
        <v>276</v>
      </c>
      <c r="C8672" s="57" t="s">
        <v>122</v>
      </c>
      <c r="D8672" s="19" t="str">
        <f t="shared" si="810"/>
        <v>Commodities</v>
      </c>
      <c r="E8672" s="19" t="str">
        <f t="shared" si="811"/>
        <v>Commodities</v>
      </c>
      <c r="F8672" s="100">
        <v>8.8610000000000008E-2</v>
      </c>
      <c r="G8672" s="101">
        <v>6.8959999999999999</v>
      </c>
      <c r="H8672" s="98">
        <v>0.18640999999999999</v>
      </c>
      <c r="I8672" s="20">
        <f t="shared" si="812"/>
        <v>1</v>
      </c>
      <c r="J8672" s="102">
        <f t="shared" si="813"/>
        <v>1.284947795823666E-2</v>
      </c>
      <c r="K8672" s="102">
        <f t="shared" si="814"/>
        <v>6.8931269557623839E-2</v>
      </c>
      <c r="L8672" s="96">
        <f t="shared" si="815"/>
        <v>8.8610000000000008E-2</v>
      </c>
    </row>
    <row r="8673" spans="1:12" ht="13.95" customHeight="1" x14ac:dyDescent="0.3">
      <c r="A8673" s="94">
        <v>43524</v>
      </c>
      <c r="B8673" s="57" t="s">
        <v>276</v>
      </c>
      <c r="C8673" s="57" t="s">
        <v>122</v>
      </c>
      <c r="D8673" s="19" t="str">
        <f t="shared" si="810"/>
        <v>Commodities</v>
      </c>
      <c r="E8673" s="19" t="str">
        <f t="shared" si="811"/>
        <v>Commodities</v>
      </c>
      <c r="F8673" s="100">
        <v>9.4118999999999994E-2</v>
      </c>
      <c r="G8673" s="101">
        <v>6.8179999999999996</v>
      </c>
      <c r="H8673" s="98">
        <v>0.18501000000000001</v>
      </c>
      <c r="I8673" s="20">
        <f t="shared" si="812"/>
        <v>1</v>
      </c>
      <c r="J8673" s="102">
        <f t="shared" si="813"/>
        <v>1.3804488119683192E-2</v>
      </c>
      <c r="K8673" s="102">
        <f t="shared" si="814"/>
        <v>7.4614821467397396E-2</v>
      </c>
      <c r="L8673" s="96">
        <f t="shared" si="815"/>
        <v>9.4118999999999994E-2</v>
      </c>
    </row>
    <row r="8674" spans="1:12" ht="13.95" customHeight="1" x14ac:dyDescent="0.3">
      <c r="A8674" s="94">
        <v>43555</v>
      </c>
      <c r="B8674" s="57" t="s">
        <v>276</v>
      </c>
      <c r="C8674" s="57" t="s">
        <v>122</v>
      </c>
      <c r="D8674" s="19" t="str">
        <f t="shared" si="810"/>
        <v>Commodities</v>
      </c>
      <c r="E8674" s="19" t="str">
        <f t="shared" si="811"/>
        <v>Commodities</v>
      </c>
      <c r="F8674" s="100">
        <v>0.102044</v>
      </c>
      <c r="G8674" s="101">
        <v>7.1970000000000001</v>
      </c>
      <c r="H8674" s="98">
        <v>0.18826999999999999</v>
      </c>
      <c r="I8674" s="20">
        <f t="shared" si="812"/>
        <v>1</v>
      </c>
      <c r="J8674" s="102">
        <f t="shared" si="813"/>
        <v>1.4178685563429206E-2</v>
      </c>
      <c r="K8674" s="102">
        <f t="shared" si="814"/>
        <v>7.5310381704090962E-2</v>
      </c>
      <c r="L8674" s="96">
        <f t="shared" si="815"/>
        <v>0.102044</v>
      </c>
    </row>
    <row r="8675" spans="1:12" ht="13.95" customHeight="1" x14ac:dyDescent="0.3">
      <c r="A8675" s="94">
        <v>43585</v>
      </c>
      <c r="B8675" s="57" t="s">
        <v>276</v>
      </c>
      <c r="C8675" s="57" t="s">
        <v>122</v>
      </c>
      <c r="D8675" s="19" t="str">
        <f t="shared" si="810"/>
        <v>Commodities</v>
      </c>
      <c r="E8675" s="19" t="str">
        <f t="shared" si="811"/>
        <v>Commodities</v>
      </c>
      <c r="F8675" s="100">
        <v>9.9675999999999987E-2</v>
      </c>
      <c r="G8675" s="101">
        <v>6.931</v>
      </c>
      <c r="H8675" s="98">
        <v>0.18536</v>
      </c>
      <c r="I8675" s="20">
        <f t="shared" si="812"/>
        <v>1</v>
      </c>
      <c r="J8675" s="102">
        <f t="shared" si="813"/>
        <v>1.4381185976049629E-2</v>
      </c>
      <c r="K8675" s="102">
        <f t="shared" si="814"/>
        <v>7.7585163875969088E-2</v>
      </c>
      <c r="L8675" s="96">
        <f t="shared" si="815"/>
        <v>9.9675999999999987E-2</v>
      </c>
    </row>
    <row r="8676" spans="1:12" ht="13.95" customHeight="1" x14ac:dyDescent="0.3">
      <c r="A8676" s="94">
        <v>43616</v>
      </c>
      <c r="B8676" s="57" t="s">
        <v>276</v>
      </c>
      <c r="C8676" s="57" t="s">
        <v>122</v>
      </c>
      <c r="D8676" s="19" t="str">
        <f t="shared" si="810"/>
        <v>Commodities</v>
      </c>
      <c r="E8676" s="19" t="str">
        <f t="shared" si="811"/>
        <v>Commodities</v>
      </c>
      <c r="F8676" s="100">
        <v>9.6034000000000008E-2</v>
      </c>
      <c r="G8676" s="101">
        <v>6.8650000000000002</v>
      </c>
      <c r="H8676" s="98">
        <v>0.15567</v>
      </c>
      <c r="I8676" s="20">
        <f t="shared" si="812"/>
        <v>1</v>
      </c>
      <c r="J8676" s="102">
        <f t="shared" si="813"/>
        <v>1.3988929351784415E-2</v>
      </c>
      <c r="K8676" s="102">
        <f t="shared" si="814"/>
        <v>8.9862718261607341E-2</v>
      </c>
      <c r="L8676" s="96">
        <f t="shared" si="815"/>
        <v>9.6034000000000008E-2</v>
      </c>
    </row>
    <row r="8677" spans="1:12" ht="13.95" customHeight="1" x14ac:dyDescent="0.3">
      <c r="A8677" s="94">
        <v>43646</v>
      </c>
      <c r="B8677" s="57" t="s">
        <v>276</v>
      </c>
      <c r="C8677" s="57" t="s">
        <v>122</v>
      </c>
      <c r="D8677" s="19" t="str">
        <f t="shared" si="810"/>
        <v>Commodities</v>
      </c>
      <c r="E8677" s="19" t="str">
        <f t="shared" si="811"/>
        <v>Commodities</v>
      </c>
      <c r="F8677" s="100">
        <v>9.7723999999999991E-2</v>
      </c>
      <c r="G8677" s="101">
        <v>7.4089999999999998</v>
      </c>
      <c r="H8677" s="98">
        <v>0.16502</v>
      </c>
      <c r="I8677" s="20">
        <f t="shared" si="812"/>
        <v>1</v>
      </c>
      <c r="J8677" s="102">
        <f t="shared" si="813"/>
        <v>1.318990417060332E-2</v>
      </c>
      <c r="K8677" s="102">
        <f t="shared" si="814"/>
        <v>7.9929124776410856E-2</v>
      </c>
      <c r="L8677" s="96">
        <f t="shared" si="815"/>
        <v>9.7723999999999991E-2</v>
      </c>
    </row>
    <row r="8678" spans="1:12" ht="13.95" customHeight="1" x14ac:dyDescent="0.3">
      <c r="A8678" s="94">
        <v>43677</v>
      </c>
      <c r="B8678" s="57" t="s">
        <v>276</v>
      </c>
      <c r="C8678" s="57" t="s">
        <v>122</v>
      </c>
      <c r="D8678" s="19" t="str">
        <f t="shared" si="810"/>
        <v>Commodities</v>
      </c>
      <c r="E8678" s="19" t="str">
        <f t="shared" si="811"/>
        <v>Commodities</v>
      </c>
      <c r="F8678" s="100">
        <v>9.276899999999999E-2</v>
      </c>
      <c r="G8678" s="101">
        <v>6.86</v>
      </c>
      <c r="H8678" s="98">
        <v>0.19172</v>
      </c>
      <c r="I8678" s="20">
        <f t="shared" si="812"/>
        <v>1</v>
      </c>
      <c r="J8678" s="102">
        <f t="shared" si="813"/>
        <v>1.3523177842565596E-2</v>
      </c>
      <c r="K8678" s="102">
        <f t="shared" si="814"/>
        <v>7.0536083051145407E-2</v>
      </c>
      <c r="L8678" s="96">
        <f t="shared" si="815"/>
        <v>9.276899999999999E-2</v>
      </c>
    </row>
    <row r="8679" spans="1:12" ht="13.95" customHeight="1" x14ac:dyDescent="0.3">
      <c r="A8679" s="94">
        <v>43708</v>
      </c>
      <c r="B8679" s="57" t="s">
        <v>276</v>
      </c>
      <c r="C8679" s="57" t="s">
        <v>122</v>
      </c>
      <c r="D8679" s="19" t="str">
        <f t="shared" si="810"/>
        <v>Commodities</v>
      </c>
      <c r="E8679" s="19" t="str">
        <f t="shared" si="811"/>
        <v>Commodities</v>
      </c>
      <c r="F8679" s="100">
        <v>8.2043999999999992E-2</v>
      </c>
      <c r="G8679" s="101">
        <v>6.3840000000000003</v>
      </c>
      <c r="H8679" s="98">
        <v>0.16983000000000001</v>
      </c>
      <c r="I8679" s="20">
        <f t="shared" si="812"/>
        <v>1</v>
      </c>
      <c r="J8679" s="102">
        <f t="shared" si="813"/>
        <v>1.2851503759398494E-2</v>
      </c>
      <c r="K8679" s="102">
        <f t="shared" si="814"/>
        <v>7.5672753691329531E-2</v>
      </c>
      <c r="L8679" s="96">
        <f t="shared" si="815"/>
        <v>8.2043999999999992E-2</v>
      </c>
    </row>
    <row r="8680" spans="1:12" ht="13.95" customHeight="1" x14ac:dyDescent="0.3">
      <c r="A8680" s="94">
        <v>43738</v>
      </c>
      <c r="B8680" s="57" t="s">
        <v>276</v>
      </c>
      <c r="C8680" s="57" t="s">
        <v>122</v>
      </c>
      <c r="D8680" s="19" t="str">
        <f t="shared" si="810"/>
        <v>Commodities</v>
      </c>
      <c r="E8680" s="19" t="str">
        <f t="shared" si="811"/>
        <v>Commodities</v>
      </c>
      <c r="F8680" s="100">
        <v>8.3070000000000005E-2</v>
      </c>
      <c r="G8680" s="101">
        <v>6.5839999999999996</v>
      </c>
      <c r="H8680" s="98">
        <v>0.16678999999999999</v>
      </c>
      <c r="I8680" s="20">
        <f t="shared" si="812"/>
        <v>1</v>
      </c>
      <c r="J8680" s="102">
        <f t="shared" si="813"/>
        <v>1.2616950182260027E-2</v>
      </c>
      <c r="K8680" s="102">
        <f t="shared" si="814"/>
        <v>7.5645723258348979E-2</v>
      </c>
      <c r="L8680" s="96">
        <f t="shared" si="815"/>
        <v>8.3070000000000005E-2</v>
      </c>
    </row>
    <row r="8681" spans="1:12" ht="13.95" customHeight="1" x14ac:dyDescent="0.3">
      <c r="A8681" s="94">
        <v>43769</v>
      </c>
      <c r="B8681" s="57" t="s">
        <v>276</v>
      </c>
      <c r="C8681" s="57" t="s">
        <v>122</v>
      </c>
      <c r="D8681" s="19" t="str">
        <f t="shared" si="810"/>
        <v>Commodities</v>
      </c>
      <c r="E8681" s="19" t="str">
        <f t="shared" si="811"/>
        <v>Commodities</v>
      </c>
      <c r="F8681" s="100">
        <v>8.0397999999999997E-2</v>
      </c>
      <c r="G8681" s="101">
        <v>6.9260000000000002</v>
      </c>
      <c r="H8681" s="98">
        <v>0.17293</v>
      </c>
      <c r="I8681" s="20">
        <f t="shared" si="812"/>
        <v>1</v>
      </c>
      <c r="J8681" s="102">
        <f t="shared" si="813"/>
        <v>1.1608143228414669E-2</v>
      </c>
      <c r="K8681" s="102">
        <f t="shared" si="814"/>
        <v>6.7126254718178846E-2</v>
      </c>
      <c r="L8681" s="96">
        <f t="shared" si="815"/>
        <v>8.0397999999999997E-2</v>
      </c>
    </row>
    <row r="8682" spans="1:12" ht="13.95" customHeight="1" x14ac:dyDescent="0.3">
      <c r="A8682" s="94">
        <v>43799</v>
      </c>
      <c r="B8682" s="57" t="s">
        <v>276</v>
      </c>
      <c r="C8682" s="57" t="s">
        <v>122</v>
      </c>
      <c r="D8682" s="19" t="str">
        <f t="shared" si="810"/>
        <v>Commodities</v>
      </c>
      <c r="E8682" s="19" t="str">
        <f t="shared" si="811"/>
        <v>Commodities</v>
      </c>
      <c r="F8682" s="100">
        <v>8.4136000000000002E-2</v>
      </c>
      <c r="G8682" s="101">
        <v>7.0739999999999998</v>
      </c>
      <c r="H8682" s="98">
        <v>0.17288999999999999</v>
      </c>
      <c r="I8682" s="20">
        <f t="shared" si="812"/>
        <v>1</v>
      </c>
      <c r="J8682" s="102">
        <f t="shared" si="813"/>
        <v>1.1893695221939497E-2</v>
      </c>
      <c r="K8682" s="102">
        <f t="shared" si="814"/>
        <v>6.8793424847819418E-2</v>
      </c>
      <c r="L8682" s="96">
        <f t="shared" si="815"/>
        <v>8.4136000000000002E-2</v>
      </c>
    </row>
    <row r="8683" spans="1:12" ht="13.95" customHeight="1" x14ac:dyDescent="0.3">
      <c r="A8683" s="94">
        <v>43830</v>
      </c>
      <c r="B8683" s="57" t="s">
        <v>276</v>
      </c>
      <c r="C8683" s="57" t="s">
        <v>122</v>
      </c>
      <c r="D8683" s="19" t="str">
        <f t="shared" si="810"/>
        <v>Commodities</v>
      </c>
      <c r="E8683" s="19" t="str">
        <f t="shared" si="811"/>
        <v>Commodities</v>
      </c>
      <c r="F8683" s="100">
        <v>8.4528999999999993E-2</v>
      </c>
      <c r="G8683" s="101">
        <v>7.38</v>
      </c>
      <c r="H8683" s="98">
        <v>0.18132000000000001</v>
      </c>
      <c r="I8683" s="20">
        <f t="shared" si="812"/>
        <v>1</v>
      </c>
      <c r="J8683" s="102">
        <f t="shared" si="813"/>
        <v>1.1453794037940378E-2</v>
      </c>
      <c r="K8683" s="102">
        <f t="shared" si="814"/>
        <v>6.3168950132033844E-2</v>
      </c>
      <c r="L8683" s="96">
        <f t="shared" si="815"/>
        <v>8.4528999999999993E-2</v>
      </c>
    </row>
    <row r="8684" spans="1:12" ht="13.95" customHeight="1" x14ac:dyDescent="0.3">
      <c r="A8684" s="94">
        <v>43861</v>
      </c>
      <c r="B8684" s="57" t="s">
        <v>276</v>
      </c>
      <c r="C8684" s="57" t="s">
        <v>122</v>
      </c>
      <c r="D8684" s="19" t="str">
        <f t="shared" si="810"/>
        <v>Commodities</v>
      </c>
      <c r="E8684" s="19" t="str">
        <f t="shared" si="811"/>
        <v>Commodities</v>
      </c>
      <c r="F8684" s="100">
        <v>7.9027E-2</v>
      </c>
      <c r="G8684" s="101">
        <v>6.8650000000000002</v>
      </c>
      <c r="H8684" s="98">
        <v>0.17893999999999999</v>
      </c>
      <c r="I8684" s="20">
        <f t="shared" si="812"/>
        <v>1</v>
      </c>
      <c r="J8684" s="102">
        <f t="shared" si="813"/>
        <v>1.1511580480699198E-2</v>
      </c>
      <c r="K8684" s="102">
        <f t="shared" si="814"/>
        <v>6.4332069300878494E-2</v>
      </c>
      <c r="L8684" s="96">
        <f t="shared" si="815"/>
        <v>7.9027E-2</v>
      </c>
    </row>
    <row r="8685" spans="1:12" ht="13.95" customHeight="1" x14ac:dyDescent="0.3">
      <c r="A8685" s="94">
        <v>43890</v>
      </c>
      <c r="B8685" s="57" t="s">
        <v>276</v>
      </c>
      <c r="C8685" s="57" t="s">
        <v>122</v>
      </c>
      <c r="D8685" s="19" t="str">
        <f t="shared" si="810"/>
        <v>Commodities</v>
      </c>
      <c r="E8685" s="19" t="str">
        <f t="shared" si="811"/>
        <v>Commodities</v>
      </c>
      <c r="F8685" s="100">
        <v>7.6260999999999995E-2</v>
      </c>
      <c r="G8685" s="101">
        <v>6.3490000000000002</v>
      </c>
      <c r="H8685" s="98">
        <v>0.17963999999999999</v>
      </c>
      <c r="I8685" s="20">
        <f t="shared" si="812"/>
        <v>1</v>
      </c>
      <c r="J8685" s="102">
        <f t="shared" si="813"/>
        <v>1.2011497873680893E-2</v>
      </c>
      <c r="K8685" s="102">
        <f t="shared" si="814"/>
        <v>6.6864272287246118E-2</v>
      </c>
      <c r="L8685" s="96">
        <f t="shared" si="815"/>
        <v>7.6260999999999995E-2</v>
      </c>
    </row>
    <row r="8686" spans="1:12" ht="13.95" customHeight="1" x14ac:dyDescent="0.3">
      <c r="A8686" s="94">
        <v>43921</v>
      </c>
      <c r="B8686" s="57" t="s">
        <v>276</v>
      </c>
      <c r="C8686" s="57" t="s">
        <v>122</v>
      </c>
      <c r="D8686" s="19" t="str">
        <f t="shared" si="810"/>
        <v>Commodities</v>
      </c>
      <c r="E8686" s="19" t="str">
        <f t="shared" si="811"/>
        <v>Commodities</v>
      </c>
      <c r="F8686" s="100">
        <v>0.106373</v>
      </c>
      <c r="G8686" s="101">
        <v>5.93</v>
      </c>
      <c r="H8686" s="98">
        <v>0.16408</v>
      </c>
      <c r="I8686" s="20">
        <f t="shared" si="812"/>
        <v>1</v>
      </c>
      <c r="J8686" s="102">
        <f t="shared" si="813"/>
        <v>1.7938111298482294E-2</v>
      </c>
      <c r="K8686" s="102">
        <f t="shared" si="814"/>
        <v>0.10932539796734699</v>
      </c>
      <c r="L8686" s="96">
        <f t="shared" si="815"/>
        <v>0.106373</v>
      </c>
    </row>
    <row r="8687" spans="1:12" ht="13.95" customHeight="1" x14ac:dyDescent="0.3">
      <c r="A8687" s="94">
        <v>43951</v>
      </c>
      <c r="B8687" s="57" t="s">
        <v>276</v>
      </c>
      <c r="C8687" s="57" t="s">
        <v>122</v>
      </c>
      <c r="D8687" s="19" t="str">
        <f t="shared" si="810"/>
        <v>Commodities</v>
      </c>
      <c r="E8687" s="19" t="str">
        <f t="shared" si="811"/>
        <v>Commodities</v>
      </c>
      <c r="F8687" s="100">
        <v>0.101549</v>
      </c>
      <c r="G8687" s="101">
        <v>6.1609999999999996</v>
      </c>
      <c r="H8687" s="98">
        <v>0.15098</v>
      </c>
      <c r="I8687" s="20">
        <f t="shared" si="812"/>
        <v>1</v>
      </c>
      <c r="J8687" s="102">
        <f t="shared" si="813"/>
        <v>1.648255153384191E-2</v>
      </c>
      <c r="K8687" s="102">
        <f t="shared" si="814"/>
        <v>0.10917043008240766</v>
      </c>
      <c r="L8687" s="96">
        <f t="shared" si="815"/>
        <v>0.101549</v>
      </c>
    </row>
    <row r="8688" spans="1:12" ht="13.95" customHeight="1" x14ac:dyDescent="0.3">
      <c r="A8688" s="94">
        <v>43982</v>
      </c>
      <c r="B8688" s="57" t="s">
        <v>276</v>
      </c>
      <c r="C8688" s="57" t="s">
        <v>122</v>
      </c>
      <c r="D8688" s="19" t="str">
        <f t="shared" si="810"/>
        <v>Commodities</v>
      </c>
      <c r="E8688" s="19" t="str">
        <f t="shared" si="811"/>
        <v>Commodities</v>
      </c>
      <c r="F8688" s="100">
        <v>0.110497</v>
      </c>
      <c r="G8688" s="101">
        <v>7.2210000000000001</v>
      </c>
      <c r="H8688" s="98">
        <v>0.16602</v>
      </c>
      <c r="I8688" s="20">
        <f t="shared" si="812"/>
        <v>1</v>
      </c>
      <c r="J8688" s="102">
        <f t="shared" si="813"/>
        <v>1.5302174214097771E-2</v>
      </c>
      <c r="K8688" s="102">
        <f t="shared" si="814"/>
        <v>9.2170667474387249E-2</v>
      </c>
      <c r="L8688" s="96">
        <f t="shared" si="815"/>
        <v>0.110497</v>
      </c>
    </row>
    <row r="8689" spans="1:12" ht="13.95" customHeight="1" x14ac:dyDescent="0.3">
      <c r="A8689" s="94">
        <v>44012</v>
      </c>
      <c r="B8689" s="57" t="s">
        <v>276</v>
      </c>
      <c r="C8689" s="57" t="s">
        <v>122</v>
      </c>
      <c r="D8689" s="19" t="str">
        <f t="shared" si="810"/>
        <v>Commodities</v>
      </c>
      <c r="E8689" s="19" t="str">
        <f t="shared" si="811"/>
        <v>Commodities</v>
      </c>
      <c r="F8689" s="100">
        <v>0.107002</v>
      </c>
      <c r="G8689" s="101">
        <v>7.0739999999999998</v>
      </c>
      <c r="H8689" s="98">
        <v>0.18808</v>
      </c>
      <c r="I8689" s="20">
        <f t="shared" si="812"/>
        <v>1</v>
      </c>
      <c r="J8689" s="102">
        <f t="shared" si="813"/>
        <v>1.5126095561210065E-2</v>
      </c>
      <c r="K8689" s="102">
        <f t="shared" si="814"/>
        <v>8.0423732248033106E-2</v>
      </c>
      <c r="L8689" s="96">
        <f t="shared" si="815"/>
        <v>0.107002</v>
      </c>
    </row>
    <row r="8690" spans="1:12" ht="13.95" customHeight="1" x14ac:dyDescent="0.3">
      <c r="A8690" s="94">
        <v>44043</v>
      </c>
      <c r="B8690" s="57" t="s">
        <v>276</v>
      </c>
      <c r="C8690" s="57" t="s">
        <v>122</v>
      </c>
      <c r="D8690" s="19" t="str">
        <f t="shared" si="810"/>
        <v>Commodities</v>
      </c>
      <c r="E8690" s="19" t="str">
        <f t="shared" si="811"/>
        <v>Commodities</v>
      </c>
      <c r="F8690" s="100">
        <v>0.10682999999999999</v>
      </c>
      <c r="G8690" s="101">
        <v>7.2140000000000004</v>
      </c>
      <c r="H8690" s="98">
        <v>0.19844999999999999</v>
      </c>
      <c r="I8690" s="20">
        <f t="shared" si="812"/>
        <v>1</v>
      </c>
      <c r="J8690" s="102">
        <f t="shared" si="813"/>
        <v>1.4808705295259217E-2</v>
      </c>
      <c r="K8690" s="102">
        <f t="shared" si="814"/>
        <v>7.4621845781099608E-2</v>
      </c>
      <c r="L8690" s="96">
        <f t="shared" si="815"/>
        <v>0.10682999999999999</v>
      </c>
    </row>
    <row r="8691" spans="1:12" ht="13.95" customHeight="1" x14ac:dyDescent="0.3">
      <c r="A8691" s="94">
        <v>44074</v>
      </c>
      <c r="B8691" s="57" t="s">
        <v>276</v>
      </c>
      <c r="C8691" s="57" t="s">
        <v>122</v>
      </c>
      <c r="D8691" s="19" t="str">
        <f t="shared" si="810"/>
        <v>Commodities</v>
      </c>
      <c r="E8691" s="19" t="str">
        <f t="shared" si="811"/>
        <v>Commodities</v>
      </c>
      <c r="F8691" s="100">
        <v>0.108907</v>
      </c>
      <c r="G8691" s="101">
        <v>6.3819999999999997</v>
      </c>
      <c r="H8691" s="98">
        <v>0.21404999999999999</v>
      </c>
      <c r="I8691" s="20">
        <f t="shared" si="812"/>
        <v>1</v>
      </c>
      <c r="J8691" s="102">
        <f t="shared" si="813"/>
        <v>1.7064713256032593E-2</v>
      </c>
      <c r="K8691" s="102">
        <f t="shared" si="814"/>
        <v>7.9723023854391936E-2</v>
      </c>
      <c r="L8691" s="96">
        <f t="shared" si="815"/>
        <v>0.108907</v>
      </c>
    </row>
    <row r="8692" spans="1:12" ht="13.95" customHeight="1" x14ac:dyDescent="0.3">
      <c r="A8692" s="94">
        <v>44104</v>
      </c>
      <c r="B8692" s="57" t="s">
        <v>276</v>
      </c>
      <c r="C8692" s="57" t="s">
        <v>122</v>
      </c>
      <c r="D8692" s="19" t="str">
        <f t="shared" si="810"/>
        <v>Commodities</v>
      </c>
      <c r="E8692" s="19" t="str">
        <f t="shared" si="811"/>
        <v>Commodities</v>
      </c>
      <c r="F8692" s="100">
        <v>0.10996</v>
      </c>
      <c r="G8692" s="101">
        <v>5.5620000000000003</v>
      </c>
      <c r="H8692" s="98">
        <v>0.24274000000000001</v>
      </c>
      <c r="I8692" s="20">
        <f t="shared" si="812"/>
        <v>1</v>
      </c>
      <c r="J8692" s="102">
        <f t="shared" si="813"/>
        <v>1.9769866954332974E-2</v>
      </c>
      <c r="K8692" s="102">
        <f t="shared" si="814"/>
        <v>8.1444619569634072E-2</v>
      </c>
      <c r="L8692" s="96">
        <f t="shared" si="815"/>
        <v>0.10996</v>
      </c>
    </row>
    <row r="8693" spans="1:12" ht="13.95" customHeight="1" x14ac:dyDescent="0.3">
      <c r="A8693" s="94">
        <v>44135</v>
      </c>
      <c r="B8693" s="57" t="s">
        <v>276</v>
      </c>
      <c r="C8693" s="57" t="s">
        <v>122</v>
      </c>
      <c r="D8693" s="19" t="str">
        <f t="shared" si="810"/>
        <v>Commodities</v>
      </c>
      <c r="E8693" s="19" t="str">
        <f t="shared" si="811"/>
        <v>Commodities</v>
      </c>
      <c r="F8693" s="100">
        <v>0.113104</v>
      </c>
      <c r="G8693" s="101">
        <v>4.99</v>
      </c>
      <c r="H8693" s="98">
        <v>0.26408999999999999</v>
      </c>
      <c r="I8693" s="20">
        <f t="shared" si="812"/>
        <v>1</v>
      </c>
      <c r="J8693" s="102">
        <f t="shared" si="813"/>
        <v>2.2666132264529057E-2</v>
      </c>
      <c r="K8693" s="102">
        <f t="shared" si="814"/>
        <v>8.5827302300462177E-2</v>
      </c>
      <c r="L8693" s="96">
        <f t="shared" si="815"/>
        <v>0.113104</v>
      </c>
    </row>
    <row r="8694" spans="1:12" ht="13.95" customHeight="1" x14ac:dyDescent="0.3">
      <c r="A8694" s="94">
        <v>44165</v>
      </c>
      <c r="B8694" s="57" t="s">
        <v>276</v>
      </c>
      <c r="C8694" s="57" t="s">
        <v>122</v>
      </c>
      <c r="D8694" s="19" t="str">
        <f t="shared" si="810"/>
        <v>Commodities</v>
      </c>
      <c r="E8694" s="19" t="str">
        <f t="shared" si="811"/>
        <v>Commodities</v>
      </c>
      <c r="F8694" s="100">
        <v>0.125828</v>
      </c>
      <c r="G8694" s="101">
        <v>6.0380000000000003</v>
      </c>
      <c r="H8694" s="98">
        <v>0.27349000000000001</v>
      </c>
      <c r="I8694" s="20">
        <f t="shared" si="812"/>
        <v>1</v>
      </c>
      <c r="J8694" s="102">
        <f t="shared" si="813"/>
        <v>2.0839350778403442E-2</v>
      </c>
      <c r="K8694" s="102">
        <f t="shared" si="814"/>
        <v>7.6197852858983658E-2</v>
      </c>
      <c r="L8694" s="96">
        <f t="shared" si="815"/>
        <v>0.125828</v>
      </c>
    </row>
    <row r="8695" spans="1:12" ht="13.95" customHeight="1" x14ac:dyDescent="0.3">
      <c r="A8695" s="94">
        <v>44196</v>
      </c>
      <c r="B8695" s="57" t="s">
        <v>276</v>
      </c>
      <c r="C8695" s="57" t="s">
        <v>122</v>
      </c>
      <c r="D8695" s="19" t="str">
        <f t="shared" si="810"/>
        <v>Commodities</v>
      </c>
      <c r="E8695" s="19" t="str">
        <f t="shared" si="811"/>
        <v>Commodities</v>
      </c>
      <c r="F8695" s="100">
        <v>0.12848599999999999</v>
      </c>
      <c r="G8695" s="101">
        <v>6.1689999999999996</v>
      </c>
      <c r="H8695" s="98">
        <v>0.29044999999999999</v>
      </c>
      <c r="I8695" s="20">
        <f t="shared" si="812"/>
        <v>1</v>
      </c>
      <c r="J8695" s="102">
        <f t="shared" si="813"/>
        <v>2.0827686821202788E-2</v>
      </c>
      <c r="K8695" s="102">
        <f t="shared" si="814"/>
        <v>7.1708338169057625E-2</v>
      </c>
      <c r="L8695" s="96">
        <f t="shared" si="815"/>
        <v>0.12848599999999999</v>
      </c>
    </row>
    <row r="8696" spans="1:12" ht="13.95" customHeight="1" x14ac:dyDescent="0.3">
      <c r="A8696" s="94">
        <v>44227</v>
      </c>
      <c r="B8696" s="57" t="s">
        <v>276</v>
      </c>
      <c r="C8696" s="57" t="s">
        <v>122</v>
      </c>
      <c r="D8696" s="19" t="str">
        <f t="shared" si="810"/>
        <v>Commodities</v>
      </c>
      <c r="E8696" s="19" t="str">
        <f t="shared" si="811"/>
        <v>Commodities</v>
      </c>
      <c r="F8696" s="100">
        <v>0.11792999999999999</v>
      </c>
      <c r="G8696" s="101">
        <v>5.4749999999999996</v>
      </c>
      <c r="H8696" s="98">
        <v>0.35591</v>
      </c>
      <c r="I8696" s="20">
        <f t="shared" si="812"/>
        <v>1</v>
      </c>
      <c r="J8696" s="102">
        <f t="shared" si="813"/>
        <v>2.153972602739726E-2</v>
      </c>
      <c r="K8696" s="102">
        <f t="shared" si="814"/>
        <v>6.0520148429089544E-2</v>
      </c>
      <c r="L8696" s="96">
        <f t="shared" si="815"/>
        <v>0.11792999999999999</v>
      </c>
    </row>
    <row r="8697" spans="1:12" ht="13.95" customHeight="1" x14ac:dyDescent="0.3">
      <c r="A8697" s="94">
        <v>44255</v>
      </c>
      <c r="B8697" s="57" t="s">
        <v>276</v>
      </c>
      <c r="C8697" s="57" t="s">
        <v>122</v>
      </c>
      <c r="D8697" s="19" t="str">
        <f t="shared" si="810"/>
        <v>Commodities</v>
      </c>
      <c r="E8697" s="19" t="str">
        <f t="shared" si="811"/>
        <v>Commodities</v>
      </c>
      <c r="F8697" s="100">
        <v>0.13239999999999999</v>
      </c>
      <c r="G8697" s="101">
        <v>5.2</v>
      </c>
      <c r="H8697" s="98">
        <v>0.37948999999999999</v>
      </c>
      <c r="I8697" s="20">
        <f t="shared" si="812"/>
        <v>1</v>
      </c>
      <c r="J8697" s="102">
        <f t="shared" si="813"/>
        <v>2.5461538461538459E-2</v>
      </c>
      <c r="K8697" s="102">
        <f t="shared" si="814"/>
        <v>6.7094095922260039E-2</v>
      </c>
      <c r="L8697" s="96">
        <f t="shared" si="815"/>
        <v>0.13239999999999999</v>
      </c>
    </row>
    <row r="8698" spans="1:12" ht="13.95" customHeight="1" x14ac:dyDescent="0.3">
      <c r="A8698" s="94">
        <v>44286</v>
      </c>
      <c r="B8698" s="57" t="s">
        <v>276</v>
      </c>
      <c r="C8698" s="57" t="s">
        <v>122</v>
      </c>
      <c r="D8698" s="19" t="str">
        <f t="shared" si="810"/>
        <v>Commodities</v>
      </c>
      <c r="E8698" s="19" t="str">
        <f t="shared" si="811"/>
        <v>Commodities</v>
      </c>
      <c r="F8698" s="100">
        <v>0.13038</v>
      </c>
      <c r="G8698" s="101">
        <v>4.7949999999999999</v>
      </c>
      <c r="H8698" s="98">
        <v>0.44178000000000001</v>
      </c>
      <c r="I8698" s="20">
        <f t="shared" si="812"/>
        <v>1</v>
      </c>
      <c r="J8698" s="102">
        <f t="shared" si="813"/>
        <v>2.719082377476538E-2</v>
      </c>
      <c r="K8698" s="102">
        <f t="shared" si="814"/>
        <v>6.1548335766140112E-2</v>
      </c>
      <c r="L8698" s="96">
        <f t="shared" si="815"/>
        <v>0.13038</v>
      </c>
    </row>
    <row r="8699" spans="1:12" ht="13.95" customHeight="1" x14ac:dyDescent="0.3">
      <c r="A8699" s="94">
        <v>44316</v>
      </c>
      <c r="B8699" s="57" t="s">
        <v>276</v>
      </c>
      <c r="C8699" s="57" t="s">
        <v>122</v>
      </c>
      <c r="D8699" s="19" t="str">
        <f t="shared" si="810"/>
        <v>Commodities</v>
      </c>
      <c r="E8699" s="19" t="str">
        <f t="shared" si="811"/>
        <v>Commodities</v>
      </c>
      <c r="F8699" s="100">
        <v>0.1244</v>
      </c>
      <c r="G8699" s="101">
        <v>4.8490000000000002</v>
      </c>
      <c r="H8699" s="98">
        <v>0.46816999999999998</v>
      </c>
      <c r="I8699" s="20">
        <f t="shared" si="812"/>
        <v>1</v>
      </c>
      <c r="J8699" s="102">
        <f t="shared" si="813"/>
        <v>2.5654774180243346E-2</v>
      </c>
      <c r="K8699" s="102">
        <f t="shared" si="814"/>
        <v>5.4797988295369943E-2</v>
      </c>
      <c r="L8699" s="96">
        <f t="shared" si="815"/>
        <v>0.1244</v>
      </c>
    </row>
    <row r="8700" spans="1:12" ht="13.95" customHeight="1" x14ac:dyDescent="0.3">
      <c r="A8700" s="94">
        <v>44347</v>
      </c>
      <c r="B8700" s="57" t="s">
        <v>276</v>
      </c>
      <c r="C8700" s="57" t="s">
        <v>122</v>
      </c>
      <c r="D8700" s="19" t="str">
        <f t="shared" si="810"/>
        <v>Commodities</v>
      </c>
      <c r="E8700" s="19" t="str">
        <f t="shared" si="811"/>
        <v>Commodities</v>
      </c>
      <c r="F8700" s="100">
        <v>0.12335</v>
      </c>
      <c r="G8700" s="101">
        <v>5.101</v>
      </c>
      <c r="H8700" s="98">
        <v>0.48086000000000001</v>
      </c>
      <c r="I8700" s="20">
        <f t="shared" si="812"/>
        <v>1</v>
      </c>
      <c r="J8700" s="102">
        <f t="shared" si="813"/>
        <v>2.4181533032738678E-2</v>
      </c>
      <c r="K8700" s="102">
        <f t="shared" si="814"/>
        <v>5.0288094315889612E-2</v>
      </c>
      <c r="L8700" s="96">
        <f t="shared" si="815"/>
        <v>0.12335</v>
      </c>
    </row>
    <row r="8701" spans="1:12" ht="13.95" customHeight="1" x14ac:dyDescent="0.3">
      <c r="A8701" s="94">
        <v>44377</v>
      </c>
      <c r="B8701" s="57" t="s">
        <v>276</v>
      </c>
      <c r="C8701" s="57" t="s">
        <v>122</v>
      </c>
      <c r="D8701" s="19" t="str">
        <f t="shared" si="810"/>
        <v>Commodities</v>
      </c>
      <c r="E8701" s="19" t="str">
        <f t="shared" si="811"/>
        <v>Commodities</v>
      </c>
      <c r="F8701" s="100">
        <v>0.12130000000000001</v>
      </c>
      <c r="G8701" s="101">
        <v>4.8600000000000003</v>
      </c>
      <c r="H8701" s="98">
        <v>0.48254999999999998</v>
      </c>
      <c r="I8701" s="20">
        <f t="shared" si="812"/>
        <v>1</v>
      </c>
      <c r="J8701" s="102">
        <f t="shared" si="813"/>
        <v>2.4958847736625513E-2</v>
      </c>
      <c r="K8701" s="102">
        <f t="shared" si="814"/>
        <v>5.1722821959642555E-2</v>
      </c>
      <c r="L8701" s="96">
        <f t="shared" si="815"/>
        <v>0.12130000000000001</v>
      </c>
    </row>
    <row r="8702" spans="1:12" ht="13.95" customHeight="1" x14ac:dyDescent="0.3">
      <c r="A8702" s="94">
        <v>44408</v>
      </c>
      <c r="B8702" s="57" t="s">
        <v>276</v>
      </c>
      <c r="C8702" s="57" t="s">
        <v>122</v>
      </c>
      <c r="D8702" s="19" t="str">
        <f t="shared" si="810"/>
        <v>Commodities</v>
      </c>
      <c r="E8702" s="19" t="str">
        <f t="shared" si="811"/>
        <v>Commodities</v>
      </c>
      <c r="F8702" s="100">
        <v>0.12109</v>
      </c>
      <c r="G8702" s="101">
        <v>4.4039999999999999</v>
      </c>
      <c r="H8702" s="98">
        <v>0.50320999999999994</v>
      </c>
      <c r="I8702" s="20">
        <f t="shared" si="812"/>
        <v>1</v>
      </c>
      <c r="J8702" s="102">
        <f t="shared" si="813"/>
        <v>2.7495458673932788E-2</v>
      </c>
      <c r="K8702" s="102">
        <f t="shared" si="814"/>
        <v>5.4640127727852768E-2</v>
      </c>
      <c r="L8702" s="96">
        <f t="shared" si="815"/>
        <v>0.12109</v>
      </c>
    </row>
    <row r="8703" spans="1:12" ht="13.95" customHeight="1" x14ac:dyDescent="0.3">
      <c r="A8703" s="94">
        <v>44439</v>
      </c>
      <c r="B8703" s="57" t="s">
        <v>276</v>
      </c>
      <c r="C8703" s="57" t="s">
        <v>122</v>
      </c>
      <c r="D8703" s="19" t="str">
        <f t="shared" si="810"/>
        <v>Commodities</v>
      </c>
      <c r="E8703" s="19" t="str">
        <f t="shared" si="811"/>
        <v>Commodities</v>
      </c>
      <c r="F8703" s="100">
        <v>0.11346000000000001</v>
      </c>
      <c r="G8703" s="101">
        <v>4.0339999999999998</v>
      </c>
      <c r="H8703" s="98">
        <v>0.47508</v>
      </c>
      <c r="I8703" s="20">
        <f t="shared" si="812"/>
        <v>1</v>
      </c>
      <c r="J8703" s="102">
        <f t="shared" si="813"/>
        <v>2.8125929598413486E-2</v>
      </c>
      <c r="K8703" s="102">
        <f t="shared" si="814"/>
        <v>5.920251241562155E-2</v>
      </c>
      <c r="L8703" s="96">
        <f t="shared" si="815"/>
        <v>0.11346000000000001</v>
      </c>
    </row>
    <row r="8704" spans="1:12" ht="13.95" customHeight="1" x14ac:dyDescent="0.3">
      <c r="A8704" s="94">
        <v>44469</v>
      </c>
      <c r="B8704" s="57" t="s">
        <v>276</v>
      </c>
      <c r="C8704" s="57" t="s">
        <v>122</v>
      </c>
      <c r="D8704" s="19" t="str">
        <f t="shared" si="810"/>
        <v>Commodities</v>
      </c>
      <c r="E8704" s="19" t="str">
        <f t="shared" si="811"/>
        <v>Commodities</v>
      </c>
      <c r="F8704" s="100">
        <v>0.11952</v>
      </c>
      <c r="G8704" s="101">
        <v>3.6059999999999999</v>
      </c>
      <c r="H8704" s="98">
        <v>0.39916000000000001</v>
      </c>
      <c r="I8704" s="20">
        <f t="shared" si="812"/>
        <v>1</v>
      </c>
      <c r="J8704" s="102">
        <f t="shared" si="813"/>
        <v>3.3144758735440934E-2</v>
      </c>
      <c r="K8704" s="102">
        <f t="shared" si="814"/>
        <v>8.3036273011927383E-2</v>
      </c>
      <c r="L8704" s="96">
        <f t="shared" si="815"/>
        <v>0.11952</v>
      </c>
    </row>
    <row r="8705" spans="1:12" ht="13.95" customHeight="1" x14ac:dyDescent="0.3">
      <c r="A8705" s="94">
        <v>44500</v>
      </c>
      <c r="B8705" s="57" t="s">
        <v>276</v>
      </c>
      <c r="C8705" s="57" t="s">
        <v>122</v>
      </c>
      <c r="D8705" s="19" t="str">
        <f t="shared" si="810"/>
        <v>Commodities</v>
      </c>
      <c r="E8705" s="19" t="str">
        <f t="shared" si="811"/>
        <v>Commodities</v>
      </c>
      <c r="F8705" s="100">
        <v>0.12173</v>
      </c>
      <c r="G8705" s="101">
        <v>3.9390000000000001</v>
      </c>
      <c r="H8705" s="98">
        <v>0.36612</v>
      </c>
      <c r="I8705" s="20">
        <f t="shared" si="812"/>
        <v>1</v>
      </c>
      <c r="J8705" s="102">
        <f t="shared" si="813"/>
        <v>3.0903782685960904E-2</v>
      </c>
      <c r="K8705" s="102">
        <f t="shared" si="814"/>
        <v>8.4408889669946752E-2</v>
      </c>
      <c r="L8705" s="96">
        <f t="shared" si="815"/>
        <v>0.12173</v>
      </c>
    </row>
    <row r="8706" spans="1:12" ht="13.95" customHeight="1" x14ac:dyDescent="0.3">
      <c r="A8706" s="94">
        <v>44530</v>
      </c>
      <c r="B8706" s="57" t="s">
        <v>276</v>
      </c>
      <c r="C8706" s="57" t="s">
        <v>122</v>
      </c>
      <c r="D8706" s="19" t="str">
        <f t="shared" si="810"/>
        <v>Commodities</v>
      </c>
      <c r="E8706" s="19" t="str">
        <f t="shared" si="811"/>
        <v>Commodities</v>
      </c>
      <c r="F8706" s="100">
        <v>0.12121</v>
      </c>
      <c r="G8706" s="101">
        <v>4.4279999999999999</v>
      </c>
      <c r="H8706" s="98">
        <v>0.34953000000000001</v>
      </c>
      <c r="I8706" s="20">
        <f t="shared" si="812"/>
        <v>1</v>
      </c>
      <c r="J8706" s="102">
        <f t="shared" si="813"/>
        <v>2.7373532068654019E-2</v>
      </c>
      <c r="K8706" s="102">
        <f t="shared" si="814"/>
        <v>7.8315257828094925E-2</v>
      </c>
      <c r="L8706" s="96">
        <f t="shared" si="815"/>
        <v>0.12121</v>
      </c>
    </row>
    <row r="8707" spans="1:12" ht="13.95" customHeight="1" x14ac:dyDescent="0.3">
      <c r="A8707" s="94">
        <v>44561</v>
      </c>
      <c r="B8707" s="57" t="s">
        <v>276</v>
      </c>
      <c r="C8707" s="57" t="s">
        <v>122</v>
      </c>
      <c r="D8707" s="19" t="str">
        <f t="shared" si="810"/>
        <v>Commodities</v>
      </c>
      <c r="E8707" s="19" t="str">
        <f t="shared" si="811"/>
        <v>Commodities</v>
      </c>
      <c r="F8707" s="100">
        <v>0.15013000000000001</v>
      </c>
      <c r="G8707" s="101">
        <v>5.2839999999999998</v>
      </c>
      <c r="H8707" s="98">
        <v>0.31857000000000002</v>
      </c>
      <c r="I8707" s="20">
        <f t="shared" si="812"/>
        <v>1</v>
      </c>
      <c r="J8707" s="102">
        <f t="shared" si="813"/>
        <v>2.8412187736563212E-2</v>
      </c>
      <c r="K8707" s="102">
        <f t="shared" si="814"/>
        <v>8.9186639471900087E-2</v>
      </c>
      <c r="L8707" s="96">
        <f t="shared" si="815"/>
        <v>0.15013000000000001</v>
      </c>
    </row>
    <row r="8708" spans="1:12" ht="13.95" customHeight="1" x14ac:dyDescent="0.3">
      <c r="A8708" s="94">
        <v>44592</v>
      </c>
      <c r="B8708" s="57" t="s">
        <v>276</v>
      </c>
      <c r="C8708" s="57" t="s">
        <v>122</v>
      </c>
      <c r="D8708" s="19" t="str">
        <f t="shared" si="810"/>
        <v>Commodities</v>
      </c>
      <c r="E8708" s="19" t="str">
        <f t="shared" si="811"/>
        <v>Commodities</v>
      </c>
      <c r="F8708" s="100">
        <v>0.1457</v>
      </c>
      <c r="G8708" s="101">
        <v>5.29</v>
      </c>
      <c r="H8708" s="98">
        <v>0.32600000000000001</v>
      </c>
      <c r="I8708" s="20">
        <f t="shared" si="812"/>
        <v>1</v>
      </c>
      <c r="J8708" s="102">
        <f t="shared" si="813"/>
        <v>2.7542533081285445E-2</v>
      </c>
      <c r="K8708" s="102">
        <f t="shared" si="814"/>
        <v>8.4486297795354118E-2</v>
      </c>
      <c r="L8708" s="96">
        <f t="shared" si="815"/>
        <v>0.1457</v>
      </c>
    </row>
    <row r="8709" spans="1:12" ht="13.95" customHeight="1" x14ac:dyDescent="0.3">
      <c r="A8709" s="94">
        <v>44620</v>
      </c>
      <c r="B8709" s="57" t="s">
        <v>276</v>
      </c>
      <c r="C8709" s="57" t="s">
        <v>122</v>
      </c>
      <c r="D8709" s="19" t="str">
        <f t="shared" ref="D8709:D8772" si="816">VLOOKUP(C8709,GicsMap,2,FALSE)</f>
        <v>Commodities</v>
      </c>
      <c r="E8709" s="19" t="str">
        <f t="shared" ref="E8709:E8772" si="817">IF(D8709="Cyclicals",IF(COUNTIF(GlobalList,B8709)&gt;0,"WEG &amp; Embraer","Cyclicals ex-WEG &amp; Embraer"),D8709)</f>
        <v>Commodities</v>
      </c>
      <c r="F8709" s="100">
        <v>0.16463</v>
      </c>
      <c r="G8709" s="101">
        <v>5.9260000000000002</v>
      </c>
      <c r="H8709" s="98">
        <v>0.34589999999999999</v>
      </c>
      <c r="I8709" s="20">
        <f t="shared" ref="I8709:I8772" si="818">IF(AND(ISNUMBER(G8709),ISNUMBER(H8709),G8709&gt;=PEmin,G8709&lt;=PEmax,H8709&gt;=ROEmin,H8709&lt;=ROEmax),1,0)</f>
        <v>1</v>
      </c>
      <c r="J8709" s="102">
        <f t="shared" ref="J8709:J8772" si="819">IF(I8709=1,F8709/G8709,0)</f>
        <v>2.7780965237934524E-2</v>
      </c>
      <c r="K8709" s="102">
        <f t="shared" ref="K8709:K8772" si="820">IF(I8709=1,J8709/H8709,0)</f>
        <v>8.0315019479429095E-2</v>
      </c>
      <c r="L8709" s="96">
        <f t="shared" ref="L8709:L8772" si="821">I8709*F8709</f>
        <v>0.16463</v>
      </c>
    </row>
    <row r="8710" spans="1:12" ht="13.95" customHeight="1" x14ac:dyDescent="0.3">
      <c r="A8710" s="94">
        <v>44651</v>
      </c>
      <c r="B8710" s="57" t="s">
        <v>276</v>
      </c>
      <c r="C8710" s="57" t="s">
        <v>122</v>
      </c>
      <c r="D8710" s="19" t="str">
        <f t="shared" si="816"/>
        <v>Commodities</v>
      </c>
      <c r="E8710" s="19" t="str">
        <f t="shared" si="817"/>
        <v>Commodities</v>
      </c>
      <c r="F8710" s="100">
        <v>0.16211999999999999</v>
      </c>
      <c r="G8710" s="101">
        <v>5.72</v>
      </c>
      <c r="H8710" s="98">
        <v>0.40386000000000011</v>
      </c>
      <c r="I8710" s="20">
        <f t="shared" si="818"/>
        <v>1</v>
      </c>
      <c r="J8710" s="102">
        <f t="shared" si="819"/>
        <v>2.834265734265734E-2</v>
      </c>
      <c r="K8710" s="102">
        <f t="shared" si="820"/>
        <v>7.0179412030548532E-2</v>
      </c>
      <c r="L8710" s="96">
        <f t="shared" si="821"/>
        <v>0.16211999999999999</v>
      </c>
    </row>
    <row r="8711" spans="1:12" ht="13.95" customHeight="1" x14ac:dyDescent="0.3">
      <c r="A8711" s="94">
        <v>44681</v>
      </c>
      <c r="B8711" s="57" t="s">
        <v>276</v>
      </c>
      <c r="C8711" s="57" t="s">
        <v>122</v>
      </c>
      <c r="D8711" s="19" t="str">
        <f t="shared" si="816"/>
        <v>Commodities</v>
      </c>
      <c r="E8711" s="19" t="str">
        <f t="shared" si="817"/>
        <v>Commodities</v>
      </c>
      <c r="F8711" s="100">
        <v>0.15583</v>
      </c>
      <c r="G8711" s="101">
        <v>4.593</v>
      </c>
      <c r="H8711" s="98">
        <v>0.43013000000000001</v>
      </c>
      <c r="I8711" s="20">
        <f t="shared" si="818"/>
        <v>1</v>
      </c>
      <c r="J8711" s="102">
        <f t="shared" si="819"/>
        <v>3.3927716089701722E-2</v>
      </c>
      <c r="K8711" s="102">
        <f t="shared" si="820"/>
        <v>7.8877818542537656E-2</v>
      </c>
      <c r="L8711" s="96">
        <f t="shared" si="821"/>
        <v>0.15583</v>
      </c>
    </row>
    <row r="8712" spans="1:12" ht="13.95" customHeight="1" x14ac:dyDescent="0.3">
      <c r="A8712" s="94">
        <v>44712</v>
      </c>
      <c r="B8712" s="57" t="s">
        <v>276</v>
      </c>
      <c r="C8712" s="57" t="s">
        <v>122</v>
      </c>
      <c r="D8712" s="19" t="str">
        <f t="shared" si="816"/>
        <v>Commodities</v>
      </c>
      <c r="E8712" s="19" t="str">
        <f t="shared" si="817"/>
        <v>Commodities</v>
      </c>
      <c r="F8712" s="100">
        <v>0.15873000000000001</v>
      </c>
      <c r="G8712" s="101">
        <v>4.8239999999999998</v>
      </c>
      <c r="H8712" s="98">
        <v>0.41435</v>
      </c>
      <c r="I8712" s="20">
        <f t="shared" si="818"/>
        <v>1</v>
      </c>
      <c r="J8712" s="102">
        <f t="shared" si="819"/>
        <v>3.2904228855721397E-2</v>
      </c>
      <c r="K8712" s="102">
        <f t="shared" si="820"/>
        <v>7.9411678184436826E-2</v>
      </c>
      <c r="L8712" s="96">
        <f t="shared" si="821"/>
        <v>0.15873000000000001</v>
      </c>
    </row>
    <row r="8713" spans="1:12" ht="13.95" customHeight="1" x14ac:dyDescent="0.3">
      <c r="A8713" s="94">
        <v>44742</v>
      </c>
      <c r="B8713" s="57" t="s">
        <v>276</v>
      </c>
      <c r="C8713" s="57" t="s">
        <v>122</v>
      </c>
      <c r="D8713" s="19" t="str">
        <f t="shared" si="816"/>
        <v>Commodities</v>
      </c>
      <c r="E8713" s="19" t="str">
        <f t="shared" si="817"/>
        <v>Commodities</v>
      </c>
      <c r="F8713" s="100">
        <v>0.15767999999999999</v>
      </c>
      <c r="G8713" s="101">
        <v>4.2409999999999997</v>
      </c>
      <c r="H8713" s="98">
        <v>0.39273999999999998</v>
      </c>
      <c r="I8713" s="20">
        <f t="shared" si="818"/>
        <v>1</v>
      </c>
      <c r="J8713" s="102">
        <f t="shared" si="819"/>
        <v>3.7179910398490924E-2</v>
      </c>
      <c r="K8713" s="102">
        <f t="shared" si="820"/>
        <v>9.4668000199854677E-2</v>
      </c>
      <c r="L8713" s="96">
        <f t="shared" si="821"/>
        <v>0.15767999999999999</v>
      </c>
    </row>
    <row r="8714" spans="1:12" ht="13.95" customHeight="1" x14ac:dyDescent="0.3">
      <c r="A8714" s="94">
        <v>44773</v>
      </c>
      <c r="B8714" s="57" t="s">
        <v>276</v>
      </c>
      <c r="C8714" s="57" t="s">
        <v>122</v>
      </c>
      <c r="D8714" s="19" t="str">
        <f t="shared" si="816"/>
        <v>Commodities</v>
      </c>
      <c r="E8714" s="19" t="str">
        <f t="shared" si="817"/>
        <v>Commodities</v>
      </c>
      <c r="F8714" s="100">
        <v>0.13691</v>
      </c>
      <c r="G8714" s="101">
        <v>4.0519999999999996</v>
      </c>
      <c r="H8714" s="98">
        <v>0.36692000000000002</v>
      </c>
      <c r="I8714" s="20">
        <f t="shared" si="818"/>
        <v>1</v>
      </c>
      <c r="J8714" s="102">
        <f t="shared" si="819"/>
        <v>3.378825271470879E-2</v>
      </c>
      <c r="K8714" s="102">
        <f t="shared" si="820"/>
        <v>9.2086156968027869E-2</v>
      </c>
      <c r="L8714" s="96">
        <f t="shared" si="821"/>
        <v>0.13691</v>
      </c>
    </row>
    <row r="8715" spans="1:12" ht="13.95" customHeight="1" x14ac:dyDescent="0.3">
      <c r="A8715" s="94">
        <v>44804</v>
      </c>
      <c r="B8715" s="57" t="s">
        <v>276</v>
      </c>
      <c r="C8715" s="57" t="s">
        <v>122</v>
      </c>
      <c r="D8715" s="19" t="str">
        <f t="shared" si="816"/>
        <v>Commodities</v>
      </c>
      <c r="E8715" s="19" t="str">
        <f t="shared" si="817"/>
        <v>Commodities</v>
      </c>
      <c r="F8715" s="100">
        <v>0.12334000000000001</v>
      </c>
      <c r="G8715" s="101">
        <v>3.8460000000000001</v>
      </c>
      <c r="H8715" s="98">
        <v>0.37186999999999998</v>
      </c>
      <c r="I8715" s="20">
        <f t="shared" si="818"/>
        <v>1</v>
      </c>
      <c r="J8715" s="102">
        <f t="shared" si="819"/>
        <v>3.2069682787311496E-2</v>
      </c>
      <c r="K8715" s="102">
        <f t="shared" si="820"/>
        <v>8.6238961968729655E-2</v>
      </c>
      <c r="L8715" s="96">
        <f t="shared" si="821"/>
        <v>0.12334000000000001</v>
      </c>
    </row>
    <row r="8716" spans="1:12" ht="13.95" customHeight="1" x14ac:dyDescent="0.3">
      <c r="A8716" s="94">
        <v>44834</v>
      </c>
      <c r="B8716" s="57" t="s">
        <v>276</v>
      </c>
      <c r="C8716" s="57" t="s">
        <v>122</v>
      </c>
      <c r="D8716" s="19" t="str">
        <f t="shared" si="816"/>
        <v>Commodities</v>
      </c>
      <c r="E8716" s="19" t="str">
        <f t="shared" si="817"/>
        <v>Commodities</v>
      </c>
      <c r="F8716" s="100">
        <v>0.15806000000000001</v>
      </c>
      <c r="G8716" s="101">
        <v>4.5970000000000004</v>
      </c>
      <c r="H8716" s="98">
        <v>0.34548000000000001</v>
      </c>
      <c r="I8716" s="20">
        <f t="shared" si="818"/>
        <v>1</v>
      </c>
      <c r="J8716" s="102">
        <f t="shared" si="819"/>
        <v>3.4383293452251468E-2</v>
      </c>
      <c r="K8716" s="102">
        <f t="shared" si="820"/>
        <v>9.9523253016821425E-2</v>
      </c>
      <c r="L8716" s="96">
        <f t="shared" si="821"/>
        <v>0.15806000000000001</v>
      </c>
    </row>
    <row r="8717" spans="1:12" ht="13.95" customHeight="1" x14ac:dyDescent="0.3">
      <c r="A8717" s="94">
        <v>44865</v>
      </c>
      <c r="B8717" s="57" t="s">
        <v>276</v>
      </c>
      <c r="C8717" s="57" t="s">
        <v>122</v>
      </c>
      <c r="D8717" s="19" t="str">
        <f t="shared" si="816"/>
        <v>Commodities</v>
      </c>
      <c r="E8717" s="19" t="str">
        <f t="shared" si="817"/>
        <v>Commodities</v>
      </c>
      <c r="F8717" s="100">
        <v>0.1396</v>
      </c>
      <c r="G8717" s="101">
        <v>4.6429999999999998</v>
      </c>
      <c r="H8717" s="98">
        <v>0.31480000000000002</v>
      </c>
      <c r="I8717" s="20">
        <f t="shared" si="818"/>
        <v>1</v>
      </c>
      <c r="J8717" s="102">
        <f t="shared" si="819"/>
        <v>3.0066767176394574E-2</v>
      </c>
      <c r="K8717" s="102">
        <f t="shared" si="820"/>
        <v>9.5510696240135237E-2</v>
      </c>
      <c r="L8717" s="96">
        <f t="shared" si="821"/>
        <v>0.1396</v>
      </c>
    </row>
    <row r="8718" spans="1:12" ht="13.95" customHeight="1" x14ac:dyDescent="0.3">
      <c r="A8718" s="94">
        <v>44895</v>
      </c>
      <c r="B8718" s="57" t="s">
        <v>276</v>
      </c>
      <c r="C8718" s="57" t="s">
        <v>122</v>
      </c>
      <c r="D8718" s="19" t="str">
        <f t="shared" si="816"/>
        <v>Commodities</v>
      </c>
      <c r="E8718" s="19" t="str">
        <f t="shared" si="817"/>
        <v>Commodities</v>
      </c>
      <c r="F8718" s="100">
        <v>0.18672</v>
      </c>
      <c r="G8718" s="101">
        <v>6.0650000000000004</v>
      </c>
      <c r="H8718" s="98">
        <v>0.30719999999999997</v>
      </c>
      <c r="I8718" s="20">
        <f t="shared" si="818"/>
        <v>1</v>
      </c>
      <c r="J8718" s="102">
        <f t="shared" si="819"/>
        <v>3.0786479802143444E-2</v>
      </c>
      <c r="K8718" s="102">
        <f t="shared" si="820"/>
        <v>0.1002164056059357</v>
      </c>
      <c r="L8718" s="96">
        <f t="shared" si="821"/>
        <v>0.18672</v>
      </c>
    </row>
    <row r="8719" spans="1:12" ht="13.95" customHeight="1" x14ac:dyDescent="0.3">
      <c r="A8719" s="94">
        <v>44926</v>
      </c>
      <c r="B8719" s="57" t="s">
        <v>276</v>
      </c>
      <c r="C8719" s="57" t="s">
        <v>122</v>
      </c>
      <c r="D8719" s="19" t="str">
        <f t="shared" si="816"/>
        <v>Commodities</v>
      </c>
      <c r="E8719" s="19" t="str">
        <f t="shared" si="817"/>
        <v>Commodities</v>
      </c>
      <c r="F8719" s="100">
        <v>0.15512000000000001</v>
      </c>
      <c r="G8719" s="101">
        <v>6.702</v>
      </c>
      <c r="H8719" s="98">
        <v>0.29055999999999998</v>
      </c>
      <c r="I8719" s="20">
        <f t="shared" si="818"/>
        <v>1</v>
      </c>
      <c r="J8719" s="102">
        <f t="shared" si="819"/>
        <v>2.3145329752312743E-2</v>
      </c>
      <c r="K8719" s="102">
        <f t="shared" si="820"/>
        <v>7.9657660215834064E-2</v>
      </c>
      <c r="L8719" s="96">
        <f t="shared" si="821"/>
        <v>0.15512000000000001</v>
      </c>
    </row>
    <row r="8720" spans="1:12" ht="13.95" customHeight="1" x14ac:dyDescent="0.3">
      <c r="A8720" s="94">
        <v>44957</v>
      </c>
      <c r="B8720" s="57" t="s">
        <v>276</v>
      </c>
      <c r="C8720" s="57" t="s">
        <v>122</v>
      </c>
      <c r="D8720" s="19" t="str">
        <f t="shared" si="816"/>
        <v>Commodities</v>
      </c>
      <c r="E8720" s="19" t="str">
        <f t="shared" si="817"/>
        <v>Commodities</v>
      </c>
      <c r="F8720" s="100">
        <v>0.16006999999999999</v>
      </c>
      <c r="G8720" s="101">
        <v>6.7060000000000004</v>
      </c>
      <c r="H8720" s="98">
        <v>0.31341999999999998</v>
      </c>
      <c r="I8720" s="20">
        <f t="shared" si="818"/>
        <v>1</v>
      </c>
      <c r="J8720" s="102">
        <f t="shared" si="819"/>
        <v>2.3869668953176257E-2</v>
      </c>
      <c r="K8720" s="102">
        <f t="shared" si="820"/>
        <v>7.6158729350954815E-2</v>
      </c>
      <c r="L8720" s="96">
        <f t="shared" si="821"/>
        <v>0.16006999999999999</v>
      </c>
    </row>
    <row r="8721" spans="1:12" ht="13.95" customHeight="1" x14ac:dyDescent="0.3">
      <c r="A8721" s="94">
        <v>44985</v>
      </c>
      <c r="B8721" s="57" t="s">
        <v>276</v>
      </c>
      <c r="C8721" s="57" t="s">
        <v>122</v>
      </c>
      <c r="D8721" s="19" t="str">
        <f t="shared" si="816"/>
        <v>Commodities</v>
      </c>
      <c r="E8721" s="19" t="str">
        <f t="shared" si="817"/>
        <v>Commodities</v>
      </c>
      <c r="F8721" s="100">
        <v>0.15648999999999999</v>
      </c>
      <c r="G8721" s="101">
        <v>6.0049999999999999</v>
      </c>
      <c r="H8721" s="98">
        <v>0.29580000000000001</v>
      </c>
      <c r="I8721" s="20">
        <f t="shared" si="818"/>
        <v>1</v>
      </c>
      <c r="J8721" s="102">
        <f t="shared" si="819"/>
        <v>2.6059950041631971E-2</v>
      </c>
      <c r="K8721" s="102">
        <f t="shared" si="820"/>
        <v>8.8099898720865349E-2</v>
      </c>
      <c r="L8721" s="96">
        <f t="shared" si="821"/>
        <v>0.15648999999999999</v>
      </c>
    </row>
    <row r="8722" spans="1:12" ht="13.95" customHeight="1" x14ac:dyDescent="0.3">
      <c r="A8722" s="94">
        <v>45016</v>
      </c>
      <c r="B8722" s="57" t="s">
        <v>276</v>
      </c>
      <c r="C8722" s="57" t="s">
        <v>122</v>
      </c>
      <c r="D8722" s="19" t="str">
        <f t="shared" si="816"/>
        <v>Commodities</v>
      </c>
      <c r="E8722" s="19" t="str">
        <f t="shared" si="817"/>
        <v>Commodities</v>
      </c>
      <c r="F8722" s="100">
        <v>0.15218000000000001</v>
      </c>
      <c r="G8722" s="101">
        <v>5.516</v>
      </c>
      <c r="H8722" s="98">
        <v>0.29154999999999998</v>
      </c>
      <c r="I8722" s="20">
        <f t="shared" si="818"/>
        <v>1</v>
      </c>
      <c r="J8722" s="102">
        <f t="shared" si="819"/>
        <v>2.7588832487309645E-2</v>
      </c>
      <c r="K8722" s="102">
        <f t="shared" si="820"/>
        <v>9.4628134067259978E-2</v>
      </c>
      <c r="L8722" s="96">
        <f t="shared" si="821"/>
        <v>0.15218000000000001</v>
      </c>
    </row>
    <row r="8723" spans="1:12" ht="13.95" customHeight="1" x14ac:dyDescent="0.3">
      <c r="A8723" s="94">
        <v>45046</v>
      </c>
      <c r="B8723" s="57" t="s">
        <v>276</v>
      </c>
      <c r="C8723" s="57" t="s">
        <v>122</v>
      </c>
      <c r="D8723" s="19" t="str">
        <f t="shared" si="816"/>
        <v>Commodities</v>
      </c>
      <c r="E8723" s="19" t="str">
        <f t="shared" si="817"/>
        <v>Commodities</v>
      </c>
      <c r="F8723" s="100">
        <v>0.15898999999999999</v>
      </c>
      <c r="G8723" s="101">
        <v>5.3719999999999999</v>
      </c>
      <c r="H8723" s="98">
        <v>0.27595999999999998</v>
      </c>
      <c r="I8723" s="20">
        <f t="shared" si="818"/>
        <v>1</v>
      </c>
      <c r="J8723" s="102">
        <f t="shared" si="819"/>
        <v>2.9596053611317945E-2</v>
      </c>
      <c r="K8723" s="102">
        <f t="shared" si="820"/>
        <v>0.10724762143541798</v>
      </c>
      <c r="L8723" s="96">
        <f t="shared" si="821"/>
        <v>0.15898999999999999</v>
      </c>
    </row>
    <row r="8724" spans="1:12" ht="13.95" customHeight="1" x14ac:dyDescent="0.3">
      <c r="A8724" s="94">
        <v>45077</v>
      </c>
      <c r="B8724" s="57" t="s">
        <v>276</v>
      </c>
      <c r="C8724" s="57" t="s">
        <v>122</v>
      </c>
      <c r="D8724" s="19" t="str">
        <f t="shared" si="816"/>
        <v>Commodities</v>
      </c>
      <c r="E8724" s="19" t="str">
        <f t="shared" si="817"/>
        <v>Commodities</v>
      </c>
      <c r="F8724" s="100">
        <v>0.13528999999999999</v>
      </c>
      <c r="G8724" s="101">
        <v>5.0380000000000003</v>
      </c>
      <c r="H8724" s="98">
        <v>0.26419999999999999</v>
      </c>
      <c r="I8724" s="20">
        <f t="shared" si="818"/>
        <v>1</v>
      </c>
      <c r="J8724" s="102">
        <f t="shared" si="819"/>
        <v>2.6853910281857879E-2</v>
      </c>
      <c r="K8724" s="102">
        <f t="shared" si="820"/>
        <v>0.10164235534389811</v>
      </c>
      <c r="L8724" s="96">
        <f t="shared" si="821"/>
        <v>0.13528999999999999</v>
      </c>
    </row>
    <row r="8725" spans="1:12" ht="13.95" customHeight="1" x14ac:dyDescent="0.3">
      <c r="A8725" s="94">
        <v>45107</v>
      </c>
      <c r="B8725" s="57" t="s">
        <v>276</v>
      </c>
      <c r="C8725" s="57" t="s">
        <v>122</v>
      </c>
      <c r="D8725" s="19" t="str">
        <f t="shared" si="816"/>
        <v>Commodities</v>
      </c>
      <c r="E8725" s="19" t="str">
        <f t="shared" si="817"/>
        <v>Commodities</v>
      </c>
      <c r="F8725" s="100">
        <v>0.12617</v>
      </c>
      <c r="G8725" s="101">
        <v>5.4930000000000003</v>
      </c>
      <c r="H8725" s="98">
        <v>0.23623</v>
      </c>
      <c r="I8725" s="20">
        <f t="shared" si="818"/>
        <v>1</v>
      </c>
      <c r="J8725" s="102">
        <f t="shared" si="819"/>
        <v>2.2969233569998179E-2</v>
      </c>
      <c r="K8725" s="102">
        <f t="shared" si="820"/>
        <v>9.7232500402142735E-2</v>
      </c>
      <c r="L8725" s="96">
        <f t="shared" si="821"/>
        <v>0.12617</v>
      </c>
    </row>
    <row r="8726" spans="1:12" ht="13.95" customHeight="1" x14ac:dyDescent="0.3">
      <c r="A8726" s="94">
        <v>45138</v>
      </c>
      <c r="B8726" s="57" t="s">
        <v>276</v>
      </c>
      <c r="C8726" s="57" t="s">
        <v>122</v>
      </c>
      <c r="D8726" s="19" t="str">
        <f t="shared" si="816"/>
        <v>Commodities</v>
      </c>
      <c r="E8726" s="19" t="str">
        <f t="shared" si="817"/>
        <v>Commodities</v>
      </c>
      <c r="F8726" s="100">
        <v>0.13131000000000001</v>
      </c>
      <c r="G8726" s="101">
        <v>6.7279999999999998</v>
      </c>
      <c r="H8726" s="98">
        <v>0.20852999999999999</v>
      </c>
      <c r="I8726" s="20">
        <f t="shared" si="818"/>
        <v>1</v>
      </c>
      <c r="J8726" s="102">
        <f t="shared" si="819"/>
        <v>1.9516944114149823E-2</v>
      </c>
      <c r="K8726" s="102">
        <f t="shared" si="820"/>
        <v>9.3592979974822924E-2</v>
      </c>
      <c r="L8726" s="96">
        <f t="shared" si="821"/>
        <v>0.13131000000000001</v>
      </c>
    </row>
    <row r="8727" spans="1:12" ht="13.95" customHeight="1" x14ac:dyDescent="0.3">
      <c r="A8727" s="94">
        <v>45169</v>
      </c>
      <c r="B8727" s="57" t="s">
        <v>276</v>
      </c>
      <c r="C8727" s="57" t="s">
        <v>122</v>
      </c>
      <c r="D8727" s="19" t="str">
        <f t="shared" si="816"/>
        <v>Commodities</v>
      </c>
      <c r="E8727" s="19" t="str">
        <f t="shared" si="817"/>
        <v>Commodities</v>
      </c>
      <c r="F8727" s="100">
        <v>0.13152</v>
      </c>
      <c r="G8727" s="101">
        <v>6.4640000000000004</v>
      </c>
      <c r="H8727" s="98">
        <v>0.20069999999999999</v>
      </c>
      <c r="I8727" s="20">
        <f t="shared" si="818"/>
        <v>1</v>
      </c>
      <c r="J8727" s="102">
        <f t="shared" si="819"/>
        <v>2.0346534653465344E-2</v>
      </c>
      <c r="K8727" s="102">
        <f t="shared" si="820"/>
        <v>0.10137785078956325</v>
      </c>
      <c r="L8727" s="96">
        <f t="shared" si="821"/>
        <v>0.13152</v>
      </c>
    </row>
    <row r="8728" spans="1:12" ht="13.95" customHeight="1" x14ac:dyDescent="0.3">
      <c r="A8728" s="94">
        <v>45199</v>
      </c>
      <c r="B8728" s="57" t="s">
        <v>276</v>
      </c>
      <c r="C8728" s="57" t="s">
        <v>122</v>
      </c>
      <c r="D8728" s="19" t="str">
        <f t="shared" si="816"/>
        <v>Commodities</v>
      </c>
      <c r="E8728" s="19" t="str">
        <f t="shared" si="817"/>
        <v>Commodities</v>
      </c>
      <c r="F8728" s="100">
        <v>0.14677999999999999</v>
      </c>
      <c r="G8728" s="101">
        <v>6.3959999999999999</v>
      </c>
      <c r="H8728" s="98">
        <v>0.20988000000000001</v>
      </c>
      <c r="I8728" s="20">
        <f t="shared" si="818"/>
        <v>1</v>
      </c>
      <c r="J8728" s="102">
        <f t="shared" si="819"/>
        <v>2.2948717948717948E-2</v>
      </c>
      <c r="K8728" s="102">
        <f t="shared" si="820"/>
        <v>0.10934209047416593</v>
      </c>
      <c r="L8728" s="96">
        <f t="shared" si="821"/>
        <v>0.14677999999999999</v>
      </c>
    </row>
    <row r="8729" spans="1:12" ht="13.95" customHeight="1" x14ac:dyDescent="0.3">
      <c r="A8729" s="94">
        <v>45230</v>
      </c>
      <c r="B8729" s="57" t="s">
        <v>276</v>
      </c>
      <c r="C8729" s="57" t="s">
        <v>122</v>
      </c>
      <c r="D8729" s="19" t="str">
        <f t="shared" si="816"/>
        <v>Commodities</v>
      </c>
      <c r="E8729" s="19" t="str">
        <f t="shared" si="817"/>
        <v>Commodities</v>
      </c>
      <c r="F8729" s="100">
        <v>0.15448000000000001</v>
      </c>
      <c r="G8729" s="101">
        <v>6.04</v>
      </c>
      <c r="H8729" s="98">
        <v>0.21940999999999999</v>
      </c>
      <c r="I8729" s="20">
        <f t="shared" si="818"/>
        <v>1</v>
      </c>
      <c r="J8729" s="102">
        <f t="shared" si="819"/>
        <v>2.5576158940397352E-2</v>
      </c>
      <c r="K8729" s="102">
        <f t="shared" si="820"/>
        <v>0.11656788177565905</v>
      </c>
      <c r="L8729" s="96">
        <f t="shared" si="821"/>
        <v>0.15448000000000001</v>
      </c>
    </row>
    <row r="8730" spans="1:12" ht="13.95" customHeight="1" x14ac:dyDescent="0.3">
      <c r="A8730" s="94">
        <v>45260</v>
      </c>
      <c r="B8730" s="57" t="s">
        <v>276</v>
      </c>
      <c r="C8730" s="57" t="s">
        <v>122</v>
      </c>
      <c r="D8730" s="19" t="str">
        <f t="shared" si="816"/>
        <v>Commodities</v>
      </c>
      <c r="E8730" s="19" t="str">
        <f t="shared" si="817"/>
        <v>Commodities</v>
      </c>
      <c r="F8730" s="100">
        <v>0.14846000000000001</v>
      </c>
      <c r="G8730" s="101">
        <v>6.2610000000000001</v>
      </c>
      <c r="H8730" s="98">
        <v>0.22241</v>
      </c>
      <c r="I8730" s="20">
        <f t="shared" si="818"/>
        <v>1</v>
      </c>
      <c r="J8730" s="102">
        <f t="shared" si="819"/>
        <v>2.3711867113879573E-2</v>
      </c>
      <c r="K8730" s="102">
        <f t="shared" si="820"/>
        <v>0.10661331376232891</v>
      </c>
      <c r="L8730" s="96">
        <f t="shared" si="821"/>
        <v>0.14846000000000001</v>
      </c>
    </row>
    <row r="8731" spans="1:12" ht="13.95" customHeight="1" x14ac:dyDescent="0.3">
      <c r="A8731" s="94">
        <v>45291</v>
      </c>
      <c r="B8731" s="57" t="s">
        <v>276</v>
      </c>
      <c r="C8731" s="57" t="s">
        <v>122</v>
      </c>
      <c r="D8731" s="19" t="str">
        <f t="shared" si="816"/>
        <v>Commodities</v>
      </c>
      <c r="E8731" s="19" t="str">
        <f t="shared" si="817"/>
        <v>Commodities</v>
      </c>
      <c r="F8731" s="100">
        <v>0.1416</v>
      </c>
      <c r="G8731" s="101">
        <v>6.2949999999999999</v>
      </c>
      <c r="H8731" s="98">
        <v>0.22968</v>
      </c>
      <c r="I8731" s="20">
        <f t="shared" si="818"/>
        <v>1</v>
      </c>
      <c r="J8731" s="102">
        <f t="shared" si="819"/>
        <v>2.249404289118348E-2</v>
      </c>
      <c r="K8731" s="102">
        <f t="shared" si="820"/>
        <v>9.7936445886378787E-2</v>
      </c>
      <c r="L8731" s="96">
        <f t="shared" si="821"/>
        <v>0.1416</v>
      </c>
    </row>
    <row r="8732" spans="1:12" ht="13.95" customHeight="1" x14ac:dyDescent="0.3">
      <c r="A8732" s="94">
        <v>45322</v>
      </c>
      <c r="B8732" s="57" t="s">
        <v>276</v>
      </c>
      <c r="C8732" s="57" t="s">
        <v>122</v>
      </c>
      <c r="D8732" s="19" t="str">
        <f t="shared" si="816"/>
        <v>Commodities</v>
      </c>
      <c r="E8732" s="19" t="str">
        <f t="shared" si="817"/>
        <v>Commodities</v>
      </c>
      <c r="F8732" s="100">
        <v>0.13058</v>
      </c>
      <c r="G8732" s="101">
        <v>5.2789999999999999</v>
      </c>
      <c r="H8732" s="98">
        <v>0.24643999999999999</v>
      </c>
      <c r="I8732" s="20">
        <f t="shared" si="818"/>
        <v>1</v>
      </c>
      <c r="J8732" s="102">
        <f t="shared" si="819"/>
        <v>2.4735745406326958E-2</v>
      </c>
      <c r="K8732" s="102">
        <f t="shared" si="820"/>
        <v>0.10037228293429215</v>
      </c>
      <c r="L8732" s="96">
        <f t="shared" si="821"/>
        <v>0.13058</v>
      </c>
    </row>
    <row r="8733" spans="1:12" ht="13.95" customHeight="1" x14ac:dyDescent="0.3">
      <c r="A8733" s="94">
        <v>45351</v>
      </c>
      <c r="B8733" s="57" t="s">
        <v>276</v>
      </c>
      <c r="C8733" s="57" t="s">
        <v>122</v>
      </c>
      <c r="D8733" s="19" t="str">
        <f t="shared" si="816"/>
        <v>Commodities</v>
      </c>
      <c r="E8733" s="19" t="str">
        <f t="shared" si="817"/>
        <v>Commodities</v>
      </c>
      <c r="F8733" s="100">
        <v>0.12831999999999999</v>
      </c>
      <c r="G8733" s="101">
        <v>5.3559999999999999</v>
      </c>
      <c r="H8733" s="98">
        <v>0.24052999999999999</v>
      </c>
      <c r="I8733" s="20">
        <f t="shared" si="818"/>
        <v>1</v>
      </c>
      <c r="J8733" s="102">
        <f t="shared" si="819"/>
        <v>2.3958177744585512E-2</v>
      </c>
      <c r="K8733" s="102">
        <f t="shared" si="820"/>
        <v>9.9605777843036258E-2</v>
      </c>
      <c r="L8733" s="96">
        <f t="shared" si="821"/>
        <v>0.12831999999999999</v>
      </c>
    </row>
    <row r="8734" spans="1:12" ht="13.95" customHeight="1" x14ac:dyDescent="0.3">
      <c r="A8734" s="94">
        <v>45382</v>
      </c>
      <c r="B8734" s="57" t="s">
        <v>276</v>
      </c>
      <c r="C8734" s="57" t="s">
        <v>122</v>
      </c>
      <c r="D8734" s="19" t="str">
        <f t="shared" si="816"/>
        <v>Commodities</v>
      </c>
      <c r="E8734" s="19" t="str">
        <f t="shared" si="817"/>
        <v>Commodities</v>
      </c>
      <c r="F8734" s="100">
        <v>0.11817999999999999</v>
      </c>
      <c r="G8734" s="101">
        <v>4.9610000000000003</v>
      </c>
      <c r="H8734" s="98">
        <v>0.23458000000000001</v>
      </c>
      <c r="I8734" s="20">
        <f t="shared" si="818"/>
        <v>1</v>
      </c>
      <c r="J8734" s="102">
        <f t="shared" si="819"/>
        <v>2.3821810118927634E-2</v>
      </c>
      <c r="K8734" s="102">
        <f t="shared" si="820"/>
        <v>0.10155089998690268</v>
      </c>
      <c r="L8734" s="96">
        <f t="shared" si="821"/>
        <v>0.11817999999999999</v>
      </c>
    </row>
    <row r="8735" spans="1:12" ht="13.95" customHeight="1" x14ac:dyDescent="0.3">
      <c r="A8735" s="94">
        <v>45412</v>
      </c>
      <c r="B8735" s="57" t="s">
        <v>276</v>
      </c>
      <c r="C8735" s="57" t="s">
        <v>122</v>
      </c>
      <c r="D8735" s="19" t="str">
        <f t="shared" si="816"/>
        <v>Commodities</v>
      </c>
      <c r="E8735" s="19" t="str">
        <f t="shared" si="817"/>
        <v>Commodities</v>
      </c>
      <c r="F8735" s="100">
        <v>0.12601999999999999</v>
      </c>
      <c r="G8735" s="101">
        <v>5.5990000000000002</v>
      </c>
      <c r="H8735" s="98">
        <v>0.20782999999999999</v>
      </c>
      <c r="I8735" s="20">
        <f t="shared" si="818"/>
        <v>1</v>
      </c>
      <c r="J8735" s="102">
        <f t="shared" si="819"/>
        <v>2.2507590641185925E-2</v>
      </c>
      <c r="K8735" s="102">
        <f t="shared" si="820"/>
        <v>0.10829808324681675</v>
      </c>
      <c r="L8735" s="96">
        <f t="shared" si="821"/>
        <v>0.12601999999999999</v>
      </c>
    </row>
    <row r="8736" spans="1:12" ht="13.95" customHeight="1" x14ac:dyDescent="0.3">
      <c r="A8736" s="94">
        <v>45443</v>
      </c>
      <c r="B8736" s="57" t="s">
        <v>276</v>
      </c>
      <c r="C8736" s="57" t="s">
        <v>122</v>
      </c>
      <c r="D8736" s="19" t="str">
        <f t="shared" si="816"/>
        <v>Commodities</v>
      </c>
      <c r="E8736" s="19" t="str">
        <f t="shared" si="817"/>
        <v>Commodities</v>
      </c>
      <c r="F8736" s="100">
        <v>0.13841999999999999</v>
      </c>
      <c r="G8736" s="101">
        <v>5.6120000000000001</v>
      </c>
      <c r="H8736" s="98">
        <v>0.2157</v>
      </c>
      <c r="I8736" s="20">
        <f t="shared" si="818"/>
        <v>1</v>
      </c>
      <c r="J8736" s="102">
        <f t="shared" si="819"/>
        <v>2.4665003563791872E-2</v>
      </c>
      <c r="K8736" s="102">
        <f t="shared" si="820"/>
        <v>0.11434864888174257</v>
      </c>
      <c r="L8736" s="96">
        <f t="shared" si="821"/>
        <v>0.13841999999999999</v>
      </c>
    </row>
    <row r="8737" spans="1:12" ht="13.95" customHeight="1" x14ac:dyDescent="0.3">
      <c r="A8737" s="94">
        <v>45473</v>
      </c>
      <c r="B8737" s="57" t="s">
        <v>276</v>
      </c>
      <c r="C8737" s="57" t="s">
        <v>122</v>
      </c>
      <c r="D8737" s="19" t="str">
        <f t="shared" si="816"/>
        <v>Commodities</v>
      </c>
      <c r="E8737" s="19" t="str">
        <f t="shared" si="817"/>
        <v>Commodities</v>
      </c>
      <c r="F8737" s="100">
        <v>0.13525999999999999</v>
      </c>
      <c r="G8737" s="101">
        <v>5.1760000000000002</v>
      </c>
      <c r="H8737" s="98">
        <v>0.22575000000000001</v>
      </c>
      <c r="I8737" s="20">
        <f t="shared" si="818"/>
        <v>1</v>
      </c>
      <c r="J8737" s="102">
        <f t="shared" si="819"/>
        <v>2.613214837712519E-2</v>
      </c>
      <c r="K8737" s="102">
        <f t="shared" si="820"/>
        <v>0.11575702492635742</v>
      </c>
      <c r="L8737" s="96">
        <f t="shared" si="821"/>
        <v>0.13525999999999999</v>
      </c>
    </row>
    <row r="8738" spans="1:12" ht="13.95" customHeight="1" x14ac:dyDescent="0.3">
      <c r="A8738" s="94">
        <v>45504</v>
      </c>
      <c r="B8738" s="57" t="s">
        <v>276</v>
      </c>
      <c r="C8738" s="57" t="s">
        <v>122</v>
      </c>
      <c r="D8738" s="19" t="str">
        <f t="shared" si="816"/>
        <v>Commodities</v>
      </c>
      <c r="E8738" s="19" t="str">
        <f t="shared" si="817"/>
        <v>Commodities</v>
      </c>
      <c r="F8738" s="100">
        <v>0.12906999999999999</v>
      </c>
      <c r="G8738" s="101">
        <v>4.9210000000000003</v>
      </c>
      <c r="H8738" s="98">
        <v>0.21948000000000001</v>
      </c>
      <c r="I8738" s="20">
        <f t="shared" si="818"/>
        <v>1</v>
      </c>
      <c r="J8738" s="102">
        <f t="shared" si="819"/>
        <v>2.6228408859987805E-2</v>
      </c>
      <c r="K8738" s="102">
        <f t="shared" si="820"/>
        <v>0.11950250072894024</v>
      </c>
      <c r="L8738" s="96">
        <f t="shared" si="821"/>
        <v>0.12906999999999999</v>
      </c>
    </row>
    <row r="8739" spans="1:12" ht="13.95" customHeight="1" x14ac:dyDescent="0.3">
      <c r="A8739" s="94">
        <v>45535</v>
      </c>
      <c r="B8739" s="57" t="s">
        <v>276</v>
      </c>
      <c r="C8739" s="57" t="s">
        <v>122</v>
      </c>
      <c r="D8739" s="19" t="str">
        <f t="shared" si="816"/>
        <v>Commodities</v>
      </c>
      <c r="E8739" s="19" t="str">
        <f t="shared" si="817"/>
        <v>Commodities</v>
      </c>
      <c r="F8739" s="100">
        <v>0.11334</v>
      </c>
      <c r="G8739" s="101">
        <v>4.9169999999999998</v>
      </c>
      <c r="H8739" s="98">
        <v>0.21098</v>
      </c>
      <c r="I8739" s="20">
        <f t="shared" si="818"/>
        <v>1</v>
      </c>
      <c r="J8739" s="102">
        <f t="shared" si="819"/>
        <v>2.3050640634533253E-2</v>
      </c>
      <c r="K8739" s="102">
        <f t="shared" si="820"/>
        <v>0.10925509827724549</v>
      </c>
      <c r="L8739" s="96">
        <f t="shared" si="821"/>
        <v>0.11334</v>
      </c>
    </row>
    <row r="8740" spans="1:12" ht="13.95" customHeight="1" x14ac:dyDescent="0.3">
      <c r="A8740" s="94">
        <v>45565</v>
      </c>
      <c r="B8740" s="57" t="s">
        <v>276</v>
      </c>
      <c r="C8740" s="57" t="s">
        <v>122</v>
      </c>
      <c r="D8740" s="19" t="str">
        <f t="shared" si="816"/>
        <v>Commodities</v>
      </c>
      <c r="E8740" s="19" t="str">
        <f t="shared" si="817"/>
        <v>Commodities</v>
      </c>
      <c r="F8740" s="100">
        <v>0.12494</v>
      </c>
      <c r="G8740" s="101">
        <v>5.2889999999999997</v>
      </c>
      <c r="H8740" s="98">
        <v>0.20984</v>
      </c>
      <c r="I8740" s="20">
        <f t="shared" si="818"/>
        <v>1</v>
      </c>
      <c r="J8740" s="102">
        <f t="shared" si="819"/>
        <v>2.3622612970315749E-2</v>
      </c>
      <c r="K8740" s="102">
        <f t="shared" si="820"/>
        <v>0.11257440416658288</v>
      </c>
      <c r="L8740" s="96">
        <f t="shared" si="821"/>
        <v>0.12494</v>
      </c>
    </row>
    <row r="8741" spans="1:12" ht="13.95" customHeight="1" x14ac:dyDescent="0.3">
      <c r="A8741" s="94">
        <v>45596</v>
      </c>
      <c r="B8741" s="57" t="s">
        <v>276</v>
      </c>
      <c r="C8741" s="57" t="s">
        <v>122</v>
      </c>
      <c r="D8741" s="19" t="str">
        <f t="shared" si="816"/>
        <v>Commodities</v>
      </c>
      <c r="E8741" s="19" t="str">
        <f t="shared" si="817"/>
        <v>Commodities</v>
      </c>
      <c r="F8741" s="100">
        <v>0.12404999999999999</v>
      </c>
      <c r="G8741" s="101">
        <v>5.3860000000000001</v>
      </c>
      <c r="H8741" s="98">
        <v>0.20041999999999999</v>
      </c>
      <c r="I8741" s="20">
        <f t="shared" si="818"/>
        <v>1</v>
      </c>
      <c r="J8741" s="102">
        <f t="shared" si="819"/>
        <v>2.3031934645376902E-2</v>
      </c>
      <c r="K8741" s="102">
        <f t="shared" si="820"/>
        <v>0.1149183447030082</v>
      </c>
      <c r="L8741" s="96">
        <f t="shared" si="821"/>
        <v>0.12404999999999999</v>
      </c>
    </row>
    <row r="8742" spans="1:12" ht="13.95" customHeight="1" x14ac:dyDescent="0.3">
      <c r="A8742" s="94">
        <v>45626</v>
      </c>
      <c r="B8742" s="57" t="s">
        <v>276</v>
      </c>
      <c r="C8742" s="57" t="s">
        <v>122</v>
      </c>
      <c r="D8742" s="19" t="str">
        <f t="shared" si="816"/>
        <v>Commodities</v>
      </c>
      <c r="E8742" s="19" t="str">
        <f t="shared" si="817"/>
        <v>Commodities</v>
      </c>
      <c r="F8742" s="100">
        <v>0.12157999999999999</v>
      </c>
      <c r="G8742" s="101">
        <v>5.2469999999999999</v>
      </c>
      <c r="H8742" s="98">
        <v>0.19181000000000001</v>
      </c>
      <c r="I8742" s="20">
        <f t="shared" si="818"/>
        <v>1</v>
      </c>
      <c r="J8742" s="102">
        <f t="shared" si="819"/>
        <v>2.317133600152468E-2</v>
      </c>
      <c r="K8742" s="102">
        <f t="shared" si="820"/>
        <v>0.12080358689080173</v>
      </c>
      <c r="L8742" s="96">
        <f t="shared" si="821"/>
        <v>0.12157999999999999</v>
      </c>
    </row>
    <row r="8743" spans="1:12" ht="13.95" customHeight="1" x14ac:dyDescent="0.3">
      <c r="A8743" s="94">
        <v>45657</v>
      </c>
      <c r="B8743" s="57" t="s">
        <v>276</v>
      </c>
      <c r="C8743" s="57" t="s">
        <v>122</v>
      </c>
      <c r="D8743" s="19" t="str">
        <f t="shared" si="816"/>
        <v>Commodities</v>
      </c>
      <c r="E8743" s="19" t="str">
        <f t="shared" si="817"/>
        <v>Commodities</v>
      </c>
      <c r="F8743" s="100">
        <v>0.11995</v>
      </c>
      <c r="G8743" s="101">
        <v>4.6269999999999998</v>
      </c>
      <c r="H8743" s="98">
        <v>0.16644</v>
      </c>
      <c r="I8743" s="20">
        <f t="shared" si="818"/>
        <v>1</v>
      </c>
      <c r="J8743" s="102">
        <f t="shared" si="819"/>
        <v>2.5923924789280312E-2</v>
      </c>
      <c r="K8743" s="102">
        <f t="shared" si="820"/>
        <v>0.15575537604710593</v>
      </c>
      <c r="L8743" s="96">
        <f t="shared" si="821"/>
        <v>0.11995</v>
      </c>
    </row>
    <row r="8744" spans="1:12" ht="13.95" customHeight="1" x14ac:dyDescent="0.3">
      <c r="A8744" s="94">
        <v>45688</v>
      </c>
      <c r="B8744" s="57" t="s">
        <v>276</v>
      </c>
      <c r="C8744" s="57" t="s">
        <v>122</v>
      </c>
      <c r="D8744" s="19" t="str">
        <f t="shared" si="816"/>
        <v>Commodities</v>
      </c>
      <c r="E8744" s="19" t="str">
        <f t="shared" si="817"/>
        <v>Commodities</v>
      </c>
      <c r="F8744" s="100">
        <v>0.11269999999999999</v>
      </c>
      <c r="G8744" s="101">
        <v>4.9509999999999996</v>
      </c>
      <c r="H8744" s="98">
        <v>0.17580000000000001</v>
      </c>
      <c r="I8744" s="20">
        <f t="shared" si="818"/>
        <v>1</v>
      </c>
      <c r="J8744" s="102">
        <f t="shared" si="819"/>
        <v>2.2763078166027066E-2</v>
      </c>
      <c r="K8744" s="102">
        <f t="shared" si="820"/>
        <v>0.12948281095578534</v>
      </c>
      <c r="L8744" s="96">
        <f t="shared" si="821"/>
        <v>0.11269999999999999</v>
      </c>
    </row>
    <row r="8745" spans="1:12" ht="13.95" customHeight="1" x14ac:dyDescent="0.3">
      <c r="A8745" s="94">
        <v>45716</v>
      </c>
      <c r="B8745" s="57" t="s">
        <v>276</v>
      </c>
      <c r="C8745" s="57" t="s">
        <v>122</v>
      </c>
      <c r="D8745" s="19" t="str">
        <f t="shared" si="816"/>
        <v>Commodities</v>
      </c>
      <c r="E8745" s="19" t="str">
        <f t="shared" si="817"/>
        <v>Commodities</v>
      </c>
      <c r="F8745" s="100">
        <v>0.11867</v>
      </c>
      <c r="G8745" s="101">
        <v>5.0830000000000002</v>
      </c>
      <c r="H8745" s="98">
        <v>0.20555999999999999</v>
      </c>
      <c r="I8745" s="20">
        <f t="shared" si="818"/>
        <v>1</v>
      </c>
      <c r="J8745" s="102">
        <f t="shared" si="819"/>
        <v>2.3346448947471964E-2</v>
      </c>
      <c r="K8745" s="102">
        <f t="shared" si="820"/>
        <v>0.11357486353119267</v>
      </c>
      <c r="L8745" s="96">
        <f t="shared" si="821"/>
        <v>0.11867</v>
      </c>
    </row>
    <row r="8746" spans="1:12" ht="13.95" customHeight="1" x14ac:dyDescent="0.3">
      <c r="A8746" s="94">
        <v>45747</v>
      </c>
      <c r="B8746" s="57" t="s">
        <v>276</v>
      </c>
      <c r="C8746" s="57" t="s">
        <v>122</v>
      </c>
      <c r="D8746" s="19" t="str">
        <f t="shared" si="816"/>
        <v>Commodities</v>
      </c>
      <c r="E8746" s="19" t="str">
        <f t="shared" si="817"/>
        <v>Commodities</v>
      </c>
      <c r="F8746" s="100">
        <v>0.11595</v>
      </c>
      <c r="G8746" s="101">
        <v>5.4450000000000003</v>
      </c>
      <c r="H8746" s="98">
        <v>0.22209999999999999</v>
      </c>
      <c r="I8746" s="20">
        <f t="shared" si="818"/>
        <v>1</v>
      </c>
      <c r="J8746" s="102">
        <f t="shared" si="819"/>
        <v>2.1294765840220383E-2</v>
      </c>
      <c r="K8746" s="102">
        <f t="shared" si="820"/>
        <v>9.5879179829898173E-2</v>
      </c>
      <c r="L8746" s="96">
        <f t="shared" si="821"/>
        <v>0.11595</v>
      </c>
    </row>
    <row r="8747" spans="1:12" ht="13.95" customHeight="1" x14ac:dyDescent="0.3">
      <c r="A8747" s="94">
        <v>45777</v>
      </c>
      <c r="B8747" s="57" t="s">
        <v>276</v>
      </c>
      <c r="C8747" s="57" t="s">
        <v>122</v>
      </c>
      <c r="D8747" s="19" t="str">
        <f t="shared" si="816"/>
        <v>Commodities</v>
      </c>
      <c r="E8747" s="19" t="str">
        <f t="shared" si="817"/>
        <v>Commodities</v>
      </c>
      <c r="F8747" s="100">
        <v>0.10503999999999999</v>
      </c>
      <c r="G8747" s="101">
        <v>5.141</v>
      </c>
      <c r="H8747" s="98">
        <v>0.20272999999999999</v>
      </c>
      <c r="I8747" s="20">
        <f t="shared" si="818"/>
        <v>1</v>
      </c>
      <c r="J8747" s="102">
        <f t="shared" si="819"/>
        <v>2.0431822602606495E-2</v>
      </c>
      <c r="K8747" s="102">
        <f t="shared" si="820"/>
        <v>0.10078341933905438</v>
      </c>
      <c r="L8747" s="96">
        <f t="shared" si="821"/>
        <v>0.10503999999999999</v>
      </c>
    </row>
    <row r="8748" spans="1:12" ht="13.95" customHeight="1" x14ac:dyDescent="0.3">
      <c r="A8748" s="94">
        <v>45808</v>
      </c>
      <c r="B8748" s="57" t="s">
        <v>276</v>
      </c>
      <c r="C8748" s="57" t="s">
        <v>122</v>
      </c>
      <c r="D8748" s="19" t="str">
        <f t="shared" si="816"/>
        <v>Commodities</v>
      </c>
      <c r="E8748" s="19" t="str">
        <f t="shared" si="817"/>
        <v>Commodities</v>
      </c>
      <c r="F8748" s="100">
        <v>0.10234</v>
      </c>
      <c r="G8748" s="101">
        <v>5.0830000000000002</v>
      </c>
      <c r="H8748" s="98">
        <v>0.19961000000000001</v>
      </c>
      <c r="I8748" s="20">
        <f t="shared" si="818"/>
        <v>1</v>
      </c>
      <c r="J8748" s="102">
        <f t="shared" si="819"/>
        <v>2.0133779264214047E-2</v>
      </c>
      <c r="K8748" s="102">
        <f t="shared" si="820"/>
        <v>0.10086558421028027</v>
      </c>
      <c r="L8748" s="96">
        <f t="shared" si="821"/>
        <v>0.10234</v>
      </c>
    </row>
    <row r="8749" spans="1:12" ht="13.95" customHeight="1" x14ac:dyDescent="0.3">
      <c r="A8749" s="94">
        <v>45838</v>
      </c>
      <c r="B8749" s="57" t="s">
        <v>276</v>
      </c>
      <c r="C8749" s="57" t="s">
        <v>122</v>
      </c>
      <c r="D8749" s="19" t="str">
        <f t="shared" si="816"/>
        <v>Commodities</v>
      </c>
      <c r="E8749" s="19" t="str">
        <f t="shared" si="817"/>
        <v>Commodities</v>
      </c>
      <c r="F8749" s="100">
        <v>0.10488</v>
      </c>
      <c r="G8749" s="101">
        <v>5.21</v>
      </c>
      <c r="H8749" s="98">
        <v>0.18801999999999999</v>
      </c>
      <c r="I8749" s="20">
        <f t="shared" si="818"/>
        <v>1</v>
      </c>
      <c r="J8749" s="102">
        <f t="shared" si="819"/>
        <v>2.0130518234165066E-2</v>
      </c>
      <c r="K8749" s="102">
        <f t="shared" si="820"/>
        <v>0.10706583466740276</v>
      </c>
      <c r="L8749" s="96">
        <f t="shared" si="821"/>
        <v>0.10488</v>
      </c>
    </row>
    <row r="8750" spans="1:12" ht="13.95" customHeight="1" x14ac:dyDescent="0.3">
      <c r="A8750" s="94">
        <v>45869</v>
      </c>
      <c r="B8750" s="57" t="s">
        <v>276</v>
      </c>
      <c r="C8750" s="57" t="s">
        <v>122</v>
      </c>
      <c r="D8750" s="19" t="str">
        <f t="shared" si="816"/>
        <v>Commodities</v>
      </c>
      <c r="E8750" s="19" t="str">
        <f t="shared" si="817"/>
        <v>Commodities</v>
      </c>
      <c r="F8750" s="100">
        <v>0.11118</v>
      </c>
      <c r="G8750" s="101">
        <v>5.6059999999999999</v>
      </c>
      <c r="H8750" s="98">
        <v>0.18160999999999999</v>
      </c>
      <c r="I8750" s="20">
        <f t="shared" si="818"/>
        <v>1</v>
      </c>
      <c r="J8750" s="102">
        <f t="shared" si="819"/>
        <v>1.9832322511594721E-2</v>
      </c>
      <c r="K8750" s="102">
        <f t="shared" si="820"/>
        <v>0.10920281103240308</v>
      </c>
      <c r="L8750" s="96">
        <f t="shared" si="821"/>
        <v>0.11118</v>
      </c>
    </row>
    <row r="8751" spans="1:12" ht="13.95" customHeight="1" x14ac:dyDescent="0.3">
      <c r="A8751" s="94">
        <v>45900</v>
      </c>
      <c r="B8751" s="57" t="s">
        <v>276</v>
      </c>
      <c r="C8751" s="57" t="s">
        <v>122</v>
      </c>
      <c r="D8751" s="19" t="str">
        <f t="shared" si="816"/>
        <v>Commodities</v>
      </c>
      <c r="E8751" s="19" t="str">
        <f t="shared" si="817"/>
        <v>Commodities</v>
      </c>
      <c r="F8751" s="100">
        <v>0.11103</v>
      </c>
      <c r="G8751" s="101">
        <v>5.7430000000000003</v>
      </c>
      <c r="H8751" s="98">
        <v>0.17929</v>
      </c>
      <c r="I8751" s="20">
        <f t="shared" si="818"/>
        <v>1</v>
      </c>
      <c r="J8751" s="102">
        <f t="shared" si="819"/>
        <v>1.9333101166637646E-2</v>
      </c>
      <c r="K8751" s="102">
        <f t="shared" si="820"/>
        <v>0.10783145276723546</v>
      </c>
      <c r="L8751" s="96">
        <f t="shared" si="821"/>
        <v>0.11103</v>
      </c>
    </row>
    <row r="8752" spans="1:12" ht="13.95" customHeight="1" x14ac:dyDescent="0.3">
      <c r="A8752" s="94">
        <v>45930</v>
      </c>
      <c r="B8752" s="57" t="s">
        <v>276</v>
      </c>
      <c r="C8752" s="57" t="s">
        <v>122</v>
      </c>
      <c r="D8752" s="19" t="str">
        <f t="shared" si="816"/>
        <v>Commodities</v>
      </c>
      <c r="E8752" s="19" t="str">
        <f t="shared" si="817"/>
        <v>Commodities</v>
      </c>
      <c r="F8752" s="100">
        <v>0.11187999999999999</v>
      </c>
      <c r="G8752" s="101">
        <v>6.2370000000000001</v>
      </c>
      <c r="H8752" s="98">
        <v>0.17548</v>
      </c>
      <c r="I8752" s="20">
        <f t="shared" si="818"/>
        <v>1</v>
      </c>
      <c r="J8752" s="102">
        <f t="shared" si="819"/>
        <v>1.7938111271444603E-2</v>
      </c>
      <c r="K8752" s="102">
        <f t="shared" si="820"/>
        <v>0.10222310959337021</v>
      </c>
      <c r="L8752" s="96">
        <f t="shared" si="821"/>
        <v>0.11187999999999999</v>
      </c>
    </row>
    <row r="8753" spans="1:12" ht="13.95" customHeight="1" x14ac:dyDescent="0.3">
      <c r="A8753" s="94">
        <v>45961</v>
      </c>
      <c r="B8753" s="57" t="s">
        <v>276</v>
      </c>
      <c r="C8753" s="57" t="s">
        <v>122</v>
      </c>
      <c r="D8753" s="19" t="str">
        <f t="shared" si="816"/>
        <v>Commodities</v>
      </c>
      <c r="E8753" s="19" t="str">
        <f t="shared" si="817"/>
        <v>Commodities</v>
      </c>
      <c r="F8753" s="100">
        <v>0.12403</v>
      </c>
      <c r="G8753" s="101">
        <v>6.875</v>
      </c>
      <c r="H8753" s="98">
        <v>0.18897</v>
      </c>
      <c r="I8753" s="20">
        <f t="shared" si="818"/>
        <v>1</v>
      </c>
      <c r="J8753" s="102">
        <f t="shared" si="819"/>
        <v>1.8040727272727274E-2</v>
      </c>
      <c r="K8753" s="102">
        <f t="shared" si="820"/>
        <v>9.5468737221396385E-2</v>
      </c>
      <c r="L8753" s="96">
        <f t="shared" si="821"/>
        <v>0.12403</v>
      </c>
    </row>
    <row r="8754" spans="1:12" ht="13.95" customHeight="1" x14ac:dyDescent="0.3">
      <c r="A8754" s="94">
        <v>45991</v>
      </c>
      <c r="B8754" s="57" t="s">
        <v>276</v>
      </c>
      <c r="C8754" s="57" t="s">
        <v>122</v>
      </c>
      <c r="D8754" s="19" t="str">
        <f t="shared" si="816"/>
        <v>Commodities</v>
      </c>
      <c r="E8754" s="19" t="str">
        <f t="shared" si="817"/>
        <v>Commodities</v>
      </c>
      <c r="F8754" s="100">
        <v>0.12026000000000001</v>
      </c>
      <c r="G8754" s="101">
        <v>6.98</v>
      </c>
      <c r="H8754" s="98">
        <v>0.1865</v>
      </c>
      <c r="I8754" s="20">
        <f t="shared" si="818"/>
        <v>1</v>
      </c>
      <c r="J8754" s="102">
        <f t="shared" si="819"/>
        <v>1.7229226361031517E-2</v>
      </c>
      <c r="K8754" s="102">
        <f t="shared" si="820"/>
        <v>9.238191078301082E-2</v>
      </c>
      <c r="L8754" s="96">
        <f t="shared" si="821"/>
        <v>0.12026000000000001</v>
      </c>
    </row>
    <row r="8755" spans="1:12" ht="13.95" customHeight="1" x14ac:dyDescent="0.3">
      <c r="A8755" s="94">
        <v>46022</v>
      </c>
      <c r="B8755" s="57" t="s">
        <v>276</v>
      </c>
      <c r="C8755" s="57" t="s">
        <v>122</v>
      </c>
      <c r="D8755" s="19" t="str">
        <f t="shared" si="816"/>
        <v>Commodities</v>
      </c>
      <c r="E8755" s="19" t="str">
        <f t="shared" si="817"/>
        <v>Commodities</v>
      </c>
      <c r="F8755" s="100">
        <v>0.13020000000000001</v>
      </c>
      <c r="G8755" s="101">
        <v>6.8890000000000002</v>
      </c>
      <c r="H8755" s="98">
        <v>0.19136</v>
      </c>
      <c r="I8755" s="20">
        <f t="shared" si="818"/>
        <v>1</v>
      </c>
      <c r="J8755" s="102">
        <f t="shared" si="819"/>
        <v>1.8899695166206997E-2</v>
      </c>
      <c r="K8755" s="102">
        <f t="shared" si="820"/>
        <v>9.8765129422068332E-2</v>
      </c>
      <c r="L8755" s="96">
        <f t="shared" si="821"/>
        <v>0.13020000000000001</v>
      </c>
    </row>
    <row r="8756" spans="1:12" ht="13.95" customHeight="1" x14ac:dyDescent="0.3">
      <c r="A8756" s="94">
        <v>46053</v>
      </c>
      <c r="B8756" s="57" t="s">
        <v>276</v>
      </c>
      <c r="C8756" s="57" t="s">
        <v>122</v>
      </c>
      <c r="D8756" s="19" t="str">
        <f t="shared" si="816"/>
        <v>Commodities</v>
      </c>
      <c r="E8756" s="19" t="str">
        <f t="shared" si="817"/>
        <v>Commodities</v>
      </c>
      <c r="F8756" s="100">
        <v>0.11783</v>
      </c>
      <c r="G8756" s="101">
        <v>7.7210000000000001</v>
      </c>
      <c r="H8756" s="98">
        <v>0.20064000000000001</v>
      </c>
      <c r="I8756" s="20">
        <f t="shared" si="818"/>
        <v>1</v>
      </c>
      <c r="J8756" s="102">
        <f t="shared" si="819"/>
        <v>1.5260976557440747E-2</v>
      </c>
      <c r="K8756" s="102">
        <f t="shared" si="820"/>
        <v>7.6061486031901646E-2</v>
      </c>
      <c r="L8756" s="96">
        <f t="shared" si="821"/>
        <v>0.11783</v>
      </c>
    </row>
    <row r="8757" spans="1:12" ht="13.95" customHeight="1" x14ac:dyDescent="0.3">
      <c r="A8757" s="94">
        <v>46081</v>
      </c>
      <c r="B8757" s="57" t="s">
        <v>276</v>
      </c>
      <c r="C8757" s="57" t="s">
        <v>122</v>
      </c>
      <c r="D8757" s="19" t="str">
        <f t="shared" si="816"/>
        <v>Commodities</v>
      </c>
      <c r="E8757" s="19" t="str">
        <f t="shared" si="817"/>
        <v>Commodities</v>
      </c>
      <c r="F8757" s="100">
        <v>0.11885999999999999</v>
      </c>
      <c r="G8757" s="101">
        <v>8.2840000000000007</v>
      </c>
      <c r="H8757" s="98">
        <v>0.21143000000000001</v>
      </c>
      <c r="I8757" s="20">
        <f t="shared" si="818"/>
        <v>1</v>
      </c>
      <c r="J8757" s="102">
        <f t="shared" si="819"/>
        <v>1.4348140994688554E-2</v>
      </c>
      <c r="K8757" s="102">
        <f t="shared" si="820"/>
        <v>6.7862370499401942E-2</v>
      </c>
      <c r="L8757" s="96">
        <f t="shared" si="821"/>
        <v>0.11885999999999999</v>
      </c>
    </row>
    <row r="8758" spans="1:12" ht="13.95" customHeight="1" x14ac:dyDescent="0.3">
      <c r="A8758" s="94">
        <v>46112</v>
      </c>
      <c r="B8758" s="57" t="s">
        <v>276</v>
      </c>
      <c r="C8758" s="57" t="s">
        <v>122</v>
      </c>
      <c r="D8758" s="19" t="str">
        <f t="shared" si="816"/>
        <v>Commodities</v>
      </c>
      <c r="E8758" s="19" t="str">
        <f t="shared" si="817"/>
        <v>Commodities</v>
      </c>
      <c r="F8758" s="100">
        <v>0.1119</v>
      </c>
      <c r="G8758" s="101">
        <v>7.4219999999999997</v>
      </c>
      <c r="H8758" s="98">
        <v>0.23713999999999999</v>
      </c>
      <c r="I8758" s="20">
        <f t="shared" si="818"/>
        <v>1</v>
      </c>
      <c r="J8758" s="102">
        <f t="shared" si="819"/>
        <v>1.50767987065481E-2</v>
      </c>
      <c r="K8758" s="102">
        <f t="shared" si="820"/>
        <v>6.3577628011082493E-2</v>
      </c>
      <c r="L8758" s="96">
        <f t="shared" si="821"/>
        <v>0.1119</v>
      </c>
    </row>
    <row r="8759" spans="1:12" ht="13.95" customHeight="1" x14ac:dyDescent="0.3">
      <c r="A8759" s="94">
        <v>46142</v>
      </c>
      <c r="B8759" s="57" t="s">
        <v>276</v>
      </c>
      <c r="C8759" s="57" t="s">
        <v>122</v>
      </c>
      <c r="D8759" s="19" t="str">
        <f t="shared" si="816"/>
        <v>Commodities</v>
      </c>
      <c r="E8759" s="19" t="str">
        <f t="shared" si="817"/>
        <v>Commodities</v>
      </c>
      <c r="F8759" s="100">
        <v>0.11015</v>
      </c>
      <c r="G8759" s="101">
        <v>8.1470000000000002</v>
      </c>
      <c r="H8759" s="98">
        <v>0.22528000000000001</v>
      </c>
      <c r="I8759" s="20">
        <f t="shared" si="818"/>
        <v>1</v>
      </c>
      <c r="J8759" s="102">
        <f t="shared" si="819"/>
        <v>1.3520314226095495E-2</v>
      </c>
      <c r="K8759" s="102">
        <f t="shared" si="820"/>
        <v>6.0015599370097185E-2</v>
      </c>
      <c r="L8759" s="96">
        <f t="shared" si="821"/>
        <v>0.11015</v>
      </c>
    </row>
    <row r="8760" spans="1:12" ht="13.95" customHeight="1" x14ac:dyDescent="0.3">
      <c r="A8760" s="94">
        <v>46173</v>
      </c>
      <c r="B8760" s="57" t="s">
        <v>276</v>
      </c>
      <c r="C8760" s="57" t="s">
        <v>122</v>
      </c>
      <c r="D8760" s="19" t="str">
        <f t="shared" si="816"/>
        <v>Commodities</v>
      </c>
      <c r="E8760" s="19" t="str">
        <f t="shared" si="817"/>
        <v>Commodities</v>
      </c>
      <c r="F8760" s="100">
        <v>0.12123</v>
      </c>
      <c r="G8760" s="101">
        <v>8.4879999999999995</v>
      </c>
      <c r="H8760" s="98">
        <v>0.22223000000000001</v>
      </c>
      <c r="I8760" s="20">
        <f t="shared" si="818"/>
        <v>1</v>
      </c>
      <c r="J8760" s="102">
        <f t="shared" si="819"/>
        <v>1.4282516493873706E-2</v>
      </c>
      <c r="K8760" s="102">
        <f t="shared" si="820"/>
        <v>6.4269074804813503E-2</v>
      </c>
      <c r="L8760" s="96">
        <f t="shared" si="821"/>
        <v>0.12123</v>
      </c>
    </row>
    <row r="8761" spans="1:12" ht="13.95" customHeight="1" x14ac:dyDescent="0.3">
      <c r="A8761" s="94">
        <v>46203</v>
      </c>
      <c r="B8761" s="57" t="s">
        <v>276</v>
      </c>
      <c r="C8761" s="57" t="s">
        <v>122</v>
      </c>
      <c r="D8761" s="19" t="str">
        <f t="shared" si="816"/>
        <v>Commodities</v>
      </c>
      <c r="E8761" s="19" t="str">
        <f t="shared" si="817"/>
        <v>Commodities</v>
      </c>
      <c r="F8761" s="100">
        <v>0.11516999999999999</v>
      </c>
      <c r="G8761" s="101">
        <v>7.8079999999999998</v>
      </c>
      <c r="H8761" s="98">
        <v>0.20821999999999999</v>
      </c>
      <c r="I8761" s="20">
        <f t="shared" si="818"/>
        <v>1</v>
      </c>
      <c r="J8761" s="102">
        <f t="shared" si="819"/>
        <v>1.4750256147540983E-2</v>
      </c>
      <c r="K8761" s="102">
        <f t="shared" si="820"/>
        <v>7.0839766341086269E-2</v>
      </c>
      <c r="L8761" s="96">
        <f t="shared" si="821"/>
        <v>0.11516999999999999</v>
      </c>
    </row>
    <row r="8762" spans="1:12" ht="13.95" customHeight="1" x14ac:dyDescent="0.3">
      <c r="A8762" s="94">
        <v>46234</v>
      </c>
      <c r="B8762" s="57" t="s">
        <v>276</v>
      </c>
      <c r="C8762" s="57" t="s">
        <v>122</v>
      </c>
      <c r="D8762" s="19" t="str">
        <f t="shared" si="816"/>
        <v>Commodities</v>
      </c>
      <c r="E8762" s="19" t="str">
        <f t="shared" si="817"/>
        <v>Commodities</v>
      </c>
      <c r="F8762" s="100">
        <v>0.10902000000000001</v>
      </c>
      <c r="G8762" s="101">
        <v>7.8079999999999998</v>
      </c>
      <c r="H8762" s="98">
        <v>0.19833000000000001</v>
      </c>
      <c r="I8762" s="20">
        <f t="shared" si="818"/>
        <v>1</v>
      </c>
      <c r="J8762" s="102">
        <f t="shared" si="819"/>
        <v>1.3962602459016394E-2</v>
      </c>
      <c r="K8762" s="102">
        <f t="shared" si="820"/>
        <v>7.0400859471670407E-2</v>
      </c>
      <c r="L8762" s="96">
        <f t="shared" si="821"/>
        <v>0.10902000000000001</v>
      </c>
    </row>
    <row r="8763" spans="1:12" ht="13.95" customHeight="1" x14ac:dyDescent="0.3">
      <c r="A8763" s="94">
        <v>46265</v>
      </c>
      <c r="B8763" s="57" t="s">
        <v>276</v>
      </c>
      <c r="C8763" s="57" t="s">
        <v>122</v>
      </c>
      <c r="D8763" s="19" t="str">
        <f t="shared" si="816"/>
        <v>Commodities</v>
      </c>
      <c r="E8763" s="19" t="str">
        <f t="shared" si="817"/>
        <v>Commodities</v>
      </c>
      <c r="F8763" s="100">
        <v>0.11237</v>
      </c>
      <c r="G8763" s="101">
        <v>8.2110000000000003</v>
      </c>
      <c r="H8763" s="98">
        <v>0.19212000000000001</v>
      </c>
      <c r="I8763" s="20">
        <f t="shared" si="818"/>
        <v>1</v>
      </c>
      <c r="J8763" s="102">
        <f t="shared" si="819"/>
        <v>1.3685300207039336E-2</v>
      </c>
      <c r="K8763" s="102">
        <f t="shared" si="820"/>
        <v>7.1233084567142071E-2</v>
      </c>
      <c r="L8763" s="96">
        <f t="shared" si="821"/>
        <v>0.11237</v>
      </c>
    </row>
    <row r="8764" spans="1:12" ht="13.95" customHeight="1" x14ac:dyDescent="0.3">
      <c r="A8764" s="94">
        <v>46295</v>
      </c>
      <c r="B8764" s="57" t="s">
        <v>276</v>
      </c>
      <c r="C8764" s="57" t="s">
        <v>122</v>
      </c>
      <c r="D8764" s="19" t="str">
        <f t="shared" si="816"/>
        <v>Commodities</v>
      </c>
      <c r="E8764" s="19" t="str">
        <f t="shared" si="817"/>
        <v>Commodities</v>
      </c>
      <c r="F8764" s="100">
        <v>9.8729999999999998E-2</v>
      </c>
      <c r="G8764" s="101">
        <v>7.827</v>
      </c>
      <c r="H8764" s="98">
        <v>0.18562999999999999</v>
      </c>
      <c r="I8764" s="20">
        <f t="shared" si="818"/>
        <v>1</v>
      </c>
      <c r="J8764" s="102">
        <f t="shared" si="819"/>
        <v>1.2614028363357609E-2</v>
      </c>
      <c r="K8764" s="102">
        <f t="shared" si="820"/>
        <v>6.7952531182231379E-2</v>
      </c>
      <c r="L8764" s="96">
        <f t="shared" si="821"/>
        <v>9.8729999999999998E-2</v>
      </c>
    </row>
    <row r="8765" spans="1:12" ht="13.95" customHeight="1" x14ac:dyDescent="0.3">
      <c r="A8765" s="94">
        <v>42674</v>
      </c>
      <c r="B8765" s="57" t="s">
        <v>407</v>
      </c>
      <c r="C8765" s="57" t="s">
        <v>122</v>
      </c>
      <c r="D8765" s="19" t="str">
        <f t="shared" si="816"/>
        <v>Commodities</v>
      </c>
      <c r="E8765" s="19" t="str">
        <f t="shared" si="817"/>
        <v>Commodities</v>
      </c>
      <c r="F8765" s="100">
        <v>3.848E-2</v>
      </c>
      <c r="G8765" s="101">
        <v>17.295999999999999</v>
      </c>
      <c r="H8765" s="98">
        <v>4.453E-2</v>
      </c>
      <c r="I8765" s="20">
        <f t="shared" si="818"/>
        <v>1</v>
      </c>
      <c r="J8765" s="102">
        <f t="shared" si="819"/>
        <v>2.2247918593894544E-3</v>
      </c>
      <c r="K8765" s="102">
        <f t="shared" si="820"/>
        <v>4.9961640677957657E-2</v>
      </c>
      <c r="L8765" s="96">
        <f t="shared" si="821"/>
        <v>3.848E-2</v>
      </c>
    </row>
    <row r="8766" spans="1:12" ht="13.95" customHeight="1" x14ac:dyDescent="0.3">
      <c r="A8766" s="94">
        <v>42704</v>
      </c>
      <c r="B8766" s="57" t="s">
        <v>407</v>
      </c>
      <c r="C8766" s="57" t="s">
        <v>122</v>
      </c>
      <c r="D8766" s="19" t="str">
        <f t="shared" si="816"/>
        <v>Commodities</v>
      </c>
      <c r="E8766" s="19" t="str">
        <f t="shared" si="817"/>
        <v>Commodities</v>
      </c>
      <c r="F8766" s="100">
        <v>4.9970000000000001E-2</v>
      </c>
      <c r="G8766" s="101">
        <v>16.556999999999999</v>
      </c>
      <c r="H8766" s="98">
        <v>3.9309999999999998E-2</v>
      </c>
      <c r="I8766" s="20">
        <f t="shared" si="818"/>
        <v>1</v>
      </c>
      <c r="J8766" s="102">
        <f t="shared" si="819"/>
        <v>3.018058827082201E-3</v>
      </c>
      <c r="K8766" s="102">
        <f t="shared" si="820"/>
        <v>7.6775854161338114E-2</v>
      </c>
      <c r="L8766" s="96">
        <f t="shared" si="821"/>
        <v>4.9970000000000001E-2</v>
      </c>
    </row>
    <row r="8767" spans="1:12" ht="13.95" customHeight="1" x14ac:dyDescent="0.3">
      <c r="A8767" s="94">
        <v>42735</v>
      </c>
      <c r="B8767" s="57" t="s">
        <v>407</v>
      </c>
      <c r="C8767" s="57" t="s">
        <v>122</v>
      </c>
      <c r="D8767" s="19" t="str">
        <f t="shared" si="816"/>
        <v>Commodities</v>
      </c>
      <c r="E8767" s="19" t="str">
        <f t="shared" si="817"/>
        <v>Commodities</v>
      </c>
      <c r="F8767" s="100">
        <v>4.4970000000000003E-2</v>
      </c>
      <c r="G8767" s="101">
        <v>10.129</v>
      </c>
      <c r="H8767" s="98">
        <v>6.812E-2</v>
      </c>
      <c r="I8767" s="20">
        <f t="shared" si="818"/>
        <v>1</v>
      </c>
      <c r="J8767" s="102">
        <f t="shared" si="819"/>
        <v>4.4397275150557811E-3</v>
      </c>
      <c r="K8767" s="102">
        <f t="shared" si="820"/>
        <v>6.5175095640865835E-2</v>
      </c>
      <c r="L8767" s="96">
        <f t="shared" si="821"/>
        <v>4.4970000000000003E-2</v>
      </c>
    </row>
    <row r="8768" spans="1:12" ht="13.95" customHeight="1" x14ac:dyDescent="0.3">
      <c r="A8768" s="94">
        <v>42766</v>
      </c>
      <c r="B8768" s="57" t="s">
        <v>407</v>
      </c>
      <c r="C8768" s="57" t="s">
        <v>122</v>
      </c>
      <c r="D8768" s="19" t="str">
        <f t="shared" si="816"/>
        <v>Commodities</v>
      </c>
      <c r="E8768" s="19" t="str">
        <f t="shared" si="817"/>
        <v>Commodities</v>
      </c>
      <c r="F8768" s="100">
        <v>5.6809999999999999E-2</v>
      </c>
      <c r="G8768" s="101">
        <v>11.333</v>
      </c>
      <c r="H8768" s="98">
        <v>0.11004</v>
      </c>
      <c r="I8768" s="20">
        <f t="shared" si="818"/>
        <v>1</v>
      </c>
      <c r="J8768" s="102">
        <f t="shared" si="819"/>
        <v>5.0127944939557046E-3</v>
      </c>
      <c r="K8768" s="102">
        <f t="shared" si="820"/>
        <v>4.5554293838201608E-2</v>
      </c>
      <c r="L8768" s="96">
        <f t="shared" si="821"/>
        <v>5.6809999999999999E-2</v>
      </c>
    </row>
    <row r="8769" spans="1:12" ht="13.95" customHeight="1" x14ac:dyDescent="0.3">
      <c r="A8769" s="94">
        <v>42794</v>
      </c>
      <c r="B8769" s="57" t="s">
        <v>407</v>
      </c>
      <c r="C8769" s="57" t="s">
        <v>122</v>
      </c>
      <c r="D8769" s="19" t="str">
        <f t="shared" si="816"/>
        <v>Commodities</v>
      </c>
      <c r="E8769" s="19" t="str">
        <f t="shared" si="817"/>
        <v>Commodities</v>
      </c>
      <c r="F8769" s="100">
        <v>5.577E-2</v>
      </c>
      <c r="G8769" s="101">
        <v>10.128</v>
      </c>
      <c r="H8769" s="98">
        <v>0.12318999999999999</v>
      </c>
      <c r="I8769" s="20">
        <f t="shared" si="818"/>
        <v>1</v>
      </c>
      <c r="J8769" s="102">
        <f t="shared" si="819"/>
        <v>5.5065165876777254E-3</v>
      </c>
      <c r="K8769" s="102">
        <f t="shared" si="820"/>
        <v>4.4699379719763989E-2</v>
      </c>
      <c r="L8769" s="96">
        <f t="shared" si="821"/>
        <v>5.577E-2</v>
      </c>
    </row>
    <row r="8770" spans="1:12" ht="13.95" customHeight="1" x14ac:dyDescent="0.3">
      <c r="A8770" s="94">
        <v>42825</v>
      </c>
      <c r="B8770" s="57" t="s">
        <v>407</v>
      </c>
      <c r="C8770" s="57" t="s">
        <v>122</v>
      </c>
      <c r="D8770" s="19" t="str">
        <f t="shared" si="816"/>
        <v>Commodities</v>
      </c>
      <c r="E8770" s="19" t="str">
        <f t="shared" si="817"/>
        <v>Commodities</v>
      </c>
      <c r="F8770" s="100">
        <v>5.0629999999999988E-2</v>
      </c>
      <c r="G8770" s="101">
        <v>7.9349999999999996</v>
      </c>
      <c r="H8770" s="98">
        <v>0.15021000000000001</v>
      </c>
      <c r="I8770" s="20">
        <f t="shared" si="818"/>
        <v>1</v>
      </c>
      <c r="J8770" s="102">
        <f t="shared" si="819"/>
        <v>6.3805923125393816E-3</v>
      </c>
      <c r="K8770" s="102">
        <f t="shared" si="820"/>
        <v>4.2477813145192604E-2</v>
      </c>
      <c r="L8770" s="96">
        <f t="shared" si="821"/>
        <v>5.0629999999999988E-2</v>
      </c>
    </row>
    <row r="8771" spans="1:12" ht="13.95" customHeight="1" x14ac:dyDescent="0.3">
      <c r="A8771" s="94">
        <v>42855</v>
      </c>
      <c r="B8771" s="57" t="s">
        <v>407</v>
      </c>
      <c r="C8771" s="57" t="s">
        <v>122</v>
      </c>
      <c r="D8771" s="19" t="str">
        <f t="shared" si="816"/>
        <v>Commodities</v>
      </c>
      <c r="E8771" s="19" t="str">
        <f t="shared" si="817"/>
        <v>Commodities</v>
      </c>
      <c r="F8771" s="100">
        <v>4.7370000000000002E-2</v>
      </c>
      <c r="G8771" s="101">
        <v>7.2439999999999998</v>
      </c>
      <c r="H8771" s="98">
        <v>0.15048</v>
      </c>
      <c r="I8771" s="20">
        <f t="shared" si="818"/>
        <v>1</v>
      </c>
      <c r="J8771" s="102">
        <f t="shared" si="819"/>
        <v>6.5392048591938158E-3</v>
      </c>
      <c r="K8771" s="102">
        <f t="shared" si="820"/>
        <v>4.3455641010059914E-2</v>
      </c>
      <c r="L8771" s="96">
        <f t="shared" si="821"/>
        <v>4.7370000000000002E-2</v>
      </c>
    </row>
    <row r="8772" spans="1:12" ht="13.95" customHeight="1" x14ac:dyDescent="0.3">
      <c r="A8772" s="94">
        <v>42886</v>
      </c>
      <c r="B8772" s="57" t="s">
        <v>407</v>
      </c>
      <c r="C8772" s="57" t="s">
        <v>122</v>
      </c>
      <c r="D8772" s="19" t="str">
        <f t="shared" si="816"/>
        <v>Commodities</v>
      </c>
      <c r="E8772" s="19" t="str">
        <f t="shared" si="817"/>
        <v>Commodities</v>
      </c>
      <c r="F8772" s="100">
        <v>4.7989999999999998E-2</v>
      </c>
      <c r="G8772" s="101">
        <v>7.0270000000000001</v>
      </c>
      <c r="H8772" s="98">
        <v>0.14863999999999999</v>
      </c>
      <c r="I8772" s="20">
        <f t="shared" si="818"/>
        <v>1</v>
      </c>
      <c r="J8772" s="102">
        <f t="shared" si="819"/>
        <v>6.8293724206631556E-3</v>
      </c>
      <c r="K8772" s="102">
        <f t="shared" si="820"/>
        <v>4.594572403567785E-2</v>
      </c>
      <c r="L8772" s="96">
        <f t="shared" si="821"/>
        <v>4.7989999999999998E-2</v>
      </c>
    </row>
    <row r="8773" spans="1:12" ht="13.95" customHeight="1" x14ac:dyDescent="0.3">
      <c r="A8773" s="94">
        <v>42916</v>
      </c>
      <c r="B8773" s="57" t="s">
        <v>407</v>
      </c>
      <c r="C8773" s="57" t="s">
        <v>122</v>
      </c>
      <c r="D8773" s="19" t="str">
        <f t="shared" ref="D8773:D8836" si="822">VLOOKUP(C8773,GicsMap,2,FALSE)</f>
        <v>Commodities</v>
      </c>
      <c r="E8773" s="19" t="str">
        <f t="shared" ref="E8773:E8836" si="823">IF(D8773="Cyclicals",IF(COUNTIF(GlobalList,B8773)&gt;0,"WEG &amp; Embraer","Cyclicals ex-WEG &amp; Embraer"),D8773)</f>
        <v>Commodities</v>
      </c>
      <c r="F8773" s="100">
        <v>5.1090000000000003E-2</v>
      </c>
      <c r="G8773" s="101">
        <v>7.9119999999999999</v>
      </c>
      <c r="H8773" s="98">
        <v>0.13261999999999999</v>
      </c>
      <c r="I8773" s="20">
        <f t="shared" ref="I8773:I8836" si="824">IF(AND(ISNUMBER(G8773),ISNUMBER(H8773),G8773&gt;=PEmin,G8773&lt;=PEmax,H8773&gt;=ROEmin,H8773&lt;=ROEmax),1,0)</f>
        <v>1</v>
      </c>
      <c r="J8773" s="102">
        <f t="shared" ref="J8773:J8836" si="825">IF(I8773=1,F8773/G8773,0)</f>
        <v>6.4572800808897881E-3</v>
      </c>
      <c r="K8773" s="102">
        <f t="shared" ref="K8773:K8836" si="826">IF(I8773=1,J8773/H8773,0)</f>
        <v>4.8690092602094621E-2</v>
      </c>
      <c r="L8773" s="96">
        <f t="shared" ref="L8773:L8836" si="827">I8773*F8773</f>
        <v>5.1090000000000003E-2</v>
      </c>
    </row>
    <row r="8774" spans="1:12" ht="13.95" customHeight="1" x14ac:dyDescent="0.3">
      <c r="A8774" s="94">
        <v>42947</v>
      </c>
      <c r="B8774" s="57" t="s">
        <v>407</v>
      </c>
      <c r="C8774" s="57" t="s">
        <v>122</v>
      </c>
      <c r="D8774" s="19" t="str">
        <f t="shared" si="822"/>
        <v>Commodities</v>
      </c>
      <c r="E8774" s="19" t="str">
        <f t="shared" si="823"/>
        <v>Commodities</v>
      </c>
      <c r="F8774" s="100">
        <v>5.126E-2</v>
      </c>
      <c r="G8774" s="101">
        <v>9.2929999999999993</v>
      </c>
      <c r="H8774" s="98">
        <v>0.12859000000000001</v>
      </c>
      <c r="I8774" s="20">
        <f t="shared" si="824"/>
        <v>1</v>
      </c>
      <c r="J8774" s="102">
        <f t="shared" si="825"/>
        <v>5.5159797697191442E-3</v>
      </c>
      <c r="K8774" s="102">
        <f t="shared" si="826"/>
        <v>4.2895868805654748E-2</v>
      </c>
      <c r="L8774" s="96">
        <f t="shared" si="827"/>
        <v>5.126E-2</v>
      </c>
    </row>
    <row r="8775" spans="1:12" ht="13.95" customHeight="1" x14ac:dyDescent="0.3">
      <c r="A8775" s="94">
        <v>45199</v>
      </c>
      <c r="B8775" s="57" t="s">
        <v>268</v>
      </c>
      <c r="C8775" s="57" t="s">
        <v>118</v>
      </c>
      <c r="D8775" s="19" t="str">
        <f t="shared" si="822"/>
        <v>Cyclicals</v>
      </c>
      <c r="E8775" s="19" t="str">
        <f t="shared" si="823"/>
        <v>Cyclicals ex-WEG &amp; Embraer</v>
      </c>
      <c r="F8775" s="100">
        <v>2.0200000000000001E-3</v>
      </c>
      <c r="G8775" s="101">
        <v>9.452</v>
      </c>
      <c r="H8775" s="98">
        <v>0.20230000000000001</v>
      </c>
      <c r="I8775" s="20">
        <f t="shared" si="824"/>
        <v>1</v>
      </c>
      <c r="J8775" s="102">
        <f t="shared" si="825"/>
        <v>2.1371138383410919E-4</v>
      </c>
      <c r="K8775" s="102">
        <f t="shared" si="826"/>
        <v>1.0564082245877863E-3</v>
      </c>
      <c r="L8775" s="96">
        <f t="shared" si="827"/>
        <v>2.0200000000000001E-3</v>
      </c>
    </row>
    <row r="8776" spans="1:12" ht="13.95" customHeight="1" x14ac:dyDescent="0.3">
      <c r="A8776" s="94">
        <v>45230</v>
      </c>
      <c r="B8776" s="57" t="s">
        <v>268</v>
      </c>
      <c r="C8776" s="57" t="s">
        <v>118</v>
      </c>
      <c r="D8776" s="19" t="str">
        <f t="shared" si="822"/>
        <v>Cyclicals</v>
      </c>
      <c r="E8776" s="19" t="str">
        <f t="shared" si="823"/>
        <v>Cyclicals ex-WEG &amp; Embraer</v>
      </c>
      <c r="F8776" s="100">
        <v>1.67E-3</v>
      </c>
      <c r="G8776" s="101">
        <v>7.3659999999999997</v>
      </c>
      <c r="H8776" s="98">
        <v>0.20436000000000001</v>
      </c>
      <c r="I8776" s="20">
        <f t="shared" si="824"/>
        <v>1</v>
      </c>
      <c r="J8776" s="102">
        <f t="shared" si="825"/>
        <v>2.2671734998642412E-4</v>
      </c>
      <c r="K8776" s="102">
        <f t="shared" si="826"/>
        <v>1.1094017908907033E-3</v>
      </c>
      <c r="L8776" s="96">
        <f t="shared" si="827"/>
        <v>1.67E-3</v>
      </c>
    </row>
    <row r="8777" spans="1:12" ht="13.95" customHeight="1" x14ac:dyDescent="0.3">
      <c r="A8777" s="94">
        <v>45260</v>
      </c>
      <c r="B8777" s="57" t="s">
        <v>268</v>
      </c>
      <c r="C8777" s="57" t="s">
        <v>118</v>
      </c>
      <c r="D8777" s="19" t="str">
        <f t="shared" si="822"/>
        <v>Cyclicals</v>
      </c>
      <c r="E8777" s="19" t="str">
        <f t="shared" si="823"/>
        <v>Cyclicals ex-WEG &amp; Embraer</v>
      </c>
      <c r="F8777" s="100">
        <v>1.7600000000000001E-3</v>
      </c>
      <c r="G8777" s="101">
        <v>8.7029999999999994</v>
      </c>
      <c r="H8777" s="98">
        <v>0.20488999999999999</v>
      </c>
      <c r="I8777" s="20">
        <f t="shared" si="824"/>
        <v>1</v>
      </c>
      <c r="J8777" s="102">
        <f t="shared" si="825"/>
        <v>2.0222911639664485E-4</v>
      </c>
      <c r="K8777" s="102">
        <f t="shared" si="826"/>
        <v>9.8701311140926779E-4</v>
      </c>
      <c r="L8777" s="96">
        <f t="shared" si="827"/>
        <v>1.7600000000000001E-3</v>
      </c>
    </row>
    <row r="8778" spans="1:12" ht="13.95" customHeight="1" x14ac:dyDescent="0.3">
      <c r="A8778" s="94">
        <v>45291</v>
      </c>
      <c r="B8778" s="57" t="s">
        <v>268</v>
      </c>
      <c r="C8778" s="57" t="s">
        <v>118</v>
      </c>
      <c r="D8778" s="19" t="str">
        <f t="shared" si="822"/>
        <v>Cyclicals</v>
      </c>
      <c r="E8778" s="19" t="str">
        <f t="shared" si="823"/>
        <v>Cyclicals ex-WEG &amp; Embraer</v>
      </c>
      <c r="F8778" s="100">
        <v>1.8500000000000001E-3</v>
      </c>
      <c r="G8778" s="101">
        <v>9.4540000000000006</v>
      </c>
      <c r="H8778" s="98">
        <v>0.19037999999999999</v>
      </c>
      <c r="I8778" s="20">
        <f t="shared" si="824"/>
        <v>1</v>
      </c>
      <c r="J8778" s="102">
        <f t="shared" si="825"/>
        <v>1.9568436640575419E-4</v>
      </c>
      <c r="K8778" s="102">
        <f t="shared" si="826"/>
        <v>1.0278619939371478E-3</v>
      </c>
      <c r="L8778" s="96">
        <f t="shared" si="827"/>
        <v>1.8500000000000001E-3</v>
      </c>
    </row>
    <row r="8779" spans="1:12" ht="13.95" customHeight="1" x14ac:dyDescent="0.3">
      <c r="A8779" s="94">
        <v>45322</v>
      </c>
      <c r="B8779" s="57" t="s">
        <v>268</v>
      </c>
      <c r="C8779" s="57" t="s">
        <v>118</v>
      </c>
      <c r="D8779" s="19" t="str">
        <f t="shared" si="822"/>
        <v>Cyclicals</v>
      </c>
      <c r="E8779" s="19" t="str">
        <f t="shared" si="823"/>
        <v>Cyclicals ex-WEG &amp; Embraer</v>
      </c>
      <c r="F8779" s="100">
        <v>1.5900000000000001E-3</v>
      </c>
      <c r="G8779" s="101">
        <v>7.8860000000000001</v>
      </c>
      <c r="H8779" s="98">
        <v>0.19386999999999999</v>
      </c>
      <c r="I8779" s="20">
        <f t="shared" si="824"/>
        <v>1</v>
      </c>
      <c r="J8779" s="102">
        <f t="shared" si="825"/>
        <v>2.0162312959675374E-4</v>
      </c>
      <c r="K8779" s="102">
        <f t="shared" si="826"/>
        <v>1.0399913839003133E-3</v>
      </c>
      <c r="L8779" s="96">
        <f t="shared" si="827"/>
        <v>1.5900000000000001E-3</v>
      </c>
    </row>
    <row r="8780" spans="1:12" ht="13.95" customHeight="1" x14ac:dyDescent="0.3">
      <c r="A8780" s="94">
        <v>45351</v>
      </c>
      <c r="B8780" s="57" t="s">
        <v>268</v>
      </c>
      <c r="C8780" s="57" t="s">
        <v>118</v>
      </c>
      <c r="D8780" s="19" t="str">
        <f t="shared" si="822"/>
        <v>Cyclicals</v>
      </c>
      <c r="E8780" s="19" t="str">
        <f t="shared" si="823"/>
        <v>Cyclicals ex-WEG &amp; Embraer</v>
      </c>
      <c r="F8780" s="100">
        <v>1.6800000000000001E-3</v>
      </c>
      <c r="G8780" s="101">
        <v>8.2739999999999991</v>
      </c>
      <c r="H8780" s="98">
        <v>0.19736999999999999</v>
      </c>
      <c r="I8780" s="20">
        <f t="shared" si="824"/>
        <v>1</v>
      </c>
      <c r="J8780" s="102">
        <f t="shared" si="825"/>
        <v>2.0304568527918784E-4</v>
      </c>
      <c r="K8780" s="102">
        <f t="shared" si="826"/>
        <v>1.0287565753619489E-3</v>
      </c>
      <c r="L8780" s="96">
        <f t="shared" si="827"/>
        <v>1.6800000000000001E-3</v>
      </c>
    </row>
    <row r="8781" spans="1:12" ht="13.95" customHeight="1" x14ac:dyDescent="0.3">
      <c r="A8781" s="94">
        <v>45382</v>
      </c>
      <c r="B8781" s="57" t="s">
        <v>268</v>
      </c>
      <c r="C8781" s="57" t="s">
        <v>118</v>
      </c>
      <c r="D8781" s="19" t="str">
        <f t="shared" si="822"/>
        <v>Cyclicals</v>
      </c>
      <c r="E8781" s="19" t="str">
        <f t="shared" si="823"/>
        <v>Cyclicals ex-WEG &amp; Embraer</v>
      </c>
      <c r="F8781" s="100">
        <v>1.6299999999999999E-3</v>
      </c>
      <c r="G8781" s="101">
        <v>8.1080000000000005</v>
      </c>
      <c r="H8781" s="98">
        <v>0.18862999999999999</v>
      </c>
      <c r="I8781" s="20">
        <f t="shared" si="824"/>
        <v>1</v>
      </c>
      <c r="J8781" s="102">
        <f t="shared" si="825"/>
        <v>2.010360138135175E-4</v>
      </c>
      <c r="K8781" s="102">
        <f t="shared" si="826"/>
        <v>1.0657690389308037E-3</v>
      </c>
      <c r="L8781" s="96">
        <f t="shared" si="827"/>
        <v>1.6299999999999999E-3</v>
      </c>
    </row>
    <row r="8782" spans="1:12" ht="13.95" customHeight="1" x14ac:dyDescent="0.3">
      <c r="A8782" s="94">
        <v>45412</v>
      </c>
      <c r="B8782" s="57" t="s">
        <v>268</v>
      </c>
      <c r="C8782" s="57" t="s">
        <v>118</v>
      </c>
      <c r="D8782" s="19" t="str">
        <f t="shared" si="822"/>
        <v>Cyclicals</v>
      </c>
      <c r="E8782" s="19" t="str">
        <f t="shared" si="823"/>
        <v>Cyclicals ex-WEG &amp; Embraer</v>
      </c>
      <c r="F8782" s="100">
        <v>1.42E-3</v>
      </c>
      <c r="G8782" s="101">
        <v>7.077</v>
      </c>
      <c r="H8782" s="98">
        <v>0.18206</v>
      </c>
      <c r="I8782" s="20">
        <f t="shared" si="824"/>
        <v>1</v>
      </c>
      <c r="J8782" s="102">
        <f t="shared" si="825"/>
        <v>2.006499929348594E-4</v>
      </c>
      <c r="K8782" s="102">
        <f t="shared" si="826"/>
        <v>1.1021091559642942E-3</v>
      </c>
      <c r="L8782" s="96">
        <f t="shared" si="827"/>
        <v>1.42E-3</v>
      </c>
    </row>
    <row r="8783" spans="1:12" ht="13.95" customHeight="1" x14ac:dyDescent="0.3">
      <c r="A8783" s="94">
        <v>45443</v>
      </c>
      <c r="B8783" s="57" t="s">
        <v>268</v>
      </c>
      <c r="C8783" s="57" t="s">
        <v>118</v>
      </c>
      <c r="D8783" s="19" t="str">
        <f t="shared" si="822"/>
        <v>Cyclicals</v>
      </c>
      <c r="E8783" s="19" t="str">
        <f t="shared" si="823"/>
        <v>Cyclicals ex-WEG &amp; Embraer</v>
      </c>
      <c r="F8783" s="100">
        <v>2E-3</v>
      </c>
      <c r="G8783" s="101">
        <v>7.7770000000000001</v>
      </c>
      <c r="H8783" s="98">
        <v>0.18476000000000001</v>
      </c>
      <c r="I8783" s="20">
        <f t="shared" si="824"/>
        <v>1</v>
      </c>
      <c r="J8783" s="102">
        <f t="shared" si="825"/>
        <v>2.5716857400025716E-4</v>
      </c>
      <c r="K8783" s="102">
        <f t="shared" si="826"/>
        <v>1.3919061160438252E-3</v>
      </c>
      <c r="L8783" s="96">
        <f t="shared" si="827"/>
        <v>2E-3</v>
      </c>
    </row>
    <row r="8784" spans="1:12" ht="13.95" customHeight="1" x14ac:dyDescent="0.3">
      <c r="A8784" s="94">
        <v>45473</v>
      </c>
      <c r="B8784" s="57" t="s">
        <v>268</v>
      </c>
      <c r="C8784" s="57" t="s">
        <v>118</v>
      </c>
      <c r="D8784" s="19" t="str">
        <f t="shared" si="822"/>
        <v>Cyclicals</v>
      </c>
      <c r="E8784" s="19" t="str">
        <f t="shared" si="823"/>
        <v>Cyclicals ex-WEG &amp; Embraer</v>
      </c>
      <c r="F8784" s="100">
        <v>1.8500000000000001E-3</v>
      </c>
      <c r="G8784" s="101">
        <v>7.1449999999999996</v>
      </c>
      <c r="H8784" s="98">
        <v>0.18751000000000001</v>
      </c>
      <c r="I8784" s="20">
        <f t="shared" si="824"/>
        <v>1</v>
      </c>
      <c r="J8784" s="102">
        <f t="shared" si="825"/>
        <v>2.5892232330300912E-4</v>
      </c>
      <c r="K8784" s="102">
        <f t="shared" si="826"/>
        <v>1.3808454125273804E-3</v>
      </c>
      <c r="L8784" s="96">
        <f t="shared" si="827"/>
        <v>1.8500000000000001E-3</v>
      </c>
    </row>
    <row r="8785" spans="1:12" ht="13.95" customHeight="1" x14ac:dyDescent="0.3">
      <c r="A8785" s="94">
        <v>45504</v>
      </c>
      <c r="B8785" s="57" t="s">
        <v>268</v>
      </c>
      <c r="C8785" s="57" t="s">
        <v>118</v>
      </c>
      <c r="D8785" s="19" t="str">
        <f t="shared" si="822"/>
        <v>Cyclicals</v>
      </c>
      <c r="E8785" s="19" t="str">
        <f t="shared" si="823"/>
        <v>Cyclicals ex-WEG &amp; Embraer</v>
      </c>
      <c r="F8785" s="100">
        <v>2.0300000000000001E-3</v>
      </c>
      <c r="G8785" s="101">
        <v>7.9160000000000004</v>
      </c>
      <c r="H8785" s="98">
        <v>0.18537000000000001</v>
      </c>
      <c r="I8785" s="20">
        <f t="shared" si="824"/>
        <v>1</v>
      </c>
      <c r="J8785" s="102">
        <f t="shared" si="825"/>
        <v>2.5644264780192019E-4</v>
      </c>
      <c r="K8785" s="102">
        <f t="shared" si="826"/>
        <v>1.3834096552943851E-3</v>
      </c>
      <c r="L8785" s="96">
        <f t="shared" si="827"/>
        <v>2.0300000000000001E-3</v>
      </c>
    </row>
    <row r="8786" spans="1:12" ht="13.95" customHeight="1" x14ac:dyDescent="0.3">
      <c r="A8786" s="94">
        <v>45535</v>
      </c>
      <c r="B8786" s="57" t="s">
        <v>268</v>
      </c>
      <c r="C8786" s="57" t="s">
        <v>118</v>
      </c>
      <c r="D8786" s="19" t="str">
        <f t="shared" si="822"/>
        <v>Cyclicals</v>
      </c>
      <c r="E8786" s="19" t="str">
        <f t="shared" si="823"/>
        <v>Cyclicals ex-WEG &amp; Embraer</v>
      </c>
      <c r="F8786" s="100">
        <v>1.64E-3</v>
      </c>
      <c r="G8786" s="101">
        <v>6.9420000000000002</v>
      </c>
      <c r="H8786" s="98">
        <v>0.18692</v>
      </c>
      <c r="I8786" s="20">
        <f t="shared" si="824"/>
        <v>1</v>
      </c>
      <c r="J8786" s="102">
        <f t="shared" si="825"/>
        <v>2.3624315759147217E-4</v>
      </c>
      <c r="K8786" s="102">
        <f t="shared" si="826"/>
        <v>1.2638730879064421E-3</v>
      </c>
      <c r="L8786" s="96">
        <f t="shared" si="827"/>
        <v>1.64E-3</v>
      </c>
    </row>
    <row r="8787" spans="1:12" ht="13.95" customHeight="1" x14ac:dyDescent="0.3">
      <c r="A8787" s="94">
        <v>45565</v>
      </c>
      <c r="B8787" s="57" t="s">
        <v>268</v>
      </c>
      <c r="C8787" s="57" t="s">
        <v>118</v>
      </c>
      <c r="D8787" s="19" t="str">
        <f t="shared" si="822"/>
        <v>Cyclicals</v>
      </c>
      <c r="E8787" s="19" t="str">
        <f t="shared" si="823"/>
        <v>Cyclicals ex-WEG &amp; Embraer</v>
      </c>
      <c r="F8787" s="100">
        <v>1.48E-3</v>
      </c>
      <c r="G8787" s="101">
        <v>6.0190000000000001</v>
      </c>
      <c r="H8787" s="98">
        <v>0.19003</v>
      </c>
      <c r="I8787" s="20">
        <f t="shared" si="824"/>
        <v>1</v>
      </c>
      <c r="J8787" s="102">
        <f t="shared" si="825"/>
        <v>2.4588802126599102E-4</v>
      </c>
      <c r="K8787" s="102">
        <f t="shared" si="826"/>
        <v>1.2939431735304479E-3</v>
      </c>
      <c r="L8787" s="96">
        <f t="shared" si="827"/>
        <v>1.48E-3</v>
      </c>
    </row>
    <row r="8788" spans="1:12" ht="13.95" customHeight="1" x14ac:dyDescent="0.3">
      <c r="A8788" s="94">
        <v>45596</v>
      </c>
      <c r="B8788" s="57" t="s">
        <v>268</v>
      </c>
      <c r="C8788" s="57" t="s">
        <v>118</v>
      </c>
      <c r="D8788" s="19" t="str">
        <f t="shared" si="822"/>
        <v>Cyclicals</v>
      </c>
      <c r="E8788" s="19" t="str">
        <f t="shared" si="823"/>
        <v>Cyclicals ex-WEG &amp; Embraer</v>
      </c>
      <c r="F8788" s="100">
        <v>1.4300000000000001E-3</v>
      </c>
      <c r="G8788" s="101">
        <v>5.5839999999999996</v>
      </c>
      <c r="H8788" s="98">
        <v>0.19361999999999999</v>
      </c>
      <c r="I8788" s="20">
        <f t="shared" si="824"/>
        <v>1</v>
      </c>
      <c r="J8788" s="102">
        <f t="shared" si="825"/>
        <v>2.5608882521489974E-4</v>
      </c>
      <c r="K8788" s="102">
        <f t="shared" si="826"/>
        <v>1.3226362215416783E-3</v>
      </c>
      <c r="L8788" s="96">
        <f t="shared" si="827"/>
        <v>1.4300000000000001E-3</v>
      </c>
    </row>
    <row r="8789" spans="1:12" ht="13.95" customHeight="1" x14ac:dyDescent="0.3">
      <c r="A8789" s="94">
        <v>45626</v>
      </c>
      <c r="B8789" s="57" t="s">
        <v>268</v>
      </c>
      <c r="C8789" s="57" t="s">
        <v>118</v>
      </c>
      <c r="D8789" s="19" t="str">
        <f t="shared" si="822"/>
        <v>Cyclicals</v>
      </c>
      <c r="E8789" s="19" t="str">
        <f t="shared" si="823"/>
        <v>Cyclicals ex-WEG &amp; Embraer</v>
      </c>
      <c r="F8789" s="100">
        <v>1.31E-3</v>
      </c>
      <c r="G8789" s="101">
        <v>5.3360000000000003</v>
      </c>
      <c r="H8789" s="98">
        <v>0.18551000000000001</v>
      </c>
      <c r="I8789" s="20">
        <f t="shared" si="824"/>
        <v>1</v>
      </c>
      <c r="J8789" s="102">
        <f t="shared" si="825"/>
        <v>2.4550224887556218E-4</v>
      </c>
      <c r="K8789" s="102">
        <f t="shared" si="826"/>
        <v>1.323390916260914E-3</v>
      </c>
      <c r="L8789" s="96">
        <f t="shared" si="827"/>
        <v>1.31E-3</v>
      </c>
    </row>
    <row r="8790" spans="1:12" ht="13.95" customHeight="1" x14ac:dyDescent="0.3">
      <c r="A8790" s="94">
        <v>45657</v>
      </c>
      <c r="B8790" s="57" t="s">
        <v>268</v>
      </c>
      <c r="C8790" s="57" t="s">
        <v>118</v>
      </c>
      <c r="D8790" s="19" t="str">
        <f t="shared" si="822"/>
        <v>Cyclicals</v>
      </c>
      <c r="E8790" s="19" t="str">
        <f t="shared" si="823"/>
        <v>Cyclicals ex-WEG &amp; Embraer</v>
      </c>
      <c r="F8790" s="100">
        <v>1.1900000000000001E-3</v>
      </c>
      <c r="G8790" s="101">
        <v>5.1970000000000001</v>
      </c>
      <c r="H8790" s="98">
        <v>0.17917</v>
      </c>
      <c r="I8790" s="20">
        <f t="shared" si="824"/>
        <v>1</v>
      </c>
      <c r="J8790" s="102">
        <f t="shared" si="825"/>
        <v>2.2897825668654993E-4</v>
      </c>
      <c r="K8790" s="102">
        <f t="shared" si="826"/>
        <v>1.2779944002151585E-3</v>
      </c>
      <c r="L8790" s="96">
        <f t="shared" si="827"/>
        <v>1.1900000000000001E-3</v>
      </c>
    </row>
    <row r="8791" spans="1:12" ht="13.95" customHeight="1" x14ac:dyDescent="0.3">
      <c r="A8791" s="94">
        <v>45688</v>
      </c>
      <c r="B8791" s="57" t="s">
        <v>268</v>
      </c>
      <c r="C8791" s="57" t="s">
        <v>118</v>
      </c>
      <c r="D8791" s="19" t="str">
        <f t="shared" si="822"/>
        <v>Cyclicals</v>
      </c>
      <c r="E8791" s="19" t="str">
        <f t="shared" si="823"/>
        <v>Cyclicals ex-WEG &amp; Embraer</v>
      </c>
      <c r="F8791" s="100">
        <v>1.14E-3</v>
      </c>
      <c r="G8791" s="101">
        <v>6.3239999999999998</v>
      </c>
      <c r="H8791" s="98">
        <v>0.15001999999999999</v>
      </c>
      <c r="I8791" s="20">
        <f t="shared" si="824"/>
        <v>1</v>
      </c>
      <c r="J8791" s="102">
        <f t="shared" si="825"/>
        <v>1.8026565464895636E-4</v>
      </c>
      <c r="K8791" s="102">
        <f t="shared" si="826"/>
        <v>1.2016108162175468E-3</v>
      </c>
      <c r="L8791" s="96">
        <f t="shared" si="827"/>
        <v>1.14E-3</v>
      </c>
    </row>
    <row r="8792" spans="1:12" ht="13.95" customHeight="1" x14ac:dyDescent="0.3">
      <c r="A8792" s="94">
        <v>45716</v>
      </c>
      <c r="B8792" s="57" t="s">
        <v>268</v>
      </c>
      <c r="C8792" s="57" t="s">
        <v>118</v>
      </c>
      <c r="D8792" s="19" t="str">
        <f t="shared" si="822"/>
        <v>Cyclicals</v>
      </c>
      <c r="E8792" s="19" t="str">
        <f t="shared" si="823"/>
        <v>Cyclicals ex-WEG &amp; Embraer</v>
      </c>
      <c r="F8792" s="100">
        <v>9.2999999999999995E-4</v>
      </c>
      <c r="G8792" s="101">
        <v>5</v>
      </c>
      <c r="H8792" s="98">
        <v>0.14943999999999999</v>
      </c>
      <c r="I8792" s="20">
        <f t="shared" si="824"/>
        <v>1</v>
      </c>
      <c r="J8792" s="102">
        <f t="shared" si="825"/>
        <v>1.8599999999999999E-4</v>
      </c>
      <c r="K8792" s="102">
        <f t="shared" si="826"/>
        <v>1.2446466809421842E-3</v>
      </c>
      <c r="L8792" s="96">
        <f t="shared" si="827"/>
        <v>9.2999999999999995E-4</v>
      </c>
    </row>
    <row r="8793" spans="1:12" ht="13.95" customHeight="1" x14ac:dyDescent="0.3">
      <c r="A8793" s="94">
        <v>45747</v>
      </c>
      <c r="B8793" s="57" t="s">
        <v>268</v>
      </c>
      <c r="C8793" s="57" t="s">
        <v>118</v>
      </c>
      <c r="D8793" s="19" t="str">
        <f t="shared" si="822"/>
        <v>Cyclicals</v>
      </c>
      <c r="E8793" s="19" t="str">
        <f t="shared" si="823"/>
        <v>Cyclicals ex-WEG &amp; Embraer</v>
      </c>
      <c r="F8793" s="100">
        <v>1.0200000000000001E-3</v>
      </c>
      <c r="G8793" s="101">
        <v>5.9619999999999997</v>
      </c>
      <c r="H8793" s="98">
        <v>0.16911999999999999</v>
      </c>
      <c r="I8793" s="20">
        <f t="shared" si="824"/>
        <v>1</v>
      </c>
      <c r="J8793" s="102">
        <f t="shared" si="825"/>
        <v>1.7108352901710837E-4</v>
      </c>
      <c r="K8793" s="102">
        <f t="shared" si="826"/>
        <v>1.0116102709147846E-3</v>
      </c>
      <c r="L8793" s="96">
        <f t="shared" si="827"/>
        <v>1.0200000000000001E-3</v>
      </c>
    </row>
    <row r="8794" spans="1:12" ht="13.95" customHeight="1" x14ac:dyDescent="0.3">
      <c r="A8794" s="94">
        <v>45777</v>
      </c>
      <c r="B8794" s="57" t="s">
        <v>268</v>
      </c>
      <c r="C8794" s="57" t="s">
        <v>118</v>
      </c>
      <c r="D8794" s="19" t="str">
        <f t="shared" si="822"/>
        <v>Cyclicals</v>
      </c>
      <c r="E8794" s="19" t="str">
        <f t="shared" si="823"/>
        <v>Cyclicals ex-WEG &amp; Embraer</v>
      </c>
      <c r="F8794" s="100">
        <v>1.1100000000000001E-3</v>
      </c>
      <c r="G8794" s="101">
        <v>7.3339999999999996</v>
      </c>
      <c r="H8794" s="98">
        <v>0.20165</v>
      </c>
      <c r="I8794" s="20">
        <f t="shared" si="824"/>
        <v>1</v>
      </c>
      <c r="J8794" s="102">
        <f t="shared" si="825"/>
        <v>1.5134987728388329E-4</v>
      </c>
      <c r="K8794" s="102">
        <f t="shared" si="826"/>
        <v>7.5055728878692439E-4</v>
      </c>
      <c r="L8794" s="96">
        <f t="shared" si="827"/>
        <v>1.1100000000000001E-3</v>
      </c>
    </row>
    <row r="8795" spans="1:12" ht="13.95" customHeight="1" x14ac:dyDescent="0.3">
      <c r="A8795" s="94">
        <v>45808</v>
      </c>
      <c r="B8795" s="57" t="s">
        <v>268</v>
      </c>
      <c r="C8795" s="57" t="s">
        <v>118</v>
      </c>
      <c r="D8795" s="19" t="str">
        <f t="shared" si="822"/>
        <v>Cyclicals</v>
      </c>
      <c r="E8795" s="19" t="str">
        <f t="shared" si="823"/>
        <v>Cyclicals ex-WEG &amp; Embraer</v>
      </c>
      <c r="F8795" s="100">
        <v>1.1100000000000001E-3</v>
      </c>
      <c r="G8795" s="101">
        <v>7.8449999999999998</v>
      </c>
      <c r="H8795" s="98">
        <v>0.21507999999999999</v>
      </c>
      <c r="I8795" s="20">
        <f t="shared" si="824"/>
        <v>1</v>
      </c>
      <c r="J8795" s="102">
        <f t="shared" si="825"/>
        <v>1.4149139579349907E-4</v>
      </c>
      <c r="K8795" s="102">
        <f t="shared" si="826"/>
        <v>6.5785473216244692E-4</v>
      </c>
      <c r="L8795" s="96">
        <f t="shared" si="827"/>
        <v>1.1100000000000001E-3</v>
      </c>
    </row>
    <row r="8796" spans="1:12" ht="13.95" customHeight="1" x14ac:dyDescent="0.3">
      <c r="A8796" s="94">
        <v>45838</v>
      </c>
      <c r="B8796" s="57" t="s">
        <v>268</v>
      </c>
      <c r="C8796" s="57" t="s">
        <v>118</v>
      </c>
      <c r="D8796" s="19" t="str">
        <f t="shared" si="822"/>
        <v>Cyclicals</v>
      </c>
      <c r="E8796" s="19" t="str">
        <f t="shared" si="823"/>
        <v>Cyclicals ex-WEG &amp; Embraer</v>
      </c>
      <c r="F8796" s="100">
        <v>9.5E-4</v>
      </c>
      <c r="G8796" s="101">
        <v>6.4939999999999998</v>
      </c>
      <c r="H8796" s="98">
        <v>0.22253999999999999</v>
      </c>
      <c r="I8796" s="20">
        <f t="shared" si="824"/>
        <v>1</v>
      </c>
      <c r="J8796" s="102">
        <f t="shared" si="825"/>
        <v>1.4628888204496458E-4</v>
      </c>
      <c r="K8796" s="102">
        <f t="shared" si="826"/>
        <v>6.573599444817318E-4</v>
      </c>
      <c r="L8796" s="96">
        <f t="shared" si="827"/>
        <v>9.5E-4</v>
      </c>
    </row>
    <row r="8797" spans="1:12" ht="13.95" customHeight="1" x14ac:dyDescent="0.3">
      <c r="A8797" s="94">
        <v>45869</v>
      </c>
      <c r="B8797" s="57" t="s">
        <v>268</v>
      </c>
      <c r="C8797" s="57" t="s">
        <v>118</v>
      </c>
      <c r="D8797" s="19" t="str">
        <f t="shared" si="822"/>
        <v>Cyclicals</v>
      </c>
      <c r="E8797" s="19" t="str">
        <f t="shared" si="823"/>
        <v>Cyclicals ex-WEG &amp; Embraer</v>
      </c>
      <c r="F8797" s="100">
        <v>8.9999999999999998E-4</v>
      </c>
      <c r="G8797" s="101">
        <v>6.633</v>
      </c>
      <c r="H8797" s="98">
        <v>0.22289999999999999</v>
      </c>
      <c r="I8797" s="20">
        <f t="shared" si="824"/>
        <v>1</v>
      </c>
      <c r="J8797" s="102">
        <f t="shared" si="825"/>
        <v>1.3568521031207597E-4</v>
      </c>
      <c r="K8797" s="102">
        <f t="shared" si="826"/>
        <v>6.087268295741408E-4</v>
      </c>
      <c r="L8797" s="96">
        <f t="shared" si="827"/>
        <v>8.9999999999999998E-4</v>
      </c>
    </row>
    <row r="8798" spans="1:12" ht="13.95" customHeight="1" x14ac:dyDescent="0.3">
      <c r="A8798" s="94">
        <v>45900</v>
      </c>
      <c r="B8798" s="57" t="s">
        <v>268</v>
      </c>
      <c r="C8798" s="57" t="s">
        <v>118</v>
      </c>
      <c r="D8798" s="19" t="str">
        <f t="shared" si="822"/>
        <v>Cyclicals</v>
      </c>
      <c r="E8798" s="19" t="str">
        <f t="shared" si="823"/>
        <v>Cyclicals ex-WEG &amp; Embraer</v>
      </c>
      <c r="F8798" s="100">
        <v>1.01E-3</v>
      </c>
      <c r="G8798" s="101">
        <v>7.3780000000000001</v>
      </c>
      <c r="H8798" s="98">
        <v>0.21112</v>
      </c>
      <c r="I8798" s="20">
        <f t="shared" si="824"/>
        <v>1</v>
      </c>
      <c r="J8798" s="102">
        <f t="shared" si="825"/>
        <v>1.3689346706424505E-4</v>
      </c>
      <c r="K8798" s="102">
        <f t="shared" si="826"/>
        <v>6.4841543702275973E-4</v>
      </c>
      <c r="L8798" s="96">
        <f t="shared" si="827"/>
        <v>1.01E-3</v>
      </c>
    </row>
    <row r="8799" spans="1:12" ht="13.95" customHeight="1" x14ac:dyDescent="0.3">
      <c r="A8799" s="94">
        <v>45930</v>
      </c>
      <c r="B8799" s="57" t="s">
        <v>268</v>
      </c>
      <c r="C8799" s="57" t="s">
        <v>118</v>
      </c>
      <c r="D8799" s="19" t="str">
        <f t="shared" si="822"/>
        <v>Cyclicals</v>
      </c>
      <c r="E8799" s="19" t="str">
        <f t="shared" si="823"/>
        <v>Cyclicals ex-WEG &amp; Embraer</v>
      </c>
      <c r="F8799" s="100">
        <v>7.7999999999999999E-4</v>
      </c>
      <c r="G8799" s="101">
        <v>6.0739999999999998</v>
      </c>
      <c r="H8799" s="98">
        <v>0.19356999999999999</v>
      </c>
      <c r="I8799" s="20">
        <f t="shared" si="824"/>
        <v>1</v>
      </c>
      <c r="J8799" s="102">
        <f t="shared" si="825"/>
        <v>1.2841620019756337E-4</v>
      </c>
      <c r="K8799" s="102">
        <f t="shared" si="826"/>
        <v>6.6340962027981287E-4</v>
      </c>
      <c r="L8799" s="96">
        <f t="shared" si="827"/>
        <v>7.7999999999999999E-4</v>
      </c>
    </row>
    <row r="8800" spans="1:12" ht="13.95" customHeight="1" x14ac:dyDescent="0.3">
      <c r="A8800" s="94">
        <v>45961</v>
      </c>
      <c r="B8800" s="57" t="s">
        <v>268</v>
      </c>
      <c r="C8800" s="57" t="s">
        <v>118</v>
      </c>
      <c r="D8800" s="19" t="str">
        <f t="shared" si="822"/>
        <v>Cyclicals</v>
      </c>
      <c r="E8800" s="19" t="str">
        <f t="shared" si="823"/>
        <v>Cyclicals ex-WEG &amp; Embraer</v>
      </c>
      <c r="F8800" s="100">
        <v>7.1999999999999994E-4</v>
      </c>
      <c r="G8800" s="101">
        <v>6.1950000000000003</v>
      </c>
      <c r="H8800" s="98">
        <v>0.18043999999999999</v>
      </c>
      <c r="I8800" s="20">
        <f t="shared" si="824"/>
        <v>1</v>
      </c>
      <c r="J8800" s="102">
        <f t="shared" si="825"/>
        <v>1.1622276029055688E-4</v>
      </c>
      <c r="K8800" s="102">
        <f t="shared" si="826"/>
        <v>6.4410751657369147E-4</v>
      </c>
      <c r="L8800" s="96">
        <f t="shared" si="827"/>
        <v>7.1999999999999994E-4</v>
      </c>
    </row>
    <row r="8801" spans="1:12" ht="13.95" customHeight="1" x14ac:dyDescent="0.3">
      <c r="A8801" s="94">
        <v>45991</v>
      </c>
      <c r="B8801" s="57" t="s">
        <v>268</v>
      </c>
      <c r="C8801" s="57" t="s">
        <v>118</v>
      </c>
      <c r="D8801" s="19" t="str">
        <f t="shared" si="822"/>
        <v>Cyclicals</v>
      </c>
      <c r="E8801" s="19" t="str">
        <f t="shared" si="823"/>
        <v>Cyclicals ex-WEG &amp; Embraer</v>
      </c>
      <c r="F8801" s="100">
        <v>8.0000000000000004E-4</v>
      </c>
      <c r="G8801" s="101">
        <v>7.45</v>
      </c>
      <c r="H8801" s="98">
        <v>0.17766000000000001</v>
      </c>
      <c r="I8801" s="20">
        <f t="shared" si="824"/>
        <v>1</v>
      </c>
      <c r="J8801" s="102">
        <f t="shared" si="825"/>
        <v>1.0738255033557047E-4</v>
      </c>
      <c r="K8801" s="102">
        <f t="shared" si="826"/>
        <v>6.0442727870972906E-4</v>
      </c>
      <c r="L8801" s="96">
        <f t="shared" si="827"/>
        <v>8.0000000000000004E-4</v>
      </c>
    </row>
    <row r="8802" spans="1:12" ht="13.95" customHeight="1" x14ac:dyDescent="0.3">
      <c r="A8802" s="94">
        <v>46022</v>
      </c>
      <c r="B8802" s="57" t="s">
        <v>268</v>
      </c>
      <c r="C8802" s="57" t="s">
        <v>118</v>
      </c>
      <c r="D8802" s="19" t="str">
        <f t="shared" si="822"/>
        <v>Cyclicals</v>
      </c>
      <c r="E8802" s="19" t="str">
        <f t="shared" si="823"/>
        <v>Cyclicals ex-WEG &amp; Embraer</v>
      </c>
      <c r="F8802" s="100">
        <v>6.8000000000000005E-4</v>
      </c>
      <c r="G8802" s="101">
        <v>6.4169999999999998</v>
      </c>
      <c r="H8802" s="98">
        <v>0.17508000000000001</v>
      </c>
      <c r="I8802" s="20">
        <f t="shared" si="824"/>
        <v>1</v>
      </c>
      <c r="J8802" s="102">
        <f t="shared" si="825"/>
        <v>1.0596852111578621E-4</v>
      </c>
      <c r="K8802" s="102">
        <f t="shared" si="826"/>
        <v>6.0525771713380286E-4</v>
      </c>
      <c r="L8802" s="96">
        <f t="shared" si="827"/>
        <v>6.8000000000000005E-4</v>
      </c>
    </row>
    <row r="8803" spans="1:12" ht="13.95" customHeight="1" x14ac:dyDescent="0.3">
      <c r="A8803" s="94">
        <v>46053</v>
      </c>
      <c r="B8803" s="57" t="s">
        <v>268</v>
      </c>
      <c r="C8803" s="57" t="s">
        <v>118</v>
      </c>
      <c r="D8803" s="19" t="str">
        <f t="shared" si="822"/>
        <v>Cyclicals</v>
      </c>
      <c r="E8803" s="19" t="str">
        <f t="shared" si="823"/>
        <v>Cyclicals ex-WEG &amp; Embraer</v>
      </c>
      <c r="F8803" s="100">
        <v>5.8999999999999992E-4</v>
      </c>
      <c r="G8803" s="101">
        <v>8.6289999999999996</v>
      </c>
      <c r="H8803" s="98">
        <v>0.16844000000000001</v>
      </c>
      <c r="I8803" s="20">
        <f t="shared" si="824"/>
        <v>1</v>
      </c>
      <c r="J8803" s="102">
        <f t="shared" si="825"/>
        <v>6.8374087379765905E-5</v>
      </c>
      <c r="K8803" s="102">
        <f t="shared" si="826"/>
        <v>4.0592547720117491E-4</v>
      </c>
      <c r="L8803" s="96">
        <f t="shared" si="827"/>
        <v>5.8999999999999992E-4</v>
      </c>
    </row>
    <row r="8804" spans="1:12" ht="13.95" customHeight="1" x14ac:dyDescent="0.3">
      <c r="A8804" s="94">
        <v>46081</v>
      </c>
      <c r="B8804" s="57" t="s">
        <v>268</v>
      </c>
      <c r="C8804" s="57" t="s">
        <v>118</v>
      </c>
      <c r="D8804" s="19" t="str">
        <f t="shared" si="822"/>
        <v>Cyclicals</v>
      </c>
      <c r="E8804" s="19" t="str">
        <f t="shared" si="823"/>
        <v>Cyclicals ex-WEG &amp; Embraer</v>
      </c>
      <c r="F8804" s="100">
        <v>6.3000000000000003E-4</v>
      </c>
      <c r="G8804" s="101">
        <v>9.1110000000000007</v>
      </c>
      <c r="H8804" s="98">
        <v>0.17455000000000001</v>
      </c>
      <c r="I8804" s="20">
        <f t="shared" si="824"/>
        <v>1</v>
      </c>
      <c r="J8804" s="102">
        <f t="shared" si="825"/>
        <v>6.9147184721764896E-5</v>
      </c>
      <c r="K8804" s="102">
        <f t="shared" si="826"/>
        <v>3.9614542951455108E-4</v>
      </c>
      <c r="L8804" s="96">
        <f t="shared" si="827"/>
        <v>6.3000000000000003E-4</v>
      </c>
    </row>
    <row r="8805" spans="1:12" ht="13.95" customHeight="1" x14ac:dyDescent="0.3">
      <c r="A8805" s="94">
        <v>46112</v>
      </c>
      <c r="B8805" s="57" t="s">
        <v>268</v>
      </c>
      <c r="C8805" s="57" t="s">
        <v>118</v>
      </c>
      <c r="D8805" s="19" t="str">
        <f t="shared" si="822"/>
        <v>Cyclicals</v>
      </c>
      <c r="E8805" s="19" t="str">
        <f t="shared" si="823"/>
        <v>Cyclicals ex-WEG &amp; Embraer</v>
      </c>
      <c r="F8805" s="100">
        <v>6.0999999999999997E-4</v>
      </c>
      <c r="G8805" s="101">
        <v>7.6680000000000001</v>
      </c>
      <c r="H8805" s="98">
        <v>0.17632999999999999</v>
      </c>
      <c r="I8805" s="20">
        <f t="shared" si="824"/>
        <v>1</v>
      </c>
      <c r="J8805" s="102">
        <f t="shared" si="825"/>
        <v>7.9551382368283775E-5</v>
      </c>
      <c r="K8805" s="102">
        <f t="shared" si="826"/>
        <v>4.5115058338503818E-4</v>
      </c>
      <c r="L8805" s="96">
        <f t="shared" si="827"/>
        <v>6.0999999999999997E-4</v>
      </c>
    </row>
    <row r="8806" spans="1:12" ht="13.95" customHeight="1" x14ac:dyDescent="0.3">
      <c r="A8806" s="94">
        <v>46142</v>
      </c>
      <c r="B8806" s="57" t="s">
        <v>268</v>
      </c>
      <c r="C8806" s="57" t="s">
        <v>118</v>
      </c>
      <c r="D8806" s="19" t="str">
        <f t="shared" si="822"/>
        <v>Cyclicals</v>
      </c>
      <c r="E8806" s="19" t="str">
        <f t="shared" si="823"/>
        <v>Cyclicals ex-WEG &amp; Embraer</v>
      </c>
      <c r="F8806" s="100">
        <v>6.8000000000000005E-4</v>
      </c>
      <c r="G8806" s="101">
        <v>7.7960000000000003</v>
      </c>
      <c r="H8806" s="98">
        <v>0.18428</v>
      </c>
      <c r="I8806" s="20">
        <f t="shared" si="824"/>
        <v>1</v>
      </c>
      <c r="J8806" s="102">
        <f t="shared" si="825"/>
        <v>8.7224217547460234E-5</v>
      </c>
      <c r="K8806" s="102">
        <f t="shared" si="826"/>
        <v>4.7332438434697326E-4</v>
      </c>
      <c r="L8806" s="96">
        <f t="shared" si="827"/>
        <v>6.8000000000000005E-4</v>
      </c>
    </row>
    <row r="8807" spans="1:12" ht="13.95" customHeight="1" x14ac:dyDescent="0.3">
      <c r="A8807" s="94">
        <v>46173</v>
      </c>
      <c r="B8807" s="57" t="s">
        <v>268</v>
      </c>
      <c r="C8807" s="57" t="s">
        <v>118</v>
      </c>
      <c r="D8807" s="19" t="str">
        <f t="shared" si="822"/>
        <v>Cyclicals</v>
      </c>
      <c r="E8807" s="19" t="str">
        <f t="shared" si="823"/>
        <v>Cyclicals ex-WEG &amp; Embraer</v>
      </c>
      <c r="F8807" s="100">
        <v>5.6999999999999998E-4</v>
      </c>
      <c r="G8807" s="101">
        <v>6.0259999999999998</v>
      </c>
      <c r="H8807" s="98">
        <v>0.18342</v>
      </c>
      <c r="I8807" s="20">
        <f t="shared" si="824"/>
        <v>1</v>
      </c>
      <c r="J8807" s="102">
        <f t="shared" si="825"/>
        <v>9.4590109525389979E-5</v>
      </c>
      <c r="K8807" s="102">
        <f t="shared" si="826"/>
        <v>5.1570226543119606E-4</v>
      </c>
      <c r="L8807" s="96">
        <f t="shared" si="827"/>
        <v>5.6999999999999998E-4</v>
      </c>
    </row>
    <row r="8808" spans="1:12" ht="13.95" customHeight="1" x14ac:dyDescent="0.3">
      <c r="A8808" s="94">
        <v>46203</v>
      </c>
      <c r="B8808" s="57" t="s">
        <v>268</v>
      </c>
      <c r="C8808" s="57" t="s">
        <v>118</v>
      </c>
      <c r="D8808" s="19" t="str">
        <f t="shared" si="822"/>
        <v>Cyclicals</v>
      </c>
      <c r="E8808" s="19" t="str">
        <f t="shared" si="823"/>
        <v>Cyclicals ex-WEG &amp; Embraer</v>
      </c>
      <c r="F8808" s="100">
        <v>5.2999999999999998E-4</v>
      </c>
      <c r="G8808" s="101">
        <v>5.4130000000000003</v>
      </c>
      <c r="H8808" s="98">
        <v>0.19417999999999999</v>
      </c>
      <c r="I8808" s="20">
        <f t="shared" si="824"/>
        <v>1</v>
      </c>
      <c r="J8808" s="102">
        <f t="shared" si="825"/>
        <v>9.7912433031590614E-5</v>
      </c>
      <c r="K8808" s="102">
        <f t="shared" si="826"/>
        <v>5.0423541575646627E-4</v>
      </c>
      <c r="L8808" s="96">
        <f t="shared" si="827"/>
        <v>5.2999999999999998E-4</v>
      </c>
    </row>
    <row r="8809" spans="1:12" ht="13.95" customHeight="1" x14ac:dyDescent="0.3">
      <c r="A8809" s="94">
        <v>46234</v>
      </c>
      <c r="B8809" s="57" t="s">
        <v>268</v>
      </c>
      <c r="C8809" s="57" t="s">
        <v>118</v>
      </c>
      <c r="D8809" s="19" t="str">
        <f t="shared" si="822"/>
        <v>Cyclicals</v>
      </c>
      <c r="E8809" s="19" t="str">
        <f t="shared" si="823"/>
        <v>Cyclicals ex-WEG &amp; Embraer</v>
      </c>
      <c r="F8809" s="100">
        <v>5.9999999999999995E-4</v>
      </c>
      <c r="G8809" s="101">
        <v>6.4710000000000001</v>
      </c>
      <c r="H8809" s="98">
        <v>0.19189000000000001</v>
      </c>
      <c r="I8809" s="20">
        <f t="shared" si="824"/>
        <v>1</v>
      </c>
      <c r="J8809" s="102">
        <f t="shared" si="825"/>
        <v>9.2721372276309682E-5</v>
      </c>
      <c r="K8809" s="102">
        <f t="shared" si="826"/>
        <v>4.8320064764349199E-4</v>
      </c>
      <c r="L8809" s="96">
        <f t="shared" si="827"/>
        <v>5.9999999999999995E-4</v>
      </c>
    </row>
    <row r="8810" spans="1:12" ht="13.95" customHeight="1" x14ac:dyDescent="0.3">
      <c r="A8810" s="94">
        <v>46265</v>
      </c>
      <c r="B8810" s="57" t="s">
        <v>268</v>
      </c>
      <c r="C8810" s="57" t="s">
        <v>118</v>
      </c>
      <c r="D8810" s="19" t="str">
        <f t="shared" si="822"/>
        <v>Cyclicals</v>
      </c>
      <c r="E8810" s="19" t="str">
        <f t="shared" si="823"/>
        <v>Cyclicals ex-WEG &amp; Embraer</v>
      </c>
      <c r="F8810" s="100">
        <v>5.5000000000000003E-4</v>
      </c>
      <c r="G8810" s="101">
        <v>5.7439999999999998</v>
      </c>
      <c r="H8810" s="98">
        <v>0.19522</v>
      </c>
      <c r="I8810" s="20">
        <f t="shared" si="824"/>
        <v>1</v>
      </c>
      <c r="J8810" s="102">
        <f t="shared" si="825"/>
        <v>9.5752089136490263E-5</v>
      </c>
      <c r="K8810" s="102">
        <f t="shared" si="826"/>
        <v>4.9048298912247857E-4</v>
      </c>
      <c r="L8810" s="96">
        <f t="shared" si="827"/>
        <v>5.5000000000000003E-4</v>
      </c>
    </row>
    <row r="8811" spans="1:12" ht="13.95" customHeight="1" x14ac:dyDescent="0.3">
      <c r="A8811" s="94">
        <v>46295</v>
      </c>
      <c r="B8811" s="57" t="s">
        <v>268</v>
      </c>
      <c r="C8811" s="57" t="s">
        <v>118</v>
      </c>
      <c r="D8811" s="19" t="str">
        <f t="shared" si="822"/>
        <v>Cyclicals</v>
      </c>
      <c r="E8811" s="19" t="str">
        <f t="shared" si="823"/>
        <v>Cyclicals ex-WEG &amp; Embraer</v>
      </c>
      <c r="F8811" s="100">
        <v>8.699999999999999E-4</v>
      </c>
      <c r="G8811" s="101">
        <v>7.88</v>
      </c>
      <c r="H8811" s="98">
        <v>0.2019</v>
      </c>
      <c r="I8811" s="20">
        <f t="shared" si="824"/>
        <v>1</v>
      </c>
      <c r="J8811" s="102">
        <f t="shared" si="825"/>
        <v>1.1040609137055836E-4</v>
      </c>
      <c r="K8811" s="102">
        <f t="shared" si="826"/>
        <v>5.4683551941831778E-4</v>
      </c>
      <c r="L8811" s="96">
        <f t="shared" si="827"/>
        <v>8.699999999999999E-4</v>
      </c>
    </row>
    <row r="8812" spans="1:12" ht="13.95" customHeight="1" x14ac:dyDescent="0.3">
      <c r="A8812" s="94">
        <v>43496</v>
      </c>
      <c r="B8812" s="57" t="s">
        <v>283</v>
      </c>
      <c r="C8812" s="57" t="s">
        <v>121</v>
      </c>
      <c r="D8812" s="19" t="str">
        <f t="shared" si="822"/>
        <v>Commodities</v>
      </c>
      <c r="E8812" s="19" t="str">
        <f t="shared" si="823"/>
        <v>Commodities</v>
      </c>
      <c r="F8812" s="100">
        <v>5.6670000000000002E-3</v>
      </c>
      <c r="G8812" s="101">
        <v>16.228000000000002</v>
      </c>
      <c r="H8812" s="98">
        <v>0.19886000000000001</v>
      </c>
      <c r="I8812" s="20">
        <f t="shared" si="824"/>
        <v>1</v>
      </c>
      <c r="J8812" s="102">
        <f t="shared" si="825"/>
        <v>3.4921123983238842E-4</v>
      </c>
      <c r="K8812" s="102">
        <f t="shared" si="826"/>
        <v>1.7560657740741648E-3</v>
      </c>
      <c r="L8812" s="96">
        <f t="shared" si="827"/>
        <v>5.6670000000000002E-3</v>
      </c>
    </row>
    <row r="8813" spans="1:12" ht="13.95" customHeight="1" x14ac:dyDescent="0.3">
      <c r="A8813" s="94">
        <v>43524</v>
      </c>
      <c r="B8813" s="57" t="s">
        <v>283</v>
      </c>
      <c r="C8813" s="57" t="s">
        <v>121</v>
      </c>
      <c r="D8813" s="19" t="str">
        <f t="shared" si="822"/>
        <v>Commodities</v>
      </c>
      <c r="E8813" s="19" t="str">
        <f t="shared" si="823"/>
        <v>Commodities</v>
      </c>
      <c r="F8813" s="100">
        <v>5.3349999999999986E-3</v>
      </c>
      <c r="G8813" s="101">
        <v>14.052</v>
      </c>
      <c r="H8813" s="98">
        <v>0.18468999999999999</v>
      </c>
      <c r="I8813" s="20">
        <f t="shared" si="824"/>
        <v>1</v>
      </c>
      <c r="J8813" s="102">
        <f t="shared" si="825"/>
        <v>3.7966125818388833E-4</v>
      </c>
      <c r="K8813" s="102">
        <f t="shared" si="826"/>
        <v>2.0556676494877272E-3</v>
      </c>
      <c r="L8813" s="96">
        <f t="shared" si="827"/>
        <v>5.3349999999999986E-3</v>
      </c>
    </row>
    <row r="8814" spans="1:12" ht="13.95" customHeight="1" x14ac:dyDescent="0.3">
      <c r="A8814" s="94">
        <v>43555</v>
      </c>
      <c r="B8814" s="57" t="s">
        <v>283</v>
      </c>
      <c r="C8814" s="57" t="s">
        <v>121</v>
      </c>
      <c r="D8814" s="19" t="str">
        <f t="shared" si="822"/>
        <v>Commodities</v>
      </c>
      <c r="E8814" s="19" t="str">
        <f t="shared" si="823"/>
        <v>Commodities</v>
      </c>
      <c r="F8814" s="100">
        <v>5.0649999999999992E-3</v>
      </c>
      <c r="G8814" s="101">
        <v>12.119</v>
      </c>
      <c r="H8814" s="98">
        <v>0.21693999999999999</v>
      </c>
      <c r="I8814" s="20">
        <f t="shared" si="824"/>
        <v>1</v>
      </c>
      <c r="J8814" s="102">
        <f t="shared" si="825"/>
        <v>4.1793877382622323E-4</v>
      </c>
      <c r="K8814" s="102">
        <f t="shared" si="826"/>
        <v>1.9265178105753813E-3</v>
      </c>
      <c r="L8814" s="96">
        <f t="shared" si="827"/>
        <v>5.0649999999999992E-3</v>
      </c>
    </row>
    <row r="8815" spans="1:12" ht="13.95" customHeight="1" x14ac:dyDescent="0.3">
      <c r="A8815" s="94">
        <v>43585</v>
      </c>
      <c r="B8815" s="57" t="s">
        <v>283</v>
      </c>
      <c r="C8815" s="57" t="s">
        <v>121</v>
      </c>
      <c r="D8815" s="19" t="str">
        <f t="shared" si="822"/>
        <v>Commodities</v>
      </c>
      <c r="E8815" s="19" t="str">
        <f t="shared" si="823"/>
        <v>Commodities</v>
      </c>
      <c r="F8815" s="100">
        <v>5.1489999999999999E-3</v>
      </c>
      <c r="G8815" s="101">
        <v>12.093999999999999</v>
      </c>
      <c r="H8815" s="98">
        <v>0.21828</v>
      </c>
      <c r="I8815" s="20">
        <f t="shared" si="824"/>
        <v>1</v>
      </c>
      <c r="J8815" s="102">
        <f t="shared" si="825"/>
        <v>4.2574830494460065E-4</v>
      </c>
      <c r="K8815" s="102">
        <f t="shared" si="826"/>
        <v>1.9504686867537137E-3</v>
      </c>
      <c r="L8815" s="96">
        <f t="shared" si="827"/>
        <v>5.1489999999999999E-3</v>
      </c>
    </row>
    <row r="8816" spans="1:12" ht="13.95" customHeight="1" x14ac:dyDescent="0.3">
      <c r="A8816" s="94">
        <v>43616</v>
      </c>
      <c r="B8816" s="57" t="s">
        <v>283</v>
      </c>
      <c r="C8816" s="57" t="s">
        <v>121</v>
      </c>
      <c r="D8816" s="19" t="str">
        <f t="shared" si="822"/>
        <v>Commodities</v>
      </c>
      <c r="E8816" s="19" t="str">
        <f t="shared" si="823"/>
        <v>Commodities</v>
      </c>
      <c r="F8816" s="100">
        <v>5.3280000000000003E-3</v>
      </c>
      <c r="G8816" s="101">
        <v>12.936</v>
      </c>
      <c r="H8816" s="98">
        <v>0.22500999999999999</v>
      </c>
      <c r="I8816" s="20">
        <f t="shared" si="824"/>
        <v>1</v>
      </c>
      <c r="J8816" s="102">
        <f t="shared" si="825"/>
        <v>4.1187384044526903E-4</v>
      </c>
      <c r="K8816" s="102">
        <f t="shared" si="826"/>
        <v>1.8304690477990715E-3</v>
      </c>
      <c r="L8816" s="96">
        <f t="shared" si="827"/>
        <v>5.3280000000000003E-3</v>
      </c>
    </row>
    <row r="8817" spans="1:12" ht="13.95" customHeight="1" x14ac:dyDescent="0.3">
      <c r="A8817" s="94">
        <v>43646</v>
      </c>
      <c r="B8817" s="57" t="s">
        <v>283</v>
      </c>
      <c r="C8817" s="57" t="s">
        <v>121</v>
      </c>
      <c r="D8817" s="19" t="str">
        <f t="shared" si="822"/>
        <v>Commodities</v>
      </c>
      <c r="E8817" s="19" t="str">
        <f t="shared" si="823"/>
        <v>Commodities</v>
      </c>
      <c r="F8817" s="100">
        <v>5.0159999999999996E-3</v>
      </c>
      <c r="G8817" s="101">
        <v>11.933</v>
      </c>
      <c r="H8817" s="98">
        <v>0.23758000000000001</v>
      </c>
      <c r="I8817" s="20">
        <f t="shared" si="824"/>
        <v>1</v>
      </c>
      <c r="J8817" s="102">
        <f t="shared" si="825"/>
        <v>4.2034693706528115E-4</v>
      </c>
      <c r="K8817" s="102">
        <f t="shared" si="826"/>
        <v>1.7692858702975046E-3</v>
      </c>
      <c r="L8817" s="96">
        <f t="shared" si="827"/>
        <v>5.0159999999999996E-3</v>
      </c>
    </row>
    <row r="8818" spans="1:12" ht="13.95" customHeight="1" x14ac:dyDescent="0.3">
      <c r="A8818" s="94">
        <v>43677</v>
      </c>
      <c r="B8818" s="57" t="s">
        <v>283</v>
      </c>
      <c r="C8818" s="57" t="s">
        <v>121</v>
      </c>
      <c r="D8818" s="19" t="str">
        <f t="shared" si="822"/>
        <v>Commodities</v>
      </c>
      <c r="E8818" s="19" t="str">
        <f t="shared" si="823"/>
        <v>Commodities</v>
      </c>
      <c r="F8818" s="100">
        <v>5.2710000000000014E-3</v>
      </c>
      <c r="G8818" s="101">
        <v>14.1</v>
      </c>
      <c r="H8818" s="98">
        <v>0.21776999999999999</v>
      </c>
      <c r="I8818" s="20">
        <f t="shared" si="824"/>
        <v>1</v>
      </c>
      <c r="J8818" s="102">
        <f t="shared" si="825"/>
        <v>3.7382978723404266E-4</v>
      </c>
      <c r="K8818" s="102">
        <f t="shared" si="826"/>
        <v>1.7166266576389892E-3</v>
      </c>
      <c r="L8818" s="96">
        <f t="shared" si="827"/>
        <v>5.2710000000000014E-3</v>
      </c>
    </row>
    <row r="8819" spans="1:12" ht="13.95" customHeight="1" x14ac:dyDescent="0.3">
      <c r="A8819" s="94">
        <v>43708</v>
      </c>
      <c r="B8819" s="57" t="s">
        <v>283</v>
      </c>
      <c r="C8819" s="57" t="s">
        <v>121</v>
      </c>
      <c r="D8819" s="19" t="str">
        <f t="shared" si="822"/>
        <v>Commodities</v>
      </c>
      <c r="E8819" s="19" t="str">
        <f t="shared" si="823"/>
        <v>Commodities</v>
      </c>
      <c r="F8819" s="100">
        <v>1.1993999999999999E-2</v>
      </c>
      <c r="G8819" s="101">
        <v>15.997999999999999</v>
      </c>
      <c r="H8819" s="98">
        <v>0.22289</v>
      </c>
      <c r="I8819" s="20">
        <f t="shared" si="824"/>
        <v>1</v>
      </c>
      <c r="J8819" s="102">
        <f t="shared" si="825"/>
        <v>7.4971871483935494E-4</v>
      </c>
      <c r="K8819" s="102">
        <f t="shared" si="826"/>
        <v>3.36362651908724E-3</v>
      </c>
      <c r="L8819" s="96">
        <f t="shared" si="827"/>
        <v>1.1993999999999999E-2</v>
      </c>
    </row>
    <row r="8820" spans="1:12" ht="13.95" customHeight="1" x14ac:dyDescent="0.3">
      <c r="A8820" s="94">
        <v>43738</v>
      </c>
      <c r="B8820" s="57" t="s">
        <v>283</v>
      </c>
      <c r="C8820" s="57" t="s">
        <v>121</v>
      </c>
      <c r="D8820" s="19" t="str">
        <f t="shared" si="822"/>
        <v>Commodities</v>
      </c>
      <c r="E8820" s="19" t="str">
        <f t="shared" si="823"/>
        <v>Commodities</v>
      </c>
      <c r="F8820" s="100">
        <v>1.1077999999999999E-2</v>
      </c>
      <c r="G8820" s="101">
        <v>15.086</v>
      </c>
      <c r="H8820" s="98">
        <v>0.21901000000000001</v>
      </c>
      <c r="I8820" s="20">
        <f t="shared" si="824"/>
        <v>1</v>
      </c>
      <c r="J8820" s="102">
        <f t="shared" si="825"/>
        <v>7.3432321357550043E-4</v>
      </c>
      <c r="K8820" s="102">
        <f t="shared" si="826"/>
        <v>3.352920933178852E-3</v>
      </c>
      <c r="L8820" s="96">
        <f t="shared" si="827"/>
        <v>1.1077999999999999E-2</v>
      </c>
    </row>
    <row r="8821" spans="1:12" ht="13.95" customHeight="1" x14ac:dyDescent="0.3">
      <c r="A8821" s="94">
        <v>43769</v>
      </c>
      <c r="B8821" s="57" t="s">
        <v>283</v>
      </c>
      <c r="C8821" s="57" t="s">
        <v>121</v>
      </c>
      <c r="D8821" s="19" t="str">
        <f t="shared" si="822"/>
        <v>Commodities</v>
      </c>
      <c r="E8821" s="19" t="str">
        <f t="shared" si="823"/>
        <v>Commodities</v>
      </c>
      <c r="F8821" s="100">
        <v>1.1142000000000001E-2</v>
      </c>
      <c r="G8821" s="101">
        <v>15.733000000000001</v>
      </c>
      <c r="H8821" s="98">
        <v>0.23519999999999999</v>
      </c>
      <c r="I8821" s="20">
        <f t="shared" si="824"/>
        <v>1</v>
      </c>
      <c r="J8821" s="102">
        <f t="shared" si="825"/>
        <v>7.0819297019004642E-4</v>
      </c>
      <c r="K8821" s="102">
        <f t="shared" si="826"/>
        <v>3.0110245331209456E-3</v>
      </c>
      <c r="L8821" s="96">
        <f t="shared" si="827"/>
        <v>1.1142000000000001E-2</v>
      </c>
    </row>
    <row r="8822" spans="1:12" ht="13.95" customHeight="1" x14ac:dyDescent="0.3">
      <c r="A8822" s="94">
        <v>43799</v>
      </c>
      <c r="B8822" s="57" t="s">
        <v>283</v>
      </c>
      <c r="C8822" s="57" t="s">
        <v>121</v>
      </c>
      <c r="D8822" s="19" t="str">
        <f t="shared" si="822"/>
        <v>Commodities</v>
      </c>
      <c r="E8822" s="19" t="str">
        <f t="shared" si="823"/>
        <v>Commodities</v>
      </c>
      <c r="F8822" s="100">
        <v>1.1074000000000001E-2</v>
      </c>
      <c r="G8822" s="101">
        <v>16.023</v>
      </c>
      <c r="H8822" s="98">
        <v>0.23746999999999999</v>
      </c>
      <c r="I8822" s="20">
        <f t="shared" si="824"/>
        <v>1</v>
      </c>
      <c r="J8822" s="102">
        <f t="shared" si="825"/>
        <v>6.9113149847094811E-4</v>
      </c>
      <c r="K8822" s="102">
        <f t="shared" si="826"/>
        <v>2.9103949908238858E-3</v>
      </c>
      <c r="L8822" s="96">
        <f t="shared" si="827"/>
        <v>1.1074000000000001E-2</v>
      </c>
    </row>
    <row r="8823" spans="1:12" ht="13.95" customHeight="1" x14ac:dyDescent="0.3">
      <c r="A8823" s="94">
        <v>43830</v>
      </c>
      <c r="B8823" s="57" t="s">
        <v>283</v>
      </c>
      <c r="C8823" s="57" t="s">
        <v>121</v>
      </c>
      <c r="D8823" s="19" t="str">
        <f t="shared" si="822"/>
        <v>Commodities</v>
      </c>
      <c r="E8823" s="19" t="str">
        <f t="shared" si="823"/>
        <v>Commodities</v>
      </c>
      <c r="F8823" s="100">
        <v>1.1030999999999999E-2</v>
      </c>
      <c r="G8823" s="101">
        <v>18.939</v>
      </c>
      <c r="H8823" s="98">
        <v>0.20696999999999999</v>
      </c>
      <c r="I8823" s="20">
        <f t="shared" si="824"/>
        <v>1</v>
      </c>
      <c r="J8823" s="102">
        <f t="shared" si="825"/>
        <v>5.8244891493743067E-4</v>
      </c>
      <c r="K8823" s="102">
        <f t="shared" si="826"/>
        <v>2.8141707249235673E-3</v>
      </c>
      <c r="L8823" s="96">
        <f t="shared" si="827"/>
        <v>1.1030999999999999E-2</v>
      </c>
    </row>
    <row r="8824" spans="1:12" ht="13.95" customHeight="1" x14ac:dyDescent="0.3">
      <c r="A8824" s="94">
        <v>43861</v>
      </c>
      <c r="B8824" s="57" t="s">
        <v>283</v>
      </c>
      <c r="C8824" s="57" t="s">
        <v>121</v>
      </c>
      <c r="D8824" s="19" t="str">
        <f t="shared" si="822"/>
        <v>Commodities</v>
      </c>
      <c r="E8824" s="19" t="str">
        <f t="shared" si="823"/>
        <v>Commodities</v>
      </c>
      <c r="F8824" s="100">
        <v>1.0437E-2</v>
      </c>
      <c r="G8824" s="101">
        <v>18.212</v>
      </c>
      <c r="H8824" s="98">
        <v>0.20008000000000001</v>
      </c>
      <c r="I8824" s="20">
        <f t="shared" si="824"/>
        <v>1</v>
      </c>
      <c r="J8824" s="102">
        <f t="shared" si="825"/>
        <v>5.7308368108939165E-4</v>
      </c>
      <c r="K8824" s="102">
        <f t="shared" si="826"/>
        <v>2.8642726963684106E-3</v>
      </c>
      <c r="L8824" s="96">
        <f t="shared" si="827"/>
        <v>1.0437E-2</v>
      </c>
    </row>
    <row r="8825" spans="1:12" ht="13.95" customHeight="1" x14ac:dyDescent="0.3">
      <c r="A8825" s="94">
        <v>43890</v>
      </c>
      <c r="B8825" s="57" t="s">
        <v>283</v>
      </c>
      <c r="C8825" s="57" t="s">
        <v>121</v>
      </c>
      <c r="D8825" s="19" t="str">
        <f t="shared" si="822"/>
        <v>Commodities</v>
      </c>
      <c r="E8825" s="19" t="str">
        <f t="shared" si="823"/>
        <v>Commodities</v>
      </c>
      <c r="F8825" s="100">
        <v>1.0356000000000001E-2</v>
      </c>
      <c r="G8825" s="101">
        <v>16.030999999999999</v>
      </c>
      <c r="H8825" s="98">
        <v>0.17477999999999999</v>
      </c>
      <c r="I8825" s="20">
        <f t="shared" si="824"/>
        <v>1</v>
      </c>
      <c r="J8825" s="102">
        <f t="shared" si="825"/>
        <v>6.4599837814234931E-4</v>
      </c>
      <c r="K8825" s="102">
        <f t="shared" si="826"/>
        <v>3.696065786373437E-3</v>
      </c>
      <c r="L8825" s="96">
        <f t="shared" si="827"/>
        <v>1.0356000000000001E-2</v>
      </c>
    </row>
    <row r="8826" spans="1:12" ht="13.95" customHeight="1" x14ac:dyDescent="0.3">
      <c r="A8826" s="94">
        <v>43921</v>
      </c>
      <c r="B8826" s="57" t="s">
        <v>283</v>
      </c>
      <c r="C8826" s="57" t="s">
        <v>121</v>
      </c>
      <c r="D8826" s="19" t="str">
        <f t="shared" si="822"/>
        <v>Commodities</v>
      </c>
      <c r="E8826" s="19" t="str">
        <f t="shared" si="823"/>
        <v>Commodities</v>
      </c>
      <c r="F8826" s="100">
        <v>8.8000000000000005E-3</v>
      </c>
      <c r="G8826" s="101">
        <v>11.724</v>
      </c>
      <c r="H8826" s="98">
        <v>0.15887999999999999</v>
      </c>
      <c r="I8826" s="20">
        <f t="shared" si="824"/>
        <v>1</v>
      </c>
      <c r="J8826" s="102">
        <f t="shared" si="825"/>
        <v>7.5059706584783357E-4</v>
      </c>
      <c r="K8826" s="102">
        <f t="shared" si="826"/>
        <v>4.7243017739667268E-3</v>
      </c>
      <c r="L8826" s="96">
        <f t="shared" si="827"/>
        <v>8.8000000000000005E-3</v>
      </c>
    </row>
    <row r="8827" spans="1:12" ht="13.95" customHeight="1" x14ac:dyDescent="0.3">
      <c r="A8827" s="94">
        <v>43951</v>
      </c>
      <c r="B8827" s="57" t="s">
        <v>283</v>
      </c>
      <c r="C8827" s="57" t="s">
        <v>121</v>
      </c>
      <c r="D8827" s="19" t="str">
        <f t="shared" si="822"/>
        <v>Commodities</v>
      </c>
      <c r="E8827" s="19" t="str">
        <f t="shared" si="823"/>
        <v>Commodities</v>
      </c>
      <c r="F8827" s="100">
        <v>9.7780000000000002E-3</v>
      </c>
      <c r="G8827" s="101">
        <v>15.019</v>
      </c>
      <c r="H8827" s="98">
        <v>0.15375</v>
      </c>
      <c r="I8827" s="20">
        <f t="shared" si="824"/>
        <v>1</v>
      </c>
      <c r="J8827" s="102">
        <f t="shared" si="825"/>
        <v>6.5104201344963052E-4</v>
      </c>
      <c r="K8827" s="102">
        <f t="shared" si="826"/>
        <v>4.2344195996723939E-3</v>
      </c>
      <c r="L8827" s="96">
        <f t="shared" si="827"/>
        <v>9.7780000000000002E-3</v>
      </c>
    </row>
    <row r="8828" spans="1:12" ht="13.95" customHeight="1" x14ac:dyDescent="0.3">
      <c r="A8828" s="94">
        <v>43982</v>
      </c>
      <c r="B8828" s="57" t="s">
        <v>283</v>
      </c>
      <c r="C8828" s="57" t="s">
        <v>121</v>
      </c>
      <c r="D8828" s="19" t="str">
        <f t="shared" si="822"/>
        <v>Commodities</v>
      </c>
      <c r="E8828" s="19" t="str">
        <f t="shared" si="823"/>
        <v>Commodities</v>
      </c>
      <c r="F8828" s="100">
        <v>9.979E-3</v>
      </c>
      <c r="G8828" s="101">
        <v>17.997</v>
      </c>
      <c r="H8828" s="98">
        <v>0.14580000000000001</v>
      </c>
      <c r="I8828" s="20">
        <f t="shared" si="824"/>
        <v>1</v>
      </c>
      <c r="J8828" s="102">
        <f t="shared" si="825"/>
        <v>5.544813024392954E-4</v>
      </c>
      <c r="K8828" s="102">
        <f t="shared" si="826"/>
        <v>3.8030267657016142E-3</v>
      </c>
      <c r="L8828" s="96">
        <f t="shared" si="827"/>
        <v>9.979E-3</v>
      </c>
    </row>
    <row r="8829" spans="1:12" ht="13.95" customHeight="1" x14ac:dyDescent="0.3">
      <c r="A8829" s="94">
        <v>44012</v>
      </c>
      <c r="B8829" s="57" t="s">
        <v>283</v>
      </c>
      <c r="C8829" s="57" t="s">
        <v>121</v>
      </c>
      <c r="D8829" s="19" t="str">
        <f t="shared" si="822"/>
        <v>Commodities</v>
      </c>
      <c r="E8829" s="19" t="str">
        <f t="shared" si="823"/>
        <v>Commodities</v>
      </c>
      <c r="F8829" s="100">
        <v>9.1210000000000006E-3</v>
      </c>
      <c r="G8829" s="101">
        <v>19.408999999999999</v>
      </c>
      <c r="H8829" s="98">
        <v>0.13485</v>
      </c>
      <c r="I8829" s="20">
        <f t="shared" si="824"/>
        <v>1</v>
      </c>
      <c r="J8829" s="102">
        <f t="shared" si="825"/>
        <v>4.69936627337833E-4</v>
      </c>
      <c r="K8829" s="102">
        <f t="shared" si="826"/>
        <v>3.4848841478519318E-3</v>
      </c>
      <c r="L8829" s="96">
        <f t="shared" si="827"/>
        <v>9.1210000000000006E-3</v>
      </c>
    </row>
    <row r="8830" spans="1:12" ht="13.95" customHeight="1" x14ac:dyDescent="0.3">
      <c r="A8830" s="94">
        <v>44043</v>
      </c>
      <c r="B8830" s="57" t="s">
        <v>283</v>
      </c>
      <c r="C8830" s="57" t="s">
        <v>121</v>
      </c>
      <c r="D8830" s="19" t="str">
        <f t="shared" si="822"/>
        <v>Commodities</v>
      </c>
      <c r="E8830" s="19" t="str">
        <f t="shared" si="823"/>
        <v>Commodities</v>
      </c>
      <c r="F8830" s="100">
        <v>8.6400000000000001E-3</v>
      </c>
      <c r="G8830" s="101">
        <v>18.89</v>
      </c>
      <c r="H8830" s="98">
        <v>0.14737</v>
      </c>
      <c r="I8830" s="20">
        <f t="shared" si="824"/>
        <v>1</v>
      </c>
      <c r="J8830" s="102">
        <f t="shared" si="825"/>
        <v>4.5738485971413443E-4</v>
      </c>
      <c r="K8830" s="102">
        <f t="shared" si="826"/>
        <v>3.1036497232417347E-3</v>
      </c>
      <c r="L8830" s="96">
        <f t="shared" si="827"/>
        <v>8.6400000000000001E-3</v>
      </c>
    </row>
    <row r="8831" spans="1:12" ht="13.95" customHeight="1" x14ac:dyDescent="0.3">
      <c r="A8831" s="94">
        <v>44074</v>
      </c>
      <c r="B8831" s="57" t="s">
        <v>283</v>
      </c>
      <c r="C8831" s="57" t="s">
        <v>121</v>
      </c>
      <c r="D8831" s="19" t="str">
        <f t="shared" si="822"/>
        <v>Commodities</v>
      </c>
      <c r="E8831" s="19" t="str">
        <f t="shared" si="823"/>
        <v>Commodities</v>
      </c>
      <c r="F8831" s="100">
        <v>8.6129999999999991E-3</v>
      </c>
      <c r="G8831" s="101">
        <v>17.818000000000001</v>
      </c>
      <c r="H8831" s="98">
        <v>0.14509</v>
      </c>
      <c r="I8831" s="20">
        <f t="shared" si="824"/>
        <v>1</v>
      </c>
      <c r="J8831" s="102">
        <f t="shared" si="825"/>
        <v>4.8338758558760797E-4</v>
      </c>
      <c r="K8831" s="102">
        <f t="shared" si="826"/>
        <v>3.3316395725936174E-3</v>
      </c>
      <c r="L8831" s="96">
        <f t="shared" si="827"/>
        <v>8.6129999999999991E-3</v>
      </c>
    </row>
    <row r="8832" spans="1:12" ht="13.95" customHeight="1" x14ac:dyDescent="0.3">
      <c r="A8832" s="94">
        <v>44104</v>
      </c>
      <c r="B8832" s="57" t="s">
        <v>283</v>
      </c>
      <c r="C8832" s="57" t="s">
        <v>121</v>
      </c>
      <c r="D8832" s="19" t="str">
        <f t="shared" si="822"/>
        <v>Commodities</v>
      </c>
      <c r="E8832" s="19" t="str">
        <f t="shared" si="823"/>
        <v>Commodities</v>
      </c>
      <c r="F8832" s="100">
        <v>1.3566E-2</v>
      </c>
      <c r="G8832" s="101">
        <v>16.420999999999999</v>
      </c>
      <c r="H8832" s="98">
        <v>0.14662</v>
      </c>
      <c r="I8832" s="20">
        <f t="shared" si="824"/>
        <v>1</v>
      </c>
      <c r="J8832" s="102">
        <f t="shared" si="825"/>
        <v>8.2613726326045923E-4</v>
      </c>
      <c r="K8832" s="102">
        <f t="shared" si="826"/>
        <v>5.6345468780552395E-3</v>
      </c>
      <c r="L8832" s="96">
        <f t="shared" si="827"/>
        <v>1.3566E-2</v>
      </c>
    </row>
    <row r="8833" spans="1:12" ht="13.95" customHeight="1" x14ac:dyDescent="0.3">
      <c r="A8833" s="94">
        <v>44135</v>
      </c>
      <c r="B8833" s="57" t="s">
        <v>283</v>
      </c>
      <c r="C8833" s="57" t="s">
        <v>121</v>
      </c>
      <c r="D8833" s="19" t="str">
        <f t="shared" si="822"/>
        <v>Commodities</v>
      </c>
      <c r="E8833" s="19" t="str">
        <f t="shared" si="823"/>
        <v>Commodities</v>
      </c>
      <c r="F8833" s="100">
        <v>1.2966999999999999E-2</v>
      </c>
      <c r="G8833" s="101">
        <v>14.664</v>
      </c>
      <c r="H8833" s="98">
        <v>0.15704000000000001</v>
      </c>
      <c r="I8833" s="20">
        <f t="shared" si="824"/>
        <v>1</v>
      </c>
      <c r="J8833" s="102">
        <f t="shared" si="825"/>
        <v>8.842744135297327E-4</v>
      </c>
      <c r="K8833" s="102">
        <f t="shared" si="826"/>
        <v>5.6308864845245324E-3</v>
      </c>
      <c r="L8833" s="96">
        <f t="shared" si="827"/>
        <v>1.2966999999999999E-2</v>
      </c>
    </row>
    <row r="8834" spans="1:12" ht="13.95" customHeight="1" x14ac:dyDescent="0.3">
      <c r="A8834" s="94">
        <v>44165</v>
      </c>
      <c r="B8834" s="57" t="s">
        <v>283</v>
      </c>
      <c r="C8834" s="57" t="s">
        <v>121</v>
      </c>
      <c r="D8834" s="19" t="str">
        <f t="shared" si="822"/>
        <v>Commodities</v>
      </c>
      <c r="E8834" s="19" t="str">
        <f t="shared" si="823"/>
        <v>Commodities</v>
      </c>
      <c r="F8834" s="100">
        <v>1.1986E-2</v>
      </c>
      <c r="G8834" s="101">
        <v>15.173999999999999</v>
      </c>
      <c r="H8834" s="98">
        <v>0.16259000000000001</v>
      </c>
      <c r="I8834" s="20">
        <f t="shared" si="824"/>
        <v>1</v>
      </c>
      <c r="J8834" s="102">
        <f t="shared" si="825"/>
        <v>7.8990378278634508E-4</v>
      </c>
      <c r="K8834" s="102">
        <f t="shared" si="826"/>
        <v>4.8582556294135253E-3</v>
      </c>
      <c r="L8834" s="96">
        <f t="shared" si="827"/>
        <v>1.1986E-2</v>
      </c>
    </row>
    <row r="8835" spans="1:12" ht="13.95" customHeight="1" x14ac:dyDescent="0.3">
      <c r="A8835" s="94">
        <v>44196</v>
      </c>
      <c r="B8835" s="57" t="s">
        <v>283</v>
      </c>
      <c r="C8835" s="57" t="s">
        <v>121</v>
      </c>
      <c r="D8835" s="19" t="str">
        <f t="shared" si="822"/>
        <v>Commodities</v>
      </c>
      <c r="E8835" s="19" t="str">
        <f t="shared" si="823"/>
        <v>Commodities</v>
      </c>
      <c r="F8835" s="100">
        <v>1.1808000000000001E-2</v>
      </c>
      <c r="G8835" s="101">
        <v>15.589</v>
      </c>
      <c r="H8835" s="98">
        <v>0.17365</v>
      </c>
      <c r="I8835" s="20">
        <f t="shared" si="824"/>
        <v>1</v>
      </c>
      <c r="J8835" s="102">
        <f t="shared" si="825"/>
        <v>7.5745718134582086E-4</v>
      </c>
      <c r="K8835" s="102">
        <f t="shared" si="826"/>
        <v>4.3619762818647902E-3</v>
      </c>
      <c r="L8835" s="96">
        <f t="shared" si="827"/>
        <v>1.1808000000000001E-2</v>
      </c>
    </row>
    <row r="8836" spans="1:12" ht="13.95" customHeight="1" x14ac:dyDescent="0.3">
      <c r="A8836" s="94">
        <v>44227</v>
      </c>
      <c r="B8836" s="57" t="s">
        <v>283</v>
      </c>
      <c r="C8836" s="57" t="s">
        <v>121</v>
      </c>
      <c r="D8836" s="19" t="str">
        <f t="shared" si="822"/>
        <v>Commodities</v>
      </c>
      <c r="E8836" s="19" t="str">
        <f t="shared" si="823"/>
        <v>Commodities</v>
      </c>
      <c r="F8836" s="100">
        <v>1.281E-2</v>
      </c>
      <c r="G8836" s="101">
        <v>15.882999999999999</v>
      </c>
      <c r="H8836" s="98">
        <v>0.17457</v>
      </c>
      <c r="I8836" s="20">
        <f t="shared" si="824"/>
        <v>1</v>
      </c>
      <c r="J8836" s="102">
        <f t="shared" si="825"/>
        <v>8.0652269722344646E-4</v>
      </c>
      <c r="K8836" s="102">
        <f t="shared" si="826"/>
        <v>4.6200532578532759E-3</v>
      </c>
      <c r="L8836" s="96">
        <f t="shared" si="827"/>
        <v>1.281E-2</v>
      </c>
    </row>
    <row r="8837" spans="1:12" ht="13.95" customHeight="1" x14ac:dyDescent="0.3">
      <c r="A8837" s="94">
        <v>44255</v>
      </c>
      <c r="B8837" s="57" t="s">
        <v>283</v>
      </c>
      <c r="C8837" s="57" t="s">
        <v>121</v>
      </c>
      <c r="D8837" s="19" t="str">
        <f t="shared" ref="D8837:D8900" si="828">VLOOKUP(C8837,GicsMap,2,FALSE)</f>
        <v>Commodities</v>
      </c>
      <c r="E8837" s="19" t="str">
        <f t="shared" ref="E8837:E8900" si="829">IF(D8837="Cyclicals",IF(COUNTIF(GlobalList,B8837)&gt;0,"WEG &amp; Embraer","Cyclicals ex-WEG &amp; Embraer"),D8837)</f>
        <v>Commodities</v>
      </c>
      <c r="F8837" s="100">
        <v>1.146E-2</v>
      </c>
      <c r="G8837" s="101">
        <v>13.185</v>
      </c>
      <c r="H8837" s="98">
        <v>0.18235000000000001</v>
      </c>
      <c r="I8837" s="20">
        <f t="shared" ref="I8837:I8900" si="830">IF(AND(ISNUMBER(G8837),ISNUMBER(H8837),G8837&gt;=PEmin,G8837&lt;=PEmax,H8837&gt;=ROEmin,H8837&lt;=ROEmax),1,0)</f>
        <v>1</v>
      </c>
      <c r="J8837" s="102">
        <f t="shared" ref="J8837:J8900" si="831">IF(I8837=1,F8837/G8837,0)</f>
        <v>8.6916951080773599E-4</v>
      </c>
      <c r="K8837" s="102">
        <f t="shared" ref="K8837:K8900" si="832">IF(I8837=1,J8837/H8837,0)</f>
        <v>4.7664903252412167E-3</v>
      </c>
      <c r="L8837" s="96">
        <f t="shared" ref="L8837:L8900" si="833">I8837*F8837</f>
        <v>1.146E-2</v>
      </c>
    </row>
    <row r="8838" spans="1:12" ht="13.95" customHeight="1" x14ac:dyDescent="0.3">
      <c r="A8838" s="94">
        <v>44286</v>
      </c>
      <c r="B8838" s="57" t="s">
        <v>283</v>
      </c>
      <c r="C8838" s="57" t="s">
        <v>121</v>
      </c>
      <c r="D8838" s="19" t="str">
        <f t="shared" si="828"/>
        <v>Commodities</v>
      </c>
      <c r="E8838" s="19" t="str">
        <f t="shared" si="829"/>
        <v>Commodities</v>
      </c>
      <c r="F8838" s="100">
        <v>1.206E-2</v>
      </c>
      <c r="G8838" s="101">
        <v>14.632</v>
      </c>
      <c r="H8838" s="98">
        <v>0.15712999999999999</v>
      </c>
      <c r="I8838" s="20">
        <f t="shared" si="830"/>
        <v>1</v>
      </c>
      <c r="J8838" s="102">
        <f t="shared" si="831"/>
        <v>8.2422088572990703E-4</v>
      </c>
      <c r="K8838" s="102">
        <f t="shared" si="832"/>
        <v>5.2454711750137282E-3</v>
      </c>
      <c r="L8838" s="96">
        <f t="shared" si="833"/>
        <v>1.206E-2</v>
      </c>
    </row>
    <row r="8839" spans="1:12" ht="13.95" customHeight="1" x14ac:dyDescent="0.3">
      <c r="A8839" s="94">
        <v>44316</v>
      </c>
      <c r="B8839" s="57" t="s">
        <v>283</v>
      </c>
      <c r="C8839" s="57" t="s">
        <v>121</v>
      </c>
      <c r="D8839" s="19" t="str">
        <f t="shared" si="828"/>
        <v>Commodities</v>
      </c>
      <c r="E8839" s="19" t="str">
        <f t="shared" si="829"/>
        <v>Commodities</v>
      </c>
      <c r="F8839" s="100">
        <v>1.218E-2</v>
      </c>
      <c r="G8839" s="101">
        <v>14.897</v>
      </c>
      <c r="H8839" s="98">
        <v>0.15139</v>
      </c>
      <c r="I8839" s="20">
        <f t="shared" si="830"/>
        <v>1</v>
      </c>
      <c r="J8839" s="102">
        <f t="shared" si="831"/>
        <v>8.1761428475531984E-4</v>
      </c>
      <c r="K8839" s="102">
        <f t="shared" si="832"/>
        <v>5.4007152701982947E-3</v>
      </c>
      <c r="L8839" s="96">
        <f t="shared" si="833"/>
        <v>1.218E-2</v>
      </c>
    </row>
    <row r="8840" spans="1:12" ht="13.95" customHeight="1" x14ac:dyDescent="0.3">
      <c r="A8840" s="94">
        <v>44347</v>
      </c>
      <c r="B8840" s="57" t="s">
        <v>283</v>
      </c>
      <c r="C8840" s="57" t="s">
        <v>121</v>
      </c>
      <c r="D8840" s="19" t="str">
        <f t="shared" si="828"/>
        <v>Commodities</v>
      </c>
      <c r="E8840" s="19" t="str">
        <f t="shared" si="829"/>
        <v>Commodities</v>
      </c>
      <c r="F8840" s="100">
        <v>1.315E-2</v>
      </c>
      <c r="G8840" s="101">
        <v>15.742000000000001</v>
      </c>
      <c r="H8840" s="98">
        <v>0.15532000000000001</v>
      </c>
      <c r="I8840" s="20">
        <f t="shared" si="830"/>
        <v>1</v>
      </c>
      <c r="J8840" s="102">
        <f t="shared" si="831"/>
        <v>8.3534493711091341E-4</v>
      </c>
      <c r="K8840" s="102">
        <f t="shared" si="832"/>
        <v>5.3782187555428363E-3</v>
      </c>
      <c r="L8840" s="96">
        <f t="shared" si="833"/>
        <v>1.315E-2</v>
      </c>
    </row>
    <row r="8841" spans="1:12" ht="13.95" customHeight="1" x14ac:dyDescent="0.3">
      <c r="A8841" s="94">
        <v>44377</v>
      </c>
      <c r="B8841" s="57" t="s">
        <v>283</v>
      </c>
      <c r="C8841" s="57" t="s">
        <v>121</v>
      </c>
      <c r="D8841" s="19" t="str">
        <f t="shared" si="828"/>
        <v>Commodities</v>
      </c>
      <c r="E8841" s="19" t="str">
        <f t="shared" si="829"/>
        <v>Commodities</v>
      </c>
      <c r="F8841" s="100">
        <v>1.355E-2</v>
      </c>
      <c r="G8841" s="101">
        <v>15.522</v>
      </c>
      <c r="H8841" s="98">
        <v>0.15579999999999999</v>
      </c>
      <c r="I8841" s="20">
        <f t="shared" si="830"/>
        <v>1</v>
      </c>
      <c r="J8841" s="102">
        <f t="shared" si="831"/>
        <v>8.729545161705965E-4</v>
      </c>
      <c r="K8841" s="102">
        <f t="shared" si="832"/>
        <v>5.6030456750359213E-3</v>
      </c>
      <c r="L8841" s="96">
        <f t="shared" si="833"/>
        <v>1.355E-2</v>
      </c>
    </row>
    <row r="8842" spans="1:12" ht="13.95" customHeight="1" x14ac:dyDescent="0.3">
      <c r="A8842" s="94">
        <v>44408</v>
      </c>
      <c r="B8842" s="57" t="s">
        <v>283</v>
      </c>
      <c r="C8842" s="57" t="s">
        <v>121</v>
      </c>
      <c r="D8842" s="19" t="str">
        <f t="shared" si="828"/>
        <v>Commodities</v>
      </c>
      <c r="E8842" s="19" t="str">
        <f t="shared" si="829"/>
        <v>Commodities</v>
      </c>
      <c r="F8842" s="100">
        <v>1.4959999999999999E-2</v>
      </c>
      <c r="G8842" s="101">
        <v>15.237</v>
      </c>
      <c r="H8842" s="98">
        <v>0.17116999999999999</v>
      </c>
      <c r="I8842" s="20">
        <f t="shared" si="830"/>
        <v>1</v>
      </c>
      <c r="J8842" s="102">
        <f t="shared" si="831"/>
        <v>9.8182056835335028E-4</v>
      </c>
      <c r="K8842" s="102">
        <f t="shared" si="832"/>
        <v>5.735938355747797E-3</v>
      </c>
      <c r="L8842" s="96">
        <f t="shared" si="833"/>
        <v>1.4959999999999999E-2</v>
      </c>
    </row>
    <row r="8843" spans="1:12" ht="13.95" customHeight="1" x14ac:dyDescent="0.3">
      <c r="A8843" s="94">
        <v>44439</v>
      </c>
      <c r="B8843" s="57" t="s">
        <v>283</v>
      </c>
      <c r="C8843" s="57" t="s">
        <v>121</v>
      </c>
      <c r="D8843" s="19" t="str">
        <f t="shared" si="828"/>
        <v>Commodities</v>
      </c>
      <c r="E8843" s="19" t="str">
        <f t="shared" si="829"/>
        <v>Commodities</v>
      </c>
      <c r="F8843" s="100">
        <v>1.482E-2</v>
      </c>
      <c r="G8843" s="101">
        <v>14.319000000000001</v>
      </c>
      <c r="H8843" s="98">
        <v>0.17838000000000001</v>
      </c>
      <c r="I8843" s="20">
        <f t="shared" si="830"/>
        <v>1</v>
      </c>
      <c r="J8843" s="102">
        <f t="shared" si="831"/>
        <v>1.034988476848942E-3</v>
      </c>
      <c r="K8843" s="102">
        <f t="shared" si="832"/>
        <v>5.8021553809224236E-3</v>
      </c>
      <c r="L8843" s="96">
        <f t="shared" si="833"/>
        <v>1.482E-2</v>
      </c>
    </row>
    <row r="8844" spans="1:12" ht="13.95" customHeight="1" x14ac:dyDescent="0.3">
      <c r="A8844" s="94">
        <v>44469</v>
      </c>
      <c r="B8844" s="57" t="s">
        <v>283</v>
      </c>
      <c r="C8844" s="57" t="s">
        <v>121</v>
      </c>
      <c r="D8844" s="19" t="str">
        <f t="shared" si="828"/>
        <v>Commodities</v>
      </c>
      <c r="E8844" s="19" t="str">
        <f t="shared" si="829"/>
        <v>Commodities</v>
      </c>
      <c r="F8844" s="100">
        <v>1.269E-2</v>
      </c>
      <c r="G8844" s="101">
        <v>12.1</v>
      </c>
      <c r="H8844" s="98">
        <v>0.17735999999999999</v>
      </c>
      <c r="I8844" s="20">
        <f t="shared" si="830"/>
        <v>1</v>
      </c>
      <c r="J8844" s="102">
        <f t="shared" si="831"/>
        <v>1.0487603305785124E-3</v>
      </c>
      <c r="K8844" s="102">
        <f t="shared" si="832"/>
        <v>5.9131728156208412E-3</v>
      </c>
      <c r="L8844" s="96">
        <f t="shared" si="833"/>
        <v>1.269E-2</v>
      </c>
    </row>
    <row r="8845" spans="1:12" ht="13.95" customHeight="1" x14ac:dyDescent="0.3">
      <c r="A8845" s="94">
        <v>44500</v>
      </c>
      <c r="B8845" s="57" t="s">
        <v>283</v>
      </c>
      <c r="C8845" s="57" t="s">
        <v>121</v>
      </c>
      <c r="D8845" s="19" t="str">
        <f t="shared" si="828"/>
        <v>Commodities</v>
      </c>
      <c r="E8845" s="19" t="str">
        <f t="shared" si="829"/>
        <v>Commodities</v>
      </c>
      <c r="F8845" s="100">
        <v>1.2290000000000001E-2</v>
      </c>
      <c r="G8845" s="101">
        <v>10.904999999999999</v>
      </c>
      <c r="H8845" s="98">
        <v>0.17779</v>
      </c>
      <c r="I8845" s="20">
        <f t="shared" si="830"/>
        <v>1</v>
      </c>
      <c r="J8845" s="102">
        <f t="shared" si="831"/>
        <v>1.1270059605685467E-3</v>
      </c>
      <c r="K8845" s="102">
        <f t="shared" si="832"/>
        <v>6.3389727238233121E-3</v>
      </c>
      <c r="L8845" s="96">
        <f t="shared" si="833"/>
        <v>1.2290000000000001E-2</v>
      </c>
    </row>
    <row r="8846" spans="1:12" ht="13.95" customHeight="1" x14ac:dyDescent="0.3">
      <c r="A8846" s="94">
        <v>44530</v>
      </c>
      <c r="B8846" s="57" t="s">
        <v>283</v>
      </c>
      <c r="C8846" s="57" t="s">
        <v>121</v>
      </c>
      <c r="D8846" s="19" t="str">
        <f t="shared" si="828"/>
        <v>Commodities</v>
      </c>
      <c r="E8846" s="19" t="str">
        <f t="shared" si="829"/>
        <v>Commodities</v>
      </c>
      <c r="F8846" s="100">
        <v>1.299E-2</v>
      </c>
      <c r="G8846" s="101">
        <v>11.861000000000001</v>
      </c>
      <c r="H8846" s="98">
        <v>0.17610000000000001</v>
      </c>
      <c r="I8846" s="20">
        <f t="shared" si="830"/>
        <v>1</v>
      </c>
      <c r="J8846" s="102">
        <f t="shared" si="831"/>
        <v>1.0951859033808279E-3</v>
      </c>
      <c r="K8846" s="102">
        <f t="shared" si="832"/>
        <v>6.2191135910325259E-3</v>
      </c>
      <c r="L8846" s="96">
        <f t="shared" si="833"/>
        <v>1.299E-2</v>
      </c>
    </row>
    <row r="8847" spans="1:12" ht="13.95" customHeight="1" x14ac:dyDescent="0.3">
      <c r="A8847" s="94">
        <v>44561</v>
      </c>
      <c r="B8847" s="57" t="s">
        <v>283</v>
      </c>
      <c r="C8847" s="57" t="s">
        <v>121</v>
      </c>
      <c r="D8847" s="19" t="str">
        <f t="shared" si="828"/>
        <v>Commodities</v>
      </c>
      <c r="E8847" s="19" t="str">
        <f t="shared" si="829"/>
        <v>Commodities</v>
      </c>
      <c r="F8847" s="100">
        <v>1.214E-2</v>
      </c>
      <c r="G8847" s="101">
        <v>12.318</v>
      </c>
      <c r="H8847" s="98">
        <v>0.16545000000000001</v>
      </c>
      <c r="I8847" s="20">
        <f t="shared" si="830"/>
        <v>1</v>
      </c>
      <c r="J8847" s="102">
        <f t="shared" si="831"/>
        <v>9.8554960220815059E-4</v>
      </c>
      <c r="K8847" s="102">
        <f t="shared" si="832"/>
        <v>5.9567821227449408E-3</v>
      </c>
      <c r="L8847" s="96">
        <f t="shared" si="833"/>
        <v>1.214E-2</v>
      </c>
    </row>
    <row r="8848" spans="1:12" ht="13.95" customHeight="1" x14ac:dyDescent="0.3">
      <c r="A8848" s="94">
        <v>44592</v>
      </c>
      <c r="B8848" s="57" t="s">
        <v>283</v>
      </c>
      <c r="C8848" s="57" t="s">
        <v>121</v>
      </c>
      <c r="D8848" s="19" t="str">
        <f t="shared" si="828"/>
        <v>Commodities</v>
      </c>
      <c r="E8848" s="19" t="str">
        <f t="shared" si="829"/>
        <v>Commodities</v>
      </c>
      <c r="F8848" s="100">
        <v>1.2149999999999999E-2</v>
      </c>
      <c r="G8848" s="101">
        <v>12.725</v>
      </c>
      <c r="H8848" s="98">
        <v>0.16592000000000001</v>
      </c>
      <c r="I8848" s="20">
        <f t="shared" si="830"/>
        <v>1</v>
      </c>
      <c r="J8848" s="102">
        <f t="shared" si="831"/>
        <v>9.5481335952848716E-4</v>
      </c>
      <c r="K8848" s="102">
        <f t="shared" si="832"/>
        <v>5.7546610386239577E-3</v>
      </c>
      <c r="L8848" s="96">
        <f t="shared" si="833"/>
        <v>1.2149999999999999E-2</v>
      </c>
    </row>
    <row r="8849" spans="1:12" ht="13.95" customHeight="1" x14ac:dyDescent="0.3">
      <c r="A8849" s="94">
        <v>44620</v>
      </c>
      <c r="B8849" s="57" t="s">
        <v>283</v>
      </c>
      <c r="C8849" s="57" t="s">
        <v>121</v>
      </c>
      <c r="D8849" s="19" t="str">
        <f t="shared" si="828"/>
        <v>Commodities</v>
      </c>
      <c r="E8849" s="19" t="str">
        <f t="shared" si="829"/>
        <v>Commodities</v>
      </c>
      <c r="F8849" s="100">
        <v>1.239E-2</v>
      </c>
      <c r="G8849" s="101">
        <v>13.032999999999999</v>
      </c>
      <c r="H8849" s="98">
        <v>0.16768</v>
      </c>
      <c r="I8849" s="20">
        <f t="shared" si="830"/>
        <v>1</v>
      </c>
      <c r="J8849" s="102">
        <f t="shared" si="831"/>
        <v>9.5066369983887059E-4</v>
      </c>
      <c r="K8849" s="102">
        <f t="shared" si="832"/>
        <v>5.6695115686955545E-3</v>
      </c>
      <c r="L8849" s="96">
        <f t="shared" si="833"/>
        <v>1.239E-2</v>
      </c>
    </row>
    <row r="8850" spans="1:12" ht="13.95" customHeight="1" x14ac:dyDescent="0.3">
      <c r="A8850" s="94">
        <v>44651</v>
      </c>
      <c r="B8850" s="57" t="s">
        <v>283</v>
      </c>
      <c r="C8850" s="57" t="s">
        <v>121</v>
      </c>
      <c r="D8850" s="19" t="str">
        <f t="shared" si="828"/>
        <v>Commodities</v>
      </c>
      <c r="E8850" s="19" t="str">
        <f t="shared" si="829"/>
        <v>Commodities</v>
      </c>
      <c r="F8850" s="100">
        <v>1.1679999999999999E-2</v>
      </c>
      <c r="G8850" s="101">
        <v>13.3</v>
      </c>
      <c r="H8850" s="98">
        <v>0.16088</v>
      </c>
      <c r="I8850" s="20">
        <f t="shared" si="830"/>
        <v>1</v>
      </c>
      <c r="J8850" s="102">
        <f t="shared" si="831"/>
        <v>8.7819548872180447E-4</v>
      </c>
      <c r="K8850" s="102">
        <f t="shared" si="832"/>
        <v>5.4586989602300132E-3</v>
      </c>
      <c r="L8850" s="96">
        <f t="shared" si="833"/>
        <v>1.1679999999999999E-2</v>
      </c>
    </row>
    <row r="8851" spans="1:12" ht="13.95" customHeight="1" x14ac:dyDescent="0.3">
      <c r="A8851" s="94">
        <v>44681</v>
      </c>
      <c r="B8851" s="57" t="s">
        <v>283</v>
      </c>
      <c r="C8851" s="57" t="s">
        <v>121</v>
      </c>
      <c r="D8851" s="19" t="str">
        <f t="shared" si="828"/>
        <v>Commodities</v>
      </c>
      <c r="E8851" s="19" t="str">
        <f t="shared" si="829"/>
        <v>Commodities</v>
      </c>
      <c r="F8851" s="100">
        <v>1.187E-2</v>
      </c>
      <c r="G8851" s="101">
        <v>11.917999999999999</v>
      </c>
      <c r="H8851" s="98">
        <v>0.16114999999999999</v>
      </c>
      <c r="I8851" s="20">
        <f t="shared" si="830"/>
        <v>1</v>
      </c>
      <c r="J8851" s="102">
        <f t="shared" si="831"/>
        <v>9.9597247860379258E-4</v>
      </c>
      <c r="K8851" s="102">
        <f t="shared" si="832"/>
        <v>6.1804063208426479E-3</v>
      </c>
      <c r="L8851" s="96">
        <f t="shared" si="833"/>
        <v>1.187E-2</v>
      </c>
    </row>
    <row r="8852" spans="1:12" ht="13.95" customHeight="1" x14ac:dyDescent="0.3">
      <c r="A8852" s="94">
        <v>44712</v>
      </c>
      <c r="B8852" s="57" t="s">
        <v>283</v>
      </c>
      <c r="C8852" s="57" t="s">
        <v>121</v>
      </c>
      <c r="D8852" s="19" t="str">
        <f t="shared" si="828"/>
        <v>Commodities</v>
      </c>
      <c r="E8852" s="19" t="str">
        <f t="shared" si="829"/>
        <v>Commodities</v>
      </c>
      <c r="F8852" s="100">
        <v>1.0749999999999999E-2</v>
      </c>
      <c r="G8852" s="101">
        <v>10.897</v>
      </c>
      <c r="H8852" s="98">
        <v>0.15679999999999999</v>
      </c>
      <c r="I8852" s="20">
        <f t="shared" si="830"/>
        <v>1</v>
      </c>
      <c r="J8852" s="102">
        <f t="shared" si="831"/>
        <v>9.8651004863723954E-4</v>
      </c>
      <c r="K8852" s="102">
        <f t="shared" si="832"/>
        <v>6.2915181673293338E-3</v>
      </c>
      <c r="L8852" s="96">
        <f t="shared" si="833"/>
        <v>1.0749999999999999E-2</v>
      </c>
    </row>
    <row r="8853" spans="1:12" ht="13.95" customHeight="1" x14ac:dyDescent="0.3">
      <c r="A8853" s="94">
        <v>44742</v>
      </c>
      <c r="B8853" s="57" t="s">
        <v>283</v>
      </c>
      <c r="C8853" s="57" t="s">
        <v>121</v>
      </c>
      <c r="D8853" s="19" t="str">
        <f t="shared" si="828"/>
        <v>Commodities</v>
      </c>
      <c r="E8853" s="19" t="str">
        <f t="shared" si="829"/>
        <v>Commodities</v>
      </c>
      <c r="F8853" s="100">
        <v>1.034E-2</v>
      </c>
      <c r="G8853" s="101">
        <v>9.42</v>
      </c>
      <c r="H8853" s="98">
        <v>0.15597</v>
      </c>
      <c r="I8853" s="20">
        <f t="shared" si="830"/>
        <v>1</v>
      </c>
      <c r="J8853" s="102">
        <f t="shared" si="831"/>
        <v>1.0976645435244162E-3</v>
      </c>
      <c r="K8853" s="102">
        <f t="shared" si="832"/>
        <v>7.0376645734719252E-3</v>
      </c>
      <c r="L8853" s="96">
        <f t="shared" si="833"/>
        <v>1.034E-2</v>
      </c>
    </row>
    <row r="8854" spans="1:12" ht="13.95" customHeight="1" x14ac:dyDescent="0.3">
      <c r="A8854" s="94">
        <v>44773</v>
      </c>
      <c r="B8854" s="57" t="s">
        <v>283</v>
      </c>
      <c r="C8854" s="57" t="s">
        <v>121</v>
      </c>
      <c r="D8854" s="19" t="str">
        <f t="shared" si="828"/>
        <v>Commodities</v>
      </c>
      <c r="E8854" s="19" t="str">
        <f t="shared" si="829"/>
        <v>Commodities</v>
      </c>
      <c r="F8854" s="100">
        <v>9.8200000000000006E-3</v>
      </c>
      <c r="G8854" s="101">
        <v>9.1760000000000002</v>
      </c>
      <c r="H8854" s="98">
        <v>0.15792999999999999</v>
      </c>
      <c r="I8854" s="20">
        <f t="shared" si="830"/>
        <v>1</v>
      </c>
      <c r="J8854" s="102">
        <f t="shared" si="831"/>
        <v>1.0701830863121186E-3</v>
      </c>
      <c r="K8854" s="102">
        <f t="shared" si="832"/>
        <v>6.7763128367765383E-3</v>
      </c>
      <c r="L8854" s="96">
        <f t="shared" si="833"/>
        <v>9.8200000000000006E-3</v>
      </c>
    </row>
    <row r="8855" spans="1:12" ht="13.95" customHeight="1" x14ac:dyDescent="0.3">
      <c r="A8855" s="94">
        <v>44804</v>
      </c>
      <c r="B8855" s="57" t="s">
        <v>283</v>
      </c>
      <c r="C8855" s="57" t="s">
        <v>121</v>
      </c>
      <c r="D8855" s="19" t="str">
        <f t="shared" si="828"/>
        <v>Commodities</v>
      </c>
      <c r="E8855" s="19" t="str">
        <f t="shared" si="829"/>
        <v>Commodities</v>
      </c>
      <c r="F8855" s="100">
        <v>1.0540000000000001E-2</v>
      </c>
      <c r="G8855" s="101">
        <v>9.891</v>
      </c>
      <c r="H8855" s="98">
        <v>0.17065</v>
      </c>
      <c r="I8855" s="20">
        <f t="shared" si="830"/>
        <v>1</v>
      </c>
      <c r="J8855" s="102">
        <f t="shared" si="831"/>
        <v>1.0656152057425944E-3</v>
      </c>
      <c r="K8855" s="102">
        <f t="shared" si="832"/>
        <v>6.2444489056114527E-3</v>
      </c>
      <c r="L8855" s="96">
        <f t="shared" si="833"/>
        <v>1.0540000000000001E-2</v>
      </c>
    </row>
    <row r="8856" spans="1:12" ht="13.95" customHeight="1" x14ac:dyDescent="0.3">
      <c r="A8856" s="94">
        <v>44834</v>
      </c>
      <c r="B8856" s="57" t="s">
        <v>283</v>
      </c>
      <c r="C8856" s="57" t="s">
        <v>121</v>
      </c>
      <c r="D8856" s="19" t="str">
        <f t="shared" si="828"/>
        <v>Commodities</v>
      </c>
      <c r="E8856" s="19" t="str">
        <f t="shared" si="829"/>
        <v>Commodities</v>
      </c>
      <c r="F8856" s="100">
        <v>9.2800000000000001E-3</v>
      </c>
      <c r="G8856" s="101">
        <v>8.8460000000000001</v>
      </c>
      <c r="H8856" s="98">
        <v>0.16150999999999999</v>
      </c>
      <c r="I8856" s="20">
        <f t="shared" si="830"/>
        <v>1</v>
      </c>
      <c r="J8856" s="102">
        <f t="shared" si="831"/>
        <v>1.0490617228125707E-3</v>
      </c>
      <c r="K8856" s="102">
        <f t="shared" si="832"/>
        <v>6.4953360337599575E-3</v>
      </c>
      <c r="L8856" s="96">
        <f t="shared" si="833"/>
        <v>9.2800000000000001E-3</v>
      </c>
    </row>
    <row r="8857" spans="1:12" ht="13.95" customHeight="1" x14ac:dyDescent="0.3">
      <c r="A8857" s="94">
        <v>44865</v>
      </c>
      <c r="B8857" s="57" t="s">
        <v>283</v>
      </c>
      <c r="C8857" s="57" t="s">
        <v>121</v>
      </c>
      <c r="D8857" s="19" t="str">
        <f t="shared" si="828"/>
        <v>Commodities</v>
      </c>
      <c r="E8857" s="19" t="str">
        <f t="shared" si="829"/>
        <v>Commodities</v>
      </c>
      <c r="F8857" s="100">
        <v>9.300000000000001E-3</v>
      </c>
      <c r="G8857" s="101">
        <v>9.3979999999999997</v>
      </c>
      <c r="H8857" s="98">
        <v>0.15217</v>
      </c>
      <c r="I8857" s="20">
        <f t="shared" si="830"/>
        <v>1</v>
      </c>
      <c r="J8857" s="102">
        <f t="shared" si="831"/>
        <v>9.895722494147692E-4</v>
      </c>
      <c r="K8857" s="102">
        <f t="shared" si="832"/>
        <v>6.5030705751118432E-3</v>
      </c>
      <c r="L8857" s="96">
        <f t="shared" si="833"/>
        <v>9.300000000000001E-3</v>
      </c>
    </row>
    <row r="8858" spans="1:12" ht="13.95" customHeight="1" x14ac:dyDescent="0.3">
      <c r="A8858" s="94">
        <v>44895</v>
      </c>
      <c r="B8858" s="57" t="s">
        <v>283</v>
      </c>
      <c r="C8858" s="57" t="s">
        <v>121</v>
      </c>
      <c r="D8858" s="19" t="str">
        <f t="shared" si="828"/>
        <v>Commodities</v>
      </c>
      <c r="E8858" s="19" t="str">
        <f t="shared" si="829"/>
        <v>Commodities</v>
      </c>
      <c r="F8858" s="100">
        <v>8.8299999999999993E-3</v>
      </c>
      <c r="G8858" s="101">
        <v>8.5090000000000003</v>
      </c>
      <c r="H8858" s="98">
        <v>0.15167</v>
      </c>
      <c r="I8858" s="20">
        <f t="shared" si="830"/>
        <v>1</v>
      </c>
      <c r="J8858" s="102">
        <f t="shared" si="831"/>
        <v>1.0377247620166881E-3</v>
      </c>
      <c r="K8858" s="102">
        <f t="shared" si="832"/>
        <v>6.8419909145954246E-3</v>
      </c>
      <c r="L8858" s="96">
        <f t="shared" si="833"/>
        <v>8.8299999999999993E-3</v>
      </c>
    </row>
    <row r="8859" spans="1:12" ht="13.95" customHeight="1" x14ac:dyDescent="0.3">
      <c r="A8859" s="94">
        <v>44926</v>
      </c>
      <c r="B8859" s="57" t="s">
        <v>283</v>
      </c>
      <c r="C8859" s="57" t="s">
        <v>121</v>
      </c>
      <c r="D8859" s="19" t="str">
        <f t="shared" si="828"/>
        <v>Commodities</v>
      </c>
      <c r="E8859" s="19" t="str">
        <f t="shared" si="829"/>
        <v>Commodities</v>
      </c>
      <c r="F8859" s="100">
        <v>8.9099999999999995E-3</v>
      </c>
      <c r="G8859" s="101">
        <v>8.0129999999999999</v>
      </c>
      <c r="H8859" s="98">
        <v>0.15203</v>
      </c>
      <c r="I8859" s="20">
        <f t="shared" si="830"/>
        <v>1</v>
      </c>
      <c r="J8859" s="102">
        <f t="shared" si="831"/>
        <v>1.1119430924747286E-3</v>
      </c>
      <c r="K8859" s="102">
        <f t="shared" si="832"/>
        <v>7.3139715350570853E-3</v>
      </c>
      <c r="L8859" s="96">
        <f t="shared" si="833"/>
        <v>8.9099999999999995E-3</v>
      </c>
    </row>
    <row r="8860" spans="1:12" ht="13.95" customHeight="1" x14ac:dyDescent="0.3">
      <c r="A8860" s="94">
        <v>44957</v>
      </c>
      <c r="B8860" s="57" t="s">
        <v>283</v>
      </c>
      <c r="C8860" s="57" t="s">
        <v>121</v>
      </c>
      <c r="D8860" s="19" t="str">
        <f t="shared" si="828"/>
        <v>Commodities</v>
      </c>
      <c r="E8860" s="19" t="str">
        <f t="shared" si="829"/>
        <v>Commodities</v>
      </c>
      <c r="F8860" s="100">
        <v>9.1500000000000001E-3</v>
      </c>
      <c r="G8860" s="101">
        <v>8.3670000000000009</v>
      </c>
      <c r="H8860" s="98">
        <v>0.15504999999999999</v>
      </c>
      <c r="I8860" s="20">
        <f t="shared" si="830"/>
        <v>1</v>
      </c>
      <c r="J8860" s="102">
        <f t="shared" si="831"/>
        <v>1.0935819290068124E-3</v>
      </c>
      <c r="K8860" s="102">
        <f t="shared" si="832"/>
        <v>7.0530920929172038E-3</v>
      </c>
      <c r="L8860" s="96">
        <f t="shared" si="833"/>
        <v>9.1500000000000001E-3</v>
      </c>
    </row>
    <row r="8861" spans="1:12" ht="13.95" customHeight="1" x14ac:dyDescent="0.3">
      <c r="A8861" s="94">
        <v>44985</v>
      </c>
      <c r="B8861" s="57" t="s">
        <v>283</v>
      </c>
      <c r="C8861" s="57" t="s">
        <v>121</v>
      </c>
      <c r="D8861" s="19" t="str">
        <f t="shared" si="828"/>
        <v>Commodities</v>
      </c>
      <c r="E8861" s="19" t="str">
        <f t="shared" si="829"/>
        <v>Commodities</v>
      </c>
      <c r="F8861" s="100">
        <v>8.9099999999999995E-3</v>
      </c>
      <c r="G8861" s="101">
        <v>7.8250000000000002</v>
      </c>
      <c r="H8861" s="98">
        <v>0.15395</v>
      </c>
      <c r="I8861" s="20">
        <f t="shared" si="830"/>
        <v>1</v>
      </c>
      <c r="J8861" s="102">
        <f t="shared" si="831"/>
        <v>1.1386581469648562E-3</v>
      </c>
      <c r="K8861" s="102">
        <f t="shared" si="832"/>
        <v>7.3962854625843205E-3</v>
      </c>
      <c r="L8861" s="96">
        <f t="shared" si="833"/>
        <v>8.9099999999999995E-3</v>
      </c>
    </row>
    <row r="8862" spans="1:12" ht="13.95" customHeight="1" x14ac:dyDescent="0.3">
      <c r="A8862" s="94">
        <v>45016</v>
      </c>
      <c r="B8862" s="57" t="s">
        <v>283</v>
      </c>
      <c r="C8862" s="57" t="s">
        <v>121</v>
      </c>
      <c r="D8862" s="19" t="str">
        <f t="shared" si="828"/>
        <v>Commodities</v>
      </c>
      <c r="E8862" s="19" t="str">
        <f t="shared" si="829"/>
        <v>Commodities</v>
      </c>
      <c r="F8862" s="100">
        <v>8.9700000000000005E-3</v>
      </c>
      <c r="G8862" s="101">
        <v>7.9269999999999996</v>
      </c>
      <c r="H8862" s="98">
        <v>0.14482</v>
      </c>
      <c r="I8862" s="20">
        <f t="shared" si="830"/>
        <v>1</v>
      </c>
      <c r="J8862" s="102">
        <f t="shared" si="831"/>
        <v>1.1315756276018671E-3</v>
      </c>
      <c r="K8862" s="102">
        <f t="shared" si="832"/>
        <v>7.8136695732762534E-3</v>
      </c>
      <c r="L8862" s="96">
        <f t="shared" si="833"/>
        <v>8.9700000000000005E-3</v>
      </c>
    </row>
    <row r="8863" spans="1:12" ht="13.95" customHeight="1" x14ac:dyDescent="0.3">
      <c r="A8863" s="94">
        <v>45046</v>
      </c>
      <c r="B8863" s="57" t="s">
        <v>283</v>
      </c>
      <c r="C8863" s="57" t="s">
        <v>121</v>
      </c>
      <c r="D8863" s="19" t="str">
        <f t="shared" si="828"/>
        <v>Commodities</v>
      </c>
      <c r="E8863" s="19" t="str">
        <f t="shared" si="829"/>
        <v>Commodities</v>
      </c>
      <c r="F8863" s="100">
        <v>8.0000000000000002E-3</v>
      </c>
      <c r="G8863" s="101">
        <v>7.2789999999999999</v>
      </c>
      <c r="H8863" s="98">
        <v>0.14029</v>
      </c>
      <c r="I8863" s="20">
        <f t="shared" si="830"/>
        <v>1</v>
      </c>
      <c r="J8863" s="102">
        <f t="shared" si="831"/>
        <v>1.0990520675917021E-3</v>
      </c>
      <c r="K8863" s="102">
        <f t="shared" si="832"/>
        <v>7.8341440415689075E-3</v>
      </c>
      <c r="L8863" s="96">
        <f t="shared" si="833"/>
        <v>8.0000000000000002E-3</v>
      </c>
    </row>
    <row r="8864" spans="1:12" ht="13.95" customHeight="1" x14ac:dyDescent="0.3">
      <c r="A8864" s="94">
        <v>45077</v>
      </c>
      <c r="B8864" s="57" t="s">
        <v>283</v>
      </c>
      <c r="C8864" s="57" t="s">
        <v>121</v>
      </c>
      <c r="D8864" s="19" t="str">
        <f t="shared" si="828"/>
        <v>Commodities</v>
      </c>
      <c r="E8864" s="19" t="str">
        <f t="shared" si="829"/>
        <v>Commodities</v>
      </c>
      <c r="F8864" s="100">
        <v>9.4199999999999996E-3</v>
      </c>
      <c r="G8864" s="101">
        <v>8.6959999999999997</v>
      </c>
      <c r="H8864" s="98">
        <v>0.15</v>
      </c>
      <c r="I8864" s="20">
        <f t="shared" si="830"/>
        <v>1</v>
      </c>
      <c r="J8864" s="102">
        <f t="shared" si="831"/>
        <v>1.0832566697332106E-3</v>
      </c>
      <c r="K8864" s="102">
        <f t="shared" si="832"/>
        <v>7.221711131554738E-3</v>
      </c>
      <c r="L8864" s="96">
        <f t="shared" si="833"/>
        <v>9.4199999999999996E-3</v>
      </c>
    </row>
    <row r="8865" spans="1:12" ht="13.95" customHeight="1" x14ac:dyDescent="0.3">
      <c r="A8865" s="94">
        <v>45107</v>
      </c>
      <c r="B8865" s="57" t="s">
        <v>283</v>
      </c>
      <c r="C8865" s="57" t="s">
        <v>121</v>
      </c>
      <c r="D8865" s="19" t="str">
        <f t="shared" si="828"/>
        <v>Commodities</v>
      </c>
      <c r="E8865" s="19" t="str">
        <f t="shared" si="829"/>
        <v>Commodities</v>
      </c>
      <c r="F8865" s="100">
        <v>9.7999999999999997E-3</v>
      </c>
      <c r="G8865" s="101">
        <v>11.638</v>
      </c>
      <c r="H8865" s="98">
        <v>0.13189999999999999</v>
      </c>
      <c r="I8865" s="20">
        <f t="shared" si="830"/>
        <v>1</v>
      </c>
      <c r="J8865" s="102">
        <f t="shared" si="831"/>
        <v>8.4206908403505754E-4</v>
      </c>
      <c r="K8865" s="102">
        <f t="shared" si="832"/>
        <v>6.3841477182339469E-3</v>
      </c>
      <c r="L8865" s="96">
        <f t="shared" si="833"/>
        <v>9.7999999999999997E-3</v>
      </c>
    </row>
    <row r="8866" spans="1:12" ht="13.95" customHeight="1" x14ac:dyDescent="0.3">
      <c r="A8866" s="94">
        <v>45138</v>
      </c>
      <c r="B8866" s="57" t="s">
        <v>283</v>
      </c>
      <c r="C8866" s="57" t="s">
        <v>121</v>
      </c>
      <c r="D8866" s="19" t="str">
        <f t="shared" si="828"/>
        <v>Commodities</v>
      </c>
      <c r="E8866" s="19" t="str">
        <f t="shared" si="829"/>
        <v>Commodities</v>
      </c>
      <c r="F8866" s="100">
        <v>8.9800000000000001E-3</v>
      </c>
      <c r="G8866" s="101">
        <v>9.8949999999999996</v>
      </c>
      <c r="H8866" s="98">
        <v>0.13886000000000001</v>
      </c>
      <c r="I8866" s="20">
        <f t="shared" si="830"/>
        <v>1</v>
      </c>
      <c r="J8866" s="102">
        <f t="shared" si="831"/>
        <v>9.0752905507832245E-4</v>
      </c>
      <c r="K8866" s="102">
        <f t="shared" si="832"/>
        <v>6.535568594831646E-3</v>
      </c>
      <c r="L8866" s="96">
        <f t="shared" si="833"/>
        <v>8.9800000000000001E-3</v>
      </c>
    </row>
    <row r="8867" spans="1:12" ht="13.95" customHeight="1" x14ac:dyDescent="0.3">
      <c r="A8867" s="94">
        <v>45169</v>
      </c>
      <c r="B8867" s="57" t="s">
        <v>283</v>
      </c>
      <c r="C8867" s="57" t="s">
        <v>121</v>
      </c>
      <c r="D8867" s="19" t="str">
        <f t="shared" si="828"/>
        <v>Commodities</v>
      </c>
      <c r="E8867" s="19" t="str">
        <f t="shared" si="829"/>
        <v>Commodities</v>
      </c>
      <c r="F8867" s="100">
        <v>1.031E-2</v>
      </c>
      <c r="G8867" s="101">
        <v>10.112</v>
      </c>
      <c r="H8867" s="98">
        <v>0.14549000000000001</v>
      </c>
      <c r="I8867" s="20">
        <f t="shared" si="830"/>
        <v>1</v>
      </c>
      <c r="J8867" s="102">
        <f t="shared" si="831"/>
        <v>1.0195806962025316E-3</v>
      </c>
      <c r="K8867" s="102">
        <f t="shared" si="832"/>
        <v>7.0079091085471961E-3</v>
      </c>
      <c r="L8867" s="96">
        <f t="shared" si="833"/>
        <v>1.031E-2</v>
      </c>
    </row>
    <row r="8868" spans="1:12" ht="13.95" customHeight="1" x14ac:dyDescent="0.3">
      <c r="A8868" s="94">
        <v>45199</v>
      </c>
      <c r="B8868" s="57" t="s">
        <v>283</v>
      </c>
      <c r="C8868" s="57" t="s">
        <v>121</v>
      </c>
      <c r="D8868" s="19" t="str">
        <f t="shared" si="828"/>
        <v>Commodities</v>
      </c>
      <c r="E8868" s="19" t="str">
        <f t="shared" si="829"/>
        <v>Commodities</v>
      </c>
      <c r="F8868" s="100">
        <v>1.034E-2</v>
      </c>
      <c r="G8868" s="101">
        <v>11.018000000000001</v>
      </c>
      <c r="H8868" s="98">
        <v>0.14616999999999999</v>
      </c>
      <c r="I8868" s="20">
        <f t="shared" si="830"/>
        <v>1</v>
      </c>
      <c r="J8868" s="102">
        <f t="shared" si="831"/>
        <v>9.3846433109457251E-4</v>
      </c>
      <c r="K8868" s="102">
        <f t="shared" si="832"/>
        <v>6.4203621200969591E-3</v>
      </c>
      <c r="L8868" s="96">
        <f t="shared" si="833"/>
        <v>1.034E-2</v>
      </c>
    </row>
    <row r="8869" spans="1:12" ht="13.95" customHeight="1" x14ac:dyDescent="0.3">
      <c r="A8869" s="94">
        <v>45230</v>
      </c>
      <c r="B8869" s="57" t="s">
        <v>283</v>
      </c>
      <c r="C8869" s="57" t="s">
        <v>121</v>
      </c>
      <c r="D8869" s="19" t="str">
        <f t="shared" si="828"/>
        <v>Commodities</v>
      </c>
      <c r="E8869" s="19" t="str">
        <f t="shared" si="829"/>
        <v>Commodities</v>
      </c>
      <c r="F8869" s="100">
        <v>1.115E-2</v>
      </c>
      <c r="G8869" s="101">
        <v>10.766</v>
      </c>
      <c r="H8869" s="98">
        <v>0.14999000000000001</v>
      </c>
      <c r="I8869" s="20">
        <f t="shared" si="830"/>
        <v>1</v>
      </c>
      <c r="J8869" s="102">
        <f t="shared" si="831"/>
        <v>1.035667843210106E-3</v>
      </c>
      <c r="K8869" s="102">
        <f t="shared" si="832"/>
        <v>6.9049126155750779E-3</v>
      </c>
      <c r="L8869" s="96">
        <f t="shared" si="833"/>
        <v>1.115E-2</v>
      </c>
    </row>
    <row r="8870" spans="1:12" ht="13.95" customHeight="1" x14ac:dyDescent="0.3">
      <c r="A8870" s="94">
        <v>45260</v>
      </c>
      <c r="B8870" s="57" t="s">
        <v>283</v>
      </c>
      <c r="C8870" s="57" t="s">
        <v>121</v>
      </c>
      <c r="D8870" s="19" t="str">
        <f t="shared" si="828"/>
        <v>Commodities</v>
      </c>
      <c r="E8870" s="19" t="str">
        <f t="shared" si="829"/>
        <v>Commodities</v>
      </c>
      <c r="F8870" s="100">
        <v>1.1820000000000001E-2</v>
      </c>
      <c r="G8870" s="101">
        <v>11.817</v>
      </c>
      <c r="H8870" s="98">
        <v>0.16125</v>
      </c>
      <c r="I8870" s="20">
        <f t="shared" si="830"/>
        <v>1</v>
      </c>
      <c r="J8870" s="102">
        <f t="shared" si="831"/>
        <v>1.0002538715410004E-3</v>
      </c>
      <c r="K8870" s="102">
        <f t="shared" si="832"/>
        <v>6.2031247847503896E-3</v>
      </c>
      <c r="L8870" s="96">
        <f t="shared" si="833"/>
        <v>1.1820000000000001E-2</v>
      </c>
    </row>
    <row r="8871" spans="1:12" ht="13.95" customHeight="1" x14ac:dyDescent="0.3">
      <c r="A8871" s="94">
        <v>45291</v>
      </c>
      <c r="B8871" s="57" t="s">
        <v>283</v>
      </c>
      <c r="C8871" s="57" t="s">
        <v>121</v>
      </c>
      <c r="D8871" s="19" t="str">
        <f t="shared" si="828"/>
        <v>Commodities</v>
      </c>
      <c r="E8871" s="19" t="str">
        <f t="shared" si="829"/>
        <v>Commodities</v>
      </c>
      <c r="F8871" s="100">
        <v>1.1089999999999999E-2</v>
      </c>
      <c r="G8871" s="101">
        <v>11.388999999999999</v>
      </c>
      <c r="H8871" s="98">
        <v>0.16284000000000001</v>
      </c>
      <c r="I8871" s="20">
        <f t="shared" si="830"/>
        <v>1</v>
      </c>
      <c r="J8871" s="102">
        <f t="shared" si="831"/>
        <v>9.7374659759416984E-4</v>
      </c>
      <c r="K8871" s="102">
        <f t="shared" si="832"/>
        <v>5.9797752247246977E-3</v>
      </c>
      <c r="L8871" s="96">
        <f t="shared" si="833"/>
        <v>1.1089999999999999E-2</v>
      </c>
    </row>
    <row r="8872" spans="1:12" ht="13.95" customHeight="1" x14ac:dyDescent="0.3">
      <c r="A8872" s="94">
        <v>45322</v>
      </c>
      <c r="B8872" s="57" t="s">
        <v>283</v>
      </c>
      <c r="C8872" s="57" t="s">
        <v>121</v>
      </c>
      <c r="D8872" s="19" t="str">
        <f t="shared" si="828"/>
        <v>Commodities</v>
      </c>
      <c r="E8872" s="19" t="str">
        <f t="shared" si="829"/>
        <v>Commodities</v>
      </c>
      <c r="F8872" s="100">
        <v>1.2149999999999999E-2</v>
      </c>
      <c r="G8872" s="101">
        <v>9.8940000000000001</v>
      </c>
      <c r="H8872" s="98">
        <v>0.18981000000000001</v>
      </c>
      <c r="I8872" s="20">
        <f t="shared" si="830"/>
        <v>1</v>
      </c>
      <c r="J8872" s="102">
        <f t="shared" si="831"/>
        <v>1.2280169799878714E-3</v>
      </c>
      <c r="K8872" s="102">
        <f t="shared" si="832"/>
        <v>6.4697169800741342E-3</v>
      </c>
      <c r="L8872" s="96">
        <f t="shared" si="833"/>
        <v>1.2149999999999999E-2</v>
      </c>
    </row>
    <row r="8873" spans="1:12" ht="13.95" customHeight="1" x14ac:dyDescent="0.3">
      <c r="A8873" s="94">
        <v>45351</v>
      </c>
      <c r="B8873" s="57" t="s">
        <v>283</v>
      </c>
      <c r="C8873" s="57" t="s">
        <v>121</v>
      </c>
      <c r="D8873" s="19" t="str">
        <f t="shared" si="828"/>
        <v>Commodities</v>
      </c>
      <c r="E8873" s="19" t="str">
        <f t="shared" si="829"/>
        <v>Commodities</v>
      </c>
      <c r="F8873" s="100">
        <v>1.315E-2</v>
      </c>
      <c r="G8873" s="101">
        <v>10.497999999999999</v>
      </c>
      <c r="H8873" s="98">
        <v>0.19112000000000001</v>
      </c>
      <c r="I8873" s="20">
        <f t="shared" si="830"/>
        <v>1</v>
      </c>
      <c r="J8873" s="102">
        <f t="shared" si="831"/>
        <v>1.2526195465803012E-3</v>
      </c>
      <c r="K8873" s="102">
        <f t="shared" si="832"/>
        <v>6.5540997623498385E-3</v>
      </c>
      <c r="L8873" s="96">
        <f t="shared" si="833"/>
        <v>1.315E-2</v>
      </c>
    </row>
    <row r="8874" spans="1:12" ht="13.95" customHeight="1" x14ac:dyDescent="0.3">
      <c r="A8874" s="94">
        <v>45382</v>
      </c>
      <c r="B8874" s="57" t="s">
        <v>283</v>
      </c>
      <c r="C8874" s="57" t="s">
        <v>121</v>
      </c>
      <c r="D8874" s="19" t="str">
        <f t="shared" si="828"/>
        <v>Commodities</v>
      </c>
      <c r="E8874" s="19" t="str">
        <f t="shared" si="829"/>
        <v>Commodities</v>
      </c>
      <c r="F8874" s="100">
        <v>1.29E-2</v>
      </c>
      <c r="G8874" s="101">
        <v>10.147</v>
      </c>
      <c r="H8874" s="98">
        <v>0.18515999999999999</v>
      </c>
      <c r="I8874" s="20">
        <f t="shared" si="830"/>
        <v>1</v>
      </c>
      <c r="J8874" s="102">
        <f t="shared" si="831"/>
        <v>1.2713117177490885E-3</v>
      </c>
      <c r="K8874" s="102">
        <f t="shared" si="832"/>
        <v>6.8660170541644441E-3</v>
      </c>
      <c r="L8874" s="96">
        <f t="shared" si="833"/>
        <v>1.29E-2</v>
      </c>
    </row>
    <row r="8875" spans="1:12" ht="13.95" customHeight="1" x14ac:dyDescent="0.3">
      <c r="A8875" s="94">
        <v>45412</v>
      </c>
      <c r="B8875" s="57" t="s">
        <v>283</v>
      </c>
      <c r="C8875" s="57" t="s">
        <v>121</v>
      </c>
      <c r="D8875" s="19" t="str">
        <f t="shared" si="828"/>
        <v>Commodities</v>
      </c>
      <c r="E8875" s="19" t="str">
        <f t="shared" si="829"/>
        <v>Commodities</v>
      </c>
      <c r="F8875" s="100">
        <v>1.24E-2</v>
      </c>
      <c r="G8875" s="101">
        <v>9.9860000000000007</v>
      </c>
      <c r="H8875" s="98">
        <v>0.15292</v>
      </c>
      <c r="I8875" s="20">
        <f t="shared" si="830"/>
        <v>1</v>
      </c>
      <c r="J8875" s="102">
        <f t="shared" si="831"/>
        <v>1.2417384338073302E-3</v>
      </c>
      <c r="K8875" s="102">
        <f t="shared" si="832"/>
        <v>8.1201833233542388E-3</v>
      </c>
      <c r="L8875" s="96">
        <f t="shared" si="833"/>
        <v>1.24E-2</v>
      </c>
    </row>
    <row r="8876" spans="1:12" ht="13.95" customHeight="1" x14ac:dyDescent="0.3">
      <c r="A8876" s="94">
        <v>45443</v>
      </c>
      <c r="B8876" s="57" t="s">
        <v>283</v>
      </c>
      <c r="C8876" s="57" t="s">
        <v>121</v>
      </c>
      <c r="D8876" s="19" t="str">
        <f t="shared" si="828"/>
        <v>Commodities</v>
      </c>
      <c r="E8876" s="19" t="str">
        <f t="shared" si="829"/>
        <v>Commodities</v>
      </c>
      <c r="F8876" s="100">
        <v>1.188E-2</v>
      </c>
      <c r="G8876" s="101">
        <v>8.859</v>
      </c>
      <c r="H8876" s="98">
        <v>0.15315000000000001</v>
      </c>
      <c r="I8876" s="20">
        <f t="shared" si="830"/>
        <v>1</v>
      </c>
      <c r="J8876" s="102">
        <f t="shared" si="831"/>
        <v>1.3410091432441585E-3</v>
      </c>
      <c r="K8876" s="102">
        <f t="shared" si="832"/>
        <v>8.7561811507943735E-3</v>
      </c>
      <c r="L8876" s="96">
        <f t="shared" si="833"/>
        <v>1.188E-2</v>
      </c>
    </row>
    <row r="8877" spans="1:12" ht="13.95" customHeight="1" x14ac:dyDescent="0.3">
      <c r="A8877" s="94">
        <v>45473</v>
      </c>
      <c r="B8877" s="57" t="s">
        <v>283</v>
      </c>
      <c r="C8877" s="57" t="s">
        <v>121</v>
      </c>
      <c r="D8877" s="19" t="str">
        <f t="shared" si="828"/>
        <v>Commodities</v>
      </c>
      <c r="E8877" s="19" t="str">
        <f t="shared" si="829"/>
        <v>Commodities</v>
      </c>
      <c r="F8877" s="100">
        <v>1.1220000000000001E-2</v>
      </c>
      <c r="G8877" s="101">
        <v>8.5809999999999995</v>
      </c>
      <c r="H8877" s="98">
        <v>0.15307000000000001</v>
      </c>
      <c r="I8877" s="20">
        <f t="shared" si="830"/>
        <v>1</v>
      </c>
      <c r="J8877" s="102">
        <f t="shared" si="831"/>
        <v>1.307539913762965E-3</v>
      </c>
      <c r="K8877" s="102">
        <f t="shared" si="832"/>
        <v>8.5421043559349638E-3</v>
      </c>
      <c r="L8877" s="96">
        <f t="shared" si="833"/>
        <v>1.1220000000000001E-2</v>
      </c>
    </row>
    <row r="8878" spans="1:12" ht="13.95" customHeight="1" x14ac:dyDescent="0.3">
      <c r="A8878" s="94">
        <v>45504</v>
      </c>
      <c r="B8878" s="57" t="s">
        <v>283</v>
      </c>
      <c r="C8878" s="57" t="s">
        <v>121</v>
      </c>
      <c r="D8878" s="19" t="str">
        <f t="shared" si="828"/>
        <v>Commodities</v>
      </c>
      <c r="E8878" s="19" t="str">
        <f t="shared" si="829"/>
        <v>Commodities</v>
      </c>
      <c r="F8878" s="100">
        <v>1.221E-2</v>
      </c>
      <c r="G8878" s="101">
        <v>9.1989999999999998</v>
      </c>
      <c r="H8878" s="98">
        <v>0.15640000000000001</v>
      </c>
      <c r="I8878" s="20">
        <f t="shared" si="830"/>
        <v>1</v>
      </c>
      <c r="J8878" s="102">
        <f t="shared" si="831"/>
        <v>1.3273181867594305E-3</v>
      </c>
      <c r="K8878" s="102">
        <f t="shared" si="832"/>
        <v>8.4866891736536474E-3</v>
      </c>
      <c r="L8878" s="96">
        <f t="shared" si="833"/>
        <v>1.221E-2</v>
      </c>
    </row>
    <row r="8879" spans="1:12" ht="13.95" customHeight="1" x14ac:dyDescent="0.3">
      <c r="A8879" s="94">
        <v>45535</v>
      </c>
      <c r="B8879" s="57" t="s">
        <v>283</v>
      </c>
      <c r="C8879" s="57" t="s">
        <v>121</v>
      </c>
      <c r="D8879" s="19" t="str">
        <f t="shared" si="828"/>
        <v>Commodities</v>
      </c>
      <c r="E8879" s="19" t="str">
        <f t="shared" si="829"/>
        <v>Commodities</v>
      </c>
      <c r="F8879" s="100">
        <v>1.172E-2</v>
      </c>
      <c r="G8879" s="101">
        <v>9.5909999999999993</v>
      </c>
      <c r="H8879" s="98">
        <v>0.16855999999999999</v>
      </c>
      <c r="I8879" s="20">
        <f t="shared" si="830"/>
        <v>1</v>
      </c>
      <c r="J8879" s="102">
        <f t="shared" si="831"/>
        <v>1.2219789385882599E-3</v>
      </c>
      <c r="K8879" s="102">
        <f t="shared" si="832"/>
        <v>7.2495190946147365E-3</v>
      </c>
      <c r="L8879" s="96">
        <f t="shared" si="833"/>
        <v>1.172E-2</v>
      </c>
    </row>
    <row r="8880" spans="1:12" ht="13.95" customHeight="1" x14ac:dyDescent="0.3">
      <c r="A8880" s="94">
        <v>45565</v>
      </c>
      <c r="B8880" s="57" t="s">
        <v>283</v>
      </c>
      <c r="C8880" s="57" t="s">
        <v>121</v>
      </c>
      <c r="D8880" s="19" t="str">
        <f t="shared" si="828"/>
        <v>Commodities</v>
      </c>
      <c r="E8880" s="19" t="str">
        <f t="shared" si="829"/>
        <v>Commodities</v>
      </c>
      <c r="F8880" s="100">
        <v>1.103E-2</v>
      </c>
      <c r="G8880" s="101">
        <v>8.5830000000000002</v>
      </c>
      <c r="H8880" s="98">
        <v>0.17277000000000001</v>
      </c>
      <c r="I8880" s="20">
        <f t="shared" si="830"/>
        <v>1</v>
      </c>
      <c r="J8880" s="102">
        <f t="shared" si="831"/>
        <v>1.2850984504252591E-3</v>
      </c>
      <c r="K8880" s="102">
        <f t="shared" si="832"/>
        <v>7.4382036836560693E-3</v>
      </c>
      <c r="L8880" s="96">
        <f t="shared" si="833"/>
        <v>1.103E-2</v>
      </c>
    </row>
    <row r="8881" spans="1:12" ht="13.95" customHeight="1" x14ac:dyDescent="0.3">
      <c r="A8881" s="94">
        <v>45596</v>
      </c>
      <c r="B8881" s="57" t="s">
        <v>283</v>
      </c>
      <c r="C8881" s="57" t="s">
        <v>121</v>
      </c>
      <c r="D8881" s="19" t="str">
        <f t="shared" si="828"/>
        <v>Commodities</v>
      </c>
      <c r="E8881" s="19" t="str">
        <f t="shared" si="829"/>
        <v>Commodities</v>
      </c>
      <c r="F8881" s="100">
        <v>1.069E-2</v>
      </c>
      <c r="G8881" s="101">
        <v>8.484</v>
      </c>
      <c r="H8881" s="98">
        <v>0.16622999999999999</v>
      </c>
      <c r="I8881" s="20">
        <f t="shared" si="830"/>
        <v>1</v>
      </c>
      <c r="J8881" s="102">
        <f t="shared" si="831"/>
        <v>1.2600188590287599E-3</v>
      </c>
      <c r="K8881" s="102">
        <f t="shared" si="832"/>
        <v>7.5799726826009748E-3</v>
      </c>
      <c r="L8881" s="96">
        <f t="shared" si="833"/>
        <v>1.069E-2</v>
      </c>
    </row>
    <row r="8882" spans="1:12" ht="13.95" customHeight="1" x14ac:dyDescent="0.3">
      <c r="A8882" s="94">
        <v>45626</v>
      </c>
      <c r="B8882" s="57" t="s">
        <v>283</v>
      </c>
      <c r="C8882" s="57" t="s">
        <v>121</v>
      </c>
      <c r="D8882" s="19" t="str">
        <f t="shared" si="828"/>
        <v>Commodities</v>
      </c>
      <c r="E8882" s="19" t="str">
        <f t="shared" si="829"/>
        <v>Commodities</v>
      </c>
      <c r="F8882" s="100">
        <v>1.022E-2</v>
      </c>
      <c r="G8882" s="101">
        <v>7.7329999999999997</v>
      </c>
      <c r="H8882" s="98">
        <v>0.15886</v>
      </c>
      <c r="I8882" s="20">
        <f t="shared" si="830"/>
        <v>1</v>
      </c>
      <c r="J8882" s="102">
        <f t="shared" si="831"/>
        <v>1.3216086900297427E-3</v>
      </c>
      <c r="K8882" s="102">
        <f t="shared" si="832"/>
        <v>8.3193295356272356E-3</v>
      </c>
      <c r="L8882" s="96">
        <f t="shared" si="833"/>
        <v>1.022E-2</v>
      </c>
    </row>
    <row r="8883" spans="1:12" ht="13.95" customHeight="1" x14ac:dyDescent="0.3">
      <c r="A8883" s="94">
        <v>45657</v>
      </c>
      <c r="B8883" s="57" t="s">
        <v>283</v>
      </c>
      <c r="C8883" s="57" t="s">
        <v>121</v>
      </c>
      <c r="D8883" s="19" t="str">
        <f t="shared" si="828"/>
        <v>Commodities</v>
      </c>
      <c r="E8883" s="19" t="str">
        <f t="shared" si="829"/>
        <v>Commodities</v>
      </c>
      <c r="F8883" s="100">
        <v>9.3999999999999986E-3</v>
      </c>
      <c r="G8883" s="101">
        <v>7.0739999999999998</v>
      </c>
      <c r="H8883" s="98">
        <v>0.14352000000000001</v>
      </c>
      <c r="I8883" s="20">
        <f t="shared" si="830"/>
        <v>1</v>
      </c>
      <c r="J8883" s="102">
        <f t="shared" si="831"/>
        <v>1.3288097257562904E-3</v>
      </c>
      <c r="K8883" s="102">
        <f t="shared" si="832"/>
        <v>9.2587076766742632E-3</v>
      </c>
      <c r="L8883" s="96">
        <f t="shared" si="833"/>
        <v>9.3999999999999986E-3</v>
      </c>
    </row>
    <row r="8884" spans="1:12" ht="13.95" customHeight="1" x14ac:dyDescent="0.3">
      <c r="A8884" s="94">
        <v>45688</v>
      </c>
      <c r="B8884" s="57" t="s">
        <v>283</v>
      </c>
      <c r="C8884" s="57" t="s">
        <v>121</v>
      </c>
      <c r="D8884" s="19" t="str">
        <f t="shared" si="828"/>
        <v>Commodities</v>
      </c>
      <c r="E8884" s="19" t="str">
        <f t="shared" si="829"/>
        <v>Commodities</v>
      </c>
      <c r="F8884" s="100">
        <v>8.4099999999999991E-3</v>
      </c>
      <c r="G8884" s="101">
        <v>8.109</v>
      </c>
      <c r="H8884" s="98">
        <v>0.12300999999999999</v>
      </c>
      <c r="I8884" s="20">
        <f t="shared" si="830"/>
        <v>1</v>
      </c>
      <c r="J8884" s="102">
        <f t="shared" si="831"/>
        <v>1.0371192502158094E-3</v>
      </c>
      <c r="K8884" s="102">
        <f t="shared" si="832"/>
        <v>8.4311783612373743E-3</v>
      </c>
      <c r="L8884" s="96">
        <f t="shared" si="833"/>
        <v>8.4099999999999991E-3</v>
      </c>
    </row>
    <row r="8885" spans="1:12" ht="13.95" customHeight="1" x14ac:dyDescent="0.3">
      <c r="A8885" s="94">
        <v>45716</v>
      </c>
      <c r="B8885" s="57" t="s">
        <v>283</v>
      </c>
      <c r="C8885" s="57" t="s">
        <v>121</v>
      </c>
      <c r="D8885" s="19" t="str">
        <f t="shared" si="828"/>
        <v>Commodities</v>
      </c>
      <c r="E8885" s="19" t="str">
        <f t="shared" si="829"/>
        <v>Commodities</v>
      </c>
      <c r="F8885" s="100">
        <v>8.7799999999999996E-3</v>
      </c>
      <c r="G8885" s="101">
        <v>8.0169999999999995</v>
      </c>
      <c r="H8885" s="98">
        <v>0.11512</v>
      </c>
      <c r="I8885" s="20">
        <f t="shared" si="830"/>
        <v>1</v>
      </c>
      <c r="J8885" s="102">
        <f t="shared" si="831"/>
        <v>1.0951727578894848E-3</v>
      </c>
      <c r="K8885" s="102">
        <f t="shared" si="832"/>
        <v>9.5133144361491031E-3</v>
      </c>
      <c r="L8885" s="96">
        <f t="shared" si="833"/>
        <v>8.7799999999999996E-3</v>
      </c>
    </row>
    <row r="8886" spans="1:12" ht="13.95" customHeight="1" x14ac:dyDescent="0.3">
      <c r="A8886" s="94">
        <v>45747</v>
      </c>
      <c r="B8886" s="57" t="s">
        <v>283</v>
      </c>
      <c r="C8886" s="57" t="s">
        <v>121</v>
      </c>
      <c r="D8886" s="19" t="str">
        <f t="shared" si="828"/>
        <v>Commodities</v>
      </c>
      <c r="E8886" s="19" t="str">
        <f t="shared" si="829"/>
        <v>Commodities</v>
      </c>
      <c r="F8886" s="100">
        <v>8.7100000000000007E-3</v>
      </c>
      <c r="G8886" s="101">
        <v>8.1980000000000004</v>
      </c>
      <c r="H8886" s="98">
        <v>0.11592</v>
      </c>
      <c r="I8886" s="20">
        <f t="shared" si="830"/>
        <v>1</v>
      </c>
      <c r="J8886" s="102">
        <f t="shared" si="831"/>
        <v>1.0624542571358868E-3</v>
      </c>
      <c r="K8886" s="102">
        <f t="shared" si="832"/>
        <v>9.1654093955821844E-3</v>
      </c>
      <c r="L8886" s="96">
        <f t="shared" si="833"/>
        <v>8.7100000000000007E-3</v>
      </c>
    </row>
    <row r="8887" spans="1:12" ht="13.95" customHeight="1" x14ac:dyDescent="0.3">
      <c r="A8887" s="94">
        <v>45777</v>
      </c>
      <c r="B8887" s="57" t="s">
        <v>283</v>
      </c>
      <c r="C8887" s="57" t="s">
        <v>121</v>
      </c>
      <c r="D8887" s="19" t="str">
        <f t="shared" si="828"/>
        <v>Commodities</v>
      </c>
      <c r="E8887" s="19" t="str">
        <f t="shared" si="829"/>
        <v>Commodities</v>
      </c>
      <c r="F8887" s="100">
        <v>8.9499999999999996E-3</v>
      </c>
      <c r="G8887" s="101">
        <v>8.9580000000000002</v>
      </c>
      <c r="H8887" s="98">
        <v>0.10882</v>
      </c>
      <c r="I8887" s="20">
        <f t="shared" si="830"/>
        <v>1</v>
      </c>
      <c r="J8887" s="102">
        <f t="shared" si="831"/>
        <v>9.991069435141772E-4</v>
      </c>
      <c r="K8887" s="102">
        <f t="shared" si="832"/>
        <v>9.1812804954436427E-3</v>
      </c>
      <c r="L8887" s="96">
        <f t="shared" si="833"/>
        <v>8.9499999999999996E-3</v>
      </c>
    </row>
    <row r="8888" spans="1:12" ht="13.95" customHeight="1" x14ac:dyDescent="0.3">
      <c r="A8888" s="94">
        <v>45808</v>
      </c>
      <c r="B8888" s="57" t="s">
        <v>283</v>
      </c>
      <c r="C8888" s="57" t="s">
        <v>121</v>
      </c>
      <c r="D8888" s="19" t="str">
        <f t="shared" si="828"/>
        <v>Commodities</v>
      </c>
      <c r="E8888" s="19" t="str">
        <f t="shared" si="829"/>
        <v>Commodities</v>
      </c>
      <c r="F8888" s="100">
        <v>1.034E-2</v>
      </c>
      <c r="G8888" s="101">
        <v>9.9169999999999998</v>
      </c>
      <c r="H8888" s="98">
        <v>0.10836999999999999</v>
      </c>
      <c r="I8888" s="20">
        <f t="shared" si="830"/>
        <v>1</v>
      </c>
      <c r="J8888" s="102">
        <f t="shared" si="831"/>
        <v>1.042654028436019E-3</v>
      </c>
      <c r="K8888" s="102">
        <f t="shared" si="832"/>
        <v>9.6212423035528204E-3</v>
      </c>
      <c r="L8888" s="96">
        <f t="shared" si="833"/>
        <v>1.034E-2</v>
      </c>
    </row>
    <row r="8889" spans="1:12" ht="13.95" customHeight="1" x14ac:dyDescent="0.3">
      <c r="A8889" s="94">
        <v>45838</v>
      </c>
      <c r="B8889" s="57" t="s">
        <v>283</v>
      </c>
      <c r="C8889" s="57" t="s">
        <v>121</v>
      </c>
      <c r="D8889" s="19" t="str">
        <f t="shared" si="828"/>
        <v>Commodities</v>
      </c>
      <c r="E8889" s="19" t="str">
        <f t="shared" si="829"/>
        <v>Commodities</v>
      </c>
      <c r="F8889" s="100">
        <v>1.125E-2</v>
      </c>
      <c r="G8889" s="101">
        <v>10.006</v>
      </c>
      <c r="H8889" s="98">
        <v>0.11144</v>
      </c>
      <c r="I8889" s="20">
        <f t="shared" si="830"/>
        <v>1</v>
      </c>
      <c r="J8889" s="102">
        <f t="shared" si="831"/>
        <v>1.1243254047571456E-3</v>
      </c>
      <c r="K8889" s="102">
        <f t="shared" si="832"/>
        <v>1.0089065010383575E-2</v>
      </c>
      <c r="L8889" s="96">
        <f t="shared" si="833"/>
        <v>1.125E-2</v>
      </c>
    </row>
    <row r="8890" spans="1:12" ht="13.95" customHeight="1" x14ac:dyDescent="0.3">
      <c r="A8890" s="94">
        <v>45869</v>
      </c>
      <c r="B8890" s="57" t="s">
        <v>283</v>
      </c>
      <c r="C8890" s="57" t="s">
        <v>121</v>
      </c>
      <c r="D8890" s="19" t="str">
        <f t="shared" si="828"/>
        <v>Commodities</v>
      </c>
      <c r="E8890" s="19" t="str">
        <f t="shared" si="829"/>
        <v>Commodities</v>
      </c>
      <c r="F8890" s="100">
        <v>1.15E-2</v>
      </c>
      <c r="G8890" s="101">
        <v>9.7949999999999999</v>
      </c>
      <c r="H8890" s="98">
        <v>0.11037</v>
      </c>
      <c r="I8890" s="20">
        <f t="shared" si="830"/>
        <v>1</v>
      </c>
      <c r="J8890" s="102">
        <f t="shared" si="831"/>
        <v>1.1740684022460439E-3</v>
      </c>
      <c r="K8890" s="102">
        <f t="shared" si="832"/>
        <v>1.0637568200109124E-2</v>
      </c>
      <c r="L8890" s="96">
        <f t="shared" si="833"/>
        <v>1.15E-2</v>
      </c>
    </row>
    <row r="8891" spans="1:12" ht="13.95" customHeight="1" x14ac:dyDescent="0.3">
      <c r="A8891" s="94">
        <v>45900</v>
      </c>
      <c r="B8891" s="57" t="s">
        <v>283</v>
      </c>
      <c r="C8891" s="57" t="s">
        <v>121</v>
      </c>
      <c r="D8891" s="19" t="str">
        <f t="shared" si="828"/>
        <v>Commodities</v>
      </c>
      <c r="E8891" s="19" t="str">
        <f t="shared" si="829"/>
        <v>Commodities</v>
      </c>
      <c r="F8891" s="100">
        <v>1.252E-2</v>
      </c>
      <c r="G8891" s="101">
        <v>10.928000000000001</v>
      </c>
      <c r="H8891" s="98">
        <v>0.11255999999999999</v>
      </c>
      <c r="I8891" s="20">
        <f t="shared" si="830"/>
        <v>1</v>
      </c>
      <c r="J8891" s="102">
        <f t="shared" si="831"/>
        <v>1.1456808199121521E-3</v>
      </c>
      <c r="K8891" s="102">
        <f t="shared" si="832"/>
        <v>1.0178401029781025E-2</v>
      </c>
      <c r="L8891" s="96">
        <f t="shared" si="833"/>
        <v>1.252E-2</v>
      </c>
    </row>
    <row r="8892" spans="1:12" ht="13.95" customHeight="1" x14ac:dyDescent="0.3">
      <c r="A8892" s="94">
        <v>45930</v>
      </c>
      <c r="B8892" s="57" t="s">
        <v>283</v>
      </c>
      <c r="C8892" s="57" t="s">
        <v>121</v>
      </c>
      <c r="D8892" s="19" t="str">
        <f t="shared" si="828"/>
        <v>Commodities</v>
      </c>
      <c r="E8892" s="19" t="str">
        <f t="shared" si="829"/>
        <v>Commodities</v>
      </c>
      <c r="F8892" s="100">
        <v>1.2460000000000001E-2</v>
      </c>
      <c r="G8892" s="101">
        <v>11.695</v>
      </c>
      <c r="H8892" s="98">
        <v>0.10971</v>
      </c>
      <c r="I8892" s="20">
        <f t="shared" si="830"/>
        <v>1</v>
      </c>
      <c r="J8892" s="102">
        <f t="shared" si="831"/>
        <v>1.0654125694741343E-3</v>
      </c>
      <c r="K8892" s="102">
        <f t="shared" si="832"/>
        <v>9.7111709914696406E-3</v>
      </c>
      <c r="L8892" s="96">
        <f t="shared" si="833"/>
        <v>1.2460000000000001E-2</v>
      </c>
    </row>
    <row r="8893" spans="1:12" ht="13.95" customHeight="1" x14ac:dyDescent="0.3">
      <c r="A8893" s="94">
        <v>45961</v>
      </c>
      <c r="B8893" s="57" t="s">
        <v>283</v>
      </c>
      <c r="C8893" s="57" t="s">
        <v>121</v>
      </c>
      <c r="D8893" s="19" t="str">
        <f t="shared" si="828"/>
        <v>Commodities</v>
      </c>
      <c r="E8893" s="19" t="str">
        <f t="shared" si="829"/>
        <v>Commodities</v>
      </c>
      <c r="F8893" s="100">
        <v>1.179E-2</v>
      </c>
      <c r="G8893" s="101">
        <v>11.304</v>
      </c>
      <c r="H8893" s="98">
        <v>0.10165</v>
      </c>
      <c r="I8893" s="20">
        <f t="shared" si="830"/>
        <v>1</v>
      </c>
      <c r="J8893" s="102">
        <f t="shared" si="831"/>
        <v>1.0429936305732484E-3</v>
      </c>
      <c r="K8893" s="102">
        <f t="shared" si="832"/>
        <v>1.0260635814788473E-2</v>
      </c>
      <c r="L8893" s="96">
        <f t="shared" si="833"/>
        <v>1.179E-2</v>
      </c>
    </row>
    <row r="8894" spans="1:12" ht="13.95" customHeight="1" x14ac:dyDescent="0.3">
      <c r="A8894" s="94">
        <v>45991</v>
      </c>
      <c r="B8894" s="57" t="s">
        <v>283</v>
      </c>
      <c r="C8894" s="57" t="s">
        <v>121</v>
      </c>
      <c r="D8894" s="19" t="str">
        <f t="shared" si="828"/>
        <v>Commodities</v>
      </c>
      <c r="E8894" s="19" t="str">
        <f t="shared" si="829"/>
        <v>Commodities</v>
      </c>
      <c r="F8894" s="100">
        <v>1.24E-2</v>
      </c>
      <c r="G8894" s="101">
        <v>12.295</v>
      </c>
      <c r="H8894" s="98">
        <v>0.10339</v>
      </c>
      <c r="I8894" s="20">
        <f t="shared" si="830"/>
        <v>1</v>
      </c>
      <c r="J8894" s="102">
        <f t="shared" si="831"/>
        <v>1.0085400569337128E-3</v>
      </c>
      <c r="K8894" s="102">
        <f t="shared" si="832"/>
        <v>9.7547157068740963E-3</v>
      </c>
      <c r="L8894" s="96">
        <f t="shared" si="833"/>
        <v>1.24E-2</v>
      </c>
    </row>
    <row r="8895" spans="1:12" ht="13.95" customHeight="1" x14ac:dyDescent="0.3">
      <c r="A8895" s="94">
        <v>46022</v>
      </c>
      <c r="B8895" s="57" t="s">
        <v>283</v>
      </c>
      <c r="C8895" s="57" t="s">
        <v>121</v>
      </c>
      <c r="D8895" s="19" t="str">
        <f t="shared" si="828"/>
        <v>Commodities</v>
      </c>
      <c r="E8895" s="19" t="str">
        <f t="shared" si="829"/>
        <v>Commodities</v>
      </c>
      <c r="F8895" s="100">
        <v>1.2800000000000001E-2</v>
      </c>
      <c r="G8895" s="101">
        <v>10.919</v>
      </c>
      <c r="H8895" s="98">
        <v>0.1195</v>
      </c>
      <c r="I8895" s="20">
        <f t="shared" si="830"/>
        <v>1</v>
      </c>
      <c r="J8895" s="102">
        <f t="shared" si="831"/>
        <v>1.1722685227584944E-3</v>
      </c>
      <c r="K8895" s="102">
        <f t="shared" si="832"/>
        <v>9.8097784331254764E-3</v>
      </c>
      <c r="L8895" s="96">
        <f t="shared" si="833"/>
        <v>1.2800000000000001E-2</v>
      </c>
    </row>
    <row r="8896" spans="1:12" ht="13.95" customHeight="1" x14ac:dyDescent="0.3">
      <c r="A8896" s="94">
        <v>46053</v>
      </c>
      <c r="B8896" s="57" t="s">
        <v>283</v>
      </c>
      <c r="C8896" s="57" t="s">
        <v>121</v>
      </c>
      <c r="D8896" s="19" t="str">
        <f t="shared" si="828"/>
        <v>Commodities</v>
      </c>
      <c r="E8896" s="19" t="str">
        <f t="shared" si="829"/>
        <v>Commodities</v>
      </c>
      <c r="F8896" s="100">
        <v>1.2999999999999999E-2</v>
      </c>
      <c r="G8896" s="101">
        <v>11.843999999999999</v>
      </c>
      <c r="H8896" s="98">
        <v>0.12463</v>
      </c>
      <c r="I8896" s="20">
        <f t="shared" si="830"/>
        <v>1</v>
      </c>
      <c r="J8896" s="102">
        <f t="shared" si="831"/>
        <v>1.0976021614319486E-3</v>
      </c>
      <c r="K8896" s="102">
        <f t="shared" si="832"/>
        <v>8.8068856730478106E-3</v>
      </c>
      <c r="L8896" s="96">
        <f t="shared" si="833"/>
        <v>1.2999999999999999E-2</v>
      </c>
    </row>
    <row r="8897" spans="1:12" ht="13.95" customHeight="1" x14ac:dyDescent="0.3">
      <c r="A8897" s="94">
        <v>46081</v>
      </c>
      <c r="B8897" s="57" t="s">
        <v>283</v>
      </c>
      <c r="C8897" s="57" t="s">
        <v>121</v>
      </c>
      <c r="D8897" s="19" t="str">
        <f t="shared" si="828"/>
        <v>Commodities</v>
      </c>
      <c r="E8897" s="19" t="str">
        <f t="shared" si="829"/>
        <v>Commodities</v>
      </c>
      <c r="F8897" s="100">
        <v>1.299E-2</v>
      </c>
      <c r="G8897" s="101">
        <v>11.714</v>
      </c>
      <c r="H8897" s="98">
        <v>0.13214000000000001</v>
      </c>
      <c r="I8897" s="20">
        <f t="shared" si="830"/>
        <v>1</v>
      </c>
      <c r="J8897" s="102">
        <f t="shared" si="831"/>
        <v>1.1089294860850264E-3</v>
      </c>
      <c r="K8897" s="102">
        <f t="shared" si="832"/>
        <v>8.3920802640005017E-3</v>
      </c>
      <c r="L8897" s="96">
        <f t="shared" si="833"/>
        <v>1.299E-2</v>
      </c>
    </row>
    <row r="8898" spans="1:12" ht="13.95" customHeight="1" x14ac:dyDescent="0.3">
      <c r="A8898" s="94">
        <v>46112</v>
      </c>
      <c r="B8898" s="57" t="s">
        <v>283</v>
      </c>
      <c r="C8898" s="57" t="s">
        <v>121</v>
      </c>
      <c r="D8898" s="19" t="str">
        <f t="shared" si="828"/>
        <v>Commodities</v>
      </c>
      <c r="E8898" s="19" t="str">
        <f t="shared" si="829"/>
        <v>Commodities</v>
      </c>
      <c r="F8898" s="100">
        <v>1.387E-2</v>
      </c>
      <c r="G8898" s="101">
        <v>11.843</v>
      </c>
      <c r="H8898" s="98">
        <v>0.13446</v>
      </c>
      <c r="I8898" s="20">
        <f t="shared" si="830"/>
        <v>1</v>
      </c>
      <c r="J8898" s="102">
        <f t="shared" si="831"/>
        <v>1.1711559571054631E-3</v>
      </c>
      <c r="K8898" s="102">
        <f t="shared" si="832"/>
        <v>8.7100695902533332E-3</v>
      </c>
      <c r="L8898" s="96">
        <f t="shared" si="833"/>
        <v>1.387E-2</v>
      </c>
    </row>
    <row r="8899" spans="1:12" ht="13.95" customHeight="1" x14ac:dyDescent="0.3">
      <c r="A8899" s="94">
        <v>46142</v>
      </c>
      <c r="B8899" s="57" t="s">
        <v>283</v>
      </c>
      <c r="C8899" s="57" t="s">
        <v>121</v>
      </c>
      <c r="D8899" s="19" t="str">
        <f t="shared" si="828"/>
        <v>Commodities</v>
      </c>
      <c r="E8899" s="19" t="str">
        <f t="shared" si="829"/>
        <v>Commodities</v>
      </c>
      <c r="F8899" s="100">
        <v>1.523E-2</v>
      </c>
      <c r="G8899" s="101">
        <v>10.859</v>
      </c>
      <c r="H8899" s="98">
        <v>0.14828</v>
      </c>
      <c r="I8899" s="20">
        <f t="shared" si="830"/>
        <v>1</v>
      </c>
      <c r="J8899" s="102">
        <f t="shared" si="831"/>
        <v>1.4025232526015288E-3</v>
      </c>
      <c r="K8899" s="102">
        <f t="shared" si="832"/>
        <v>9.458613788788298E-3</v>
      </c>
      <c r="L8899" s="96">
        <f t="shared" si="833"/>
        <v>1.523E-2</v>
      </c>
    </row>
    <row r="8900" spans="1:12" ht="13.95" customHeight="1" x14ac:dyDescent="0.3">
      <c r="A8900" s="94">
        <v>46173</v>
      </c>
      <c r="B8900" s="57" t="s">
        <v>283</v>
      </c>
      <c r="C8900" s="57" t="s">
        <v>121</v>
      </c>
      <c r="D8900" s="19" t="str">
        <f t="shared" si="828"/>
        <v>Commodities</v>
      </c>
      <c r="E8900" s="19" t="str">
        <f t="shared" si="829"/>
        <v>Commodities</v>
      </c>
      <c r="F8900" s="100">
        <v>1.468E-2</v>
      </c>
      <c r="G8900" s="101">
        <v>9.2550000000000008</v>
      </c>
      <c r="H8900" s="98">
        <v>0.16181000000000001</v>
      </c>
      <c r="I8900" s="20">
        <f t="shared" si="830"/>
        <v>1</v>
      </c>
      <c r="J8900" s="102">
        <f t="shared" si="831"/>
        <v>1.5861696380334953E-3</v>
      </c>
      <c r="K8900" s="102">
        <f t="shared" si="832"/>
        <v>9.8026675609263654E-3</v>
      </c>
      <c r="L8900" s="96">
        <f t="shared" si="833"/>
        <v>1.468E-2</v>
      </c>
    </row>
    <row r="8901" spans="1:12" ht="13.95" customHeight="1" x14ac:dyDescent="0.3">
      <c r="A8901" s="94">
        <v>46203</v>
      </c>
      <c r="B8901" s="57" t="s">
        <v>283</v>
      </c>
      <c r="C8901" s="57" t="s">
        <v>121</v>
      </c>
      <c r="D8901" s="19" t="str">
        <f t="shared" ref="D8901:D8964" si="834">VLOOKUP(C8901,GicsMap,2,FALSE)</f>
        <v>Commodities</v>
      </c>
      <c r="E8901" s="19" t="str">
        <f t="shared" ref="E8901:E8964" si="835">IF(D8901="Cyclicals",IF(COUNTIF(GlobalList,B8901)&gt;0,"WEG &amp; Embraer","Cyclicals ex-WEG &amp; Embraer"),D8901)</f>
        <v>Commodities</v>
      </c>
      <c r="F8901" s="100">
        <v>1.49E-2</v>
      </c>
      <c r="G8901" s="101">
        <v>8.9540000000000006</v>
      </c>
      <c r="H8901" s="98">
        <v>0.16830000000000001</v>
      </c>
      <c r="I8901" s="20">
        <f t="shared" ref="I8901:I8964" si="836">IF(AND(ISNUMBER(G8901),ISNUMBER(H8901),G8901&gt;=PEmin,G8901&lt;=PEmax,H8901&gt;=ROEmin,H8901&lt;=ROEmax),1,0)</f>
        <v>1</v>
      </c>
      <c r="J8901" s="102">
        <f t="shared" ref="J8901:J8964" si="837">IF(I8901=1,F8901/G8901,0)</f>
        <v>1.6640607549698457E-3</v>
      </c>
      <c r="K8901" s="102">
        <f t="shared" ref="K8901:K8964" si="838">IF(I8901=1,J8901/H8901,0)</f>
        <v>9.8874673497911219E-3</v>
      </c>
      <c r="L8901" s="96">
        <f t="shared" ref="L8901:L8964" si="839">I8901*F8901</f>
        <v>1.49E-2</v>
      </c>
    </row>
    <row r="8902" spans="1:12" ht="13.95" customHeight="1" x14ac:dyDescent="0.3">
      <c r="A8902" s="94">
        <v>46234</v>
      </c>
      <c r="B8902" s="57" t="s">
        <v>283</v>
      </c>
      <c r="C8902" s="57" t="s">
        <v>121</v>
      </c>
      <c r="D8902" s="19" t="str">
        <f t="shared" si="834"/>
        <v>Commodities</v>
      </c>
      <c r="E8902" s="19" t="str">
        <f t="shared" si="835"/>
        <v>Commodities</v>
      </c>
      <c r="F8902" s="100">
        <v>1.737E-2</v>
      </c>
      <c r="G8902" s="101">
        <v>9.5299999999999994</v>
      </c>
      <c r="H8902" s="98">
        <v>0.19197</v>
      </c>
      <c r="I8902" s="20">
        <f t="shared" si="836"/>
        <v>1</v>
      </c>
      <c r="J8902" s="102">
        <f t="shared" si="837"/>
        <v>1.8226652675760757E-3</v>
      </c>
      <c r="K8902" s="102">
        <f t="shared" si="838"/>
        <v>9.4945317892174592E-3</v>
      </c>
      <c r="L8902" s="96">
        <f t="shared" si="839"/>
        <v>1.737E-2</v>
      </c>
    </row>
    <row r="8903" spans="1:12" ht="13.95" customHeight="1" x14ac:dyDescent="0.3">
      <c r="A8903" s="94">
        <v>46265</v>
      </c>
      <c r="B8903" s="57" t="s">
        <v>283</v>
      </c>
      <c r="C8903" s="57" t="s">
        <v>121</v>
      </c>
      <c r="D8903" s="19" t="str">
        <f t="shared" si="834"/>
        <v>Commodities</v>
      </c>
      <c r="E8903" s="19" t="str">
        <f t="shared" si="835"/>
        <v>Commodities</v>
      </c>
      <c r="F8903" s="100">
        <v>1.6750000000000001E-2</v>
      </c>
      <c r="G8903" s="101">
        <v>8.8049999999999997</v>
      </c>
      <c r="H8903" s="98">
        <v>0.19772000000000001</v>
      </c>
      <c r="I8903" s="20">
        <f t="shared" si="836"/>
        <v>1</v>
      </c>
      <c r="J8903" s="102">
        <f t="shared" si="837"/>
        <v>1.9023282226007952E-3</v>
      </c>
      <c r="K8903" s="102">
        <f t="shared" si="838"/>
        <v>9.6213242089864207E-3</v>
      </c>
      <c r="L8903" s="96">
        <f t="shared" si="839"/>
        <v>1.6750000000000001E-2</v>
      </c>
    </row>
    <row r="8904" spans="1:12" ht="13.95" customHeight="1" x14ac:dyDescent="0.3">
      <c r="A8904" s="94">
        <v>46295</v>
      </c>
      <c r="B8904" s="57" t="s">
        <v>283</v>
      </c>
      <c r="C8904" s="57" t="s">
        <v>121</v>
      </c>
      <c r="D8904" s="19" t="str">
        <f t="shared" si="834"/>
        <v>Commodities</v>
      </c>
      <c r="E8904" s="19" t="str">
        <f t="shared" si="835"/>
        <v>Commodities</v>
      </c>
      <c r="F8904" s="100">
        <v>1.6990000000000002E-2</v>
      </c>
      <c r="G8904" s="101">
        <v>9.3670000000000009</v>
      </c>
      <c r="H8904" s="98">
        <v>0.20368</v>
      </c>
      <c r="I8904" s="20">
        <f t="shared" si="836"/>
        <v>1</v>
      </c>
      <c r="J8904" s="102">
        <f t="shared" si="837"/>
        <v>1.8138144550016015E-3</v>
      </c>
      <c r="K8904" s="102">
        <f t="shared" si="838"/>
        <v>8.9052162951767551E-3</v>
      </c>
      <c r="L8904" s="96">
        <f t="shared" si="839"/>
        <v>1.6990000000000002E-2</v>
      </c>
    </row>
    <row r="8905" spans="1:12" ht="13.95" customHeight="1" x14ac:dyDescent="0.3">
      <c r="A8905" s="94">
        <v>45443</v>
      </c>
      <c r="B8905" s="57" t="s">
        <v>260</v>
      </c>
      <c r="C8905" s="57" t="s">
        <v>117</v>
      </c>
      <c r="D8905" s="19" t="str">
        <f t="shared" si="834"/>
        <v>Cyclicals</v>
      </c>
      <c r="E8905" s="19" t="str">
        <f t="shared" si="835"/>
        <v>Cyclicals ex-WEG &amp; Embraer</v>
      </c>
      <c r="F8905" s="100">
        <v>1.3600000000000001E-3</v>
      </c>
      <c r="G8905" s="101">
        <v>10.425000000000001</v>
      </c>
      <c r="H8905" s="98">
        <v>0.20147999999999999</v>
      </c>
      <c r="I8905" s="20">
        <f t="shared" si="836"/>
        <v>1</v>
      </c>
      <c r="J8905" s="102">
        <f t="shared" si="837"/>
        <v>1.3045563549160671E-4</v>
      </c>
      <c r="K8905" s="102">
        <f t="shared" si="838"/>
        <v>6.4748677532066071E-4</v>
      </c>
      <c r="L8905" s="96">
        <f t="shared" si="839"/>
        <v>1.3600000000000001E-3</v>
      </c>
    </row>
    <row r="8906" spans="1:12" ht="13.95" customHeight="1" x14ac:dyDescent="0.3">
      <c r="A8906" s="94">
        <v>45473</v>
      </c>
      <c r="B8906" s="57" t="s">
        <v>260</v>
      </c>
      <c r="C8906" s="57" t="s">
        <v>117</v>
      </c>
      <c r="D8906" s="19" t="str">
        <f t="shared" si="834"/>
        <v>Cyclicals</v>
      </c>
      <c r="E8906" s="19" t="str">
        <f t="shared" si="835"/>
        <v>Cyclicals ex-WEG &amp; Embraer</v>
      </c>
      <c r="F8906" s="100">
        <v>1.2999999999999999E-3</v>
      </c>
      <c r="G8906" s="101">
        <v>9.8490000000000002</v>
      </c>
      <c r="H8906" s="98">
        <v>0.20229</v>
      </c>
      <c r="I8906" s="20">
        <f t="shared" si="836"/>
        <v>1</v>
      </c>
      <c r="J8906" s="102">
        <f t="shared" si="837"/>
        <v>1.3199309574576099E-4</v>
      </c>
      <c r="K8906" s="102">
        <f t="shared" si="838"/>
        <v>6.5249441764674964E-4</v>
      </c>
      <c r="L8906" s="96">
        <f t="shared" si="839"/>
        <v>1.2999999999999999E-3</v>
      </c>
    </row>
    <row r="8907" spans="1:12" ht="13.95" customHeight="1" x14ac:dyDescent="0.3">
      <c r="A8907" s="94">
        <v>45504</v>
      </c>
      <c r="B8907" s="57" t="s">
        <v>260</v>
      </c>
      <c r="C8907" s="57" t="s">
        <v>117</v>
      </c>
      <c r="D8907" s="19" t="str">
        <f t="shared" si="834"/>
        <v>Cyclicals</v>
      </c>
      <c r="E8907" s="19" t="str">
        <f t="shared" si="835"/>
        <v>Cyclicals ex-WEG &amp; Embraer</v>
      </c>
      <c r="F8907" s="100">
        <v>1.4300000000000001E-3</v>
      </c>
      <c r="G8907" s="101">
        <v>11.712999999999999</v>
      </c>
      <c r="H8907" s="98">
        <v>0.19800000000000001</v>
      </c>
      <c r="I8907" s="20">
        <f t="shared" si="836"/>
        <v>1</v>
      </c>
      <c r="J8907" s="102">
        <f t="shared" si="837"/>
        <v>1.2208657047724751E-4</v>
      </c>
      <c r="K8907" s="102">
        <f t="shared" si="838"/>
        <v>6.1659884079417928E-4</v>
      </c>
      <c r="L8907" s="96">
        <f t="shared" si="839"/>
        <v>1.4300000000000001E-3</v>
      </c>
    </row>
    <row r="8908" spans="1:12" ht="13.95" customHeight="1" x14ac:dyDescent="0.3">
      <c r="A8908" s="94">
        <v>45535</v>
      </c>
      <c r="B8908" s="57" t="s">
        <v>260</v>
      </c>
      <c r="C8908" s="57" t="s">
        <v>117</v>
      </c>
      <c r="D8908" s="19" t="str">
        <f t="shared" si="834"/>
        <v>Cyclicals</v>
      </c>
      <c r="E8908" s="19" t="str">
        <f t="shared" si="835"/>
        <v>Cyclicals ex-WEG &amp; Embraer</v>
      </c>
      <c r="F8908" s="100">
        <v>1.48E-3</v>
      </c>
      <c r="G8908" s="101">
        <v>12.625999999999999</v>
      </c>
      <c r="H8908" s="98">
        <v>0.20251</v>
      </c>
      <c r="I8908" s="20">
        <f t="shared" si="836"/>
        <v>1</v>
      </c>
      <c r="J8908" s="102">
        <f t="shared" si="837"/>
        <v>1.1721843814351339E-4</v>
      </c>
      <c r="K8908" s="102">
        <f t="shared" si="838"/>
        <v>5.7882790056547025E-4</v>
      </c>
      <c r="L8908" s="96">
        <f t="shared" si="839"/>
        <v>1.48E-3</v>
      </c>
    </row>
    <row r="8909" spans="1:12" ht="13.95" customHeight="1" x14ac:dyDescent="0.3">
      <c r="A8909" s="94">
        <v>45565</v>
      </c>
      <c r="B8909" s="57" t="s">
        <v>260</v>
      </c>
      <c r="C8909" s="57" t="s">
        <v>117</v>
      </c>
      <c r="D8909" s="19" t="str">
        <f t="shared" si="834"/>
        <v>Cyclicals</v>
      </c>
      <c r="E8909" s="19" t="str">
        <f t="shared" si="835"/>
        <v>Cyclicals ex-WEG &amp; Embraer</v>
      </c>
      <c r="F8909" s="100">
        <v>1.56E-3</v>
      </c>
      <c r="G8909" s="101">
        <v>12.159000000000001</v>
      </c>
      <c r="H8909" s="98">
        <v>0.20576</v>
      </c>
      <c r="I8909" s="20">
        <f t="shared" si="836"/>
        <v>1</v>
      </c>
      <c r="J8909" s="102">
        <f t="shared" si="837"/>
        <v>1.2830002467308167E-4</v>
      </c>
      <c r="K8909" s="102">
        <f t="shared" si="838"/>
        <v>6.2354211058068462E-4</v>
      </c>
      <c r="L8909" s="96">
        <f t="shared" si="839"/>
        <v>1.56E-3</v>
      </c>
    </row>
    <row r="8910" spans="1:12" ht="13.95" customHeight="1" x14ac:dyDescent="0.3">
      <c r="A8910" s="94">
        <v>45596</v>
      </c>
      <c r="B8910" s="57" t="s">
        <v>260</v>
      </c>
      <c r="C8910" s="57" t="s">
        <v>117</v>
      </c>
      <c r="D8910" s="19" t="str">
        <f t="shared" si="834"/>
        <v>Cyclicals</v>
      </c>
      <c r="E8910" s="19" t="str">
        <f t="shared" si="835"/>
        <v>Cyclicals ex-WEG &amp; Embraer</v>
      </c>
      <c r="F8910" s="100">
        <v>1.5100000000000001E-3</v>
      </c>
      <c r="G8910" s="101">
        <v>11.076000000000001</v>
      </c>
      <c r="H8910" s="98">
        <v>0.21068999999999999</v>
      </c>
      <c r="I8910" s="20">
        <f t="shared" si="836"/>
        <v>1</v>
      </c>
      <c r="J8910" s="102">
        <f t="shared" si="837"/>
        <v>1.3633080534488986E-4</v>
      </c>
      <c r="K8910" s="102">
        <f t="shared" si="838"/>
        <v>6.4706822983952663E-4</v>
      </c>
      <c r="L8910" s="96">
        <f t="shared" si="839"/>
        <v>1.5100000000000001E-3</v>
      </c>
    </row>
    <row r="8911" spans="1:12" ht="13.95" customHeight="1" x14ac:dyDescent="0.3">
      <c r="A8911" s="94">
        <v>45626</v>
      </c>
      <c r="B8911" s="57" t="s">
        <v>260</v>
      </c>
      <c r="C8911" s="57" t="s">
        <v>117</v>
      </c>
      <c r="D8911" s="19" t="str">
        <f t="shared" si="834"/>
        <v>Cyclicals</v>
      </c>
      <c r="E8911" s="19" t="str">
        <f t="shared" si="835"/>
        <v>Cyclicals ex-WEG &amp; Embraer</v>
      </c>
      <c r="F8911" s="100">
        <v>1.4E-3</v>
      </c>
      <c r="G8911" s="101">
        <v>9.6989999999999998</v>
      </c>
      <c r="H8911" s="98">
        <v>0.21117</v>
      </c>
      <c r="I8911" s="20">
        <f t="shared" si="836"/>
        <v>1</v>
      </c>
      <c r="J8911" s="102">
        <f t="shared" si="837"/>
        <v>1.4434477781214558E-4</v>
      </c>
      <c r="K8911" s="102">
        <f t="shared" si="838"/>
        <v>6.8354774737010738E-4</v>
      </c>
      <c r="L8911" s="96">
        <f t="shared" si="839"/>
        <v>1.4E-3</v>
      </c>
    </row>
    <row r="8912" spans="1:12" ht="13.95" customHeight="1" x14ac:dyDescent="0.3">
      <c r="A8912" s="94">
        <v>45657</v>
      </c>
      <c r="B8912" s="57" t="s">
        <v>260</v>
      </c>
      <c r="C8912" s="57" t="s">
        <v>117</v>
      </c>
      <c r="D8912" s="19" t="str">
        <f t="shared" si="834"/>
        <v>Cyclicals</v>
      </c>
      <c r="E8912" s="19" t="str">
        <f t="shared" si="835"/>
        <v>Cyclicals ex-WEG &amp; Embraer</v>
      </c>
      <c r="F8912" s="100">
        <v>1.25E-3</v>
      </c>
      <c r="G8912" s="101">
        <v>8.0139999999999993</v>
      </c>
      <c r="H8912" s="98">
        <v>0.21149999999999999</v>
      </c>
      <c r="I8912" s="20">
        <f t="shared" si="836"/>
        <v>1</v>
      </c>
      <c r="J8912" s="102">
        <f t="shared" si="837"/>
        <v>1.5597704017968558E-4</v>
      </c>
      <c r="K8912" s="102">
        <f t="shared" si="838"/>
        <v>7.3748009541222499E-4</v>
      </c>
      <c r="L8912" s="96">
        <f t="shared" si="839"/>
        <v>1.25E-3</v>
      </c>
    </row>
    <row r="8913" spans="1:12" ht="13.95" customHeight="1" x14ac:dyDescent="0.3">
      <c r="A8913" s="94">
        <v>45688</v>
      </c>
      <c r="B8913" s="57" t="s">
        <v>260</v>
      </c>
      <c r="C8913" s="57" t="s">
        <v>117</v>
      </c>
      <c r="D8913" s="19" t="str">
        <f t="shared" si="834"/>
        <v>Cyclicals</v>
      </c>
      <c r="E8913" s="19" t="str">
        <f t="shared" si="835"/>
        <v>Cyclicals ex-WEG &amp; Embraer</v>
      </c>
      <c r="F8913" s="100">
        <v>1.31E-3</v>
      </c>
      <c r="G8913" s="101">
        <v>8.6829999999999998</v>
      </c>
      <c r="H8913" s="98">
        <v>0.21737000000000001</v>
      </c>
      <c r="I8913" s="20">
        <f t="shared" si="836"/>
        <v>1</v>
      </c>
      <c r="J8913" s="102">
        <f t="shared" si="837"/>
        <v>1.508695151445353E-4</v>
      </c>
      <c r="K8913" s="102">
        <f t="shared" si="838"/>
        <v>6.9406778830811652E-4</v>
      </c>
      <c r="L8913" s="96">
        <f t="shared" si="839"/>
        <v>1.31E-3</v>
      </c>
    </row>
    <row r="8914" spans="1:12" ht="13.95" customHeight="1" x14ac:dyDescent="0.3">
      <c r="A8914" s="94">
        <v>45716</v>
      </c>
      <c r="B8914" s="57" t="s">
        <v>260</v>
      </c>
      <c r="C8914" s="57" t="s">
        <v>117</v>
      </c>
      <c r="D8914" s="19" t="str">
        <f t="shared" si="834"/>
        <v>Cyclicals</v>
      </c>
      <c r="E8914" s="19" t="str">
        <f t="shared" si="835"/>
        <v>Cyclicals ex-WEG &amp; Embraer</v>
      </c>
      <c r="F8914" s="100">
        <v>1.08E-3</v>
      </c>
      <c r="G8914" s="101">
        <v>6.9029999999999996</v>
      </c>
      <c r="H8914" s="98">
        <v>0.20735000000000001</v>
      </c>
      <c r="I8914" s="20">
        <f t="shared" si="836"/>
        <v>1</v>
      </c>
      <c r="J8914" s="102">
        <f t="shared" si="837"/>
        <v>1.5645371577574968E-4</v>
      </c>
      <c r="K8914" s="102">
        <f t="shared" si="838"/>
        <v>7.5453926103568692E-4</v>
      </c>
      <c r="L8914" s="96">
        <f t="shared" si="839"/>
        <v>1.08E-3</v>
      </c>
    </row>
    <row r="8915" spans="1:12" ht="13.95" customHeight="1" x14ac:dyDescent="0.3">
      <c r="A8915" s="94">
        <v>45747</v>
      </c>
      <c r="B8915" s="57" t="s">
        <v>260</v>
      </c>
      <c r="C8915" s="57" t="s">
        <v>117</v>
      </c>
      <c r="D8915" s="19" t="str">
        <f t="shared" si="834"/>
        <v>Cyclicals</v>
      </c>
      <c r="E8915" s="19" t="str">
        <f t="shared" si="835"/>
        <v>Cyclicals ex-WEG &amp; Embraer</v>
      </c>
      <c r="F8915" s="100">
        <v>1.1900000000000001E-3</v>
      </c>
      <c r="G8915" s="101">
        <v>8.0220000000000002</v>
      </c>
      <c r="H8915" s="98">
        <v>0.20610000000000001</v>
      </c>
      <c r="I8915" s="20">
        <f t="shared" si="836"/>
        <v>1</v>
      </c>
      <c r="J8915" s="102">
        <f t="shared" si="837"/>
        <v>1.4834205933682374E-4</v>
      </c>
      <c r="K8915" s="102">
        <f t="shared" si="838"/>
        <v>7.1975768722379297E-4</v>
      </c>
      <c r="L8915" s="96">
        <f t="shared" si="839"/>
        <v>1.1900000000000001E-3</v>
      </c>
    </row>
    <row r="8916" spans="1:12" ht="13.95" customHeight="1" x14ac:dyDescent="0.3">
      <c r="A8916" s="94">
        <v>45777</v>
      </c>
      <c r="B8916" s="57" t="s">
        <v>260</v>
      </c>
      <c r="C8916" s="57" t="s">
        <v>117</v>
      </c>
      <c r="D8916" s="19" t="str">
        <f t="shared" si="834"/>
        <v>Cyclicals</v>
      </c>
      <c r="E8916" s="19" t="str">
        <f t="shared" si="835"/>
        <v>Cyclicals ex-WEG &amp; Embraer</v>
      </c>
      <c r="F8916" s="100">
        <v>1.2899999999999999E-3</v>
      </c>
      <c r="G8916" s="101">
        <v>8.6859999999999999</v>
      </c>
      <c r="H8916" s="98">
        <v>0.21054</v>
      </c>
      <c r="I8916" s="20">
        <f t="shared" si="836"/>
        <v>1</v>
      </c>
      <c r="J8916" s="102">
        <f t="shared" si="837"/>
        <v>1.4851485148514851E-4</v>
      </c>
      <c r="K8916" s="102">
        <f t="shared" si="838"/>
        <v>7.0539969357437306E-4</v>
      </c>
      <c r="L8916" s="96">
        <f t="shared" si="839"/>
        <v>1.2899999999999999E-3</v>
      </c>
    </row>
    <row r="8917" spans="1:12" ht="13.95" customHeight="1" x14ac:dyDescent="0.3">
      <c r="A8917" s="94">
        <v>45808</v>
      </c>
      <c r="B8917" s="57" t="s">
        <v>260</v>
      </c>
      <c r="C8917" s="57" t="s">
        <v>117</v>
      </c>
      <c r="D8917" s="19" t="str">
        <f t="shared" si="834"/>
        <v>Cyclicals</v>
      </c>
      <c r="E8917" s="19" t="str">
        <f t="shared" si="835"/>
        <v>Cyclicals ex-WEG &amp; Embraer</v>
      </c>
      <c r="F8917" s="100">
        <v>1.47E-3</v>
      </c>
      <c r="G8917" s="101">
        <v>9.5670000000000002</v>
      </c>
      <c r="H8917" s="98">
        <v>0.21573999999999999</v>
      </c>
      <c r="I8917" s="20">
        <f t="shared" si="836"/>
        <v>1</v>
      </c>
      <c r="J8917" s="102">
        <f t="shared" si="837"/>
        <v>1.5365318281592975E-4</v>
      </c>
      <c r="K8917" s="102">
        <f t="shared" si="838"/>
        <v>7.1221462323134215E-4</v>
      </c>
      <c r="L8917" s="96">
        <f t="shared" si="839"/>
        <v>1.47E-3</v>
      </c>
    </row>
    <row r="8918" spans="1:12" ht="13.95" customHeight="1" x14ac:dyDescent="0.3">
      <c r="A8918" s="94">
        <v>45838</v>
      </c>
      <c r="B8918" s="57" t="s">
        <v>260</v>
      </c>
      <c r="C8918" s="57" t="s">
        <v>117</v>
      </c>
      <c r="D8918" s="19" t="str">
        <f t="shared" si="834"/>
        <v>Cyclicals</v>
      </c>
      <c r="E8918" s="19" t="str">
        <f t="shared" si="835"/>
        <v>Cyclicals ex-WEG &amp; Embraer</v>
      </c>
      <c r="F8918" s="100">
        <v>1.5499999999999999E-3</v>
      </c>
      <c r="G8918" s="101">
        <v>9.6790000000000003</v>
      </c>
      <c r="H8918" s="98">
        <v>0.21679999999999999</v>
      </c>
      <c r="I8918" s="20">
        <f t="shared" si="836"/>
        <v>1</v>
      </c>
      <c r="J8918" s="102">
        <f t="shared" si="837"/>
        <v>1.6014051038330406E-4</v>
      </c>
      <c r="K8918" s="102">
        <f t="shared" si="838"/>
        <v>7.3865549069789698E-4</v>
      </c>
      <c r="L8918" s="96">
        <f t="shared" si="839"/>
        <v>1.5499999999999999E-3</v>
      </c>
    </row>
    <row r="8919" spans="1:12" ht="13.95" customHeight="1" x14ac:dyDescent="0.3">
      <c r="A8919" s="94">
        <v>45869</v>
      </c>
      <c r="B8919" s="57" t="s">
        <v>260</v>
      </c>
      <c r="C8919" s="57" t="s">
        <v>117</v>
      </c>
      <c r="D8919" s="19" t="str">
        <f t="shared" si="834"/>
        <v>Cyclicals</v>
      </c>
      <c r="E8919" s="19" t="str">
        <f t="shared" si="835"/>
        <v>Cyclicals ex-WEG &amp; Embraer</v>
      </c>
      <c r="F8919" s="100">
        <v>1.5200000000000001E-3</v>
      </c>
      <c r="G8919" s="101">
        <v>8.9600000000000009</v>
      </c>
      <c r="H8919" s="98">
        <v>0.21656</v>
      </c>
      <c r="I8919" s="20">
        <f t="shared" si="836"/>
        <v>1</v>
      </c>
      <c r="J8919" s="102">
        <f t="shared" si="837"/>
        <v>1.6964285714285714E-4</v>
      </c>
      <c r="K8919" s="102">
        <f t="shared" si="838"/>
        <v>7.8335268351891916E-4</v>
      </c>
      <c r="L8919" s="96">
        <f t="shared" si="839"/>
        <v>1.5200000000000001E-3</v>
      </c>
    </row>
    <row r="8920" spans="1:12" ht="13.95" customHeight="1" x14ac:dyDescent="0.3">
      <c r="A8920" s="94">
        <v>45900</v>
      </c>
      <c r="B8920" s="57" t="s">
        <v>260</v>
      </c>
      <c r="C8920" s="57" t="s">
        <v>117</v>
      </c>
      <c r="D8920" s="19" t="str">
        <f t="shared" si="834"/>
        <v>Cyclicals</v>
      </c>
      <c r="E8920" s="19" t="str">
        <f t="shared" si="835"/>
        <v>Cyclicals ex-WEG &amp; Embraer</v>
      </c>
      <c r="F8920" s="100">
        <v>1.67E-3</v>
      </c>
      <c r="G8920" s="101">
        <v>9.8970000000000002</v>
      </c>
      <c r="H8920" s="98">
        <v>0.21911</v>
      </c>
      <c r="I8920" s="20">
        <f t="shared" si="836"/>
        <v>1</v>
      </c>
      <c r="J8920" s="102">
        <f t="shared" si="837"/>
        <v>1.6873800141457008E-4</v>
      </c>
      <c r="K8920" s="102">
        <f t="shared" si="838"/>
        <v>7.7010634573762072E-4</v>
      </c>
      <c r="L8920" s="96">
        <f t="shared" si="839"/>
        <v>1.67E-3</v>
      </c>
    </row>
    <row r="8921" spans="1:12" ht="13.95" customHeight="1" x14ac:dyDescent="0.3">
      <c r="A8921" s="94">
        <v>45930</v>
      </c>
      <c r="B8921" s="57" t="s">
        <v>260</v>
      </c>
      <c r="C8921" s="57" t="s">
        <v>117</v>
      </c>
      <c r="D8921" s="19" t="str">
        <f t="shared" si="834"/>
        <v>Cyclicals</v>
      </c>
      <c r="E8921" s="19" t="str">
        <f t="shared" si="835"/>
        <v>Cyclicals ex-WEG &amp; Embraer</v>
      </c>
      <c r="F8921" s="100">
        <v>1.6000000000000001E-3</v>
      </c>
      <c r="G8921" s="101">
        <v>9.641</v>
      </c>
      <c r="H8921" s="98">
        <v>0.21765999999999999</v>
      </c>
      <c r="I8921" s="20">
        <f t="shared" si="836"/>
        <v>1</v>
      </c>
      <c r="J8921" s="102">
        <f t="shared" si="837"/>
        <v>1.6595788818587286E-4</v>
      </c>
      <c r="K8921" s="102">
        <f t="shared" si="838"/>
        <v>7.6246388029896567E-4</v>
      </c>
      <c r="L8921" s="96">
        <f t="shared" si="839"/>
        <v>1.6000000000000001E-3</v>
      </c>
    </row>
    <row r="8922" spans="1:12" ht="13.95" customHeight="1" x14ac:dyDescent="0.3">
      <c r="A8922" s="94">
        <v>45961</v>
      </c>
      <c r="B8922" s="57" t="s">
        <v>260</v>
      </c>
      <c r="C8922" s="57" t="s">
        <v>117</v>
      </c>
      <c r="D8922" s="19" t="str">
        <f t="shared" si="834"/>
        <v>Cyclicals</v>
      </c>
      <c r="E8922" s="19" t="str">
        <f t="shared" si="835"/>
        <v>Cyclicals ex-WEG &amp; Embraer</v>
      </c>
      <c r="F8922" s="100">
        <v>1.7099999999999999E-3</v>
      </c>
      <c r="G8922" s="101">
        <v>10.295</v>
      </c>
      <c r="H8922" s="98">
        <v>0.21240999999999999</v>
      </c>
      <c r="I8922" s="20">
        <f t="shared" si="836"/>
        <v>1</v>
      </c>
      <c r="J8922" s="102">
        <f t="shared" si="837"/>
        <v>1.6610004856726566E-4</v>
      </c>
      <c r="K8922" s="102">
        <f t="shared" si="838"/>
        <v>7.8197847826027807E-4</v>
      </c>
      <c r="L8922" s="96">
        <f t="shared" si="839"/>
        <v>1.7099999999999999E-3</v>
      </c>
    </row>
    <row r="8923" spans="1:12" ht="13.95" customHeight="1" x14ac:dyDescent="0.3">
      <c r="A8923" s="94">
        <v>45991</v>
      </c>
      <c r="B8923" s="57" t="s">
        <v>260</v>
      </c>
      <c r="C8923" s="57" t="s">
        <v>117</v>
      </c>
      <c r="D8923" s="19" t="str">
        <f t="shared" si="834"/>
        <v>Cyclicals</v>
      </c>
      <c r="E8923" s="19" t="str">
        <f t="shared" si="835"/>
        <v>Cyclicals ex-WEG &amp; Embraer</v>
      </c>
      <c r="F8923" s="100">
        <v>1.81E-3</v>
      </c>
      <c r="G8923" s="101">
        <v>11.247999999999999</v>
      </c>
      <c r="H8923" s="98">
        <v>0.21612999999999999</v>
      </c>
      <c r="I8923" s="20">
        <f t="shared" si="836"/>
        <v>1</v>
      </c>
      <c r="J8923" s="102">
        <f t="shared" si="837"/>
        <v>1.6091749644381225E-4</v>
      </c>
      <c r="K8923" s="102">
        <f t="shared" si="838"/>
        <v>7.4454030649984853E-4</v>
      </c>
      <c r="L8923" s="96">
        <f t="shared" si="839"/>
        <v>1.81E-3</v>
      </c>
    </row>
    <row r="8924" spans="1:12" ht="13.95" customHeight="1" x14ac:dyDescent="0.3">
      <c r="A8924" s="94">
        <v>46022</v>
      </c>
      <c r="B8924" s="57" t="s">
        <v>260</v>
      </c>
      <c r="C8924" s="57" t="s">
        <v>117</v>
      </c>
      <c r="D8924" s="19" t="str">
        <f t="shared" si="834"/>
        <v>Cyclicals</v>
      </c>
      <c r="E8924" s="19" t="str">
        <f t="shared" si="835"/>
        <v>Cyclicals ex-WEG &amp; Embraer</v>
      </c>
      <c r="F8924" s="100">
        <v>1.74E-3</v>
      </c>
      <c r="G8924" s="101">
        <v>10.353999999999999</v>
      </c>
      <c r="H8924" s="98">
        <v>0.21121999999999999</v>
      </c>
      <c r="I8924" s="20">
        <f t="shared" si="836"/>
        <v>1</v>
      </c>
      <c r="J8924" s="102">
        <f t="shared" si="837"/>
        <v>1.6805099478462432E-4</v>
      </c>
      <c r="K8924" s="102">
        <f t="shared" si="838"/>
        <v>7.9562065516818644E-4</v>
      </c>
      <c r="L8924" s="96">
        <f t="shared" si="839"/>
        <v>1.74E-3</v>
      </c>
    </row>
    <row r="8925" spans="1:12" ht="13.95" customHeight="1" x14ac:dyDescent="0.3">
      <c r="A8925" s="94">
        <v>46053</v>
      </c>
      <c r="B8925" s="57" t="s">
        <v>260</v>
      </c>
      <c r="C8925" s="57" t="s">
        <v>117</v>
      </c>
      <c r="D8925" s="19" t="str">
        <f t="shared" si="834"/>
        <v>Cyclicals</v>
      </c>
      <c r="E8925" s="19" t="str">
        <f t="shared" si="835"/>
        <v>Cyclicals ex-WEG &amp; Embraer</v>
      </c>
      <c r="F8925" s="100">
        <v>1.31E-3</v>
      </c>
      <c r="G8925" s="101">
        <v>8.7720000000000002</v>
      </c>
      <c r="H8925" s="98">
        <v>0.20826</v>
      </c>
      <c r="I8925" s="20">
        <f t="shared" si="836"/>
        <v>1</v>
      </c>
      <c r="J8925" s="102">
        <f t="shared" si="837"/>
        <v>1.4933880528955767E-4</v>
      </c>
      <c r="K8925" s="102">
        <f t="shared" si="838"/>
        <v>7.1707867708421043E-4</v>
      </c>
      <c r="L8925" s="96">
        <f t="shared" si="839"/>
        <v>1.31E-3</v>
      </c>
    </row>
    <row r="8926" spans="1:12" ht="13.95" customHeight="1" x14ac:dyDescent="0.3">
      <c r="A8926" s="94">
        <v>46081</v>
      </c>
      <c r="B8926" s="57" t="s">
        <v>260</v>
      </c>
      <c r="C8926" s="57" t="s">
        <v>117</v>
      </c>
      <c r="D8926" s="19" t="str">
        <f t="shared" si="834"/>
        <v>Cyclicals</v>
      </c>
      <c r="E8926" s="19" t="str">
        <f t="shared" si="835"/>
        <v>Cyclicals ex-WEG &amp; Embraer</v>
      </c>
      <c r="F8926" s="100">
        <v>1.4E-3</v>
      </c>
      <c r="G8926" s="101">
        <v>9.6449999999999996</v>
      </c>
      <c r="H8926" s="98">
        <v>0.20444999999999999</v>
      </c>
      <c r="I8926" s="20">
        <f t="shared" si="836"/>
        <v>1</v>
      </c>
      <c r="J8926" s="102">
        <f t="shared" si="837"/>
        <v>1.4515292897874547E-4</v>
      </c>
      <c r="K8926" s="102">
        <f t="shared" si="838"/>
        <v>7.0996786000853741E-4</v>
      </c>
      <c r="L8926" s="96">
        <f t="shared" si="839"/>
        <v>1.4E-3</v>
      </c>
    </row>
    <row r="8927" spans="1:12" ht="13.95" customHeight="1" x14ac:dyDescent="0.3">
      <c r="A8927" s="94">
        <v>46112</v>
      </c>
      <c r="B8927" s="57" t="s">
        <v>260</v>
      </c>
      <c r="C8927" s="57" t="s">
        <v>117</v>
      </c>
      <c r="D8927" s="19" t="str">
        <f t="shared" si="834"/>
        <v>Cyclicals</v>
      </c>
      <c r="E8927" s="19" t="str">
        <f t="shared" si="835"/>
        <v>Cyclicals ex-WEG &amp; Embraer</v>
      </c>
      <c r="F8927" s="100">
        <v>1.17E-3</v>
      </c>
      <c r="G8927" s="101">
        <v>8.1020000000000003</v>
      </c>
      <c r="H8927" s="98">
        <v>0.20319000000000001</v>
      </c>
      <c r="I8927" s="20">
        <f t="shared" si="836"/>
        <v>1</v>
      </c>
      <c r="J8927" s="102">
        <f t="shared" si="837"/>
        <v>1.444087879535917E-4</v>
      </c>
      <c r="K8927" s="102">
        <f t="shared" si="838"/>
        <v>7.1070814485748159E-4</v>
      </c>
      <c r="L8927" s="96">
        <f t="shared" si="839"/>
        <v>1.17E-3</v>
      </c>
    </row>
    <row r="8928" spans="1:12" ht="13.95" customHeight="1" x14ac:dyDescent="0.3">
      <c r="A8928" s="94">
        <v>46142</v>
      </c>
      <c r="B8928" s="57" t="s">
        <v>260</v>
      </c>
      <c r="C8928" s="57" t="s">
        <v>117</v>
      </c>
      <c r="D8928" s="19" t="str">
        <f t="shared" si="834"/>
        <v>Cyclicals</v>
      </c>
      <c r="E8928" s="19" t="str">
        <f t="shared" si="835"/>
        <v>Cyclicals ex-WEG &amp; Embraer</v>
      </c>
      <c r="F8928" s="100">
        <v>1.23E-3</v>
      </c>
      <c r="G8928" s="101">
        <v>8.58</v>
      </c>
      <c r="H8928" s="98">
        <v>0.20560999999999999</v>
      </c>
      <c r="I8928" s="20">
        <f t="shared" si="836"/>
        <v>1</v>
      </c>
      <c r="J8928" s="102">
        <f t="shared" si="837"/>
        <v>1.4335664335664335E-4</v>
      </c>
      <c r="K8928" s="102">
        <f t="shared" si="838"/>
        <v>6.9722602673334645E-4</v>
      </c>
      <c r="L8928" s="96">
        <f t="shared" si="839"/>
        <v>1.23E-3</v>
      </c>
    </row>
    <row r="8929" spans="1:12" ht="13.95" customHeight="1" x14ac:dyDescent="0.3">
      <c r="A8929" s="94">
        <v>46173</v>
      </c>
      <c r="B8929" s="57" t="s">
        <v>260</v>
      </c>
      <c r="C8929" s="57" t="s">
        <v>117</v>
      </c>
      <c r="D8929" s="19" t="str">
        <f t="shared" si="834"/>
        <v>Cyclicals</v>
      </c>
      <c r="E8929" s="19" t="str">
        <f t="shared" si="835"/>
        <v>Cyclicals ex-WEG &amp; Embraer</v>
      </c>
      <c r="F8929" s="100">
        <v>1.1100000000000001E-3</v>
      </c>
      <c r="G8929" s="101">
        <v>7.25</v>
      </c>
      <c r="H8929" s="98">
        <v>0.20047999999999999</v>
      </c>
      <c r="I8929" s="20">
        <f t="shared" si="836"/>
        <v>1</v>
      </c>
      <c r="J8929" s="102">
        <f t="shared" si="837"/>
        <v>1.5310344827586207E-4</v>
      </c>
      <c r="K8929" s="102">
        <f t="shared" si="838"/>
        <v>7.6368439882213725E-4</v>
      </c>
      <c r="L8929" s="96">
        <f t="shared" si="839"/>
        <v>1.1100000000000001E-3</v>
      </c>
    </row>
    <row r="8930" spans="1:12" ht="13.95" customHeight="1" x14ac:dyDescent="0.3">
      <c r="A8930" s="94">
        <v>46203</v>
      </c>
      <c r="B8930" s="57" t="s">
        <v>260</v>
      </c>
      <c r="C8930" s="57" t="s">
        <v>117</v>
      </c>
      <c r="D8930" s="19" t="str">
        <f t="shared" si="834"/>
        <v>Cyclicals</v>
      </c>
      <c r="E8930" s="19" t="str">
        <f t="shared" si="835"/>
        <v>Cyclicals ex-WEG &amp; Embraer</v>
      </c>
      <c r="F8930" s="100">
        <v>1.1900000000000001E-3</v>
      </c>
      <c r="G8930" s="101">
        <v>7.8380000000000001</v>
      </c>
      <c r="H8930" s="98">
        <v>0.19142000000000001</v>
      </c>
      <c r="I8930" s="20">
        <f t="shared" si="836"/>
        <v>1</v>
      </c>
      <c r="J8930" s="102">
        <f t="shared" si="837"/>
        <v>1.5182444501148253E-4</v>
      </c>
      <c r="K8930" s="102">
        <f t="shared" si="838"/>
        <v>7.9314828655042589E-4</v>
      </c>
      <c r="L8930" s="96">
        <f t="shared" si="839"/>
        <v>1.1900000000000001E-3</v>
      </c>
    </row>
    <row r="8931" spans="1:12" ht="13.95" customHeight="1" x14ac:dyDescent="0.3">
      <c r="A8931" s="94">
        <v>46234</v>
      </c>
      <c r="B8931" s="57" t="s">
        <v>260</v>
      </c>
      <c r="C8931" s="57" t="s">
        <v>117</v>
      </c>
      <c r="D8931" s="19" t="str">
        <f t="shared" si="834"/>
        <v>Cyclicals</v>
      </c>
      <c r="E8931" s="19" t="str">
        <f t="shared" si="835"/>
        <v>Cyclicals ex-WEG &amp; Embraer</v>
      </c>
      <c r="F8931" s="100">
        <v>1.1100000000000001E-3</v>
      </c>
      <c r="G8931" s="101">
        <v>7.4029999999999996</v>
      </c>
      <c r="H8931" s="98">
        <v>0.19631999999999999</v>
      </c>
      <c r="I8931" s="20">
        <f t="shared" si="836"/>
        <v>1</v>
      </c>
      <c r="J8931" s="102">
        <f t="shared" si="837"/>
        <v>1.4993921383223019E-4</v>
      </c>
      <c r="K8931" s="102">
        <f t="shared" si="838"/>
        <v>7.6374905171266397E-4</v>
      </c>
      <c r="L8931" s="96">
        <f t="shared" si="839"/>
        <v>1.1100000000000001E-3</v>
      </c>
    </row>
    <row r="8932" spans="1:12" ht="13.95" customHeight="1" x14ac:dyDescent="0.3">
      <c r="A8932" s="94">
        <v>46265</v>
      </c>
      <c r="B8932" s="57" t="s">
        <v>260</v>
      </c>
      <c r="C8932" s="57" t="s">
        <v>117</v>
      </c>
      <c r="D8932" s="19" t="str">
        <f t="shared" si="834"/>
        <v>Cyclicals</v>
      </c>
      <c r="E8932" s="19" t="str">
        <f t="shared" si="835"/>
        <v>Cyclicals ex-WEG &amp; Embraer</v>
      </c>
      <c r="F8932" s="100">
        <v>1.1199999999999999E-3</v>
      </c>
      <c r="G8932" s="101">
        <v>7.3760000000000003</v>
      </c>
      <c r="H8932" s="98">
        <v>0.19591</v>
      </c>
      <c r="I8932" s="20">
        <f t="shared" si="836"/>
        <v>1</v>
      </c>
      <c r="J8932" s="102">
        <f t="shared" si="837"/>
        <v>1.5184381778741862E-4</v>
      </c>
      <c r="K8932" s="102">
        <f t="shared" si="838"/>
        <v>7.75069255206057E-4</v>
      </c>
      <c r="L8932" s="96">
        <f t="shared" si="839"/>
        <v>1.1199999999999999E-3</v>
      </c>
    </row>
    <row r="8933" spans="1:12" ht="13.95" customHeight="1" x14ac:dyDescent="0.3">
      <c r="A8933" s="94">
        <v>46295</v>
      </c>
      <c r="B8933" s="57" t="s">
        <v>260</v>
      </c>
      <c r="C8933" s="57" t="s">
        <v>117</v>
      </c>
      <c r="D8933" s="19" t="str">
        <f t="shared" si="834"/>
        <v>Cyclicals</v>
      </c>
      <c r="E8933" s="19" t="str">
        <f t="shared" si="835"/>
        <v>Cyclicals ex-WEG &amp; Embraer</v>
      </c>
      <c r="F8933" s="100">
        <v>1.1199999999999999E-3</v>
      </c>
      <c r="G8933" s="101">
        <v>7.78</v>
      </c>
      <c r="H8933" s="98">
        <v>0.19769</v>
      </c>
      <c r="I8933" s="20">
        <f t="shared" si="836"/>
        <v>1</v>
      </c>
      <c r="J8933" s="102">
        <f t="shared" si="837"/>
        <v>1.4395886889460153E-4</v>
      </c>
      <c r="K8933" s="102">
        <f t="shared" si="838"/>
        <v>7.2820511353432907E-4</v>
      </c>
      <c r="L8933" s="96">
        <f t="shared" si="839"/>
        <v>1.1199999999999999E-3</v>
      </c>
    </row>
    <row r="8934" spans="1:12" ht="13.95" customHeight="1" x14ac:dyDescent="0.3">
      <c r="A8934" s="94">
        <v>44165</v>
      </c>
      <c r="B8934" s="57" t="s">
        <v>198</v>
      </c>
      <c r="C8934" s="57" t="s">
        <v>116</v>
      </c>
      <c r="D8934" s="19" t="str">
        <f t="shared" si="834"/>
        <v>Defensives</v>
      </c>
      <c r="E8934" s="19" t="str">
        <f t="shared" si="835"/>
        <v>Defensives</v>
      </c>
      <c r="F8934" s="100">
        <v>9.3100000000000006E-3</v>
      </c>
      <c r="G8934" s="101">
        <v>13.561999999999999</v>
      </c>
      <c r="H8934" s="98">
        <v>6.9419999999999996E-2</v>
      </c>
      <c r="I8934" s="20">
        <f t="shared" si="836"/>
        <v>1</v>
      </c>
      <c r="J8934" s="102">
        <f t="shared" si="837"/>
        <v>6.8647692080814045E-4</v>
      </c>
      <c r="K8934" s="102">
        <f t="shared" si="838"/>
        <v>9.8887484991089097E-3</v>
      </c>
      <c r="L8934" s="96">
        <f t="shared" si="839"/>
        <v>9.3100000000000006E-3</v>
      </c>
    </row>
    <row r="8935" spans="1:12" ht="13.95" customHeight="1" x14ac:dyDescent="0.3">
      <c r="A8935" s="94">
        <v>44196</v>
      </c>
      <c r="B8935" s="57" t="s">
        <v>198</v>
      </c>
      <c r="C8935" s="57" t="s">
        <v>116</v>
      </c>
      <c r="D8935" s="19" t="str">
        <f t="shared" si="834"/>
        <v>Defensives</v>
      </c>
      <c r="E8935" s="19" t="str">
        <f t="shared" si="835"/>
        <v>Defensives</v>
      </c>
      <c r="F8935" s="100">
        <v>8.6020000000000003E-3</v>
      </c>
      <c r="G8935" s="101">
        <v>13.855</v>
      </c>
      <c r="H8935" s="98">
        <v>7.8670000000000004E-2</v>
      </c>
      <c r="I8935" s="20">
        <f t="shared" si="836"/>
        <v>1</v>
      </c>
      <c r="J8935" s="102">
        <f t="shared" si="837"/>
        <v>6.2085889570552143E-4</v>
      </c>
      <c r="K8935" s="102">
        <f t="shared" si="838"/>
        <v>7.8919396937272325E-3</v>
      </c>
      <c r="L8935" s="96">
        <f t="shared" si="839"/>
        <v>8.6020000000000003E-3</v>
      </c>
    </row>
    <row r="8936" spans="1:12" ht="13.95" customHeight="1" x14ac:dyDescent="0.3">
      <c r="A8936" s="94">
        <v>44227</v>
      </c>
      <c r="B8936" s="57" t="s">
        <v>198</v>
      </c>
      <c r="C8936" s="57" t="s">
        <v>116</v>
      </c>
      <c r="D8936" s="19" t="str">
        <f t="shared" si="834"/>
        <v>Defensives</v>
      </c>
      <c r="E8936" s="19" t="str">
        <f t="shared" si="835"/>
        <v>Defensives</v>
      </c>
      <c r="F8936" s="100">
        <v>9.4900000000000002E-3</v>
      </c>
      <c r="G8936" s="101">
        <v>13.682</v>
      </c>
      <c r="H8936" s="98">
        <v>7.6530000000000001E-2</v>
      </c>
      <c r="I8936" s="20">
        <f t="shared" si="836"/>
        <v>1</v>
      </c>
      <c r="J8936" s="102">
        <f t="shared" si="837"/>
        <v>6.936120450226575E-4</v>
      </c>
      <c r="K8936" s="102">
        <f t="shared" si="838"/>
        <v>9.0632698944552136E-3</v>
      </c>
      <c r="L8936" s="96">
        <f t="shared" si="839"/>
        <v>9.4900000000000002E-3</v>
      </c>
    </row>
    <row r="8937" spans="1:12" ht="13.95" customHeight="1" x14ac:dyDescent="0.3">
      <c r="A8937" s="94">
        <v>44255</v>
      </c>
      <c r="B8937" s="57" t="s">
        <v>198</v>
      </c>
      <c r="C8937" s="57" t="s">
        <v>116</v>
      </c>
      <c r="D8937" s="19" t="str">
        <f t="shared" si="834"/>
        <v>Defensives</v>
      </c>
      <c r="E8937" s="19" t="str">
        <f t="shared" si="835"/>
        <v>Defensives</v>
      </c>
      <c r="F8937" s="100">
        <v>9.6299999999999997E-3</v>
      </c>
      <c r="G8937" s="101">
        <v>12.968</v>
      </c>
      <c r="H8937" s="98">
        <v>8.1880000000000008E-2</v>
      </c>
      <c r="I8937" s="20">
        <f t="shared" si="836"/>
        <v>1</v>
      </c>
      <c r="J8937" s="102">
        <f t="shared" si="837"/>
        <v>7.4259716224552746E-4</v>
      </c>
      <c r="K8937" s="102">
        <f t="shared" si="838"/>
        <v>9.0693351519971592E-3</v>
      </c>
      <c r="L8937" s="96">
        <f t="shared" si="839"/>
        <v>9.6299999999999997E-3</v>
      </c>
    </row>
    <row r="8938" spans="1:12" ht="13.95" customHeight="1" x14ac:dyDescent="0.3">
      <c r="A8938" s="94">
        <v>44286</v>
      </c>
      <c r="B8938" s="57" t="s">
        <v>198</v>
      </c>
      <c r="C8938" s="57" t="s">
        <v>116</v>
      </c>
      <c r="D8938" s="19" t="str">
        <f t="shared" si="834"/>
        <v>Defensives</v>
      </c>
      <c r="E8938" s="19" t="str">
        <f t="shared" si="835"/>
        <v>Defensives</v>
      </c>
      <c r="F8938" s="100">
        <v>9.1900000000000003E-3</v>
      </c>
      <c r="G8938" s="101">
        <v>13.048</v>
      </c>
      <c r="H8938" s="98">
        <v>8.2299999999999998E-2</v>
      </c>
      <c r="I8938" s="20">
        <f t="shared" si="836"/>
        <v>1</v>
      </c>
      <c r="J8938" s="102">
        <f t="shared" si="837"/>
        <v>7.0432250153280201E-4</v>
      </c>
      <c r="K8938" s="102">
        <f t="shared" si="838"/>
        <v>8.5579890830231112E-3</v>
      </c>
      <c r="L8938" s="96">
        <f t="shared" si="839"/>
        <v>9.1900000000000003E-3</v>
      </c>
    </row>
    <row r="8939" spans="1:12" ht="13.95" customHeight="1" x14ac:dyDescent="0.3">
      <c r="A8939" s="94">
        <v>44316</v>
      </c>
      <c r="B8939" s="57" t="s">
        <v>198</v>
      </c>
      <c r="C8939" s="57" t="s">
        <v>116</v>
      </c>
      <c r="D8939" s="19" t="str">
        <f t="shared" si="834"/>
        <v>Defensives</v>
      </c>
      <c r="E8939" s="19" t="str">
        <f t="shared" si="835"/>
        <v>Defensives</v>
      </c>
      <c r="F8939" s="100">
        <v>8.8800000000000007E-3</v>
      </c>
      <c r="G8939" s="101">
        <v>12.621</v>
      </c>
      <c r="H8939" s="98">
        <v>8.3249999999999991E-2</v>
      </c>
      <c r="I8939" s="20">
        <f t="shared" si="836"/>
        <v>1</v>
      </c>
      <c r="J8939" s="102">
        <f t="shared" si="837"/>
        <v>7.0358925600190166E-4</v>
      </c>
      <c r="K8939" s="102">
        <f t="shared" si="838"/>
        <v>8.4515225946174381E-3</v>
      </c>
      <c r="L8939" s="96">
        <f t="shared" si="839"/>
        <v>8.8800000000000007E-3</v>
      </c>
    </row>
    <row r="8940" spans="1:12" ht="13.95" customHeight="1" x14ac:dyDescent="0.3">
      <c r="A8940" s="94">
        <v>44347</v>
      </c>
      <c r="B8940" s="57" t="s">
        <v>198</v>
      </c>
      <c r="C8940" s="57" t="s">
        <v>116</v>
      </c>
      <c r="D8940" s="19" t="str">
        <f t="shared" si="834"/>
        <v>Defensives</v>
      </c>
      <c r="E8940" s="19" t="str">
        <f t="shared" si="835"/>
        <v>Defensives</v>
      </c>
      <c r="F8940" s="100">
        <v>8.5900000000000004E-3</v>
      </c>
      <c r="G8940" s="101">
        <v>13.353999999999999</v>
      </c>
      <c r="H8940" s="98">
        <v>7.9509999999999997E-2</v>
      </c>
      <c r="I8940" s="20">
        <f t="shared" si="836"/>
        <v>1</v>
      </c>
      <c r="J8940" s="102">
        <f t="shared" si="837"/>
        <v>6.4325295791523148E-4</v>
      </c>
      <c r="K8940" s="102">
        <f t="shared" si="838"/>
        <v>8.0902145379855555E-3</v>
      </c>
      <c r="L8940" s="96">
        <f t="shared" si="839"/>
        <v>8.5900000000000004E-3</v>
      </c>
    </row>
    <row r="8941" spans="1:12" ht="13.95" customHeight="1" x14ac:dyDescent="0.3">
      <c r="A8941" s="94">
        <v>44377</v>
      </c>
      <c r="B8941" s="57" t="s">
        <v>198</v>
      </c>
      <c r="C8941" s="57" t="s">
        <v>116</v>
      </c>
      <c r="D8941" s="19" t="str">
        <f t="shared" si="834"/>
        <v>Defensives</v>
      </c>
      <c r="E8941" s="19" t="str">
        <f t="shared" si="835"/>
        <v>Defensives</v>
      </c>
      <c r="F8941" s="100">
        <v>8.0700000000000008E-3</v>
      </c>
      <c r="G8941" s="101">
        <v>12.568</v>
      </c>
      <c r="H8941" s="98">
        <v>8.0440000000000011E-2</v>
      </c>
      <c r="I8941" s="20">
        <f t="shared" si="836"/>
        <v>1</v>
      </c>
      <c r="J8941" s="102">
        <f t="shared" si="837"/>
        <v>6.4210693825588806E-4</v>
      </c>
      <c r="K8941" s="102">
        <f t="shared" si="838"/>
        <v>7.9824333448021874E-3</v>
      </c>
      <c r="L8941" s="96">
        <f t="shared" si="839"/>
        <v>8.0700000000000008E-3</v>
      </c>
    </row>
    <row r="8942" spans="1:12" ht="13.95" customHeight="1" x14ac:dyDescent="0.3">
      <c r="A8942" s="94">
        <v>44408</v>
      </c>
      <c r="B8942" s="57" t="s">
        <v>198</v>
      </c>
      <c r="C8942" s="57" t="s">
        <v>116</v>
      </c>
      <c r="D8942" s="19" t="str">
        <f t="shared" si="834"/>
        <v>Defensives</v>
      </c>
      <c r="E8942" s="19" t="str">
        <f t="shared" si="835"/>
        <v>Defensives</v>
      </c>
      <c r="F8942" s="100">
        <v>8.3000000000000001E-3</v>
      </c>
      <c r="G8942" s="101">
        <v>12.317</v>
      </c>
      <c r="H8942" s="98">
        <v>7.8039999999999998E-2</v>
      </c>
      <c r="I8942" s="20">
        <f t="shared" si="836"/>
        <v>1</v>
      </c>
      <c r="J8942" s="102">
        <f t="shared" si="837"/>
        <v>6.7386538929934238E-4</v>
      </c>
      <c r="K8942" s="102">
        <f t="shared" si="838"/>
        <v>8.6348717234667142E-3</v>
      </c>
      <c r="L8942" s="96">
        <f t="shared" si="839"/>
        <v>8.3000000000000001E-3</v>
      </c>
    </row>
    <row r="8943" spans="1:12" ht="13.95" customHeight="1" x14ac:dyDescent="0.3">
      <c r="A8943" s="94">
        <v>44439</v>
      </c>
      <c r="B8943" s="57" t="s">
        <v>198</v>
      </c>
      <c r="C8943" s="57" t="s">
        <v>116</v>
      </c>
      <c r="D8943" s="19" t="str">
        <f t="shared" si="834"/>
        <v>Defensives</v>
      </c>
      <c r="E8943" s="19" t="str">
        <f t="shared" si="835"/>
        <v>Defensives</v>
      </c>
      <c r="F8943" s="100">
        <v>9.0900000000000009E-3</v>
      </c>
      <c r="G8943" s="101">
        <v>12.282</v>
      </c>
      <c r="H8943" s="98">
        <v>8.6270000000000013E-2</v>
      </c>
      <c r="I8943" s="20">
        <f t="shared" si="836"/>
        <v>1</v>
      </c>
      <c r="J8943" s="102">
        <f t="shared" si="837"/>
        <v>7.4010747435271135E-4</v>
      </c>
      <c r="K8943" s="102">
        <f t="shared" si="838"/>
        <v>8.5789668987215854E-3</v>
      </c>
      <c r="L8943" s="96">
        <f t="shared" si="839"/>
        <v>9.0900000000000009E-3</v>
      </c>
    </row>
    <row r="8944" spans="1:12" ht="13.95" customHeight="1" x14ac:dyDescent="0.3">
      <c r="A8944" s="94">
        <v>44469</v>
      </c>
      <c r="B8944" s="57" t="s">
        <v>198</v>
      </c>
      <c r="C8944" s="57" t="s">
        <v>116</v>
      </c>
      <c r="D8944" s="19" t="str">
        <f t="shared" si="834"/>
        <v>Defensives</v>
      </c>
      <c r="E8944" s="19" t="str">
        <f t="shared" si="835"/>
        <v>Defensives</v>
      </c>
      <c r="F8944" s="100">
        <v>8.7600000000000004E-3</v>
      </c>
      <c r="G8944" s="101">
        <v>11.936999999999999</v>
      </c>
      <c r="H8944" s="98">
        <v>8.7209999999999996E-2</v>
      </c>
      <c r="I8944" s="20">
        <f t="shared" si="836"/>
        <v>1</v>
      </c>
      <c r="J8944" s="102">
        <f t="shared" si="837"/>
        <v>7.3385272681578291E-4</v>
      </c>
      <c r="K8944" s="102">
        <f t="shared" si="838"/>
        <v>8.4147772826027173E-3</v>
      </c>
      <c r="L8944" s="96">
        <f t="shared" si="839"/>
        <v>8.7600000000000004E-3</v>
      </c>
    </row>
    <row r="8945" spans="1:12" ht="13.95" customHeight="1" x14ac:dyDescent="0.3">
      <c r="A8945" s="94">
        <v>44500</v>
      </c>
      <c r="B8945" s="57" t="s">
        <v>198</v>
      </c>
      <c r="C8945" s="57" t="s">
        <v>116</v>
      </c>
      <c r="D8945" s="19" t="str">
        <f t="shared" si="834"/>
        <v>Defensives</v>
      </c>
      <c r="E8945" s="19" t="str">
        <f t="shared" si="835"/>
        <v>Defensives</v>
      </c>
      <c r="F8945" s="100">
        <v>1.0160000000000001E-2</v>
      </c>
      <c r="G8945" s="101">
        <v>12.022</v>
      </c>
      <c r="H8945" s="98">
        <v>9.2499999999999999E-2</v>
      </c>
      <c r="I8945" s="20">
        <f t="shared" si="836"/>
        <v>1</v>
      </c>
      <c r="J8945" s="102">
        <f t="shared" si="837"/>
        <v>8.4511728497754118E-4</v>
      </c>
      <c r="K8945" s="102">
        <f t="shared" si="838"/>
        <v>9.1364030808382835E-3</v>
      </c>
      <c r="L8945" s="96">
        <f t="shared" si="839"/>
        <v>1.0160000000000001E-2</v>
      </c>
    </row>
    <row r="8946" spans="1:12" ht="13.95" customHeight="1" x14ac:dyDescent="0.3">
      <c r="A8946" s="94">
        <v>44530</v>
      </c>
      <c r="B8946" s="57" t="s">
        <v>198</v>
      </c>
      <c r="C8946" s="57" t="s">
        <v>116</v>
      </c>
      <c r="D8946" s="19" t="str">
        <f t="shared" si="834"/>
        <v>Defensives</v>
      </c>
      <c r="E8946" s="19" t="str">
        <f t="shared" si="835"/>
        <v>Defensives</v>
      </c>
      <c r="F8946" s="100">
        <v>1.1440000000000001E-2</v>
      </c>
      <c r="G8946" s="101">
        <v>13.962</v>
      </c>
      <c r="H8946" s="98">
        <v>8.6210000000000009E-2</v>
      </c>
      <c r="I8946" s="20">
        <f t="shared" si="836"/>
        <v>1</v>
      </c>
      <c r="J8946" s="102">
        <f t="shared" si="837"/>
        <v>8.1936685288640601E-4</v>
      </c>
      <c r="K8946" s="102">
        <f t="shared" si="838"/>
        <v>9.5043133382021333E-3</v>
      </c>
      <c r="L8946" s="96">
        <f t="shared" si="839"/>
        <v>1.1440000000000001E-2</v>
      </c>
    </row>
    <row r="8947" spans="1:12" ht="13.95" customHeight="1" x14ac:dyDescent="0.3">
      <c r="A8947" s="94">
        <v>44561</v>
      </c>
      <c r="B8947" s="57" t="s">
        <v>198</v>
      </c>
      <c r="C8947" s="57" t="s">
        <v>116</v>
      </c>
      <c r="D8947" s="19" t="str">
        <f t="shared" si="834"/>
        <v>Defensives</v>
      </c>
      <c r="E8947" s="19" t="str">
        <f t="shared" si="835"/>
        <v>Defensives</v>
      </c>
      <c r="F8947" s="100">
        <v>1.047E-2</v>
      </c>
      <c r="G8947" s="101">
        <v>13.782999999999999</v>
      </c>
      <c r="H8947" s="98">
        <v>8.2880000000000009E-2</v>
      </c>
      <c r="I8947" s="20">
        <f t="shared" si="836"/>
        <v>1</v>
      </c>
      <c r="J8947" s="102">
        <f t="shared" si="837"/>
        <v>7.5963143002249155E-4</v>
      </c>
      <c r="K8947" s="102">
        <f t="shared" si="838"/>
        <v>9.1654371383022622E-3</v>
      </c>
      <c r="L8947" s="96">
        <f t="shared" si="839"/>
        <v>1.047E-2</v>
      </c>
    </row>
    <row r="8948" spans="1:12" ht="13.95" customHeight="1" x14ac:dyDescent="0.3">
      <c r="A8948" s="94">
        <v>44592</v>
      </c>
      <c r="B8948" s="57" t="s">
        <v>198</v>
      </c>
      <c r="C8948" s="57" t="s">
        <v>116</v>
      </c>
      <c r="D8948" s="19" t="str">
        <f t="shared" si="834"/>
        <v>Defensives</v>
      </c>
      <c r="E8948" s="19" t="str">
        <f t="shared" si="835"/>
        <v>Defensives</v>
      </c>
      <c r="F8948" s="100">
        <v>1.01E-2</v>
      </c>
      <c r="G8948" s="101">
        <v>14.759</v>
      </c>
      <c r="H8948" s="98">
        <v>8.3350000000000007E-2</v>
      </c>
      <c r="I8948" s="20">
        <f t="shared" si="836"/>
        <v>1</v>
      </c>
      <c r="J8948" s="102">
        <f t="shared" si="837"/>
        <v>6.8432820651805678E-4</v>
      </c>
      <c r="K8948" s="102">
        <f t="shared" si="838"/>
        <v>8.2102964189328942E-3</v>
      </c>
      <c r="L8948" s="96">
        <f t="shared" si="839"/>
        <v>1.01E-2</v>
      </c>
    </row>
    <row r="8949" spans="1:12" ht="13.95" customHeight="1" x14ac:dyDescent="0.3">
      <c r="A8949" s="94">
        <v>44620</v>
      </c>
      <c r="B8949" s="57" t="s">
        <v>198</v>
      </c>
      <c r="C8949" s="57" t="s">
        <v>116</v>
      </c>
      <c r="D8949" s="19" t="str">
        <f t="shared" si="834"/>
        <v>Defensives</v>
      </c>
      <c r="E8949" s="19" t="str">
        <f t="shared" si="835"/>
        <v>Defensives</v>
      </c>
      <c r="F8949" s="100">
        <v>1.008E-2</v>
      </c>
      <c r="G8949" s="101">
        <v>14.477</v>
      </c>
      <c r="H8949" s="98">
        <v>8.4309999999999996E-2</v>
      </c>
      <c r="I8949" s="20">
        <f t="shared" si="836"/>
        <v>1</v>
      </c>
      <c r="J8949" s="102">
        <f t="shared" si="837"/>
        <v>6.9627685293914489E-4</v>
      </c>
      <c r="K8949" s="102">
        <f t="shared" si="838"/>
        <v>8.2585322374468615E-3</v>
      </c>
      <c r="L8949" s="96">
        <f t="shared" si="839"/>
        <v>1.008E-2</v>
      </c>
    </row>
    <row r="8950" spans="1:12" ht="13.95" customHeight="1" x14ac:dyDescent="0.3">
      <c r="A8950" s="94">
        <v>44651</v>
      </c>
      <c r="B8950" s="57" t="s">
        <v>198</v>
      </c>
      <c r="C8950" s="57" t="s">
        <v>116</v>
      </c>
      <c r="D8950" s="19" t="str">
        <f t="shared" si="834"/>
        <v>Defensives</v>
      </c>
      <c r="E8950" s="19" t="str">
        <f t="shared" si="835"/>
        <v>Defensives</v>
      </c>
      <c r="F8950" s="100">
        <v>1.0240000000000001E-2</v>
      </c>
      <c r="G8950" s="101">
        <v>15.302</v>
      </c>
      <c r="H8950" s="98">
        <v>8.3269999999999997E-2</v>
      </c>
      <c r="I8950" s="20">
        <f t="shared" si="836"/>
        <v>1</v>
      </c>
      <c r="J8950" s="102">
        <f t="shared" si="837"/>
        <v>6.6919356946804347E-4</v>
      </c>
      <c r="K8950" s="102">
        <f t="shared" si="838"/>
        <v>8.0364305208123401E-3</v>
      </c>
      <c r="L8950" s="96">
        <f t="shared" si="839"/>
        <v>1.0240000000000001E-2</v>
      </c>
    </row>
    <row r="8951" spans="1:12" ht="13.95" customHeight="1" x14ac:dyDescent="0.3">
      <c r="A8951" s="94">
        <v>44681</v>
      </c>
      <c r="B8951" s="57" t="s">
        <v>198</v>
      </c>
      <c r="C8951" s="57" t="s">
        <v>116</v>
      </c>
      <c r="D8951" s="19" t="str">
        <f t="shared" si="834"/>
        <v>Defensives</v>
      </c>
      <c r="E8951" s="19" t="str">
        <f t="shared" si="835"/>
        <v>Defensives</v>
      </c>
      <c r="F8951" s="100">
        <v>1.091E-2</v>
      </c>
      <c r="G8951" s="101">
        <v>15.632999999999999</v>
      </c>
      <c r="H8951" s="98">
        <v>7.9939999999999997E-2</v>
      </c>
      <c r="I8951" s="20">
        <f t="shared" si="836"/>
        <v>1</v>
      </c>
      <c r="J8951" s="102">
        <f t="shared" si="837"/>
        <v>6.9788268406575839E-4</v>
      </c>
      <c r="K8951" s="102">
        <f t="shared" si="838"/>
        <v>8.7300811116557218E-3</v>
      </c>
      <c r="L8951" s="96">
        <f t="shared" si="839"/>
        <v>1.091E-2</v>
      </c>
    </row>
    <row r="8952" spans="1:12" ht="13.95" customHeight="1" x14ac:dyDescent="0.3">
      <c r="A8952" s="94">
        <v>44712</v>
      </c>
      <c r="B8952" s="57" t="s">
        <v>198</v>
      </c>
      <c r="C8952" s="57" t="s">
        <v>116</v>
      </c>
      <c r="D8952" s="19" t="str">
        <f t="shared" si="834"/>
        <v>Defensives</v>
      </c>
      <c r="E8952" s="19" t="str">
        <f t="shared" si="835"/>
        <v>Defensives</v>
      </c>
      <c r="F8952" s="100">
        <v>1.0319999999999999E-2</v>
      </c>
      <c r="G8952" s="101">
        <v>15.035</v>
      </c>
      <c r="H8952" s="98">
        <v>7.9950000000000007E-2</v>
      </c>
      <c r="I8952" s="20">
        <f t="shared" si="836"/>
        <v>1</v>
      </c>
      <c r="J8952" s="102">
        <f t="shared" si="837"/>
        <v>6.8639840372464243E-4</v>
      </c>
      <c r="K8952" s="102">
        <f t="shared" si="838"/>
        <v>8.5853458877378653E-3</v>
      </c>
      <c r="L8952" s="96">
        <f t="shared" si="839"/>
        <v>1.0319999999999999E-2</v>
      </c>
    </row>
    <row r="8953" spans="1:12" ht="13.95" customHeight="1" x14ac:dyDescent="0.3">
      <c r="A8953" s="94">
        <v>44742</v>
      </c>
      <c r="B8953" s="57" t="s">
        <v>198</v>
      </c>
      <c r="C8953" s="57" t="s">
        <v>116</v>
      </c>
      <c r="D8953" s="19" t="str">
        <f t="shared" si="834"/>
        <v>Defensives</v>
      </c>
      <c r="E8953" s="19" t="str">
        <f t="shared" si="835"/>
        <v>Defensives</v>
      </c>
      <c r="F8953" s="100">
        <v>1.059E-2</v>
      </c>
      <c r="G8953" s="101">
        <v>14.162000000000001</v>
      </c>
      <c r="H8953" s="98">
        <v>7.9029999999999989E-2</v>
      </c>
      <c r="I8953" s="20">
        <f t="shared" si="836"/>
        <v>1</v>
      </c>
      <c r="J8953" s="102">
        <f t="shared" si="837"/>
        <v>7.4777573789012845E-4</v>
      </c>
      <c r="K8953" s="102">
        <f t="shared" si="838"/>
        <v>9.4619225343556702E-3</v>
      </c>
      <c r="L8953" s="96">
        <f t="shared" si="839"/>
        <v>1.059E-2</v>
      </c>
    </row>
    <row r="8954" spans="1:12" ht="13.95" customHeight="1" x14ac:dyDescent="0.3">
      <c r="A8954" s="94">
        <v>44773</v>
      </c>
      <c r="B8954" s="57" t="s">
        <v>198</v>
      </c>
      <c r="C8954" s="57" t="s">
        <v>116</v>
      </c>
      <c r="D8954" s="19" t="str">
        <f t="shared" si="834"/>
        <v>Defensives</v>
      </c>
      <c r="E8954" s="19" t="str">
        <f t="shared" si="835"/>
        <v>Defensives</v>
      </c>
      <c r="F8954" s="100">
        <v>9.6100000000000005E-3</v>
      </c>
      <c r="G8954" s="101">
        <v>14.295</v>
      </c>
      <c r="H8954" s="98">
        <v>7.4389999999999998E-2</v>
      </c>
      <c r="I8954" s="20">
        <f t="shared" si="836"/>
        <v>1</v>
      </c>
      <c r="J8954" s="102">
        <f t="shared" si="837"/>
        <v>6.7226302903112981E-4</v>
      </c>
      <c r="K8954" s="102">
        <f t="shared" si="838"/>
        <v>9.0370080525760156E-3</v>
      </c>
      <c r="L8954" s="96">
        <f t="shared" si="839"/>
        <v>9.6100000000000005E-3</v>
      </c>
    </row>
    <row r="8955" spans="1:12" ht="13.95" customHeight="1" x14ac:dyDescent="0.3">
      <c r="A8955" s="94">
        <v>44804</v>
      </c>
      <c r="B8955" s="57" t="s">
        <v>198</v>
      </c>
      <c r="C8955" s="57" t="s">
        <v>116</v>
      </c>
      <c r="D8955" s="19" t="str">
        <f t="shared" si="834"/>
        <v>Defensives</v>
      </c>
      <c r="E8955" s="19" t="str">
        <f t="shared" si="835"/>
        <v>Defensives</v>
      </c>
      <c r="F8955" s="100">
        <v>8.6099999999999996E-3</v>
      </c>
      <c r="G8955" s="101">
        <v>14.554</v>
      </c>
      <c r="H8955" s="98">
        <v>7.2359999999999994E-2</v>
      </c>
      <c r="I8955" s="20">
        <f t="shared" si="836"/>
        <v>1</v>
      </c>
      <c r="J8955" s="102">
        <f t="shared" si="837"/>
        <v>5.9158994090971549E-4</v>
      </c>
      <c r="K8955" s="102">
        <f t="shared" si="838"/>
        <v>8.1756487135118232E-3</v>
      </c>
      <c r="L8955" s="96">
        <f t="shared" si="839"/>
        <v>8.6099999999999996E-3</v>
      </c>
    </row>
    <row r="8956" spans="1:12" ht="13.95" customHeight="1" x14ac:dyDescent="0.3">
      <c r="A8956" s="94">
        <v>44834</v>
      </c>
      <c r="B8956" s="57" t="s">
        <v>198</v>
      </c>
      <c r="C8956" s="57" t="s">
        <v>116</v>
      </c>
      <c r="D8956" s="19" t="str">
        <f t="shared" si="834"/>
        <v>Defensives</v>
      </c>
      <c r="E8956" s="19" t="str">
        <f t="shared" si="835"/>
        <v>Defensives</v>
      </c>
      <c r="F8956" s="100">
        <v>8.3899999999999999E-3</v>
      </c>
      <c r="G8956" s="101">
        <v>15.567</v>
      </c>
      <c r="H8956" s="98">
        <v>6.7640000000000006E-2</v>
      </c>
      <c r="I8956" s="20">
        <f t="shared" si="836"/>
        <v>1</v>
      </c>
      <c r="J8956" s="102">
        <f t="shared" si="837"/>
        <v>5.3896062182822639E-4</v>
      </c>
      <c r="K8956" s="102">
        <f t="shared" si="838"/>
        <v>7.9680754262008626E-3</v>
      </c>
      <c r="L8956" s="96">
        <f t="shared" si="839"/>
        <v>8.3899999999999999E-3</v>
      </c>
    </row>
    <row r="8957" spans="1:12" ht="13.95" customHeight="1" x14ac:dyDescent="0.3">
      <c r="A8957" s="94">
        <v>44865</v>
      </c>
      <c r="B8957" s="57" t="s">
        <v>198</v>
      </c>
      <c r="C8957" s="57" t="s">
        <v>116</v>
      </c>
      <c r="D8957" s="19" t="str">
        <f t="shared" si="834"/>
        <v>Defensives</v>
      </c>
      <c r="E8957" s="19" t="str">
        <f t="shared" si="835"/>
        <v>Defensives</v>
      </c>
      <c r="F8957" s="100">
        <v>8.1100000000000009E-3</v>
      </c>
      <c r="G8957" s="101">
        <v>15.535</v>
      </c>
      <c r="H8957" s="98">
        <v>6.863000000000001E-2</v>
      </c>
      <c r="I8957" s="20">
        <f t="shared" si="836"/>
        <v>1</v>
      </c>
      <c r="J8957" s="102">
        <f t="shared" si="837"/>
        <v>5.220469906662376E-4</v>
      </c>
      <c r="K8957" s="102">
        <f t="shared" si="838"/>
        <v>7.6066879013002697E-3</v>
      </c>
      <c r="L8957" s="96">
        <f t="shared" si="839"/>
        <v>8.1100000000000009E-3</v>
      </c>
    </row>
    <row r="8958" spans="1:12" ht="13.95" customHeight="1" x14ac:dyDescent="0.3">
      <c r="A8958" s="94">
        <v>44895</v>
      </c>
      <c r="B8958" s="57" t="s">
        <v>198</v>
      </c>
      <c r="C8958" s="57" t="s">
        <v>116</v>
      </c>
      <c r="D8958" s="19" t="str">
        <f t="shared" si="834"/>
        <v>Defensives</v>
      </c>
      <c r="E8958" s="19" t="str">
        <f t="shared" si="835"/>
        <v>Defensives</v>
      </c>
      <c r="F8958" s="100">
        <v>7.8300000000000002E-3</v>
      </c>
      <c r="G8958" s="101">
        <v>13.987</v>
      </c>
      <c r="H8958" s="98">
        <v>7.0870000000000002E-2</v>
      </c>
      <c r="I8958" s="20">
        <f t="shared" si="836"/>
        <v>1</v>
      </c>
      <c r="J8958" s="102">
        <f t="shared" si="837"/>
        <v>5.5980553370987341E-4</v>
      </c>
      <c r="K8958" s="102">
        <f t="shared" si="838"/>
        <v>7.8990480275133827E-3</v>
      </c>
      <c r="L8958" s="96">
        <f t="shared" si="839"/>
        <v>7.8300000000000002E-3</v>
      </c>
    </row>
    <row r="8959" spans="1:12" ht="13.95" customHeight="1" x14ac:dyDescent="0.3">
      <c r="A8959" s="94">
        <v>44926</v>
      </c>
      <c r="B8959" s="57" t="s">
        <v>198</v>
      </c>
      <c r="C8959" s="57" t="s">
        <v>116</v>
      </c>
      <c r="D8959" s="19" t="str">
        <f t="shared" si="834"/>
        <v>Defensives</v>
      </c>
      <c r="E8959" s="19" t="str">
        <f t="shared" si="835"/>
        <v>Defensives</v>
      </c>
      <c r="F8959" s="100">
        <v>8.1300000000000001E-3</v>
      </c>
      <c r="G8959" s="101">
        <v>13.835000000000001</v>
      </c>
      <c r="H8959" s="98">
        <v>7.1989999999999998E-2</v>
      </c>
      <c r="I8959" s="20">
        <f t="shared" si="836"/>
        <v>1</v>
      </c>
      <c r="J8959" s="102">
        <f t="shared" si="837"/>
        <v>5.8764004336826889E-4</v>
      </c>
      <c r="K8959" s="102">
        <f t="shared" si="838"/>
        <v>8.162800991363647E-3</v>
      </c>
      <c r="L8959" s="96">
        <f t="shared" si="839"/>
        <v>8.1300000000000001E-3</v>
      </c>
    </row>
    <row r="8960" spans="1:12" ht="13.95" customHeight="1" x14ac:dyDescent="0.3">
      <c r="A8960" s="94">
        <v>44957</v>
      </c>
      <c r="B8960" s="57" t="s">
        <v>198</v>
      </c>
      <c r="C8960" s="57" t="s">
        <v>116</v>
      </c>
      <c r="D8960" s="19" t="str">
        <f t="shared" si="834"/>
        <v>Defensives</v>
      </c>
      <c r="E8960" s="19" t="str">
        <f t="shared" si="835"/>
        <v>Defensives</v>
      </c>
      <c r="F8960" s="100">
        <v>8.8299999999999993E-3</v>
      </c>
      <c r="G8960" s="101">
        <v>15.025</v>
      </c>
      <c r="H8960" s="98">
        <v>7.1109999999999993E-2</v>
      </c>
      <c r="I8960" s="20">
        <f t="shared" si="836"/>
        <v>1</v>
      </c>
      <c r="J8960" s="102">
        <f t="shared" si="837"/>
        <v>5.8768718801996672E-4</v>
      </c>
      <c r="K8960" s="102">
        <f t="shared" si="838"/>
        <v>8.2644802140341266E-3</v>
      </c>
      <c r="L8960" s="96">
        <f t="shared" si="839"/>
        <v>8.8299999999999993E-3</v>
      </c>
    </row>
    <row r="8961" spans="1:12" ht="13.95" customHeight="1" x14ac:dyDescent="0.3">
      <c r="A8961" s="94">
        <v>44985</v>
      </c>
      <c r="B8961" s="57" t="s">
        <v>198</v>
      </c>
      <c r="C8961" s="57" t="s">
        <v>116</v>
      </c>
      <c r="D8961" s="19" t="str">
        <f t="shared" si="834"/>
        <v>Defensives</v>
      </c>
      <c r="E8961" s="19" t="str">
        <f t="shared" si="835"/>
        <v>Defensives</v>
      </c>
      <c r="F8961" s="100">
        <v>8.8900000000000003E-3</v>
      </c>
      <c r="G8961" s="101">
        <v>13.430999999999999</v>
      </c>
      <c r="H8961" s="98">
        <v>7.3789999999999994E-2</v>
      </c>
      <c r="I8961" s="20">
        <f t="shared" si="836"/>
        <v>1</v>
      </c>
      <c r="J8961" s="102">
        <f t="shared" si="837"/>
        <v>6.6190157099248019E-4</v>
      </c>
      <c r="K8961" s="102">
        <f t="shared" si="838"/>
        <v>8.9700714323415129E-3</v>
      </c>
      <c r="L8961" s="96">
        <f t="shared" si="839"/>
        <v>8.8900000000000003E-3</v>
      </c>
    </row>
    <row r="8962" spans="1:12" ht="13.95" customHeight="1" x14ac:dyDescent="0.3">
      <c r="A8962" s="94">
        <v>45016</v>
      </c>
      <c r="B8962" s="57" t="s">
        <v>198</v>
      </c>
      <c r="C8962" s="57" t="s">
        <v>116</v>
      </c>
      <c r="D8962" s="19" t="str">
        <f t="shared" si="834"/>
        <v>Defensives</v>
      </c>
      <c r="E8962" s="19" t="str">
        <f t="shared" si="835"/>
        <v>Defensives</v>
      </c>
      <c r="F8962" s="100">
        <v>9.1000000000000004E-3</v>
      </c>
      <c r="G8962" s="101">
        <v>13.09</v>
      </c>
      <c r="H8962" s="98">
        <v>7.4410000000000004E-2</v>
      </c>
      <c r="I8962" s="20">
        <f t="shared" si="836"/>
        <v>1</v>
      </c>
      <c r="J8962" s="102">
        <f t="shared" si="837"/>
        <v>6.9518716577540111E-4</v>
      </c>
      <c r="K8962" s="102">
        <f t="shared" si="838"/>
        <v>9.342657784913333E-3</v>
      </c>
      <c r="L8962" s="96">
        <f t="shared" si="839"/>
        <v>9.1000000000000004E-3</v>
      </c>
    </row>
    <row r="8963" spans="1:12" ht="13.95" customHeight="1" x14ac:dyDescent="0.3">
      <c r="A8963" s="94">
        <v>45046</v>
      </c>
      <c r="B8963" s="57" t="s">
        <v>198</v>
      </c>
      <c r="C8963" s="57" t="s">
        <v>116</v>
      </c>
      <c r="D8963" s="19" t="str">
        <f t="shared" si="834"/>
        <v>Defensives</v>
      </c>
      <c r="E8963" s="19" t="str">
        <f t="shared" si="835"/>
        <v>Defensives</v>
      </c>
      <c r="F8963" s="100">
        <v>9.4699999999999993E-3</v>
      </c>
      <c r="G8963" s="101">
        <v>13.590999999999999</v>
      </c>
      <c r="H8963" s="98">
        <v>7.5910000000000005E-2</v>
      </c>
      <c r="I8963" s="20">
        <f t="shared" si="836"/>
        <v>1</v>
      </c>
      <c r="J8963" s="102">
        <f t="shared" si="837"/>
        <v>6.9678463689206089E-4</v>
      </c>
      <c r="K8963" s="102">
        <f t="shared" si="838"/>
        <v>9.179088880148345E-3</v>
      </c>
      <c r="L8963" s="96">
        <f t="shared" si="839"/>
        <v>9.4699999999999993E-3</v>
      </c>
    </row>
    <row r="8964" spans="1:12" ht="13.95" customHeight="1" x14ac:dyDescent="0.3">
      <c r="A8964" s="94">
        <v>45077</v>
      </c>
      <c r="B8964" s="57" t="s">
        <v>198</v>
      </c>
      <c r="C8964" s="57" t="s">
        <v>116</v>
      </c>
      <c r="D8964" s="19" t="str">
        <f t="shared" si="834"/>
        <v>Defensives</v>
      </c>
      <c r="E8964" s="19" t="str">
        <f t="shared" si="835"/>
        <v>Defensives</v>
      </c>
      <c r="F8964" s="100">
        <v>8.8599999999999998E-3</v>
      </c>
      <c r="G8964" s="101">
        <v>12.813000000000001</v>
      </c>
      <c r="H8964" s="98">
        <v>7.7579999999999996E-2</v>
      </c>
      <c r="I8964" s="20">
        <f t="shared" si="836"/>
        <v>1</v>
      </c>
      <c r="J8964" s="102">
        <f t="shared" si="837"/>
        <v>6.9148521033325519E-4</v>
      </c>
      <c r="K8964" s="102">
        <f t="shared" si="838"/>
        <v>8.9131890994232441E-3</v>
      </c>
      <c r="L8964" s="96">
        <f t="shared" si="839"/>
        <v>8.8599999999999998E-3</v>
      </c>
    </row>
    <row r="8965" spans="1:12" ht="13.95" customHeight="1" x14ac:dyDescent="0.3">
      <c r="A8965" s="94">
        <v>45107</v>
      </c>
      <c r="B8965" s="57" t="s">
        <v>198</v>
      </c>
      <c r="C8965" s="57" t="s">
        <v>116</v>
      </c>
      <c r="D8965" s="19" t="str">
        <f t="shared" ref="D8965:D9028" si="840">VLOOKUP(C8965,GicsMap,2,FALSE)</f>
        <v>Defensives</v>
      </c>
      <c r="E8965" s="19" t="str">
        <f t="shared" ref="E8965:E9028" si="841">IF(D8965="Cyclicals",IF(COUNTIF(GlobalList,B8965)&gt;0,"WEG &amp; Embraer","Cyclicals ex-WEG &amp; Embraer"),D8965)</f>
        <v>Defensives</v>
      </c>
      <c r="F8965" s="100">
        <v>8.9099999999999995E-3</v>
      </c>
      <c r="G8965" s="101">
        <v>13.471</v>
      </c>
      <c r="H8965" s="98">
        <v>7.9170000000000004E-2</v>
      </c>
      <c r="I8965" s="20">
        <f t="shared" ref="I8965:I9028" si="842">IF(AND(ISNUMBER(G8965),ISNUMBER(H8965),G8965&gt;=PEmin,G8965&lt;=PEmax,H8965&gt;=ROEmin,H8965&lt;=ROEmax),1,0)</f>
        <v>1</v>
      </c>
      <c r="J8965" s="102">
        <f t="shared" ref="J8965:J9028" si="843">IF(I8965=1,F8965/G8965,0)</f>
        <v>6.6142082993096273E-4</v>
      </c>
      <c r="K8965" s="102">
        <f t="shared" ref="K8965:K9028" si="844">IF(I8965=1,J8965/H8965,0)</f>
        <v>8.3544376649104801E-3</v>
      </c>
      <c r="L8965" s="96">
        <f t="shared" ref="L8965:L9028" si="845">I8965*F8965</f>
        <v>8.9099999999999995E-3</v>
      </c>
    </row>
    <row r="8966" spans="1:12" ht="13.95" customHeight="1" x14ac:dyDescent="0.3">
      <c r="A8966" s="94">
        <v>45138</v>
      </c>
      <c r="B8966" s="57" t="s">
        <v>198</v>
      </c>
      <c r="C8966" s="57" t="s">
        <v>116</v>
      </c>
      <c r="D8966" s="19" t="str">
        <f t="shared" si="840"/>
        <v>Defensives</v>
      </c>
      <c r="E8966" s="19" t="str">
        <f t="shared" si="841"/>
        <v>Defensives</v>
      </c>
      <c r="F8966" s="100">
        <v>8.3400000000000002E-3</v>
      </c>
      <c r="G8966" s="101">
        <v>12.906000000000001</v>
      </c>
      <c r="H8966" s="98">
        <v>7.8100000000000003E-2</v>
      </c>
      <c r="I8966" s="20">
        <f t="shared" si="842"/>
        <v>1</v>
      </c>
      <c r="J8966" s="102">
        <f t="shared" si="843"/>
        <v>6.4621106462110648E-4</v>
      </c>
      <c r="K8966" s="102">
        <f t="shared" si="844"/>
        <v>8.2741493549437443E-3</v>
      </c>
      <c r="L8966" s="96">
        <f t="shared" si="845"/>
        <v>8.3400000000000002E-3</v>
      </c>
    </row>
    <row r="8967" spans="1:12" ht="13.95" customHeight="1" x14ac:dyDescent="0.3">
      <c r="A8967" s="94">
        <v>45169</v>
      </c>
      <c r="B8967" s="57" t="s">
        <v>198</v>
      </c>
      <c r="C8967" s="57" t="s">
        <v>116</v>
      </c>
      <c r="D8967" s="19" t="str">
        <f t="shared" si="840"/>
        <v>Defensives</v>
      </c>
      <c r="E8967" s="19" t="str">
        <f t="shared" si="841"/>
        <v>Defensives</v>
      </c>
      <c r="F8967" s="100">
        <v>8.7299999999999999E-3</v>
      </c>
      <c r="G8967" s="101">
        <v>12.286</v>
      </c>
      <c r="H8967" s="98">
        <v>8.1089999999999995E-2</v>
      </c>
      <c r="I8967" s="20">
        <f t="shared" si="842"/>
        <v>1</v>
      </c>
      <c r="J8967" s="102">
        <f t="shared" si="843"/>
        <v>7.1056487058440503E-4</v>
      </c>
      <c r="K8967" s="102">
        <f t="shared" si="844"/>
        <v>8.7626695102282041E-3</v>
      </c>
      <c r="L8967" s="96">
        <f t="shared" si="845"/>
        <v>8.7299999999999999E-3</v>
      </c>
    </row>
    <row r="8968" spans="1:12" ht="13.95" customHeight="1" x14ac:dyDescent="0.3">
      <c r="A8968" s="94">
        <v>45199</v>
      </c>
      <c r="B8968" s="57" t="s">
        <v>198</v>
      </c>
      <c r="C8968" s="57" t="s">
        <v>116</v>
      </c>
      <c r="D8968" s="19" t="str">
        <f t="shared" si="840"/>
        <v>Defensives</v>
      </c>
      <c r="E8968" s="19" t="str">
        <f t="shared" si="841"/>
        <v>Defensives</v>
      </c>
      <c r="F8968" s="100">
        <v>8.9600000000000009E-3</v>
      </c>
      <c r="G8968" s="101">
        <v>12.438000000000001</v>
      </c>
      <c r="H8968" s="98">
        <v>8.2729999999999998E-2</v>
      </c>
      <c r="I8968" s="20">
        <f t="shared" si="842"/>
        <v>1</v>
      </c>
      <c r="J8968" s="102">
        <f t="shared" si="843"/>
        <v>7.2037305032963505E-4</v>
      </c>
      <c r="K8968" s="102">
        <f t="shared" si="844"/>
        <v>8.7075190418183859E-3</v>
      </c>
      <c r="L8968" s="96">
        <f t="shared" si="845"/>
        <v>8.9600000000000009E-3</v>
      </c>
    </row>
    <row r="8969" spans="1:12" ht="13.95" customHeight="1" x14ac:dyDescent="0.3">
      <c r="A8969" s="94">
        <v>45230</v>
      </c>
      <c r="B8969" s="57" t="s">
        <v>198</v>
      </c>
      <c r="C8969" s="57" t="s">
        <v>116</v>
      </c>
      <c r="D8969" s="19" t="str">
        <f t="shared" si="840"/>
        <v>Defensives</v>
      </c>
      <c r="E8969" s="19" t="str">
        <f t="shared" si="841"/>
        <v>Defensives</v>
      </c>
      <c r="F8969" s="100">
        <v>9.6799999999999994E-3</v>
      </c>
      <c r="G8969" s="101">
        <v>12.840999999999999</v>
      </c>
      <c r="H8969" s="98">
        <v>8.3900000000000002E-2</v>
      </c>
      <c r="I8969" s="20">
        <f t="shared" si="842"/>
        <v>1</v>
      </c>
      <c r="J8969" s="102">
        <f t="shared" si="843"/>
        <v>7.5383537107701895E-4</v>
      </c>
      <c r="K8969" s="102">
        <f t="shared" si="844"/>
        <v>8.9849269496664955E-3</v>
      </c>
      <c r="L8969" s="96">
        <f t="shared" si="845"/>
        <v>9.6799999999999994E-3</v>
      </c>
    </row>
    <row r="8970" spans="1:12" ht="13.95" customHeight="1" x14ac:dyDescent="0.3">
      <c r="A8970" s="94">
        <v>45260</v>
      </c>
      <c r="B8970" s="57" t="s">
        <v>198</v>
      </c>
      <c r="C8970" s="57" t="s">
        <v>116</v>
      </c>
      <c r="D8970" s="19" t="str">
        <f t="shared" si="840"/>
        <v>Defensives</v>
      </c>
      <c r="E8970" s="19" t="str">
        <f t="shared" si="841"/>
        <v>Defensives</v>
      </c>
      <c r="F8970" s="100">
        <v>1.014E-2</v>
      </c>
      <c r="G8970" s="101">
        <v>14.816000000000001</v>
      </c>
      <c r="H8970" s="98">
        <v>8.5690000000000002E-2</v>
      </c>
      <c r="I8970" s="20">
        <f t="shared" si="842"/>
        <v>1</v>
      </c>
      <c r="J8970" s="102">
        <f t="shared" si="843"/>
        <v>6.8439524838012958E-4</v>
      </c>
      <c r="K8970" s="102">
        <f t="shared" si="844"/>
        <v>7.9868741787855E-3</v>
      </c>
      <c r="L8970" s="96">
        <f t="shared" si="845"/>
        <v>1.014E-2</v>
      </c>
    </row>
    <row r="8971" spans="1:12" ht="13.95" customHeight="1" x14ac:dyDescent="0.3">
      <c r="A8971" s="94">
        <v>45291</v>
      </c>
      <c r="B8971" s="57" t="s">
        <v>198</v>
      </c>
      <c r="C8971" s="57" t="s">
        <v>116</v>
      </c>
      <c r="D8971" s="19" t="str">
        <f t="shared" si="840"/>
        <v>Defensives</v>
      </c>
      <c r="E8971" s="19" t="str">
        <f t="shared" si="841"/>
        <v>Defensives</v>
      </c>
      <c r="F8971" s="100">
        <v>9.8799999999999999E-3</v>
      </c>
      <c r="G8971" s="101">
        <v>15.098000000000001</v>
      </c>
      <c r="H8971" s="98">
        <v>8.4440000000000015E-2</v>
      </c>
      <c r="I8971" s="20">
        <f t="shared" si="842"/>
        <v>1</v>
      </c>
      <c r="J8971" s="102">
        <f t="shared" si="843"/>
        <v>6.5439131010729893E-4</v>
      </c>
      <c r="K8971" s="102">
        <f t="shared" si="844"/>
        <v>7.7497786606738374E-3</v>
      </c>
      <c r="L8971" s="96">
        <f t="shared" si="845"/>
        <v>9.8799999999999999E-3</v>
      </c>
    </row>
    <row r="8972" spans="1:12" ht="13.95" customHeight="1" x14ac:dyDescent="0.3">
      <c r="A8972" s="94">
        <v>45322</v>
      </c>
      <c r="B8972" s="57" t="s">
        <v>198</v>
      </c>
      <c r="C8972" s="57" t="s">
        <v>116</v>
      </c>
      <c r="D8972" s="19" t="str">
        <f t="shared" si="840"/>
        <v>Defensives</v>
      </c>
      <c r="E8972" s="19" t="str">
        <f t="shared" si="841"/>
        <v>Defensives</v>
      </c>
      <c r="F8972" s="100">
        <v>9.9799999999999993E-3</v>
      </c>
      <c r="G8972" s="101">
        <v>14.214</v>
      </c>
      <c r="H8972" s="98">
        <v>8.6620000000000003E-2</v>
      </c>
      <c r="I8972" s="20">
        <f t="shared" si="842"/>
        <v>1</v>
      </c>
      <c r="J8972" s="102">
        <f t="shared" si="843"/>
        <v>7.0212466582242848E-4</v>
      </c>
      <c r="K8972" s="102">
        <f t="shared" si="844"/>
        <v>8.1058031150130286E-3</v>
      </c>
      <c r="L8972" s="96">
        <f t="shared" si="845"/>
        <v>9.9799999999999993E-3</v>
      </c>
    </row>
    <row r="8973" spans="1:12" ht="13.95" customHeight="1" x14ac:dyDescent="0.3">
      <c r="A8973" s="94">
        <v>45351</v>
      </c>
      <c r="B8973" s="57" t="s">
        <v>198</v>
      </c>
      <c r="C8973" s="57" t="s">
        <v>116</v>
      </c>
      <c r="D8973" s="19" t="str">
        <f t="shared" si="840"/>
        <v>Defensives</v>
      </c>
      <c r="E8973" s="19" t="str">
        <f t="shared" si="841"/>
        <v>Defensives</v>
      </c>
      <c r="F8973" s="100">
        <v>1.052E-2</v>
      </c>
      <c r="G8973" s="101">
        <v>14.93</v>
      </c>
      <c r="H8973" s="98">
        <v>8.6029999999999995E-2</v>
      </c>
      <c r="I8973" s="20">
        <f t="shared" si="842"/>
        <v>1</v>
      </c>
      <c r="J8973" s="102">
        <f t="shared" si="843"/>
        <v>7.0462156731413263E-4</v>
      </c>
      <c r="K8973" s="102">
        <f t="shared" si="844"/>
        <v>8.1904169163563023E-3</v>
      </c>
      <c r="L8973" s="96">
        <f t="shared" si="845"/>
        <v>1.052E-2</v>
      </c>
    </row>
    <row r="8974" spans="1:12" ht="13.95" customHeight="1" x14ac:dyDescent="0.3">
      <c r="A8974" s="94">
        <v>45382</v>
      </c>
      <c r="B8974" s="57" t="s">
        <v>198</v>
      </c>
      <c r="C8974" s="57" t="s">
        <v>116</v>
      </c>
      <c r="D8974" s="19" t="str">
        <f t="shared" si="840"/>
        <v>Defensives</v>
      </c>
      <c r="E8974" s="19" t="str">
        <f t="shared" si="841"/>
        <v>Defensives</v>
      </c>
      <c r="F8974" s="100">
        <v>9.8799999999999999E-3</v>
      </c>
      <c r="G8974" s="101">
        <v>13.785</v>
      </c>
      <c r="H8974" s="98">
        <v>8.5510000000000003E-2</v>
      </c>
      <c r="I8974" s="20">
        <f t="shared" si="842"/>
        <v>1</v>
      </c>
      <c r="J8974" s="102">
        <f t="shared" si="843"/>
        <v>7.1672107363075809E-4</v>
      </c>
      <c r="K8974" s="102">
        <f t="shared" si="844"/>
        <v>8.3817222971670925E-3</v>
      </c>
      <c r="L8974" s="96">
        <f t="shared" si="845"/>
        <v>9.8799999999999999E-3</v>
      </c>
    </row>
    <row r="8975" spans="1:12" ht="13.95" customHeight="1" x14ac:dyDescent="0.3">
      <c r="A8975" s="94">
        <v>45412</v>
      </c>
      <c r="B8975" s="57" t="s">
        <v>198</v>
      </c>
      <c r="C8975" s="57" t="s">
        <v>116</v>
      </c>
      <c r="D8975" s="19" t="str">
        <f t="shared" si="840"/>
        <v>Defensives</v>
      </c>
      <c r="E8975" s="19" t="str">
        <f t="shared" si="841"/>
        <v>Defensives</v>
      </c>
      <c r="F8975" s="100">
        <v>9.4999999999999998E-3</v>
      </c>
      <c r="G8975" s="101">
        <v>12.746</v>
      </c>
      <c r="H8975" s="98">
        <v>8.6549999999999988E-2</v>
      </c>
      <c r="I8975" s="20">
        <f t="shared" si="842"/>
        <v>1</v>
      </c>
      <c r="J8975" s="102">
        <f t="shared" si="843"/>
        <v>7.4533186882159107E-4</v>
      </c>
      <c r="K8975" s="102">
        <f t="shared" si="844"/>
        <v>8.6115756074129548E-3</v>
      </c>
      <c r="L8975" s="96">
        <f t="shared" si="845"/>
        <v>9.4999999999999998E-3</v>
      </c>
    </row>
    <row r="8976" spans="1:12" ht="13.95" customHeight="1" x14ac:dyDescent="0.3">
      <c r="A8976" s="94">
        <v>45443</v>
      </c>
      <c r="B8976" s="57" t="s">
        <v>198</v>
      </c>
      <c r="C8976" s="57" t="s">
        <v>116</v>
      </c>
      <c r="D8976" s="19" t="str">
        <f t="shared" si="840"/>
        <v>Defensives</v>
      </c>
      <c r="E8976" s="19" t="str">
        <f t="shared" si="841"/>
        <v>Defensives</v>
      </c>
      <c r="F8976" s="100">
        <v>8.7399999999999995E-3</v>
      </c>
      <c r="G8976" s="101">
        <v>11.792999999999999</v>
      </c>
      <c r="H8976" s="98">
        <v>8.7410000000000002E-2</v>
      </c>
      <c r="I8976" s="20">
        <f t="shared" si="842"/>
        <v>1</v>
      </c>
      <c r="J8976" s="102">
        <f t="shared" si="843"/>
        <v>7.4111761214279653E-4</v>
      </c>
      <c r="K8976" s="102">
        <f t="shared" si="844"/>
        <v>8.4786364505525288E-3</v>
      </c>
      <c r="L8976" s="96">
        <f t="shared" si="845"/>
        <v>8.7399999999999995E-3</v>
      </c>
    </row>
    <row r="8977" spans="1:12" ht="13.95" customHeight="1" x14ac:dyDescent="0.3">
      <c r="A8977" s="94">
        <v>45473</v>
      </c>
      <c r="B8977" s="57" t="s">
        <v>198</v>
      </c>
      <c r="C8977" s="57" t="s">
        <v>116</v>
      </c>
      <c r="D8977" s="19" t="str">
        <f t="shared" si="840"/>
        <v>Defensives</v>
      </c>
      <c r="E8977" s="19" t="str">
        <f t="shared" si="841"/>
        <v>Defensives</v>
      </c>
      <c r="F8977" s="100">
        <v>9.0900000000000009E-3</v>
      </c>
      <c r="G8977" s="101">
        <v>12.202999999999999</v>
      </c>
      <c r="H8977" s="98">
        <v>8.7400000000000005E-2</v>
      </c>
      <c r="I8977" s="20">
        <f t="shared" si="842"/>
        <v>1</v>
      </c>
      <c r="J8977" s="102">
        <f t="shared" si="843"/>
        <v>7.4489879537818575E-4</v>
      </c>
      <c r="K8977" s="102">
        <f t="shared" si="844"/>
        <v>8.5228695123362209E-3</v>
      </c>
      <c r="L8977" s="96">
        <f t="shared" si="845"/>
        <v>9.0900000000000009E-3</v>
      </c>
    </row>
    <row r="8978" spans="1:12" ht="13.95" customHeight="1" x14ac:dyDescent="0.3">
      <c r="A8978" s="94">
        <v>45504</v>
      </c>
      <c r="B8978" s="57" t="s">
        <v>198</v>
      </c>
      <c r="C8978" s="57" t="s">
        <v>116</v>
      </c>
      <c r="D8978" s="19" t="str">
        <f t="shared" si="840"/>
        <v>Defensives</v>
      </c>
      <c r="E8978" s="19" t="str">
        <f t="shared" si="841"/>
        <v>Defensives</v>
      </c>
      <c r="F8978" s="100">
        <v>9.3699999999999999E-3</v>
      </c>
      <c r="G8978" s="101">
        <v>12.867000000000001</v>
      </c>
      <c r="H8978" s="98">
        <v>8.9200000000000002E-2</v>
      </c>
      <c r="I8978" s="20">
        <f t="shared" si="842"/>
        <v>1</v>
      </c>
      <c r="J8978" s="102">
        <f t="shared" si="843"/>
        <v>7.2821947617937349E-4</v>
      </c>
      <c r="K8978" s="102">
        <f t="shared" si="844"/>
        <v>8.163895472862932E-3</v>
      </c>
      <c r="L8978" s="96">
        <f t="shared" si="845"/>
        <v>9.3699999999999999E-3</v>
      </c>
    </row>
    <row r="8979" spans="1:12" ht="13.95" customHeight="1" x14ac:dyDescent="0.3">
      <c r="A8979" s="94">
        <v>45535</v>
      </c>
      <c r="B8979" s="57" t="s">
        <v>198</v>
      </c>
      <c r="C8979" s="57" t="s">
        <v>116</v>
      </c>
      <c r="D8979" s="19" t="str">
        <f t="shared" si="840"/>
        <v>Defensives</v>
      </c>
      <c r="E8979" s="19" t="str">
        <f t="shared" si="841"/>
        <v>Defensives</v>
      </c>
      <c r="F8979" s="100">
        <v>9.3999999999999986E-3</v>
      </c>
      <c r="G8979" s="101">
        <v>13.355</v>
      </c>
      <c r="H8979" s="98">
        <v>8.9069999999999996E-2</v>
      </c>
      <c r="I8979" s="20">
        <f t="shared" si="842"/>
        <v>1</v>
      </c>
      <c r="J8979" s="102">
        <f t="shared" si="843"/>
        <v>7.0385623362036675E-4</v>
      </c>
      <c r="K8979" s="102">
        <f t="shared" si="844"/>
        <v>7.9022817292058699E-3</v>
      </c>
      <c r="L8979" s="96">
        <f t="shared" si="845"/>
        <v>9.3999999999999986E-3</v>
      </c>
    </row>
    <row r="8980" spans="1:12" ht="13.95" customHeight="1" x14ac:dyDescent="0.3">
      <c r="A8980" s="94">
        <v>45565</v>
      </c>
      <c r="B8980" s="57" t="s">
        <v>198</v>
      </c>
      <c r="C8980" s="57" t="s">
        <v>116</v>
      </c>
      <c r="D8980" s="19" t="str">
        <f t="shared" si="840"/>
        <v>Defensives</v>
      </c>
      <c r="E8980" s="19" t="str">
        <f t="shared" si="841"/>
        <v>Defensives</v>
      </c>
      <c r="F8980" s="100">
        <v>1.047E-2</v>
      </c>
      <c r="G8980" s="101">
        <v>13.968999999999999</v>
      </c>
      <c r="H8980" s="98">
        <v>9.1469999999999996E-2</v>
      </c>
      <c r="I8980" s="20">
        <f t="shared" si="842"/>
        <v>1</v>
      </c>
      <c r="J8980" s="102">
        <f t="shared" si="843"/>
        <v>7.4951678717159428E-4</v>
      </c>
      <c r="K8980" s="102">
        <f t="shared" si="844"/>
        <v>8.1941268959395894E-3</v>
      </c>
      <c r="L8980" s="96">
        <f t="shared" si="845"/>
        <v>1.047E-2</v>
      </c>
    </row>
    <row r="8981" spans="1:12" ht="13.95" customHeight="1" x14ac:dyDescent="0.3">
      <c r="A8981" s="94">
        <v>45596</v>
      </c>
      <c r="B8981" s="57" t="s">
        <v>198</v>
      </c>
      <c r="C8981" s="57" t="s">
        <v>116</v>
      </c>
      <c r="D8981" s="19" t="str">
        <f t="shared" si="840"/>
        <v>Defensives</v>
      </c>
      <c r="E8981" s="19" t="str">
        <f t="shared" si="841"/>
        <v>Defensives</v>
      </c>
      <c r="F8981" s="100">
        <v>1.0030000000000001E-2</v>
      </c>
      <c r="G8981" s="101">
        <v>12.977</v>
      </c>
      <c r="H8981" s="98">
        <v>9.2530000000000001E-2</v>
      </c>
      <c r="I8981" s="20">
        <f t="shared" si="842"/>
        <v>1</v>
      </c>
      <c r="J8981" s="102">
        <f t="shared" si="843"/>
        <v>7.7290591045696237E-4</v>
      </c>
      <c r="K8981" s="102">
        <f t="shared" si="844"/>
        <v>8.3530304815407144E-3</v>
      </c>
      <c r="L8981" s="96">
        <f t="shared" si="845"/>
        <v>1.0030000000000001E-2</v>
      </c>
    </row>
    <row r="8982" spans="1:12" ht="13.95" customHeight="1" x14ac:dyDescent="0.3">
      <c r="A8982" s="94">
        <v>45626</v>
      </c>
      <c r="B8982" s="57" t="s">
        <v>198</v>
      </c>
      <c r="C8982" s="57" t="s">
        <v>116</v>
      </c>
      <c r="D8982" s="19" t="str">
        <f t="shared" si="840"/>
        <v>Defensives</v>
      </c>
      <c r="E8982" s="19" t="str">
        <f t="shared" si="841"/>
        <v>Defensives</v>
      </c>
      <c r="F8982" s="100">
        <v>9.7699999999999992E-3</v>
      </c>
      <c r="G8982" s="101">
        <v>12.114000000000001</v>
      </c>
      <c r="H8982" s="98">
        <v>9.1990000000000002E-2</v>
      </c>
      <c r="I8982" s="20">
        <f t="shared" si="842"/>
        <v>1</v>
      </c>
      <c r="J8982" s="102">
        <f t="shared" si="843"/>
        <v>8.0650487039788667E-4</v>
      </c>
      <c r="K8982" s="102">
        <f t="shared" si="844"/>
        <v>8.7673102554395761E-3</v>
      </c>
      <c r="L8982" s="96">
        <f t="shared" si="845"/>
        <v>9.7699999999999992E-3</v>
      </c>
    </row>
    <row r="8983" spans="1:12" ht="13.95" customHeight="1" x14ac:dyDescent="0.3">
      <c r="A8983" s="94">
        <v>45657</v>
      </c>
      <c r="B8983" s="57" t="s">
        <v>198</v>
      </c>
      <c r="C8983" s="57" t="s">
        <v>116</v>
      </c>
      <c r="D8983" s="19" t="str">
        <f t="shared" si="840"/>
        <v>Defensives</v>
      </c>
      <c r="E8983" s="19" t="str">
        <f t="shared" si="841"/>
        <v>Defensives</v>
      </c>
      <c r="F8983" s="100">
        <v>9.8099999999999993E-3</v>
      </c>
      <c r="G8983" s="101">
        <v>11.381</v>
      </c>
      <c r="H8983" s="98">
        <v>9.3030000000000002E-2</v>
      </c>
      <c r="I8983" s="20">
        <f t="shared" si="842"/>
        <v>1</v>
      </c>
      <c r="J8983" s="102">
        <f t="shared" si="843"/>
        <v>8.6196292065723564E-4</v>
      </c>
      <c r="K8983" s="102">
        <f t="shared" si="844"/>
        <v>9.2654296534154107E-3</v>
      </c>
      <c r="L8983" s="96">
        <f t="shared" si="845"/>
        <v>9.8099999999999993E-3</v>
      </c>
    </row>
    <row r="8984" spans="1:12" ht="13.95" customHeight="1" x14ac:dyDescent="0.3">
      <c r="A8984" s="94">
        <v>45688</v>
      </c>
      <c r="B8984" s="57" t="s">
        <v>198</v>
      </c>
      <c r="C8984" s="57" t="s">
        <v>116</v>
      </c>
      <c r="D8984" s="19" t="str">
        <f t="shared" si="840"/>
        <v>Defensives</v>
      </c>
      <c r="E8984" s="19" t="str">
        <f t="shared" si="841"/>
        <v>Defensives</v>
      </c>
      <c r="F8984" s="100">
        <v>9.6600000000000002E-3</v>
      </c>
      <c r="G8984" s="101">
        <v>12.417</v>
      </c>
      <c r="H8984" s="98">
        <v>9.4070000000000001E-2</v>
      </c>
      <c r="I8984" s="20">
        <f t="shared" si="842"/>
        <v>1</v>
      </c>
      <c r="J8984" s="102">
        <f t="shared" si="843"/>
        <v>7.7796569219618268E-4</v>
      </c>
      <c r="K8984" s="102">
        <f t="shared" si="844"/>
        <v>8.270072203637532E-3</v>
      </c>
      <c r="L8984" s="96">
        <f t="shared" si="845"/>
        <v>9.6600000000000002E-3</v>
      </c>
    </row>
    <row r="8985" spans="1:12" ht="13.95" customHeight="1" x14ac:dyDescent="0.3">
      <c r="A8985" s="94">
        <v>45716</v>
      </c>
      <c r="B8985" s="57" t="s">
        <v>198</v>
      </c>
      <c r="C8985" s="57" t="s">
        <v>116</v>
      </c>
      <c r="D8985" s="19" t="str">
        <f t="shared" si="840"/>
        <v>Defensives</v>
      </c>
      <c r="E8985" s="19" t="str">
        <f t="shared" si="841"/>
        <v>Defensives</v>
      </c>
      <c r="F8985" s="100">
        <v>9.3100000000000006E-3</v>
      </c>
      <c r="G8985" s="101">
        <v>11.512</v>
      </c>
      <c r="H8985" s="98">
        <v>9.4009999999999996E-2</v>
      </c>
      <c r="I8985" s="20">
        <f t="shared" si="842"/>
        <v>1</v>
      </c>
      <c r="J8985" s="102">
        <f t="shared" si="843"/>
        <v>8.0872133425990273E-4</v>
      </c>
      <c r="K8985" s="102">
        <f t="shared" si="844"/>
        <v>8.6025032896490036E-3</v>
      </c>
      <c r="L8985" s="96">
        <f t="shared" si="845"/>
        <v>9.3100000000000006E-3</v>
      </c>
    </row>
    <row r="8986" spans="1:12" ht="13.95" customHeight="1" x14ac:dyDescent="0.3">
      <c r="A8986" s="94">
        <v>45747</v>
      </c>
      <c r="B8986" s="57" t="s">
        <v>198</v>
      </c>
      <c r="C8986" s="57" t="s">
        <v>116</v>
      </c>
      <c r="D8986" s="19" t="str">
        <f t="shared" si="840"/>
        <v>Defensives</v>
      </c>
      <c r="E8986" s="19" t="str">
        <f t="shared" si="841"/>
        <v>Defensives</v>
      </c>
      <c r="F8986" s="100">
        <v>9.1199999999999996E-3</v>
      </c>
      <c r="G8986" s="101">
        <v>11.916</v>
      </c>
      <c r="H8986" s="98">
        <v>9.6640000000000004E-2</v>
      </c>
      <c r="I8986" s="20">
        <f t="shared" si="842"/>
        <v>1</v>
      </c>
      <c r="J8986" s="102">
        <f t="shared" si="843"/>
        <v>7.6535750251762336E-4</v>
      </c>
      <c r="K8986" s="102">
        <f t="shared" si="844"/>
        <v>7.9196761436012356E-3</v>
      </c>
      <c r="L8986" s="96">
        <f t="shared" si="845"/>
        <v>9.1199999999999996E-3</v>
      </c>
    </row>
    <row r="8987" spans="1:12" ht="13.95" customHeight="1" x14ac:dyDescent="0.3">
      <c r="A8987" s="94">
        <v>45777</v>
      </c>
      <c r="B8987" s="57" t="s">
        <v>198</v>
      </c>
      <c r="C8987" s="57" t="s">
        <v>116</v>
      </c>
      <c r="D8987" s="19" t="str">
        <f t="shared" si="840"/>
        <v>Defensives</v>
      </c>
      <c r="E8987" s="19" t="str">
        <f t="shared" si="841"/>
        <v>Defensives</v>
      </c>
      <c r="F8987" s="100">
        <v>9.8899999999999995E-3</v>
      </c>
      <c r="G8987" s="101">
        <v>11.166</v>
      </c>
      <c r="H8987" s="98">
        <v>9.5850000000000005E-2</v>
      </c>
      <c r="I8987" s="20">
        <f t="shared" si="842"/>
        <v>1</v>
      </c>
      <c r="J8987" s="102">
        <f t="shared" si="843"/>
        <v>8.8572452086691737E-4</v>
      </c>
      <c r="K8987" s="102">
        <f t="shared" si="844"/>
        <v>9.2407357419605346E-3</v>
      </c>
      <c r="L8987" s="96">
        <f t="shared" si="845"/>
        <v>9.8899999999999995E-3</v>
      </c>
    </row>
    <row r="8988" spans="1:12" ht="13.95" customHeight="1" x14ac:dyDescent="0.3">
      <c r="A8988" s="94">
        <v>45808</v>
      </c>
      <c r="B8988" s="57" t="s">
        <v>198</v>
      </c>
      <c r="C8988" s="57" t="s">
        <v>116</v>
      </c>
      <c r="D8988" s="19" t="str">
        <f t="shared" si="840"/>
        <v>Defensives</v>
      </c>
      <c r="E8988" s="19" t="str">
        <f t="shared" si="841"/>
        <v>Defensives</v>
      </c>
      <c r="F8988" s="100">
        <v>1.008E-2</v>
      </c>
      <c r="G8988" s="101">
        <v>10.438000000000001</v>
      </c>
      <c r="H8988" s="98">
        <v>9.6829999999999999E-2</v>
      </c>
      <c r="I8988" s="20">
        <f t="shared" si="842"/>
        <v>1</v>
      </c>
      <c r="J8988" s="102">
        <f t="shared" si="843"/>
        <v>9.6570224180877562E-4</v>
      </c>
      <c r="K8988" s="102">
        <f t="shared" si="844"/>
        <v>9.9731719695215909E-3</v>
      </c>
      <c r="L8988" s="96">
        <f t="shared" si="845"/>
        <v>1.008E-2</v>
      </c>
    </row>
    <row r="8989" spans="1:12" ht="13.95" customHeight="1" x14ac:dyDescent="0.3">
      <c r="A8989" s="94">
        <v>45838</v>
      </c>
      <c r="B8989" s="57" t="s">
        <v>198</v>
      </c>
      <c r="C8989" s="57" t="s">
        <v>116</v>
      </c>
      <c r="D8989" s="19" t="str">
        <f t="shared" si="840"/>
        <v>Defensives</v>
      </c>
      <c r="E8989" s="19" t="str">
        <f t="shared" si="841"/>
        <v>Defensives</v>
      </c>
      <c r="F8989" s="100">
        <v>1.102E-2</v>
      </c>
      <c r="G8989" s="101">
        <v>12.131</v>
      </c>
      <c r="H8989" s="98">
        <v>0.10281</v>
      </c>
      <c r="I8989" s="20">
        <f t="shared" si="842"/>
        <v>1</v>
      </c>
      <c r="J8989" s="102">
        <f t="shared" si="843"/>
        <v>9.0841645371362624E-4</v>
      </c>
      <c r="K8989" s="102">
        <f t="shared" si="844"/>
        <v>8.8358764100148462E-3</v>
      </c>
      <c r="L8989" s="96">
        <f t="shared" si="845"/>
        <v>1.102E-2</v>
      </c>
    </row>
    <row r="8990" spans="1:12" ht="13.95" customHeight="1" x14ac:dyDescent="0.3">
      <c r="A8990" s="94">
        <v>45869</v>
      </c>
      <c r="B8990" s="57" t="s">
        <v>198</v>
      </c>
      <c r="C8990" s="57" t="s">
        <v>116</v>
      </c>
      <c r="D8990" s="19" t="str">
        <f t="shared" si="840"/>
        <v>Defensives</v>
      </c>
      <c r="E8990" s="19" t="str">
        <f t="shared" si="841"/>
        <v>Defensives</v>
      </c>
      <c r="F8990" s="100">
        <v>1.172E-2</v>
      </c>
      <c r="G8990" s="101">
        <v>12.532999999999999</v>
      </c>
      <c r="H8990" s="98">
        <v>0.10642</v>
      </c>
      <c r="I8990" s="20">
        <f t="shared" si="842"/>
        <v>1</v>
      </c>
      <c r="J8990" s="102">
        <f t="shared" si="843"/>
        <v>9.3513125349078431E-4</v>
      </c>
      <c r="K8990" s="102">
        <f t="shared" si="844"/>
        <v>8.7871758456190968E-3</v>
      </c>
      <c r="L8990" s="96">
        <f t="shared" si="845"/>
        <v>1.172E-2</v>
      </c>
    </row>
    <row r="8991" spans="1:12" ht="13.95" customHeight="1" x14ac:dyDescent="0.3">
      <c r="A8991" s="94">
        <v>45900</v>
      </c>
      <c r="B8991" s="57" t="s">
        <v>198</v>
      </c>
      <c r="C8991" s="57" t="s">
        <v>116</v>
      </c>
      <c r="D8991" s="19" t="str">
        <f t="shared" si="840"/>
        <v>Defensives</v>
      </c>
      <c r="E8991" s="19" t="str">
        <f t="shared" si="841"/>
        <v>Defensives</v>
      </c>
      <c r="F8991" s="100">
        <v>1.17E-2</v>
      </c>
      <c r="G8991" s="101">
        <v>13.105</v>
      </c>
      <c r="H8991" s="98">
        <v>0.10868</v>
      </c>
      <c r="I8991" s="20">
        <f t="shared" si="842"/>
        <v>1</v>
      </c>
      <c r="J8991" s="102">
        <f t="shared" si="843"/>
        <v>8.9278901182754671E-4</v>
      </c>
      <c r="K8991" s="102">
        <f t="shared" si="844"/>
        <v>8.21484184603926E-3</v>
      </c>
      <c r="L8991" s="96">
        <f t="shared" si="845"/>
        <v>1.17E-2</v>
      </c>
    </row>
    <row r="8992" spans="1:12" ht="13.95" customHeight="1" x14ac:dyDescent="0.3">
      <c r="A8992" s="94">
        <v>45930</v>
      </c>
      <c r="B8992" s="57" t="s">
        <v>198</v>
      </c>
      <c r="C8992" s="57" t="s">
        <v>116</v>
      </c>
      <c r="D8992" s="19" t="str">
        <f t="shared" si="840"/>
        <v>Defensives</v>
      </c>
      <c r="E8992" s="19" t="str">
        <f t="shared" si="841"/>
        <v>Defensives</v>
      </c>
      <c r="F8992" s="100">
        <v>1.145E-2</v>
      </c>
      <c r="G8992" s="101">
        <v>13.208</v>
      </c>
      <c r="H8992" s="98">
        <v>0.10915</v>
      </c>
      <c r="I8992" s="20">
        <f t="shared" si="842"/>
        <v>1</v>
      </c>
      <c r="J8992" s="102">
        <f t="shared" si="843"/>
        <v>8.6689884918231372E-4</v>
      </c>
      <c r="K8992" s="102">
        <f t="shared" si="844"/>
        <v>7.9422707208640746E-3</v>
      </c>
      <c r="L8992" s="96">
        <f t="shared" si="845"/>
        <v>1.145E-2</v>
      </c>
    </row>
    <row r="8993" spans="1:12" ht="13.95" customHeight="1" x14ac:dyDescent="0.3">
      <c r="A8993" s="94">
        <v>45961</v>
      </c>
      <c r="B8993" s="57" t="s">
        <v>198</v>
      </c>
      <c r="C8993" s="57" t="s">
        <v>116</v>
      </c>
      <c r="D8993" s="19" t="str">
        <f t="shared" si="840"/>
        <v>Defensives</v>
      </c>
      <c r="E8993" s="19" t="str">
        <f t="shared" si="841"/>
        <v>Defensives</v>
      </c>
      <c r="F8993" s="100">
        <v>1.0529999999999999E-2</v>
      </c>
      <c r="G8993" s="101">
        <v>12.145</v>
      </c>
      <c r="H8993" s="98">
        <v>0.11241</v>
      </c>
      <c r="I8993" s="20">
        <f t="shared" si="842"/>
        <v>1</v>
      </c>
      <c r="J8993" s="102">
        <f t="shared" si="843"/>
        <v>8.670234664470976E-4</v>
      </c>
      <c r="K8993" s="102">
        <f t="shared" si="844"/>
        <v>7.7130456938626244E-3</v>
      </c>
      <c r="L8993" s="96">
        <f t="shared" si="845"/>
        <v>1.0529999999999999E-2</v>
      </c>
    </row>
    <row r="8994" spans="1:12" ht="13.95" customHeight="1" x14ac:dyDescent="0.3">
      <c r="A8994" s="94">
        <v>45991</v>
      </c>
      <c r="B8994" s="57" t="s">
        <v>198</v>
      </c>
      <c r="C8994" s="57" t="s">
        <v>116</v>
      </c>
      <c r="D8994" s="19" t="str">
        <f t="shared" si="840"/>
        <v>Defensives</v>
      </c>
      <c r="E8994" s="19" t="str">
        <f t="shared" si="841"/>
        <v>Defensives</v>
      </c>
      <c r="F8994" s="100">
        <v>1.093E-2</v>
      </c>
      <c r="G8994" s="101">
        <v>13.779</v>
      </c>
      <c r="H8994" s="98">
        <v>0.1178</v>
      </c>
      <c r="I8994" s="20">
        <f t="shared" si="842"/>
        <v>1</v>
      </c>
      <c r="J8994" s="102">
        <f t="shared" si="843"/>
        <v>7.9323608389578345E-4</v>
      </c>
      <c r="K8994" s="102">
        <f t="shared" si="844"/>
        <v>6.7337528344294005E-3</v>
      </c>
      <c r="L8994" s="96">
        <f t="shared" si="845"/>
        <v>1.093E-2</v>
      </c>
    </row>
    <row r="8995" spans="1:12" ht="13.95" customHeight="1" x14ac:dyDescent="0.3">
      <c r="A8995" s="94">
        <v>46022</v>
      </c>
      <c r="B8995" s="57" t="s">
        <v>198</v>
      </c>
      <c r="C8995" s="57" t="s">
        <v>116</v>
      </c>
      <c r="D8995" s="19" t="str">
        <f t="shared" si="840"/>
        <v>Defensives</v>
      </c>
      <c r="E8995" s="19" t="str">
        <f t="shared" si="841"/>
        <v>Defensives</v>
      </c>
      <c r="F8995" s="100">
        <v>1.0359999999999999E-2</v>
      </c>
      <c r="G8995" s="101">
        <v>12.901999999999999</v>
      </c>
      <c r="H8995" s="98">
        <v>0.11673</v>
      </c>
      <c r="I8995" s="20">
        <f t="shared" si="842"/>
        <v>1</v>
      </c>
      <c r="J8995" s="102">
        <f t="shared" si="843"/>
        <v>8.0297628274686092E-4</v>
      </c>
      <c r="K8995" s="102">
        <f t="shared" si="844"/>
        <v>6.8789195814860015E-3</v>
      </c>
      <c r="L8995" s="96">
        <f t="shared" si="845"/>
        <v>1.0359999999999999E-2</v>
      </c>
    </row>
    <row r="8996" spans="1:12" ht="13.95" customHeight="1" x14ac:dyDescent="0.3">
      <c r="A8996" s="94">
        <v>46053</v>
      </c>
      <c r="B8996" s="57" t="s">
        <v>198</v>
      </c>
      <c r="C8996" s="57" t="s">
        <v>116</v>
      </c>
      <c r="D8996" s="19" t="str">
        <f t="shared" si="840"/>
        <v>Defensives</v>
      </c>
      <c r="E8996" s="19" t="str">
        <f t="shared" si="841"/>
        <v>Defensives</v>
      </c>
      <c r="F8996" s="100">
        <v>1.0449999999999999E-2</v>
      </c>
      <c r="G8996" s="101">
        <v>14.082000000000001</v>
      </c>
      <c r="H8996" s="98">
        <v>0.11895</v>
      </c>
      <c r="I8996" s="20">
        <f t="shared" si="842"/>
        <v>1</v>
      </c>
      <c r="J8996" s="102">
        <f t="shared" si="843"/>
        <v>7.4208209061212883E-4</v>
      </c>
      <c r="K8996" s="102">
        <f t="shared" si="844"/>
        <v>6.2386052174201664E-3</v>
      </c>
      <c r="L8996" s="96">
        <f t="shared" si="845"/>
        <v>1.0449999999999999E-2</v>
      </c>
    </row>
    <row r="8997" spans="1:12" ht="13.95" customHeight="1" x14ac:dyDescent="0.3">
      <c r="A8997" s="94">
        <v>46081</v>
      </c>
      <c r="B8997" s="57" t="s">
        <v>198</v>
      </c>
      <c r="C8997" s="57" t="s">
        <v>116</v>
      </c>
      <c r="D8997" s="19" t="str">
        <f t="shared" si="840"/>
        <v>Defensives</v>
      </c>
      <c r="E8997" s="19" t="str">
        <f t="shared" si="841"/>
        <v>Defensives</v>
      </c>
      <c r="F8997" s="100">
        <v>1.1610000000000001E-2</v>
      </c>
      <c r="G8997" s="101">
        <v>15.79</v>
      </c>
      <c r="H8997" s="98">
        <v>0.12166</v>
      </c>
      <c r="I8997" s="20">
        <f t="shared" si="842"/>
        <v>1</v>
      </c>
      <c r="J8997" s="102">
        <f t="shared" si="843"/>
        <v>7.3527549081697286E-4</v>
      </c>
      <c r="K8997" s="102">
        <f t="shared" si="844"/>
        <v>6.0436913596660594E-3</v>
      </c>
      <c r="L8997" s="96">
        <f t="shared" si="845"/>
        <v>1.1610000000000001E-2</v>
      </c>
    </row>
    <row r="8998" spans="1:12" ht="13.95" customHeight="1" x14ac:dyDescent="0.3">
      <c r="A8998" s="94">
        <v>46112</v>
      </c>
      <c r="B8998" s="57" t="s">
        <v>198</v>
      </c>
      <c r="C8998" s="57" t="s">
        <v>116</v>
      </c>
      <c r="D8998" s="19" t="str">
        <f t="shared" si="840"/>
        <v>Defensives</v>
      </c>
      <c r="E8998" s="19" t="str">
        <f t="shared" si="841"/>
        <v>Defensives</v>
      </c>
      <c r="F8998" s="100">
        <v>1.119E-2</v>
      </c>
      <c r="G8998" s="101">
        <v>14.494999999999999</v>
      </c>
      <c r="H8998" s="98">
        <v>0.12017</v>
      </c>
      <c r="I8998" s="20">
        <f t="shared" si="842"/>
        <v>1</v>
      </c>
      <c r="J8998" s="102">
        <f t="shared" si="843"/>
        <v>7.71990341497068E-4</v>
      </c>
      <c r="K8998" s="102">
        <f t="shared" si="844"/>
        <v>6.424151963860098E-3</v>
      </c>
      <c r="L8998" s="96">
        <f t="shared" si="845"/>
        <v>1.119E-2</v>
      </c>
    </row>
    <row r="8999" spans="1:12" ht="13.95" customHeight="1" x14ac:dyDescent="0.3">
      <c r="A8999" s="94">
        <v>46142</v>
      </c>
      <c r="B8999" s="57" t="s">
        <v>198</v>
      </c>
      <c r="C8999" s="57" t="s">
        <v>116</v>
      </c>
      <c r="D8999" s="19" t="str">
        <f t="shared" si="840"/>
        <v>Defensives</v>
      </c>
      <c r="E8999" s="19" t="str">
        <f t="shared" si="841"/>
        <v>Defensives</v>
      </c>
      <c r="F8999" s="100">
        <v>1.065E-2</v>
      </c>
      <c r="G8999" s="101">
        <v>12.86</v>
      </c>
      <c r="H8999" s="98">
        <v>0.12837999999999999</v>
      </c>
      <c r="I8999" s="20">
        <f t="shared" si="842"/>
        <v>1</v>
      </c>
      <c r="J8999" s="102">
        <f t="shared" si="843"/>
        <v>8.2814930015552102E-4</v>
      </c>
      <c r="K8999" s="102">
        <f t="shared" si="844"/>
        <v>6.4507656968026258E-3</v>
      </c>
      <c r="L8999" s="96">
        <f t="shared" si="845"/>
        <v>1.065E-2</v>
      </c>
    </row>
    <row r="9000" spans="1:12" ht="13.95" customHeight="1" x14ac:dyDescent="0.3">
      <c r="A9000" s="94">
        <v>46173</v>
      </c>
      <c r="B9000" s="57" t="s">
        <v>198</v>
      </c>
      <c r="C9000" s="57" t="s">
        <v>116</v>
      </c>
      <c r="D9000" s="19" t="str">
        <f t="shared" si="840"/>
        <v>Defensives</v>
      </c>
      <c r="E9000" s="19" t="str">
        <f t="shared" si="841"/>
        <v>Defensives</v>
      </c>
      <c r="F9000" s="100">
        <v>9.8999999999999991E-3</v>
      </c>
      <c r="G9000" s="101">
        <v>12.340999999999999</v>
      </c>
      <c r="H9000" s="98">
        <v>0.12504999999999999</v>
      </c>
      <c r="I9000" s="20">
        <f t="shared" si="842"/>
        <v>1</v>
      </c>
      <c r="J9000" s="102">
        <f t="shared" si="843"/>
        <v>8.0220403532938985E-4</v>
      </c>
      <c r="K9000" s="102">
        <f t="shared" si="844"/>
        <v>6.4150662561326659E-3</v>
      </c>
      <c r="L9000" s="96">
        <f t="shared" si="845"/>
        <v>9.8999999999999991E-3</v>
      </c>
    </row>
    <row r="9001" spans="1:12" ht="13.95" customHeight="1" x14ac:dyDescent="0.3">
      <c r="A9001" s="94">
        <v>46203</v>
      </c>
      <c r="B9001" s="57" t="s">
        <v>198</v>
      </c>
      <c r="C9001" s="57" t="s">
        <v>116</v>
      </c>
      <c r="D9001" s="19" t="str">
        <f t="shared" si="840"/>
        <v>Defensives</v>
      </c>
      <c r="E9001" s="19" t="str">
        <f t="shared" si="841"/>
        <v>Defensives</v>
      </c>
      <c r="F9001" s="100">
        <v>1.004E-2</v>
      </c>
      <c r="G9001" s="101">
        <v>12.021000000000001</v>
      </c>
      <c r="H9001" s="98">
        <v>0.12967999999999999</v>
      </c>
      <c r="I9001" s="20">
        <f t="shared" si="842"/>
        <v>1</v>
      </c>
      <c r="J9001" s="102">
        <f t="shared" si="843"/>
        <v>8.3520505781548948E-4</v>
      </c>
      <c r="K9001" s="102">
        <f t="shared" si="844"/>
        <v>6.440507848669722E-3</v>
      </c>
      <c r="L9001" s="96">
        <f t="shared" si="845"/>
        <v>1.004E-2</v>
      </c>
    </row>
    <row r="9002" spans="1:12" ht="13.95" customHeight="1" x14ac:dyDescent="0.3">
      <c r="A9002" s="94">
        <v>46234</v>
      </c>
      <c r="B9002" s="57" t="s">
        <v>198</v>
      </c>
      <c r="C9002" s="57" t="s">
        <v>116</v>
      </c>
      <c r="D9002" s="19" t="str">
        <f t="shared" si="840"/>
        <v>Defensives</v>
      </c>
      <c r="E9002" s="19" t="str">
        <f t="shared" si="841"/>
        <v>Defensives</v>
      </c>
      <c r="F9002" s="100">
        <v>9.3299999999999998E-3</v>
      </c>
      <c r="G9002" s="101">
        <v>11.422000000000001</v>
      </c>
      <c r="H9002" s="98">
        <v>0.13109999999999999</v>
      </c>
      <c r="I9002" s="20">
        <f t="shared" si="842"/>
        <v>1</v>
      </c>
      <c r="J9002" s="102">
        <f t="shared" si="843"/>
        <v>8.1684468569427409E-4</v>
      </c>
      <c r="K9002" s="102">
        <f t="shared" si="844"/>
        <v>6.2306993569357294E-3</v>
      </c>
      <c r="L9002" s="96">
        <f t="shared" si="845"/>
        <v>9.3299999999999998E-3</v>
      </c>
    </row>
    <row r="9003" spans="1:12" ht="13.95" customHeight="1" x14ac:dyDescent="0.3">
      <c r="A9003" s="94">
        <v>46265</v>
      </c>
      <c r="B9003" s="57" t="s">
        <v>198</v>
      </c>
      <c r="C9003" s="57" t="s">
        <v>116</v>
      </c>
      <c r="D9003" s="19" t="str">
        <f t="shared" si="840"/>
        <v>Defensives</v>
      </c>
      <c r="E9003" s="19" t="str">
        <f t="shared" si="841"/>
        <v>Defensives</v>
      </c>
      <c r="F9003" s="100">
        <v>8.6199999999999992E-3</v>
      </c>
      <c r="G9003" s="101">
        <v>10.406000000000001</v>
      </c>
      <c r="H9003" s="98">
        <v>0.13478999999999999</v>
      </c>
      <c r="I9003" s="20">
        <f t="shared" si="842"/>
        <v>1</v>
      </c>
      <c r="J9003" s="102">
        <f t="shared" si="843"/>
        <v>8.28368249087065E-4</v>
      </c>
      <c r="K9003" s="102">
        <f t="shared" si="844"/>
        <v>6.145620959174012E-3</v>
      </c>
      <c r="L9003" s="96">
        <f t="shared" si="845"/>
        <v>8.6199999999999992E-3</v>
      </c>
    </row>
    <row r="9004" spans="1:12" ht="13.95" customHeight="1" x14ac:dyDescent="0.3">
      <c r="A9004" s="94">
        <v>46295</v>
      </c>
      <c r="B9004" s="57" t="s">
        <v>198</v>
      </c>
      <c r="C9004" s="57" t="s">
        <v>116</v>
      </c>
      <c r="D9004" s="19" t="str">
        <f t="shared" si="840"/>
        <v>Defensives</v>
      </c>
      <c r="E9004" s="19" t="str">
        <f t="shared" si="841"/>
        <v>Defensives</v>
      </c>
      <c r="F9004" s="100">
        <v>8.0700000000000008E-3</v>
      </c>
      <c r="G9004" s="101">
        <v>10.167999999999999</v>
      </c>
      <c r="H9004" s="98">
        <v>0.13778000000000001</v>
      </c>
      <c r="I9004" s="20">
        <f t="shared" si="842"/>
        <v>1</v>
      </c>
      <c r="J9004" s="102">
        <f t="shared" si="843"/>
        <v>7.9366640440597968E-4</v>
      </c>
      <c r="K9004" s="102">
        <f t="shared" si="844"/>
        <v>5.7603890579618205E-3</v>
      </c>
      <c r="L9004" s="96">
        <f t="shared" si="845"/>
        <v>8.0700000000000008E-3</v>
      </c>
    </row>
    <row r="9005" spans="1:12" ht="13.95" customHeight="1" x14ac:dyDescent="0.3">
      <c r="A9005" s="94">
        <v>42674</v>
      </c>
      <c r="B9005" s="57" t="s">
        <v>408</v>
      </c>
      <c r="C9005" s="57" t="s">
        <v>116</v>
      </c>
      <c r="D9005" s="19" t="str">
        <f t="shared" si="840"/>
        <v>Defensives</v>
      </c>
      <c r="E9005" s="19" t="str">
        <f t="shared" si="841"/>
        <v>Defensives</v>
      </c>
      <c r="F9005" s="100">
        <v>1.7809999999999999E-2</v>
      </c>
      <c r="G9005" s="101">
        <v>29.664999999999999</v>
      </c>
      <c r="H9005" s="98">
        <v>7.0000000000000007E-2</v>
      </c>
      <c r="I9005" s="20">
        <f t="shared" si="842"/>
        <v>1</v>
      </c>
      <c r="J9005" s="102">
        <f t="shared" si="843"/>
        <v>6.003708073487275E-4</v>
      </c>
      <c r="K9005" s="102">
        <f t="shared" si="844"/>
        <v>8.5767258192675343E-3</v>
      </c>
      <c r="L9005" s="96">
        <f t="shared" si="845"/>
        <v>1.7809999999999999E-2</v>
      </c>
    </row>
    <row r="9006" spans="1:12" ht="13.95" customHeight="1" x14ac:dyDescent="0.3">
      <c r="A9006" s="94">
        <v>42704</v>
      </c>
      <c r="B9006" s="57" t="s">
        <v>408</v>
      </c>
      <c r="C9006" s="57" t="s">
        <v>116</v>
      </c>
      <c r="D9006" s="19" t="str">
        <f t="shared" si="840"/>
        <v>Defensives</v>
      </c>
      <c r="E9006" s="19" t="str">
        <f t="shared" si="841"/>
        <v>Defensives</v>
      </c>
      <c r="F9006" s="100">
        <v>1.7760000000000001E-2</v>
      </c>
      <c r="G9006" s="101">
        <v>28.462</v>
      </c>
      <c r="H9006" s="98">
        <v>7.0849999999999996E-2</v>
      </c>
      <c r="I9006" s="20">
        <f t="shared" si="842"/>
        <v>1</v>
      </c>
      <c r="J9006" s="102">
        <f t="shared" si="843"/>
        <v>6.239898812451691E-4</v>
      </c>
      <c r="K9006" s="102">
        <f t="shared" si="844"/>
        <v>8.807196630136474E-3</v>
      </c>
      <c r="L9006" s="96">
        <f t="shared" si="845"/>
        <v>1.7760000000000001E-2</v>
      </c>
    </row>
    <row r="9007" spans="1:12" ht="13.95" customHeight="1" x14ac:dyDescent="0.3">
      <c r="A9007" s="94">
        <v>42735</v>
      </c>
      <c r="B9007" s="57" t="s">
        <v>408</v>
      </c>
      <c r="C9007" s="57" t="s">
        <v>116</v>
      </c>
      <c r="D9007" s="19" t="str">
        <f t="shared" si="840"/>
        <v>Defensives</v>
      </c>
      <c r="E9007" s="19" t="str">
        <f t="shared" si="841"/>
        <v>Defensives</v>
      </c>
      <c r="F9007" s="100">
        <v>1.8509999999999999E-2</v>
      </c>
      <c r="G9007" s="101">
        <v>27.378</v>
      </c>
      <c r="H9007" s="98">
        <v>7.238E-2</v>
      </c>
      <c r="I9007" s="20">
        <f t="shared" si="842"/>
        <v>1</v>
      </c>
      <c r="J9007" s="102">
        <f t="shared" si="843"/>
        <v>6.7609029147490678E-4</v>
      </c>
      <c r="K9007" s="102">
        <f t="shared" si="844"/>
        <v>9.3408440380617127E-3</v>
      </c>
      <c r="L9007" s="96">
        <f t="shared" si="845"/>
        <v>1.8509999999999999E-2</v>
      </c>
    </row>
    <row r="9008" spans="1:12" ht="13.95" customHeight="1" x14ac:dyDescent="0.3">
      <c r="A9008" s="94">
        <v>42766</v>
      </c>
      <c r="B9008" s="57" t="s">
        <v>408</v>
      </c>
      <c r="C9008" s="57" t="s">
        <v>116</v>
      </c>
      <c r="D9008" s="19" t="str">
        <f t="shared" si="840"/>
        <v>Defensives</v>
      </c>
      <c r="E9008" s="19" t="str">
        <f t="shared" si="841"/>
        <v>Defensives</v>
      </c>
      <c r="F9008" s="100">
        <v>1.8380000000000001E-2</v>
      </c>
      <c r="G9008" s="101">
        <v>28.780999999999999</v>
      </c>
      <c r="H9008" s="98">
        <v>7.3099999999999998E-2</v>
      </c>
      <c r="I9008" s="20">
        <f t="shared" si="842"/>
        <v>1</v>
      </c>
      <c r="J9008" s="102">
        <f t="shared" si="843"/>
        <v>6.3861575344845557E-4</v>
      </c>
      <c r="K9008" s="102">
        <f t="shared" si="844"/>
        <v>8.736193617625931E-3</v>
      </c>
      <c r="L9008" s="96">
        <f t="shared" si="845"/>
        <v>1.8380000000000001E-2</v>
      </c>
    </row>
    <row r="9009" spans="1:12" ht="13.95" customHeight="1" x14ac:dyDescent="0.3">
      <c r="A9009" s="94">
        <v>42794</v>
      </c>
      <c r="B9009" s="57" t="s">
        <v>408</v>
      </c>
      <c r="C9009" s="57" t="s">
        <v>116</v>
      </c>
      <c r="D9009" s="19" t="str">
        <f t="shared" si="840"/>
        <v>Defensives</v>
      </c>
      <c r="E9009" s="19" t="str">
        <f t="shared" si="841"/>
        <v>Defensives</v>
      </c>
      <c r="F9009" s="100">
        <v>1.711E-2</v>
      </c>
      <c r="G9009" s="101">
        <v>28.422000000000001</v>
      </c>
      <c r="H9009" s="98">
        <v>7.0980000000000001E-2</v>
      </c>
      <c r="I9009" s="20">
        <f t="shared" si="842"/>
        <v>1</v>
      </c>
      <c r="J9009" s="102">
        <f t="shared" si="843"/>
        <v>6.0199845190345505E-4</v>
      </c>
      <c r="K9009" s="102">
        <f t="shared" si="844"/>
        <v>8.4812405170957318E-3</v>
      </c>
      <c r="L9009" s="96">
        <f t="shared" si="845"/>
        <v>1.711E-2</v>
      </c>
    </row>
    <row r="9010" spans="1:12" ht="13.95" customHeight="1" x14ac:dyDescent="0.3">
      <c r="A9010" s="94">
        <v>42825</v>
      </c>
      <c r="B9010" s="57" t="s">
        <v>408</v>
      </c>
      <c r="C9010" s="57" t="s">
        <v>116</v>
      </c>
      <c r="D9010" s="19" t="str">
        <f t="shared" si="840"/>
        <v>Defensives</v>
      </c>
      <c r="E9010" s="19" t="str">
        <f t="shared" si="841"/>
        <v>Defensives</v>
      </c>
      <c r="F9010" s="100">
        <v>1.8030000000000001E-2</v>
      </c>
      <c r="G9010" s="101">
        <v>29.645</v>
      </c>
      <c r="H9010" s="98">
        <v>7.2389999999999996E-2</v>
      </c>
      <c r="I9010" s="20">
        <f t="shared" si="842"/>
        <v>1</v>
      </c>
      <c r="J9010" s="102">
        <f t="shared" si="843"/>
        <v>6.0819699780738747E-4</v>
      </c>
      <c r="K9010" s="102">
        <f t="shared" si="844"/>
        <v>8.4016714712997313E-3</v>
      </c>
      <c r="L9010" s="96">
        <f t="shared" si="845"/>
        <v>1.8030000000000001E-2</v>
      </c>
    </row>
    <row r="9011" spans="1:12" ht="13.95" customHeight="1" x14ac:dyDescent="0.3">
      <c r="A9011" s="94">
        <v>42855</v>
      </c>
      <c r="B9011" s="57" t="s">
        <v>408</v>
      </c>
      <c r="C9011" s="57" t="s">
        <v>116</v>
      </c>
      <c r="D9011" s="19" t="str">
        <f t="shared" si="840"/>
        <v>Defensives</v>
      </c>
      <c r="E9011" s="19" t="str">
        <f t="shared" si="841"/>
        <v>Defensives</v>
      </c>
      <c r="F9011" s="100">
        <v>1.8120000000000001E-2</v>
      </c>
      <c r="G9011" s="101">
        <v>29.698</v>
      </c>
      <c r="H9011" s="98">
        <v>7.2840000000000002E-2</v>
      </c>
      <c r="I9011" s="20">
        <f t="shared" si="842"/>
        <v>1</v>
      </c>
      <c r="J9011" s="102">
        <f t="shared" si="843"/>
        <v>6.1014209711091657E-4</v>
      </c>
      <c r="K9011" s="102">
        <f t="shared" si="844"/>
        <v>8.376470306300338E-3</v>
      </c>
      <c r="L9011" s="96">
        <f t="shared" si="845"/>
        <v>1.8120000000000001E-2</v>
      </c>
    </row>
    <row r="9012" spans="1:12" ht="13.95" customHeight="1" x14ac:dyDescent="0.3">
      <c r="A9012" s="94">
        <v>42886</v>
      </c>
      <c r="B9012" s="57" t="s">
        <v>408</v>
      </c>
      <c r="C9012" s="57" t="s">
        <v>116</v>
      </c>
      <c r="D9012" s="19" t="str">
        <f t="shared" si="840"/>
        <v>Defensives</v>
      </c>
      <c r="E9012" s="19" t="str">
        <f t="shared" si="841"/>
        <v>Defensives</v>
      </c>
      <c r="F9012" s="100">
        <v>1.8970000000000001E-2</v>
      </c>
      <c r="G9012" s="101">
        <v>28.422999999999998</v>
      </c>
      <c r="H9012" s="98">
        <v>7.739E-2</v>
      </c>
      <c r="I9012" s="20">
        <f t="shared" si="842"/>
        <v>1</v>
      </c>
      <c r="J9012" s="102">
        <f t="shared" si="843"/>
        <v>6.6741723252295685E-4</v>
      </c>
      <c r="K9012" s="102">
        <f t="shared" si="844"/>
        <v>8.624075882193525E-3</v>
      </c>
      <c r="L9012" s="96">
        <f t="shared" si="845"/>
        <v>1.8970000000000001E-2</v>
      </c>
    </row>
    <row r="9013" spans="1:12" ht="13.95" customHeight="1" x14ac:dyDescent="0.3">
      <c r="A9013" s="94">
        <v>42916</v>
      </c>
      <c r="B9013" s="57" t="s">
        <v>408</v>
      </c>
      <c r="C9013" s="57" t="s">
        <v>116</v>
      </c>
      <c r="D9013" s="19" t="str">
        <f t="shared" si="840"/>
        <v>Defensives</v>
      </c>
      <c r="E9013" s="19" t="str">
        <f t="shared" si="841"/>
        <v>Defensives</v>
      </c>
      <c r="F9013" s="100">
        <v>1.8020000000000001E-2</v>
      </c>
      <c r="G9013" s="101">
        <v>26.951000000000001</v>
      </c>
      <c r="H9013" s="98">
        <v>7.8129999999999991E-2</v>
      </c>
      <c r="I9013" s="20">
        <f t="shared" si="842"/>
        <v>1</v>
      </c>
      <c r="J9013" s="102">
        <f t="shared" si="843"/>
        <v>6.6862083039590371E-4</v>
      </c>
      <c r="K9013" s="102">
        <f t="shared" si="844"/>
        <v>8.5577989299360519E-3</v>
      </c>
      <c r="L9013" s="96">
        <f t="shared" si="845"/>
        <v>1.8020000000000001E-2</v>
      </c>
    </row>
    <row r="9014" spans="1:12" ht="13.95" customHeight="1" x14ac:dyDescent="0.3">
      <c r="A9014" s="94">
        <v>42947</v>
      </c>
      <c r="B9014" s="57" t="s">
        <v>408</v>
      </c>
      <c r="C9014" s="57" t="s">
        <v>116</v>
      </c>
      <c r="D9014" s="19" t="str">
        <f t="shared" si="840"/>
        <v>Defensives</v>
      </c>
      <c r="E9014" s="19" t="str">
        <f t="shared" si="841"/>
        <v>Defensives</v>
      </c>
      <c r="F9014" s="100">
        <v>1.7770000000000001E-2</v>
      </c>
      <c r="G9014" s="101">
        <v>28.178999999999998</v>
      </c>
      <c r="H9014" s="98">
        <v>7.5539999999999996E-2</v>
      </c>
      <c r="I9014" s="20">
        <f t="shared" si="842"/>
        <v>1</v>
      </c>
      <c r="J9014" s="102">
        <f t="shared" si="843"/>
        <v>6.3061144824159846E-4</v>
      </c>
      <c r="K9014" s="102">
        <f t="shared" si="844"/>
        <v>8.3480467069314071E-3</v>
      </c>
      <c r="L9014" s="96">
        <f t="shared" si="845"/>
        <v>1.7770000000000001E-2</v>
      </c>
    </row>
    <row r="9015" spans="1:12" ht="13.95" customHeight="1" x14ac:dyDescent="0.3">
      <c r="A9015" s="94">
        <v>42978</v>
      </c>
      <c r="B9015" s="57" t="s">
        <v>408</v>
      </c>
      <c r="C9015" s="57" t="s">
        <v>116</v>
      </c>
      <c r="D9015" s="19" t="str">
        <f t="shared" si="840"/>
        <v>Defensives</v>
      </c>
      <c r="E9015" s="19" t="str">
        <f t="shared" si="841"/>
        <v>Defensives</v>
      </c>
      <c r="F9015" s="100">
        <v>1.7139999999999999E-2</v>
      </c>
      <c r="G9015" s="101">
        <v>29.914000000000001</v>
      </c>
      <c r="H9015" s="98">
        <v>7.6469999999999996E-2</v>
      </c>
      <c r="I9015" s="20">
        <f t="shared" si="842"/>
        <v>1</v>
      </c>
      <c r="J9015" s="102">
        <f t="shared" si="843"/>
        <v>5.7297586414387905E-4</v>
      </c>
      <c r="K9015" s="102">
        <f t="shared" si="844"/>
        <v>7.4928189374117837E-3</v>
      </c>
      <c r="L9015" s="96">
        <f t="shared" si="845"/>
        <v>1.7139999999999999E-2</v>
      </c>
    </row>
    <row r="9016" spans="1:12" ht="13.95" customHeight="1" x14ac:dyDescent="0.3">
      <c r="A9016" s="94">
        <v>43008</v>
      </c>
      <c r="B9016" s="57" t="s">
        <v>408</v>
      </c>
      <c r="C9016" s="57" t="s">
        <v>116</v>
      </c>
      <c r="D9016" s="19" t="str">
        <f t="shared" si="840"/>
        <v>Defensives</v>
      </c>
      <c r="E9016" s="19" t="str">
        <f t="shared" si="841"/>
        <v>Defensives</v>
      </c>
      <c r="F9016" s="100">
        <v>1.704E-2</v>
      </c>
      <c r="G9016" s="101">
        <v>30.686</v>
      </c>
      <c r="H9016" s="98">
        <v>7.7869999999999995E-2</v>
      </c>
      <c r="I9016" s="20">
        <f t="shared" si="842"/>
        <v>1</v>
      </c>
      <c r="J9016" s="102">
        <f t="shared" si="843"/>
        <v>5.5530209215929086E-4</v>
      </c>
      <c r="K9016" s="102">
        <f t="shared" si="844"/>
        <v>7.1311428298355068E-3</v>
      </c>
      <c r="L9016" s="96">
        <f t="shared" si="845"/>
        <v>1.704E-2</v>
      </c>
    </row>
    <row r="9017" spans="1:12" ht="13.95" customHeight="1" x14ac:dyDescent="0.3">
      <c r="A9017" s="94">
        <v>43039</v>
      </c>
      <c r="B9017" s="57" t="s">
        <v>408</v>
      </c>
      <c r="C9017" s="57" t="s">
        <v>116</v>
      </c>
      <c r="D9017" s="19" t="str">
        <f t="shared" si="840"/>
        <v>Defensives</v>
      </c>
      <c r="E9017" s="19" t="str">
        <f t="shared" si="841"/>
        <v>Defensives</v>
      </c>
      <c r="F9017" s="100">
        <v>1.7180000000000001E-2</v>
      </c>
      <c r="G9017" s="101">
        <v>30.477</v>
      </c>
      <c r="H9017" s="98">
        <v>7.6410000000000006E-2</v>
      </c>
      <c r="I9017" s="20">
        <f t="shared" si="842"/>
        <v>1</v>
      </c>
      <c r="J9017" s="102">
        <f t="shared" si="843"/>
        <v>5.6370377661843355E-4</v>
      </c>
      <c r="K9017" s="102">
        <f t="shared" si="844"/>
        <v>7.3773560609662805E-3</v>
      </c>
      <c r="L9017" s="96">
        <f t="shared" si="845"/>
        <v>1.7180000000000001E-2</v>
      </c>
    </row>
    <row r="9018" spans="1:12" ht="13.95" customHeight="1" x14ac:dyDescent="0.3">
      <c r="A9018" s="94">
        <v>43069</v>
      </c>
      <c r="B9018" s="57" t="s">
        <v>408</v>
      </c>
      <c r="C9018" s="57" t="s">
        <v>116</v>
      </c>
      <c r="D9018" s="19" t="str">
        <f t="shared" si="840"/>
        <v>Defensives</v>
      </c>
      <c r="E9018" s="19" t="str">
        <f t="shared" si="841"/>
        <v>Defensives</v>
      </c>
      <c r="F9018" s="100">
        <v>1.7049999999999999E-2</v>
      </c>
      <c r="G9018" s="101">
        <v>28.611999999999998</v>
      </c>
      <c r="H9018" s="98">
        <v>7.7199999999999991E-2</v>
      </c>
      <c r="I9018" s="20">
        <f t="shared" si="842"/>
        <v>1</v>
      </c>
      <c r="J9018" s="102">
        <f t="shared" si="843"/>
        <v>5.9590381658045576E-4</v>
      </c>
      <c r="K9018" s="102">
        <f t="shared" si="844"/>
        <v>7.7189613546691169E-3</v>
      </c>
      <c r="L9018" s="96">
        <f t="shared" si="845"/>
        <v>1.7049999999999999E-2</v>
      </c>
    </row>
    <row r="9019" spans="1:12" ht="13.95" customHeight="1" x14ac:dyDescent="0.3">
      <c r="A9019" s="94">
        <v>43100</v>
      </c>
      <c r="B9019" s="57" t="s">
        <v>408</v>
      </c>
      <c r="C9019" s="57" t="s">
        <v>116</v>
      </c>
      <c r="D9019" s="19" t="str">
        <f t="shared" si="840"/>
        <v>Defensives</v>
      </c>
      <c r="E9019" s="19" t="str">
        <f t="shared" si="841"/>
        <v>Defensives</v>
      </c>
      <c r="F9019" s="100">
        <v>1.5730000000000001E-2</v>
      </c>
      <c r="G9019" s="101">
        <v>28.991</v>
      </c>
      <c r="H9019" s="98">
        <v>7.7469999999999997E-2</v>
      </c>
      <c r="I9019" s="20">
        <f t="shared" si="842"/>
        <v>1</v>
      </c>
      <c r="J9019" s="102">
        <f t="shared" si="843"/>
        <v>5.4258218067676175E-4</v>
      </c>
      <c r="K9019" s="102">
        <f t="shared" si="844"/>
        <v>7.0037715331968736E-3</v>
      </c>
      <c r="L9019" s="96">
        <f t="shared" si="845"/>
        <v>1.5730000000000001E-2</v>
      </c>
    </row>
    <row r="9020" spans="1:12" ht="13.95" customHeight="1" x14ac:dyDescent="0.3">
      <c r="A9020" s="94">
        <v>43131</v>
      </c>
      <c r="B9020" s="57" t="s">
        <v>408</v>
      </c>
      <c r="C9020" s="57" t="s">
        <v>116</v>
      </c>
      <c r="D9020" s="19" t="str">
        <f t="shared" si="840"/>
        <v>Defensives</v>
      </c>
      <c r="E9020" s="19" t="str">
        <f t="shared" si="841"/>
        <v>Defensives</v>
      </c>
      <c r="F9020" s="100">
        <v>1.5869999999999999E-2</v>
      </c>
      <c r="G9020" s="101">
        <v>30.916</v>
      </c>
      <c r="H9020" s="98">
        <v>7.8240000000000004E-2</v>
      </c>
      <c r="I9020" s="20">
        <f t="shared" si="842"/>
        <v>1</v>
      </c>
      <c r="J9020" s="102">
        <f t="shared" si="843"/>
        <v>5.1332643291499545E-4</v>
      </c>
      <c r="K9020" s="102">
        <f t="shared" si="844"/>
        <v>6.560920666091455E-3</v>
      </c>
      <c r="L9020" s="96">
        <f t="shared" si="845"/>
        <v>1.5869999999999999E-2</v>
      </c>
    </row>
    <row r="9021" spans="1:12" ht="13.95" customHeight="1" x14ac:dyDescent="0.3">
      <c r="A9021" s="94">
        <v>43159</v>
      </c>
      <c r="B9021" s="57" t="s">
        <v>408</v>
      </c>
      <c r="C9021" s="57" t="s">
        <v>116</v>
      </c>
      <c r="D9021" s="19" t="str">
        <f t="shared" si="840"/>
        <v>Defensives</v>
      </c>
      <c r="E9021" s="19" t="str">
        <f t="shared" si="841"/>
        <v>Defensives</v>
      </c>
      <c r="F9021" s="100">
        <v>1.5299999999999999E-2</v>
      </c>
      <c r="G9021" s="101">
        <v>28.977</v>
      </c>
      <c r="H9021" s="98">
        <v>8.1210000000000004E-2</v>
      </c>
      <c r="I9021" s="20">
        <f t="shared" si="842"/>
        <v>1</v>
      </c>
      <c r="J9021" s="102">
        <f t="shared" si="843"/>
        <v>5.2800496945853601E-4</v>
      </c>
      <c r="K9021" s="102">
        <f t="shared" si="844"/>
        <v>6.5017235495448342E-3</v>
      </c>
      <c r="L9021" s="96">
        <f t="shared" si="845"/>
        <v>1.5299999999999999E-2</v>
      </c>
    </row>
    <row r="9022" spans="1:12" ht="13.95" customHeight="1" x14ac:dyDescent="0.3">
      <c r="A9022" s="94">
        <v>43190</v>
      </c>
      <c r="B9022" s="57" t="s">
        <v>408</v>
      </c>
      <c r="C9022" s="57" t="s">
        <v>116</v>
      </c>
      <c r="D9022" s="19" t="str">
        <f t="shared" si="840"/>
        <v>Defensives</v>
      </c>
      <c r="E9022" s="19" t="str">
        <f t="shared" si="841"/>
        <v>Defensives</v>
      </c>
      <c r="F9022" s="100">
        <v>1.5100000000000001E-2</v>
      </c>
      <c r="G9022" s="101">
        <v>28.559000000000001</v>
      </c>
      <c r="H9022" s="98">
        <v>8.4629999999999997E-2</v>
      </c>
      <c r="I9022" s="20">
        <f t="shared" si="842"/>
        <v>1</v>
      </c>
      <c r="J9022" s="102">
        <f t="shared" si="843"/>
        <v>5.2872999754893378E-4</v>
      </c>
      <c r="K9022" s="102">
        <f t="shared" si="844"/>
        <v>6.2475481218118136E-3</v>
      </c>
      <c r="L9022" s="96">
        <f t="shared" si="845"/>
        <v>1.5100000000000001E-2</v>
      </c>
    </row>
    <row r="9023" spans="1:12" ht="13.95" customHeight="1" x14ac:dyDescent="0.3">
      <c r="A9023" s="94">
        <v>43220</v>
      </c>
      <c r="B9023" s="57" t="s">
        <v>408</v>
      </c>
      <c r="C9023" s="57" t="s">
        <v>116</v>
      </c>
      <c r="D9023" s="19" t="str">
        <f t="shared" si="840"/>
        <v>Defensives</v>
      </c>
      <c r="E9023" s="19" t="str">
        <f t="shared" si="841"/>
        <v>Defensives</v>
      </c>
      <c r="F9023" s="100">
        <v>1.472E-2</v>
      </c>
      <c r="G9023" s="101">
        <v>28.725000000000001</v>
      </c>
      <c r="H9023" s="98">
        <v>8.3529999999999993E-2</v>
      </c>
      <c r="I9023" s="20">
        <f t="shared" si="842"/>
        <v>1</v>
      </c>
      <c r="J9023" s="102">
        <f t="shared" si="843"/>
        <v>5.1244560487380332E-4</v>
      </c>
      <c r="K9023" s="102">
        <f t="shared" si="844"/>
        <v>6.1348689677218167E-3</v>
      </c>
      <c r="L9023" s="96">
        <f t="shared" si="845"/>
        <v>1.472E-2</v>
      </c>
    </row>
    <row r="9024" spans="1:12" ht="13.95" customHeight="1" x14ac:dyDescent="0.3">
      <c r="A9024" s="94">
        <v>43251</v>
      </c>
      <c r="B9024" s="57" t="s">
        <v>408</v>
      </c>
      <c r="C9024" s="57" t="s">
        <v>116</v>
      </c>
      <c r="D9024" s="19" t="str">
        <f t="shared" si="840"/>
        <v>Defensives</v>
      </c>
      <c r="E9024" s="19" t="str">
        <f t="shared" si="841"/>
        <v>Defensives</v>
      </c>
      <c r="F9024" s="100">
        <v>1.473E-2</v>
      </c>
      <c r="G9024" s="101">
        <v>26.422999999999998</v>
      </c>
      <c r="H9024" s="98">
        <v>8.2669999999999993E-2</v>
      </c>
      <c r="I9024" s="20">
        <f t="shared" si="842"/>
        <v>1</v>
      </c>
      <c r="J9024" s="102">
        <f t="shared" si="843"/>
        <v>5.5746887181622076E-4</v>
      </c>
      <c r="K9024" s="102">
        <f t="shared" si="844"/>
        <v>6.7433031549077151E-3</v>
      </c>
      <c r="L9024" s="96">
        <f t="shared" si="845"/>
        <v>1.473E-2</v>
      </c>
    </row>
    <row r="9025" spans="1:12" ht="13.95" customHeight="1" x14ac:dyDescent="0.3">
      <c r="A9025" s="94">
        <v>43281</v>
      </c>
      <c r="B9025" s="57" t="s">
        <v>408</v>
      </c>
      <c r="C9025" s="57" t="s">
        <v>116</v>
      </c>
      <c r="D9025" s="19" t="str">
        <f t="shared" si="840"/>
        <v>Defensives</v>
      </c>
      <c r="E9025" s="19" t="str">
        <f t="shared" si="841"/>
        <v>Defensives</v>
      </c>
      <c r="F9025" s="100">
        <v>1.55E-2</v>
      </c>
      <c r="G9025" s="101">
        <v>26.145</v>
      </c>
      <c r="H9025" s="98">
        <v>8.2750000000000004E-2</v>
      </c>
      <c r="I9025" s="20">
        <f t="shared" si="842"/>
        <v>1</v>
      </c>
      <c r="J9025" s="102">
        <f t="shared" si="843"/>
        <v>5.9284758079938805E-4</v>
      </c>
      <c r="K9025" s="102">
        <f t="shared" si="844"/>
        <v>7.1643212181194925E-3</v>
      </c>
      <c r="L9025" s="96">
        <f t="shared" si="845"/>
        <v>1.55E-2</v>
      </c>
    </row>
    <row r="9026" spans="1:12" ht="13.95" customHeight="1" x14ac:dyDescent="0.3">
      <c r="A9026" s="94">
        <v>43312</v>
      </c>
      <c r="B9026" s="57" t="s">
        <v>408</v>
      </c>
      <c r="C9026" s="57" t="s">
        <v>116</v>
      </c>
      <c r="D9026" s="19" t="str">
        <f t="shared" si="840"/>
        <v>Defensives</v>
      </c>
      <c r="E9026" s="19" t="str">
        <f t="shared" si="841"/>
        <v>Defensives</v>
      </c>
      <c r="F9026" s="100">
        <v>1.2999999999999999E-2</v>
      </c>
      <c r="G9026" s="101">
        <v>22.794</v>
      </c>
      <c r="H9026" s="98">
        <v>8.3940000000000001E-2</v>
      </c>
      <c r="I9026" s="20">
        <f t="shared" si="842"/>
        <v>1</v>
      </c>
      <c r="J9026" s="102">
        <f t="shared" si="843"/>
        <v>5.7032552426077032E-4</v>
      </c>
      <c r="K9026" s="102">
        <f t="shared" si="844"/>
        <v>6.7944427479243548E-3</v>
      </c>
      <c r="L9026" s="96">
        <f t="shared" si="845"/>
        <v>1.2999999999999999E-2</v>
      </c>
    </row>
    <row r="9027" spans="1:12" ht="13.95" customHeight="1" x14ac:dyDescent="0.3">
      <c r="A9027" s="94">
        <v>43343</v>
      </c>
      <c r="B9027" s="57" t="s">
        <v>408</v>
      </c>
      <c r="C9027" s="57" t="s">
        <v>116</v>
      </c>
      <c r="D9027" s="19" t="str">
        <f t="shared" si="840"/>
        <v>Defensives</v>
      </c>
      <c r="E9027" s="19" t="str">
        <f t="shared" si="841"/>
        <v>Defensives</v>
      </c>
      <c r="F9027" s="100">
        <v>1.3017000000000001E-2</v>
      </c>
      <c r="G9027" s="101">
        <v>22.472000000000001</v>
      </c>
      <c r="H9027" s="98">
        <v>7.9899999999999999E-2</v>
      </c>
      <c r="I9027" s="20">
        <f t="shared" si="842"/>
        <v>1</v>
      </c>
      <c r="J9027" s="102">
        <f t="shared" si="843"/>
        <v>5.7925418298326804E-4</v>
      </c>
      <c r="K9027" s="102">
        <f t="shared" si="844"/>
        <v>7.2497394616178731E-3</v>
      </c>
      <c r="L9027" s="96">
        <f t="shared" si="845"/>
        <v>1.3017000000000001E-2</v>
      </c>
    </row>
    <row r="9028" spans="1:12" ht="13.95" customHeight="1" x14ac:dyDescent="0.3">
      <c r="A9028" s="94">
        <v>43373</v>
      </c>
      <c r="B9028" s="57" t="s">
        <v>408</v>
      </c>
      <c r="C9028" s="57" t="s">
        <v>116</v>
      </c>
      <c r="D9028" s="19" t="str">
        <f t="shared" si="840"/>
        <v>Defensives</v>
      </c>
      <c r="E9028" s="19" t="str">
        <f t="shared" si="841"/>
        <v>Defensives</v>
      </c>
      <c r="F9028" s="100">
        <v>1.234E-2</v>
      </c>
      <c r="G9028" s="101">
        <v>21.943999999999999</v>
      </c>
      <c r="H9028" s="98">
        <v>7.9199999999999993E-2</v>
      </c>
      <c r="I9028" s="20">
        <f t="shared" si="842"/>
        <v>1</v>
      </c>
      <c r="J9028" s="102">
        <f t="shared" si="843"/>
        <v>5.6234050309879693E-4</v>
      </c>
      <c r="K9028" s="102">
        <f t="shared" si="844"/>
        <v>7.1002588775100628E-3</v>
      </c>
      <c r="L9028" s="96">
        <f t="shared" si="845"/>
        <v>1.234E-2</v>
      </c>
    </row>
    <row r="9029" spans="1:12" ht="13.95" customHeight="1" x14ac:dyDescent="0.3">
      <c r="A9029" s="94">
        <v>43404</v>
      </c>
      <c r="B9029" s="57" t="s">
        <v>408</v>
      </c>
      <c r="C9029" s="57" t="s">
        <v>116</v>
      </c>
      <c r="D9029" s="19" t="str">
        <f t="shared" ref="D9029:D9092" si="846">VLOOKUP(C9029,GicsMap,2,FALSE)</f>
        <v>Defensives</v>
      </c>
      <c r="E9029" s="19" t="str">
        <f t="shared" ref="E9029:E9092" si="847">IF(D9029="Cyclicals",IF(COUNTIF(GlobalList,B9029)&gt;0,"WEG &amp; Embraer","Cyclicals ex-WEG &amp; Embraer"),D9029)</f>
        <v>Defensives</v>
      </c>
      <c r="F9029" s="100">
        <v>1.2355E-2</v>
      </c>
      <c r="G9029" s="101">
        <v>23.936</v>
      </c>
      <c r="H9029" s="98">
        <v>7.936E-2</v>
      </c>
      <c r="I9029" s="20">
        <f t="shared" ref="I9029:I9092" si="848">IF(AND(ISNUMBER(G9029),ISNUMBER(H9029),G9029&gt;=PEmin,G9029&lt;=PEmax,H9029&gt;=ROEmin,H9029&lt;=ROEmax),1,0)</f>
        <v>1</v>
      </c>
      <c r="J9029" s="102">
        <f t="shared" ref="J9029:J9092" si="849">IF(I9029=1,F9029/G9029,0)</f>
        <v>5.1616811497326204E-4</v>
      </c>
      <c r="K9029" s="102">
        <f t="shared" ref="K9029:K9092" si="850">IF(I9029=1,J9029/H9029,0)</f>
        <v>6.5041345132719509E-3</v>
      </c>
      <c r="L9029" s="96">
        <f t="shared" ref="L9029:L9092" si="851">I9029*F9029</f>
        <v>1.2355E-2</v>
      </c>
    </row>
    <row r="9030" spans="1:12" ht="13.95" customHeight="1" x14ac:dyDescent="0.3">
      <c r="A9030" s="94">
        <v>43434</v>
      </c>
      <c r="B9030" s="57" t="s">
        <v>408</v>
      </c>
      <c r="C9030" s="57" t="s">
        <v>116</v>
      </c>
      <c r="D9030" s="19" t="str">
        <f t="shared" si="846"/>
        <v>Defensives</v>
      </c>
      <c r="E9030" s="19" t="str">
        <f t="shared" si="847"/>
        <v>Defensives</v>
      </c>
      <c r="F9030" s="100">
        <v>1.2869999999999999E-2</v>
      </c>
      <c r="G9030" s="101">
        <v>24.856000000000002</v>
      </c>
      <c r="H9030" s="98">
        <v>8.3260000000000001E-2</v>
      </c>
      <c r="I9030" s="20">
        <f t="shared" si="848"/>
        <v>1</v>
      </c>
      <c r="J9030" s="102">
        <f t="shared" si="849"/>
        <v>5.1778242677824257E-4</v>
      </c>
      <c r="K9030" s="102">
        <f t="shared" si="850"/>
        <v>6.218861719652205E-3</v>
      </c>
      <c r="L9030" s="96">
        <f t="shared" si="851"/>
        <v>1.2869999999999999E-2</v>
      </c>
    </row>
    <row r="9031" spans="1:12" ht="13.95" customHeight="1" x14ac:dyDescent="0.3">
      <c r="A9031" s="94">
        <v>43465</v>
      </c>
      <c r="B9031" s="57" t="s">
        <v>408</v>
      </c>
      <c r="C9031" s="57" t="s">
        <v>116</v>
      </c>
      <c r="D9031" s="19" t="str">
        <f t="shared" si="846"/>
        <v>Defensives</v>
      </c>
      <c r="E9031" s="19" t="str">
        <f t="shared" si="847"/>
        <v>Defensives</v>
      </c>
      <c r="F9031" s="100">
        <v>1.3273E-2</v>
      </c>
      <c r="G9031" s="101">
        <v>25.15</v>
      </c>
      <c r="H9031" s="98">
        <v>8.4849999999999995E-2</v>
      </c>
      <c r="I9031" s="20">
        <f t="shared" si="848"/>
        <v>1</v>
      </c>
      <c r="J9031" s="102">
        <f t="shared" si="849"/>
        <v>5.2775347912524854E-4</v>
      </c>
      <c r="K9031" s="102">
        <f t="shared" si="850"/>
        <v>6.219840649678828E-3</v>
      </c>
      <c r="L9031" s="96">
        <f t="shared" si="851"/>
        <v>1.3273E-2</v>
      </c>
    </row>
    <row r="9032" spans="1:12" ht="13.95" customHeight="1" x14ac:dyDescent="0.3">
      <c r="A9032" s="94">
        <v>43496</v>
      </c>
      <c r="B9032" s="57" t="s">
        <v>408</v>
      </c>
      <c r="C9032" s="57" t="s">
        <v>116</v>
      </c>
      <c r="D9032" s="19" t="str">
        <f t="shared" si="846"/>
        <v>Defensives</v>
      </c>
      <c r="E9032" s="19" t="str">
        <f t="shared" si="847"/>
        <v>Defensives</v>
      </c>
      <c r="F9032" s="100">
        <v>1.2833000000000001E-2</v>
      </c>
      <c r="G9032" s="101">
        <v>26.513000000000002</v>
      </c>
      <c r="H9032" s="98">
        <v>8.4489999999999996E-2</v>
      </c>
      <c r="I9032" s="20">
        <f t="shared" si="848"/>
        <v>1</v>
      </c>
      <c r="J9032" s="102">
        <f t="shared" si="849"/>
        <v>4.8402670388111494E-4</v>
      </c>
      <c r="K9032" s="102">
        <f t="shared" si="850"/>
        <v>5.7288046381952298E-3</v>
      </c>
      <c r="L9032" s="96">
        <f t="shared" si="851"/>
        <v>1.2833000000000001E-2</v>
      </c>
    </row>
    <row r="9033" spans="1:12" ht="13.95" customHeight="1" x14ac:dyDescent="0.3">
      <c r="A9033" s="94">
        <v>43524</v>
      </c>
      <c r="B9033" s="57" t="s">
        <v>408</v>
      </c>
      <c r="C9033" s="57" t="s">
        <v>116</v>
      </c>
      <c r="D9033" s="19" t="str">
        <f t="shared" si="846"/>
        <v>Defensives</v>
      </c>
      <c r="E9033" s="19" t="str">
        <f t="shared" si="847"/>
        <v>Defensives</v>
      </c>
      <c r="F9033" s="100">
        <v>1.2555999999999999E-2</v>
      </c>
      <c r="G9033" s="101">
        <v>25.63</v>
      </c>
      <c r="H9033" s="98">
        <v>8.4650000000000003E-2</v>
      </c>
      <c r="I9033" s="20">
        <f t="shared" si="848"/>
        <v>1</v>
      </c>
      <c r="J9033" s="102">
        <f t="shared" si="849"/>
        <v>4.8989465470152167E-4</v>
      </c>
      <c r="K9033" s="102">
        <f t="shared" si="850"/>
        <v>5.7872965706027369E-3</v>
      </c>
      <c r="L9033" s="96">
        <f t="shared" si="851"/>
        <v>1.2555999999999999E-2</v>
      </c>
    </row>
    <row r="9034" spans="1:12" ht="13.95" customHeight="1" x14ac:dyDescent="0.3">
      <c r="A9034" s="94">
        <v>43555</v>
      </c>
      <c r="B9034" s="57" t="s">
        <v>408</v>
      </c>
      <c r="C9034" s="57" t="s">
        <v>116</v>
      </c>
      <c r="D9034" s="19" t="str">
        <f t="shared" si="846"/>
        <v>Defensives</v>
      </c>
      <c r="E9034" s="19" t="str">
        <f t="shared" si="847"/>
        <v>Defensives</v>
      </c>
      <c r="F9034" s="100">
        <v>1.2881E-2</v>
      </c>
      <c r="G9034" s="101">
        <v>26.536000000000001</v>
      </c>
      <c r="H9034" s="98">
        <v>8.3640000000000006E-2</v>
      </c>
      <c r="I9034" s="20">
        <f t="shared" si="848"/>
        <v>1</v>
      </c>
      <c r="J9034" s="102">
        <f t="shared" si="849"/>
        <v>4.8541603858908648E-4</v>
      </c>
      <c r="K9034" s="102">
        <f t="shared" si="850"/>
        <v>5.8036350859527316E-3</v>
      </c>
      <c r="L9034" s="96">
        <f t="shared" si="851"/>
        <v>1.2881E-2</v>
      </c>
    </row>
    <row r="9035" spans="1:12" ht="13.95" customHeight="1" x14ac:dyDescent="0.3">
      <c r="A9035" s="94">
        <v>43585</v>
      </c>
      <c r="B9035" s="57" t="s">
        <v>408</v>
      </c>
      <c r="C9035" s="57" t="s">
        <v>116</v>
      </c>
      <c r="D9035" s="19" t="str">
        <f t="shared" si="846"/>
        <v>Defensives</v>
      </c>
      <c r="E9035" s="19" t="str">
        <f t="shared" si="847"/>
        <v>Defensives</v>
      </c>
      <c r="F9035" s="100">
        <v>1.2460000000000001E-2</v>
      </c>
      <c r="G9035" s="101">
        <v>25.972000000000001</v>
      </c>
      <c r="H9035" s="98">
        <v>8.3239999999999995E-2</v>
      </c>
      <c r="I9035" s="20">
        <f t="shared" si="848"/>
        <v>1</v>
      </c>
      <c r="J9035" s="102">
        <f t="shared" si="849"/>
        <v>4.7974742029878328E-4</v>
      </c>
      <c r="K9035" s="102">
        <f t="shared" si="850"/>
        <v>5.7634240785533796E-3</v>
      </c>
      <c r="L9035" s="96">
        <f t="shared" si="851"/>
        <v>1.2460000000000001E-2</v>
      </c>
    </row>
    <row r="9036" spans="1:12" ht="13.95" customHeight="1" x14ac:dyDescent="0.3">
      <c r="A9036" s="94">
        <v>43616</v>
      </c>
      <c r="B9036" s="57" t="s">
        <v>408</v>
      </c>
      <c r="C9036" s="57" t="s">
        <v>116</v>
      </c>
      <c r="D9036" s="19" t="str">
        <f t="shared" si="846"/>
        <v>Defensives</v>
      </c>
      <c r="E9036" s="19" t="str">
        <f t="shared" si="847"/>
        <v>Defensives</v>
      </c>
      <c r="F9036" s="100">
        <v>1.2418999999999999E-2</v>
      </c>
      <c r="G9036" s="101">
        <v>26.457999999999998</v>
      </c>
      <c r="H9036" s="98">
        <v>8.0649999999999999E-2</v>
      </c>
      <c r="I9036" s="20">
        <f t="shared" si="848"/>
        <v>1</v>
      </c>
      <c r="J9036" s="102">
        <f t="shared" si="849"/>
        <v>4.69385441076423E-4</v>
      </c>
      <c r="K9036" s="102">
        <f t="shared" si="850"/>
        <v>5.8200302675315936E-3</v>
      </c>
      <c r="L9036" s="96">
        <f t="shared" si="851"/>
        <v>1.2418999999999999E-2</v>
      </c>
    </row>
    <row r="9037" spans="1:12" ht="13.95" customHeight="1" x14ac:dyDescent="0.3">
      <c r="A9037" s="94">
        <v>43646</v>
      </c>
      <c r="B9037" s="57" t="s">
        <v>408</v>
      </c>
      <c r="C9037" s="57" t="s">
        <v>116</v>
      </c>
      <c r="D9037" s="19" t="str">
        <f t="shared" si="846"/>
        <v>Defensives</v>
      </c>
      <c r="E9037" s="19" t="str">
        <f t="shared" si="847"/>
        <v>Defensives</v>
      </c>
      <c r="F9037" s="100">
        <v>1.2288E-2</v>
      </c>
      <c r="G9037" s="101">
        <v>27.245999999999999</v>
      </c>
      <c r="H9037" s="98">
        <v>8.134000000000001E-2</v>
      </c>
      <c r="I9037" s="20">
        <f t="shared" si="848"/>
        <v>1</v>
      </c>
      <c r="J9037" s="102">
        <f t="shared" si="849"/>
        <v>4.5100198194230348E-4</v>
      </c>
      <c r="K9037" s="102">
        <f t="shared" si="850"/>
        <v>5.5446518556958868E-3</v>
      </c>
      <c r="L9037" s="96">
        <f t="shared" si="851"/>
        <v>1.2288E-2</v>
      </c>
    </row>
    <row r="9038" spans="1:12" ht="13.95" customHeight="1" x14ac:dyDescent="0.3">
      <c r="A9038" s="94">
        <v>43677</v>
      </c>
      <c r="B9038" s="57" t="s">
        <v>408</v>
      </c>
      <c r="C9038" s="57" t="s">
        <v>116</v>
      </c>
      <c r="D9038" s="19" t="str">
        <f t="shared" si="846"/>
        <v>Defensives</v>
      </c>
      <c r="E9038" s="19" t="str">
        <f t="shared" si="847"/>
        <v>Defensives</v>
      </c>
      <c r="F9038" s="100">
        <v>1.2846E-2</v>
      </c>
      <c r="G9038" s="101">
        <v>28.055</v>
      </c>
      <c r="H9038" s="98">
        <v>8.1210000000000004E-2</v>
      </c>
      <c r="I9038" s="20">
        <f t="shared" si="848"/>
        <v>1</v>
      </c>
      <c r="J9038" s="102">
        <f t="shared" si="849"/>
        <v>4.5788629477811442E-4</v>
      </c>
      <c r="K9038" s="102">
        <f t="shared" si="850"/>
        <v>5.638299406207541E-3</v>
      </c>
      <c r="L9038" s="96">
        <f t="shared" si="851"/>
        <v>1.2846E-2</v>
      </c>
    </row>
    <row r="9039" spans="1:12" ht="13.95" customHeight="1" x14ac:dyDescent="0.3">
      <c r="A9039" s="94">
        <v>43708</v>
      </c>
      <c r="B9039" s="57" t="s">
        <v>408</v>
      </c>
      <c r="C9039" s="57" t="s">
        <v>116</v>
      </c>
      <c r="D9039" s="19" t="str">
        <f t="shared" si="846"/>
        <v>Defensives</v>
      </c>
      <c r="E9039" s="19" t="str">
        <f t="shared" si="847"/>
        <v>Defensives</v>
      </c>
      <c r="F9039" s="100">
        <v>1.2743000000000001E-2</v>
      </c>
      <c r="G9039" s="101">
        <v>28.937999999999999</v>
      </c>
      <c r="H9039" s="98">
        <v>8.0769999999999995E-2</v>
      </c>
      <c r="I9039" s="20">
        <f t="shared" si="848"/>
        <v>1</v>
      </c>
      <c r="J9039" s="102">
        <f t="shared" si="849"/>
        <v>4.4035524224203472E-4</v>
      </c>
      <c r="K9039" s="102">
        <f t="shared" si="850"/>
        <v>5.4519653614217498E-3</v>
      </c>
      <c r="L9039" s="96">
        <f t="shared" si="851"/>
        <v>1.2743000000000001E-2</v>
      </c>
    </row>
    <row r="9040" spans="1:12" ht="13.95" customHeight="1" x14ac:dyDescent="0.3">
      <c r="A9040" s="94">
        <v>43738</v>
      </c>
      <c r="B9040" s="57" t="s">
        <v>408</v>
      </c>
      <c r="C9040" s="57" t="s">
        <v>116</v>
      </c>
      <c r="D9040" s="19" t="str">
        <f t="shared" si="846"/>
        <v>Defensives</v>
      </c>
      <c r="E9040" s="19" t="str">
        <f t="shared" si="847"/>
        <v>Defensives</v>
      </c>
      <c r="F9040" s="100">
        <v>1.2605E-2</v>
      </c>
      <c r="G9040" s="101">
        <v>30.076000000000001</v>
      </c>
      <c r="H9040" s="98">
        <v>8.1189999999999998E-2</v>
      </c>
      <c r="I9040" s="20">
        <f t="shared" si="848"/>
        <v>1</v>
      </c>
      <c r="J9040" s="102">
        <f t="shared" si="849"/>
        <v>4.1910493416677747E-4</v>
      </c>
      <c r="K9040" s="102">
        <f t="shared" si="850"/>
        <v>5.1620265324150445E-3</v>
      </c>
      <c r="L9040" s="96">
        <f t="shared" si="851"/>
        <v>1.2605E-2</v>
      </c>
    </row>
    <row r="9041" spans="1:12" ht="13.95" customHeight="1" x14ac:dyDescent="0.3">
      <c r="A9041" s="94">
        <v>43769</v>
      </c>
      <c r="B9041" s="57" t="s">
        <v>408</v>
      </c>
      <c r="C9041" s="57" t="s">
        <v>116</v>
      </c>
      <c r="D9041" s="19" t="str">
        <f t="shared" si="846"/>
        <v>Defensives</v>
      </c>
      <c r="E9041" s="19" t="str">
        <f t="shared" si="847"/>
        <v>Defensives</v>
      </c>
      <c r="F9041" s="100">
        <v>1.1924000000000001E-2</v>
      </c>
      <c r="G9041" s="101">
        <v>29.143000000000001</v>
      </c>
      <c r="H9041" s="98">
        <v>8.1419999999999992E-2</v>
      </c>
      <c r="I9041" s="20">
        <f t="shared" si="848"/>
        <v>1</v>
      </c>
      <c r="J9041" s="102">
        <f t="shared" si="849"/>
        <v>4.0915485708403391E-4</v>
      </c>
      <c r="K9041" s="102">
        <f t="shared" si="850"/>
        <v>5.0252377436014973E-3</v>
      </c>
      <c r="L9041" s="96">
        <f t="shared" si="851"/>
        <v>1.1924000000000001E-2</v>
      </c>
    </row>
    <row r="9042" spans="1:12" ht="13.95" customHeight="1" x14ac:dyDescent="0.3">
      <c r="A9042" s="94">
        <v>43799</v>
      </c>
      <c r="B9042" s="57" t="s">
        <v>408</v>
      </c>
      <c r="C9042" s="57" t="s">
        <v>116</v>
      </c>
      <c r="D9042" s="19" t="str">
        <f t="shared" si="846"/>
        <v>Defensives</v>
      </c>
      <c r="E9042" s="19" t="str">
        <f t="shared" si="847"/>
        <v>Defensives</v>
      </c>
      <c r="F9042" s="100">
        <v>1.2488000000000001E-2</v>
      </c>
      <c r="G9042" s="101">
        <v>31.11</v>
      </c>
      <c r="H9042" s="98">
        <v>8.3019999999999997E-2</v>
      </c>
      <c r="I9042" s="20">
        <f t="shared" si="848"/>
        <v>1</v>
      </c>
      <c r="J9042" s="102">
        <f t="shared" si="849"/>
        <v>4.0141433622629383E-4</v>
      </c>
      <c r="K9042" s="102">
        <f t="shared" si="850"/>
        <v>4.8351522070138988E-3</v>
      </c>
      <c r="L9042" s="96">
        <f t="shared" si="851"/>
        <v>1.2488000000000001E-2</v>
      </c>
    </row>
    <row r="9043" spans="1:12" ht="13.95" customHeight="1" x14ac:dyDescent="0.3">
      <c r="A9043" s="94">
        <v>43830</v>
      </c>
      <c r="B9043" s="57" t="s">
        <v>408</v>
      </c>
      <c r="C9043" s="57" t="s">
        <v>116</v>
      </c>
      <c r="D9043" s="19" t="str">
        <f t="shared" si="846"/>
        <v>Defensives</v>
      </c>
      <c r="E9043" s="19" t="str">
        <f t="shared" si="847"/>
        <v>Defensives</v>
      </c>
      <c r="F9043" s="100">
        <v>1.196E-2</v>
      </c>
      <c r="G9043" s="101">
        <v>32.018000000000001</v>
      </c>
      <c r="H9043" s="98">
        <v>8.3480000000000013E-2</v>
      </c>
      <c r="I9043" s="20">
        <f t="shared" si="848"/>
        <v>1</v>
      </c>
      <c r="J9043" s="102">
        <f t="shared" si="849"/>
        <v>3.7353988381535385E-4</v>
      </c>
      <c r="K9043" s="102">
        <f t="shared" si="850"/>
        <v>4.4746033039692592E-3</v>
      </c>
      <c r="L9043" s="96">
        <f t="shared" si="851"/>
        <v>1.196E-2</v>
      </c>
    </row>
    <row r="9044" spans="1:12" ht="13.95" customHeight="1" x14ac:dyDescent="0.3">
      <c r="A9044" s="94">
        <v>43861</v>
      </c>
      <c r="B9044" s="57" t="s">
        <v>408</v>
      </c>
      <c r="C9044" s="57" t="s">
        <v>116</v>
      </c>
      <c r="D9044" s="19" t="str">
        <f t="shared" si="846"/>
        <v>Defensives</v>
      </c>
      <c r="E9044" s="19" t="str">
        <f t="shared" si="847"/>
        <v>Defensives</v>
      </c>
      <c r="F9044" s="100">
        <v>1.2272E-2</v>
      </c>
      <c r="G9044" s="101">
        <v>34.311999999999998</v>
      </c>
      <c r="H9044" s="98">
        <v>8.0500000000000002E-2</v>
      </c>
      <c r="I9044" s="20">
        <f t="shared" si="848"/>
        <v>1</v>
      </c>
      <c r="J9044" s="102">
        <f t="shared" si="849"/>
        <v>3.5765912800186526E-4</v>
      </c>
      <c r="K9044" s="102">
        <f t="shared" si="850"/>
        <v>4.4429705341846619E-3</v>
      </c>
      <c r="L9044" s="96">
        <f t="shared" si="851"/>
        <v>1.2272E-2</v>
      </c>
    </row>
    <row r="9045" spans="1:12" ht="13.95" customHeight="1" x14ac:dyDescent="0.3">
      <c r="A9045" s="94">
        <v>43890</v>
      </c>
      <c r="B9045" s="57" t="s">
        <v>408</v>
      </c>
      <c r="C9045" s="57" t="s">
        <v>116</v>
      </c>
      <c r="D9045" s="19" t="str">
        <f t="shared" si="846"/>
        <v>Defensives</v>
      </c>
      <c r="E9045" s="19" t="str">
        <f t="shared" si="847"/>
        <v>Defensives</v>
      </c>
      <c r="F9045" s="100">
        <v>1.2043999999999999E-2</v>
      </c>
      <c r="G9045" s="101">
        <v>31.071000000000002</v>
      </c>
      <c r="H9045" s="98">
        <v>8.1020000000000009E-2</v>
      </c>
      <c r="I9045" s="20">
        <f t="shared" si="848"/>
        <v>1</v>
      </c>
      <c r="J9045" s="102">
        <f t="shared" si="849"/>
        <v>3.8762833510347264E-4</v>
      </c>
      <c r="K9045" s="102">
        <f t="shared" si="850"/>
        <v>4.7843536793812959E-3</v>
      </c>
      <c r="L9045" s="96">
        <f t="shared" si="851"/>
        <v>1.2043999999999999E-2</v>
      </c>
    </row>
    <row r="9046" spans="1:12" ht="13.95" customHeight="1" x14ac:dyDescent="0.3">
      <c r="A9046" s="94">
        <v>43921</v>
      </c>
      <c r="B9046" s="57" t="s">
        <v>408</v>
      </c>
      <c r="C9046" s="57" t="s">
        <v>116</v>
      </c>
      <c r="D9046" s="19" t="str">
        <f t="shared" si="846"/>
        <v>Defensives</v>
      </c>
      <c r="E9046" s="19" t="str">
        <f t="shared" si="847"/>
        <v>Defensives</v>
      </c>
      <c r="F9046" s="100">
        <v>1.5972E-2</v>
      </c>
      <c r="G9046" s="101">
        <v>28.789000000000001</v>
      </c>
      <c r="H9046" s="98">
        <v>7.9640000000000002E-2</v>
      </c>
      <c r="I9046" s="20">
        <f t="shared" si="848"/>
        <v>1</v>
      </c>
      <c r="J9046" s="102">
        <f t="shared" si="849"/>
        <v>5.5479523429087497E-4</v>
      </c>
      <c r="K9046" s="102">
        <f t="shared" si="850"/>
        <v>6.9662887279115385E-3</v>
      </c>
      <c r="L9046" s="96">
        <f t="shared" si="851"/>
        <v>1.5972E-2</v>
      </c>
    </row>
    <row r="9047" spans="1:12" ht="13.95" customHeight="1" x14ac:dyDescent="0.3">
      <c r="A9047" s="94">
        <v>43951</v>
      </c>
      <c r="B9047" s="57" t="s">
        <v>408</v>
      </c>
      <c r="C9047" s="57" t="s">
        <v>116</v>
      </c>
      <c r="D9047" s="19" t="str">
        <f t="shared" si="846"/>
        <v>Defensives</v>
      </c>
      <c r="E9047" s="19" t="str">
        <f t="shared" si="847"/>
        <v>Defensives</v>
      </c>
      <c r="F9047" s="100">
        <v>1.3030999999999999E-2</v>
      </c>
      <c r="G9047" s="101">
        <v>25.314</v>
      </c>
      <c r="H9047" s="98">
        <v>8.2059999999999994E-2</v>
      </c>
      <c r="I9047" s="20">
        <f t="shared" si="848"/>
        <v>1</v>
      </c>
      <c r="J9047" s="102">
        <f t="shared" si="849"/>
        <v>5.1477443312001258E-4</v>
      </c>
      <c r="K9047" s="102">
        <f t="shared" si="850"/>
        <v>6.2731468817939628E-3</v>
      </c>
      <c r="L9047" s="96">
        <f t="shared" si="851"/>
        <v>1.3030999999999999E-2</v>
      </c>
    </row>
    <row r="9048" spans="1:12" ht="13.95" customHeight="1" x14ac:dyDescent="0.3">
      <c r="A9048" s="94">
        <v>43982</v>
      </c>
      <c r="B9048" s="57" t="s">
        <v>408</v>
      </c>
      <c r="C9048" s="57" t="s">
        <v>116</v>
      </c>
      <c r="D9048" s="19" t="str">
        <f t="shared" si="846"/>
        <v>Defensives</v>
      </c>
      <c r="E9048" s="19" t="str">
        <f t="shared" si="847"/>
        <v>Defensives</v>
      </c>
      <c r="F9048" s="100">
        <v>1.2393E-2</v>
      </c>
      <c r="G9048" s="101">
        <v>28.933</v>
      </c>
      <c r="H9048" s="98">
        <v>7.6859999999999998E-2</v>
      </c>
      <c r="I9048" s="20">
        <f t="shared" si="848"/>
        <v>1</v>
      </c>
      <c r="J9048" s="102">
        <f t="shared" si="849"/>
        <v>4.2833442781598863E-4</v>
      </c>
      <c r="K9048" s="102">
        <f t="shared" si="850"/>
        <v>5.5729173538379998E-3</v>
      </c>
      <c r="L9048" s="96">
        <f t="shared" si="851"/>
        <v>1.2393E-2</v>
      </c>
    </row>
    <row r="9049" spans="1:12" ht="13.95" customHeight="1" x14ac:dyDescent="0.3">
      <c r="A9049" s="94">
        <v>44012</v>
      </c>
      <c r="B9049" s="57" t="s">
        <v>408</v>
      </c>
      <c r="C9049" s="57" t="s">
        <v>116</v>
      </c>
      <c r="D9049" s="19" t="str">
        <f t="shared" si="846"/>
        <v>Defensives</v>
      </c>
      <c r="E9049" s="19" t="str">
        <f t="shared" si="847"/>
        <v>Defensives</v>
      </c>
      <c r="F9049" s="100">
        <v>1.1476999999999999E-2</v>
      </c>
      <c r="G9049" s="101">
        <v>29.646999999999998</v>
      </c>
      <c r="H9049" s="98">
        <v>7.6749999999999999E-2</v>
      </c>
      <c r="I9049" s="20">
        <f t="shared" si="848"/>
        <v>1</v>
      </c>
      <c r="J9049" s="102">
        <f t="shared" si="849"/>
        <v>3.8712179984484095E-4</v>
      </c>
      <c r="K9049" s="102">
        <f t="shared" si="850"/>
        <v>5.0439322455353873E-3</v>
      </c>
      <c r="L9049" s="96">
        <f t="shared" si="851"/>
        <v>1.1476999999999999E-2</v>
      </c>
    </row>
    <row r="9050" spans="1:12" ht="13.95" customHeight="1" x14ac:dyDescent="0.3">
      <c r="A9050" s="94">
        <v>44043</v>
      </c>
      <c r="B9050" s="57" t="s">
        <v>408</v>
      </c>
      <c r="C9050" s="57" t="s">
        <v>116</v>
      </c>
      <c r="D9050" s="19" t="str">
        <f t="shared" si="846"/>
        <v>Defensives</v>
      </c>
      <c r="E9050" s="19" t="str">
        <f t="shared" si="847"/>
        <v>Defensives</v>
      </c>
      <c r="F9050" s="100">
        <v>1.1683000000000001E-2</v>
      </c>
      <c r="G9050" s="101">
        <v>33.338000000000001</v>
      </c>
      <c r="H9050" s="98">
        <v>5.8840000000000003E-2</v>
      </c>
      <c r="I9050" s="20">
        <f t="shared" si="848"/>
        <v>1</v>
      </c>
      <c r="J9050" s="102">
        <f t="shared" si="849"/>
        <v>3.504409382686424E-4</v>
      </c>
      <c r="K9050" s="102">
        <f t="shared" si="850"/>
        <v>5.955828318637702E-3</v>
      </c>
      <c r="L9050" s="96">
        <f t="shared" si="851"/>
        <v>1.1683000000000001E-2</v>
      </c>
    </row>
    <row r="9051" spans="1:12" ht="13.95" customHeight="1" x14ac:dyDescent="0.3">
      <c r="A9051" s="94">
        <v>44074</v>
      </c>
      <c r="B9051" s="57" t="s">
        <v>408</v>
      </c>
      <c r="C9051" s="57" t="s">
        <v>116</v>
      </c>
      <c r="D9051" s="19" t="str">
        <f t="shared" si="846"/>
        <v>Defensives</v>
      </c>
      <c r="E9051" s="19" t="str">
        <f t="shared" si="847"/>
        <v>Defensives</v>
      </c>
      <c r="F9051" s="100">
        <v>1.1009E-2</v>
      </c>
      <c r="G9051" s="101">
        <v>30.600999999999999</v>
      </c>
      <c r="H9051" s="98">
        <v>6.2600000000000003E-2</v>
      </c>
      <c r="I9051" s="20">
        <f t="shared" si="848"/>
        <v>1</v>
      </c>
      <c r="J9051" s="102">
        <f t="shared" si="849"/>
        <v>3.5975948498415084E-4</v>
      </c>
      <c r="K9051" s="102">
        <f t="shared" si="850"/>
        <v>5.7469566291397899E-3</v>
      </c>
      <c r="L9051" s="96">
        <f t="shared" si="851"/>
        <v>1.1009E-2</v>
      </c>
    </row>
    <row r="9052" spans="1:12" ht="13.95" customHeight="1" x14ac:dyDescent="0.3">
      <c r="A9052" s="94">
        <v>44104</v>
      </c>
      <c r="B9052" s="57" t="s">
        <v>408</v>
      </c>
      <c r="C9052" s="57" t="s">
        <v>116</v>
      </c>
      <c r="D9052" s="19" t="str">
        <f t="shared" si="846"/>
        <v>Defensives</v>
      </c>
      <c r="E9052" s="19" t="str">
        <f t="shared" si="847"/>
        <v>Defensives</v>
      </c>
      <c r="F9052" s="100">
        <v>1.0416999999999999E-2</v>
      </c>
      <c r="G9052" s="101">
        <v>27.175000000000001</v>
      </c>
      <c r="H9052" s="98">
        <v>5.8110000000000002E-2</v>
      </c>
      <c r="I9052" s="20">
        <f t="shared" si="848"/>
        <v>1</v>
      </c>
      <c r="J9052" s="102">
        <f t="shared" si="849"/>
        <v>3.833302667893284E-4</v>
      </c>
      <c r="K9052" s="102">
        <f t="shared" si="850"/>
        <v>6.5966316776687036E-3</v>
      </c>
      <c r="L9052" s="96">
        <f t="shared" si="851"/>
        <v>1.0416999999999999E-2</v>
      </c>
    </row>
    <row r="9053" spans="1:12" ht="13.95" customHeight="1" x14ac:dyDescent="0.3">
      <c r="A9053" s="94">
        <v>44135</v>
      </c>
      <c r="B9053" s="57" t="s">
        <v>408</v>
      </c>
      <c r="C9053" s="57" t="s">
        <v>116</v>
      </c>
      <c r="D9053" s="19" t="str">
        <f t="shared" si="846"/>
        <v>Defensives</v>
      </c>
      <c r="E9053" s="19" t="str">
        <f t="shared" si="847"/>
        <v>Defensives</v>
      </c>
      <c r="F9053" s="100">
        <v>1.0248E-2</v>
      </c>
      <c r="G9053" s="101">
        <v>25.908999999999999</v>
      </c>
      <c r="H9053" s="98">
        <v>6.8890000000000007E-2</v>
      </c>
      <c r="I9053" s="20">
        <f t="shared" si="848"/>
        <v>1</v>
      </c>
      <c r="J9053" s="102">
        <f t="shared" si="849"/>
        <v>3.9553822995870162E-4</v>
      </c>
      <c r="K9053" s="102">
        <f t="shared" si="850"/>
        <v>5.7415913769589431E-3</v>
      </c>
      <c r="L9053" s="96">
        <f t="shared" si="851"/>
        <v>1.0248E-2</v>
      </c>
    </row>
    <row r="9054" spans="1:12" ht="13.95" customHeight="1" x14ac:dyDescent="0.3">
      <c r="A9054" s="94">
        <v>43100</v>
      </c>
      <c r="B9054" s="57" t="s">
        <v>409</v>
      </c>
      <c r="C9054" s="57" t="s">
        <v>117</v>
      </c>
      <c r="D9054" s="19" t="str">
        <f t="shared" si="846"/>
        <v>Cyclicals</v>
      </c>
      <c r="E9054" s="19" t="str">
        <f t="shared" si="847"/>
        <v>Cyclicals ex-WEG &amp; Embraer</v>
      </c>
      <c r="F9054" s="100">
        <v>2.5500000000000002E-3</v>
      </c>
      <c r="G9054" s="101">
        <v>20.064</v>
      </c>
      <c r="H9054" s="98">
        <v>0.14323</v>
      </c>
      <c r="I9054" s="20">
        <f t="shared" si="848"/>
        <v>1</v>
      </c>
      <c r="J9054" s="102">
        <f t="shared" si="849"/>
        <v>1.2709330143540672E-4</v>
      </c>
      <c r="K9054" s="102">
        <f t="shared" si="850"/>
        <v>8.8733716006009016E-4</v>
      </c>
      <c r="L9054" s="96">
        <f t="shared" si="851"/>
        <v>2.5500000000000002E-3</v>
      </c>
    </row>
    <row r="9055" spans="1:12" ht="13.95" customHeight="1" x14ac:dyDescent="0.3">
      <c r="A9055" s="94">
        <v>43131</v>
      </c>
      <c r="B9055" s="57" t="s">
        <v>409</v>
      </c>
      <c r="C9055" s="57" t="s">
        <v>117</v>
      </c>
      <c r="D9055" s="19" t="str">
        <f t="shared" si="846"/>
        <v>Cyclicals</v>
      </c>
      <c r="E9055" s="19" t="str">
        <f t="shared" si="847"/>
        <v>Cyclicals ex-WEG &amp; Embraer</v>
      </c>
      <c r="F9055" s="100">
        <v>2.6900000000000001E-3</v>
      </c>
      <c r="G9055" s="101">
        <v>21.210999999999999</v>
      </c>
      <c r="H9055" s="98">
        <v>0.14624999999999999</v>
      </c>
      <c r="I9055" s="20">
        <f t="shared" si="848"/>
        <v>1</v>
      </c>
      <c r="J9055" s="102">
        <f t="shared" si="849"/>
        <v>1.2682098910942437E-4</v>
      </c>
      <c r="K9055" s="102">
        <f t="shared" si="850"/>
        <v>8.6715206228666242E-4</v>
      </c>
      <c r="L9055" s="96">
        <f t="shared" si="851"/>
        <v>2.6900000000000001E-3</v>
      </c>
    </row>
    <row r="9056" spans="1:12" ht="13.95" customHeight="1" x14ac:dyDescent="0.3">
      <c r="A9056" s="94">
        <v>43159</v>
      </c>
      <c r="B9056" s="57" t="s">
        <v>409</v>
      </c>
      <c r="C9056" s="57" t="s">
        <v>117</v>
      </c>
      <c r="D9056" s="19" t="str">
        <f t="shared" si="846"/>
        <v>Cyclicals</v>
      </c>
      <c r="E9056" s="19" t="str">
        <f t="shared" si="847"/>
        <v>Cyclicals ex-WEG &amp; Embraer</v>
      </c>
      <c r="F9056" s="100">
        <v>2.7399999999999998E-3</v>
      </c>
      <c r="G9056" s="101">
        <v>20.899000000000001</v>
      </c>
      <c r="H9056" s="98">
        <v>0.16302</v>
      </c>
      <c r="I9056" s="20">
        <f t="shared" si="848"/>
        <v>1</v>
      </c>
      <c r="J9056" s="102">
        <f t="shared" si="849"/>
        <v>1.3110675151921142E-4</v>
      </c>
      <c r="K9056" s="102">
        <f t="shared" si="850"/>
        <v>8.0423721947743478E-4</v>
      </c>
      <c r="L9056" s="96">
        <f t="shared" si="851"/>
        <v>2.7399999999999998E-3</v>
      </c>
    </row>
    <row r="9057" spans="1:12" ht="13.95" customHeight="1" x14ac:dyDescent="0.3">
      <c r="A9057" s="94">
        <v>43190</v>
      </c>
      <c r="B9057" s="57" t="s">
        <v>409</v>
      </c>
      <c r="C9057" s="57" t="s">
        <v>117</v>
      </c>
      <c r="D9057" s="19" t="str">
        <f t="shared" si="846"/>
        <v>Cyclicals</v>
      </c>
      <c r="E9057" s="19" t="str">
        <f t="shared" si="847"/>
        <v>Cyclicals ex-WEG &amp; Embraer</v>
      </c>
      <c r="F9057" s="100">
        <v>2.9199999999999999E-3</v>
      </c>
      <c r="G9057" s="101">
        <v>22.550999999999998</v>
      </c>
      <c r="H9057" s="98">
        <v>0.16378000000000001</v>
      </c>
      <c r="I9057" s="20">
        <f t="shared" si="848"/>
        <v>1</v>
      </c>
      <c r="J9057" s="102">
        <f t="shared" si="849"/>
        <v>1.2948428007627158E-4</v>
      </c>
      <c r="K9057" s="102">
        <f t="shared" si="850"/>
        <v>7.905988525843911E-4</v>
      </c>
      <c r="L9057" s="96">
        <f t="shared" si="851"/>
        <v>2.9199999999999999E-3</v>
      </c>
    </row>
    <row r="9058" spans="1:12" ht="13.95" customHeight="1" x14ac:dyDescent="0.3">
      <c r="A9058" s="94">
        <v>43220</v>
      </c>
      <c r="B9058" s="57" t="s">
        <v>409</v>
      </c>
      <c r="C9058" s="57" t="s">
        <v>117</v>
      </c>
      <c r="D9058" s="19" t="str">
        <f t="shared" si="846"/>
        <v>Cyclicals</v>
      </c>
      <c r="E9058" s="19" t="str">
        <f t="shared" si="847"/>
        <v>Cyclicals ex-WEG &amp; Embraer</v>
      </c>
      <c r="F9058" s="100">
        <v>2.8700000000000002E-3</v>
      </c>
      <c r="G9058" s="101">
        <v>19.536000000000001</v>
      </c>
      <c r="H9058" s="98">
        <v>0.20202000000000001</v>
      </c>
      <c r="I9058" s="20">
        <f t="shared" si="848"/>
        <v>1</v>
      </c>
      <c r="J9058" s="102">
        <f t="shared" si="849"/>
        <v>1.469082719082719E-4</v>
      </c>
      <c r="K9058" s="102">
        <f t="shared" si="850"/>
        <v>7.2719667314261906E-4</v>
      </c>
      <c r="L9058" s="96">
        <f t="shared" si="851"/>
        <v>2.8700000000000002E-3</v>
      </c>
    </row>
    <row r="9059" spans="1:12" ht="13.95" customHeight="1" x14ac:dyDescent="0.3">
      <c r="A9059" s="94">
        <v>43251</v>
      </c>
      <c r="B9059" s="57" t="s">
        <v>409</v>
      </c>
      <c r="C9059" s="57" t="s">
        <v>117</v>
      </c>
      <c r="D9059" s="19" t="str">
        <f t="shared" si="846"/>
        <v>Cyclicals</v>
      </c>
      <c r="E9059" s="19" t="str">
        <f t="shared" si="847"/>
        <v>Cyclicals ex-WEG &amp; Embraer</v>
      </c>
      <c r="F9059" s="100">
        <v>2.5400000000000002E-3</v>
      </c>
      <c r="G9059" s="101">
        <v>15.058999999999999</v>
      </c>
      <c r="H9059" s="98">
        <v>0.20624999999999999</v>
      </c>
      <c r="I9059" s="20">
        <f t="shared" si="848"/>
        <v>1</v>
      </c>
      <c r="J9059" s="102">
        <f t="shared" si="849"/>
        <v>1.6866989839962814E-4</v>
      </c>
      <c r="K9059" s="102">
        <f t="shared" si="850"/>
        <v>8.1779344678607584E-4</v>
      </c>
      <c r="L9059" s="96">
        <f t="shared" si="851"/>
        <v>2.5400000000000002E-3</v>
      </c>
    </row>
    <row r="9060" spans="1:12" ht="13.95" customHeight="1" x14ac:dyDescent="0.3">
      <c r="A9060" s="94">
        <v>43281</v>
      </c>
      <c r="B9060" s="57" t="s">
        <v>409</v>
      </c>
      <c r="C9060" s="57" t="s">
        <v>117</v>
      </c>
      <c r="D9060" s="19" t="str">
        <f t="shared" si="846"/>
        <v>Cyclicals</v>
      </c>
      <c r="E9060" s="19" t="str">
        <f t="shared" si="847"/>
        <v>Cyclicals ex-WEG &amp; Embraer</v>
      </c>
      <c r="F9060" s="100">
        <v>2.0300000000000001E-3</v>
      </c>
      <c r="G9060" s="101">
        <v>11.808999999999999</v>
      </c>
      <c r="H9060" s="98">
        <v>0.19778999999999999</v>
      </c>
      <c r="I9060" s="20">
        <f t="shared" si="848"/>
        <v>1</v>
      </c>
      <c r="J9060" s="102">
        <f t="shared" si="849"/>
        <v>1.7190278601066984E-4</v>
      </c>
      <c r="K9060" s="102">
        <f t="shared" si="850"/>
        <v>8.6911768042201244E-4</v>
      </c>
      <c r="L9060" s="96">
        <f t="shared" si="851"/>
        <v>2.0300000000000001E-3</v>
      </c>
    </row>
    <row r="9061" spans="1:12" ht="13.95" customHeight="1" x14ac:dyDescent="0.3">
      <c r="A9061" s="94">
        <v>43312</v>
      </c>
      <c r="B9061" s="57" t="s">
        <v>409</v>
      </c>
      <c r="C9061" s="57" t="s">
        <v>117</v>
      </c>
      <c r="D9061" s="19" t="str">
        <f t="shared" si="846"/>
        <v>Cyclicals</v>
      </c>
      <c r="E9061" s="19" t="str">
        <f t="shared" si="847"/>
        <v>Cyclicals ex-WEG &amp; Embraer</v>
      </c>
      <c r="F9061" s="100">
        <v>2.2209999999999999E-3</v>
      </c>
      <c r="G9061" s="101">
        <v>13.794</v>
      </c>
      <c r="H9061" s="98">
        <v>0.18353</v>
      </c>
      <c r="I9061" s="20">
        <f t="shared" si="848"/>
        <v>1</v>
      </c>
      <c r="J9061" s="102">
        <f t="shared" si="849"/>
        <v>1.6101203421777584E-4</v>
      </c>
      <c r="K9061" s="102">
        <f t="shared" si="850"/>
        <v>8.773063489226603E-4</v>
      </c>
      <c r="L9061" s="96">
        <f t="shared" si="851"/>
        <v>2.2209999999999999E-3</v>
      </c>
    </row>
    <row r="9062" spans="1:12" ht="13.95" customHeight="1" x14ac:dyDescent="0.3">
      <c r="A9062" s="94">
        <v>43343</v>
      </c>
      <c r="B9062" s="57" t="s">
        <v>409</v>
      </c>
      <c r="C9062" s="57" t="s">
        <v>117</v>
      </c>
      <c r="D9062" s="19" t="str">
        <f t="shared" si="846"/>
        <v>Cyclicals</v>
      </c>
      <c r="E9062" s="19" t="str">
        <f t="shared" si="847"/>
        <v>Cyclicals ex-WEG &amp; Embraer</v>
      </c>
      <c r="F9062" s="100">
        <v>1.8339999999999999E-3</v>
      </c>
      <c r="G9062" s="101">
        <v>10.738</v>
      </c>
      <c r="H9062" s="98">
        <v>0.18515000000000001</v>
      </c>
      <c r="I9062" s="20">
        <f t="shared" si="848"/>
        <v>1</v>
      </c>
      <c r="J9062" s="102">
        <f t="shared" si="849"/>
        <v>1.7079530638852673E-4</v>
      </c>
      <c r="K9062" s="102">
        <f t="shared" si="850"/>
        <v>9.2246992378356319E-4</v>
      </c>
      <c r="L9062" s="96">
        <f t="shared" si="851"/>
        <v>1.8339999999999999E-3</v>
      </c>
    </row>
    <row r="9063" spans="1:12" ht="13.95" customHeight="1" x14ac:dyDescent="0.3">
      <c r="A9063" s="94">
        <v>43373</v>
      </c>
      <c r="B9063" s="57" t="s">
        <v>409</v>
      </c>
      <c r="C9063" s="57" t="s">
        <v>117</v>
      </c>
      <c r="D9063" s="19" t="str">
        <f t="shared" si="846"/>
        <v>Cyclicals</v>
      </c>
      <c r="E9063" s="19" t="str">
        <f t="shared" si="847"/>
        <v>Cyclicals ex-WEG &amp; Embraer</v>
      </c>
      <c r="F9063" s="100">
        <v>1.567E-3</v>
      </c>
      <c r="G9063" s="101">
        <v>9.9169999999999998</v>
      </c>
      <c r="H9063" s="98">
        <v>0.17147999999999999</v>
      </c>
      <c r="I9063" s="20">
        <f t="shared" si="848"/>
        <v>1</v>
      </c>
      <c r="J9063" s="102">
        <f t="shared" si="849"/>
        <v>1.5801149541191893E-4</v>
      </c>
      <c r="K9063" s="102">
        <f t="shared" si="850"/>
        <v>9.2145728605037868E-4</v>
      </c>
      <c r="L9063" s="96">
        <f t="shared" si="851"/>
        <v>1.567E-3</v>
      </c>
    </row>
    <row r="9064" spans="1:12" ht="13.95" customHeight="1" x14ac:dyDescent="0.3">
      <c r="A9064" s="94">
        <v>43404</v>
      </c>
      <c r="B9064" s="57" t="s">
        <v>409</v>
      </c>
      <c r="C9064" s="57" t="s">
        <v>117</v>
      </c>
      <c r="D9064" s="19" t="str">
        <f t="shared" si="846"/>
        <v>Cyclicals</v>
      </c>
      <c r="E9064" s="19" t="str">
        <f t="shared" si="847"/>
        <v>Cyclicals ex-WEG &amp; Embraer</v>
      </c>
      <c r="F9064" s="100">
        <v>1.609E-3</v>
      </c>
      <c r="G9064" s="101">
        <v>12.882999999999999</v>
      </c>
      <c r="H9064" s="98">
        <v>0.16286999999999999</v>
      </c>
      <c r="I9064" s="20">
        <f t="shared" si="848"/>
        <v>1</v>
      </c>
      <c r="J9064" s="102">
        <f t="shared" si="849"/>
        <v>1.2489327020104014E-4</v>
      </c>
      <c r="K9064" s="102">
        <f t="shared" si="850"/>
        <v>7.6682796218481087E-4</v>
      </c>
      <c r="L9064" s="96">
        <f t="shared" si="851"/>
        <v>1.609E-3</v>
      </c>
    </row>
    <row r="9065" spans="1:12" ht="13.95" customHeight="1" x14ac:dyDescent="0.3">
      <c r="A9065" s="94">
        <v>42674</v>
      </c>
      <c r="B9065" s="57" t="s">
        <v>124</v>
      </c>
      <c r="C9065" s="57" t="s">
        <v>118</v>
      </c>
      <c r="D9065" s="19" t="str">
        <f t="shared" si="846"/>
        <v>Cyclicals</v>
      </c>
      <c r="E9065" s="19" t="str">
        <f t="shared" si="847"/>
        <v>WEG &amp; Embraer</v>
      </c>
      <c r="F9065" s="100">
        <v>9.2500000000000013E-3</v>
      </c>
      <c r="G9065" s="101">
        <v>21.690999999999999</v>
      </c>
      <c r="H9065" s="98">
        <v>0.19989000000000001</v>
      </c>
      <c r="I9065" s="20">
        <f t="shared" si="848"/>
        <v>1</v>
      </c>
      <c r="J9065" s="102">
        <f t="shared" si="849"/>
        <v>4.2644414734221574E-4</v>
      </c>
      <c r="K9065" s="102">
        <f t="shared" si="850"/>
        <v>2.1333941034679857E-3</v>
      </c>
      <c r="L9065" s="96">
        <f t="shared" si="851"/>
        <v>9.2500000000000013E-3</v>
      </c>
    </row>
    <row r="9066" spans="1:12" ht="13.95" customHeight="1" x14ac:dyDescent="0.3">
      <c r="A9066" s="94">
        <v>42704</v>
      </c>
      <c r="B9066" s="57" t="s">
        <v>124</v>
      </c>
      <c r="C9066" s="57" t="s">
        <v>118</v>
      </c>
      <c r="D9066" s="19" t="str">
        <f t="shared" si="846"/>
        <v>Cyclicals</v>
      </c>
      <c r="E9066" s="19" t="str">
        <f t="shared" si="847"/>
        <v>WEG &amp; Embraer</v>
      </c>
      <c r="F9066" s="100">
        <v>8.4399999999999996E-3</v>
      </c>
      <c r="G9066" s="101">
        <v>19.425000000000001</v>
      </c>
      <c r="H9066" s="98">
        <v>0.20054</v>
      </c>
      <c r="I9066" s="20">
        <f t="shared" si="848"/>
        <v>1</v>
      </c>
      <c r="J9066" s="102">
        <f t="shared" si="849"/>
        <v>4.3449163449163443E-4</v>
      </c>
      <c r="K9066" s="102">
        <f t="shared" si="850"/>
        <v>2.1666083299672605E-3</v>
      </c>
      <c r="L9066" s="96">
        <f t="shared" si="851"/>
        <v>8.4399999999999996E-3</v>
      </c>
    </row>
    <row r="9067" spans="1:12" ht="13.95" customHeight="1" x14ac:dyDescent="0.3">
      <c r="A9067" s="94">
        <v>42735</v>
      </c>
      <c r="B9067" s="57" t="s">
        <v>124</v>
      </c>
      <c r="C9067" s="57" t="s">
        <v>118</v>
      </c>
      <c r="D9067" s="19" t="str">
        <f t="shared" si="846"/>
        <v>Cyclicals</v>
      </c>
      <c r="E9067" s="19" t="str">
        <f t="shared" si="847"/>
        <v>WEG &amp; Embraer</v>
      </c>
      <c r="F9067" s="100">
        <v>8.6999999999999994E-3</v>
      </c>
      <c r="G9067" s="101">
        <v>19.117999999999999</v>
      </c>
      <c r="H9067" s="98">
        <v>0.20208000000000001</v>
      </c>
      <c r="I9067" s="20">
        <f t="shared" si="848"/>
        <v>1</v>
      </c>
      <c r="J9067" s="102">
        <f t="shared" si="849"/>
        <v>4.5506852181190503E-4</v>
      </c>
      <c r="K9067" s="102">
        <f t="shared" si="850"/>
        <v>2.2519226138752227E-3</v>
      </c>
      <c r="L9067" s="96">
        <f t="shared" si="851"/>
        <v>8.6999999999999994E-3</v>
      </c>
    </row>
    <row r="9068" spans="1:12" ht="13.95" customHeight="1" x14ac:dyDescent="0.3">
      <c r="A9068" s="94">
        <v>42766</v>
      </c>
      <c r="B9068" s="57" t="s">
        <v>124</v>
      </c>
      <c r="C9068" s="57" t="s">
        <v>118</v>
      </c>
      <c r="D9068" s="19" t="str">
        <f t="shared" si="846"/>
        <v>Cyclicals</v>
      </c>
      <c r="E9068" s="19" t="str">
        <f t="shared" si="847"/>
        <v>WEG &amp; Embraer</v>
      </c>
      <c r="F9068" s="100">
        <v>8.369999999999999E-3</v>
      </c>
      <c r="G9068" s="101">
        <v>19.446000000000002</v>
      </c>
      <c r="H9068" s="98">
        <v>0.20183999999999999</v>
      </c>
      <c r="I9068" s="20">
        <f t="shared" si="848"/>
        <v>1</v>
      </c>
      <c r="J9068" s="102">
        <f t="shared" si="849"/>
        <v>4.3042270904041955E-4</v>
      </c>
      <c r="K9068" s="102">
        <f t="shared" si="850"/>
        <v>2.1324945949287534E-3</v>
      </c>
      <c r="L9068" s="96">
        <f t="shared" si="851"/>
        <v>8.369999999999999E-3</v>
      </c>
    </row>
    <row r="9069" spans="1:12" ht="13.95" customHeight="1" x14ac:dyDescent="0.3">
      <c r="A9069" s="94">
        <v>42794</v>
      </c>
      <c r="B9069" s="57" t="s">
        <v>124</v>
      </c>
      <c r="C9069" s="57" t="s">
        <v>118</v>
      </c>
      <c r="D9069" s="19" t="str">
        <f t="shared" si="846"/>
        <v>Cyclicals</v>
      </c>
      <c r="E9069" s="19" t="str">
        <f t="shared" si="847"/>
        <v>WEG &amp; Embraer</v>
      </c>
      <c r="F9069" s="100">
        <v>9.0200000000000002E-3</v>
      </c>
      <c r="G9069" s="101">
        <v>21.067</v>
      </c>
      <c r="H9069" s="98">
        <v>0.20241000000000001</v>
      </c>
      <c r="I9069" s="20">
        <f t="shared" si="848"/>
        <v>1</v>
      </c>
      <c r="J9069" s="102">
        <f t="shared" si="849"/>
        <v>4.2815778231357099E-4</v>
      </c>
      <c r="K9069" s="102">
        <f t="shared" si="850"/>
        <v>2.1152995519666566E-3</v>
      </c>
      <c r="L9069" s="96">
        <f t="shared" si="851"/>
        <v>9.0200000000000002E-3</v>
      </c>
    </row>
    <row r="9070" spans="1:12" ht="13.95" customHeight="1" x14ac:dyDescent="0.3">
      <c r="A9070" s="94">
        <v>42825</v>
      </c>
      <c r="B9070" s="57" t="s">
        <v>124</v>
      </c>
      <c r="C9070" s="57" t="s">
        <v>118</v>
      </c>
      <c r="D9070" s="19" t="str">
        <f t="shared" si="846"/>
        <v>Cyclicals</v>
      </c>
      <c r="E9070" s="19" t="str">
        <f t="shared" si="847"/>
        <v>WEG &amp; Embraer</v>
      </c>
      <c r="F9070" s="100">
        <v>9.2700000000000005E-3</v>
      </c>
      <c r="G9070" s="101">
        <v>21.606000000000002</v>
      </c>
      <c r="H9070" s="98">
        <v>0.20133000000000001</v>
      </c>
      <c r="I9070" s="20">
        <f t="shared" si="848"/>
        <v>1</v>
      </c>
      <c r="J9070" s="102">
        <f t="shared" si="849"/>
        <v>4.2904748680921967E-4</v>
      </c>
      <c r="K9070" s="102">
        <f t="shared" si="850"/>
        <v>2.1310658461690737E-3</v>
      </c>
      <c r="L9070" s="96">
        <f t="shared" si="851"/>
        <v>9.2700000000000005E-3</v>
      </c>
    </row>
    <row r="9071" spans="1:12" ht="13.95" customHeight="1" x14ac:dyDescent="0.3">
      <c r="A9071" s="94">
        <v>42855</v>
      </c>
      <c r="B9071" s="57" t="s">
        <v>124</v>
      </c>
      <c r="C9071" s="57" t="s">
        <v>118</v>
      </c>
      <c r="D9071" s="19" t="str">
        <f t="shared" si="846"/>
        <v>Cyclicals</v>
      </c>
      <c r="E9071" s="19" t="str">
        <f t="shared" si="847"/>
        <v>WEG &amp; Embraer</v>
      </c>
      <c r="F9071" s="100">
        <v>9.389999999999999E-3</v>
      </c>
      <c r="G9071" s="101">
        <v>22.120999999999999</v>
      </c>
      <c r="H9071" s="98">
        <v>0.19838</v>
      </c>
      <c r="I9071" s="20">
        <f t="shared" si="848"/>
        <v>1</v>
      </c>
      <c r="J9071" s="102">
        <f t="shared" si="849"/>
        <v>4.2448352244473577E-4</v>
      </c>
      <c r="K9071" s="102">
        <f t="shared" si="850"/>
        <v>2.1397495838528873E-3</v>
      </c>
      <c r="L9071" s="96">
        <f t="shared" si="851"/>
        <v>9.389999999999999E-3</v>
      </c>
    </row>
    <row r="9072" spans="1:12" ht="13.95" customHeight="1" x14ac:dyDescent="0.3">
      <c r="A9072" s="94">
        <v>42886</v>
      </c>
      <c r="B9072" s="57" t="s">
        <v>124</v>
      </c>
      <c r="C9072" s="57" t="s">
        <v>118</v>
      </c>
      <c r="D9072" s="19" t="str">
        <f t="shared" si="846"/>
        <v>Cyclicals</v>
      </c>
      <c r="E9072" s="19" t="str">
        <f t="shared" si="847"/>
        <v>WEG &amp; Embraer</v>
      </c>
      <c r="F9072" s="100">
        <v>1.0580000000000001E-2</v>
      </c>
      <c r="G9072" s="101">
        <v>23.891999999999999</v>
      </c>
      <c r="H9072" s="98">
        <v>0.19531000000000001</v>
      </c>
      <c r="I9072" s="20">
        <f t="shared" si="848"/>
        <v>1</v>
      </c>
      <c r="J9072" s="102">
        <f t="shared" si="849"/>
        <v>4.4282605056085721E-4</v>
      </c>
      <c r="K9072" s="102">
        <f t="shared" si="850"/>
        <v>2.2672984002911124E-3</v>
      </c>
      <c r="L9072" s="96">
        <f t="shared" si="851"/>
        <v>1.0580000000000001E-2</v>
      </c>
    </row>
    <row r="9073" spans="1:12" ht="13.95" customHeight="1" x14ac:dyDescent="0.3">
      <c r="A9073" s="94">
        <v>42916</v>
      </c>
      <c r="B9073" s="57" t="s">
        <v>124</v>
      </c>
      <c r="C9073" s="57" t="s">
        <v>118</v>
      </c>
      <c r="D9073" s="19" t="str">
        <f t="shared" si="846"/>
        <v>Cyclicals</v>
      </c>
      <c r="E9073" s="19" t="str">
        <f t="shared" si="847"/>
        <v>WEG &amp; Embraer</v>
      </c>
      <c r="F9073" s="100">
        <v>9.7900000000000001E-3</v>
      </c>
      <c r="G9073" s="101">
        <v>22.175000000000001</v>
      </c>
      <c r="H9073" s="98">
        <v>0.19559000000000001</v>
      </c>
      <c r="I9073" s="20">
        <f t="shared" si="848"/>
        <v>1</v>
      </c>
      <c r="J9073" s="102">
        <f t="shared" si="849"/>
        <v>4.4148816234498308E-4</v>
      </c>
      <c r="K9073" s="102">
        <f t="shared" si="850"/>
        <v>2.2572123439080884E-3</v>
      </c>
      <c r="L9073" s="96">
        <f t="shared" si="851"/>
        <v>9.7900000000000001E-3</v>
      </c>
    </row>
    <row r="9074" spans="1:12" ht="13.95" customHeight="1" x14ac:dyDescent="0.3">
      <c r="A9074" s="94">
        <v>42947</v>
      </c>
      <c r="B9074" s="57" t="s">
        <v>124</v>
      </c>
      <c r="C9074" s="57" t="s">
        <v>118</v>
      </c>
      <c r="D9074" s="19" t="str">
        <f t="shared" si="846"/>
        <v>Cyclicals</v>
      </c>
      <c r="E9074" s="19" t="str">
        <f t="shared" si="847"/>
        <v>WEG &amp; Embraer</v>
      </c>
      <c r="F9074" s="100">
        <v>9.9399999999999992E-3</v>
      </c>
      <c r="G9074" s="101">
        <v>23.867000000000001</v>
      </c>
      <c r="H9074" s="98">
        <v>0.19642999999999999</v>
      </c>
      <c r="I9074" s="20">
        <f t="shared" si="848"/>
        <v>1</v>
      </c>
      <c r="J9074" s="102">
        <f t="shared" si="849"/>
        <v>4.1647463024259434E-4</v>
      </c>
      <c r="K9074" s="102">
        <f t="shared" si="850"/>
        <v>2.1202190614600333E-3</v>
      </c>
      <c r="L9074" s="96">
        <f t="shared" si="851"/>
        <v>9.9399999999999992E-3</v>
      </c>
    </row>
    <row r="9075" spans="1:12" ht="13.95" customHeight="1" x14ac:dyDescent="0.3">
      <c r="A9075" s="94">
        <v>42978</v>
      </c>
      <c r="B9075" s="57" t="s">
        <v>124</v>
      </c>
      <c r="C9075" s="57" t="s">
        <v>118</v>
      </c>
      <c r="D9075" s="19" t="str">
        <f t="shared" si="846"/>
        <v>Cyclicals</v>
      </c>
      <c r="E9075" s="19" t="str">
        <f t="shared" si="847"/>
        <v>WEG &amp; Embraer</v>
      </c>
      <c r="F9075" s="100">
        <v>0.01</v>
      </c>
      <c r="G9075" s="101">
        <v>25.902000000000001</v>
      </c>
      <c r="H9075" s="98">
        <v>0.19306000000000001</v>
      </c>
      <c r="I9075" s="20">
        <f t="shared" si="848"/>
        <v>1</v>
      </c>
      <c r="J9075" s="102">
        <f t="shared" si="849"/>
        <v>3.8607057370087253E-4</v>
      </c>
      <c r="K9075" s="102">
        <f t="shared" si="850"/>
        <v>1.9997439847760931E-3</v>
      </c>
      <c r="L9075" s="96">
        <f t="shared" si="851"/>
        <v>0.01</v>
      </c>
    </row>
    <row r="9076" spans="1:12" ht="13.95" customHeight="1" x14ac:dyDescent="0.3">
      <c r="A9076" s="94">
        <v>43008</v>
      </c>
      <c r="B9076" s="57" t="s">
        <v>124</v>
      </c>
      <c r="C9076" s="57" t="s">
        <v>118</v>
      </c>
      <c r="D9076" s="19" t="str">
        <f t="shared" si="846"/>
        <v>Cyclicals</v>
      </c>
      <c r="E9076" s="19" t="str">
        <f t="shared" si="847"/>
        <v>WEG &amp; Embraer</v>
      </c>
      <c r="F9076" s="100">
        <v>9.8999999999999991E-3</v>
      </c>
      <c r="G9076" s="101">
        <v>26.963999999999999</v>
      </c>
      <c r="H9076" s="98">
        <v>0.19356000000000001</v>
      </c>
      <c r="I9076" s="20">
        <f t="shared" si="848"/>
        <v>1</v>
      </c>
      <c r="J9076" s="102">
        <f t="shared" si="849"/>
        <v>3.6715620827770362E-4</v>
      </c>
      <c r="K9076" s="102">
        <f t="shared" si="850"/>
        <v>1.8968599311722648E-3</v>
      </c>
      <c r="L9076" s="96">
        <f t="shared" si="851"/>
        <v>9.8999999999999991E-3</v>
      </c>
    </row>
    <row r="9077" spans="1:12" ht="13.95" customHeight="1" x14ac:dyDescent="0.3">
      <c r="A9077" s="94">
        <v>43039</v>
      </c>
      <c r="B9077" s="57" t="s">
        <v>124</v>
      </c>
      <c r="C9077" s="57" t="s">
        <v>118</v>
      </c>
      <c r="D9077" s="19" t="str">
        <f t="shared" si="846"/>
        <v>Cyclicals</v>
      </c>
      <c r="E9077" s="19" t="str">
        <f t="shared" si="847"/>
        <v>WEG &amp; Embraer</v>
      </c>
      <c r="F9077" s="100">
        <v>9.8999999999999991E-3</v>
      </c>
      <c r="G9077" s="101">
        <v>26.83</v>
      </c>
      <c r="H9077" s="98">
        <v>0.19256000000000001</v>
      </c>
      <c r="I9077" s="20">
        <f t="shared" si="848"/>
        <v>1</v>
      </c>
      <c r="J9077" s="102">
        <f t="shared" si="849"/>
        <v>3.689899366380917E-4</v>
      </c>
      <c r="K9077" s="102">
        <f t="shared" si="850"/>
        <v>1.9162335720715189E-3</v>
      </c>
      <c r="L9077" s="96">
        <f t="shared" si="851"/>
        <v>9.8999999999999991E-3</v>
      </c>
    </row>
    <row r="9078" spans="1:12" ht="13.95" customHeight="1" x14ac:dyDescent="0.3">
      <c r="A9078" s="94">
        <v>43069</v>
      </c>
      <c r="B9078" s="57" t="s">
        <v>124</v>
      </c>
      <c r="C9078" s="57" t="s">
        <v>118</v>
      </c>
      <c r="D9078" s="19" t="str">
        <f t="shared" si="846"/>
        <v>Cyclicals</v>
      </c>
      <c r="E9078" s="19" t="str">
        <f t="shared" si="847"/>
        <v>WEG &amp; Embraer</v>
      </c>
      <c r="F9078" s="100">
        <v>1.094E-2</v>
      </c>
      <c r="G9078" s="101">
        <v>28.318999999999999</v>
      </c>
      <c r="H9078" s="98">
        <v>0.20505999999999999</v>
      </c>
      <c r="I9078" s="20">
        <f t="shared" si="848"/>
        <v>1</v>
      </c>
      <c r="J9078" s="102">
        <f t="shared" si="849"/>
        <v>3.863130760266959E-4</v>
      </c>
      <c r="K9078" s="102">
        <f t="shared" si="850"/>
        <v>1.8839026432590261E-3</v>
      </c>
      <c r="L9078" s="96">
        <f t="shared" si="851"/>
        <v>1.094E-2</v>
      </c>
    </row>
    <row r="9079" spans="1:12" ht="13.95" customHeight="1" x14ac:dyDescent="0.3">
      <c r="A9079" s="94">
        <v>43100</v>
      </c>
      <c r="B9079" s="57" t="s">
        <v>124</v>
      </c>
      <c r="C9079" s="57" t="s">
        <v>118</v>
      </c>
      <c r="D9079" s="19" t="str">
        <f t="shared" si="846"/>
        <v>Cyclicals</v>
      </c>
      <c r="E9079" s="19" t="str">
        <f t="shared" si="847"/>
        <v>WEG &amp; Embraer</v>
      </c>
      <c r="F9079" s="100">
        <v>1.102E-2</v>
      </c>
      <c r="G9079" s="101">
        <v>29.356999999999999</v>
      </c>
      <c r="H9079" s="98">
        <v>0.20655000000000001</v>
      </c>
      <c r="I9079" s="20">
        <f t="shared" si="848"/>
        <v>1</v>
      </c>
      <c r="J9079" s="102">
        <f t="shared" si="849"/>
        <v>3.7537895561535583E-4</v>
      </c>
      <c r="K9079" s="102">
        <f t="shared" si="850"/>
        <v>1.8173757231438189E-3</v>
      </c>
      <c r="L9079" s="96">
        <f t="shared" si="851"/>
        <v>1.102E-2</v>
      </c>
    </row>
    <row r="9080" spans="1:12" ht="13.95" customHeight="1" x14ac:dyDescent="0.3">
      <c r="A9080" s="94">
        <v>43131</v>
      </c>
      <c r="B9080" s="57" t="s">
        <v>124</v>
      </c>
      <c r="C9080" s="57" t="s">
        <v>118</v>
      </c>
      <c r="D9080" s="19" t="str">
        <f t="shared" si="846"/>
        <v>Cyclicals</v>
      </c>
      <c r="E9080" s="19" t="str">
        <f t="shared" si="847"/>
        <v>WEG &amp; Embraer</v>
      </c>
      <c r="F9080" s="100">
        <v>9.4299999999999991E-3</v>
      </c>
      <c r="G9080" s="101">
        <v>28.565000000000001</v>
      </c>
      <c r="H9080" s="98">
        <v>0.20674999999999999</v>
      </c>
      <c r="I9080" s="20">
        <f t="shared" si="848"/>
        <v>1</v>
      </c>
      <c r="J9080" s="102">
        <f t="shared" si="849"/>
        <v>3.3012427796254155E-4</v>
      </c>
      <c r="K9080" s="102">
        <f t="shared" si="850"/>
        <v>1.5967316951029822E-3</v>
      </c>
      <c r="L9080" s="96">
        <f t="shared" si="851"/>
        <v>9.4299999999999991E-3</v>
      </c>
    </row>
    <row r="9081" spans="1:12" ht="13.95" customHeight="1" x14ac:dyDescent="0.3">
      <c r="A9081" s="94">
        <v>43159</v>
      </c>
      <c r="B9081" s="57" t="s">
        <v>124</v>
      </c>
      <c r="C9081" s="57" t="s">
        <v>118</v>
      </c>
      <c r="D9081" s="19" t="str">
        <f t="shared" si="846"/>
        <v>Cyclicals</v>
      </c>
      <c r="E9081" s="19" t="str">
        <f t="shared" si="847"/>
        <v>WEG &amp; Embraer</v>
      </c>
      <c r="F9081" s="100">
        <v>9.4199999999999996E-3</v>
      </c>
      <c r="G9081" s="101">
        <v>27.446000000000002</v>
      </c>
      <c r="H9081" s="98">
        <v>0.19964999999999999</v>
      </c>
      <c r="I9081" s="20">
        <f t="shared" si="848"/>
        <v>1</v>
      </c>
      <c r="J9081" s="102">
        <f t="shared" si="849"/>
        <v>3.4321941266486915E-4</v>
      </c>
      <c r="K9081" s="102">
        <f t="shared" si="850"/>
        <v>1.7191054979457509E-3</v>
      </c>
      <c r="L9081" s="96">
        <f t="shared" si="851"/>
        <v>9.4199999999999996E-3</v>
      </c>
    </row>
    <row r="9082" spans="1:12" ht="13.95" customHeight="1" x14ac:dyDescent="0.3">
      <c r="A9082" s="94">
        <v>43190</v>
      </c>
      <c r="B9082" s="57" t="s">
        <v>124</v>
      </c>
      <c r="C9082" s="57" t="s">
        <v>118</v>
      </c>
      <c r="D9082" s="19" t="str">
        <f t="shared" si="846"/>
        <v>Cyclicals</v>
      </c>
      <c r="E9082" s="19" t="str">
        <f t="shared" si="847"/>
        <v>WEG &amp; Embraer</v>
      </c>
      <c r="F9082" s="100">
        <v>9.130000000000001E-3</v>
      </c>
      <c r="G9082" s="101">
        <v>26.315000000000001</v>
      </c>
      <c r="H9082" s="98">
        <v>0.19803000000000001</v>
      </c>
      <c r="I9082" s="20">
        <f t="shared" si="848"/>
        <v>1</v>
      </c>
      <c r="J9082" s="102">
        <f t="shared" si="849"/>
        <v>3.4695040851225539E-4</v>
      </c>
      <c r="K9082" s="102">
        <f t="shared" si="850"/>
        <v>1.7520093345061625E-3</v>
      </c>
      <c r="L9082" s="96">
        <f t="shared" si="851"/>
        <v>9.130000000000001E-3</v>
      </c>
    </row>
    <row r="9083" spans="1:12" ht="13.95" customHeight="1" x14ac:dyDescent="0.3">
      <c r="A9083" s="94">
        <v>43220</v>
      </c>
      <c r="B9083" s="57" t="s">
        <v>124</v>
      </c>
      <c r="C9083" s="57" t="s">
        <v>118</v>
      </c>
      <c r="D9083" s="19" t="str">
        <f t="shared" si="846"/>
        <v>Cyclicals</v>
      </c>
      <c r="E9083" s="19" t="str">
        <f t="shared" si="847"/>
        <v>WEG &amp; Embraer</v>
      </c>
      <c r="F9083" s="100">
        <v>9.6200000000000001E-3</v>
      </c>
      <c r="G9083" s="101">
        <v>27.456</v>
      </c>
      <c r="H9083" s="98">
        <v>0.19026000000000001</v>
      </c>
      <c r="I9083" s="20">
        <f t="shared" si="848"/>
        <v>1</v>
      </c>
      <c r="J9083" s="102">
        <f t="shared" si="849"/>
        <v>3.5037878787878791E-4</v>
      </c>
      <c r="K9083" s="102">
        <f t="shared" si="850"/>
        <v>1.8415788283337952E-3</v>
      </c>
      <c r="L9083" s="96">
        <f t="shared" si="851"/>
        <v>9.6200000000000001E-3</v>
      </c>
    </row>
    <row r="9084" spans="1:12" ht="13.95" customHeight="1" x14ac:dyDescent="0.3">
      <c r="A9084" s="94">
        <v>43251</v>
      </c>
      <c r="B9084" s="57" t="s">
        <v>124</v>
      </c>
      <c r="C9084" s="57" t="s">
        <v>118</v>
      </c>
      <c r="D9084" s="19" t="str">
        <f t="shared" si="846"/>
        <v>Cyclicals</v>
      </c>
      <c r="E9084" s="19" t="str">
        <f t="shared" si="847"/>
        <v>WEG &amp; Embraer</v>
      </c>
      <c r="F9084" s="100">
        <v>9.8499999999999994E-3</v>
      </c>
      <c r="G9084" s="101">
        <v>24.922999999999998</v>
      </c>
      <c r="H9084" s="98">
        <v>0.19089999999999999</v>
      </c>
      <c r="I9084" s="20">
        <f t="shared" si="848"/>
        <v>1</v>
      </c>
      <c r="J9084" s="102">
        <f t="shared" si="849"/>
        <v>3.9521726918910244E-4</v>
      </c>
      <c r="K9084" s="102">
        <f t="shared" si="850"/>
        <v>2.0702842807181899E-3</v>
      </c>
      <c r="L9084" s="96">
        <f t="shared" si="851"/>
        <v>9.8499999999999994E-3</v>
      </c>
    </row>
    <row r="9085" spans="1:12" ht="13.95" customHeight="1" x14ac:dyDescent="0.3">
      <c r="A9085" s="94">
        <v>43281</v>
      </c>
      <c r="B9085" s="57" t="s">
        <v>124</v>
      </c>
      <c r="C9085" s="57" t="s">
        <v>118</v>
      </c>
      <c r="D9085" s="19" t="str">
        <f t="shared" si="846"/>
        <v>Cyclicals</v>
      </c>
      <c r="E9085" s="19" t="str">
        <f t="shared" si="847"/>
        <v>WEG &amp; Embraer</v>
      </c>
      <c r="F9085" s="100">
        <v>9.6200000000000001E-3</v>
      </c>
      <c r="G9085" s="101">
        <v>23.263000000000002</v>
      </c>
      <c r="H9085" s="98">
        <v>0.18994</v>
      </c>
      <c r="I9085" s="20">
        <f t="shared" si="848"/>
        <v>1</v>
      </c>
      <c r="J9085" s="102">
        <f t="shared" si="849"/>
        <v>4.1353221854446972E-4</v>
      </c>
      <c r="K9085" s="102">
        <f t="shared" si="850"/>
        <v>2.177172889041117E-3</v>
      </c>
      <c r="L9085" s="96">
        <f t="shared" si="851"/>
        <v>9.6200000000000001E-3</v>
      </c>
    </row>
    <row r="9086" spans="1:12" ht="13.95" customHeight="1" x14ac:dyDescent="0.3">
      <c r="A9086" s="94">
        <v>43312</v>
      </c>
      <c r="B9086" s="57" t="s">
        <v>124</v>
      </c>
      <c r="C9086" s="57" t="s">
        <v>118</v>
      </c>
      <c r="D9086" s="19" t="str">
        <f t="shared" si="846"/>
        <v>Cyclicals</v>
      </c>
      <c r="E9086" s="19" t="str">
        <f t="shared" si="847"/>
        <v>WEG &amp; Embraer</v>
      </c>
      <c r="F9086" s="100">
        <v>1.0453E-2</v>
      </c>
      <c r="G9086" s="101">
        <v>25.693999999999999</v>
      </c>
      <c r="H9086" s="98">
        <v>0.19162999999999999</v>
      </c>
      <c r="I9086" s="20">
        <f t="shared" si="848"/>
        <v>1</v>
      </c>
      <c r="J9086" s="102">
        <f t="shared" si="849"/>
        <v>4.0682649645831716E-4</v>
      </c>
      <c r="K9086" s="102">
        <f t="shared" si="850"/>
        <v>2.1229791601435955E-3</v>
      </c>
      <c r="L9086" s="96">
        <f t="shared" si="851"/>
        <v>1.0453E-2</v>
      </c>
    </row>
    <row r="9087" spans="1:12" ht="13.95" customHeight="1" x14ac:dyDescent="0.3">
      <c r="A9087" s="94">
        <v>43343</v>
      </c>
      <c r="B9087" s="57" t="s">
        <v>124</v>
      </c>
      <c r="C9087" s="57" t="s">
        <v>118</v>
      </c>
      <c r="D9087" s="19" t="str">
        <f t="shared" si="846"/>
        <v>Cyclicals</v>
      </c>
      <c r="E9087" s="19" t="str">
        <f t="shared" si="847"/>
        <v>WEG &amp; Embraer</v>
      </c>
      <c r="F9087" s="100">
        <v>1.1103999999999999E-2</v>
      </c>
      <c r="G9087" s="101">
        <v>26.209</v>
      </c>
      <c r="H9087" s="98">
        <v>0.19225999999999999</v>
      </c>
      <c r="I9087" s="20">
        <f t="shared" si="848"/>
        <v>1</v>
      </c>
      <c r="J9087" s="102">
        <f t="shared" si="849"/>
        <v>4.2367125796482125E-4</v>
      </c>
      <c r="K9087" s="102">
        <f t="shared" si="850"/>
        <v>2.2036370434038348E-3</v>
      </c>
      <c r="L9087" s="96">
        <f t="shared" si="851"/>
        <v>1.1103999999999999E-2</v>
      </c>
    </row>
    <row r="9088" spans="1:12" ht="13.95" customHeight="1" x14ac:dyDescent="0.3">
      <c r="A9088" s="94">
        <v>43373</v>
      </c>
      <c r="B9088" s="57" t="s">
        <v>124</v>
      </c>
      <c r="C9088" s="57" t="s">
        <v>118</v>
      </c>
      <c r="D9088" s="19" t="str">
        <f t="shared" si="846"/>
        <v>Cyclicals</v>
      </c>
      <c r="E9088" s="19" t="str">
        <f t="shared" si="847"/>
        <v>WEG &amp; Embraer</v>
      </c>
      <c r="F9088" s="100">
        <v>1.1089999999999999E-2</v>
      </c>
      <c r="G9088" s="101">
        <v>26.722999999999999</v>
      </c>
      <c r="H9088" s="98">
        <v>0.19281999999999999</v>
      </c>
      <c r="I9088" s="20">
        <f t="shared" si="848"/>
        <v>1</v>
      </c>
      <c r="J9088" s="102">
        <f t="shared" si="849"/>
        <v>4.1499831605732888E-4</v>
      </c>
      <c r="K9088" s="102">
        <f t="shared" si="850"/>
        <v>2.1522576291739906E-3</v>
      </c>
      <c r="L9088" s="96">
        <f t="shared" si="851"/>
        <v>1.1089999999999999E-2</v>
      </c>
    </row>
    <row r="9089" spans="1:12" ht="13.95" customHeight="1" x14ac:dyDescent="0.3">
      <c r="A9089" s="94">
        <v>43404</v>
      </c>
      <c r="B9089" s="57" t="s">
        <v>124</v>
      </c>
      <c r="C9089" s="57" t="s">
        <v>118</v>
      </c>
      <c r="D9089" s="19" t="str">
        <f t="shared" si="846"/>
        <v>Cyclicals</v>
      </c>
      <c r="E9089" s="19" t="str">
        <f t="shared" si="847"/>
        <v>WEG &amp; Embraer</v>
      </c>
      <c r="F9089" s="100">
        <v>9.1779999999999987E-3</v>
      </c>
      <c r="G9089" s="101">
        <v>24.263000000000002</v>
      </c>
      <c r="H9089" s="98">
        <v>0.19156999999999999</v>
      </c>
      <c r="I9089" s="20">
        <f t="shared" si="848"/>
        <v>1</v>
      </c>
      <c r="J9089" s="102">
        <f t="shared" si="849"/>
        <v>3.7827144211350608E-4</v>
      </c>
      <c r="K9089" s="102">
        <f t="shared" si="850"/>
        <v>1.974586010928152E-3</v>
      </c>
      <c r="L9089" s="96">
        <f t="shared" si="851"/>
        <v>9.1779999999999987E-3</v>
      </c>
    </row>
    <row r="9090" spans="1:12" ht="13.95" customHeight="1" x14ac:dyDescent="0.3">
      <c r="A9090" s="94">
        <v>43434</v>
      </c>
      <c r="B9090" s="57" t="s">
        <v>124</v>
      </c>
      <c r="C9090" s="57" t="s">
        <v>118</v>
      </c>
      <c r="D9090" s="19" t="str">
        <f t="shared" si="846"/>
        <v>Cyclicals</v>
      </c>
      <c r="E9090" s="19" t="str">
        <f t="shared" si="847"/>
        <v>WEG &amp; Embraer</v>
      </c>
      <c r="F9090" s="100">
        <v>8.8909999999999996E-3</v>
      </c>
      <c r="G9090" s="101">
        <v>24.100999999999999</v>
      </c>
      <c r="H9090" s="98">
        <v>0.19234999999999999</v>
      </c>
      <c r="I9090" s="20">
        <f t="shared" si="848"/>
        <v>1</v>
      </c>
      <c r="J9090" s="102">
        <f t="shared" si="849"/>
        <v>3.6890585452885771E-4</v>
      </c>
      <c r="K9090" s="102">
        <f t="shared" si="850"/>
        <v>1.917888508078283E-3</v>
      </c>
      <c r="L9090" s="96">
        <f t="shared" si="851"/>
        <v>8.8909999999999996E-3</v>
      </c>
    </row>
    <row r="9091" spans="1:12" ht="13.95" customHeight="1" x14ac:dyDescent="0.3">
      <c r="A9091" s="94">
        <v>43465</v>
      </c>
      <c r="B9091" s="57" t="s">
        <v>124</v>
      </c>
      <c r="C9091" s="57" t="s">
        <v>118</v>
      </c>
      <c r="D9091" s="19" t="str">
        <f t="shared" si="846"/>
        <v>Cyclicals</v>
      </c>
      <c r="E9091" s="19" t="str">
        <f t="shared" si="847"/>
        <v>WEG &amp; Embraer</v>
      </c>
      <c r="F9091" s="100">
        <v>8.9820000000000004E-3</v>
      </c>
      <c r="G9091" s="101">
        <v>23.648</v>
      </c>
      <c r="H9091" s="98">
        <v>0.19242999999999999</v>
      </c>
      <c r="I9091" s="20">
        <f t="shared" si="848"/>
        <v>1</v>
      </c>
      <c r="J9091" s="102">
        <f t="shared" si="849"/>
        <v>3.7982070365358592E-4</v>
      </c>
      <c r="K9091" s="102">
        <f t="shared" si="850"/>
        <v>1.9738123143667099E-3</v>
      </c>
      <c r="L9091" s="96">
        <f t="shared" si="851"/>
        <v>8.9820000000000004E-3</v>
      </c>
    </row>
    <row r="9092" spans="1:12" ht="13.95" customHeight="1" x14ac:dyDescent="0.3">
      <c r="A9092" s="94">
        <v>43496</v>
      </c>
      <c r="B9092" s="57" t="s">
        <v>124</v>
      </c>
      <c r="C9092" s="57" t="s">
        <v>118</v>
      </c>
      <c r="D9092" s="19" t="str">
        <f t="shared" si="846"/>
        <v>Cyclicals</v>
      </c>
      <c r="E9092" s="19" t="str">
        <f t="shared" si="847"/>
        <v>WEG &amp; Embraer</v>
      </c>
      <c r="F9092" s="100">
        <v>8.8570000000000003E-3</v>
      </c>
      <c r="G9092" s="101">
        <v>25.081</v>
      </c>
      <c r="H9092" s="98">
        <v>0.19155</v>
      </c>
      <c r="I9092" s="20">
        <f t="shared" si="848"/>
        <v>1</v>
      </c>
      <c r="J9092" s="102">
        <f t="shared" si="849"/>
        <v>3.5313583987879273E-4</v>
      </c>
      <c r="K9092" s="102">
        <f t="shared" si="850"/>
        <v>1.8435700333009279E-3</v>
      </c>
      <c r="L9092" s="96">
        <f t="shared" si="851"/>
        <v>8.8570000000000003E-3</v>
      </c>
    </row>
    <row r="9093" spans="1:12" ht="13.95" customHeight="1" x14ac:dyDescent="0.3">
      <c r="A9093" s="94">
        <v>43524</v>
      </c>
      <c r="B9093" s="57" t="s">
        <v>124</v>
      </c>
      <c r="C9093" s="57" t="s">
        <v>118</v>
      </c>
      <c r="D9093" s="19" t="str">
        <f t="shared" ref="D9093:D9156" si="852">VLOOKUP(C9093,GicsMap,2,FALSE)</f>
        <v>Cyclicals</v>
      </c>
      <c r="E9093" s="19" t="str">
        <f t="shared" ref="E9093:E9156" si="853">IF(D9093="Cyclicals",IF(COUNTIF(GlobalList,B9093)&gt;0,"WEG &amp; Embraer","Cyclicals ex-WEG &amp; Embraer"),D9093)</f>
        <v>WEG &amp; Embraer</v>
      </c>
      <c r="F9093" s="100">
        <v>8.8849999999999988E-3</v>
      </c>
      <c r="G9093" s="101">
        <v>25.047000000000001</v>
      </c>
      <c r="H9093" s="98">
        <v>0.18672</v>
      </c>
      <c r="I9093" s="20">
        <f t="shared" ref="I9093:I9156" si="854">IF(AND(ISNUMBER(G9093),ISNUMBER(H9093),G9093&gt;=PEmin,G9093&lt;=PEmax,H9093&gt;=ROEmin,H9093&lt;=ROEmax),1,0)</f>
        <v>1</v>
      </c>
      <c r="J9093" s="102">
        <f t="shared" ref="J9093:J9156" si="855">IF(I9093=1,F9093/G9093,0)</f>
        <v>3.5473310176867485E-4</v>
      </c>
      <c r="K9093" s="102">
        <f t="shared" ref="K9093:K9156" si="856">IF(I9093=1,J9093/H9093,0)</f>
        <v>1.8998130985897325E-3</v>
      </c>
      <c r="L9093" s="96">
        <f t="shared" ref="L9093:L9156" si="857">I9093*F9093</f>
        <v>8.8849999999999988E-3</v>
      </c>
    </row>
    <row r="9094" spans="1:12" ht="13.95" customHeight="1" x14ac:dyDescent="0.3">
      <c r="A9094" s="94">
        <v>43555</v>
      </c>
      <c r="B9094" s="57" t="s">
        <v>124</v>
      </c>
      <c r="C9094" s="57" t="s">
        <v>118</v>
      </c>
      <c r="D9094" s="19" t="str">
        <f t="shared" si="852"/>
        <v>Cyclicals</v>
      </c>
      <c r="E9094" s="19" t="str">
        <f t="shared" si="853"/>
        <v>WEG &amp; Embraer</v>
      </c>
      <c r="F9094" s="100">
        <v>8.7060000000000002E-3</v>
      </c>
      <c r="G9094" s="101">
        <v>24.047000000000001</v>
      </c>
      <c r="H9094" s="98">
        <v>0.18945000000000001</v>
      </c>
      <c r="I9094" s="20">
        <f t="shared" si="854"/>
        <v>1</v>
      </c>
      <c r="J9094" s="102">
        <f t="shared" si="855"/>
        <v>3.620410030357217E-4</v>
      </c>
      <c r="K9094" s="102">
        <f t="shared" si="856"/>
        <v>1.9110108368209115E-3</v>
      </c>
      <c r="L9094" s="96">
        <f t="shared" si="857"/>
        <v>8.7060000000000002E-3</v>
      </c>
    </row>
    <row r="9095" spans="1:12" ht="13.95" customHeight="1" x14ac:dyDescent="0.3">
      <c r="A9095" s="94">
        <v>43585</v>
      </c>
      <c r="B9095" s="57" t="s">
        <v>124</v>
      </c>
      <c r="C9095" s="57" t="s">
        <v>118</v>
      </c>
      <c r="D9095" s="19" t="str">
        <f t="shared" si="852"/>
        <v>Cyclicals</v>
      </c>
      <c r="E9095" s="19" t="str">
        <f t="shared" si="853"/>
        <v>WEG &amp; Embraer</v>
      </c>
      <c r="F9095" s="100">
        <v>8.9239999999999996E-3</v>
      </c>
      <c r="G9095" s="101">
        <v>25.001000000000001</v>
      </c>
      <c r="H9095" s="98">
        <v>0.18676000000000001</v>
      </c>
      <c r="I9095" s="20">
        <f t="shared" si="854"/>
        <v>1</v>
      </c>
      <c r="J9095" s="102">
        <f t="shared" si="855"/>
        <v>3.5694572217111312E-4</v>
      </c>
      <c r="K9095" s="102">
        <f t="shared" si="856"/>
        <v>1.9112535991171187E-3</v>
      </c>
      <c r="L9095" s="96">
        <f t="shared" si="857"/>
        <v>8.9239999999999996E-3</v>
      </c>
    </row>
    <row r="9096" spans="1:12" ht="13.95" customHeight="1" x14ac:dyDescent="0.3">
      <c r="A9096" s="94">
        <v>43616</v>
      </c>
      <c r="B9096" s="57" t="s">
        <v>124</v>
      </c>
      <c r="C9096" s="57" t="s">
        <v>118</v>
      </c>
      <c r="D9096" s="19" t="str">
        <f t="shared" si="852"/>
        <v>Cyclicals</v>
      </c>
      <c r="E9096" s="19" t="str">
        <f t="shared" si="853"/>
        <v>WEG &amp; Embraer</v>
      </c>
      <c r="F9096" s="100">
        <v>8.7819999999999999E-3</v>
      </c>
      <c r="G9096" s="101">
        <v>25.004999999999999</v>
      </c>
      <c r="H9096" s="98">
        <v>0.19152</v>
      </c>
      <c r="I9096" s="20">
        <f t="shared" si="854"/>
        <v>1</v>
      </c>
      <c r="J9096" s="102">
        <f t="shared" si="855"/>
        <v>3.5120975804839034E-4</v>
      </c>
      <c r="K9096" s="102">
        <f t="shared" si="856"/>
        <v>1.8338019948224225E-3</v>
      </c>
      <c r="L9096" s="96">
        <f t="shared" si="857"/>
        <v>8.7819999999999999E-3</v>
      </c>
    </row>
    <row r="9097" spans="1:12" ht="13.95" customHeight="1" x14ac:dyDescent="0.3">
      <c r="A9097" s="94">
        <v>43646</v>
      </c>
      <c r="B9097" s="57" t="s">
        <v>124</v>
      </c>
      <c r="C9097" s="57" t="s">
        <v>118</v>
      </c>
      <c r="D9097" s="19" t="str">
        <f t="shared" si="852"/>
        <v>Cyclicals</v>
      </c>
      <c r="E9097" s="19" t="str">
        <f t="shared" si="853"/>
        <v>WEG &amp; Embraer</v>
      </c>
      <c r="F9097" s="100">
        <v>9.4590000000000004E-3</v>
      </c>
      <c r="G9097" s="101">
        <v>27.702000000000002</v>
      </c>
      <c r="H9097" s="98">
        <v>0.19195000000000001</v>
      </c>
      <c r="I9097" s="20">
        <f t="shared" si="854"/>
        <v>1</v>
      </c>
      <c r="J9097" s="102">
        <f t="shared" si="855"/>
        <v>3.4145549057829761E-4</v>
      </c>
      <c r="K9097" s="102">
        <f t="shared" si="856"/>
        <v>1.7788772627157989E-3</v>
      </c>
      <c r="L9097" s="96">
        <f t="shared" si="857"/>
        <v>9.4590000000000004E-3</v>
      </c>
    </row>
    <row r="9098" spans="1:12" ht="13.95" customHeight="1" x14ac:dyDescent="0.3">
      <c r="A9098" s="94">
        <v>43677</v>
      </c>
      <c r="B9098" s="57" t="s">
        <v>124</v>
      </c>
      <c r="C9098" s="57" t="s">
        <v>118</v>
      </c>
      <c r="D9098" s="19" t="str">
        <f t="shared" si="852"/>
        <v>Cyclicals</v>
      </c>
      <c r="E9098" s="19" t="str">
        <f t="shared" si="853"/>
        <v>WEG &amp; Embraer</v>
      </c>
      <c r="F9098" s="100">
        <v>1.0435E-2</v>
      </c>
      <c r="G9098" s="101">
        <v>29.934000000000001</v>
      </c>
      <c r="H9098" s="98">
        <v>0.19367999999999999</v>
      </c>
      <c r="I9098" s="20">
        <f t="shared" si="854"/>
        <v>1</v>
      </c>
      <c r="J9098" s="102">
        <f t="shared" si="855"/>
        <v>3.4860025389189548E-4</v>
      </c>
      <c r="K9098" s="102">
        <f t="shared" si="856"/>
        <v>1.7998773951460941E-3</v>
      </c>
      <c r="L9098" s="96">
        <f t="shared" si="857"/>
        <v>1.0435E-2</v>
      </c>
    </row>
    <row r="9099" spans="1:12" ht="13.95" customHeight="1" x14ac:dyDescent="0.3">
      <c r="A9099" s="94">
        <v>43708</v>
      </c>
      <c r="B9099" s="57" t="s">
        <v>124</v>
      </c>
      <c r="C9099" s="57" t="s">
        <v>118</v>
      </c>
      <c r="D9099" s="19" t="str">
        <f t="shared" si="852"/>
        <v>Cyclicals</v>
      </c>
      <c r="E9099" s="19" t="str">
        <f t="shared" si="853"/>
        <v>WEG &amp; Embraer</v>
      </c>
      <c r="F9099" s="100">
        <v>9.5320000000000005E-3</v>
      </c>
      <c r="G9099" s="101">
        <v>28.082999999999998</v>
      </c>
      <c r="H9099" s="98">
        <v>0.19359000000000001</v>
      </c>
      <c r="I9099" s="20">
        <f t="shared" si="854"/>
        <v>1</v>
      </c>
      <c r="J9099" s="102">
        <f t="shared" si="855"/>
        <v>3.3942242637894813E-4</v>
      </c>
      <c r="K9099" s="102">
        <f t="shared" si="856"/>
        <v>1.7533055755924794E-3</v>
      </c>
      <c r="L9099" s="96">
        <f t="shared" si="857"/>
        <v>9.5320000000000005E-3</v>
      </c>
    </row>
    <row r="9100" spans="1:12" ht="13.95" customHeight="1" x14ac:dyDescent="0.3">
      <c r="A9100" s="94">
        <v>43738</v>
      </c>
      <c r="B9100" s="57" t="s">
        <v>124</v>
      </c>
      <c r="C9100" s="57" t="s">
        <v>118</v>
      </c>
      <c r="D9100" s="19" t="str">
        <f t="shared" si="852"/>
        <v>Cyclicals</v>
      </c>
      <c r="E9100" s="19" t="str">
        <f t="shared" si="853"/>
        <v>WEG &amp; Embraer</v>
      </c>
      <c r="F9100" s="100">
        <v>9.9190000000000007E-3</v>
      </c>
      <c r="G9100" s="101">
        <v>29.902999999999999</v>
      </c>
      <c r="H9100" s="98">
        <v>0.19406000000000001</v>
      </c>
      <c r="I9100" s="20">
        <f t="shared" si="854"/>
        <v>1</v>
      </c>
      <c r="J9100" s="102">
        <f t="shared" si="855"/>
        <v>3.3170584891148051E-4</v>
      </c>
      <c r="K9100" s="102">
        <f t="shared" si="856"/>
        <v>1.7092953154255409E-3</v>
      </c>
      <c r="L9100" s="96">
        <f t="shared" si="857"/>
        <v>9.9190000000000007E-3</v>
      </c>
    </row>
    <row r="9101" spans="1:12" ht="13.95" customHeight="1" x14ac:dyDescent="0.3">
      <c r="A9101" s="94">
        <v>43769</v>
      </c>
      <c r="B9101" s="57" t="s">
        <v>124</v>
      </c>
      <c r="C9101" s="57" t="s">
        <v>118</v>
      </c>
      <c r="D9101" s="19" t="str">
        <f t="shared" si="852"/>
        <v>Cyclicals</v>
      </c>
      <c r="E9101" s="19" t="str">
        <f t="shared" si="853"/>
        <v>WEG &amp; Embraer</v>
      </c>
      <c r="F9101" s="100">
        <v>1.022E-2</v>
      </c>
      <c r="G9101" s="101">
        <v>31.126999999999999</v>
      </c>
      <c r="H9101" s="98">
        <v>0.19534000000000001</v>
      </c>
      <c r="I9101" s="20">
        <f t="shared" si="854"/>
        <v>1</v>
      </c>
      <c r="J9101" s="102">
        <f t="shared" si="855"/>
        <v>3.2833231599575932E-4</v>
      </c>
      <c r="K9101" s="102">
        <f t="shared" si="856"/>
        <v>1.680824797766762E-3</v>
      </c>
      <c r="L9101" s="96">
        <f t="shared" si="857"/>
        <v>1.022E-2</v>
      </c>
    </row>
    <row r="9102" spans="1:12" ht="13.95" customHeight="1" x14ac:dyDescent="0.3">
      <c r="A9102" s="94">
        <v>43799</v>
      </c>
      <c r="B9102" s="57" t="s">
        <v>124</v>
      </c>
      <c r="C9102" s="57" t="s">
        <v>118</v>
      </c>
      <c r="D9102" s="19" t="str">
        <f t="shared" si="852"/>
        <v>Cyclicals</v>
      </c>
      <c r="E9102" s="19" t="str">
        <f t="shared" si="853"/>
        <v>WEG &amp; Embraer</v>
      </c>
      <c r="F9102" s="100">
        <v>1.205E-2</v>
      </c>
      <c r="G9102" s="101">
        <v>36.496000000000002</v>
      </c>
      <c r="H9102" s="98">
        <v>0.19750999999999999</v>
      </c>
      <c r="I9102" s="20">
        <f t="shared" si="854"/>
        <v>1</v>
      </c>
      <c r="J9102" s="102">
        <f t="shared" si="855"/>
        <v>3.3017316966242876E-4</v>
      </c>
      <c r="K9102" s="102">
        <f t="shared" si="856"/>
        <v>1.6716782424304024E-3</v>
      </c>
      <c r="L9102" s="96">
        <f t="shared" si="857"/>
        <v>1.205E-2</v>
      </c>
    </row>
    <row r="9103" spans="1:12" ht="13.95" customHeight="1" x14ac:dyDescent="0.3">
      <c r="A9103" s="94">
        <v>43830</v>
      </c>
      <c r="B9103" s="57" t="s">
        <v>124</v>
      </c>
      <c r="C9103" s="57" t="s">
        <v>118</v>
      </c>
      <c r="D9103" s="19" t="str">
        <f t="shared" si="852"/>
        <v>Cyclicals</v>
      </c>
      <c r="E9103" s="19" t="str">
        <f t="shared" si="853"/>
        <v>WEG &amp; Embraer</v>
      </c>
      <c r="F9103" s="100">
        <v>1.2933999999999999E-2</v>
      </c>
      <c r="G9103" s="101">
        <v>40.232999999999997</v>
      </c>
      <c r="H9103" s="98">
        <v>0.19822000000000001</v>
      </c>
      <c r="I9103" s="20">
        <f t="shared" si="854"/>
        <v>1</v>
      </c>
      <c r="J9103" s="102">
        <f t="shared" si="855"/>
        <v>3.2147739417890786E-4</v>
      </c>
      <c r="K9103" s="102">
        <f t="shared" si="856"/>
        <v>1.6218211793911201E-3</v>
      </c>
      <c r="L9103" s="96">
        <f t="shared" si="857"/>
        <v>1.2933999999999999E-2</v>
      </c>
    </row>
    <row r="9104" spans="1:12" ht="13.95" customHeight="1" x14ac:dyDescent="0.3">
      <c r="A9104" s="94">
        <v>43861</v>
      </c>
      <c r="B9104" s="57" t="s">
        <v>124</v>
      </c>
      <c r="C9104" s="57" t="s">
        <v>118</v>
      </c>
      <c r="D9104" s="19" t="str">
        <f t="shared" si="852"/>
        <v>Cyclicals</v>
      </c>
      <c r="E9104" s="19" t="str">
        <f t="shared" si="853"/>
        <v>WEG &amp; Embraer</v>
      </c>
      <c r="F9104" s="100">
        <v>1.4529E-2</v>
      </c>
      <c r="G9104" s="101">
        <v>45.207999999999998</v>
      </c>
      <c r="H9104" s="98">
        <v>0.1978</v>
      </c>
      <c r="I9104" s="20">
        <f t="shared" si="854"/>
        <v>1</v>
      </c>
      <c r="J9104" s="102">
        <f t="shared" si="855"/>
        <v>3.2138117147407542E-4</v>
      </c>
      <c r="K9104" s="102">
        <f t="shared" si="856"/>
        <v>1.6247784199902701E-3</v>
      </c>
      <c r="L9104" s="96">
        <f t="shared" si="857"/>
        <v>1.4529E-2</v>
      </c>
    </row>
    <row r="9105" spans="1:12" ht="13.95" customHeight="1" x14ac:dyDescent="0.3">
      <c r="A9105" s="94">
        <v>43890</v>
      </c>
      <c r="B9105" s="57" t="s">
        <v>124</v>
      </c>
      <c r="C9105" s="57" t="s">
        <v>118</v>
      </c>
      <c r="D9105" s="19" t="str">
        <f t="shared" si="852"/>
        <v>Cyclicals</v>
      </c>
      <c r="E9105" s="19" t="str">
        <f t="shared" si="853"/>
        <v>WEG &amp; Embraer</v>
      </c>
      <c r="F9105" s="100">
        <v>1.7416999999999998E-2</v>
      </c>
      <c r="G9105" s="101">
        <v>47.07</v>
      </c>
      <c r="H9105" s="98">
        <v>0.20599999999999999</v>
      </c>
      <c r="I9105" s="20">
        <f t="shared" si="854"/>
        <v>1</v>
      </c>
      <c r="J9105" s="102">
        <f t="shared" si="855"/>
        <v>3.7002336944975565E-4</v>
      </c>
      <c r="K9105" s="102">
        <f t="shared" si="856"/>
        <v>1.7962299487852217E-3</v>
      </c>
      <c r="L9105" s="96">
        <f t="shared" si="857"/>
        <v>1.7416999999999998E-2</v>
      </c>
    </row>
    <row r="9106" spans="1:12" ht="13.95" customHeight="1" x14ac:dyDescent="0.3">
      <c r="A9106" s="94">
        <v>43921</v>
      </c>
      <c r="B9106" s="57" t="s">
        <v>124</v>
      </c>
      <c r="C9106" s="57" t="s">
        <v>118</v>
      </c>
      <c r="D9106" s="19" t="str">
        <f t="shared" si="852"/>
        <v>Cyclicals</v>
      </c>
      <c r="E9106" s="19" t="str">
        <f t="shared" si="853"/>
        <v>WEG &amp; Embraer</v>
      </c>
      <c r="F9106" s="100">
        <v>1.9376999999999998E-2</v>
      </c>
      <c r="G9106" s="101">
        <v>36.253</v>
      </c>
      <c r="H9106" s="98">
        <v>0.20598</v>
      </c>
      <c r="I9106" s="20">
        <f t="shared" si="854"/>
        <v>1</v>
      </c>
      <c r="J9106" s="102">
        <f t="shared" si="855"/>
        <v>5.3449369707334559E-4</v>
      </c>
      <c r="K9106" s="102">
        <f t="shared" si="856"/>
        <v>2.5948815276888317E-3</v>
      </c>
      <c r="L9106" s="96">
        <f t="shared" si="857"/>
        <v>1.9376999999999998E-2</v>
      </c>
    </row>
    <row r="9107" spans="1:12" ht="13.95" customHeight="1" x14ac:dyDescent="0.3">
      <c r="A9107" s="94">
        <v>43951</v>
      </c>
      <c r="B9107" s="57" t="s">
        <v>124</v>
      </c>
      <c r="C9107" s="57" t="s">
        <v>118</v>
      </c>
      <c r="D9107" s="19" t="str">
        <f t="shared" si="852"/>
        <v>Cyclicals</v>
      </c>
      <c r="E9107" s="19" t="str">
        <f t="shared" si="853"/>
        <v>WEG &amp; Embraer</v>
      </c>
      <c r="F9107" s="100">
        <v>1.8929999999999999E-2</v>
      </c>
      <c r="G9107" s="101">
        <v>45.045999999999999</v>
      </c>
      <c r="H9107" s="98">
        <v>0.20818999999999999</v>
      </c>
      <c r="I9107" s="20">
        <f t="shared" si="854"/>
        <v>1</v>
      </c>
      <c r="J9107" s="102">
        <f t="shared" si="855"/>
        <v>4.2023709097367131E-4</v>
      </c>
      <c r="K9107" s="102">
        <f t="shared" si="856"/>
        <v>2.0185267831003954E-3</v>
      </c>
      <c r="L9107" s="96">
        <f t="shared" si="857"/>
        <v>1.8929999999999999E-2</v>
      </c>
    </row>
    <row r="9108" spans="1:12" ht="13.95" customHeight="1" x14ac:dyDescent="0.3">
      <c r="A9108" s="94">
        <v>43982</v>
      </c>
      <c r="B9108" s="57" t="s">
        <v>124</v>
      </c>
      <c r="C9108" s="57" t="s">
        <v>118</v>
      </c>
      <c r="D9108" s="19" t="str">
        <f t="shared" si="852"/>
        <v>Cyclicals</v>
      </c>
      <c r="E9108" s="19" t="str">
        <f t="shared" si="853"/>
        <v>WEG &amp; Embraer</v>
      </c>
      <c r="F9108" s="100">
        <v>1.8259999999999998E-2</v>
      </c>
      <c r="G9108" s="101">
        <v>47.939</v>
      </c>
      <c r="H9108" s="98">
        <v>0.19658</v>
      </c>
      <c r="I9108" s="20">
        <f t="shared" si="854"/>
        <v>1</v>
      </c>
      <c r="J9108" s="102">
        <f t="shared" si="855"/>
        <v>3.8090072800851078E-4</v>
      </c>
      <c r="K9108" s="102">
        <f t="shared" si="856"/>
        <v>1.9376372367916918E-3</v>
      </c>
      <c r="L9108" s="96">
        <f t="shared" si="857"/>
        <v>1.8259999999999998E-2</v>
      </c>
    </row>
    <row r="9109" spans="1:12" ht="13.95" customHeight="1" x14ac:dyDescent="0.3">
      <c r="A9109" s="94">
        <v>44012</v>
      </c>
      <c r="B9109" s="57" t="s">
        <v>124</v>
      </c>
      <c r="C9109" s="57" t="s">
        <v>118</v>
      </c>
      <c r="D9109" s="19" t="str">
        <f t="shared" si="852"/>
        <v>Cyclicals</v>
      </c>
      <c r="E9109" s="19" t="str">
        <f t="shared" si="853"/>
        <v>WEG &amp; Embraer</v>
      </c>
      <c r="F9109" s="100">
        <v>2.0275999999999999E-2</v>
      </c>
      <c r="G9109" s="101">
        <v>56.412999999999997</v>
      </c>
      <c r="H9109" s="98">
        <v>0.18962999999999999</v>
      </c>
      <c r="I9109" s="20">
        <f t="shared" si="854"/>
        <v>1</v>
      </c>
      <c r="J9109" s="102">
        <f t="shared" si="855"/>
        <v>3.5942070090227431E-4</v>
      </c>
      <c r="K9109" s="102">
        <f t="shared" si="856"/>
        <v>1.8953789005024223E-3</v>
      </c>
      <c r="L9109" s="96">
        <f t="shared" si="857"/>
        <v>2.0275999999999999E-2</v>
      </c>
    </row>
    <row r="9110" spans="1:12" ht="13.95" customHeight="1" x14ac:dyDescent="0.3">
      <c r="A9110" s="94">
        <v>44043</v>
      </c>
      <c r="B9110" s="57" t="s">
        <v>124</v>
      </c>
      <c r="C9110" s="57" t="s">
        <v>118</v>
      </c>
      <c r="D9110" s="19" t="str">
        <f t="shared" si="852"/>
        <v>Cyclicals</v>
      </c>
      <c r="E9110" s="19" t="str">
        <f t="shared" si="853"/>
        <v>WEG &amp; Embraer</v>
      </c>
      <c r="F9110" s="100">
        <v>2.4813999999999999E-2</v>
      </c>
      <c r="G9110" s="101">
        <v>68.069000000000003</v>
      </c>
      <c r="H9110" s="98">
        <v>0.20280000000000001</v>
      </c>
      <c r="I9110" s="20">
        <f t="shared" si="854"/>
        <v>1</v>
      </c>
      <c r="J9110" s="102">
        <f t="shared" si="855"/>
        <v>3.645418619342138E-4</v>
      </c>
      <c r="K9110" s="102">
        <f t="shared" si="856"/>
        <v>1.7975436979004624E-3</v>
      </c>
      <c r="L9110" s="96">
        <f t="shared" si="857"/>
        <v>2.4813999999999999E-2</v>
      </c>
    </row>
    <row r="9111" spans="1:12" ht="13.95" customHeight="1" x14ac:dyDescent="0.3">
      <c r="A9111" s="94">
        <v>44074</v>
      </c>
      <c r="B9111" s="57" t="s">
        <v>124</v>
      </c>
      <c r="C9111" s="57" t="s">
        <v>118</v>
      </c>
      <c r="D9111" s="19" t="str">
        <f t="shared" si="852"/>
        <v>Cyclicals</v>
      </c>
      <c r="E9111" s="19" t="str">
        <f t="shared" si="853"/>
        <v>WEG &amp; Embraer</v>
      </c>
      <c r="F9111" s="100">
        <v>2.469E-2</v>
      </c>
      <c r="G9111" s="101">
        <v>64.486000000000004</v>
      </c>
      <c r="H9111" s="98">
        <v>0.20382</v>
      </c>
      <c r="I9111" s="20">
        <f t="shared" si="854"/>
        <v>1</v>
      </c>
      <c r="J9111" s="102">
        <f t="shared" si="855"/>
        <v>3.8287380206556462E-4</v>
      </c>
      <c r="K9111" s="102">
        <f t="shared" si="856"/>
        <v>1.878489854114241E-3</v>
      </c>
      <c r="L9111" s="96">
        <f t="shared" si="857"/>
        <v>2.469E-2</v>
      </c>
    </row>
    <row r="9112" spans="1:12" ht="13.95" customHeight="1" x14ac:dyDescent="0.3">
      <c r="A9112" s="94">
        <v>44104</v>
      </c>
      <c r="B9112" s="57" t="s">
        <v>124</v>
      </c>
      <c r="C9112" s="57" t="s">
        <v>118</v>
      </c>
      <c r="D9112" s="19" t="str">
        <f t="shared" si="852"/>
        <v>Cyclicals</v>
      </c>
      <c r="E9112" s="19" t="str">
        <f t="shared" si="853"/>
        <v>WEG &amp; Embraer</v>
      </c>
      <c r="F9112" s="100">
        <v>2.562E-2</v>
      </c>
      <c r="G9112" s="101">
        <v>61.289000000000001</v>
      </c>
      <c r="H9112" s="98">
        <v>0.21715999999999999</v>
      </c>
      <c r="I9112" s="20">
        <f t="shared" si="854"/>
        <v>1</v>
      </c>
      <c r="J9112" s="102">
        <f t="shared" si="855"/>
        <v>4.1801954673758749E-4</v>
      </c>
      <c r="K9112" s="102">
        <f t="shared" si="856"/>
        <v>1.9249380490771206E-3</v>
      </c>
      <c r="L9112" s="96">
        <f t="shared" si="857"/>
        <v>2.562E-2</v>
      </c>
    </row>
    <row r="9113" spans="1:12" ht="13.95" customHeight="1" x14ac:dyDescent="0.3">
      <c r="A9113" s="94">
        <v>44135</v>
      </c>
      <c r="B9113" s="57" t="s">
        <v>124</v>
      </c>
      <c r="C9113" s="57" t="s">
        <v>118</v>
      </c>
      <c r="D9113" s="19" t="str">
        <f t="shared" si="852"/>
        <v>Cyclicals</v>
      </c>
      <c r="E9113" s="19" t="str">
        <f t="shared" si="853"/>
        <v>WEG &amp; Embraer</v>
      </c>
      <c r="F9113" s="100">
        <v>2.9692E-2</v>
      </c>
      <c r="G9113" s="101">
        <v>62.646000000000001</v>
      </c>
      <c r="H9113" s="98">
        <v>0.22797000000000001</v>
      </c>
      <c r="I9113" s="20">
        <f t="shared" si="854"/>
        <v>1</v>
      </c>
      <c r="J9113" s="102">
        <f t="shared" si="855"/>
        <v>4.739648181847205E-4</v>
      </c>
      <c r="K9113" s="102">
        <f t="shared" si="856"/>
        <v>2.0790666236115301E-3</v>
      </c>
      <c r="L9113" s="96">
        <f t="shared" si="857"/>
        <v>2.9692E-2</v>
      </c>
    </row>
    <row r="9114" spans="1:12" ht="13.95" customHeight="1" x14ac:dyDescent="0.3">
      <c r="A9114" s="94">
        <v>44165</v>
      </c>
      <c r="B9114" s="57" t="s">
        <v>124</v>
      </c>
      <c r="C9114" s="57" t="s">
        <v>118</v>
      </c>
      <c r="D9114" s="19" t="str">
        <f t="shared" si="852"/>
        <v>Cyclicals</v>
      </c>
      <c r="E9114" s="19" t="str">
        <f t="shared" si="853"/>
        <v>WEG &amp; Embraer</v>
      </c>
      <c r="F9114" s="100">
        <v>2.4878000000000001E-2</v>
      </c>
      <c r="G9114" s="101">
        <v>59.671999999999997</v>
      </c>
      <c r="H9114" s="98">
        <v>0.22878000000000001</v>
      </c>
      <c r="I9114" s="20">
        <f t="shared" si="854"/>
        <v>1</v>
      </c>
      <c r="J9114" s="102">
        <f t="shared" si="855"/>
        <v>4.1691245475264783E-4</v>
      </c>
      <c r="K9114" s="102">
        <f t="shared" si="856"/>
        <v>1.8223291142261029E-3</v>
      </c>
      <c r="L9114" s="96">
        <f t="shared" si="857"/>
        <v>2.4878000000000001E-2</v>
      </c>
    </row>
    <row r="9115" spans="1:12" ht="13.95" customHeight="1" x14ac:dyDescent="0.3">
      <c r="A9115" s="94">
        <v>44196</v>
      </c>
      <c r="B9115" s="57" t="s">
        <v>124</v>
      </c>
      <c r="C9115" s="57" t="s">
        <v>118</v>
      </c>
      <c r="D9115" s="19" t="str">
        <f t="shared" si="852"/>
        <v>Cyclicals</v>
      </c>
      <c r="E9115" s="19" t="str">
        <f t="shared" si="853"/>
        <v>WEG &amp; Embraer</v>
      </c>
      <c r="F9115" s="100">
        <v>2.3245999999999999E-2</v>
      </c>
      <c r="G9115" s="101">
        <v>59.115000000000002</v>
      </c>
      <c r="H9115" s="98">
        <v>0.23083000000000001</v>
      </c>
      <c r="I9115" s="20">
        <f t="shared" si="854"/>
        <v>1</v>
      </c>
      <c r="J9115" s="102">
        <f t="shared" si="855"/>
        <v>3.9323352786940709E-4</v>
      </c>
      <c r="K9115" s="102">
        <f t="shared" si="856"/>
        <v>1.7035633490855048E-3</v>
      </c>
      <c r="L9115" s="96">
        <f t="shared" si="857"/>
        <v>2.3245999999999999E-2</v>
      </c>
    </row>
    <row r="9116" spans="1:12" ht="13.95" customHeight="1" x14ac:dyDescent="0.3">
      <c r="A9116" s="94">
        <v>44227</v>
      </c>
      <c r="B9116" s="57" t="s">
        <v>124</v>
      </c>
      <c r="C9116" s="57" t="s">
        <v>118</v>
      </c>
      <c r="D9116" s="19" t="str">
        <f t="shared" si="852"/>
        <v>Cyclicals</v>
      </c>
      <c r="E9116" s="19" t="str">
        <f t="shared" si="853"/>
        <v>WEG &amp; Embraer</v>
      </c>
      <c r="F9116" s="100">
        <v>2.9350000000000001E-2</v>
      </c>
      <c r="G9116" s="101">
        <v>62.796999999999997</v>
      </c>
      <c r="H9116" s="98">
        <v>0.23463999999999999</v>
      </c>
      <c r="I9116" s="20">
        <f t="shared" si="854"/>
        <v>1</v>
      </c>
      <c r="J9116" s="102">
        <f t="shared" si="855"/>
        <v>4.6737901492109498E-4</v>
      </c>
      <c r="K9116" s="102">
        <f t="shared" si="856"/>
        <v>1.9918982906626959E-3</v>
      </c>
      <c r="L9116" s="96">
        <f t="shared" si="857"/>
        <v>2.9350000000000001E-2</v>
      </c>
    </row>
    <row r="9117" spans="1:12" ht="13.95" customHeight="1" x14ac:dyDescent="0.3">
      <c r="A9117" s="94">
        <v>44255</v>
      </c>
      <c r="B9117" s="57" t="s">
        <v>124</v>
      </c>
      <c r="C9117" s="57" t="s">
        <v>118</v>
      </c>
      <c r="D9117" s="19" t="str">
        <f t="shared" si="852"/>
        <v>Cyclicals</v>
      </c>
      <c r="E9117" s="19" t="str">
        <f t="shared" si="853"/>
        <v>WEG &amp; Embraer</v>
      </c>
      <c r="F9117" s="100">
        <v>2.843E-2</v>
      </c>
      <c r="G9117" s="101">
        <v>58.915999999999997</v>
      </c>
      <c r="H9117" s="98">
        <v>0.22922000000000001</v>
      </c>
      <c r="I9117" s="20">
        <f t="shared" si="854"/>
        <v>1</v>
      </c>
      <c r="J9117" s="102">
        <f t="shared" si="855"/>
        <v>4.8255142915337094E-4</v>
      </c>
      <c r="K9117" s="102">
        <f t="shared" si="856"/>
        <v>2.1051890286771266E-3</v>
      </c>
      <c r="L9117" s="96">
        <f t="shared" si="857"/>
        <v>2.843E-2</v>
      </c>
    </row>
    <row r="9118" spans="1:12" ht="13.95" customHeight="1" x14ac:dyDescent="0.3">
      <c r="A9118" s="94">
        <v>44286</v>
      </c>
      <c r="B9118" s="57" t="s">
        <v>124</v>
      </c>
      <c r="C9118" s="57" t="s">
        <v>118</v>
      </c>
      <c r="D9118" s="19" t="str">
        <f t="shared" si="852"/>
        <v>Cyclicals</v>
      </c>
      <c r="E9118" s="19" t="str">
        <f t="shared" si="853"/>
        <v>WEG &amp; Embraer</v>
      </c>
      <c r="F9118" s="100">
        <v>2.5919999999999999E-2</v>
      </c>
      <c r="G9118" s="101">
        <v>54.423999999999999</v>
      </c>
      <c r="H9118" s="98">
        <v>0.23241000000000001</v>
      </c>
      <c r="I9118" s="20">
        <f t="shared" si="854"/>
        <v>1</v>
      </c>
      <c r="J9118" s="102">
        <f t="shared" si="855"/>
        <v>4.7626047332059382E-4</v>
      </c>
      <c r="K9118" s="102">
        <f t="shared" si="856"/>
        <v>2.0492253918531636E-3</v>
      </c>
      <c r="L9118" s="96">
        <f t="shared" si="857"/>
        <v>2.5919999999999999E-2</v>
      </c>
    </row>
    <row r="9119" spans="1:12" ht="13.95" customHeight="1" x14ac:dyDescent="0.3">
      <c r="A9119" s="94">
        <v>44316</v>
      </c>
      <c r="B9119" s="57" t="s">
        <v>124</v>
      </c>
      <c r="C9119" s="57" t="s">
        <v>118</v>
      </c>
      <c r="D9119" s="19" t="str">
        <f t="shared" si="852"/>
        <v>Cyclicals</v>
      </c>
      <c r="E9119" s="19" t="str">
        <f t="shared" si="853"/>
        <v>WEG &amp; Embraer</v>
      </c>
      <c r="F9119" s="100">
        <v>2.41E-2</v>
      </c>
      <c r="G9119" s="101">
        <v>46.89</v>
      </c>
      <c r="H9119" s="98">
        <v>0.24346999999999999</v>
      </c>
      <c r="I9119" s="20">
        <f t="shared" si="854"/>
        <v>1</v>
      </c>
      <c r="J9119" s="102">
        <f t="shared" si="855"/>
        <v>5.1396886329707831E-4</v>
      </c>
      <c r="K9119" s="102">
        <f t="shared" si="856"/>
        <v>2.1110151694133912E-3</v>
      </c>
      <c r="L9119" s="96">
        <f t="shared" si="857"/>
        <v>2.41E-2</v>
      </c>
    </row>
    <row r="9120" spans="1:12" ht="13.95" customHeight="1" x14ac:dyDescent="0.3">
      <c r="A9120" s="94">
        <v>44347</v>
      </c>
      <c r="B9120" s="57" t="s">
        <v>124</v>
      </c>
      <c r="C9120" s="57" t="s">
        <v>118</v>
      </c>
      <c r="D9120" s="19" t="str">
        <f t="shared" si="852"/>
        <v>Cyclicals</v>
      </c>
      <c r="E9120" s="19" t="str">
        <f t="shared" si="853"/>
        <v>WEG &amp; Embraer</v>
      </c>
      <c r="F9120" s="100">
        <v>2.214E-2</v>
      </c>
      <c r="G9120" s="101">
        <v>45.191000000000003</v>
      </c>
      <c r="H9120" s="98">
        <v>0.24421000000000001</v>
      </c>
      <c r="I9120" s="20">
        <f t="shared" si="854"/>
        <v>1</v>
      </c>
      <c r="J9120" s="102">
        <f t="shared" si="855"/>
        <v>4.8992055940342096E-4</v>
      </c>
      <c r="K9120" s="102">
        <f t="shared" si="856"/>
        <v>2.0061445452824248E-3</v>
      </c>
      <c r="L9120" s="96">
        <f t="shared" si="857"/>
        <v>2.214E-2</v>
      </c>
    </row>
    <row r="9121" spans="1:12" ht="13.95" customHeight="1" x14ac:dyDescent="0.3">
      <c r="A9121" s="94">
        <v>44377</v>
      </c>
      <c r="B9121" s="57" t="s">
        <v>124</v>
      </c>
      <c r="C9121" s="57" t="s">
        <v>118</v>
      </c>
      <c r="D9121" s="19" t="str">
        <f t="shared" si="852"/>
        <v>Cyclicals</v>
      </c>
      <c r="E9121" s="19" t="str">
        <f t="shared" si="853"/>
        <v>WEG &amp; Embraer</v>
      </c>
      <c r="F9121" s="100">
        <v>2.1770000000000001E-2</v>
      </c>
      <c r="G9121" s="101">
        <v>43.703000000000003</v>
      </c>
      <c r="H9121" s="98">
        <v>0.24592</v>
      </c>
      <c r="I9121" s="20">
        <f t="shared" si="854"/>
        <v>1</v>
      </c>
      <c r="J9121" s="102">
        <f t="shared" si="855"/>
        <v>4.9813513946410999E-4</v>
      </c>
      <c r="K9121" s="102">
        <f t="shared" si="856"/>
        <v>2.0255983224793024E-3</v>
      </c>
      <c r="L9121" s="96">
        <f t="shared" si="857"/>
        <v>2.1770000000000001E-2</v>
      </c>
    </row>
    <row r="9122" spans="1:12" ht="13.95" customHeight="1" x14ac:dyDescent="0.3">
      <c r="A9122" s="94">
        <v>44408</v>
      </c>
      <c r="B9122" s="57" t="s">
        <v>124</v>
      </c>
      <c r="C9122" s="57" t="s">
        <v>118</v>
      </c>
      <c r="D9122" s="19" t="str">
        <f t="shared" si="852"/>
        <v>Cyclicals</v>
      </c>
      <c r="E9122" s="19" t="str">
        <f t="shared" si="853"/>
        <v>WEG &amp; Embraer</v>
      </c>
      <c r="F9122" s="100">
        <v>2.3879999999999998E-2</v>
      </c>
      <c r="G9122" s="101">
        <v>44.201999999999998</v>
      </c>
      <c r="H9122" s="98">
        <v>0.26218000000000002</v>
      </c>
      <c r="I9122" s="20">
        <f t="shared" si="854"/>
        <v>1</v>
      </c>
      <c r="J9122" s="102">
        <f t="shared" si="855"/>
        <v>5.4024704764490288E-4</v>
      </c>
      <c r="K9122" s="102">
        <f t="shared" si="856"/>
        <v>2.0605959556217212E-3</v>
      </c>
      <c r="L9122" s="96">
        <f t="shared" si="857"/>
        <v>2.3879999999999998E-2</v>
      </c>
    </row>
    <row r="9123" spans="1:12" ht="13.95" customHeight="1" x14ac:dyDescent="0.3">
      <c r="A9123" s="94">
        <v>44439</v>
      </c>
      <c r="B9123" s="57" t="s">
        <v>124</v>
      </c>
      <c r="C9123" s="57" t="s">
        <v>118</v>
      </c>
      <c r="D9123" s="19" t="str">
        <f t="shared" si="852"/>
        <v>Cyclicals</v>
      </c>
      <c r="E9123" s="19" t="str">
        <f t="shared" si="853"/>
        <v>WEG &amp; Embraer</v>
      </c>
      <c r="F9123" s="100">
        <v>2.4670000000000001E-2</v>
      </c>
      <c r="G9123" s="101">
        <v>42.636000000000003</v>
      </c>
      <c r="H9123" s="98">
        <v>0.26988000000000001</v>
      </c>
      <c r="I9123" s="20">
        <f t="shared" si="854"/>
        <v>1</v>
      </c>
      <c r="J9123" s="102">
        <f t="shared" si="855"/>
        <v>5.7861900741157705E-4</v>
      </c>
      <c r="K9123" s="102">
        <f t="shared" si="856"/>
        <v>2.1439862435585337E-3</v>
      </c>
      <c r="L9123" s="96">
        <f t="shared" si="857"/>
        <v>2.4670000000000001E-2</v>
      </c>
    </row>
    <row r="9124" spans="1:12" ht="13.95" customHeight="1" x14ac:dyDescent="0.3">
      <c r="A9124" s="94">
        <v>44469</v>
      </c>
      <c r="B9124" s="57" t="s">
        <v>124</v>
      </c>
      <c r="C9124" s="57" t="s">
        <v>118</v>
      </c>
      <c r="D9124" s="19" t="str">
        <f t="shared" si="852"/>
        <v>Cyclicals</v>
      </c>
      <c r="E9124" s="19" t="str">
        <f t="shared" si="853"/>
        <v>WEG &amp; Embraer</v>
      </c>
      <c r="F9124" s="100">
        <v>2.7289999999999998E-2</v>
      </c>
      <c r="G9124" s="101">
        <v>46.661999999999999</v>
      </c>
      <c r="H9124" s="98">
        <v>0.27023999999999998</v>
      </c>
      <c r="I9124" s="20">
        <f t="shared" si="854"/>
        <v>1</v>
      </c>
      <c r="J9124" s="102">
        <f t="shared" si="855"/>
        <v>5.8484419870558481E-4</v>
      </c>
      <c r="K9124" s="102">
        <f t="shared" si="856"/>
        <v>2.1641659217939047E-3</v>
      </c>
      <c r="L9124" s="96">
        <f t="shared" si="857"/>
        <v>2.7289999999999998E-2</v>
      </c>
    </row>
    <row r="9125" spans="1:12" ht="13.95" customHeight="1" x14ac:dyDescent="0.3">
      <c r="A9125" s="94">
        <v>44500</v>
      </c>
      <c r="B9125" s="57" t="s">
        <v>124</v>
      </c>
      <c r="C9125" s="57" t="s">
        <v>118</v>
      </c>
      <c r="D9125" s="19" t="str">
        <f t="shared" si="852"/>
        <v>Cyclicals</v>
      </c>
      <c r="E9125" s="19" t="str">
        <f t="shared" si="853"/>
        <v>WEG &amp; Embraer</v>
      </c>
      <c r="F9125" s="100">
        <v>2.7629999999999998E-2</v>
      </c>
      <c r="G9125" s="101">
        <v>43.009</v>
      </c>
      <c r="H9125" s="98">
        <v>0.26223000000000002</v>
      </c>
      <c r="I9125" s="20">
        <f t="shared" si="854"/>
        <v>1</v>
      </c>
      <c r="J9125" s="102">
        <f t="shared" si="855"/>
        <v>6.4242367876490966E-4</v>
      </c>
      <c r="K9125" s="102">
        <f t="shared" si="856"/>
        <v>2.4498481438619138E-3</v>
      </c>
      <c r="L9125" s="96">
        <f t="shared" si="857"/>
        <v>2.7629999999999998E-2</v>
      </c>
    </row>
    <row r="9126" spans="1:12" ht="13.95" customHeight="1" x14ac:dyDescent="0.3">
      <c r="A9126" s="94">
        <v>44530</v>
      </c>
      <c r="B9126" s="57" t="s">
        <v>124</v>
      </c>
      <c r="C9126" s="57" t="s">
        <v>118</v>
      </c>
      <c r="D9126" s="19" t="str">
        <f t="shared" si="852"/>
        <v>Cyclicals</v>
      </c>
      <c r="E9126" s="19" t="str">
        <f t="shared" si="853"/>
        <v>WEG &amp; Embraer</v>
      </c>
      <c r="F9126" s="100">
        <v>2.453E-2</v>
      </c>
      <c r="G9126" s="101">
        <v>36.006</v>
      </c>
      <c r="H9126" s="98">
        <v>0.25994</v>
      </c>
      <c r="I9126" s="20">
        <f t="shared" si="854"/>
        <v>1</v>
      </c>
      <c r="J9126" s="102">
        <f t="shared" si="855"/>
        <v>6.812753429983892E-4</v>
      </c>
      <c r="K9126" s="102">
        <f t="shared" si="856"/>
        <v>2.6208946025944031E-3</v>
      </c>
      <c r="L9126" s="96">
        <f t="shared" si="857"/>
        <v>2.453E-2</v>
      </c>
    </row>
    <row r="9127" spans="1:12" ht="13.95" customHeight="1" x14ac:dyDescent="0.3">
      <c r="A9127" s="94">
        <v>44561</v>
      </c>
      <c r="B9127" s="57" t="s">
        <v>124</v>
      </c>
      <c r="C9127" s="57" t="s">
        <v>118</v>
      </c>
      <c r="D9127" s="19" t="str">
        <f t="shared" si="852"/>
        <v>Cyclicals</v>
      </c>
      <c r="E9127" s="19" t="str">
        <f t="shared" si="853"/>
        <v>WEG &amp; Embraer</v>
      </c>
      <c r="F9127" s="100">
        <v>2.4539999999999999E-2</v>
      </c>
      <c r="G9127" s="101">
        <v>36.619999999999997</v>
      </c>
      <c r="H9127" s="98">
        <v>0.26202999999999999</v>
      </c>
      <c r="I9127" s="20">
        <f t="shared" si="854"/>
        <v>1</v>
      </c>
      <c r="J9127" s="102">
        <f t="shared" si="855"/>
        <v>6.7012561441835065E-4</v>
      </c>
      <c r="K9127" s="102">
        <f t="shared" si="856"/>
        <v>2.5574385162704678E-3</v>
      </c>
      <c r="L9127" s="96">
        <f t="shared" si="857"/>
        <v>2.4539999999999999E-2</v>
      </c>
    </row>
    <row r="9128" spans="1:12" ht="13.95" customHeight="1" x14ac:dyDescent="0.3">
      <c r="A9128" s="94">
        <v>44592</v>
      </c>
      <c r="B9128" s="57" t="s">
        <v>124</v>
      </c>
      <c r="C9128" s="57" t="s">
        <v>118</v>
      </c>
      <c r="D9128" s="19" t="str">
        <f t="shared" si="852"/>
        <v>Cyclicals</v>
      </c>
      <c r="E9128" s="19" t="str">
        <f t="shared" si="853"/>
        <v>WEG &amp; Embraer</v>
      </c>
      <c r="F9128" s="100">
        <v>2.2380000000000001E-2</v>
      </c>
      <c r="G9128" s="101">
        <v>34.927</v>
      </c>
      <c r="H9128" s="98">
        <v>0.26367000000000002</v>
      </c>
      <c r="I9128" s="20">
        <f t="shared" si="854"/>
        <v>1</v>
      </c>
      <c r="J9128" s="102">
        <f t="shared" si="855"/>
        <v>6.4076502419331755E-4</v>
      </c>
      <c r="K9128" s="102">
        <f t="shared" si="856"/>
        <v>2.4301779656135227E-3</v>
      </c>
      <c r="L9128" s="96">
        <f t="shared" si="857"/>
        <v>2.2380000000000001E-2</v>
      </c>
    </row>
    <row r="9129" spans="1:12" ht="13.95" customHeight="1" x14ac:dyDescent="0.3">
      <c r="A9129" s="94">
        <v>44620</v>
      </c>
      <c r="B9129" s="57" t="s">
        <v>124</v>
      </c>
      <c r="C9129" s="57" t="s">
        <v>118</v>
      </c>
      <c r="D9129" s="19" t="str">
        <f t="shared" si="852"/>
        <v>Cyclicals</v>
      </c>
      <c r="E9129" s="19" t="str">
        <f t="shared" si="853"/>
        <v>WEG &amp; Embraer</v>
      </c>
      <c r="F9129" s="100">
        <v>2.026E-2</v>
      </c>
      <c r="G9129" s="101">
        <v>32.042000000000002</v>
      </c>
      <c r="H9129" s="98">
        <v>0.25900000000000001</v>
      </c>
      <c r="I9129" s="20">
        <f t="shared" si="854"/>
        <v>1</v>
      </c>
      <c r="J9129" s="102">
        <f t="shared" si="855"/>
        <v>6.3229511266462768E-4</v>
      </c>
      <c r="K9129" s="102">
        <f t="shared" si="856"/>
        <v>2.4412938712919988E-3</v>
      </c>
      <c r="L9129" s="96">
        <f t="shared" si="857"/>
        <v>2.026E-2</v>
      </c>
    </row>
    <row r="9130" spans="1:12" ht="13.95" customHeight="1" x14ac:dyDescent="0.3">
      <c r="A9130" s="94">
        <v>44651</v>
      </c>
      <c r="B9130" s="57" t="s">
        <v>124</v>
      </c>
      <c r="C9130" s="57" t="s">
        <v>118</v>
      </c>
      <c r="D9130" s="19" t="str">
        <f t="shared" si="852"/>
        <v>Cyclicals</v>
      </c>
      <c r="E9130" s="19" t="str">
        <f t="shared" si="853"/>
        <v>WEG &amp; Embraer</v>
      </c>
      <c r="F9130" s="100">
        <v>2.2839999999999999E-2</v>
      </c>
      <c r="G9130" s="101">
        <v>37.470999999999997</v>
      </c>
      <c r="H9130" s="98">
        <v>0.26158999999999999</v>
      </c>
      <c r="I9130" s="20">
        <f t="shared" si="854"/>
        <v>1</v>
      </c>
      <c r="J9130" s="102">
        <f t="shared" si="855"/>
        <v>6.0953804275306245E-4</v>
      </c>
      <c r="K9130" s="102">
        <f t="shared" si="856"/>
        <v>2.3301274618795155E-3</v>
      </c>
      <c r="L9130" s="96">
        <f t="shared" si="857"/>
        <v>2.2839999999999999E-2</v>
      </c>
    </row>
    <row r="9131" spans="1:12" ht="13.95" customHeight="1" x14ac:dyDescent="0.3">
      <c r="A9131" s="94">
        <v>44681</v>
      </c>
      <c r="B9131" s="57" t="s">
        <v>124</v>
      </c>
      <c r="C9131" s="57" t="s">
        <v>118</v>
      </c>
      <c r="D9131" s="19" t="str">
        <f t="shared" si="852"/>
        <v>Cyclicals</v>
      </c>
      <c r="E9131" s="19" t="str">
        <f t="shared" si="853"/>
        <v>WEG &amp; Embraer</v>
      </c>
      <c r="F9131" s="100">
        <v>2.2190000000000001E-2</v>
      </c>
      <c r="G9131" s="101">
        <v>32.387999999999998</v>
      </c>
      <c r="H9131" s="98">
        <v>0.26236999999999999</v>
      </c>
      <c r="I9131" s="20">
        <f t="shared" si="854"/>
        <v>1</v>
      </c>
      <c r="J9131" s="102">
        <f t="shared" si="855"/>
        <v>6.8513029517105106E-4</v>
      </c>
      <c r="K9131" s="102">
        <f t="shared" si="856"/>
        <v>2.6113133939514848E-3</v>
      </c>
      <c r="L9131" s="96">
        <f t="shared" si="857"/>
        <v>2.2190000000000001E-2</v>
      </c>
    </row>
    <row r="9132" spans="1:12" ht="13.95" customHeight="1" x14ac:dyDescent="0.3">
      <c r="A9132" s="94">
        <v>44712</v>
      </c>
      <c r="B9132" s="57" t="s">
        <v>124</v>
      </c>
      <c r="C9132" s="57" t="s">
        <v>118</v>
      </c>
      <c r="D9132" s="19" t="str">
        <f t="shared" si="852"/>
        <v>Cyclicals</v>
      </c>
      <c r="E9132" s="19" t="str">
        <f t="shared" si="853"/>
        <v>WEG &amp; Embraer</v>
      </c>
      <c r="F9132" s="100">
        <v>1.8409999999999999E-2</v>
      </c>
      <c r="G9132" s="101">
        <v>26.783000000000001</v>
      </c>
      <c r="H9132" s="98">
        <v>0.26338</v>
      </c>
      <c r="I9132" s="20">
        <f t="shared" si="854"/>
        <v>1</v>
      </c>
      <c r="J9132" s="102">
        <f t="shared" si="855"/>
        <v>6.8737632080050775E-4</v>
      </c>
      <c r="K9132" s="102">
        <f t="shared" si="856"/>
        <v>2.6098273247798153E-3</v>
      </c>
      <c r="L9132" s="96">
        <f t="shared" si="857"/>
        <v>1.8409999999999999E-2</v>
      </c>
    </row>
    <row r="9133" spans="1:12" ht="13.95" customHeight="1" x14ac:dyDescent="0.3">
      <c r="A9133" s="94">
        <v>44742</v>
      </c>
      <c r="B9133" s="57" t="s">
        <v>124</v>
      </c>
      <c r="C9133" s="57" t="s">
        <v>118</v>
      </c>
      <c r="D9133" s="19" t="str">
        <f t="shared" si="852"/>
        <v>Cyclicals</v>
      </c>
      <c r="E9133" s="19" t="str">
        <f t="shared" si="853"/>
        <v>WEG &amp; Embraer</v>
      </c>
      <c r="F9133" s="100">
        <v>2.146E-2</v>
      </c>
      <c r="G9133" s="101">
        <v>27.221</v>
      </c>
      <c r="H9133" s="98">
        <v>0.27332000000000001</v>
      </c>
      <c r="I9133" s="20">
        <f t="shared" si="854"/>
        <v>1</v>
      </c>
      <c r="J9133" s="102">
        <f t="shared" si="855"/>
        <v>7.8836192645384074E-4</v>
      </c>
      <c r="K9133" s="102">
        <f t="shared" si="856"/>
        <v>2.8843916524727087E-3</v>
      </c>
      <c r="L9133" s="96">
        <f t="shared" si="857"/>
        <v>2.146E-2</v>
      </c>
    </row>
    <row r="9134" spans="1:12" ht="13.95" customHeight="1" x14ac:dyDescent="0.3">
      <c r="A9134" s="94">
        <v>44773</v>
      </c>
      <c r="B9134" s="57" t="s">
        <v>124</v>
      </c>
      <c r="C9134" s="57" t="s">
        <v>118</v>
      </c>
      <c r="D9134" s="19" t="str">
        <f t="shared" si="852"/>
        <v>Cyclicals</v>
      </c>
      <c r="E9134" s="19" t="str">
        <f t="shared" si="853"/>
        <v>WEG &amp; Embraer</v>
      </c>
      <c r="F9134" s="100">
        <v>2.1690000000000001E-2</v>
      </c>
      <c r="G9134" s="101">
        <v>27.646999999999998</v>
      </c>
      <c r="H9134" s="98">
        <v>0.27832000000000001</v>
      </c>
      <c r="I9134" s="20">
        <f t="shared" si="854"/>
        <v>1</v>
      </c>
      <c r="J9134" s="102">
        <f t="shared" si="855"/>
        <v>7.8453358411400881E-4</v>
      </c>
      <c r="K9134" s="102">
        <f t="shared" si="856"/>
        <v>2.8188185689638143E-3</v>
      </c>
      <c r="L9134" s="96">
        <f t="shared" si="857"/>
        <v>2.1690000000000001E-2</v>
      </c>
    </row>
    <row r="9135" spans="1:12" ht="13.95" customHeight="1" x14ac:dyDescent="0.3">
      <c r="A9135" s="94">
        <v>44804</v>
      </c>
      <c r="B9135" s="57" t="s">
        <v>124</v>
      </c>
      <c r="C9135" s="57" t="s">
        <v>118</v>
      </c>
      <c r="D9135" s="19" t="str">
        <f t="shared" si="852"/>
        <v>Cyclicals</v>
      </c>
      <c r="E9135" s="19" t="str">
        <f t="shared" si="853"/>
        <v>WEG &amp; Embraer</v>
      </c>
      <c r="F9135" s="100">
        <v>2.1319999999999999E-2</v>
      </c>
      <c r="G9135" s="101">
        <v>27.395</v>
      </c>
      <c r="H9135" s="98">
        <v>0.27372000000000002</v>
      </c>
      <c r="I9135" s="20">
        <f t="shared" si="854"/>
        <v>1</v>
      </c>
      <c r="J9135" s="102">
        <f t="shared" si="855"/>
        <v>7.7824420514692461E-4</v>
      </c>
      <c r="K9135" s="102">
        <f t="shared" si="856"/>
        <v>2.8432127909795578E-3</v>
      </c>
      <c r="L9135" s="96">
        <f t="shared" si="857"/>
        <v>2.1319999999999999E-2</v>
      </c>
    </row>
    <row r="9136" spans="1:12" ht="13.95" customHeight="1" x14ac:dyDescent="0.3">
      <c r="A9136" s="94">
        <v>44834</v>
      </c>
      <c r="B9136" s="57" t="s">
        <v>124</v>
      </c>
      <c r="C9136" s="57" t="s">
        <v>118</v>
      </c>
      <c r="D9136" s="19" t="str">
        <f t="shared" si="852"/>
        <v>Cyclicals</v>
      </c>
      <c r="E9136" s="19" t="str">
        <f t="shared" si="853"/>
        <v>WEG &amp; Embraer</v>
      </c>
      <c r="F9136" s="100">
        <v>2.2970000000000001E-2</v>
      </c>
      <c r="G9136" s="101">
        <v>30.748999999999999</v>
      </c>
      <c r="H9136" s="98">
        <v>0.27687</v>
      </c>
      <c r="I9136" s="20">
        <f t="shared" si="854"/>
        <v>1</v>
      </c>
      <c r="J9136" s="102">
        <f t="shared" si="855"/>
        <v>7.4701616312725626E-4</v>
      </c>
      <c r="K9136" s="102">
        <f t="shared" si="856"/>
        <v>2.6980754979855394E-3</v>
      </c>
      <c r="L9136" s="96">
        <f t="shared" si="857"/>
        <v>2.2970000000000001E-2</v>
      </c>
    </row>
    <row r="9137" spans="1:12" ht="13.95" customHeight="1" x14ac:dyDescent="0.3">
      <c r="A9137" s="94">
        <v>44865</v>
      </c>
      <c r="B9137" s="57" t="s">
        <v>124</v>
      </c>
      <c r="C9137" s="57" t="s">
        <v>118</v>
      </c>
      <c r="D9137" s="19" t="str">
        <f t="shared" si="852"/>
        <v>Cyclicals</v>
      </c>
      <c r="E9137" s="19" t="str">
        <f t="shared" si="853"/>
        <v>WEG &amp; Embraer</v>
      </c>
      <c r="F9137" s="100">
        <v>2.7289999999999998E-2</v>
      </c>
      <c r="G9137" s="101">
        <v>37.255000000000003</v>
      </c>
      <c r="H9137" s="98">
        <v>0.29586000000000001</v>
      </c>
      <c r="I9137" s="20">
        <f t="shared" si="854"/>
        <v>1</v>
      </c>
      <c r="J9137" s="102">
        <f t="shared" si="855"/>
        <v>7.325191249496711E-4</v>
      </c>
      <c r="K9137" s="102">
        <f t="shared" si="856"/>
        <v>2.475897806224806E-3</v>
      </c>
      <c r="L9137" s="96">
        <f t="shared" si="857"/>
        <v>2.7289999999999998E-2</v>
      </c>
    </row>
    <row r="9138" spans="1:12" ht="13.95" customHeight="1" x14ac:dyDescent="0.3">
      <c r="A9138" s="94">
        <v>44895</v>
      </c>
      <c r="B9138" s="57" t="s">
        <v>124</v>
      </c>
      <c r="C9138" s="57" t="s">
        <v>118</v>
      </c>
      <c r="D9138" s="19" t="str">
        <f t="shared" si="852"/>
        <v>Cyclicals</v>
      </c>
      <c r="E9138" s="19" t="str">
        <f t="shared" si="853"/>
        <v>WEG &amp; Embraer</v>
      </c>
      <c r="F9138" s="100">
        <v>2.768E-2</v>
      </c>
      <c r="G9138" s="101">
        <v>33.491</v>
      </c>
      <c r="H9138" s="98">
        <v>0.30365999999999999</v>
      </c>
      <c r="I9138" s="20">
        <f t="shared" si="854"/>
        <v>1</v>
      </c>
      <c r="J9138" s="102">
        <f t="shared" si="855"/>
        <v>8.264906989937595E-4</v>
      </c>
      <c r="K9138" s="102">
        <f t="shared" si="856"/>
        <v>2.7217634821634709E-3</v>
      </c>
      <c r="L9138" s="96">
        <f t="shared" si="857"/>
        <v>2.768E-2</v>
      </c>
    </row>
    <row r="9139" spans="1:12" ht="13.95" customHeight="1" x14ac:dyDescent="0.3">
      <c r="A9139" s="94">
        <v>44926</v>
      </c>
      <c r="B9139" s="57" t="s">
        <v>124</v>
      </c>
      <c r="C9139" s="57" t="s">
        <v>118</v>
      </c>
      <c r="D9139" s="19" t="str">
        <f t="shared" si="852"/>
        <v>Cyclicals</v>
      </c>
      <c r="E9139" s="19" t="str">
        <f t="shared" si="853"/>
        <v>WEG &amp; Embraer</v>
      </c>
      <c r="F9139" s="100">
        <v>2.6110000000000001E-2</v>
      </c>
      <c r="G9139" s="101">
        <v>32.325000000000003</v>
      </c>
      <c r="H9139" s="98">
        <v>0.31158999999999998</v>
      </c>
      <c r="I9139" s="20">
        <f t="shared" si="854"/>
        <v>1</v>
      </c>
      <c r="J9139" s="102">
        <f t="shared" si="855"/>
        <v>8.0773395204949722E-4</v>
      </c>
      <c r="K9139" s="102">
        <f t="shared" si="856"/>
        <v>2.5922974166356343E-3</v>
      </c>
      <c r="L9139" s="96">
        <f t="shared" si="857"/>
        <v>2.6110000000000001E-2</v>
      </c>
    </row>
    <row r="9140" spans="1:12" ht="13.95" customHeight="1" x14ac:dyDescent="0.3">
      <c r="A9140" s="94">
        <v>44957</v>
      </c>
      <c r="B9140" s="57" t="s">
        <v>124</v>
      </c>
      <c r="C9140" s="57" t="s">
        <v>118</v>
      </c>
      <c r="D9140" s="19" t="str">
        <f t="shared" si="852"/>
        <v>Cyclicals</v>
      </c>
      <c r="E9140" s="19" t="str">
        <f t="shared" si="853"/>
        <v>WEG &amp; Embraer</v>
      </c>
      <c r="F9140" s="100">
        <v>2.5159999999999998E-2</v>
      </c>
      <c r="G9140" s="101">
        <v>31.584</v>
      </c>
      <c r="H9140" s="98">
        <v>0.31688</v>
      </c>
      <c r="I9140" s="20">
        <f t="shared" si="854"/>
        <v>1</v>
      </c>
      <c r="J9140" s="102">
        <f t="shared" si="855"/>
        <v>7.9660587639311035E-4</v>
      </c>
      <c r="K9140" s="102">
        <f t="shared" si="856"/>
        <v>2.5139039270168843E-3</v>
      </c>
      <c r="L9140" s="96">
        <f t="shared" si="857"/>
        <v>2.5159999999999998E-2</v>
      </c>
    </row>
    <row r="9141" spans="1:12" ht="13.95" customHeight="1" x14ac:dyDescent="0.3">
      <c r="A9141" s="94">
        <v>44985</v>
      </c>
      <c r="B9141" s="57" t="s">
        <v>124</v>
      </c>
      <c r="C9141" s="57" t="s">
        <v>118</v>
      </c>
      <c r="D9141" s="19" t="str">
        <f t="shared" si="852"/>
        <v>Cyclicals</v>
      </c>
      <c r="E9141" s="19" t="str">
        <f t="shared" si="853"/>
        <v>WEG &amp; Embraer</v>
      </c>
      <c r="F9141" s="100">
        <v>2.7900000000000001E-2</v>
      </c>
      <c r="G9141" s="101">
        <v>31.763000000000002</v>
      </c>
      <c r="H9141" s="98">
        <v>0.31577</v>
      </c>
      <c r="I9141" s="20">
        <f t="shared" si="854"/>
        <v>1</v>
      </c>
      <c r="J9141" s="102">
        <f t="shared" si="855"/>
        <v>8.7838050561974627E-4</v>
      </c>
      <c r="K9141" s="102">
        <f t="shared" si="856"/>
        <v>2.7817098065672681E-3</v>
      </c>
      <c r="L9141" s="96">
        <f t="shared" si="857"/>
        <v>2.7900000000000001E-2</v>
      </c>
    </row>
    <row r="9142" spans="1:12" ht="13.95" customHeight="1" x14ac:dyDescent="0.3">
      <c r="A9142" s="94">
        <v>45016</v>
      </c>
      <c r="B9142" s="57" t="s">
        <v>124</v>
      </c>
      <c r="C9142" s="57" t="s">
        <v>118</v>
      </c>
      <c r="D9142" s="19" t="str">
        <f t="shared" si="852"/>
        <v>Cyclicals</v>
      </c>
      <c r="E9142" s="19" t="str">
        <f t="shared" si="853"/>
        <v>WEG &amp; Embraer</v>
      </c>
      <c r="F9142" s="100">
        <v>2.9850000000000002E-2</v>
      </c>
      <c r="G9142" s="101">
        <v>32.284999999999997</v>
      </c>
      <c r="H9142" s="98">
        <v>0.30939</v>
      </c>
      <c r="I9142" s="20">
        <f t="shared" si="854"/>
        <v>1</v>
      </c>
      <c r="J9142" s="102">
        <f t="shared" si="855"/>
        <v>9.2457797738888044E-4</v>
      </c>
      <c r="K9142" s="102">
        <f t="shared" si="856"/>
        <v>2.9883899847728771E-3</v>
      </c>
      <c r="L9142" s="96">
        <f t="shared" si="857"/>
        <v>2.9850000000000002E-2</v>
      </c>
    </row>
    <row r="9143" spans="1:12" ht="13.95" customHeight="1" x14ac:dyDescent="0.3">
      <c r="A9143" s="94">
        <v>45046</v>
      </c>
      <c r="B9143" s="57" t="s">
        <v>124</v>
      </c>
      <c r="C9143" s="57" t="s">
        <v>118</v>
      </c>
      <c r="D9143" s="19" t="str">
        <f t="shared" si="852"/>
        <v>Cyclicals</v>
      </c>
      <c r="E9143" s="19" t="str">
        <f t="shared" si="853"/>
        <v>WEG &amp; Embraer</v>
      </c>
      <c r="F9143" s="100">
        <v>2.8209999999999999E-2</v>
      </c>
      <c r="G9143" s="101">
        <v>32.359000000000002</v>
      </c>
      <c r="H9143" s="98">
        <v>0.31041000000000002</v>
      </c>
      <c r="I9143" s="20">
        <f t="shared" si="854"/>
        <v>1</v>
      </c>
      <c r="J9143" s="102">
        <f t="shared" si="855"/>
        <v>8.7178219351648678E-4</v>
      </c>
      <c r="K9143" s="102">
        <f t="shared" si="856"/>
        <v>2.8084861747897515E-3</v>
      </c>
      <c r="L9143" s="96">
        <f t="shared" si="857"/>
        <v>2.8209999999999999E-2</v>
      </c>
    </row>
    <row r="9144" spans="1:12" ht="13.95" customHeight="1" x14ac:dyDescent="0.3">
      <c r="A9144" s="94">
        <v>45077</v>
      </c>
      <c r="B9144" s="57" t="s">
        <v>124</v>
      </c>
      <c r="C9144" s="57" t="s">
        <v>118</v>
      </c>
      <c r="D9144" s="19" t="str">
        <f t="shared" si="852"/>
        <v>Cyclicals</v>
      </c>
      <c r="E9144" s="19" t="str">
        <f t="shared" si="853"/>
        <v>WEG &amp; Embraer</v>
      </c>
      <c r="F9144" s="100">
        <v>2.4910000000000002E-2</v>
      </c>
      <c r="G9144" s="101">
        <v>28.937000000000001</v>
      </c>
      <c r="H9144" s="98">
        <v>0.31430000000000002</v>
      </c>
      <c r="I9144" s="20">
        <f t="shared" si="854"/>
        <v>1</v>
      </c>
      <c r="J9144" s="102">
        <f t="shared" si="855"/>
        <v>8.608356083906418E-4</v>
      </c>
      <c r="K9144" s="102">
        <f t="shared" si="856"/>
        <v>2.7388978949749974E-3</v>
      </c>
      <c r="L9144" s="96">
        <f t="shared" si="857"/>
        <v>2.4910000000000002E-2</v>
      </c>
    </row>
    <row r="9145" spans="1:12" ht="13.95" customHeight="1" x14ac:dyDescent="0.3">
      <c r="A9145" s="94">
        <v>45107</v>
      </c>
      <c r="B9145" s="57" t="s">
        <v>124</v>
      </c>
      <c r="C9145" s="57" t="s">
        <v>118</v>
      </c>
      <c r="D9145" s="19" t="str">
        <f t="shared" si="852"/>
        <v>Cyclicals</v>
      </c>
      <c r="E9145" s="19" t="str">
        <f t="shared" si="853"/>
        <v>WEG &amp; Embraer</v>
      </c>
      <c r="F9145" s="100">
        <v>2.317E-2</v>
      </c>
      <c r="G9145" s="101">
        <v>28.838999999999999</v>
      </c>
      <c r="H9145" s="98">
        <v>0.31192999999999999</v>
      </c>
      <c r="I9145" s="20">
        <f t="shared" si="854"/>
        <v>1</v>
      </c>
      <c r="J9145" s="102">
        <f t="shared" si="855"/>
        <v>8.0342591629390758E-4</v>
      </c>
      <c r="K9145" s="102">
        <f t="shared" si="856"/>
        <v>2.5756609376908525E-3</v>
      </c>
      <c r="L9145" s="96">
        <f t="shared" si="857"/>
        <v>2.317E-2</v>
      </c>
    </row>
    <row r="9146" spans="1:12" ht="13.95" customHeight="1" x14ac:dyDescent="0.3">
      <c r="A9146" s="94">
        <v>45138</v>
      </c>
      <c r="B9146" s="57" t="s">
        <v>124</v>
      </c>
      <c r="C9146" s="57" t="s">
        <v>118</v>
      </c>
      <c r="D9146" s="19" t="str">
        <f t="shared" si="852"/>
        <v>Cyclicals</v>
      </c>
      <c r="E9146" s="19" t="str">
        <f t="shared" si="853"/>
        <v>WEG &amp; Embraer</v>
      </c>
      <c r="F9146" s="100">
        <v>2.368E-2</v>
      </c>
      <c r="G9146" s="101">
        <v>30.324000000000002</v>
      </c>
      <c r="H9146" s="98">
        <v>0.31580000000000003</v>
      </c>
      <c r="I9146" s="20">
        <f t="shared" si="854"/>
        <v>1</v>
      </c>
      <c r="J9146" s="102">
        <f t="shared" si="855"/>
        <v>7.8089961746471439E-4</v>
      </c>
      <c r="K9146" s="102">
        <f t="shared" si="856"/>
        <v>2.4727663630928257E-3</v>
      </c>
      <c r="L9146" s="96">
        <f t="shared" si="857"/>
        <v>2.368E-2</v>
      </c>
    </row>
    <row r="9147" spans="1:12" ht="13.95" customHeight="1" x14ac:dyDescent="0.3">
      <c r="A9147" s="94">
        <v>45169</v>
      </c>
      <c r="B9147" s="57" t="s">
        <v>124</v>
      </c>
      <c r="C9147" s="57" t="s">
        <v>118</v>
      </c>
      <c r="D9147" s="19" t="str">
        <f t="shared" si="852"/>
        <v>Cyclicals</v>
      </c>
      <c r="E9147" s="19" t="str">
        <f t="shared" si="853"/>
        <v>WEG &amp; Embraer</v>
      </c>
      <c r="F9147" s="100">
        <v>2.265E-2</v>
      </c>
      <c r="G9147" s="101">
        <v>27.033000000000001</v>
      </c>
      <c r="H9147" s="98">
        <v>0.31306</v>
      </c>
      <c r="I9147" s="20">
        <f t="shared" si="854"/>
        <v>1</v>
      </c>
      <c r="J9147" s="102">
        <f t="shared" si="855"/>
        <v>8.3786483187215624E-4</v>
      </c>
      <c r="K9147" s="102">
        <f t="shared" si="856"/>
        <v>2.676371404434154E-3</v>
      </c>
      <c r="L9147" s="96">
        <f t="shared" si="857"/>
        <v>2.265E-2</v>
      </c>
    </row>
    <row r="9148" spans="1:12" ht="13.95" customHeight="1" x14ac:dyDescent="0.3">
      <c r="A9148" s="94">
        <v>45199</v>
      </c>
      <c r="B9148" s="57" t="s">
        <v>124</v>
      </c>
      <c r="C9148" s="57" t="s">
        <v>118</v>
      </c>
      <c r="D9148" s="19" t="str">
        <f t="shared" si="852"/>
        <v>Cyclicals</v>
      </c>
      <c r="E9148" s="19" t="str">
        <f t="shared" si="853"/>
        <v>WEG &amp; Embraer</v>
      </c>
      <c r="F9148" s="100">
        <v>2.6360000000000001E-2</v>
      </c>
      <c r="G9148" s="101">
        <v>27.332000000000001</v>
      </c>
      <c r="H9148" s="98">
        <v>0.30765999999999999</v>
      </c>
      <c r="I9148" s="20">
        <f t="shared" si="854"/>
        <v>1</v>
      </c>
      <c r="J9148" s="102">
        <f t="shared" si="855"/>
        <v>9.6443728962388408E-4</v>
      </c>
      <c r="K9148" s="102">
        <f t="shared" si="856"/>
        <v>3.1347503400633299E-3</v>
      </c>
      <c r="L9148" s="96">
        <f t="shared" si="857"/>
        <v>2.6360000000000001E-2</v>
      </c>
    </row>
    <row r="9149" spans="1:12" ht="13.95" customHeight="1" x14ac:dyDescent="0.3">
      <c r="A9149" s="94">
        <v>45230</v>
      </c>
      <c r="B9149" s="57" t="s">
        <v>124</v>
      </c>
      <c r="C9149" s="57" t="s">
        <v>118</v>
      </c>
      <c r="D9149" s="19" t="str">
        <f t="shared" si="852"/>
        <v>Cyclicals</v>
      </c>
      <c r="E9149" s="19" t="str">
        <f t="shared" si="853"/>
        <v>WEG &amp; Embraer</v>
      </c>
      <c r="F9149" s="100">
        <v>2.4729999999999999E-2</v>
      </c>
      <c r="G9149" s="101">
        <v>25.28</v>
      </c>
      <c r="H9149" s="98">
        <v>0.30435000000000001</v>
      </c>
      <c r="I9149" s="20">
        <f t="shared" si="854"/>
        <v>1</v>
      </c>
      <c r="J9149" s="102">
        <f t="shared" si="855"/>
        <v>9.7824367088607581E-4</v>
      </c>
      <c r="K9149" s="102">
        <f t="shared" si="856"/>
        <v>3.2142062457239224E-3</v>
      </c>
      <c r="L9149" s="96">
        <f t="shared" si="857"/>
        <v>2.4729999999999999E-2</v>
      </c>
    </row>
    <row r="9150" spans="1:12" ht="13.95" customHeight="1" x14ac:dyDescent="0.3">
      <c r="A9150" s="94">
        <v>45260</v>
      </c>
      <c r="B9150" s="57" t="s">
        <v>124</v>
      </c>
      <c r="C9150" s="57" t="s">
        <v>118</v>
      </c>
      <c r="D9150" s="19" t="str">
        <f t="shared" si="852"/>
        <v>Cyclicals</v>
      </c>
      <c r="E9150" s="19" t="str">
        <f t="shared" si="853"/>
        <v>WEG &amp; Embraer</v>
      </c>
      <c r="F9150" s="100">
        <v>2.3E-2</v>
      </c>
      <c r="G9150" s="101">
        <v>26.1</v>
      </c>
      <c r="H9150" s="98">
        <v>0.30148999999999998</v>
      </c>
      <c r="I9150" s="20">
        <f t="shared" si="854"/>
        <v>1</v>
      </c>
      <c r="J9150" s="102">
        <f t="shared" si="855"/>
        <v>8.8122605363984672E-4</v>
      </c>
      <c r="K9150" s="102">
        <f t="shared" si="856"/>
        <v>2.9229030934354266E-3</v>
      </c>
      <c r="L9150" s="96">
        <f t="shared" si="857"/>
        <v>2.3E-2</v>
      </c>
    </row>
    <row r="9151" spans="1:12" ht="13.95" customHeight="1" x14ac:dyDescent="0.3">
      <c r="A9151" s="94">
        <v>45291</v>
      </c>
      <c r="B9151" s="57" t="s">
        <v>124</v>
      </c>
      <c r="C9151" s="57" t="s">
        <v>118</v>
      </c>
      <c r="D9151" s="19" t="str">
        <f t="shared" si="852"/>
        <v>Cyclicals</v>
      </c>
      <c r="E9151" s="19" t="str">
        <f t="shared" si="853"/>
        <v>WEG &amp; Embraer</v>
      </c>
      <c r="F9151" s="100">
        <v>2.3900000000000001E-2</v>
      </c>
      <c r="G9151" s="101">
        <v>28.114999999999998</v>
      </c>
      <c r="H9151" s="98">
        <v>0.29771999999999998</v>
      </c>
      <c r="I9151" s="20">
        <f t="shared" si="854"/>
        <v>1</v>
      </c>
      <c r="J9151" s="102">
        <f t="shared" si="855"/>
        <v>8.5008002845456175E-4</v>
      </c>
      <c r="K9151" s="102">
        <f t="shared" si="856"/>
        <v>2.8553003777192052E-3</v>
      </c>
      <c r="L9151" s="96">
        <f t="shared" si="857"/>
        <v>2.3900000000000001E-2</v>
      </c>
    </row>
    <row r="9152" spans="1:12" ht="13.95" customHeight="1" x14ac:dyDescent="0.3">
      <c r="A9152" s="94">
        <v>45322</v>
      </c>
      <c r="B9152" s="57" t="s">
        <v>124</v>
      </c>
      <c r="C9152" s="57" t="s">
        <v>118</v>
      </c>
      <c r="D9152" s="19" t="str">
        <f t="shared" si="852"/>
        <v>Cyclicals</v>
      </c>
      <c r="E9152" s="19" t="str">
        <f t="shared" si="853"/>
        <v>WEG &amp; Embraer</v>
      </c>
      <c r="F9152" s="100">
        <v>2.1999999999999999E-2</v>
      </c>
      <c r="G9152" s="101">
        <v>24.45</v>
      </c>
      <c r="H9152" s="98">
        <v>0.29585</v>
      </c>
      <c r="I9152" s="20">
        <f t="shared" si="854"/>
        <v>1</v>
      </c>
      <c r="J9152" s="102">
        <f t="shared" si="855"/>
        <v>8.9979550102249487E-4</v>
      </c>
      <c r="K9152" s="102">
        <f t="shared" si="856"/>
        <v>3.0413909110106299E-3</v>
      </c>
      <c r="L9152" s="96">
        <f t="shared" si="857"/>
        <v>2.1999999999999999E-2</v>
      </c>
    </row>
    <row r="9153" spans="1:12" ht="13.95" customHeight="1" x14ac:dyDescent="0.3">
      <c r="A9153" s="94">
        <v>45351</v>
      </c>
      <c r="B9153" s="57" t="s">
        <v>124</v>
      </c>
      <c r="C9153" s="57" t="s">
        <v>118</v>
      </c>
      <c r="D9153" s="19" t="str">
        <f t="shared" si="852"/>
        <v>Cyclicals</v>
      </c>
      <c r="E9153" s="19" t="str">
        <f t="shared" si="853"/>
        <v>WEG &amp; Embraer</v>
      </c>
      <c r="F9153" s="100">
        <v>2.4809999999999999E-2</v>
      </c>
      <c r="G9153" s="101">
        <v>27.712</v>
      </c>
      <c r="H9153" s="98">
        <v>0.28963</v>
      </c>
      <c r="I9153" s="20">
        <f t="shared" si="854"/>
        <v>1</v>
      </c>
      <c r="J9153" s="102">
        <f t="shared" si="855"/>
        <v>8.952800230946882E-4</v>
      </c>
      <c r="K9153" s="102">
        <f t="shared" si="856"/>
        <v>3.0911163315080902E-3</v>
      </c>
      <c r="L9153" s="96">
        <f t="shared" si="857"/>
        <v>2.4809999999999999E-2</v>
      </c>
    </row>
    <row r="9154" spans="1:12" ht="13.95" customHeight="1" x14ac:dyDescent="0.3">
      <c r="A9154" s="94">
        <v>45382</v>
      </c>
      <c r="B9154" s="57" t="s">
        <v>124</v>
      </c>
      <c r="C9154" s="57" t="s">
        <v>118</v>
      </c>
      <c r="D9154" s="19" t="str">
        <f t="shared" si="852"/>
        <v>Cyclicals</v>
      </c>
      <c r="E9154" s="19" t="str">
        <f t="shared" si="853"/>
        <v>WEG &amp; Embraer</v>
      </c>
      <c r="F9154" s="100">
        <v>2.6200000000000001E-2</v>
      </c>
      <c r="G9154" s="101">
        <v>28.97</v>
      </c>
      <c r="H9154" s="98">
        <v>0.28100000000000003</v>
      </c>
      <c r="I9154" s="20">
        <f t="shared" si="854"/>
        <v>1</v>
      </c>
      <c r="J9154" s="102">
        <f t="shared" si="855"/>
        <v>9.0438384535726621E-4</v>
      </c>
      <c r="K9154" s="102">
        <f t="shared" si="856"/>
        <v>3.2184478482464988E-3</v>
      </c>
      <c r="L9154" s="96">
        <f t="shared" si="857"/>
        <v>2.6200000000000001E-2</v>
      </c>
    </row>
    <row r="9155" spans="1:12" ht="13.95" customHeight="1" x14ac:dyDescent="0.3">
      <c r="A9155" s="94">
        <v>45412</v>
      </c>
      <c r="B9155" s="57" t="s">
        <v>124</v>
      </c>
      <c r="C9155" s="57" t="s">
        <v>118</v>
      </c>
      <c r="D9155" s="19" t="str">
        <f t="shared" si="852"/>
        <v>Cyclicals</v>
      </c>
      <c r="E9155" s="19" t="str">
        <f t="shared" si="853"/>
        <v>WEG &amp; Embraer</v>
      </c>
      <c r="F9155" s="100">
        <v>2.7799999999999998E-2</v>
      </c>
      <c r="G9155" s="101">
        <v>29.39</v>
      </c>
      <c r="H9155" s="98">
        <v>0.28442000000000001</v>
      </c>
      <c r="I9155" s="20">
        <f t="shared" si="854"/>
        <v>1</v>
      </c>
      <c r="J9155" s="102">
        <f t="shared" si="855"/>
        <v>9.4589996597482134E-4</v>
      </c>
      <c r="K9155" s="102">
        <f t="shared" si="856"/>
        <v>3.3257153715449735E-3</v>
      </c>
      <c r="L9155" s="96">
        <f t="shared" si="857"/>
        <v>2.7799999999999998E-2</v>
      </c>
    </row>
    <row r="9156" spans="1:12" ht="13.95" customHeight="1" x14ac:dyDescent="0.3">
      <c r="A9156" s="94">
        <v>45443</v>
      </c>
      <c r="B9156" s="57" t="s">
        <v>124</v>
      </c>
      <c r="C9156" s="57" t="s">
        <v>118</v>
      </c>
      <c r="D9156" s="19" t="str">
        <f t="shared" si="852"/>
        <v>Cyclicals</v>
      </c>
      <c r="E9156" s="19" t="str">
        <f t="shared" si="853"/>
        <v>WEG &amp; Embraer</v>
      </c>
      <c r="F9156" s="100">
        <v>2.7529999999999999E-2</v>
      </c>
      <c r="G9156" s="101">
        <v>27.265000000000001</v>
      </c>
      <c r="H9156" s="98">
        <v>0.28347</v>
      </c>
      <c r="I9156" s="20">
        <f t="shared" si="854"/>
        <v>1</v>
      </c>
      <c r="J9156" s="102">
        <f t="shared" si="855"/>
        <v>1.0097194205024756E-3</v>
      </c>
      <c r="K9156" s="102">
        <f t="shared" si="856"/>
        <v>3.5619974618212708E-3</v>
      </c>
      <c r="L9156" s="96">
        <f t="shared" si="857"/>
        <v>2.7529999999999999E-2</v>
      </c>
    </row>
    <row r="9157" spans="1:12" ht="13.95" customHeight="1" x14ac:dyDescent="0.3">
      <c r="A9157" s="94">
        <v>45473</v>
      </c>
      <c r="B9157" s="57" t="s">
        <v>124</v>
      </c>
      <c r="C9157" s="57" t="s">
        <v>118</v>
      </c>
      <c r="D9157" s="19" t="str">
        <f t="shared" ref="D9157:D9220" si="858">VLOOKUP(C9157,GicsMap,2,FALSE)</f>
        <v>Cyclicals</v>
      </c>
      <c r="E9157" s="19" t="str">
        <f t="shared" ref="E9157:E9220" si="859">IF(D9157="Cyclicals",IF(COUNTIF(GlobalList,B9157)&gt;0,"WEG &amp; Embraer","Cyclicals ex-WEG &amp; Embraer"),D9157)</f>
        <v>WEG &amp; Embraer</v>
      </c>
      <c r="F9157" s="100">
        <v>3.0669999999999999E-2</v>
      </c>
      <c r="G9157" s="101">
        <v>30.044</v>
      </c>
      <c r="H9157" s="98">
        <v>0.28571000000000002</v>
      </c>
      <c r="I9157" s="20">
        <f t="shared" ref="I9157:I9220" si="860">IF(AND(ISNUMBER(G9157),ISNUMBER(H9157),G9157&gt;=PEmin,G9157&lt;=PEmax,H9157&gt;=ROEmin,H9157&lt;=ROEmax),1,0)</f>
        <v>1</v>
      </c>
      <c r="J9157" s="102">
        <f t="shared" ref="J9157:J9220" si="861">IF(I9157=1,F9157/G9157,0)</f>
        <v>1.0208361070430036E-3</v>
      </c>
      <c r="K9157" s="102">
        <f t="shared" ref="K9157:K9220" si="862">IF(I9157=1,J9157/H9157,0)</f>
        <v>3.5729799693500525E-3</v>
      </c>
      <c r="L9157" s="96">
        <f t="shared" ref="L9157:L9220" si="863">I9157*F9157</f>
        <v>3.0669999999999999E-2</v>
      </c>
    </row>
    <row r="9158" spans="1:12" ht="13.95" customHeight="1" x14ac:dyDescent="0.3">
      <c r="A9158" s="94">
        <v>45504</v>
      </c>
      <c r="B9158" s="57" t="s">
        <v>124</v>
      </c>
      <c r="C9158" s="57" t="s">
        <v>118</v>
      </c>
      <c r="D9158" s="19" t="str">
        <f t="shared" si="858"/>
        <v>Cyclicals</v>
      </c>
      <c r="E9158" s="19" t="str">
        <f t="shared" si="859"/>
        <v>WEG &amp; Embraer</v>
      </c>
      <c r="F9158" s="100">
        <v>3.5520000000000003E-2</v>
      </c>
      <c r="G9158" s="101">
        <v>35.002000000000002</v>
      </c>
      <c r="H9158" s="98">
        <v>0.28820000000000001</v>
      </c>
      <c r="I9158" s="20">
        <f t="shared" si="860"/>
        <v>1</v>
      </c>
      <c r="J9158" s="102">
        <f t="shared" si="861"/>
        <v>1.014799154334038E-3</v>
      </c>
      <c r="K9158" s="102">
        <f t="shared" si="862"/>
        <v>3.5211629227412835E-3</v>
      </c>
      <c r="L9158" s="96">
        <f t="shared" si="863"/>
        <v>3.5520000000000003E-2</v>
      </c>
    </row>
    <row r="9159" spans="1:12" ht="13.95" customHeight="1" x14ac:dyDescent="0.3">
      <c r="A9159" s="94">
        <v>45535</v>
      </c>
      <c r="B9159" s="57" t="s">
        <v>124</v>
      </c>
      <c r="C9159" s="57" t="s">
        <v>118</v>
      </c>
      <c r="D9159" s="19" t="str">
        <f t="shared" si="858"/>
        <v>Cyclicals</v>
      </c>
      <c r="E9159" s="19" t="str">
        <f t="shared" si="859"/>
        <v>WEG &amp; Embraer</v>
      </c>
      <c r="F9159" s="100">
        <v>3.0609999999999998E-2</v>
      </c>
      <c r="G9159" s="101">
        <v>35.085000000000001</v>
      </c>
      <c r="H9159" s="98">
        <v>0.29659999999999997</v>
      </c>
      <c r="I9159" s="20">
        <f t="shared" si="860"/>
        <v>1</v>
      </c>
      <c r="J9159" s="102">
        <f t="shared" si="861"/>
        <v>8.724526150776685E-4</v>
      </c>
      <c r="K9159" s="102">
        <f t="shared" si="862"/>
        <v>2.9415125255484445E-3</v>
      </c>
      <c r="L9159" s="96">
        <f t="shared" si="863"/>
        <v>3.0609999999999998E-2</v>
      </c>
    </row>
    <row r="9160" spans="1:12" ht="13.95" customHeight="1" x14ac:dyDescent="0.3">
      <c r="A9160" s="94">
        <v>45565</v>
      </c>
      <c r="B9160" s="57" t="s">
        <v>124</v>
      </c>
      <c r="C9160" s="57" t="s">
        <v>118</v>
      </c>
      <c r="D9160" s="19" t="str">
        <f t="shared" si="858"/>
        <v>Cyclicals</v>
      </c>
      <c r="E9160" s="19" t="str">
        <f t="shared" si="859"/>
        <v>WEG &amp; Embraer</v>
      </c>
      <c r="F9160" s="100">
        <v>3.1789999999999999E-2</v>
      </c>
      <c r="G9160" s="101">
        <v>33.908000000000001</v>
      </c>
      <c r="H9160" s="98">
        <v>0.30309999999999998</v>
      </c>
      <c r="I9160" s="20">
        <f t="shared" si="860"/>
        <v>1</v>
      </c>
      <c r="J9160" s="102">
        <f t="shared" si="861"/>
        <v>9.3753686445676528E-4</v>
      </c>
      <c r="K9160" s="102">
        <f t="shared" si="862"/>
        <v>3.0931602258553789E-3</v>
      </c>
      <c r="L9160" s="96">
        <f t="shared" si="863"/>
        <v>3.1789999999999999E-2</v>
      </c>
    </row>
    <row r="9161" spans="1:12" ht="13.95" customHeight="1" x14ac:dyDescent="0.3">
      <c r="A9161" s="94">
        <v>45596</v>
      </c>
      <c r="B9161" s="57" t="s">
        <v>124</v>
      </c>
      <c r="C9161" s="57" t="s">
        <v>118</v>
      </c>
      <c r="D9161" s="19" t="str">
        <f t="shared" si="858"/>
        <v>Cyclicals</v>
      </c>
      <c r="E9161" s="19" t="str">
        <f t="shared" si="859"/>
        <v>WEG &amp; Embraer</v>
      </c>
      <c r="F9161" s="100">
        <v>3.2129999999999999E-2</v>
      </c>
      <c r="G9161" s="101">
        <v>32.317</v>
      </c>
      <c r="H9161" s="98">
        <v>0.30193999999999999</v>
      </c>
      <c r="I9161" s="20">
        <f t="shared" si="860"/>
        <v>1</v>
      </c>
      <c r="J9161" s="102">
        <f t="shared" si="861"/>
        <v>9.942135718043134E-4</v>
      </c>
      <c r="K9161" s="102">
        <f t="shared" si="862"/>
        <v>3.2927521090425696E-3</v>
      </c>
      <c r="L9161" s="96">
        <f t="shared" si="863"/>
        <v>3.2129999999999999E-2</v>
      </c>
    </row>
    <row r="9162" spans="1:12" ht="13.95" customHeight="1" x14ac:dyDescent="0.3">
      <c r="A9162" s="94">
        <v>45626</v>
      </c>
      <c r="B9162" s="57" t="s">
        <v>124</v>
      </c>
      <c r="C9162" s="57" t="s">
        <v>118</v>
      </c>
      <c r="D9162" s="19" t="str">
        <f t="shared" si="858"/>
        <v>Cyclicals</v>
      </c>
      <c r="E9162" s="19" t="str">
        <f t="shared" si="859"/>
        <v>WEG &amp; Embraer</v>
      </c>
      <c r="F9162" s="100">
        <v>3.3149999999999999E-2</v>
      </c>
      <c r="G9162" s="101">
        <v>31.513999999999999</v>
      </c>
      <c r="H9162" s="98">
        <v>0.30531000000000003</v>
      </c>
      <c r="I9162" s="20">
        <f t="shared" si="860"/>
        <v>1</v>
      </c>
      <c r="J9162" s="102">
        <f t="shared" si="861"/>
        <v>1.0519134352985975E-3</v>
      </c>
      <c r="K9162" s="102">
        <f t="shared" si="862"/>
        <v>3.4453946326638415E-3</v>
      </c>
      <c r="L9162" s="96">
        <f t="shared" si="863"/>
        <v>3.3149999999999999E-2</v>
      </c>
    </row>
    <row r="9163" spans="1:12" ht="13.95" customHeight="1" x14ac:dyDescent="0.3">
      <c r="A9163" s="94">
        <v>45657</v>
      </c>
      <c r="B9163" s="57" t="s">
        <v>124</v>
      </c>
      <c r="C9163" s="57" t="s">
        <v>118</v>
      </c>
      <c r="D9163" s="19" t="str">
        <f t="shared" si="858"/>
        <v>Cyclicals</v>
      </c>
      <c r="E9163" s="19" t="str">
        <f t="shared" si="859"/>
        <v>WEG &amp; Embraer</v>
      </c>
      <c r="F9163" s="100">
        <v>3.4479999999999997E-2</v>
      </c>
      <c r="G9163" s="101">
        <v>30.228000000000002</v>
      </c>
      <c r="H9163" s="98">
        <v>0.30769000000000002</v>
      </c>
      <c r="I9163" s="20">
        <f t="shared" si="860"/>
        <v>1</v>
      </c>
      <c r="J9163" s="102">
        <f t="shared" si="861"/>
        <v>1.1406642847690881E-3</v>
      </c>
      <c r="K9163" s="102">
        <f t="shared" si="862"/>
        <v>3.7071867294000064E-3</v>
      </c>
      <c r="L9163" s="96">
        <f t="shared" si="863"/>
        <v>3.4479999999999997E-2</v>
      </c>
    </row>
    <row r="9164" spans="1:12" ht="13.95" customHeight="1" x14ac:dyDescent="0.3">
      <c r="A9164" s="94">
        <v>45688</v>
      </c>
      <c r="B9164" s="57" t="s">
        <v>124</v>
      </c>
      <c r="C9164" s="57" t="s">
        <v>118</v>
      </c>
      <c r="D9164" s="19" t="str">
        <f t="shared" si="858"/>
        <v>Cyclicals</v>
      </c>
      <c r="E9164" s="19" t="str">
        <f t="shared" si="859"/>
        <v>WEG &amp; Embraer</v>
      </c>
      <c r="F9164" s="100">
        <v>3.3329999999999999E-2</v>
      </c>
      <c r="G9164" s="101">
        <v>30.742000000000001</v>
      </c>
      <c r="H9164" s="98">
        <v>0.30747000000000002</v>
      </c>
      <c r="I9164" s="20">
        <f t="shared" si="860"/>
        <v>1</v>
      </c>
      <c r="J9164" s="102">
        <f t="shared" si="861"/>
        <v>1.0841845032854075E-3</v>
      </c>
      <c r="K9164" s="102">
        <f t="shared" si="862"/>
        <v>3.5261472770852682E-3</v>
      </c>
      <c r="L9164" s="96">
        <f t="shared" si="863"/>
        <v>3.3329999999999999E-2</v>
      </c>
    </row>
    <row r="9165" spans="1:12" ht="13.95" customHeight="1" x14ac:dyDescent="0.3">
      <c r="A9165" s="94">
        <v>45716</v>
      </c>
      <c r="B9165" s="57" t="s">
        <v>124</v>
      </c>
      <c r="C9165" s="57" t="s">
        <v>118</v>
      </c>
      <c r="D9165" s="19" t="str">
        <f t="shared" si="858"/>
        <v>Cyclicals</v>
      </c>
      <c r="E9165" s="19" t="str">
        <f t="shared" si="859"/>
        <v>WEG &amp; Embraer</v>
      </c>
      <c r="F9165" s="100">
        <v>3.014E-2</v>
      </c>
      <c r="G9165" s="101">
        <v>27.065999999999999</v>
      </c>
      <c r="H9165" s="98">
        <v>0.30374000000000001</v>
      </c>
      <c r="I9165" s="20">
        <f t="shared" si="860"/>
        <v>1</v>
      </c>
      <c r="J9165" s="102">
        <f t="shared" si="861"/>
        <v>1.1135742259661568E-3</v>
      </c>
      <c r="K9165" s="102">
        <f t="shared" si="862"/>
        <v>3.6662086849481687E-3</v>
      </c>
      <c r="L9165" s="96">
        <f t="shared" si="863"/>
        <v>3.014E-2</v>
      </c>
    </row>
    <row r="9166" spans="1:12" ht="13.95" customHeight="1" x14ac:dyDescent="0.3">
      <c r="A9166" s="94">
        <v>45747</v>
      </c>
      <c r="B9166" s="57" t="s">
        <v>124</v>
      </c>
      <c r="C9166" s="57" t="s">
        <v>118</v>
      </c>
      <c r="D9166" s="19" t="str">
        <f t="shared" si="858"/>
        <v>Cyclicals</v>
      </c>
      <c r="E9166" s="19" t="str">
        <f t="shared" si="859"/>
        <v>WEG &amp; Embraer</v>
      </c>
      <c r="F9166" s="100">
        <v>2.6950000000000002E-2</v>
      </c>
      <c r="G9166" s="101">
        <v>24.864000000000001</v>
      </c>
      <c r="H9166" s="98">
        <v>0.30725999999999998</v>
      </c>
      <c r="I9166" s="20">
        <f t="shared" si="860"/>
        <v>1</v>
      </c>
      <c r="J9166" s="102">
        <f t="shared" si="861"/>
        <v>1.0838963963963964E-3</v>
      </c>
      <c r="K9166" s="102">
        <f t="shared" si="862"/>
        <v>3.5276195938176024E-3</v>
      </c>
      <c r="L9166" s="96">
        <f t="shared" si="863"/>
        <v>2.6950000000000002E-2</v>
      </c>
    </row>
    <row r="9167" spans="1:12" ht="13.95" customHeight="1" x14ac:dyDescent="0.3">
      <c r="A9167" s="94">
        <v>45777</v>
      </c>
      <c r="B9167" s="57" t="s">
        <v>124</v>
      </c>
      <c r="C9167" s="57" t="s">
        <v>118</v>
      </c>
      <c r="D9167" s="19" t="str">
        <f t="shared" si="858"/>
        <v>Cyclicals</v>
      </c>
      <c r="E9167" s="19" t="str">
        <f t="shared" si="859"/>
        <v>WEG &amp; Embraer</v>
      </c>
      <c r="F9167" s="100">
        <v>2.5829999999999999E-2</v>
      </c>
      <c r="G9167" s="101">
        <v>24.004999999999999</v>
      </c>
      <c r="H9167" s="98">
        <v>0.30570000000000003</v>
      </c>
      <c r="I9167" s="20">
        <f t="shared" si="860"/>
        <v>1</v>
      </c>
      <c r="J9167" s="102">
        <f t="shared" si="861"/>
        <v>1.0760258279525099E-3</v>
      </c>
      <c r="K9167" s="102">
        <f t="shared" si="862"/>
        <v>3.5198751323274775E-3</v>
      </c>
      <c r="L9167" s="96">
        <f t="shared" si="863"/>
        <v>2.5829999999999999E-2</v>
      </c>
    </row>
    <row r="9168" spans="1:12" ht="13.95" customHeight="1" x14ac:dyDescent="0.3">
      <c r="A9168" s="94">
        <v>45808</v>
      </c>
      <c r="B9168" s="57" t="s">
        <v>124</v>
      </c>
      <c r="C9168" s="57" t="s">
        <v>118</v>
      </c>
      <c r="D9168" s="19" t="str">
        <f t="shared" si="858"/>
        <v>Cyclicals</v>
      </c>
      <c r="E9168" s="19" t="str">
        <f t="shared" si="859"/>
        <v>WEG &amp; Embraer</v>
      </c>
      <c r="F9168" s="100">
        <v>2.887E-2</v>
      </c>
      <c r="G9168" s="101">
        <v>23.922999999999998</v>
      </c>
      <c r="H9168" s="98">
        <v>0.29724</v>
      </c>
      <c r="I9168" s="20">
        <f t="shared" si="860"/>
        <v>1</v>
      </c>
      <c r="J9168" s="102">
        <f t="shared" si="861"/>
        <v>1.2067884462651007E-3</v>
      </c>
      <c r="K9168" s="102">
        <f t="shared" si="862"/>
        <v>4.0599799699404544E-3</v>
      </c>
      <c r="L9168" s="96">
        <f t="shared" si="863"/>
        <v>2.887E-2</v>
      </c>
    </row>
    <row r="9169" spans="1:12" ht="13.95" customHeight="1" x14ac:dyDescent="0.3">
      <c r="A9169" s="94">
        <v>45838</v>
      </c>
      <c r="B9169" s="57" t="s">
        <v>124</v>
      </c>
      <c r="C9169" s="57" t="s">
        <v>118</v>
      </c>
      <c r="D9169" s="19" t="str">
        <f t="shared" si="858"/>
        <v>Cyclicals</v>
      </c>
      <c r="E9169" s="19" t="str">
        <f t="shared" si="859"/>
        <v>WEG &amp; Embraer</v>
      </c>
      <c r="F9169" s="100">
        <v>2.9569999999999999E-2</v>
      </c>
      <c r="G9169" s="101">
        <v>24.071999999999999</v>
      </c>
      <c r="H9169" s="98">
        <v>0.28844999999999998</v>
      </c>
      <c r="I9169" s="20">
        <f t="shared" si="860"/>
        <v>1</v>
      </c>
      <c r="J9169" s="102">
        <f t="shared" si="861"/>
        <v>1.2283981389165837E-3</v>
      </c>
      <c r="K9169" s="102">
        <f t="shared" si="862"/>
        <v>4.2586172262665412E-3</v>
      </c>
      <c r="L9169" s="96">
        <f t="shared" si="863"/>
        <v>2.9569999999999999E-2</v>
      </c>
    </row>
    <row r="9170" spans="1:12" ht="13.95" customHeight="1" x14ac:dyDescent="0.3">
      <c r="A9170" s="94">
        <v>45869</v>
      </c>
      <c r="B9170" s="57" t="s">
        <v>124</v>
      </c>
      <c r="C9170" s="57" t="s">
        <v>118</v>
      </c>
      <c r="D9170" s="19" t="str">
        <f t="shared" si="858"/>
        <v>Cyclicals</v>
      </c>
      <c r="E9170" s="19" t="str">
        <f t="shared" si="859"/>
        <v>WEG &amp; Embraer</v>
      </c>
      <c r="F9170" s="100">
        <v>2.6790000000000001E-2</v>
      </c>
      <c r="G9170" s="101">
        <v>21.963000000000001</v>
      </c>
      <c r="H9170" s="98">
        <v>0.28265000000000001</v>
      </c>
      <c r="I9170" s="20">
        <f t="shared" si="860"/>
        <v>1</v>
      </c>
      <c r="J9170" s="102">
        <f t="shared" si="861"/>
        <v>1.2197787187542685E-3</v>
      </c>
      <c r="K9170" s="102">
        <f t="shared" si="862"/>
        <v>4.3155093534557529E-3</v>
      </c>
      <c r="L9170" s="96">
        <f t="shared" si="863"/>
        <v>2.6790000000000001E-2</v>
      </c>
    </row>
    <row r="9171" spans="1:12" ht="13.95" customHeight="1" x14ac:dyDescent="0.3">
      <c r="A9171" s="94">
        <v>45900</v>
      </c>
      <c r="B9171" s="57" t="s">
        <v>124</v>
      </c>
      <c r="C9171" s="57" t="s">
        <v>118</v>
      </c>
      <c r="D9171" s="19" t="str">
        <f t="shared" si="858"/>
        <v>Cyclicals</v>
      </c>
      <c r="E9171" s="19" t="str">
        <f t="shared" si="859"/>
        <v>WEG &amp; Embraer</v>
      </c>
      <c r="F9171" s="100">
        <v>2.6210000000000001E-2</v>
      </c>
      <c r="G9171" s="101">
        <v>22.178000000000001</v>
      </c>
      <c r="H9171" s="98">
        <v>0.28578999999999999</v>
      </c>
      <c r="I9171" s="20">
        <f t="shared" si="860"/>
        <v>1</v>
      </c>
      <c r="J9171" s="102">
        <f t="shared" si="861"/>
        <v>1.181801785553251E-3</v>
      </c>
      <c r="K9171" s="102">
        <f t="shared" si="862"/>
        <v>4.1352104186754297E-3</v>
      </c>
      <c r="L9171" s="96">
        <f t="shared" si="863"/>
        <v>2.6210000000000001E-2</v>
      </c>
    </row>
    <row r="9172" spans="1:12" ht="13.95" customHeight="1" x14ac:dyDescent="0.3">
      <c r="A9172" s="94">
        <v>45930</v>
      </c>
      <c r="B9172" s="57" t="s">
        <v>124</v>
      </c>
      <c r="C9172" s="57" t="s">
        <v>118</v>
      </c>
      <c r="D9172" s="19" t="str">
        <f t="shared" si="858"/>
        <v>Cyclicals</v>
      </c>
      <c r="E9172" s="19" t="str">
        <f t="shared" si="859"/>
        <v>WEG &amp; Embraer</v>
      </c>
      <c r="F9172" s="100">
        <v>2.4750000000000001E-2</v>
      </c>
      <c r="G9172" s="101">
        <v>21.789000000000001</v>
      </c>
      <c r="H9172" s="98">
        <v>0.28144000000000002</v>
      </c>
      <c r="I9172" s="20">
        <f t="shared" si="860"/>
        <v>1</v>
      </c>
      <c r="J9172" s="102">
        <f t="shared" si="861"/>
        <v>1.1358942585708385E-3</v>
      </c>
      <c r="K9172" s="102">
        <f t="shared" si="862"/>
        <v>4.0360085935575553E-3</v>
      </c>
      <c r="L9172" s="96">
        <f t="shared" si="863"/>
        <v>2.4750000000000001E-2</v>
      </c>
    </row>
    <row r="9173" spans="1:12" ht="13.95" customHeight="1" x14ac:dyDescent="0.3">
      <c r="A9173" s="94">
        <v>45961</v>
      </c>
      <c r="B9173" s="57" t="s">
        <v>124</v>
      </c>
      <c r="C9173" s="57" t="s">
        <v>118</v>
      </c>
      <c r="D9173" s="19" t="str">
        <f t="shared" si="858"/>
        <v>Cyclicals</v>
      </c>
      <c r="E9173" s="19" t="str">
        <f t="shared" si="859"/>
        <v>WEG &amp; Embraer</v>
      </c>
      <c r="F9173" s="100">
        <v>2.7859999999999999E-2</v>
      </c>
      <c r="G9173" s="101">
        <v>25.863</v>
      </c>
      <c r="H9173" s="98">
        <v>0.27901999999999999</v>
      </c>
      <c r="I9173" s="20">
        <f t="shared" si="860"/>
        <v>1</v>
      </c>
      <c r="J9173" s="102">
        <f t="shared" si="861"/>
        <v>1.0772145536094035E-3</v>
      </c>
      <c r="K9173" s="102">
        <f t="shared" si="862"/>
        <v>3.860707309903962E-3</v>
      </c>
      <c r="L9173" s="96">
        <f t="shared" si="863"/>
        <v>2.7859999999999999E-2</v>
      </c>
    </row>
    <row r="9174" spans="1:12" ht="13.95" customHeight="1" x14ac:dyDescent="0.3">
      <c r="A9174" s="94">
        <v>45991</v>
      </c>
      <c r="B9174" s="57" t="s">
        <v>124</v>
      </c>
      <c r="C9174" s="57" t="s">
        <v>118</v>
      </c>
      <c r="D9174" s="19" t="str">
        <f t="shared" si="858"/>
        <v>Cyclicals</v>
      </c>
      <c r="E9174" s="19" t="str">
        <f t="shared" si="859"/>
        <v>WEG &amp; Embraer</v>
      </c>
      <c r="F9174" s="100">
        <v>2.7490000000000001E-2</v>
      </c>
      <c r="G9174" s="101">
        <v>26.68</v>
      </c>
      <c r="H9174" s="98">
        <v>0.27877999999999997</v>
      </c>
      <c r="I9174" s="20">
        <f t="shared" si="860"/>
        <v>1</v>
      </c>
      <c r="J9174" s="102">
        <f t="shared" si="861"/>
        <v>1.0303598200899552E-3</v>
      </c>
      <c r="K9174" s="102">
        <f t="shared" si="862"/>
        <v>3.6959603274623548E-3</v>
      </c>
      <c r="L9174" s="96">
        <f t="shared" si="863"/>
        <v>2.7490000000000001E-2</v>
      </c>
    </row>
    <row r="9175" spans="1:12" ht="13.95" customHeight="1" x14ac:dyDescent="0.3">
      <c r="A9175" s="94">
        <v>46022</v>
      </c>
      <c r="B9175" s="57" t="s">
        <v>124</v>
      </c>
      <c r="C9175" s="57" t="s">
        <v>118</v>
      </c>
      <c r="D9175" s="19" t="str">
        <f t="shared" si="858"/>
        <v>Cyclicals</v>
      </c>
      <c r="E9175" s="19" t="str">
        <f t="shared" si="859"/>
        <v>WEG &amp; Embraer</v>
      </c>
      <c r="F9175" s="100">
        <v>3.056E-2</v>
      </c>
      <c r="G9175" s="101">
        <v>29.056999999999999</v>
      </c>
      <c r="H9175" s="98">
        <v>0.2782</v>
      </c>
      <c r="I9175" s="20">
        <f t="shared" si="860"/>
        <v>1</v>
      </c>
      <c r="J9175" s="102">
        <f t="shared" si="861"/>
        <v>1.0517259180231958E-3</v>
      </c>
      <c r="K9175" s="102">
        <f t="shared" si="862"/>
        <v>3.7804669950510269E-3</v>
      </c>
      <c r="L9175" s="96">
        <f t="shared" si="863"/>
        <v>3.056E-2</v>
      </c>
    </row>
    <row r="9176" spans="1:12" ht="13.95" customHeight="1" x14ac:dyDescent="0.3">
      <c r="A9176" s="94">
        <v>46053</v>
      </c>
      <c r="B9176" s="57" t="s">
        <v>124</v>
      </c>
      <c r="C9176" s="57" t="s">
        <v>118</v>
      </c>
      <c r="D9176" s="19" t="str">
        <f t="shared" si="858"/>
        <v>Cyclicals</v>
      </c>
      <c r="E9176" s="19" t="str">
        <f t="shared" si="859"/>
        <v>WEG &amp; Embraer</v>
      </c>
      <c r="F9176" s="100">
        <v>2.911E-2</v>
      </c>
      <c r="G9176" s="101">
        <v>30.491</v>
      </c>
      <c r="H9176" s="98">
        <v>0.27627000000000002</v>
      </c>
      <c r="I9176" s="20">
        <f t="shared" si="860"/>
        <v>1</v>
      </c>
      <c r="J9176" s="102">
        <f t="shared" si="861"/>
        <v>9.5470794660719558E-4</v>
      </c>
      <c r="K9176" s="102">
        <f t="shared" si="862"/>
        <v>3.4557061809360246E-3</v>
      </c>
      <c r="L9176" s="96">
        <f t="shared" si="863"/>
        <v>2.911E-2</v>
      </c>
    </row>
    <row r="9177" spans="1:12" ht="13.95" customHeight="1" x14ac:dyDescent="0.3">
      <c r="A9177" s="94">
        <v>46081</v>
      </c>
      <c r="B9177" s="57" t="s">
        <v>124</v>
      </c>
      <c r="C9177" s="57" t="s">
        <v>118</v>
      </c>
      <c r="D9177" s="19" t="str">
        <f t="shared" si="858"/>
        <v>Cyclicals</v>
      </c>
      <c r="E9177" s="19" t="str">
        <f t="shared" si="859"/>
        <v>WEG &amp; Embraer</v>
      </c>
      <c r="F9177" s="100">
        <v>2.69E-2</v>
      </c>
      <c r="G9177" s="101">
        <v>29.123000000000001</v>
      </c>
      <c r="H9177" s="98">
        <v>0.29515000000000002</v>
      </c>
      <c r="I9177" s="20">
        <f t="shared" si="860"/>
        <v>1</v>
      </c>
      <c r="J9177" s="102">
        <f t="shared" si="861"/>
        <v>9.2366857809978364E-4</v>
      </c>
      <c r="K9177" s="102">
        <f t="shared" si="862"/>
        <v>3.1294886603414657E-3</v>
      </c>
      <c r="L9177" s="96">
        <f t="shared" si="863"/>
        <v>2.69E-2</v>
      </c>
    </row>
    <row r="9178" spans="1:12" ht="13.95" customHeight="1" x14ac:dyDescent="0.3">
      <c r="A9178" s="94">
        <v>46112</v>
      </c>
      <c r="B9178" s="57" t="s">
        <v>124</v>
      </c>
      <c r="C9178" s="57" t="s">
        <v>118</v>
      </c>
      <c r="D9178" s="19" t="str">
        <f t="shared" si="858"/>
        <v>Cyclicals</v>
      </c>
      <c r="E9178" s="19" t="str">
        <f t="shared" si="859"/>
        <v>WEG &amp; Embraer</v>
      </c>
      <c r="F9178" s="100">
        <v>2.7879999999999999E-2</v>
      </c>
      <c r="G9178" s="101">
        <v>29.838000000000001</v>
      </c>
      <c r="H9178" s="98">
        <v>0.31502999999999998</v>
      </c>
      <c r="I9178" s="20">
        <f t="shared" si="860"/>
        <v>1</v>
      </c>
      <c r="J9178" s="102">
        <f t="shared" si="861"/>
        <v>9.3437897982438496E-4</v>
      </c>
      <c r="K9178" s="102">
        <f t="shared" si="862"/>
        <v>2.9659999994425452E-3</v>
      </c>
      <c r="L9178" s="96">
        <f t="shared" si="863"/>
        <v>2.7879999999999999E-2</v>
      </c>
    </row>
    <row r="9179" spans="1:12" ht="13.95" customHeight="1" x14ac:dyDescent="0.3">
      <c r="A9179" s="94">
        <v>46142</v>
      </c>
      <c r="B9179" s="57" t="s">
        <v>124</v>
      </c>
      <c r="C9179" s="57" t="s">
        <v>118</v>
      </c>
      <c r="D9179" s="19" t="str">
        <f t="shared" si="858"/>
        <v>Cyclicals</v>
      </c>
      <c r="E9179" s="19" t="str">
        <f t="shared" si="859"/>
        <v>WEG &amp; Embraer</v>
      </c>
      <c r="F9179" s="100">
        <v>2.5579999999999999E-2</v>
      </c>
      <c r="G9179" s="101">
        <v>26.303000000000001</v>
      </c>
      <c r="H9179" s="98">
        <v>0.33673999999999998</v>
      </c>
      <c r="I9179" s="20">
        <f t="shared" si="860"/>
        <v>1</v>
      </c>
      <c r="J9179" s="102">
        <f t="shared" si="861"/>
        <v>9.7251264114359571E-4</v>
      </c>
      <c r="K9179" s="102">
        <f t="shared" si="862"/>
        <v>2.8880223351653968E-3</v>
      </c>
      <c r="L9179" s="96">
        <f t="shared" si="863"/>
        <v>2.5579999999999999E-2</v>
      </c>
    </row>
    <row r="9180" spans="1:12" ht="13.95" customHeight="1" x14ac:dyDescent="0.3">
      <c r="A9180" s="94">
        <v>46173</v>
      </c>
      <c r="B9180" s="57" t="s">
        <v>124</v>
      </c>
      <c r="C9180" s="57" t="s">
        <v>118</v>
      </c>
      <c r="D9180" s="19" t="str">
        <f t="shared" si="858"/>
        <v>Cyclicals</v>
      </c>
      <c r="E9180" s="19" t="str">
        <f t="shared" si="859"/>
        <v>WEG &amp; Embraer</v>
      </c>
      <c r="F9180" s="100">
        <v>2.7130000000000001E-2</v>
      </c>
      <c r="G9180" s="101">
        <v>26.963999999999999</v>
      </c>
      <c r="H9180" s="98">
        <v>0.33139999999999997</v>
      </c>
      <c r="I9180" s="20">
        <f t="shared" si="860"/>
        <v>1</v>
      </c>
      <c r="J9180" s="102">
        <f t="shared" si="861"/>
        <v>1.0061563566236464E-3</v>
      </c>
      <c r="K9180" s="102">
        <f t="shared" si="862"/>
        <v>3.0360783241510153E-3</v>
      </c>
      <c r="L9180" s="96">
        <f t="shared" si="863"/>
        <v>2.7130000000000001E-2</v>
      </c>
    </row>
    <row r="9181" spans="1:12" ht="13.95" customHeight="1" x14ac:dyDescent="0.3">
      <c r="A9181" s="94">
        <v>46203</v>
      </c>
      <c r="B9181" s="57" t="s">
        <v>124</v>
      </c>
      <c r="C9181" s="57" t="s">
        <v>118</v>
      </c>
      <c r="D9181" s="19" t="str">
        <f t="shared" si="858"/>
        <v>Cyclicals</v>
      </c>
      <c r="E9181" s="19" t="str">
        <f t="shared" si="859"/>
        <v>WEG &amp; Embraer</v>
      </c>
      <c r="F9181" s="100">
        <v>2.9159999999999998E-2</v>
      </c>
      <c r="G9181" s="101">
        <v>28.247</v>
      </c>
      <c r="H9181" s="98">
        <v>0.33228999999999997</v>
      </c>
      <c r="I9181" s="20">
        <f t="shared" si="860"/>
        <v>1</v>
      </c>
      <c r="J9181" s="102">
        <f t="shared" si="861"/>
        <v>1.0323220164973272E-3</v>
      </c>
      <c r="K9181" s="102">
        <f t="shared" si="862"/>
        <v>3.1066899891580464E-3</v>
      </c>
      <c r="L9181" s="96">
        <f t="shared" si="863"/>
        <v>2.9159999999999998E-2</v>
      </c>
    </row>
    <row r="9182" spans="1:12" ht="13.95" customHeight="1" x14ac:dyDescent="0.3">
      <c r="A9182" s="94">
        <v>46234</v>
      </c>
      <c r="B9182" s="57" t="s">
        <v>124</v>
      </c>
      <c r="C9182" s="57" t="s">
        <v>118</v>
      </c>
      <c r="D9182" s="19" t="str">
        <f t="shared" si="858"/>
        <v>Cyclicals</v>
      </c>
      <c r="E9182" s="19" t="str">
        <f t="shared" si="859"/>
        <v>WEG &amp; Embraer</v>
      </c>
      <c r="F9182" s="100">
        <v>2.835E-2</v>
      </c>
      <c r="G9182" s="101">
        <v>27.6</v>
      </c>
      <c r="H9182" s="98">
        <v>0.32640999999999998</v>
      </c>
      <c r="I9182" s="20">
        <f t="shared" si="860"/>
        <v>1</v>
      </c>
      <c r="J9182" s="102">
        <f t="shared" si="861"/>
        <v>1.0271739130434782E-3</v>
      </c>
      <c r="K9182" s="102">
        <f t="shared" si="862"/>
        <v>3.1468824884148105E-3</v>
      </c>
      <c r="L9182" s="96">
        <f t="shared" si="863"/>
        <v>2.835E-2</v>
      </c>
    </row>
    <row r="9183" spans="1:12" ht="13.95" customHeight="1" x14ac:dyDescent="0.3">
      <c r="A9183" s="94">
        <v>46265</v>
      </c>
      <c r="B9183" s="57" t="s">
        <v>124</v>
      </c>
      <c r="C9183" s="57" t="s">
        <v>118</v>
      </c>
      <c r="D9183" s="19" t="str">
        <f t="shared" si="858"/>
        <v>Cyclicals</v>
      </c>
      <c r="E9183" s="19" t="str">
        <f t="shared" si="859"/>
        <v>WEG &amp; Embraer</v>
      </c>
      <c r="F9183" s="100">
        <v>3.0419999999999999E-2</v>
      </c>
      <c r="G9183" s="101">
        <v>28.991</v>
      </c>
      <c r="H9183" s="98">
        <v>0.32726999999999989</v>
      </c>
      <c r="I9183" s="20">
        <f t="shared" si="860"/>
        <v>1</v>
      </c>
      <c r="J9183" s="102">
        <f t="shared" si="861"/>
        <v>1.0492911593253079E-3</v>
      </c>
      <c r="K9183" s="102">
        <f t="shared" si="862"/>
        <v>3.2061941495563546E-3</v>
      </c>
      <c r="L9183" s="96">
        <f t="shared" si="863"/>
        <v>3.0419999999999999E-2</v>
      </c>
    </row>
    <row r="9184" spans="1:12" ht="13.95" customHeight="1" x14ac:dyDescent="0.3">
      <c r="A9184" s="94">
        <v>46295</v>
      </c>
      <c r="B9184" s="57" t="s">
        <v>124</v>
      </c>
      <c r="C9184" s="57" t="s">
        <v>118</v>
      </c>
      <c r="D9184" s="19" t="str">
        <f t="shared" si="858"/>
        <v>Cyclicals</v>
      </c>
      <c r="E9184" s="19" t="str">
        <f t="shared" si="859"/>
        <v>WEG &amp; Embraer</v>
      </c>
      <c r="F9184" s="100">
        <v>2.767E-2</v>
      </c>
      <c r="G9184" s="101">
        <v>28.128</v>
      </c>
      <c r="H9184" s="98">
        <v>0.32601999999999998</v>
      </c>
      <c r="I9184" s="20">
        <f t="shared" si="860"/>
        <v>1</v>
      </c>
      <c r="J9184" s="102">
        <f t="shared" si="861"/>
        <v>9.8371729237770197E-4</v>
      </c>
      <c r="K9184" s="102">
        <f t="shared" si="862"/>
        <v>3.017352593024054E-3</v>
      </c>
      <c r="L9184" s="96">
        <f t="shared" si="863"/>
        <v>2.767E-2</v>
      </c>
    </row>
    <row r="9185" spans="1:12" ht="13.95" customHeight="1" x14ac:dyDescent="0.3">
      <c r="A9185" s="94">
        <v>42674</v>
      </c>
      <c r="B9185" s="57" t="s">
        <v>264</v>
      </c>
      <c r="C9185" s="57" t="s">
        <v>117</v>
      </c>
      <c r="D9185" s="19" t="str">
        <f t="shared" si="858"/>
        <v>Cyclicals</v>
      </c>
      <c r="E9185" s="19" t="str">
        <f t="shared" si="859"/>
        <v>Cyclicals ex-WEG &amp; Embraer</v>
      </c>
      <c r="F9185" s="100">
        <v>4.5100000000000001E-3</v>
      </c>
      <c r="G9185" s="101">
        <v>8.6120000000000001</v>
      </c>
      <c r="H9185" s="98">
        <v>0.17585999999999999</v>
      </c>
      <c r="I9185" s="20">
        <f t="shared" si="860"/>
        <v>1</v>
      </c>
      <c r="J9185" s="102">
        <f t="shared" si="861"/>
        <v>5.2368787738039946E-4</v>
      </c>
      <c r="K9185" s="102">
        <f t="shared" si="862"/>
        <v>2.9778680619833931E-3</v>
      </c>
      <c r="L9185" s="96">
        <f t="shared" si="863"/>
        <v>4.5100000000000001E-3</v>
      </c>
    </row>
    <row r="9186" spans="1:12" ht="13.95" customHeight="1" x14ac:dyDescent="0.3">
      <c r="A9186" s="94">
        <v>42704</v>
      </c>
      <c r="B9186" s="57" t="s">
        <v>264</v>
      </c>
      <c r="C9186" s="57" t="s">
        <v>117</v>
      </c>
      <c r="D9186" s="19" t="str">
        <f t="shared" si="858"/>
        <v>Cyclicals</v>
      </c>
      <c r="E9186" s="19" t="str">
        <f t="shared" si="859"/>
        <v>Cyclicals ex-WEG &amp; Embraer</v>
      </c>
      <c r="F9186" s="100">
        <v>4.28E-3</v>
      </c>
      <c r="G9186" s="101">
        <v>7.6420000000000003</v>
      </c>
      <c r="H9186" s="98">
        <v>0.17862</v>
      </c>
      <c r="I9186" s="20">
        <f t="shared" si="860"/>
        <v>1</v>
      </c>
      <c r="J9186" s="102">
        <f t="shared" si="861"/>
        <v>5.6006281078251768E-4</v>
      </c>
      <c r="K9186" s="102">
        <f t="shared" si="862"/>
        <v>3.1354988846854647E-3</v>
      </c>
      <c r="L9186" s="96">
        <f t="shared" si="863"/>
        <v>4.28E-3</v>
      </c>
    </row>
    <row r="9187" spans="1:12" ht="13.95" customHeight="1" x14ac:dyDescent="0.3">
      <c r="A9187" s="94">
        <v>42735</v>
      </c>
      <c r="B9187" s="57" t="s">
        <v>264</v>
      </c>
      <c r="C9187" s="57" t="s">
        <v>117</v>
      </c>
      <c r="D9187" s="19" t="str">
        <f t="shared" si="858"/>
        <v>Cyclicals</v>
      </c>
      <c r="E9187" s="19" t="str">
        <f t="shared" si="859"/>
        <v>Cyclicals ex-WEG &amp; Embraer</v>
      </c>
      <c r="F9187" s="100">
        <v>4.81E-3</v>
      </c>
      <c r="G9187" s="101">
        <v>9.0139999999999993</v>
      </c>
      <c r="H9187" s="98">
        <v>0.19475000000000001</v>
      </c>
      <c r="I9187" s="20">
        <f t="shared" si="860"/>
        <v>1</v>
      </c>
      <c r="J9187" s="102">
        <f t="shared" si="861"/>
        <v>5.3361437763479037E-4</v>
      </c>
      <c r="K9187" s="102">
        <f t="shared" si="862"/>
        <v>2.7399968042864718E-3</v>
      </c>
      <c r="L9187" s="96">
        <f t="shared" si="863"/>
        <v>4.81E-3</v>
      </c>
    </row>
    <row r="9188" spans="1:12" ht="13.95" customHeight="1" x14ac:dyDescent="0.3">
      <c r="A9188" s="94">
        <v>42766</v>
      </c>
      <c r="B9188" s="57" t="s">
        <v>264</v>
      </c>
      <c r="C9188" s="57" t="s">
        <v>117</v>
      </c>
      <c r="D9188" s="19" t="str">
        <f t="shared" si="858"/>
        <v>Cyclicals</v>
      </c>
      <c r="E9188" s="19" t="str">
        <f t="shared" si="859"/>
        <v>Cyclicals ex-WEG &amp; Embraer</v>
      </c>
      <c r="F9188" s="100">
        <v>4.45E-3</v>
      </c>
      <c r="G9188" s="101">
        <v>8.952</v>
      </c>
      <c r="H9188" s="98">
        <v>0.19397</v>
      </c>
      <c r="I9188" s="20">
        <f t="shared" si="860"/>
        <v>1</v>
      </c>
      <c r="J9188" s="102">
        <f t="shared" si="861"/>
        <v>4.9709562109025911E-4</v>
      </c>
      <c r="K9188" s="102">
        <f t="shared" si="862"/>
        <v>2.5627448630729448E-3</v>
      </c>
      <c r="L9188" s="96">
        <f t="shared" si="863"/>
        <v>4.45E-3</v>
      </c>
    </row>
    <row r="9189" spans="1:12" ht="13.95" customHeight="1" x14ac:dyDescent="0.3">
      <c r="A9189" s="94">
        <v>42794</v>
      </c>
      <c r="B9189" s="57" t="s">
        <v>264</v>
      </c>
      <c r="C9189" s="57" t="s">
        <v>117</v>
      </c>
      <c r="D9189" s="19" t="str">
        <f t="shared" si="858"/>
        <v>Cyclicals</v>
      </c>
      <c r="E9189" s="19" t="str">
        <f t="shared" si="859"/>
        <v>Cyclicals ex-WEG &amp; Embraer</v>
      </c>
      <c r="F9189" s="100">
        <v>4.2199999999999998E-3</v>
      </c>
      <c r="G9189" s="101">
        <v>8.39</v>
      </c>
      <c r="H9189" s="98">
        <v>0.19203999999999999</v>
      </c>
      <c r="I9189" s="20">
        <f t="shared" si="860"/>
        <v>1</v>
      </c>
      <c r="J9189" s="102">
        <f t="shared" si="861"/>
        <v>5.0297973778307505E-4</v>
      </c>
      <c r="K9189" s="102">
        <f t="shared" si="862"/>
        <v>2.6191404800201784E-3</v>
      </c>
      <c r="L9189" s="96">
        <f t="shared" si="863"/>
        <v>4.2199999999999998E-3</v>
      </c>
    </row>
    <row r="9190" spans="1:12" ht="13.95" customHeight="1" x14ac:dyDescent="0.3">
      <c r="A9190" s="94">
        <v>42825</v>
      </c>
      <c r="B9190" s="57" t="s">
        <v>264</v>
      </c>
      <c r="C9190" s="57" t="s">
        <v>117</v>
      </c>
      <c r="D9190" s="19" t="str">
        <f t="shared" si="858"/>
        <v>Cyclicals</v>
      </c>
      <c r="E9190" s="19" t="str">
        <f t="shared" si="859"/>
        <v>Cyclicals ex-WEG &amp; Embraer</v>
      </c>
      <c r="F9190" s="100">
        <v>4.45E-3</v>
      </c>
      <c r="G9190" s="101">
        <v>8.9939999999999998</v>
      </c>
      <c r="H9190" s="98">
        <v>0.20807</v>
      </c>
      <c r="I9190" s="20">
        <f t="shared" si="860"/>
        <v>1</v>
      </c>
      <c r="J9190" s="102">
        <f t="shared" si="861"/>
        <v>4.9477429397376028E-4</v>
      </c>
      <c r="K9190" s="102">
        <f t="shared" si="862"/>
        <v>2.3779223048674015E-3</v>
      </c>
      <c r="L9190" s="96">
        <f t="shared" si="863"/>
        <v>4.45E-3</v>
      </c>
    </row>
    <row r="9191" spans="1:12" ht="13.95" customHeight="1" x14ac:dyDescent="0.3">
      <c r="A9191" s="94">
        <v>42855</v>
      </c>
      <c r="B9191" s="57" t="s">
        <v>264</v>
      </c>
      <c r="C9191" s="57" t="s">
        <v>117</v>
      </c>
      <c r="D9191" s="19" t="str">
        <f t="shared" si="858"/>
        <v>Cyclicals</v>
      </c>
      <c r="E9191" s="19" t="str">
        <f t="shared" si="859"/>
        <v>Cyclicals ex-WEG &amp; Embraer</v>
      </c>
      <c r="F9191" s="100">
        <v>5.0800000000000003E-3</v>
      </c>
      <c r="G9191" s="101">
        <v>9.9440000000000008</v>
      </c>
      <c r="H9191" s="98">
        <v>0.18645999999999999</v>
      </c>
      <c r="I9191" s="20">
        <f t="shared" si="860"/>
        <v>1</v>
      </c>
      <c r="J9191" s="102">
        <f t="shared" si="861"/>
        <v>5.108608205953339E-4</v>
      </c>
      <c r="K9191" s="102">
        <f t="shared" si="862"/>
        <v>2.7397877324645175E-3</v>
      </c>
      <c r="L9191" s="96">
        <f t="shared" si="863"/>
        <v>5.0800000000000003E-3</v>
      </c>
    </row>
    <row r="9192" spans="1:12" ht="13.95" customHeight="1" x14ac:dyDescent="0.3">
      <c r="A9192" s="94">
        <v>42886</v>
      </c>
      <c r="B9192" s="57" t="s">
        <v>264</v>
      </c>
      <c r="C9192" s="57" t="s">
        <v>117</v>
      </c>
      <c r="D9192" s="19" t="str">
        <f t="shared" si="858"/>
        <v>Cyclicals</v>
      </c>
      <c r="E9192" s="19" t="str">
        <f t="shared" si="859"/>
        <v>Cyclicals ex-WEG &amp; Embraer</v>
      </c>
      <c r="F9192" s="100">
        <v>5.1399999999999996E-3</v>
      </c>
      <c r="G9192" s="101">
        <v>10.58</v>
      </c>
      <c r="H9192" s="98">
        <v>0.16238</v>
      </c>
      <c r="I9192" s="20">
        <f t="shared" si="860"/>
        <v>1</v>
      </c>
      <c r="J9192" s="102">
        <f t="shared" si="861"/>
        <v>4.8582230623818521E-4</v>
      </c>
      <c r="K9192" s="102">
        <f t="shared" si="862"/>
        <v>2.9918851227871981E-3</v>
      </c>
      <c r="L9192" s="96">
        <f t="shared" si="863"/>
        <v>5.1399999999999996E-3</v>
      </c>
    </row>
    <row r="9193" spans="1:12" ht="13.95" customHeight="1" x14ac:dyDescent="0.3">
      <c r="A9193" s="94">
        <v>42916</v>
      </c>
      <c r="B9193" s="57" t="s">
        <v>264</v>
      </c>
      <c r="C9193" s="57" t="s">
        <v>117</v>
      </c>
      <c r="D9193" s="19" t="str">
        <f t="shared" si="858"/>
        <v>Cyclicals</v>
      </c>
      <c r="E9193" s="19" t="str">
        <f t="shared" si="859"/>
        <v>Cyclicals ex-WEG &amp; Embraer</v>
      </c>
      <c r="F9193" s="100">
        <v>4.3200000000000001E-3</v>
      </c>
      <c r="G9193" s="101">
        <v>8.7620000000000005</v>
      </c>
      <c r="H9193" s="98">
        <v>0.1736</v>
      </c>
      <c r="I9193" s="20">
        <f t="shared" si="860"/>
        <v>1</v>
      </c>
      <c r="J9193" s="102">
        <f t="shared" si="861"/>
        <v>4.9303811915087873E-4</v>
      </c>
      <c r="K9193" s="102">
        <f t="shared" si="862"/>
        <v>2.8400813315142782E-3</v>
      </c>
      <c r="L9193" s="96">
        <f t="shared" si="863"/>
        <v>4.3200000000000001E-3</v>
      </c>
    </row>
    <row r="9194" spans="1:12" ht="13.95" customHeight="1" x14ac:dyDescent="0.3">
      <c r="A9194" s="94">
        <v>42947</v>
      </c>
      <c r="B9194" s="57" t="s">
        <v>264</v>
      </c>
      <c r="C9194" s="57" t="s">
        <v>117</v>
      </c>
      <c r="D9194" s="19" t="str">
        <f t="shared" si="858"/>
        <v>Cyclicals</v>
      </c>
      <c r="E9194" s="19" t="str">
        <f t="shared" si="859"/>
        <v>Cyclicals ex-WEG &amp; Embraer</v>
      </c>
      <c r="F9194" s="100">
        <v>5.6999999999999993E-3</v>
      </c>
      <c r="G9194" s="101">
        <v>11.965</v>
      </c>
      <c r="H9194" s="98">
        <v>0.17871000000000001</v>
      </c>
      <c r="I9194" s="20">
        <f t="shared" si="860"/>
        <v>1</v>
      </c>
      <c r="J9194" s="102">
        <f t="shared" si="861"/>
        <v>4.7638946928541573E-4</v>
      </c>
      <c r="K9194" s="102">
        <f t="shared" si="862"/>
        <v>2.6657124351486526E-3</v>
      </c>
      <c r="L9194" s="96">
        <f t="shared" si="863"/>
        <v>5.6999999999999993E-3</v>
      </c>
    </row>
    <row r="9195" spans="1:12" ht="13.95" customHeight="1" x14ac:dyDescent="0.3">
      <c r="A9195" s="94">
        <v>42978</v>
      </c>
      <c r="B9195" s="57" t="s">
        <v>264</v>
      </c>
      <c r="C9195" s="57" t="s">
        <v>117</v>
      </c>
      <c r="D9195" s="19" t="str">
        <f t="shared" si="858"/>
        <v>Cyclicals</v>
      </c>
      <c r="E9195" s="19" t="str">
        <f t="shared" si="859"/>
        <v>Cyclicals ex-WEG &amp; Embraer</v>
      </c>
      <c r="F9195" s="100">
        <v>6.8700000000000002E-3</v>
      </c>
      <c r="G9195" s="101">
        <v>13.237</v>
      </c>
      <c r="H9195" s="98">
        <v>0.18831000000000001</v>
      </c>
      <c r="I9195" s="20">
        <f t="shared" si="860"/>
        <v>1</v>
      </c>
      <c r="J9195" s="102">
        <f t="shared" si="861"/>
        <v>5.1899977336254438E-4</v>
      </c>
      <c r="K9195" s="102">
        <f t="shared" si="862"/>
        <v>2.7560924717887759E-3</v>
      </c>
      <c r="L9195" s="96">
        <f t="shared" si="863"/>
        <v>6.8700000000000002E-3</v>
      </c>
    </row>
    <row r="9196" spans="1:12" ht="13.95" customHeight="1" x14ac:dyDescent="0.3">
      <c r="A9196" s="94">
        <v>43008</v>
      </c>
      <c r="B9196" s="57" t="s">
        <v>264</v>
      </c>
      <c r="C9196" s="57" t="s">
        <v>117</v>
      </c>
      <c r="D9196" s="19" t="str">
        <f t="shared" si="858"/>
        <v>Cyclicals</v>
      </c>
      <c r="E9196" s="19" t="str">
        <f t="shared" si="859"/>
        <v>Cyclicals ex-WEG &amp; Embraer</v>
      </c>
      <c r="F9196" s="100">
        <v>8.0200000000000011E-3</v>
      </c>
      <c r="G9196" s="101">
        <v>15.321</v>
      </c>
      <c r="H9196" s="98">
        <v>0.19902</v>
      </c>
      <c r="I9196" s="20">
        <f t="shared" si="860"/>
        <v>1</v>
      </c>
      <c r="J9196" s="102">
        <f t="shared" si="861"/>
        <v>5.2346452581424193E-4</v>
      </c>
      <c r="K9196" s="102">
        <f t="shared" si="862"/>
        <v>2.6302106613116365E-3</v>
      </c>
      <c r="L9196" s="96">
        <f t="shared" si="863"/>
        <v>8.0200000000000011E-3</v>
      </c>
    </row>
    <row r="9197" spans="1:12" ht="13.95" customHeight="1" x14ac:dyDescent="0.3">
      <c r="A9197" s="94">
        <v>43039</v>
      </c>
      <c r="B9197" s="57" t="s">
        <v>264</v>
      </c>
      <c r="C9197" s="57" t="s">
        <v>117</v>
      </c>
      <c r="D9197" s="19" t="str">
        <f t="shared" si="858"/>
        <v>Cyclicals</v>
      </c>
      <c r="E9197" s="19" t="str">
        <f t="shared" si="859"/>
        <v>Cyclicals ex-WEG &amp; Embraer</v>
      </c>
      <c r="F9197" s="100">
        <v>7.3099999999999997E-3</v>
      </c>
      <c r="G9197" s="101">
        <v>14.403</v>
      </c>
      <c r="H9197" s="98">
        <v>0.20180999999999999</v>
      </c>
      <c r="I9197" s="20">
        <f t="shared" si="860"/>
        <v>1</v>
      </c>
      <c r="J9197" s="102">
        <f t="shared" si="861"/>
        <v>5.0753315281538568E-4</v>
      </c>
      <c r="K9197" s="102">
        <f t="shared" si="862"/>
        <v>2.5149058659897213E-3</v>
      </c>
      <c r="L9197" s="96">
        <f t="shared" si="863"/>
        <v>7.3099999999999997E-3</v>
      </c>
    </row>
    <row r="9198" spans="1:12" ht="13.95" customHeight="1" x14ac:dyDescent="0.3">
      <c r="A9198" s="94">
        <v>43069</v>
      </c>
      <c r="B9198" s="57" t="s">
        <v>264</v>
      </c>
      <c r="C9198" s="57" t="s">
        <v>117</v>
      </c>
      <c r="D9198" s="19" t="str">
        <f t="shared" si="858"/>
        <v>Cyclicals</v>
      </c>
      <c r="E9198" s="19" t="str">
        <f t="shared" si="859"/>
        <v>Cyclicals ex-WEG &amp; Embraer</v>
      </c>
      <c r="F9198" s="100">
        <v>7.92E-3</v>
      </c>
      <c r="G9198" s="101">
        <v>14.542</v>
      </c>
      <c r="H9198" s="98">
        <v>0.20362</v>
      </c>
      <c r="I9198" s="20">
        <f t="shared" si="860"/>
        <v>1</v>
      </c>
      <c r="J9198" s="102">
        <f t="shared" si="861"/>
        <v>5.4462934947049923E-4</v>
      </c>
      <c r="K9198" s="102">
        <f t="shared" si="862"/>
        <v>2.6747340608510913E-3</v>
      </c>
      <c r="L9198" s="96">
        <f t="shared" si="863"/>
        <v>7.92E-3</v>
      </c>
    </row>
    <row r="9199" spans="1:12" ht="13.95" customHeight="1" x14ac:dyDescent="0.3">
      <c r="A9199" s="94">
        <v>43100</v>
      </c>
      <c r="B9199" s="57" t="s">
        <v>264</v>
      </c>
      <c r="C9199" s="57" t="s">
        <v>117</v>
      </c>
      <c r="D9199" s="19" t="str">
        <f t="shared" si="858"/>
        <v>Cyclicals</v>
      </c>
      <c r="E9199" s="19" t="str">
        <f t="shared" si="859"/>
        <v>Cyclicals ex-WEG &amp; Embraer</v>
      </c>
      <c r="F9199" s="100">
        <v>8.0800000000000004E-3</v>
      </c>
      <c r="G9199" s="101">
        <v>14.722</v>
      </c>
      <c r="H9199" s="98">
        <v>0.21823999999999999</v>
      </c>
      <c r="I9199" s="20">
        <f t="shared" si="860"/>
        <v>1</v>
      </c>
      <c r="J9199" s="102">
        <f t="shared" si="861"/>
        <v>5.4883847303355531E-4</v>
      </c>
      <c r="K9199" s="102">
        <f t="shared" si="862"/>
        <v>2.5148390443253087E-3</v>
      </c>
      <c r="L9199" s="96">
        <f t="shared" si="863"/>
        <v>8.0800000000000004E-3</v>
      </c>
    </row>
    <row r="9200" spans="1:12" ht="13.95" customHeight="1" x14ac:dyDescent="0.3">
      <c r="A9200" s="94">
        <v>43131</v>
      </c>
      <c r="B9200" s="57" t="s">
        <v>264</v>
      </c>
      <c r="C9200" s="57" t="s">
        <v>117</v>
      </c>
      <c r="D9200" s="19" t="str">
        <f t="shared" si="858"/>
        <v>Cyclicals</v>
      </c>
      <c r="E9200" s="19" t="str">
        <f t="shared" si="859"/>
        <v>Cyclicals ex-WEG &amp; Embraer</v>
      </c>
      <c r="F9200" s="100">
        <v>7.8200000000000006E-3</v>
      </c>
      <c r="G9200" s="101">
        <v>15.023999999999999</v>
      </c>
      <c r="H9200" s="98">
        <v>0.21901000000000001</v>
      </c>
      <c r="I9200" s="20">
        <f t="shared" si="860"/>
        <v>1</v>
      </c>
      <c r="J9200" s="102">
        <f t="shared" si="861"/>
        <v>5.2050053248136317E-4</v>
      </c>
      <c r="K9200" s="102">
        <f t="shared" si="862"/>
        <v>2.3766062393560253E-3</v>
      </c>
      <c r="L9200" s="96">
        <f t="shared" si="863"/>
        <v>7.8200000000000006E-3</v>
      </c>
    </row>
    <row r="9201" spans="1:12" ht="13.95" customHeight="1" x14ac:dyDescent="0.3">
      <c r="A9201" s="94">
        <v>43159</v>
      </c>
      <c r="B9201" s="57" t="s">
        <v>264</v>
      </c>
      <c r="C9201" s="57" t="s">
        <v>117</v>
      </c>
      <c r="D9201" s="19" t="str">
        <f t="shared" si="858"/>
        <v>Cyclicals</v>
      </c>
      <c r="E9201" s="19" t="str">
        <f t="shared" si="859"/>
        <v>Cyclicals ex-WEG &amp; Embraer</v>
      </c>
      <c r="F9201" s="100">
        <v>7.3699999999999998E-3</v>
      </c>
      <c r="G9201" s="101">
        <v>14.456</v>
      </c>
      <c r="H9201" s="98">
        <v>0.21728</v>
      </c>
      <c r="I9201" s="20">
        <f t="shared" si="860"/>
        <v>1</v>
      </c>
      <c r="J9201" s="102">
        <f t="shared" si="861"/>
        <v>5.0982291090204764E-4</v>
      </c>
      <c r="K9201" s="102">
        <f t="shared" si="862"/>
        <v>2.3463867401603811E-3</v>
      </c>
      <c r="L9201" s="96">
        <f t="shared" si="863"/>
        <v>7.3699999999999998E-3</v>
      </c>
    </row>
    <row r="9202" spans="1:12" ht="13.95" customHeight="1" x14ac:dyDescent="0.3">
      <c r="A9202" s="94">
        <v>43190</v>
      </c>
      <c r="B9202" s="57" t="s">
        <v>264</v>
      </c>
      <c r="C9202" s="57" t="s">
        <v>117</v>
      </c>
      <c r="D9202" s="19" t="str">
        <f t="shared" si="858"/>
        <v>Cyclicals</v>
      </c>
      <c r="E9202" s="19" t="str">
        <f t="shared" si="859"/>
        <v>Cyclicals ex-WEG &amp; Embraer</v>
      </c>
      <c r="F9202" s="100">
        <v>7.6600000000000001E-3</v>
      </c>
      <c r="G9202" s="101">
        <v>14.071</v>
      </c>
      <c r="H9202" s="98">
        <v>0.23709</v>
      </c>
      <c r="I9202" s="20">
        <f t="shared" si="860"/>
        <v>1</v>
      </c>
      <c r="J9202" s="102">
        <f t="shared" si="861"/>
        <v>5.4438206239783955E-4</v>
      </c>
      <c r="K9202" s="102">
        <f t="shared" si="862"/>
        <v>2.296098791167234E-3</v>
      </c>
      <c r="L9202" s="96">
        <f t="shared" si="863"/>
        <v>7.6600000000000001E-3</v>
      </c>
    </row>
    <row r="9203" spans="1:12" ht="13.95" customHeight="1" x14ac:dyDescent="0.3">
      <c r="A9203" s="94">
        <v>43220</v>
      </c>
      <c r="B9203" s="57" t="s">
        <v>264</v>
      </c>
      <c r="C9203" s="57" t="s">
        <v>117</v>
      </c>
      <c r="D9203" s="19" t="str">
        <f t="shared" si="858"/>
        <v>Cyclicals</v>
      </c>
      <c r="E9203" s="19" t="str">
        <f t="shared" si="859"/>
        <v>Cyclicals ex-WEG &amp; Embraer</v>
      </c>
      <c r="F9203" s="100">
        <v>6.8999999999999999E-3</v>
      </c>
      <c r="G9203" s="101">
        <v>12.339</v>
      </c>
      <c r="H9203" s="98">
        <v>0.24768000000000001</v>
      </c>
      <c r="I9203" s="20">
        <f t="shared" si="860"/>
        <v>1</v>
      </c>
      <c r="J9203" s="102">
        <f t="shared" si="861"/>
        <v>5.5920252856795521E-4</v>
      </c>
      <c r="K9203" s="102">
        <f t="shared" si="862"/>
        <v>2.2577621469959432E-3</v>
      </c>
      <c r="L9203" s="96">
        <f t="shared" si="863"/>
        <v>6.8999999999999999E-3</v>
      </c>
    </row>
    <row r="9204" spans="1:12" ht="13.95" customHeight="1" x14ac:dyDescent="0.3">
      <c r="A9204" s="94">
        <v>43251</v>
      </c>
      <c r="B9204" s="57" t="s">
        <v>264</v>
      </c>
      <c r="C9204" s="57" t="s">
        <v>117</v>
      </c>
      <c r="D9204" s="19" t="str">
        <f t="shared" si="858"/>
        <v>Cyclicals</v>
      </c>
      <c r="E9204" s="19" t="str">
        <f t="shared" si="859"/>
        <v>Cyclicals ex-WEG &amp; Embraer</v>
      </c>
      <c r="F9204" s="100">
        <v>6.5000000000000006E-3</v>
      </c>
      <c r="G9204" s="101">
        <v>9.1950000000000003</v>
      </c>
      <c r="H9204" s="98">
        <v>0.26102999999999998</v>
      </c>
      <c r="I9204" s="20">
        <f t="shared" si="860"/>
        <v>1</v>
      </c>
      <c r="J9204" s="102">
        <f t="shared" si="861"/>
        <v>7.0690592713431222E-4</v>
      </c>
      <c r="K9204" s="102">
        <f t="shared" si="862"/>
        <v>2.708140547578103E-3</v>
      </c>
      <c r="L9204" s="96">
        <f t="shared" si="863"/>
        <v>6.5000000000000006E-3</v>
      </c>
    </row>
    <row r="9205" spans="1:12" ht="13.95" customHeight="1" x14ac:dyDescent="0.3">
      <c r="A9205" s="94">
        <v>43281</v>
      </c>
      <c r="B9205" s="57" t="s">
        <v>264</v>
      </c>
      <c r="C9205" s="57" t="s">
        <v>117</v>
      </c>
      <c r="D9205" s="19" t="str">
        <f t="shared" si="858"/>
        <v>Cyclicals</v>
      </c>
      <c r="E9205" s="19" t="str">
        <f t="shared" si="859"/>
        <v>Cyclicals ex-WEG &amp; Embraer</v>
      </c>
      <c r="F9205" s="100">
        <v>6.3499999999999997E-3</v>
      </c>
      <c r="G9205" s="101">
        <v>8.7620000000000005</v>
      </c>
      <c r="H9205" s="98">
        <v>0.25934000000000001</v>
      </c>
      <c r="I9205" s="20">
        <f t="shared" si="860"/>
        <v>1</v>
      </c>
      <c r="J9205" s="102">
        <f t="shared" si="861"/>
        <v>7.2472038347409264E-4</v>
      </c>
      <c r="K9205" s="102">
        <f t="shared" si="862"/>
        <v>2.794479769700365E-3</v>
      </c>
      <c r="L9205" s="96">
        <f t="shared" si="863"/>
        <v>6.3499999999999997E-3</v>
      </c>
    </row>
    <row r="9206" spans="1:12" ht="13.95" customHeight="1" x14ac:dyDescent="0.3">
      <c r="A9206" s="94">
        <v>43312</v>
      </c>
      <c r="B9206" s="57" t="s">
        <v>264</v>
      </c>
      <c r="C9206" s="57" t="s">
        <v>117</v>
      </c>
      <c r="D9206" s="19" t="str">
        <f t="shared" si="858"/>
        <v>Cyclicals</v>
      </c>
      <c r="E9206" s="19" t="str">
        <f t="shared" si="859"/>
        <v>Cyclicals ex-WEG &amp; Embraer</v>
      </c>
      <c r="F9206" s="100">
        <v>6.1029999999999999E-3</v>
      </c>
      <c r="G9206" s="101">
        <v>9.2040000000000006</v>
      </c>
      <c r="H9206" s="98">
        <v>0.25813999999999998</v>
      </c>
      <c r="I9206" s="20">
        <f t="shared" si="860"/>
        <v>1</v>
      </c>
      <c r="J9206" s="102">
        <f t="shared" si="861"/>
        <v>6.6308126901347235E-4</v>
      </c>
      <c r="K9206" s="102">
        <f t="shared" si="862"/>
        <v>2.5686885760187201E-3</v>
      </c>
      <c r="L9206" s="96">
        <f t="shared" si="863"/>
        <v>6.1029999999999999E-3</v>
      </c>
    </row>
    <row r="9207" spans="1:12" ht="13.95" customHeight="1" x14ac:dyDescent="0.3">
      <c r="A9207" s="94">
        <v>43343</v>
      </c>
      <c r="B9207" s="57" t="s">
        <v>264</v>
      </c>
      <c r="C9207" s="57" t="s">
        <v>117</v>
      </c>
      <c r="D9207" s="19" t="str">
        <f t="shared" si="858"/>
        <v>Cyclicals</v>
      </c>
      <c r="E9207" s="19" t="str">
        <f t="shared" si="859"/>
        <v>Cyclicals ex-WEG &amp; Embraer</v>
      </c>
      <c r="F9207" s="100">
        <v>5.4120000000000001E-3</v>
      </c>
      <c r="G9207" s="101">
        <v>7.8869999999999996</v>
      </c>
      <c r="H9207" s="98">
        <v>0.25713999999999998</v>
      </c>
      <c r="I9207" s="20">
        <f t="shared" si="860"/>
        <v>1</v>
      </c>
      <c r="J9207" s="102">
        <f t="shared" si="861"/>
        <v>6.8619246861924689E-4</v>
      </c>
      <c r="K9207" s="102">
        <f t="shared" si="862"/>
        <v>2.6685559174739323E-3</v>
      </c>
      <c r="L9207" s="96">
        <f t="shared" si="863"/>
        <v>5.4120000000000001E-3</v>
      </c>
    </row>
    <row r="9208" spans="1:12" ht="13.95" customHeight="1" x14ac:dyDescent="0.3">
      <c r="A9208" s="94">
        <v>43373</v>
      </c>
      <c r="B9208" s="57" t="s">
        <v>264</v>
      </c>
      <c r="C9208" s="57" t="s">
        <v>117</v>
      </c>
      <c r="D9208" s="19" t="str">
        <f t="shared" si="858"/>
        <v>Cyclicals</v>
      </c>
      <c r="E9208" s="19" t="str">
        <f t="shared" si="859"/>
        <v>Cyclicals ex-WEG &amp; Embraer</v>
      </c>
      <c r="F9208" s="100">
        <v>5.8069999999999997E-3</v>
      </c>
      <c r="G9208" s="101">
        <v>8.6609999999999996</v>
      </c>
      <c r="H9208" s="98">
        <v>0.25805</v>
      </c>
      <c r="I9208" s="20">
        <f t="shared" si="860"/>
        <v>1</v>
      </c>
      <c r="J9208" s="102">
        <f t="shared" si="861"/>
        <v>6.7047685024823926E-4</v>
      </c>
      <c r="K9208" s="102">
        <f t="shared" si="862"/>
        <v>2.598243945933886E-3</v>
      </c>
      <c r="L9208" s="96">
        <f t="shared" si="863"/>
        <v>5.8069999999999997E-3</v>
      </c>
    </row>
    <row r="9209" spans="1:12" ht="13.95" customHeight="1" x14ac:dyDescent="0.3">
      <c r="A9209" s="94">
        <v>43404</v>
      </c>
      <c r="B9209" s="57" t="s">
        <v>264</v>
      </c>
      <c r="C9209" s="57" t="s">
        <v>117</v>
      </c>
      <c r="D9209" s="19" t="str">
        <f t="shared" si="858"/>
        <v>Cyclicals</v>
      </c>
      <c r="E9209" s="19" t="str">
        <f t="shared" si="859"/>
        <v>Cyclicals ex-WEG &amp; Embraer</v>
      </c>
      <c r="F9209" s="100">
        <v>4.8809999999999999E-3</v>
      </c>
      <c r="G9209" s="101">
        <v>7.9109999999999996</v>
      </c>
      <c r="H9209" s="98">
        <v>0.25533</v>
      </c>
      <c r="I9209" s="20">
        <f t="shared" si="860"/>
        <v>1</v>
      </c>
      <c r="J9209" s="102">
        <f t="shared" si="861"/>
        <v>6.1698900265453173E-4</v>
      </c>
      <c r="K9209" s="102">
        <f t="shared" si="862"/>
        <v>2.4164375618005393E-3</v>
      </c>
      <c r="L9209" s="96">
        <f t="shared" si="863"/>
        <v>4.8809999999999999E-3</v>
      </c>
    </row>
    <row r="9210" spans="1:12" ht="13.95" customHeight="1" x14ac:dyDescent="0.3">
      <c r="A9210" s="94">
        <v>43434</v>
      </c>
      <c r="B9210" s="57" t="s">
        <v>264</v>
      </c>
      <c r="C9210" s="57" t="s">
        <v>117</v>
      </c>
      <c r="D9210" s="19" t="str">
        <f t="shared" si="858"/>
        <v>Cyclicals</v>
      </c>
      <c r="E9210" s="19" t="str">
        <f t="shared" si="859"/>
        <v>Cyclicals ex-WEG &amp; Embraer</v>
      </c>
      <c r="F9210" s="100">
        <v>5.1110000000000001E-3</v>
      </c>
      <c r="G9210" s="101">
        <v>8.4209999999999994</v>
      </c>
      <c r="H9210" s="98">
        <v>0.24901000000000001</v>
      </c>
      <c r="I9210" s="20">
        <f t="shared" si="860"/>
        <v>1</v>
      </c>
      <c r="J9210" s="102">
        <f t="shared" si="861"/>
        <v>6.0693504334402093E-4</v>
      </c>
      <c r="K9210" s="102">
        <f t="shared" si="862"/>
        <v>2.4373922466729083E-3</v>
      </c>
      <c r="L9210" s="96">
        <f t="shared" si="863"/>
        <v>5.1110000000000001E-3</v>
      </c>
    </row>
    <row r="9211" spans="1:12" ht="13.95" customHeight="1" x14ac:dyDescent="0.3">
      <c r="A9211" s="94">
        <v>43465</v>
      </c>
      <c r="B9211" s="57" t="s">
        <v>264</v>
      </c>
      <c r="C9211" s="57" t="s">
        <v>117</v>
      </c>
      <c r="D9211" s="19" t="str">
        <f t="shared" si="858"/>
        <v>Cyclicals</v>
      </c>
      <c r="E9211" s="19" t="str">
        <f t="shared" si="859"/>
        <v>Cyclicals ex-WEG &amp; Embraer</v>
      </c>
      <c r="F9211" s="100">
        <v>5.0360000000000014E-3</v>
      </c>
      <c r="G9211" s="101">
        <v>8.0310000000000006</v>
      </c>
      <c r="H9211" s="98">
        <v>0.26347999999999999</v>
      </c>
      <c r="I9211" s="20">
        <f t="shared" si="860"/>
        <v>1</v>
      </c>
      <c r="J9211" s="102">
        <f t="shared" si="861"/>
        <v>6.2707010334952075E-4</v>
      </c>
      <c r="K9211" s="102">
        <f t="shared" si="862"/>
        <v>2.3799533298524394E-3</v>
      </c>
      <c r="L9211" s="96">
        <f t="shared" si="863"/>
        <v>5.0360000000000014E-3</v>
      </c>
    </row>
    <row r="9212" spans="1:12" ht="13.95" customHeight="1" x14ac:dyDescent="0.3">
      <c r="A9212" s="94">
        <v>43496</v>
      </c>
      <c r="B9212" s="57" t="s">
        <v>264</v>
      </c>
      <c r="C9212" s="57" t="s">
        <v>117</v>
      </c>
      <c r="D9212" s="19" t="str">
        <f t="shared" si="858"/>
        <v>Cyclicals</v>
      </c>
      <c r="E9212" s="19" t="str">
        <f t="shared" si="859"/>
        <v>Cyclicals ex-WEG &amp; Embraer</v>
      </c>
      <c r="F9212" s="100">
        <v>5.9259999999999998E-3</v>
      </c>
      <c r="G9212" s="101">
        <v>10.638999999999999</v>
      </c>
      <c r="H9212" s="98">
        <v>0.26941999999999999</v>
      </c>
      <c r="I9212" s="20">
        <f t="shared" si="860"/>
        <v>1</v>
      </c>
      <c r="J9212" s="102">
        <f t="shared" si="861"/>
        <v>5.5700723752232352E-4</v>
      </c>
      <c r="K9212" s="102">
        <f t="shared" si="862"/>
        <v>2.0674309164958934E-3</v>
      </c>
      <c r="L9212" s="96">
        <f t="shared" si="863"/>
        <v>5.9259999999999998E-3</v>
      </c>
    </row>
    <row r="9213" spans="1:12" ht="13.95" customHeight="1" x14ac:dyDescent="0.3">
      <c r="A9213" s="94">
        <v>43524</v>
      </c>
      <c r="B9213" s="57" t="s">
        <v>264</v>
      </c>
      <c r="C9213" s="57" t="s">
        <v>117</v>
      </c>
      <c r="D9213" s="19" t="str">
        <f t="shared" si="858"/>
        <v>Cyclicals</v>
      </c>
      <c r="E9213" s="19" t="str">
        <f t="shared" si="859"/>
        <v>Cyclicals ex-WEG &amp; Embraer</v>
      </c>
      <c r="F9213" s="100">
        <v>5.3859999999999993E-3</v>
      </c>
      <c r="G9213" s="101">
        <v>9.1999999999999993</v>
      </c>
      <c r="H9213" s="98">
        <v>0.28848000000000001</v>
      </c>
      <c r="I9213" s="20">
        <f t="shared" si="860"/>
        <v>1</v>
      </c>
      <c r="J9213" s="102">
        <f t="shared" si="861"/>
        <v>5.8543478260869564E-4</v>
      </c>
      <c r="K9213" s="102">
        <f t="shared" si="862"/>
        <v>2.0293773662253731E-3</v>
      </c>
      <c r="L9213" s="96">
        <f t="shared" si="863"/>
        <v>5.3859999999999993E-3</v>
      </c>
    </row>
    <row r="9214" spans="1:12" ht="13.95" customHeight="1" x14ac:dyDescent="0.3">
      <c r="A9214" s="94">
        <v>43555</v>
      </c>
      <c r="B9214" s="57" t="s">
        <v>264</v>
      </c>
      <c r="C9214" s="57" t="s">
        <v>117</v>
      </c>
      <c r="D9214" s="19" t="str">
        <f t="shared" si="858"/>
        <v>Cyclicals</v>
      </c>
      <c r="E9214" s="19" t="str">
        <f t="shared" si="859"/>
        <v>Cyclicals ex-WEG &amp; Embraer</v>
      </c>
      <c r="F9214" s="100">
        <v>5.2139999999999999E-3</v>
      </c>
      <c r="G9214" s="101">
        <v>9.0060000000000002</v>
      </c>
      <c r="H9214" s="98">
        <v>0.29398000000000002</v>
      </c>
      <c r="I9214" s="20">
        <f t="shared" si="860"/>
        <v>1</v>
      </c>
      <c r="J9214" s="102">
        <f t="shared" si="861"/>
        <v>5.7894736842105258E-4</v>
      </c>
      <c r="K9214" s="102">
        <f t="shared" si="862"/>
        <v>1.9693427050175268E-3</v>
      </c>
      <c r="L9214" s="96">
        <f t="shared" si="863"/>
        <v>5.2139999999999999E-3</v>
      </c>
    </row>
    <row r="9215" spans="1:12" ht="13.95" customHeight="1" x14ac:dyDescent="0.3">
      <c r="A9215" s="94">
        <v>43585</v>
      </c>
      <c r="B9215" s="57" t="s">
        <v>264</v>
      </c>
      <c r="C9215" s="57" t="s">
        <v>117</v>
      </c>
      <c r="D9215" s="19" t="str">
        <f t="shared" si="858"/>
        <v>Cyclicals</v>
      </c>
      <c r="E9215" s="19" t="str">
        <f t="shared" si="859"/>
        <v>Cyclicals ex-WEG &amp; Embraer</v>
      </c>
      <c r="F9215" s="100">
        <v>5.2910000000000014E-3</v>
      </c>
      <c r="G9215" s="101">
        <v>9.109</v>
      </c>
      <c r="H9215" s="98">
        <v>0.29762</v>
      </c>
      <c r="I9215" s="20">
        <f t="shared" si="860"/>
        <v>1</v>
      </c>
      <c r="J9215" s="102">
        <f t="shared" si="861"/>
        <v>5.8085410034032286E-4</v>
      </c>
      <c r="K9215" s="102">
        <f t="shared" si="862"/>
        <v>1.9516635318201831E-3</v>
      </c>
      <c r="L9215" s="96">
        <f t="shared" si="863"/>
        <v>5.2910000000000014E-3</v>
      </c>
    </row>
    <row r="9216" spans="1:12" ht="13.95" customHeight="1" x14ac:dyDescent="0.3">
      <c r="A9216" s="94">
        <v>43616</v>
      </c>
      <c r="B9216" s="57" t="s">
        <v>264</v>
      </c>
      <c r="C9216" s="57" t="s">
        <v>117</v>
      </c>
      <c r="D9216" s="19" t="str">
        <f t="shared" si="858"/>
        <v>Cyclicals</v>
      </c>
      <c r="E9216" s="19" t="str">
        <f t="shared" si="859"/>
        <v>Cyclicals ex-WEG &amp; Embraer</v>
      </c>
      <c r="F9216" s="100">
        <v>5.5030000000000001E-3</v>
      </c>
      <c r="G9216" s="101">
        <v>9.9979999999999993</v>
      </c>
      <c r="H9216" s="98">
        <v>0.28038999999999997</v>
      </c>
      <c r="I9216" s="20">
        <f t="shared" si="860"/>
        <v>1</v>
      </c>
      <c r="J9216" s="102">
        <f t="shared" si="861"/>
        <v>5.5041008201640331E-4</v>
      </c>
      <c r="K9216" s="102">
        <f t="shared" si="862"/>
        <v>1.9630160919305371E-3</v>
      </c>
      <c r="L9216" s="96">
        <f t="shared" si="863"/>
        <v>5.5030000000000001E-3</v>
      </c>
    </row>
    <row r="9217" spans="1:12" ht="13.95" customHeight="1" x14ac:dyDescent="0.3">
      <c r="A9217" s="94">
        <v>43646</v>
      </c>
      <c r="B9217" s="57" t="s">
        <v>264</v>
      </c>
      <c r="C9217" s="57" t="s">
        <v>117</v>
      </c>
      <c r="D9217" s="19" t="str">
        <f t="shared" si="858"/>
        <v>Cyclicals</v>
      </c>
      <c r="E9217" s="19" t="str">
        <f t="shared" si="859"/>
        <v>Cyclicals ex-WEG &amp; Embraer</v>
      </c>
      <c r="F9217" s="100">
        <v>5.2139999999999999E-3</v>
      </c>
      <c r="G9217" s="101">
        <v>10.038</v>
      </c>
      <c r="H9217" s="98">
        <v>0.27738000000000002</v>
      </c>
      <c r="I9217" s="20">
        <f t="shared" si="860"/>
        <v>1</v>
      </c>
      <c r="J9217" s="102">
        <f t="shared" si="861"/>
        <v>5.1942618051404655E-4</v>
      </c>
      <c r="K9217" s="102">
        <f t="shared" si="862"/>
        <v>1.8726158357273289E-3</v>
      </c>
      <c r="L9217" s="96">
        <f t="shared" si="863"/>
        <v>5.2139999999999999E-3</v>
      </c>
    </row>
    <row r="9218" spans="1:12" ht="13.95" customHeight="1" x14ac:dyDescent="0.3">
      <c r="A9218" s="94">
        <v>43677</v>
      </c>
      <c r="B9218" s="57" t="s">
        <v>264</v>
      </c>
      <c r="C9218" s="57" t="s">
        <v>117</v>
      </c>
      <c r="D9218" s="19" t="str">
        <f t="shared" si="858"/>
        <v>Cyclicals</v>
      </c>
      <c r="E9218" s="19" t="str">
        <f t="shared" si="859"/>
        <v>Cyclicals ex-WEG &amp; Embraer</v>
      </c>
      <c r="F9218" s="100">
        <v>6.0899999999999999E-3</v>
      </c>
      <c r="G9218" s="101">
        <v>12.504</v>
      </c>
      <c r="H9218" s="98">
        <v>0.27462999999999999</v>
      </c>
      <c r="I9218" s="20">
        <f t="shared" si="860"/>
        <v>1</v>
      </c>
      <c r="J9218" s="102">
        <f t="shared" si="861"/>
        <v>4.8704414587332054E-4</v>
      </c>
      <c r="K9218" s="102">
        <f t="shared" si="862"/>
        <v>1.7734557254244642E-3</v>
      </c>
      <c r="L9218" s="96">
        <f t="shared" si="863"/>
        <v>6.0899999999999999E-3</v>
      </c>
    </row>
    <row r="9219" spans="1:12" ht="13.95" customHeight="1" x14ac:dyDescent="0.3">
      <c r="A9219" s="94">
        <v>43708</v>
      </c>
      <c r="B9219" s="57" t="s">
        <v>264</v>
      </c>
      <c r="C9219" s="57" t="s">
        <v>117</v>
      </c>
      <c r="D9219" s="19" t="str">
        <f t="shared" si="858"/>
        <v>Cyclicals</v>
      </c>
      <c r="E9219" s="19" t="str">
        <f t="shared" si="859"/>
        <v>Cyclicals ex-WEG &amp; Embraer</v>
      </c>
      <c r="F9219" s="100">
        <v>5.3920000000000001E-3</v>
      </c>
      <c r="G9219" s="101">
        <v>11.473000000000001</v>
      </c>
      <c r="H9219" s="98">
        <v>0.26601000000000002</v>
      </c>
      <c r="I9219" s="20">
        <f t="shared" si="860"/>
        <v>1</v>
      </c>
      <c r="J9219" s="102">
        <f t="shared" si="861"/>
        <v>4.6997298004009409E-4</v>
      </c>
      <c r="K9219" s="102">
        <f t="shared" si="862"/>
        <v>1.7667492952900042E-3</v>
      </c>
      <c r="L9219" s="96">
        <f t="shared" si="863"/>
        <v>5.3920000000000001E-3</v>
      </c>
    </row>
    <row r="9220" spans="1:12" ht="13.95" customHeight="1" x14ac:dyDescent="0.3">
      <c r="A9220" s="94">
        <v>43738</v>
      </c>
      <c r="B9220" s="57" t="s">
        <v>264</v>
      </c>
      <c r="C9220" s="57" t="s">
        <v>117</v>
      </c>
      <c r="D9220" s="19" t="str">
        <f t="shared" si="858"/>
        <v>Cyclicals</v>
      </c>
      <c r="E9220" s="19" t="str">
        <f t="shared" si="859"/>
        <v>Cyclicals ex-WEG &amp; Embraer</v>
      </c>
      <c r="F9220" s="100">
        <v>5.9750000000000003E-3</v>
      </c>
      <c r="G9220" s="101">
        <v>13.113</v>
      </c>
      <c r="H9220" s="98">
        <v>0.26124000000000003</v>
      </c>
      <c r="I9220" s="20">
        <f t="shared" si="860"/>
        <v>1</v>
      </c>
      <c r="J9220" s="102">
        <f t="shared" si="861"/>
        <v>4.5565469381529786E-4</v>
      </c>
      <c r="K9220" s="102">
        <f t="shared" si="862"/>
        <v>1.7441995629126389E-3</v>
      </c>
      <c r="L9220" s="96">
        <f t="shared" si="863"/>
        <v>5.9750000000000003E-3</v>
      </c>
    </row>
    <row r="9221" spans="1:12" ht="13.95" customHeight="1" x14ac:dyDescent="0.3">
      <c r="A9221" s="94">
        <v>43769</v>
      </c>
      <c r="B9221" s="57" t="s">
        <v>264</v>
      </c>
      <c r="C9221" s="57" t="s">
        <v>117</v>
      </c>
      <c r="D9221" s="19" t="str">
        <f t="shared" ref="D9221:D9284" si="864">VLOOKUP(C9221,GicsMap,2,FALSE)</f>
        <v>Cyclicals</v>
      </c>
      <c r="E9221" s="19" t="str">
        <f t="shared" ref="E9221:E9284" si="865">IF(D9221="Cyclicals",IF(COUNTIF(GlobalList,B9221)&gt;0,"WEG &amp; Embraer","Cyclicals ex-WEG &amp; Embraer"),D9221)</f>
        <v>Cyclicals ex-WEG &amp; Embraer</v>
      </c>
      <c r="F9221" s="100">
        <v>6.3639999999999999E-3</v>
      </c>
      <c r="G9221" s="101">
        <v>14.24</v>
      </c>
      <c r="H9221" s="98">
        <v>0.25272</v>
      </c>
      <c r="I9221" s="20">
        <f t="shared" ref="I9221:I9284" si="866">IF(AND(ISNUMBER(G9221),ISNUMBER(H9221),G9221&gt;=PEmin,G9221&lt;=PEmax,H9221&gt;=ROEmin,H9221&lt;=ROEmax),1,0)</f>
        <v>1</v>
      </c>
      <c r="J9221" s="102">
        <f t="shared" ref="J9221:J9284" si="867">IF(I9221=1,F9221/G9221,0)</f>
        <v>4.4691011235955055E-4</v>
      </c>
      <c r="K9221" s="102">
        <f t="shared" ref="K9221:K9284" si="868">IF(I9221=1,J9221/H9221,0)</f>
        <v>1.7684002546674207E-3</v>
      </c>
      <c r="L9221" s="96">
        <f t="shared" ref="L9221:L9284" si="869">I9221*F9221</f>
        <v>6.3639999999999999E-3</v>
      </c>
    </row>
    <row r="9222" spans="1:12" ht="13.95" customHeight="1" x14ac:dyDescent="0.3">
      <c r="A9222" s="94">
        <v>43799</v>
      </c>
      <c r="B9222" s="57" t="s">
        <v>264</v>
      </c>
      <c r="C9222" s="57" t="s">
        <v>117</v>
      </c>
      <c r="D9222" s="19" t="str">
        <f t="shared" si="864"/>
        <v>Cyclicals</v>
      </c>
      <c r="E9222" s="19" t="str">
        <f t="shared" si="865"/>
        <v>Cyclicals ex-WEG &amp; Embraer</v>
      </c>
      <c r="F9222" s="100">
        <v>6.796E-3</v>
      </c>
      <c r="G9222" s="101">
        <v>15.295999999999999</v>
      </c>
      <c r="H9222" s="98">
        <v>0.24931</v>
      </c>
      <c r="I9222" s="20">
        <f t="shared" si="866"/>
        <v>1</v>
      </c>
      <c r="J9222" s="102">
        <f t="shared" si="867"/>
        <v>4.4429916317991635E-4</v>
      </c>
      <c r="K9222" s="102">
        <f t="shared" si="868"/>
        <v>1.7821152909226119E-3</v>
      </c>
      <c r="L9222" s="96">
        <f t="shared" si="869"/>
        <v>6.796E-3</v>
      </c>
    </row>
    <row r="9223" spans="1:12" ht="13.95" customHeight="1" x14ac:dyDescent="0.3">
      <c r="A9223" s="94">
        <v>43830</v>
      </c>
      <c r="B9223" s="57" t="s">
        <v>264</v>
      </c>
      <c r="C9223" s="57" t="s">
        <v>117</v>
      </c>
      <c r="D9223" s="19" t="str">
        <f t="shared" si="864"/>
        <v>Cyclicals</v>
      </c>
      <c r="E9223" s="19" t="str">
        <f t="shared" si="865"/>
        <v>Cyclicals ex-WEG &amp; Embraer</v>
      </c>
      <c r="F9223" s="100">
        <v>7.1709999999999994E-3</v>
      </c>
      <c r="G9223" s="101">
        <v>17.013000000000002</v>
      </c>
      <c r="H9223" s="98">
        <v>0.24268000000000001</v>
      </c>
      <c r="I9223" s="20">
        <f t="shared" si="866"/>
        <v>1</v>
      </c>
      <c r="J9223" s="102">
        <f t="shared" si="867"/>
        <v>4.2150120496091219E-4</v>
      </c>
      <c r="K9223" s="102">
        <f t="shared" si="868"/>
        <v>1.7368600830761174E-3</v>
      </c>
      <c r="L9223" s="96">
        <f t="shared" si="869"/>
        <v>7.1709999999999994E-3</v>
      </c>
    </row>
    <row r="9224" spans="1:12" ht="13.95" customHeight="1" x14ac:dyDescent="0.3">
      <c r="A9224" s="94">
        <v>43861</v>
      </c>
      <c r="B9224" s="57" t="s">
        <v>264</v>
      </c>
      <c r="C9224" s="57" t="s">
        <v>117</v>
      </c>
      <c r="D9224" s="19" t="str">
        <f t="shared" si="864"/>
        <v>Cyclicals</v>
      </c>
      <c r="E9224" s="19" t="str">
        <f t="shared" si="865"/>
        <v>Cyclicals ex-WEG &amp; Embraer</v>
      </c>
      <c r="F9224" s="100">
        <v>7.8620000000000009E-3</v>
      </c>
      <c r="G9224" s="101">
        <v>18.585999999999999</v>
      </c>
      <c r="H9224" s="98">
        <v>0.24618999999999999</v>
      </c>
      <c r="I9224" s="20">
        <f t="shared" si="866"/>
        <v>1</v>
      </c>
      <c r="J9224" s="102">
        <f t="shared" si="867"/>
        <v>4.2300656408049078E-4</v>
      </c>
      <c r="K9224" s="102">
        <f t="shared" si="868"/>
        <v>1.7182118042182494E-3</v>
      </c>
      <c r="L9224" s="96">
        <f t="shared" si="869"/>
        <v>7.8620000000000009E-3</v>
      </c>
    </row>
    <row r="9225" spans="1:12" ht="13.95" customHeight="1" x14ac:dyDescent="0.3">
      <c r="A9225" s="94">
        <v>43890</v>
      </c>
      <c r="B9225" s="57" t="s">
        <v>264</v>
      </c>
      <c r="C9225" s="57" t="s">
        <v>117</v>
      </c>
      <c r="D9225" s="19" t="str">
        <f t="shared" si="864"/>
        <v>Cyclicals</v>
      </c>
      <c r="E9225" s="19" t="str">
        <f t="shared" si="865"/>
        <v>Cyclicals ex-WEG &amp; Embraer</v>
      </c>
      <c r="F9225" s="100">
        <v>8.4730000000000014E-3</v>
      </c>
      <c r="G9225" s="101">
        <v>18.012</v>
      </c>
      <c r="H9225" s="98">
        <v>0.24729000000000001</v>
      </c>
      <c r="I9225" s="20">
        <f t="shared" si="866"/>
        <v>1</v>
      </c>
      <c r="J9225" s="102">
        <f t="shared" si="867"/>
        <v>4.7040861647790368E-4</v>
      </c>
      <c r="K9225" s="102">
        <f t="shared" si="868"/>
        <v>1.9022549091265463E-3</v>
      </c>
      <c r="L9225" s="96">
        <f t="shared" si="869"/>
        <v>8.4730000000000014E-3</v>
      </c>
    </row>
    <row r="9226" spans="1:12" ht="13.95" customHeight="1" x14ac:dyDescent="0.3">
      <c r="A9226" s="94">
        <v>43921</v>
      </c>
      <c r="B9226" s="57" t="s">
        <v>264</v>
      </c>
      <c r="C9226" s="57" t="s">
        <v>117</v>
      </c>
      <c r="D9226" s="19" t="str">
        <f t="shared" si="864"/>
        <v>Cyclicals</v>
      </c>
      <c r="E9226" s="19" t="str">
        <f t="shared" si="865"/>
        <v>Cyclicals ex-WEG &amp; Embraer</v>
      </c>
      <c r="F9226" s="100">
        <v>5.1770000000000002E-3</v>
      </c>
      <c r="G9226" s="101">
        <v>7.66</v>
      </c>
      <c r="H9226" s="98">
        <v>0.24734</v>
      </c>
      <c r="I9226" s="20">
        <f t="shared" si="866"/>
        <v>1</v>
      </c>
      <c r="J9226" s="102">
        <f t="shared" si="867"/>
        <v>6.7584856396866837E-4</v>
      </c>
      <c r="K9226" s="102">
        <f t="shared" si="868"/>
        <v>2.732467712333906E-3</v>
      </c>
      <c r="L9226" s="96">
        <f t="shared" si="869"/>
        <v>5.1770000000000002E-3</v>
      </c>
    </row>
    <row r="9227" spans="1:12" ht="13.95" customHeight="1" x14ac:dyDescent="0.3">
      <c r="A9227" s="94">
        <v>43951</v>
      </c>
      <c r="B9227" s="57" t="s">
        <v>264</v>
      </c>
      <c r="C9227" s="57" t="s">
        <v>117</v>
      </c>
      <c r="D9227" s="19" t="str">
        <f t="shared" si="864"/>
        <v>Cyclicals</v>
      </c>
      <c r="E9227" s="19" t="str">
        <f t="shared" si="865"/>
        <v>Cyclicals ex-WEG &amp; Embraer</v>
      </c>
      <c r="F9227" s="100">
        <v>6.2539999999999991E-3</v>
      </c>
      <c r="G9227" s="101">
        <v>12.462</v>
      </c>
      <c r="H9227" s="98">
        <v>0.21778</v>
      </c>
      <c r="I9227" s="20">
        <f t="shared" si="866"/>
        <v>1</v>
      </c>
      <c r="J9227" s="102">
        <f t="shared" si="867"/>
        <v>5.0184561065639535E-4</v>
      </c>
      <c r="K9227" s="102">
        <f t="shared" si="868"/>
        <v>2.3043695961814463E-3</v>
      </c>
      <c r="L9227" s="96">
        <f t="shared" si="869"/>
        <v>6.2539999999999991E-3</v>
      </c>
    </row>
    <row r="9228" spans="1:12" ht="13.95" customHeight="1" x14ac:dyDescent="0.3">
      <c r="A9228" s="94">
        <v>43982</v>
      </c>
      <c r="B9228" s="57" t="s">
        <v>264</v>
      </c>
      <c r="C9228" s="57" t="s">
        <v>117</v>
      </c>
      <c r="D9228" s="19" t="str">
        <f t="shared" si="864"/>
        <v>Cyclicals</v>
      </c>
      <c r="E9228" s="19" t="str">
        <f t="shared" si="865"/>
        <v>Cyclicals ex-WEG &amp; Embraer</v>
      </c>
      <c r="F9228" s="100">
        <v>5.4050000000000001E-3</v>
      </c>
      <c r="G9228" s="101">
        <v>11.459</v>
      </c>
      <c r="H9228" s="98">
        <v>0.22053</v>
      </c>
      <c r="I9228" s="20">
        <f t="shared" si="866"/>
        <v>1</v>
      </c>
      <c r="J9228" s="102">
        <f t="shared" si="867"/>
        <v>4.7168164761322981E-4</v>
      </c>
      <c r="K9228" s="102">
        <f t="shared" si="868"/>
        <v>2.1388547935121288E-3</v>
      </c>
      <c r="L9228" s="96">
        <f t="shared" si="869"/>
        <v>5.4050000000000001E-3</v>
      </c>
    </row>
    <row r="9229" spans="1:12" ht="13.95" customHeight="1" x14ac:dyDescent="0.3">
      <c r="A9229" s="94">
        <v>44012</v>
      </c>
      <c r="B9229" s="57" t="s">
        <v>264</v>
      </c>
      <c r="C9229" s="57" t="s">
        <v>117</v>
      </c>
      <c r="D9229" s="19" t="str">
        <f t="shared" si="864"/>
        <v>Cyclicals</v>
      </c>
      <c r="E9229" s="19" t="str">
        <f t="shared" si="865"/>
        <v>Cyclicals ex-WEG &amp; Embraer</v>
      </c>
      <c r="F9229" s="100">
        <v>5.8609999999999999E-3</v>
      </c>
      <c r="G9229" s="101">
        <v>15.956</v>
      </c>
      <c r="H9229" s="98">
        <v>0.16594</v>
      </c>
      <c r="I9229" s="20">
        <f t="shared" si="866"/>
        <v>1</v>
      </c>
      <c r="J9229" s="102">
        <f t="shared" si="867"/>
        <v>3.6732263725244423E-4</v>
      </c>
      <c r="K9229" s="102">
        <f t="shared" si="868"/>
        <v>2.2135870631098242E-3</v>
      </c>
      <c r="L9229" s="96">
        <f t="shared" si="869"/>
        <v>5.8609999999999999E-3</v>
      </c>
    </row>
    <row r="9230" spans="1:12" ht="13.95" customHeight="1" x14ac:dyDescent="0.3">
      <c r="A9230" s="94">
        <v>44043</v>
      </c>
      <c r="B9230" s="57" t="s">
        <v>264</v>
      </c>
      <c r="C9230" s="57" t="s">
        <v>117</v>
      </c>
      <c r="D9230" s="19" t="str">
        <f t="shared" si="864"/>
        <v>Cyclicals</v>
      </c>
      <c r="E9230" s="19" t="str">
        <f t="shared" si="865"/>
        <v>Cyclicals ex-WEG &amp; Embraer</v>
      </c>
      <c r="F9230" s="100">
        <v>5.4290000000000007E-3</v>
      </c>
      <c r="G9230" s="101">
        <v>18.207000000000001</v>
      </c>
      <c r="H9230" s="98">
        <v>0.16900000000000001</v>
      </c>
      <c r="I9230" s="20">
        <f t="shared" si="866"/>
        <v>1</v>
      </c>
      <c r="J9230" s="102">
        <f t="shared" si="867"/>
        <v>2.9818201790520133E-4</v>
      </c>
      <c r="K9230" s="102">
        <f t="shared" si="868"/>
        <v>1.7643906384923155E-3</v>
      </c>
      <c r="L9230" s="96">
        <f t="shared" si="869"/>
        <v>5.4290000000000007E-3</v>
      </c>
    </row>
    <row r="9231" spans="1:12" ht="13.95" customHeight="1" x14ac:dyDescent="0.3">
      <c r="A9231" s="94">
        <v>44074</v>
      </c>
      <c r="B9231" s="57" t="s">
        <v>264</v>
      </c>
      <c r="C9231" s="57" t="s">
        <v>117</v>
      </c>
      <c r="D9231" s="19" t="str">
        <f t="shared" si="864"/>
        <v>Cyclicals</v>
      </c>
      <c r="E9231" s="19" t="str">
        <f t="shared" si="865"/>
        <v>Cyclicals ex-WEG &amp; Embraer</v>
      </c>
      <c r="F9231" s="100">
        <v>4.4770000000000001E-3</v>
      </c>
      <c r="G9231" s="101">
        <v>14.269</v>
      </c>
      <c r="H9231" s="98">
        <v>0.15101000000000001</v>
      </c>
      <c r="I9231" s="20">
        <f t="shared" si="866"/>
        <v>1</v>
      </c>
      <c r="J9231" s="102">
        <f t="shared" si="867"/>
        <v>3.1375709580208844E-4</v>
      </c>
      <c r="K9231" s="102">
        <f t="shared" si="868"/>
        <v>2.0777239639897254E-3</v>
      </c>
      <c r="L9231" s="96">
        <f t="shared" si="869"/>
        <v>4.4770000000000001E-3</v>
      </c>
    </row>
    <row r="9232" spans="1:12" ht="13.95" customHeight="1" x14ac:dyDescent="0.3">
      <c r="A9232" s="94">
        <v>44104</v>
      </c>
      <c r="B9232" s="57" t="s">
        <v>264</v>
      </c>
      <c r="C9232" s="57" t="s">
        <v>117</v>
      </c>
      <c r="D9232" s="19" t="str">
        <f t="shared" si="864"/>
        <v>Cyclicals</v>
      </c>
      <c r="E9232" s="19" t="str">
        <f t="shared" si="865"/>
        <v>Cyclicals ex-WEG &amp; Embraer</v>
      </c>
      <c r="F9232" s="100">
        <v>4.7599999999999986E-3</v>
      </c>
      <c r="G9232" s="101">
        <v>14.462</v>
      </c>
      <c r="H9232" s="98">
        <v>0.14696999999999999</v>
      </c>
      <c r="I9232" s="20">
        <f t="shared" si="866"/>
        <v>1</v>
      </c>
      <c r="J9232" s="102">
        <f t="shared" si="867"/>
        <v>3.2913843175217804E-4</v>
      </c>
      <c r="K9232" s="102">
        <f t="shared" si="868"/>
        <v>2.239493990284943E-3</v>
      </c>
      <c r="L9232" s="96">
        <f t="shared" si="869"/>
        <v>4.7599999999999986E-3</v>
      </c>
    </row>
    <row r="9233" spans="1:12" ht="13.95" customHeight="1" x14ac:dyDescent="0.3">
      <c r="A9233" s="94">
        <v>44135</v>
      </c>
      <c r="B9233" s="57" t="s">
        <v>264</v>
      </c>
      <c r="C9233" s="57" t="s">
        <v>117</v>
      </c>
      <c r="D9233" s="19" t="str">
        <f t="shared" si="864"/>
        <v>Cyclicals</v>
      </c>
      <c r="E9233" s="19" t="str">
        <f t="shared" si="865"/>
        <v>Cyclicals ex-WEG &amp; Embraer</v>
      </c>
      <c r="F9233" s="100">
        <v>3.9969999999999997E-3</v>
      </c>
      <c r="G9233" s="101">
        <v>12.686</v>
      </c>
      <c r="H9233" s="98">
        <v>0.14939</v>
      </c>
      <c r="I9233" s="20">
        <f t="shared" si="866"/>
        <v>1</v>
      </c>
      <c r="J9233" s="102">
        <f t="shared" si="867"/>
        <v>3.150717326186347E-4</v>
      </c>
      <c r="K9233" s="102">
        <f t="shared" si="868"/>
        <v>2.1090550412921527E-3</v>
      </c>
      <c r="L9233" s="96">
        <f t="shared" si="869"/>
        <v>3.9969999999999997E-3</v>
      </c>
    </row>
    <row r="9234" spans="1:12" ht="13.95" customHeight="1" x14ac:dyDescent="0.3">
      <c r="A9234" s="94">
        <v>44165</v>
      </c>
      <c r="B9234" s="57" t="s">
        <v>264</v>
      </c>
      <c r="C9234" s="57" t="s">
        <v>117</v>
      </c>
      <c r="D9234" s="19" t="str">
        <f t="shared" si="864"/>
        <v>Cyclicals</v>
      </c>
      <c r="E9234" s="19" t="str">
        <f t="shared" si="865"/>
        <v>Cyclicals ex-WEG &amp; Embraer</v>
      </c>
      <c r="F9234" s="100">
        <v>4.973E-3</v>
      </c>
      <c r="G9234" s="101">
        <v>15.526999999999999</v>
      </c>
      <c r="H9234" s="98">
        <v>0.17233000000000001</v>
      </c>
      <c r="I9234" s="20">
        <f t="shared" si="866"/>
        <v>1</v>
      </c>
      <c r="J9234" s="102">
        <f t="shared" si="867"/>
        <v>3.2028080118503253E-4</v>
      </c>
      <c r="K9234" s="102">
        <f t="shared" si="868"/>
        <v>1.858531893373368E-3</v>
      </c>
      <c r="L9234" s="96">
        <f t="shared" si="869"/>
        <v>4.973E-3</v>
      </c>
    </row>
    <row r="9235" spans="1:12" ht="13.95" customHeight="1" x14ac:dyDescent="0.3">
      <c r="A9235" s="94">
        <v>44196</v>
      </c>
      <c r="B9235" s="57" t="s">
        <v>264</v>
      </c>
      <c r="C9235" s="57" t="s">
        <v>117</v>
      </c>
      <c r="D9235" s="19" t="str">
        <f t="shared" si="864"/>
        <v>Cyclicals</v>
      </c>
      <c r="E9235" s="19" t="str">
        <f t="shared" si="865"/>
        <v>Cyclicals ex-WEG &amp; Embraer</v>
      </c>
      <c r="F9235" s="100">
        <v>4.5820000000000001E-3</v>
      </c>
      <c r="G9235" s="101">
        <v>15.465</v>
      </c>
      <c r="H9235" s="98">
        <v>0.17493</v>
      </c>
      <c r="I9235" s="20">
        <f t="shared" si="866"/>
        <v>1</v>
      </c>
      <c r="J9235" s="102">
        <f t="shared" si="867"/>
        <v>2.9628192693178146E-4</v>
      </c>
      <c r="K9235" s="102">
        <f t="shared" si="868"/>
        <v>1.6937170692950406E-3</v>
      </c>
      <c r="L9235" s="96">
        <f t="shared" si="869"/>
        <v>4.5820000000000001E-3</v>
      </c>
    </row>
    <row r="9236" spans="1:12" ht="13.95" customHeight="1" x14ac:dyDescent="0.3">
      <c r="A9236" s="94">
        <v>44227</v>
      </c>
      <c r="B9236" s="57" t="s">
        <v>264</v>
      </c>
      <c r="C9236" s="57" t="s">
        <v>117</v>
      </c>
      <c r="D9236" s="19" t="str">
        <f t="shared" si="864"/>
        <v>Cyclicals</v>
      </c>
      <c r="E9236" s="19" t="str">
        <f t="shared" si="865"/>
        <v>Cyclicals ex-WEG &amp; Embraer</v>
      </c>
      <c r="F9236" s="100">
        <v>4.7599999999999986E-3</v>
      </c>
      <c r="G9236" s="101">
        <v>15.268000000000001</v>
      </c>
      <c r="H9236" s="98">
        <v>0.21163000000000001</v>
      </c>
      <c r="I9236" s="20">
        <f t="shared" si="866"/>
        <v>1</v>
      </c>
      <c r="J9236" s="102">
        <f t="shared" si="867"/>
        <v>3.1176316478910126E-4</v>
      </c>
      <c r="K9236" s="102">
        <f t="shared" si="868"/>
        <v>1.4731520332141059E-3</v>
      </c>
      <c r="L9236" s="96">
        <f t="shared" si="869"/>
        <v>4.7599999999999986E-3</v>
      </c>
    </row>
    <row r="9237" spans="1:12" ht="13.95" customHeight="1" x14ac:dyDescent="0.3">
      <c r="A9237" s="94">
        <v>44255</v>
      </c>
      <c r="B9237" s="57" t="s">
        <v>264</v>
      </c>
      <c r="C9237" s="57" t="s">
        <v>117</v>
      </c>
      <c r="D9237" s="19" t="str">
        <f t="shared" si="864"/>
        <v>Cyclicals</v>
      </c>
      <c r="E9237" s="19" t="str">
        <f t="shared" si="865"/>
        <v>Cyclicals ex-WEG &amp; Embraer</v>
      </c>
      <c r="F9237" s="100">
        <v>4.4600000000000004E-3</v>
      </c>
      <c r="G9237" s="101">
        <v>13.519</v>
      </c>
      <c r="H9237" s="98">
        <v>0.21206</v>
      </c>
      <c r="I9237" s="20">
        <f t="shared" si="866"/>
        <v>1</v>
      </c>
      <c r="J9237" s="102">
        <f t="shared" si="867"/>
        <v>3.2990605814039504E-4</v>
      </c>
      <c r="K9237" s="102">
        <f t="shared" si="868"/>
        <v>1.5557203533924128E-3</v>
      </c>
      <c r="L9237" s="96">
        <f t="shared" si="869"/>
        <v>4.4600000000000004E-3</v>
      </c>
    </row>
    <row r="9238" spans="1:12" ht="13.95" customHeight="1" x14ac:dyDescent="0.3">
      <c r="A9238" s="94">
        <v>44286</v>
      </c>
      <c r="B9238" s="57" t="s">
        <v>264</v>
      </c>
      <c r="C9238" s="57" t="s">
        <v>117</v>
      </c>
      <c r="D9238" s="19" t="str">
        <f t="shared" si="864"/>
        <v>Cyclicals</v>
      </c>
      <c r="E9238" s="19" t="str">
        <f t="shared" si="865"/>
        <v>Cyclicals ex-WEG &amp; Embraer</v>
      </c>
      <c r="F9238" s="100">
        <v>3.7599999999999999E-3</v>
      </c>
      <c r="G9238" s="101">
        <v>12.077</v>
      </c>
      <c r="H9238" s="98">
        <v>0.20851</v>
      </c>
      <c r="I9238" s="20">
        <f t="shared" si="866"/>
        <v>1</v>
      </c>
      <c r="J9238" s="102">
        <f t="shared" si="867"/>
        <v>3.1133559658855675E-4</v>
      </c>
      <c r="K9238" s="102">
        <f t="shared" si="868"/>
        <v>1.4931446769390281E-3</v>
      </c>
      <c r="L9238" s="96">
        <f t="shared" si="869"/>
        <v>3.7599999999999999E-3</v>
      </c>
    </row>
    <row r="9239" spans="1:12" ht="13.95" customHeight="1" x14ac:dyDescent="0.3">
      <c r="A9239" s="94">
        <v>44316</v>
      </c>
      <c r="B9239" s="57" t="s">
        <v>264</v>
      </c>
      <c r="C9239" s="57" t="s">
        <v>117</v>
      </c>
      <c r="D9239" s="19" t="str">
        <f t="shared" si="864"/>
        <v>Cyclicals</v>
      </c>
      <c r="E9239" s="19" t="str">
        <f t="shared" si="865"/>
        <v>Cyclicals ex-WEG &amp; Embraer</v>
      </c>
      <c r="F9239" s="100">
        <v>4.0799999999999994E-3</v>
      </c>
      <c r="G9239" s="101">
        <v>13.75</v>
      </c>
      <c r="H9239" s="98">
        <v>0.2253</v>
      </c>
      <c r="I9239" s="20">
        <f t="shared" si="866"/>
        <v>1</v>
      </c>
      <c r="J9239" s="102">
        <f t="shared" si="867"/>
        <v>2.9672727272727267E-4</v>
      </c>
      <c r="K9239" s="102">
        <f t="shared" si="868"/>
        <v>1.3170318363394261E-3</v>
      </c>
      <c r="L9239" s="96">
        <f t="shared" si="869"/>
        <v>4.0799999999999994E-3</v>
      </c>
    </row>
    <row r="9240" spans="1:12" ht="13.95" customHeight="1" x14ac:dyDescent="0.3">
      <c r="A9240" s="94">
        <v>44347</v>
      </c>
      <c r="B9240" s="57" t="s">
        <v>264</v>
      </c>
      <c r="C9240" s="57" t="s">
        <v>117</v>
      </c>
      <c r="D9240" s="19" t="str">
        <f t="shared" si="864"/>
        <v>Cyclicals</v>
      </c>
      <c r="E9240" s="19" t="str">
        <f t="shared" si="865"/>
        <v>Cyclicals ex-WEG &amp; Embraer</v>
      </c>
      <c r="F9240" s="100">
        <v>4.3200000000000001E-3</v>
      </c>
      <c r="G9240" s="101">
        <v>17.163</v>
      </c>
      <c r="H9240" s="98">
        <v>0.18626999999999999</v>
      </c>
      <c r="I9240" s="20">
        <f t="shared" si="866"/>
        <v>1</v>
      </c>
      <c r="J9240" s="102">
        <f t="shared" si="867"/>
        <v>2.5170424750917673E-4</v>
      </c>
      <c r="K9240" s="102">
        <f t="shared" si="868"/>
        <v>1.3512870967368699E-3</v>
      </c>
      <c r="L9240" s="96">
        <f t="shared" si="869"/>
        <v>4.3200000000000001E-3</v>
      </c>
    </row>
    <row r="9241" spans="1:12" ht="13.95" customHeight="1" x14ac:dyDescent="0.3">
      <c r="A9241" s="94">
        <v>44377</v>
      </c>
      <c r="B9241" s="57" t="s">
        <v>264</v>
      </c>
      <c r="C9241" s="57" t="s">
        <v>117</v>
      </c>
      <c r="D9241" s="19" t="str">
        <f t="shared" si="864"/>
        <v>Cyclicals</v>
      </c>
      <c r="E9241" s="19" t="str">
        <f t="shared" si="865"/>
        <v>Cyclicals ex-WEG &amp; Embraer</v>
      </c>
      <c r="F9241" s="100">
        <v>4.3E-3</v>
      </c>
      <c r="G9241" s="101">
        <v>15.987</v>
      </c>
      <c r="H9241" s="98">
        <v>0.18687000000000001</v>
      </c>
      <c r="I9241" s="20">
        <f t="shared" si="866"/>
        <v>1</v>
      </c>
      <c r="J9241" s="102">
        <f t="shared" si="867"/>
        <v>2.6896853693626072E-4</v>
      </c>
      <c r="K9241" s="102">
        <f t="shared" si="868"/>
        <v>1.4393350293587022E-3</v>
      </c>
      <c r="L9241" s="96">
        <f t="shared" si="869"/>
        <v>4.3E-3</v>
      </c>
    </row>
    <row r="9242" spans="1:12" ht="13.95" customHeight="1" x14ac:dyDescent="0.3">
      <c r="A9242" s="94">
        <v>44408</v>
      </c>
      <c r="B9242" s="57" t="s">
        <v>264</v>
      </c>
      <c r="C9242" s="57" t="s">
        <v>117</v>
      </c>
      <c r="D9242" s="19" t="str">
        <f t="shared" si="864"/>
        <v>Cyclicals</v>
      </c>
      <c r="E9242" s="19" t="str">
        <f t="shared" si="865"/>
        <v>Cyclicals ex-WEG &amp; Embraer</v>
      </c>
      <c r="F9242" s="100">
        <v>3.8500000000000001E-3</v>
      </c>
      <c r="G9242" s="101">
        <v>13.305999999999999</v>
      </c>
      <c r="H9242" s="98">
        <v>0.19553000000000001</v>
      </c>
      <c r="I9242" s="20">
        <f t="shared" si="866"/>
        <v>1</v>
      </c>
      <c r="J9242" s="102">
        <f t="shared" si="867"/>
        <v>2.8934315346460247E-4</v>
      </c>
      <c r="K9242" s="102">
        <f t="shared" si="868"/>
        <v>1.4797890526497338E-3</v>
      </c>
      <c r="L9242" s="96">
        <f t="shared" si="869"/>
        <v>3.8500000000000001E-3</v>
      </c>
    </row>
    <row r="9243" spans="1:12" ht="13.95" customHeight="1" x14ac:dyDescent="0.3">
      <c r="A9243" s="94">
        <v>44439</v>
      </c>
      <c r="B9243" s="57" t="s">
        <v>264</v>
      </c>
      <c r="C9243" s="57" t="s">
        <v>117</v>
      </c>
      <c r="D9243" s="19" t="str">
        <f t="shared" si="864"/>
        <v>Cyclicals</v>
      </c>
      <c r="E9243" s="19" t="str">
        <f t="shared" si="865"/>
        <v>Cyclicals ex-WEG &amp; Embraer</v>
      </c>
      <c r="F9243" s="100">
        <v>3.5999999999999999E-3</v>
      </c>
      <c r="G9243" s="101">
        <v>14.202</v>
      </c>
      <c r="H9243" s="98">
        <v>0.19786000000000001</v>
      </c>
      <c r="I9243" s="20">
        <f t="shared" si="866"/>
        <v>1</v>
      </c>
      <c r="J9243" s="102">
        <f t="shared" si="867"/>
        <v>2.5348542458808617E-4</v>
      </c>
      <c r="K9243" s="102">
        <f t="shared" si="868"/>
        <v>1.2811352703329939E-3</v>
      </c>
      <c r="L9243" s="96">
        <f t="shared" si="869"/>
        <v>3.5999999999999999E-3</v>
      </c>
    </row>
    <row r="9244" spans="1:12" ht="13.95" customHeight="1" x14ac:dyDescent="0.3">
      <c r="A9244" s="94">
        <v>44469</v>
      </c>
      <c r="B9244" s="57" t="s">
        <v>264</v>
      </c>
      <c r="C9244" s="57" t="s">
        <v>117</v>
      </c>
      <c r="D9244" s="19" t="str">
        <f t="shared" si="864"/>
        <v>Cyclicals</v>
      </c>
      <c r="E9244" s="19" t="str">
        <f t="shared" si="865"/>
        <v>Cyclicals ex-WEG &amp; Embraer</v>
      </c>
      <c r="F9244" s="100">
        <v>3.3300000000000001E-3</v>
      </c>
      <c r="G9244" s="101">
        <v>13.843</v>
      </c>
      <c r="H9244" s="98">
        <v>0.19786000000000001</v>
      </c>
      <c r="I9244" s="20">
        <f t="shared" si="866"/>
        <v>1</v>
      </c>
      <c r="J9244" s="102">
        <f t="shared" si="867"/>
        <v>2.4055479303619159E-4</v>
      </c>
      <c r="K9244" s="102">
        <f t="shared" si="868"/>
        <v>1.2157828415859274E-3</v>
      </c>
      <c r="L9244" s="96">
        <f t="shared" si="869"/>
        <v>3.3300000000000001E-3</v>
      </c>
    </row>
    <row r="9245" spans="1:12" ht="13.95" customHeight="1" x14ac:dyDescent="0.3">
      <c r="A9245" s="94">
        <v>44500</v>
      </c>
      <c r="B9245" s="57" t="s">
        <v>264</v>
      </c>
      <c r="C9245" s="57" t="s">
        <v>117</v>
      </c>
      <c r="D9245" s="19" t="str">
        <f t="shared" si="864"/>
        <v>Cyclicals</v>
      </c>
      <c r="E9245" s="19" t="str">
        <f t="shared" si="865"/>
        <v>Cyclicals ex-WEG &amp; Embraer</v>
      </c>
      <c r="F9245" s="100">
        <v>3.15E-3</v>
      </c>
      <c r="G9245" s="101">
        <v>11.756</v>
      </c>
      <c r="H9245" s="98">
        <v>0.19786000000000001</v>
      </c>
      <c r="I9245" s="20">
        <f t="shared" si="866"/>
        <v>1</v>
      </c>
      <c r="J9245" s="102">
        <f t="shared" si="867"/>
        <v>2.6794828172847909E-4</v>
      </c>
      <c r="K9245" s="102">
        <f t="shared" si="868"/>
        <v>1.3542316877007939E-3</v>
      </c>
      <c r="L9245" s="96">
        <f t="shared" si="869"/>
        <v>3.15E-3</v>
      </c>
    </row>
    <row r="9246" spans="1:12" ht="13.95" customHeight="1" x14ac:dyDescent="0.3">
      <c r="A9246" s="94">
        <v>44530</v>
      </c>
      <c r="B9246" s="57" t="s">
        <v>264</v>
      </c>
      <c r="C9246" s="57" t="s">
        <v>117</v>
      </c>
      <c r="D9246" s="19" t="str">
        <f t="shared" si="864"/>
        <v>Cyclicals</v>
      </c>
      <c r="E9246" s="19" t="str">
        <f t="shared" si="865"/>
        <v>Cyclicals ex-WEG &amp; Embraer</v>
      </c>
      <c r="F9246" s="100">
        <v>3.3600000000000001E-3</v>
      </c>
      <c r="G9246" s="101">
        <v>12.738</v>
      </c>
      <c r="H9246" s="98">
        <v>0.19786000000000001</v>
      </c>
      <c r="I9246" s="20">
        <f t="shared" si="866"/>
        <v>1</v>
      </c>
      <c r="J9246" s="102">
        <f t="shared" si="867"/>
        <v>2.6377767310409799E-4</v>
      </c>
      <c r="K9246" s="102">
        <f t="shared" si="868"/>
        <v>1.3331531037304052E-3</v>
      </c>
      <c r="L9246" s="96">
        <f t="shared" si="869"/>
        <v>3.3600000000000001E-3</v>
      </c>
    </row>
    <row r="9247" spans="1:12" ht="13.95" customHeight="1" x14ac:dyDescent="0.3">
      <c r="A9247" s="94">
        <v>44561</v>
      </c>
      <c r="B9247" s="57" t="s">
        <v>264</v>
      </c>
      <c r="C9247" s="57" t="s">
        <v>117</v>
      </c>
      <c r="D9247" s="19" t="str">
        <f t="shared" si="864"/>
        <v>Cyclicals</v>
      </c>
      <c r="E9247" s="19" t="str">
        <f t="shared" si="865"/>
        <v>Cyclicals ex-WEG &amp; Embraer</v>
      </c>
      <c r="F9247" s="100">
        <v>3.0999999999999999E-3</v>
      </c>
      <c r="G9247" s="101">
        <v>11.086</v>
      </c>
      <c r="H9247" s="98">
        <v>0.26729999999999998</v>
      </c>
      <c r="I9247" s="20">
        <f t="shared" si="866"/>
        <v>1</v>
      </c>
      <c r="J9247" s="102">
        <f t="shared" si="867"/>
        <v>2.7963196824824099E-4</v>
      </c>
      <c r="K9247" s="102">
        <f t="shared" si="868"/>
        <v>1.0461353095706735E-3</v>
      </c>
      <c r="L9247" s="96">
        <f t="shared" si="869"/>
        <v>3.0999999999999999E-3</v>
      </c>
    </row>
    <row r="9248" spans="1:12" ht="13.95" customHeight="1" x14ac:dyDescent="0.3">
      <c r="A9248" s="94">
        <v>44592</v>
      </c>
      <c r="B9248" s="57" t="s">
        <v>264</v>
      </c>
      <c r="C9248" s="57" t="s">
        <v>117</v>
      </c>
      <c r="D9248" s="19" t="str">
        <f t="shared" si="864"/>
        <v>Cyclicals</v>
      </c>
      <c r="E9248" s="19" t="str">
        <f t="shared" si="865"/>
        <v>Cyclicals ex-WEG &amp; Embraer</v>
      </c>
      <c r="F9248" s="100">
        <v>3.1199999999999999E-3</v>
      </c>
      <c r="G9248" s="101">
        <v>13.939</v>
      </c>
      <c r="H9248" s="98">
        <v>0.15362999999999999</v>
      </c>
      <c r="I9248" s="20">
        <f t="shared" si="866"/>
        <v>1</v>
      </c>
      <c r="J9248" s="102">
        <f t="shared" si="867"/>
        <v>2.2383241265514024E-4</v>
      </c>
      <c r="K9248" s="102">
        <f t="shared" si="868"/>
        <v>1.456957707837924E-3</v>
      </c>
      <c r="L9248" s="96">
        <f t="shared" si="869"/>
        <v>3.1199999999999999E-3</v>
      </c>
    </row>
    <row r="9249" spans="1:12" ht="13.95" customHeight="1" x14ac:dyDescent="0.3">
      <c r="A9249" s="94">
        <v>44620</v>
      </c>
      <c r="B9249" s="57" t="s">
        <v>264</v>
      </c>
      <c r="C9249" s="57" t="s">
        <v>117</v>
      </c>
      <c r="D9249" s="19" t="str">
        <f t="shared" si="864"/>
        <v>Cyclicals</v>
      </c>
      <c r="E9249" s="19" t="str">
        <f t="shared" si="865"/>
        <v>Cyclicals ex-WEG &amp; Embraer</v>
      </c>
      <c r="F9249" s="100">
        <v>2.97E-3</v>
      </c>
      <c r="G9249" s="101">
        <v>13.423999999999999</v>
      </c>
      <c r="H9249" s="98">
        <v>0.1237</v>
      </c>
      <c r="I9249" s="20">
        <f t="shared" si="866"/>
        <v>1</v>
      </c>
      <c r="J9249" s="102">
        <f t="shared" si="867"/>
        <v>2.2124553039332538E-4</v>
      </c>
      <c r="K9249" s="102">
        <f t="shared" si="868"/>
        <v>1.7885653225006093E-3</v>
      </c>
      <c r="L9249" s="96">
        <f t="shared" si="869"/>
        <v>2.97E-3</v>
      </c>
    </row>
    <row r="9250" spans="1:12" ht="13.95" customHeight="1" x14ac:dyDescent="0.3">
      <c r="A9250" s="94">
        <v>44651</v>
      </c>
      <c r="B9250" s="57" t="s">
        <v>264</v>
      </c>
      <c r="C9250" s="57" t="s">
        <v>117</v>
      </c>
      <c r="D9250" s="19" t="str">
        <f t="shared" si="864"/>
        <v>Cyclicals</v>
      </c>
      <c r="E9250" s="19" t="str">
        <f t="shared" si="865"/>
        <v>Cyclicals ex-WEG &amp; Embraer</v>
      </c>
      <c r="F9250" s="100">
        <v>2.7899999999999999E-3</v>
      </c>
      <c r="G9250" s="101">
        <v>15.709</v>
      </c>
      <c r="H9250" s="98">
        <v>0.10579</v>
      </c>
      <c r="I9250" s="20">
        <f t="shared" si="866"/>
        <v>1</v>
      </c>
      <c r="J9250" s="102">
        <f t="shared" si="867"/>
        <v>1.7760519447450505E-4</v>
      </c>
      <c r="K9250" s="102">
        <f t="shared" si="868"/>
        <v>1.6788467196758206E-3</v>
      </c>
      <c r="L9250" s="96">
        <f t="shared" si="869"/>
        <v>2.7899999999999999E-3</v>
      </c>
    </row>
    <row r="9251" spans="1:12" ht="13.95" customHeight="1" x14ac:dyDescent="0.3">
      <c r="A9251" s="94">
        <v>44681</v>
      </c>
      <c r="B9251" s="57" t="s">
        <v>264</v>
      </c>
      <c r="C9251" s="57" t="s">
        <v>117</v>
      </c>
      <c r="D9251" s="19" t="str">
        <f t="shared" si="864"/>
        <v>Cyclicals</v>
      </c>
      <c r="E9251" s="19" t="str">
        <f t="shared" si="865"/>
        <v>Cyclicals ex-WEG &amp; Embraer</v>
      </c>
      <c r="F9251" s="100">
        <v>2.3999999999999998E-3</v>
      </c>
      <c r="G9251" s="101">
        <v>11.567</v>
      </c>
      <c r="H9251" s="98">
        <v>0.11527999999999999</v>
      </c>
      <c r="I9251" s="20">
        <f t="shared" si="866"/>
        <v>1</v>
      </c>
      <c r="J9251" s="102">
        <f t="shared" si="867"/>
        <v>2.0748681594190367E-4</v>
      </c>
      <c r="K9251" s="102">
        <f t="shared" si="868"/>
        <v>1.7998509363454517E-3</v>
      </c>
      <c r="L9251" s="96">
        <f t="shared" si="869"/>
        <v>2.3999999999999998E-3</v>
      </c>
    </row>
    <row r="9252" spans="1:12" ht="13.95" customHeight="1" x14ac:dyDescent="0.3">
      <c r="A9252" s="94">
        <v>44712</v>
      </c>
      <c r="B9252" s="57" t="s">
        <v>264</v>
      </c>
      <c r="C9252" s="57" t="s">
        <v>117</v>
      </c>
      <c r="D9252" s="19" t="str">
        <f t="shared" si="864"/>
        <v>Cyclicals</v>
      </c>
      <c r="E9252" s="19" t="str">
        <f t="shared" si="865"/>
        <v>Cyclicals ex-WEG &amp; Embraer</v>
      </c>
      <c r="F9252" s="100">
        <v>2.3800000000000002E-3</v>
      </c>
      <c r="G9252" s="101">
        <v>12.624000000000001</v>
      </c>
      <c r="H9252" s="98">
        <v>0.10456</v>
      </c>
      <c r="I9252" s="20">
        <f t="shared" si="866"/>
        <v>1</v>
      </c>
      <c r="J9252" s="102">
        <f t="shared" si="867"/>
        <v>1.885297845373891E-4</v>
      </c>
      <c r="K9252" s="102">
        <f t="shared" si="868"/>
        <v>1.8030775108778606E-3</v>
      </c>
      <c r="L9252" s="96">
        <f t="shared" si="869"/>
        <v>2.3800000000000002E-3</v>
      </c>
    </row>
    <row r="9253" spans="1:12" ht="13.95" customHeight="1" x14ac:dyDescent="0.3">
      <c r="A9253" s="94">
        <v>44742</v>
      </c>
      <c r="B9253" s="57" t="s">
        <v>264</v>
      </c>
      <c r="C9253" s="57" t="s">
        <v>117</v>
      </c>
      <c r="D9253" s="19" t="str">
        <f t="shared" si="864"/>
        <v>Cyclicals</v>
      </c>
      <c r="E9253" s="19" t="str">
        <f t="shared" si="865"/>
        <v>Cyclicals ex-WEG &amp; Embraer</v>
      </c>
      <c r="F9253" s="100">
        <v>2.15E-3</v>
      </c>
      <c r="G9253" s="101">
        <v>10.996</v>
      </c>
      <c r="H9253" s="98">
        <v>0.10686</v>
      </c>
      <c r="I9253" s="20">
        <f t="shared" si="866"/>
        <v>1</v>
      </c>
      <c r="J9253" s="102">
        <f t="shared" si="867"/>
        <v>1.9552564568934156E-4</v>
      </c>
      <c r="K9253" s="102">
        <f t="shared" si="868"/>
        <v>1.8297365308753656E-3</v>
      </c>
      <c r="L9253" s="96">
        <f t="shared" si="869"/>
        <v>2.15E-3</v>
      </c>
    </row>
    <row r="9254" spans="1:12" ht="13.95" customHeight="1" x14ac:dyDescent="0.3">
      <c r="A9254" s="94">
        <v>44773</v>
      </c>
      <c r="B9254" s="57" t="s">
        <v>264</v>
      </c>
      <c r="C9254" s="57" t="s">
        <v>117</v>
      </c>
      <c r="D9254" s="19" t="str">
        <f t="shared" si="864"/>
        <v>Cyclicals</v>
      </c>
      <c r="E9254" s="19" t="str">
        <f t="shared" si="865"/>
        <v>Cyclicals ex-WEG &amp; Embraer</v>
      </c>
      <c r="F9254" s="100">
        <v>2.0799999999999998E-3</v>
      </c>
      <c r="G9254" s="101">
        <v>12.036</v>
      </c>
      <c r="H9254" s="98">
        <v>0.10975</v>
      </c>
      <c r="I9254" s="20">
        <f t="shared" si="866"/>
        <v>1</v>
      </c>
      <c r="J9254" s="102">
        <f t="shared" si="867"/>
        <v>1.7281488866733132E-4</v>
      </c>
      <c r="K9254" s="102">
        <f t="shared" si="868"/>
        <v>1.5746231313652056E-3</v>
      </c>
      <c r="L9254" s="96">
        <f t="shared" si="869"/>
        <v>2.0799999999999998E-3</v>
      </c>
    </row>
    <row r="9255" spans="1:12" ht="13.95" customHeight="1" x14ac:dyDescent="0.3">
      <c r="A9255" s="94">
        <v>44804</v>
      </c>
      <c r="B9255" s="57" t="s">
        <v>264</v>
      </c>
      <c r="C9255" s="57" t="s">
        <v>117</v>
      </c>
      <c r="D9255" s="19" t="str">
        <f t="shared" si="864"/>
        <v>Cyclicals</v>
      </c>
      <c r="E9255" s="19" t="str">
        <f t="shared" si="865"/>
        <v>Cyclicals ex-WEG &amp; Embraer</v>
      </c>
      <c r="F9255" s="100">
        <v>1.8799999999999999E-3</v>
      </c>
      <c r="G9255" s="101">
        <v>12.664999999999999</v>
      </c>
      <c r="H9255" s="98">
        <v>0.11122</v>
      </c>
      <c r="I9255" s="20">
        <f t="shared" si="866"/>
        <v>1</v>
      </c>
      <c r="J9255" s="102">
        <f t="shared" si="867"/>
        <v>1.4844058428740625E-4</v>
      </c>
      <c r="K9255" s="102">
        <f t="shared" si="868"/>
        <v>1.3346572944381069E-3</v>
      </c>
      <c r="L9255" s="96">
        <f t="shared" si="869"/>
        <v>1.8799999999999999E-3</v>
      </c>
    </row>
    <row r="9256" spans="1:12" ht="13.95" customHeight="1" x14ac:dyDescent="0.3">
      <c r="A9256" s="94">
        <v>44834</v>
      </c>
      <c r="B9256" s="57" t="s">
        <v>264</v>
      </c>
      <c r="C9256" s="57" t="s">
        <v>117</v>
      </c>
      <c r="D9256" s="19" t="str">
        <f t="shared" si="864"/>
        <v>Cyclicals</v>
      </c>
      <c r="E9256" s="19" t="str">
        <f t="shared" si="865"/>
        <v>Cyclicals ex-WEG &amp; Embraer</v>
      </c>
      <c r="F9256" s="100">
        <v>2.0600000000000002E-3</v>
      </c>
      <c r="G9256" s="101">
        <v>18.573</v>
      </c>
      <c r="H9256" s="98">
        <v>0.10093000000000001</v>
      </c>
      <c r="I9256" s="20">
        <f t="shared" si="866"/>
        <v>1</v>
      </c>
      <c r="J9256" s="102">
        <f t="shared" si="867"/>
        <v>1.1091369191837615E-4</v>
      </c>
      <c r="K9256" s="102">
        <f t="shared" si="868"/>
        <v>1.0989169911659183E-3</v>
      </c>
      <c r="L9256" s="96">
        <f t="shared" si="869"/>
        <v>2.0600000000000002E-3</v>
      </c>
    </row>
    <row r="9257" spans="1:12" ht="13.95" customHeight="1" x14ac:dyDescent="0.3">
      <c r="A9257" s="94">
        <v>44865</v>
      </c>
      <c r="B9257" s="57" t="s">
        <v>264</v>
      </c>
      <c r="C9257" s="57" t="s">
        <v>117</v>
      </c>
      <c r="D9257" s="19" t="str">
        <f t="shared" si="864"/>
        <v>Cyclicals</v>
      </c>
      <c r="E9257" s="19" t="str">
        <f t="shared" si="865"/>
        <v>Cyclicals ex-WEG &amp; Embraer</v>
      </c>
      <c r="F9257" s="100">
        <v>2.1900000000000001E-3</v>
      </c>
      <c r="G9257" s="101">
        <v>21.22</v>
      </c>
      <c r="H9257" s="98">
        <v>9.5449999999999993E-2</v>
      </c>
      <c r="I9257" s="20">
        <f t="shared" si="866"/>
        <v>1</v>
      </c>
      <c r="J9257" s="102">
        <f t="shared" si="867"/>
        <v>1.0320452403393026E-4</v>
      </c>
      <c r="K9257" s="102">
        <f t="shared" si="868"/>
        <v>1.0812417394859117E-3</v>
      </c>
      <c r="L9257" s="96">
        <f t="shared" si="869"/>
        <v>2.1900000000000001E-3</v>
      </c>
    </row>
    <row r="9258" spans="1:12" ht="13.95" customHeight="1" x14ac:dyDescent="0.3">
      <c r="A9258" s="94">
        <v>44895</v>
      </c>
      <c r="B9258" s="57" t="s">
        <v>264</v>
      </c>
      <c r="C9258" s="57" t="s">
        <v>117</v>
      </c>
      <c r="D9258" s="19" t="str">
        <f t="shared" si="864"/>
        <v>Cyclicals</v>
      </c>
      <c r="E9258" s="19" t="str">
        <f t="shared" si="865"/>
        <v>Cyclicals ex-WEG &amp; Embraer</v>
      </c>
      <c r="F9258" s="100">
        <v>1.6199999999999999E-3</v>
      </c>
      <c r="G9258" s="101">
        <v>14.355</v>
      </c>
      <c r="H9258" s="98">
        <v>9.7159999999999996E-2</v>
      </c>
      <c r="I9258" s="20">
        <f t="shared" si="866"/>
        <v>1</v>
      </c>
      <c r="J9258" s="102">
        <f t="shared" si="867"/>
        <v>1.1285266457680249E-4</v>
      </c>
      <c r="K9258" s="102">
        <f t="shared" si="868"/>
        <v>1.1615136329436238E-3</v>
      </c>
      <c r="L9258" s="96">
        <f t="shared" si="869"/>
        <v>1.6199999999999999E-3</v>
      </c>
    </row>
    <row r="9259" spans="1:12" ht="13.95" customHeight="1" x14ac:dyDescent="0.3">
      <c r="A9259" s="94">
        <v>44926</v>
      </c>
      <c r="B9259" s="57" t="s">
        <v>264</v>
      </c>
      <c r="C9259" s="57" t="s">
        <v>117</v>
      </c>
      <c r="D9259" s="19" t="str">
        <f t="shared" si="864"/>
        <v>Cyclicals</v>
      </c>
      <c r="E9259" s="19" t="str">
        <f t="shared" si="865"/>
        <v>Cyclicals ex-WEG &amp; Embraer</v>
      </c>
      <c r="F9259" s="100">
        <v>1.5399999999999999E-3</v>
      </c>
      <c r="G9259" s="101">
        <v>12.337</v>
      </c>
      <c r="H9259" s="98">
        <v>0.10023</v>
      </c>
      <c r="I9259" s="20">
        <f t="shared" si="866"/>
        <v>1</v>
      </c>
      <c r="J9259" s="102">
        <f t="shared" si="867"/>
        <v>1.2482775391099943E-4</v>
      </c>
      <c r="K9259" s="102">
        <f t="shared" si="868"/>
        <v>1.2454130890052822E-3</v>
      </c>
      <c r="L9259" s="96">
        <f t="shared" si="869"/>
        <v>1.5399999999999999E-3</v>
      </c>
    </row>
    <row r="9260" spans="1:12" ht="13.95" customHeight="1" x14ac:dyDescent="0.3">
      <c r="A9260" s="94">
        <v>44957</v>
      </c>
      <c r="B9260" s="57" t="s">
        <v>264</v>
      </c>
      <c r="C9260" s="57" t="s">
        <v>117</v>
      </c>
      <c r="D9260" s="19" t="str">
        <f t="shared" si="864"/>
        <v>Cyclicals</v>
      </c>
      <c r="E9260" s="19" t="str">
        <f t="shared" si="865"/>
        <v>Cyclicals ex-WEG &amp; Embraer</v>
      </c>
      <c r="F9260" s="100">
        <v>1.5200000000000001E-3</v>
      </c>
      <c r="G9260" s="101">
        <v>13.265000000000001</v>
      </c>
      <c r="H9260" s="98">
        <v>0.1021</v>
      </c>
      <c r="I9260" s="20">
        <f t="shared" si="866"/>
        <v>1</v>
      </c>
      <c r="J9260" s="102">
        <f t="shared" si="867"/>
        <v>1.1458725970599322E-4</v>
      </c>
      <c r="K9260" s="102">
        <f t="shared" si="868"/>
        <v>1.1223042086777005E-3</v>
      </c>
      <c r="L9260" s="96">
        <f t="shared" si="869"/>
        <v>1.5200000000000001E-3</v>
      </c>
    </row>
    <row r="9261" spans="1:12" ht="13.95" customHeight="1" x14ac:dyDescent="0.3">
      <c r="A9261" s="94">
        <v>44985</v>
      </c>
      <c r="B9261" s="57" t="s">
        <v>264</v>
      </c>
      <c r="C9261" s="57" t="s">
        <v>117</v>
      </c>
      <c r="D9261" s="19" t="str">
        <f t="shared" si="864"/>
        <v>Cyclicals</v>
      </c>
      <c r="E9261" s="19" t="str">
        <f t="shared" si="865"/>
        <v>Cyclicals ex-WEG &amp; Embraer</v>
      </c>
      <c r="F9261" s="100">
        <v>1.1299999999999999E-3</v>
      </c>
      <c r="G9261" s="101">
        <v>8.6859999999999999</v>
      </c>
      <c r="H9261" s="98">
        <v>0.10446999999999999</v>
      </c>
      <c r="I9261" s="20">
        <f t="shared" si="866"/>
        <v>1</v>
      </c>
      <c r="J9261" s="102">
        <f t="shared" si="867"/>
        <v>1.3009440478931614E-4</v>
      </c>
      <c r="K9261" s="102">
        <f t="shared" si="868"/>
        <v>1.2452800305285359E-3</v>
      </c>
      <c r="L9261" s="96">
        <f t="shared" si="869"/>
        <v>1.1299999999999999E-3</v>
      </c>
    </row>
    <row r="9262" spans="1:12" ht="13.95" customHeight="1" x14ac:dyDescent="0.3">
      <c r="A9262" s="94">
        <v>45016</v>
      </c>
      <c r="B9262" s="57" t="s">
        <v>264</v>
      </c>
      <c r="C9262" s="57" t="s">
        <v>117</v>
      </c>
      <c r="D9262" s="19" t="str">
        <f t="shared" si="864"/>
        <v>Cyclicals</v>
      </c>
      <c r="E9262" s="19" t="str">
        <f t="shared" si="865"/>
        <v>Cyclicals ex-WEG &amp; Embraer</v>
      </c>
      <c r="F9262" s="100">
        <v>1.16E-3</v>
      </c>
      <c r="G9262" s="101">
        <v>11.042</v>
      </c>
      <c r="H9262" s="98">
        <v>9.6419999999999992E-2</v>
      </c>
      <c r="I9262" s="20">
        <f t="shared" si="866"/>
        <v>1</v>
      </c>
      <c r="J9262" s="102">
        <f t="shared" si="867"/>
        <v>1.0505343234921211E-4</v>
      </c>
      <c r="K9262" s="102">
        <f t="shared" si="868"/>
        <v>1.0895398501266555E-3</v>
      </c>
      <c r="L9262" s="96">
        <f t="shared" si="869"/>
        <v>1.16E-3</v>
      </c>
    </row>
    <row r="9263" spans="1:12" ht="13.95" customHeight="1" x14ac:dyDescent="0.3">
      <c r="A9263" s="94">
        <v>45046</v>
      </c>
      <c r="B9263" s="57" t="s">
        <v>264</v>
      </c>
      <c r="C9263" s="57" t="s">
        <v>117</v>
      </c>
      <c r="D9263" s="19" t="str">
        <f t="shared" si="864"/>
        <v>Cyclicals</v>
      </c>
      <c r="E9263" s="19" t="str">
        <f t="shared" si="865"/>
        <v>Cyclicals ex-WEG &amp; Embraer</v>
      </c>
      <c r="F9263" s="100">
        <v>1.31E-3</v>
      </c>
      <c r="G9263" s="101">
        <v>11.510999999999999</v>
      </c>
      <c r="H9263" s="98">
        <v>8.9329999999999993E-2</v>
      </c>
      <c r="I9263" s="20">
        <f t="shared" si="866"/>
        <v>1</v>
      </c>
      <c r="J9263" s="102">
        <f t="shared" si="867"/>
        <v>1.138041872991052E-4</v>
      </c>
      <c r="K9263" s="102">
        <f t="shared" si="868"/>
        <v>1.2739750061469294E-3</v>
      </c>
      <c r="L9263" s="96">
        <f t="shared" si="869"/>
        <v>1.31E-3</v>
      </c>
    </row>
    <row r="9264" spans="1:12" ht="13.95" customHeight="1" x14ac:dyDescent="0.3">
      <c r="A9264" s="94">
        <v>45077</v>
      </c>
      <c r="B9264" s="57" t="s">
        <v>264</v>
      </c>
      <c r="C9264" s="57" t="s">
        <v>117</v>
      </c>
      <c r="D9264" s="19" t="str">
        <f t="shared" si="864"/>
        <v>Cyclicals</v>
      </c>
      <c r="E9264" s="19" t="str">
        <f t="shared" si="865"/>
        <v>Cyclicals ex-WEG &amp; Embraer</v>
      </c>
      <c r="F9264" s="100">
        <v>2.1900000000000001E-3</v>
      </c>
      <c r="G9264" s="101">
        <v>16.684999999999999</v>
      </c>
      <c r="H9264" s="98">
        <v>0.10181</v>
      </c>
      <c r="I9264" s="20">
        <f t="shared" si="866"/>
        <v>1</v>
      </c>
      <c r="J9264" s="102">
        <f t="shared" si="867"/>
        <v>1.312556188192988E-4</v>
      </c>
      <c r="K9264" s="102">
        <f t="shared" si="868"/>
        <v>1.2892212829712091E-3</v>
      </c>
      <c r="L9264" s="96">
        <f t="shared" si="869"/>
        <v>2.1900000000000001E-3</v>
      </c>
    </row>
    <row r="9265" spans="1:12" ht="13.95" customHeight="1" x14ac:dyDescent="0.3">
      <c r="A9265" s="94">
        <v>45107</v>
      </c>
      <c r="B9265" s="57" t="s">
        <v>264</v>
      </c>
      <c r="C9265" s="57" t="s">
        <v>117</v>
      </c>
      <c r="D9265" s="19" t="str">
        <f t="shared" si="864"/>
        <v>Cyclicals</v>
      </c>
      <c r="E9265" s="19" t="str">
        <f t="shared" si="865"/>
        <v>Cyclicals ex-WEG &amp; Embraer</v>
      </c>
      <c r="F9265" s="100">
        <v>2.8600000000000001E-3</v>
      </c>
      <c r="G9265" s="101">
        <v>18.385999999999999</v>
      </c>
      <c r="H9265" s="98">
        <v>0.11107</v>
      </c>
      <c r="I9265" s="20">
        <f t="shared" si="866"/>
        <v>1</v>
      </c>
      <c r="J9265" s="102">
        <f t="shared" si="867"/>
        <v>1.5555313825736975E-4</v>
      </c>
      <c r="K9265" s="102">
        <f t="shared" si="868"/>
        <v>1.4004964279946857E-3</v>
      </c>
      <c r="L9265" s="96">
        <f t="shared" si="869"/>
        <v>2.8600000000000001E-3</v>
      </c>
    </row>
    <row r="9266" spans="1:12" ht="13.95" customHeight="1" x14ac:dyDescent="0.3">
      <c r="A9266" s="94">
        <v>45138</v>
      </c>
      <c r="B9266" s="57" t="s">
        <v>264</v>
      </c>
      <c r="C9266" s="57" t="s">
        <v>117</v>
      </c>
      <c r="D9266" s="19" t="str">
        <f t="shared" si="864"/>
        <v>Cyclicals</v>
      </c>
      <c r="E9266" s="19" t="str">
        <f t="shared" si="865"/>
        <v>Cyclicals ex-WEG &amp; Embraer</v>
      </c>
      <c r="F9266" s="100">
        <v>3.0899999999999999E-3</v>
      </c>
      <c r="G9266" s="101">
        <v>17.844000000000001</v>
      </c>
      <c r="H9266" s="98">
        <v>0.13145000000000001</v>
      </c>
      <c r="I9266" s="20">
        <f t="shared" si="866"/>
        <v>1</v>
      </c>
      <c r="J9266" s="102">
        <f t="shared" si="867"/>
        <v>1.7316745124411565E-4</v>
      </c>
      <c r="K9266" s="102">
        <f t="shared" si="868"/>
        <v>1.3173636458281904E-3</v>
      </c>
      <c r="L9266" s="96">
        <f t="shared" si="869"/>
        <v>3.0899999999999999E-3</v>
      </c>
    </row>
    <row r="9267" spans="1:12" ht="13.95" customHeight="1" x14ac:dyDescent="0.3">
      <c r="A9267" s="94">
        <v>45169</v>
      </c>
      <c r="B9267" s="57" t="s">
        <v>264</v>
      </c>
      <c r="C9267" s="57" t="s">
        <v>117</v>
      </c>
      <c r="D9267" s="19" t="str">
        <f t="shared" si="864"/>
        <v>Cyclicals</v>
      </c>
      <c r="E9267" s="19" t="str">
        <f t="shared" si="865"/>
        <v>Cyclicals ex-WEG &amp; Embraer</v>
      </c>
      <c r="F9267" s="100">
        <v>3.0200000000000001E-3</v>
      </c>
      <c r="G9267" s="101">
        <v>13.385999999999999</v>
      </c>
      <c r="H9267" s="98">
        <v>0.15062</v>
      </c>
      <c r="I9267" s="20">
        <f t="shared" si="866"/>
        <v>1</v>
      </c>
      <c r="J9267" s="102">
        <f t="shared" si="867"/>
        <v>2.256088450620051E-4</v>
      </c>
      <c r="K9267" s="102">
        <f t="shared" si="868"/>
        <v>1.4978677802549799E-3</v>
      </c>
      <c r="L9267" s="96">
        <f t="shared" si="869"/>
        <v>3.0200000000000001E-3</v>
      </c>
    </row>
    <row r="9268" spans="1:12" ht="13.95" customHeight="1" x14ac:dyDescent="0.3">
      <c r="A9268" s="94">
        <v>45199</v>
      </c>
      <c r="B9268" s="57" t="s">
        <v>264</v>
      </c>
      <c r="C9268" s="57" t="s">
        <v>117</v>
      </c>
      <c r="D9268" s="19" t="str">
        <f t="shared" si="864"/>
        <v>Cyclicals</v>
      </c>
      <c r="E9268" s="19" t="str">
        <f t="shared" si="865"/>
        <v>Cyclicals ex-WEG &amp; Embraer</v>
      </c>
      <c r="F9268" s="100">
        <v>2.82E-3</v>
      </c>
      <c r="G9268" s="101">
        <v>12.057</v>
      </c>
      <c r="H9268" s="98">
        <v>0.15584000000000001</v>
      </c>
      <c r="I9268" s="20">
        <f t="shared" si="866"/>
        <v>1</v>
      </c>
      <c r="J9268" s="102">
        <f t="shared" si="867"/>
        <v>2.338890271211744E-4</v>
      </c>
      <c r="K9268" s="102">
        <f t="shared" si="868"/>
        <v>1.5008279461060986E-3</v>
      </c>
      <c r="L9268" s="96">
        <f t="shared" si="869"/>
        <v>2.82E-3</v>
      </c>
    </row>
    <row r="9269" spans="1:12" ht="13.95" customHeight="1" x14ac:dyDescent="0.3">
      <c r="A9269" s="94">
        <v>45230</v>
      </c>
      <c r="B9269" s="57" t="s">
        <v>264</v>
      </c>
      <c r="C9269" s="57" t="s">
        <v>117</v>
      </c>
      <c r="D9269" s="19" t="str">
        <f t="shared" si="864"/>
        <v>Cyclicals</v>
      </c>
      <c r="E9269" s="19" t="str">
        <f t="shared" si="865"/>
        <v>Cyclicals ex-WEG &amp; Embraer</v>
      </c>
      <c r="F9269" s="100">
        <v>2.5999999999999999E-3</v>
      </c>
      <c r="G9269" s="101">
        <v>10.319000000000001</v>
      </c>
      <c r="H9269" s="98">
        <v>0.16541</v>
      </c>
      <c r="I9269" s="20">
        <f t="shared" si="866"/>
        <v>1</v>
      </c>
      <c r="J9269" s="102">
        <f t="shared" si="867"/>
        <v>2.5196239945731174E-4</v>
      </c>
      <c r="K9269" s="102">
        <f t="shared" si="868"/>
        <v>1.5232597754507692E-3</v>
      </c>
      <c r="L9269" s="96">
        <f t="shared" si="869"/>
        <v>2.5999999999999999E-3</v>
      </c>
    </row>
    <row r="9270" spans="1:12" ht="13.95" customHeight="1" x14ac:dyDescent="0.3">
      <c r="A9270" s="94">
        <v>45260</v>
      </c>
      <c r="B9270" s="57" t="s">
        <v>264</v>
      </c>
      <c r="C9270" s="57" t="s">
        <v>117</v>
      </c>
      <c r="D9270" s="19" t="str">
        <f t="shared" si="864"/>
        <v>Cyclicals</v>
      </c>
      <c r="E9270" s="19" t="str">
        <f t="shared" si="865"/>
        <v>Cyclicals ex-WEG &amp; Embraer</v>
      </c>
      <c r="F9270" s="100">
        <v>2.64E-3</v>
      </c>
      <c r="G9270" s="101">
        <v>10.624000000000001</v>
      </c>
      <c r="H9270" s="98">
        <v>0.18139</v>
      </c>
      <c r="I9270" s="20">
        <f t="shared" si="866"/>
        <v>1</v>
      </c>
      <c r="J9270" s="102">
        <f t="shared" si="867"/>
        <v>2.4849397590361445E-4</v>
      </c>
      <c r="K9270" s="102">
        <f t="shared" si="868"/>
        <v>1.3699430834313603E-3</v>
      </c>
      <c r="L9270" s="96">
        <f t="shared" si="869"/>
        <v>2.64E-3</v>
      </c>
    </row>
    <row r="9271" spans="1:12" ht="13.95" customHeight="1" x14ac:dyDescent="0.3">
      <c r="A9271" s="94">
        <v>45291</v>
      </c>
      <c r="B9271" s="57" t="s">
        <v>264</v>
      </c>
      <c r="C9271" s="57" t="s">
        <v>117</v>
      </c>
      <c r="D9271" s="19" t="str">
        <f t="shared" si="864"/>
        <v>Cyclicals</v>
      </c>
      <c r="E9271" s="19" t="str">
        <f t="shared" si="865"/>
        <v>Cyclicals ex-WEG &amp; Embraer</v>
      </c>
      <c r="F9271" s="100">
        <v>2.8400000000000001E-3</v>
      </c>
      <c r="G9271" s="101">
        <v>11.503</v>
      </c>
      <c r="H9271" s="98">
        <v>0.187</v>
      </c>
      <c r="I9271" s="20">
        <f t="shared" si="866"/>
        <v>1</v>
      </c>
      <c r="J9271" s="102">
        <f t="shared" si="867"/>
        <v>2.4689211510040861E-4</v>
      </c>
      <c r="K9271" s="102">
        <f t="shared" si="868"/>
        <v>1.3202786903765166E-3</v>
      </c>
      <c r="L9271" s="96">
        <f t="shared" si="869"/>
        <v>2.8400000000000001E-3</v>
      </c>
    </row>
    <row r="9272" spans="1:12" ht="13.95" customHeight="1" x14ac:dyDescent="0.3">
      <c r="A9272" s="94">
        <v>45322</v>
      </c>
      <c r="B9272" s="57" t="s">
        <v>264</v>
      </c>
      <c r="C9272" s="57" t="s">
        <v>117</v>
      </c>
      <c r="D9272" s="19" t="str">
        <f t="shared" si="864"/>
        <v>Cyclicals</v>
      </c>
      <c r="E9272" s="19" t="str">
        <f t="shared" si="865"/>
        <v>Cyclicals ex-WEG &amp; Embraer</v>
      </c>
      <c r="F9272" s="100">
        <v>2.5699999999999998E-3</v>
      </c>
      <c r="G9272" s="101">
        <v>9.8010000000000002</v>
      </c>
      <c r="H9272" s="98">
        <v>0.17519000000000001</v>
      </c>
      <c r="I9272" s="20">
        <f t="shared" si="866"/>
        <v>1</v>
      </c>
      <c r="J9272" s="102">
        <f t="shared" si="867"/>
        <v>2.6221814100601978E-4</v>
      </c>
      <c r="K9272" s="102">
        <f t="shared" si="868"/>
        <v>1.4967643187740155E-3</v>
      </c>
      <c r="L9272" s="96">
        <f t="shared" si="869"/>
        <v>2.5699999999999998E-3</v>
      </c>
    </row>
    <row r="9273" spans="1:12" ht="13.95" customHeight="1" x14ac:dyDescent="0.3">
      <c r="A9273" s="94">
        <v>45351</v>
      </c>
      <c r="B9273" s="57" t="s">
        <v>264</v>
      </c>
      <c r="C9273" s="57" t="s">
        <v>117</v>
      </c>
      <c r="D9273" s="19" t="str">
        <f t="shared" si="864"/>
        <v>Cyclicals</v>
      </c>
      <c r="E9273" s="19" t="str">
        <f t="shared" si="865"/>
        <v>Cyclicals ex-WEG &amp; Embraer</v>
      </c>
      <c r="F9273" s="100">
        <v>2.6900000000000001E-3</v>
      </c>
      <c r="G9273" s="101">
        <v>10.138999999999999</v>
      </c>
      <c r="H9273" s="98">
        <v>0.17799999999999999</v>
      </c>
      <c r="I9273" s="20">
        <f t="shared" si="866"/>
        <v>1</v>
      </c>
      <c r="J9273" s="102">
        <f t="shared" si="867"/>
        <v>2.6531216096261961E-4</v>
      </c>
      <c r="K9273" s="102">
        <f t="shared" si="868"/>
        <v>1.4905177582169643E-3</v>
      </c>
      <c r="L9273" s="96">
        <f t="shared" si="869"/>
        <v>2.6900000000000001E-3</v>
      </c>
    </row>
    <row r="9274" spans="1:12" ht="13.95" customHeight="1" x14ac:dyDescent="0.3">
      <c r="A9274" s="94">
        <v>45382</v>
      </c>
      <c r="B9274" s="57" t="s">
        <v>264</v>
      </c>
      <c r="C9274" s="57" t="s">
        <v>117</v>
      </c>
      <c r="D9274" s="19" t="str">
        <f t="shared" si="864"/>
        <v>Cyclicals</v>
      </c>
      <c r="E9274" s="19" t="str">
        <f t="shared" si="865"/>
        <v>Cyclicals ex-WEG &amp; Embraer</v>
      </c>
      <c r="F9274" s="100">
        <v>2.4199999999999998E-3</v>
      </c>
      <c r="G9274" s="101">
        <v>9.2379999999999995</v>
      </c>
      <c r="H9274" s="98">
        <v>0.16406999999999999</v>
      </c>
      <c r="I9274" s="20">
        <f t="shared" si="866"/>
        <v>1</v>
      </c>
      <c r="J9274" s="102">
        <f t="shared" si="867"/>
        <v>2.6196146352024249E-4</v>
      </c>
      <c r="K9274" s="102">
        <f t="shared" si="868"/>
        <v>1.5966445024699367E-3</v>
      </c>
      <c r="L9274" s="96">
        <f t="shared" si="869"/>
        <v>2.4199999999999998E-3</v>
      </c>
    </row>
    <row r="9275" spans="1:12" ht="13.95" customHeight="1" x14ac:dyDescent="0.3">
      <c r="A9275" s="94">
        <v>45412</v>
      </c>
      <c r="B9275" s="57" t="s">
        <v>264</v>
      </c>
      <c r="C9275" s="57" t="s">
        <v>117</v>
      </c>
      <c r="D9275" s="19" t="str">
        <f t="shared" si="864"/>
        <v>Cyclicals</v>
      </c>
      <c r="E9275" s="19" t="str">
        <f t="shared" si="865"/>
        <v>Cyclicals ex-WEG &amp; Embraer</v>
      </c>
      <c r="F9275" s="100">
        <v>2.0100000000000001E-3</v>
      </c>
      <c r="G9275" s="101">
        <v>7.2969999999999997</v>
      </c>
      <c r="H9275" s="98">
        <v>0.16386999999999999</v>
      </c>
      <c r="I9275" s="20">
        <f t="shared" si="866"/>
        <v>1</v>
      </c>
      <c r="J9275" s="102">
        <f t="shared" si="867"/>
        <v>2.7545566671234757E-4</v>
      </c>
      <c r="K9275" s="102">
        <f t="shared" si="868"/>
        <v>1.6809401764346591E-3</v>
      </c>
      <c r="L9275" s="96">
        <f t="shared" si="869"/>
        <v>2.0100000000000001E-3</v>
      </c>
    </row>
    <row r="9276" spans="1:12" ht="13.95" customHeight="1" x14ac:dyDescent="0.3">
      <c r="A9276" s="94">
        <v>45443</v>
      </c>
      <c r="B9276" s="57" t="s">
        <v>264</v>
      </c>
      <c r="C9276" s="57" t="s">
        <v>117</v>
      </c>
      <c r="D9276" s="19" t="str">
        <f t="shared" si="864"/>
        <v>Cyclicals</v>
      </c>
      <c r="E9276" s="19" t="str">
        <f t="shared" si="865"/>
        <v>Cyclicals ex-WEG &amp; Embraer</v>
      </c>
      <c r="F9276" s="100">
        <v>1.73E-3</v>
      </c>
      <c r="G9276" s="101">
        <v>6.64</v>
      </c>
      <c r="H9276" s="98">
        <v>0.15717999999999999</v>
      </c>
      <c r="I9276" s="20">
        <f t="shared" si="866"/>
        <v>1</v>
      </c>
      <c r="J9276" s="102">
        <f t="shared" si="867"/>
        <v>2.6054216867469883E-4</v>
      </c>
      <c r="K9276" s="102">
        <f t="shared" si="868"/>
        <v>1.6576038215720757E-3</v>
      </c>
      <c r="L9276" s="96">
        <f t="shared" si="869"/>
        <v>1.73E-3</v>
      </c>
    </row>
    <row r="9277" spans="1:12" ht="13.95" customHeight="1" x14ac:dyDescent="0.3">
      <c r="A9277" s="94">
        <v>45473</v>
      </c>
      <c r="B9277" s="57" t="s">
        <v>264</v>
      </c>
      <c r="C9277" s="57" t="s">
        <v>117</v>
      </c>
      <c r="D9277" s="19" t="str">
        <f t="shared" si="864"/>
        <v>Cyclicals</v>
      </c>
      <c r="E9277" s="19" t="str">
        <f t="shared" si="865"/>
        <v>Cyclicals ex-WEG &amp; Embraer</v>
      </c>
      <c r="F9277" s="100">
        <v>1.48E-3</v>
      </c>
      <c r="G9277" s="101">
        <v>5.9509999999999996</v>
      </c>
      <c r="H9277" s="98">
        <v>0.15062</v>
      </c>
      <c r="I9277" s="20">
        <f t="shared" si="866"/>
        <v>1</v>
      </c>
      <c r="J9277" s="102">
        <f t="shared" si="867"/>
        <v>2.4869769786590491E-4</v>
      </c>
      <c r="K9277" s="102">
        <f t="shared" si="868"/>
        <v>1.6511598583581523E-3</v>
      </c>
      <c r="L9277" s="96">
        <f t="shared" si="869"/>
        <v>1.48E-3</v>
      </c>
    </row>
    <row r="9278" spans="1:12" ht="13.95" customHeight="1" x14ac:dyDescent="0.3">
      <c r="A9278" s="94">
        <v>45504</v>
      </c>
      <c r="B9278" s="57" t="s">
        <v>264</v>
      </c>
      <c r="C9278" s="57" t="s">
        <v>117</v>
      </c>
      <c r="D9278" s="19" t="str">
        <f t="shared" si="864"/>
        <v>Cyclicals</v>
      </c>
      <c r="E9278" s="19" t="str">
        <f t="shared" si="865"/>
        <v>Cyclicals ex-WEG &amp; Embraer</v>
      </c>
      <c r="F9278" s="100">
        <v>1.5E-3</v>
      </c>
      <c r="G9278" s="101">
        <v>6.2359999999999998</v>
      </c>
      <c r="H9278" s="98">
        <v>0.14771999999999999</v>
      </c>
      <c r="I9278" s="20">
        <f t="shared" si="866"/>
        <v>1</v>
      </c>
      <c r="J9278" s="102">
        <f t="shared" si="867"/>
        <v>2.4053880692751766E-4</v>
      </c>
      <c r="K9278" s="102">
        <f t="shared" si="868"/>
        <v>1.6283428576192641E-3</v>
      </c>
      <c r="L9278" s="96">
        <f t="shared" si="869"/>
        <v>1.5E-3</v>
      </c>
    </row>
    <row r="9279" spans="1:12" ht="13.95" customHeight="1" x14ac:dyDescent="0.3">
      <c r="A9279" s="94">
        <v>45535</v>
      </c>
      <c r="B9279" s="57" t="s">
        <v>264</v>
      </c>
      <c r="C9279" s="57" t="s">
        <v>117</v>
      </c>
      <c r="D9279" s="19" t="str">
        <f t="shared" si="864"/>
        <v>Cyclicals</v>
      </c>
      <c r="E9279" s="19" t="str">
        <f t="shared" si="865"/>
        <v>Cyclicals ex-WEG &amp; Embraer</v>
      </c>
      <c r="F9279" s="100">
        <v>1.2700000000000001E-3</v>
      </c>
      <c r="G9279" s="101">
        <v>5.38</v>
      </c>
      <c r="H9279" s="98">
        <v>0.16145000000000001</v>
      </c>
      <c r="I9279" s="20">
        <f t="shared" si="866"/>
        <v>1</v>
      </c>
      <c r="J9279" s="102">
        <f t="shared" si="867"/>
        <v>2.3605947955390337E-4</v>
      </c>
      <c r="K9279" s="102">
        <f t="shared" si="868"/>
        <v>1.4621212731737588E-3</v>
      </c>
      <c r="L9279" s="96">
        <f t="shared" si="869"/>
        <v>1.2700000000000001E-3</v>
      </c>
    </row>
    <row r="9280" spans="1:12" ht="13.95" customHeight="1" x14ac:dyDescent="0.3">
      <c r="A9280" s="94">
        <v>45565</v>
      </c>
      <c r="B9280" s="57" t="s">
        <v>264</v>
      </c>
      <c r="C9280" s="57" t="s">
        <v>117</v>
      </c>
      <c r="D9280" s="19" t="str">
        <f t="shared" si="864"/>
        <v>Cyclicals</v>
      </c>
      <c r="E9280" s="19" t="str">
        <f t="shared" si="865"/>
        <v>Cyclicals ex-WEG &amp; Embraer</v>
      </c>
      <c r="F9280" s="100">
        <v>1.2199999999999999E-3</v>
      </c>
      <c r="G9280" s="101">
        <v>5.15</v>
      </c>
      <c r="H9280" s="98">
        <v>0.16166</v>
      </c>
      <c r="I9280" s="20">
        <f t="shared" si="866"/>
        <v>1</v>
      </c>
      <c r="J9280" s="102">
        <f t="shared" si="867"/>
        <v>2.3689320388349511E-4</v>
      </c>
      <c r="K9280" s="102">
        <f t="shared" si="868"/>
        <v>1.4653792149170797E-3</v>
      </c>
      <c r="L9280" s="96">
        <f t="shared" si="869"/>
        <v>1.2199999999999999E-3</v>
      </c>
    </row>
    <row r="9281" spans="1:12" ht="13.95" customHeight="1" x14ac:dyDescent="0.3">
      <c r="A9281" s="94">
        <v>45596</v>
      </c>
      <c r="B9281" s="57" t="s">
        <v>264</v>
      </c>
      <c r="C9281" s="57" t="s">
        <v>117</v>
      </c>
      <c r="D9281" s="19" t="str">
        <f t="shared" si="864"/>
        <v>Cyclicals</v>
      </c>
      <c r="E9281" s="19" t="str">
        <f t="shared" si="865"/>
        <v>Cyclicals ex-WEG &amp; Embraer</v>
      </c>
      <c r="F9281" s="100">
        <v>1.4300000000000001E-3</v>
      </c>
      <c r="G9281" s="101">
        <v>5.8040000000000003</v>
      </c>
      <c r="H9281" s="98">
        <v>0.16438</v>
      </c>
      <c r="I9281" s="20">
        <f t="shared" si="866"/>
        <v>1</v>
      </c>
      <c r="J9281" s="102">
        <f t="shared" si="867"/>
        <v>2.4638180565127497E-4</v>
      </c>
      <c r="K9281" s="102">
        <f t="shared" si="868"/>
        <v>1.4988551262396579E-3</v>
      </c>
      <c r="L9281" s="96">
        <f t="shared" si="869"/>
        <v>1.4300000000000001E-3</v>
      </c>
    </row>
    <row r="9282" spans="1:12" ht="13.95" customHeight="1" x14ac:dyDescent="0.3">
      <c r="A9282" s="94">
        <v>45626</v>
      </c>
      <c r="B9282" s="57" t="s">
        <v>264</v>
      </c>
      <c r="C9282" s="57" t="s">
        <v>117</v>
      </c>
      <c r="D9282" s="19" t="str">
        <f t="shared" si="864"/>
        <v>Cyclicals</v>
      </c>
      <c r="E9282" s="19" t="str">
        <f t="shared" si="865"/>
        <v>Cyclicals ex-WEG &amp; Embraer</v>
      </c>
      <c r="F9282" s="100">
        <v>1.2999999999999999E-3</v>
      </c>
      <c r="G9282" s="101">
        <v>5.1139999999999999</v>
      </c>
      <c r="H9282" s="98">
        <v>0.15745999999999999</v>
      </c>
      <c r="I9282" s="20">
        <f t="shared" si="866"/>
        <v>1</v>
      </c>
      <c r="J9282" s="102">
        <f t="shared" si="867"/>
        <v>2.5420414548298786E-4</v>
      </c>
      <c r="K9282" s="102">
        <f t="shared" si="868"/>
        <v>1.6144045820080521E-3</v>
      </c>
      <c r="L9282" s="96">
        <f t="shared" si="869"/>
        <v>1.2999999999999999E-3</v>
      </c>
    </row>
    <row r="9283" spans="1:12" ht="13.95" customHeight="1" x14ac:dyDescent="0.3">
      <c r="A9283" s="94">
        <v>45657</v>
      </c>
      <c r="B9283" s="57" t="s">
        <v>264</v>
      </c>
      <c r="C9283" s="57" t="s">
        <v>117</v>
      </c>
      <c r="D9283" s="19" t="str">
        <f t="shared" si="864"/>
        <v>Cyclicals</v>
      </c>
      <c r="E9283" s="19" t="str">
        <f t="shared" si="865"/>
        <v>Cyclicals ex-WEG &amp; Embraer</v>
      </c>
      <c r="F9283" s="100">
        <v>1.2700000000000001E-3</v>
      </c>
      <c r="G9283" s="101">
        <v>5.3319999999999999</v>
      </c>
      <c r="H9283" s="98">
        <v>0.14202999999999999</v>
      </c>
      <c r="I9283" s="20">
        <f t="shared" si="866"/>
        <v>1</v>
      </c>
      <c r="J9283" s="102">
        <f t="shared" si="867"/>
        <v>2.3818454613653414E-4</v>
      </c>
      <c r="K9283" s="102">
        <f t="shared" si="868"/>
        <v>1.6770016625820895E-3</v>
      </c>
      <c r="L9283" s="96">
        <f t="shared" si="869"/>
        <v>1.2700000000000001E-3</v>
      </c>
    </row>
    <row r="9284" spans="1:12" ht="13.95" customHeight="1" x14ac:dyDescent="0.3">
      <c r="A9284" s="94">
        <v>45688</v>
      </c>
      <c r="B9284" s="57" t="s">
        <v>264</v>
      </c>
      <c r="C9284" s="57" t="s">
        <v>117</v>
      </c>
      <c r="D9284" s="19" t="str">
        <f t="shared" si="864"/>
        <v>Cyclicals</v>
      </c>
      <c r="E9284" s="19" t="str">
        <f t="shared" si="865"/>
        <v>Cyclicals ex-WEG &amp; Embraer</v>
      </c>
      <c r="F9284" s="100">
        <v>1.4E-3</v>
      </c>
      <c r="G9284" s="101">
        <v>6.335</v>
      </c>
      <c r="H9284" s="98">
        <v>0.12376</v>
      </c>
      <c r="I9284" s="20">
        <f t="shared" si="866"/>
        <v>1</v>
      </c>
      <c r="J9284" s="102">
        <f t="shared" si="867"/>
        <v>2.2099447513812155E-4</v>
      </c>
      <c r="K9284" s="102">
        <f t="shared" si="868"/>
        <v>1.7856696439731866E-3</v>
      </c>
      <c r="L9284" s="96">
        <f t="shared" si="869"/>
        <v>1.4E-3</v>
      </c>
    </row>
    <row r="9285" spans="1:12" ht="13.95" customHeight="1" x14ac:dyDescent="0.3">
      <c r="A9285" s="94">
        <v>45716</v>
      </c>
      <c r="B9285" s="57" t="s">
        <v>264</v>
      </c>
      <c r="C9285" s="57" t="s">
        <v>117</v>
      </c>
      <c r="D9285" s="19" t="str">
        <f t="shared" ref="D9285:D9348" si="870">VLOOKUP(C9285,GicsMap,2,FALSE)</f>
        <v>Cyclicals</v>
      </c>
      <c r="E9285" s="19" t="str">
        <f t="shared" ref="E9285:E9348" si="871">IF(D9285="Cyclicals",IF(COUNTIF(GlobalList,B9285)&gt;0,"WEG &amp; Embraer","Cyclicals ex-WEG &amp; Embraer"),D9285)</f>
        <v>Cyclicals ex-WEG &amp; Embraer</v>
      </c>
      <c r="F9285" s="100">
        <v>1.4400000000000001E-3</v>
      </c>
      <c r="G9285" s="101">
        <v>6.4160000000000004</v>
      </c>
      <c r="H9285" s="98">
        <v>0.12684000000000001</v>
      </c>
      <c r="I9285" s="20">
        <f t="shared" ref="I9285:I9348" si="872">IF(AND(ISNUMBER(G9285),ISNUMBER(H9285),G9285&gt;=PEmin,G9285&lt;=PEmax,H9285&gt;=ROEmin,H9285&lt;=ROEmax),1,0)</f>
        <v>1</v>
      </c>
      <c r="J9285" s="102">
        <f t="shared" ref="J9285:J9348" si="873">IF(I9285=1,F9285/G9285,0)</f>
        <v>2.2443890274314216E-4</v>
      </c>
      <c r="K9285" s="102">
        <f t="shared" ref="K9285:K9348" si="874">IF(I9285=1,J9285/H9285,0)</f>
        <v>1.7694647015384906E-3</v>
      </c>
      <c r="L9285" s="96">
        <f t="shared" ref="L9285:L9304" si="875">I9285*F9285</f>
        <v>1.4400000000000001E-3</v>
      </c>
    </row>
    <row r="9286" spans="1:12" ht="13.95" customHeight="1" x14ac:dyDescent="0.3">
      <c r="A9286" s="94">
        <v>45747</v>
      </c>
      <c r="B9286" s="57" t="s">
        <v>264</v>
      </c>
      <c r="C9286" s="57" t="s">
        <v>117</v>
      </c>
      <c r="D9286" s="19" t="str">
        <f t="shared" si="870"/>
        <v>Cyclicals</v>
      </c>
      <c r="E9286" s="19" t="str">
        <f t="shared" si="871"/>
        <v>Cyclicals ex-WEG &amp; Embraer</v>
      </c>
      <c r="F9286" s="100">
        <v>1.5499999999999999E-3</v>
      </c>
      <c r="G9286" s="101">
        <v>7.024</v>
      </c>
      <c r="H9286" s="98">
        <v>0.12640000000000001</v>
      </c>
      <c r="I9286" s="20">
        <f t="shared" si="872"/>
        <v>1</v>
      </c>
      <c r="J9286" s="102">
        <f t="shared" si="873"/>
        <v>2.2067198177676536E-4</v>
      </c>
      <c r="K9286" s="102">
        <f t="shared" si="874"/>
        <v>1.7458226406389663E-3</v>
      </c>
      <c r="L9286" s="96">
        <f t="shared" si="875"/>
        <v>1.5499999999999999E-3</v>
      </c>
    </row>
    <row r="9287" spans="1:12" ht="13.95" customHeight="1" x14ac:dyDescent="0.3">
      <c r="A9287" s="94">
        <v>45777</v>
      </c>
      <c r="B9287" s="57" t="s">
        <v>264</v>
      </c>
      <c r="C9287" s="57" t="s">
        <v>117</v>
      </c>
      <c r="D9287" s="19" t="str">
        <f t="shared" si="870"/>
        <v>Cyclicals</v>
      </c>
      <c r="E9287" s="19" t="str">
        <f t="shared" si="871"/>
        <v>Cyclicals ex-WEG &amp; Embraer</v>
      </c>
      <c r="F9287" s="100">
        <v>1.8500000000000001E-3</v>
      </c>
      <c r="G9287" s="101">
        <v>7.8040000000000003</v>
      </c>
      <c r="H9287" s="98">
        <v>0.13741999999999999</v>
      </c>
      <c r="I9287" s="20">
        <f t="shared" si="872"/>
        <v>1</v>
      </c>
      <c r="J9287" s="102">
        <f t="shared" si="873"/>
        <v>2.3705791901588929E-4</v>
      </c>
      <c r="K9287" s="102">
        <f t="shared" si="874"/>
        <v>1.7250612648514721E-3</v>
      </c>
      <c r="L9287" s="96">
        <f t="shared" si="875"/>
        <v>1.8500000000000001E-3</v>
      </c>
    </row>
    <row r="9288" spans="1:12" ht="13.95" customHeight="1" x14ac:dyDescent="0.3">
      <c r="A9288" s="94">
        <v>45808</v>
      </c>
      <c r="B9288" s="57" t="s">
        <v>264</v>
      </c>
      <c r="C9288" s="57" t="s">
        <v>117</v>
      </c>
      <c r="D9288" s="19" t="str">
        <f t="shared" si="870"/>
        <v>Cyclicals</v>
      </c>
      <c r="E9288" s="19" t="str">
        <f t="shared" si="871"/>
        <v>Cyclicals ex-WEG &amp; Embraer</v>
      </c>
      <c r="F9288" s="100">
        <v>1.89E-3</v>
      </c>
      <c r="G9288" s="101">
        <v>8.27</v>
      </c>
      <c r="H9288" s="98">
        <v>0.14724999999999999</v>
      </c>
      <c r="I9288" s="20">
        <f t="shared" si="872"/>
        <v>1</v>
      </c>
      <c r="J9288" s="102">
        <f t="shared" si="873"/>
        <v>2.2853688029020558E-4</v>
      </c>
      <c r="K9288" s="102">
        <f t="shared" si="874"/>
        <v>1.5520331428876442E-3</v>
      </c>
      <c r="L9288" s="96">
        <f t="shared" si="875"/>
        <v>1.89E-3</v>
      </c>
    </row>
    <row r="9289" spans="1:12" ht="13.95" customHeight="1" x14ac:dyDescent="0.3">
      <c r="A9289" s="94">
        <v>45838</v>
      </c>
      <c r="B9289" s="57" t="s">
        <v>264</v>
      </c>
      <c r="C9289" s="57" t="s">
        <v>117</v>
      </c>
      <c r="D9289" s="19" t="str">
        <f t="shared" si="870"/>
        <v>Cyclicals</v>
      </c>
      <c r="E9289" s="19" t="str">
        <f t="shared" si="871"/>
        <v>Cyclicals ex-WEG &amp; Embraer</v>
      </c>
      <c r="F9289" s="100">
        <v>2E-3</v>
      </c>
      <c r="G9289" s="101">
        <v>8.0619999999999994</v>
      </c>
      <c r="H9289" s="98">
        <v>0.15686</v>
      </c>
      <c r="I9289" s="20">
        <f t="shared" si="872"/>
        <v>1</v>
      </c>
      <c r="J9289" s="102">
        <f t="shared" si="873"/>
        <v>2.4807740014884649E-4</v>
      </c>
      <c r="K9289" s="102">
        <f t="shared" si="874"/>
        <v>1.5815211025681914E-3</v>
      </c>
      <c r="L9289" s="96">
        <f t="shared" si="875"/>
        <v>2E-3</v>
      </c>
    </row>
    <row r="9290" spans="1:12" ht="13.95" customHeight="1" x14ac:dyDescent="0.3">
      <c r="A9290" s="94">
        <v>45869</v>
      </c>
      <c r="B9290" s="57" t="s">
        <v>264</v>
      </c>
      <c r="C9290" s="57" t="s">
        <v>117</v>
      </c>
      <c r="D9290" s="19" t="str">
        <f t="shared" si="870"/>
        <v>Cyclicals</v>
      </c>
      <c r="E9290" s="19" t="str">
        <f t="shared" si="871"/>
        <v>Cyclicals ex-WEG &amp; Embraer</v>
      </c>
      <c r="F9290" s="100">
        <v>1.64E-3</v>
      </c>
      <c r="G9290" s="101">
        <v>6.6550000000000002</v>
      </c>
      <c r="H9290" s="98">
        <v>0.14416999999999999</v>
      </c>
      <c r="I9290" s="20">
        <f t="shared" si="872"/>
        <v>1</v>
      </c>
      <c r="J9290" s="102">
        <f t="shared" si="873"/>
        <v>2.4643125469571751E-4</v>
      </c>
      <c r="K9290" s="102">
        <f t="shared" si="874"/>
        <v>1.7093102219304815E-3</v>
      </c>
      <c r="L9290" s="96">
        <f t="shared" si="875"/>
        <v>1.64E-3</v>
      </c>
    </row>
    <row r="9291" spans="1:12" ht="13.95" customHeight="1" x14ac:dyDescent="0.3">
      <c r="A9291" s="94">
        <v>45900</v>
      </c>
      <c r="B9291" s="57" t="s">
        <v>264</v>
      </c>
      <c r="C9291" s="57" t="s">
        <v>117</v>
      </c>
      <c r="D9291" s="19" t="str">
        <f t="shared" si="870"/>
        <v>Cyclicals</v>
      </c>
      <c r="E9291" s="19" t="str">
        <f t="shared" si="871"/>
        <v>Cyclicals ex-WEG &amp; Embraer</v>
      </c>
      <c r="F9291" s="100">
        <v>1.6100000000000001E-3</v>
      </c>
      <c r="G9291" s="101">
        <v>6.9039999999999999</v>
      </c>
      <c r="H9291" s="98">
        <v>0.14524999999999999</v>
      </c>
      <c r="I9291" s="20">
        <f t="shared" si="872"/>
        <v>1</v>
      </c>
      <c r="J9291" s="102">
        <f t="shared" si="873"/>
        <v>2.3319814600231752E-4</v>
      </c>
      <c r="K9291" s="102">
        <f t="shared" si="874"/>
        <v>1.6054949810830812E-3</v>
      </c>
      <c r="L9291" s="96">
        <f t="shared" si="875"/>
        <v>1.6100000000000001E-3</v>
      </c>
    </row>
    <row r="9292" spans="1:12" ht="13.95" customHeight="1" x14ac:dyDescent="0.3">
      <c r="A9292" s="94">
        <v>45930</v>
      </c>
      <c r="B9292" s="57" t="s">
        <v>264</v>
      </c>
      <c r="C9292" s="57" t="s">
        <v>117</v>
      </c>
      <c r="D9292" s="19" t="str">
        <f t="shared" si="870"/>
        <v>Cyclicals</v>
      </c>
      <c r="E9292" s="19" t="str">
        <f t="shared" si="871"/>
        <v>Cyclicals ex-WEG &amp; Embraer</v>
      </c>
      <c r="F9292" s="100">
        <v>1.5299999999999999E-3</v>
      </c>
      <c r="G9292" s="101">
        <v>6.5659999999999998</v>
      </c>
      <c r="H9292" s="98">
        <v>0.13743</v>
      </c>
      <c r="I9292" s="20">
        <f t="shared" si="872"/>
        <v>1</v>
      </c>
      <c r="J9292" s="102">
        <f t="shared" si="873"/>
        <v>2.3301858056655497E-4</v>
      </c>
      <c r="K9292" s="102">
        <f t="shared" si="874"/>
        <v>1.6955437718588007E-3</v>
      </c>
      <c r="L9292" s="96">
        <f t="shared" si="875"/>
        <v>1.5299999999999999E-3</v>
      </c>
    </row>
    <row r="9293" spans="1:12" ht="13.95" customHeight="1" x14ac:dyDescent="0.3">
      <c r="A9293" s="94">
        <v>45961</v>
      </c>
      <c r="B9293" s="57" t="s">
        <v>264</v>
      </c>
      <c r="C9293" s="57" t="s">
        <v>117</v>
      </c>
      <c r="D9293" s="19" t="str">
        <f t="shared" si="870"/>
        <v>Cyclicals</v>
      </c>
      <c r="E9293" s="19" t="str">
        <f t="shared" si="871"/>
        <v>Cyclicals ex-WEG &amp; Embraer</v>
      </c>
      <c r="F9293" s="100">
        <v>1.66E-3</v>
      </c>
      <c r="G9293" s="101">
        <v>7.5030000000000001</v>
      </c>
      <c r="H9293" s="98">
        <v>0.13383</v>
      </c>
      <c r="I9293" s="20">
        <f t="shared" si="872"/>
        <v>1</v>
      </c>
      <c r="J9293" s="102">
        <f t="shared" si="873"/>
        <v>2.2124483539917366E-4</v>
      </c>
      <c r="K9293" s="102">
        <f t="shared" si="874"/>
        <v>1.6531781767852773E-3</v>
      </c>
      <c r="L9293" s="96">
        <f t="shared" si="875"/>
        <v>1.66E-3</v>
      </c>
    </row>
    <row r="9294" spans="1:12" ht="13.95" customHeight="1" x14ac:dyDescent="0.3">
      <c r="A9294" s="94">
        <v>45991</v>
      </c>
      <c r="B9294" s="57" t="s">
        <v>264</v>
      </c>
      <c r="C9294" s="57" t="s">
        <v>117</v>
      </c>
      <c r="D9294" s="19" t="str">
        <f t="shared" si="870"/>
        <v>Cyclicals</v>
      </c>
      <c r="E9294" s="19" t="str">
        <f t="shared" si="871"/>
        <v>Cyclicals ex-WEG &amp; Embraer</v>
      </c>
      <c r="F9294" s="100">
        <v>1.48E-3</v>
      </c>
      <c r="G9294" s="101">
        <v>7.3559999999999999</v>
      </c>
      <c r="H9294" s="98">
        <v>0.13094</v>
      </c>
      <c r="I9294" s="20">
        <f t="shared" si="872"/>
        <v>1</v>
      </c>
      <c r="J9294" s="102">
        <f t="shared" si="873"/>
        <v>2.0119630233822729E-4</v>
      </c>
      <c r="K9294" s="102">
        <f t="shared" si="874"/>
        <v>1.536553401086202E-3</v>
      </c>
      <c r="L9294" s="96">
        <f t="shared" si="875"/>
        <v>1.48E-3</v>
      </c>
    </row>
    <row r="9295" spans="1:12" ht="13.95" customHeight="1" x14ac:dyDescent="0.3">
      <c r="A9295" s="94">
        <v>46022</v>
      </c>
      <c r="B9295" s="57" t="s">
        <v>264</v>
      </c>
      <c r="C9295" s="57" t="s">
        <v>117</v>
      </c>
      <c r="D9295" s="19" t="str">
        <f t="shared" si="870"/>
        <v>Cyclicals</v>
      </c>
      <c r="E9295" s="19" t="str">
        <f t="shared" si="871"/>
        <v>Cyclicals ex-WEG &amp; Embraer</v>
      </c>
      <c r="F9295" s="100">
        <v>1.3500000000000001E-3</v>
      </c>
      <c r="G9295" s="101">
        <v>6.4089999999999998</v>
      </c>
      <c r="H9295" s="98">
        <v>0.13289000000000001</v>
      </c>
      <c r="I9295" s="20">
        <f t="shared" si="872"/>
        <v>1</v>
      </c>
      <c r="J9295" s="102">
        <f t="shared" si="873"/>
        <v>2.1064128569199566E-4</v>
      </c>
      <c r="K9295" s="102">
        <f t="shared" si="874"/>
        <v>1.5850800338023602E-3</v>
      </c>
      <c r="L9295" s="96">
        <f t="shared" si="875"/>
        <v>1.3500000000000001E-3</v>
      </c>
    </row>
    <row r="9296" spans="1:12" ht="13.95" customHeight="1" x14ac:dyDescent="0.3">
      <c r="A9296" s="94">
        <v>46053</v>
      </c>
      <c r="B9296" s="57" t="s">
        <v>264</v>
      </c>
      <c r="C9296" s="57" t="s">
        <v>117</v>
      </c>
      <c r="D9296" s="19" t="str">
        <f t="shared" si="870"/>
        <v>Cyclicals</v>
      </c>
      <c r="E9296" s="19" t="str">
        <f t="shared" si="871"/>
        <v>Cyclicals ex-WEG &amp; Embraer</v>
      </c>
      <c r="F9296" s="100">
        <v>1.4599999999999999E-3</v>
      </c>
      <c r="G9296" s="101">
        <v>7.8460000000000001</v>
      </c>
      <c r="H9296" s="98">
        <v>0.13297</v>
      </c>
      <c r="I9296" s="20">
        <f t="shared" si="872"/>
        <v>1</v>
      </c>
      <c r="J9296" s="102">
        <f t="shared" si="873"/>
        <v>1.860820800407851E-4</v>
      </c>
      <c r="K9296" s="102">
        <f t="shared" si="874"/>
        <v>1.39942904445202E-3</v>
      </c>
      <c r="L9296" s="96">
        <f t="shared" si="875"/>
        <v>1.4599999999999999E-3</v>
      </c>
    </row>
    <row r="9297" spans="1:12" ht="13.95" customHeight="1" x14ac:dyDescent="0.3">
      <c r="A9297" s="94">
        <v>46081</v>
      </c>
      <c r="B9297" s="57" t="s">
        <v>264</v>
      </c>
      <c r="C9297" s="57" t="s">
        <v>117</v>
      </c>
      <c r="D9297" s="19" t="str">
        <f t="shared" si="870"/>
        <v>Cyclicals</v>
      </c>
      <c r="E9297" s="19" t="str">
        <f t="shared" si="871"/>
        <v>Cyclicals ex-WEG &amp; Embraer</v>
      </c>
      <c r="F9297" s="100">
        <v>1.25E-3</v>
      </c>
      <c r="G9297" s="101">
        <v>6.8230000000000004</v>
      </c>
      <c r="H9297" s="98">
        <v>0.13961999999999999</v>
      </c>
      <c r="I9297" s="20">
        <f t="shared" si="872"/>
        <v>1</v>
      </c>
      <c r="J9297" s="102">
        <f t="shared" si="873"/>
        <v>1.832038692657189E-4</v>
      </c>
      <c r="K9297" s="102">
        <f t="shared" si="874"/>
        <v>1.3121606450774881E-3</v>
      </c>
      <c r="L9297" s="96">
        <f t="shared" si="875"/>
        <v>1.25E-3</v>
      </c>
    </row>
    <row r="9298" spans="1:12" ht="13.95" customHeight="1" x14ac:dyDescent="0.3">
      <c r="A9298" s="94">
        <v>46112</v>
      </c>
      <c r="B9298" s="57" t="s">
        <v>264</v>
      </c>
      <c r="C9298" s="57" t="s">
        <v>117</v>
      </c>
      <c r="D9298" s="19" t="str">
        <f t="shared" si="870"/>
        <v>Cyclicals</v>
      </c>
      <c r="E9298" s="19" t="str">
        <f t="shared" si="871"/>
        <v>Cyclicals ex-WEG &amp; Embraer</v>
      </c>
      <c r="F9298" s="100">
        <v>1.16E-3</v>
      </c>
      <c r="G9298" s="101">
        <v>6.3970000000000002</v>
      </c>
      <c r="H9298" s="98">
        <v>0.14474000000000001</v>
      </c>
      <c r="I9298" s="20">
        <f t="shared" si="872"/>
        <v>1</v>
      </c>
      <c r="J9298" s="102">
        <f t="shared" si="873"/>
        <v>1.8133500078161639E-4</v>
      </c>
      <c r="K9298" s="102">
        <f t="shared" si="874"/>
        <v>1.2528326708692579E-3</v>
      </c>
      <c r="L9298" s="96">
        <f t="shared" si="875"/>
        <v>1.16E-3</v>
      </c>
    </row>
    <row r="9299" spans="1:12" ht="13.95" customHeight="1" x14ac:dyDescent="0.3">
      <c r="A9299" s="94">
        <v>46142</v>
      </c>
      <c r="B9299" s="57" t="s">
        <v>264</v>
      </c>
      <c r="C9299" s="57" t="s">
        <v>117</v>
      </c>
      <c r="D9299" s="19" t="str">
        <f t="shared" si="870"/>
        <v>Cyclicals</v>
      </c>
      <c r="E9299" s="19" t="str">
        <f t="shared" si="871"/>
        <v>Cyclicals ex-WEG &amp; Embraer</v>
      </c>
      <c r="F9299" s="100">
        <v>9.7999999999999997E-4</v>
      </c>
      <c r="G9299" s="101">
        <v>5.18</v>
      </c>
      <c r="H9299" s="98">
        <v>0.15464</v>
      </c>
      <c r="I9299" s="20">
        <f t="shared" si="872"/>
        <v>1</v>
      </c>
      <c r="J9299" s="102">
        <f t="shared" si="873"/>
        <v>1.891891891891892E-4</v>
      </c>
      <c r="K9299" s="102">
        <f t="shared" si="874"/>
        <v>1.2234168985332981E-3</v>
      </c>
      <c r="L9299" s="96">
        <f t="shared" si="875"/>
        <v>9.7999999999999997E-4</v>
      </c>
    </row>
    <row r="9300" spans="1:12" ht="13.95" customHeight="1" x14ac:dyDescent="0.3">
      <c r="A9300" s="94">
        <v>46173</v>
      </c>
      <c r="B9300" s="57" t="s">
        <v>264</v>
      </c>
      <c r="C9300" s="57" t="s">
        <v>117</v>
      </c>
      <c r="D9300" s="19" t="str">
        <f t="shared" si="870"/>
        <v>Cyclicals</v>
      </c>
      <c r="E9300" s="19" t="str">
        <f t="shared" si="871"/>
        <v>Cyclicals ex-WEG &amp; Embraer</v>
      </c>
      <c r="F9300" s="100">
        <v>1.0300000000000001E-3</v>
      </c>
      <c r="G9300" s="101">
        <v>5.1260000000000003</v>
      </c>
      <c r="H9300" s="98">
        <v>0.15045</v>
      </c>
      <c r="I9300" s="20">
        <f t="shared" si="872"/>
        <v>1</v>
      </c>
      <c r="J9300" s="102">
        <f t="shared" si="873"/>
        <v>2.0093640265314087E-4</v>
      </c>
      <c r="K9300" s="102">
        <f t="shared" si="874"/>
        <v>1.3355693097583307E-3</v>
      </c>
      <c r="L9300" s="96">
        <f t="shared" si="875"/>
        <v>1.0300000000000001E-3</v>
      </c>
    </row>
    <row r="9301" spans="1:12" ht="13.95" customHeight="1" x14ac:dyDescent="0.3">
      <c r="A9301" s="94">
        <v>46203</v>
      </c>
      <c r="B9301" s="57" t="s">
        <v>264</v>
      </c>
      <c r="C9301" s="57" t="s">
        <v>117</v>
      </c>
      <c r="D9301" s="19" t="str">
        <f t="shared" si="870"/>
        <v>Cyclicals</v>
      </c>
      <c r="E9301" s="19" t="str">
        <f t="shared" si="871"/>
        <v>Cyclicals ex-WEG &amp; Embraer</v>
      </c>
      <c r="F9301" s="100">
        <v>9.6000000000000002E-4</v>
      </c>
      <c r="G9301" s="101">
        <v>4.8899999999999997</v>
      </c>
      <c r="H9301" s="98">
        <v>0.14668</v>
      </c>
      <c r="I9301" s="20">
        <f t="shared" si="872"/>
        <v>1</v>
      </c>
      <c r="J9301" s="102">
        <f t="shared" si="873"/>
        <v>1.96319018404908E-4</v>
      </c>
      <c r="K9301" s="102">
        <f t="shared" si="874"/>
        <v>1.3384170875709572E-3</v>
      </c>
      <c r="L9301" s="96">
        <f t="shared" si="875"/>
        <v>9.6000000000000002E-4</v>
      </c>
    </row>
    <row r="9302" spans="1:12" ht="13.95" customHeight="1" x14ac:dyDescent="0.3">
      <c r="A9302" s="94">
        <v>46234</v>
      </c>
      <c r="B9302" s="57" t="s">
        <v>264</v>
      </c>
      <c r="C9302" s="57" t="s">
        <v>117</v>
      </c>
      <c r="D9302" s="19" t="str">
        <f t="shared" si="870"/>
        <v>Cyclicals</v>
      </c>
      <c r="E9302" s="19" t="str">
        <f t="shared" si="871"/>
        <v>Cyclicals ex-WEG &amp; Embraer</v>
      </c>
      <c r="F9302" s="100">
        <v>8.7999999999999992E-4</v>
      </c>
      <c r="G9302" s="101">
        <v>4.3739999999999997</v>
      </c>
      <c r="H9302" s="98">
        <v>0.14408000000000001</v>
      </c>
      <c r="I9302" s="20">
        <f t="shared" si="872"/>
        <v>1</v>
      </c>
      <c r="J9302" s="102">
        <f t="shared" si="873"/>
        <v>2.0118884316415179E-4</v>
      </c>
      <c r="K9302" s="102">
        <f t="shared" si="874"/>
        <v>1.3963689836490266E-3</v>
      </c>
      <c r="L9302" s="96">
        <f t="shared" si="875"/>
        <v>8.7999999999999992E-4</v>
      </c>
    </row>
    <row r="9303" spans="1:12" ht="13.95" customHeight="1" x14ac:dyDescent="0.3">
      <c r="A9303" s="94">
        <v>46265</v>
      </c>
      <c r="B9303" s="57" t="s">
        <v>264</v>
      </c>
      <c r="C9303" s="57" t="s">
        <v>117</v>
      </c>
      <c r="D9303" s="19" t="str">
        <f t="shared" si="870"/>
        <v>Cyclicals</v>
      </c>
      <c r="E9303" s="19" t="str">
        <f t="shared" si="871"/>
        <v>Cyclicals ex-WEG &amp; Embraer</v>
      </c>
      <c r="F9303" s="100">
        <v>9.2999999999999995E-4</v>
      </c>
      <c r="G9303" s="101">
        <v>4.8719999999999999</v>
      </c>
      <c r="H9303" s="98">
        <v>0.13730999999999999</v>
      </c>
      <c r="I9303" s="20">
        <f t="shared" si="872"/>
        <v>1</v>
      </c>
      <c r="J9303" s="102">
        <f t="shared" si="873"/>
        <v>1.9088669950738916E-4</v>
      </c>
      <c r="K9303" s="102">
        <f t="shared" si="874"/>
        <v>1.3901878924141664E-3</v>
      </c>
      <c r="L9303" s="96">
        <f t="shared" si="875"/>
        <v>9.2999999999999995E-4</v>
      </c>
    </row>
    <row r="9304" spans="1:12" ht="13.95" customHeight="1" x14ac:dyDescent="0.3">
      <c r="A9304" s="94">
        <v>46295</v>
      </c>
      <c r="B9304" s="57" t="s">
        <v>264</v>
      </c>
      <c r="C9304" s="57" t="s">
        <v>117</v>
      </c>
      <c r="D9304" s="19" t="str">
        <f t="shared" si="870"/>
        <v>Cyclicals</v>
      </c>
      <c r="E9304" s="19" t="str">
        <f t="shared" si="871"/>
        <v>Cyclicals ex-WEG &amp; Embraer</v>
      </c>
      <c r="F9304" s="100">
        <v>1.0499999999999999E-3</v>
      </c>
      <c r="G9304" s="101">
        <v>5.7320000000000002</v>
      </c>
      <c r="H9304" s="98">
        <v>0.13725999999999999</v>
      </c>
      <c r="I9304" s="20">
        <f t="shared" si="872"/>
        <v>1</v>
      </c>
      <c r="J9304" s="102">
        <f t="shared" si="873"/>
        <v>1.8318213538032099E-4</v>
      </c>
      <c r="K9304" s="102">
        <f t="shared" si="874"/>
        <v>1.3345631311403249E-3</v>
      </c>
      <c r="L9304" s="96">
        <f t="shared" si="875"/>
        <v>1.0499999999999999E-3</v>
      </c>
    </row>
  </sheetData>
  <autoFilter ref="A4:L9304" xr:uid="{00000000-0009-0000-0000-00000D000000}"/>
  <printOptions gridLines="1"/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G36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13.95" customHeight="1" x14ac:dyDescent="0.3"/>
  <cols>
    <col min="1" max="1" width="2.6640625" customWidth="1"/>
    <col min="2" max="2" width="78.6640625" customWidth="1"/>
    <col min="3" max="6" width="15.6640625" customWidth="1"/>
    <col min="7" max="7" width="80.6640625" customWidth="1"/>
  </cols>
  <sheetData>
    <row r="1" spans="2:7" ht="30" customHeight="1" x14ac:dyDescent="0.3">
      <c r="B1" s="14" t="s">
        <v>569</v>
      </c>
    </row>
    <row r="2" spans="2:7" ht="13.95" customHeight="1" x14ac:dyDescent="0.3">
      <c r="B2" s="6" t="s">
        <v>570</v>
      </c>
    </row>
    <row r="5" spans="2:7" ht="13.95" customHeight="1" x14ac:dyDescent="0.3">
      <c r="B5" s="4" t="s">
        <v>571</v>
      </c>
      <c r="C5" s="103" t="str">
        <f>IF(COUNTIF(F8:F37,"CHECK")=0,"All checks OK","Some checks need attention")</f>
        <v>All checks OK</v>
      </c>
    </row>
    <row r="7" spans="2:7" ht="13.95" customHeight="1" x14ac:dyDescent="0.3">
      <c r="B7" s="17" t="s">
        <v>572</v>
      </c>
      <c r="C7" s="18" t="s">
        <v>67</v>
      </c>
      <c r="D7" s="18" t="s">
        <v>573</v>
      </c>
      <c r="E7" s="18" t="s">
        <v>574</v>
      </c>
      <c r="F7" s="18" t="s">
        <v>575</v>
      </c>
      <c r="G7" s="18" t="s">
        <v>576</v>
      </c>
    </row>
    <row r="8" spans="2:7" ht="13.95" customHeight="1" x14ac:dyDescent="0.3">
      <c r="B8" s="19" t="s">
        <v>577</v>
      </c>
      <c r="C8" s="104">
        <f>Members!K83</f>
        <v>1.0000000000000002</v>
      </c>
      <c r="D8" s="104">
        <f>1</f>
        <v>1</v>
      </c>
      <c r="E8" s="104">
        <f t="shared" ref="E8:E36" si="0">IFERROR(C8-D8,"")</f>
        <v>2.2204460492503131E-16</v>
      </c>
      <c r="F8" s="105" t="str">
        <f>IF(ABS(C8-D8)&lt;=0.000000001,"OK","CHECK")</f>
        <v>OK</v>
      </c>
      <c r="G8" s="6"/>
    </row>
    <row r="9" spans="2:7" ht="13.95" customHeight="1" x14ac:dyDescent="0.3">
      <c r="B9" s="19" t="s">
        <v>578</v>
      </c>
      <c r="C9" s="106">
        <f>SUM('Boxes Now'!F6:F9)</f>
        <v>208431.92000000004</v>
      </c>
      <c r="D9" s="106">
        <f>IbovNow</f>
        <v>208431.92</v>
      </c>
      <c r="E9" s="106">
        <f t="shared" si="0"/>
        <v>2.9103830456733704E-11</v>
      </c>
      <c r="F9" s="105" t="str">
        <f>IF(ABS(C9-D9)&lt;=0.01,"OK","CHECK")</f>
        <v>OK</v>
      </c>
      <c r="G9" s="6"/>
    </row>
    <row r="10" spans="2:7" ht="13.95" customHeight="1" x14ac:dyDescent="0.3">
      <c r="B10" s="19" t="s">
        <v>579</v>
      </c>
      <c r="C10" s="106">
        <f>'Boxes Now'!F12+'Boxes Now'!F13</f>
        <v>26271.074646272005</v>
      </c>
      <c r="D10" s="106">
        <f>'Boxes Now'!F8</f>
        <v>26271.074646272005</v>
      </c>
      <c r="E10" s="106">
        <f t="shared" si="0"/>
        <v>0</v>
      </c>
      <c r="F10" s="105" t="str">
        <f>IF(ABS(C10-D10)&lt;=0.01,"OK","CHECK")</f>
        <v>OK</v>
      </c>
      <c r="G10" s="6"/>
    </row>
    <row r="11" spans="2:7" ht="13.95" customHeight="1" x14ac:dyDescent="0.3">
      <c r="B11" s="19" t="s">
        <v>580</v>
      </c>
      <c r="C11" s="60">
        <f>SUMPRODUCT(--ISNA(Members!D6:D81))</f>
        <v>0</v>
      </c>
      <c r="D11" s="60">
        <f>0</f>
        <v>0</v>
      </c>
      <c r="E11" s="60">
        <f t="shared" si="0"/>
        <v>0</v>
      </c>
      <c r="F11" s="105" t="str">
        <f>IF(ABS(C11-D11)&lt;=0,"OK","CHECK")</f>
        <v>OK</v>
      </c>
      <c r="G11" s="6"/>
    </row>
    <row r="12" spans="2:7" ht="13.95" customHeight="1" x14ac:dyDescent="0.3">
      <c r="B12" s="19" t="s">
        <v>581</v>
      </c>
      <c r="C12" s="35">
        <f>MIN('Boxes Now'!H6:H9)</f>
        <v>0.8847704857997708</v>
      </c>
      <c r="D12" s="35">
        <f>0.9</f>
        <v>0.9</v>
      </c>
      <c r="E12" s="35">
        <f t="shared" si="0"/>
        <v>-1.5229514200229222E-2</v>
      </c>
      <c r="F12" s="107" t="str">
        <f>"Info"</f>
        <v>Info</v>
      </c>
      <c r="G12" s="6" t="s">
        <v>582</v>
      </c>
    </row>
    <row r="13" spans="2:7" ht="13.95" customHeight="1" x14ac:dyDescent="0.3">
      <c r="B13" s="19" t="s">
        <v>583</v>
      </c>
      <c r="C13" s="60">
        <f>History!H10</f>
        <v>120</v>
      </c>
      <c r="D13" s="60">
        <f>120</f>
        <v>120</v>
      </c>
      <c r="E13" s="60">
        <f t="shared" si="0"/>
        <v>0</v>
      </c>
      <c r="F13" s="107" t="str">
        <f>"Info"</f>
        <v>Info</v>
      </c>
      <c r="G13" s="6" t="s">
        <v>584</v>
      </c>
    </row>
    <row r="14" spans="2:7" ht="13.95" customHeight="1" x14ac:dyDescent="0.3">
      <c r="B14" s="19" t="s">
        <v>585</v>
      </c>
      <c r="C14" s="16">
        <f>'Implied ERP'!G20</f>
        <v>159639.02109768632</v>
      </c>
      <c r="D14" s="16">
        <f>'Implied ERP'!G19</f>
        <v>159639.02109768637</v>
      </c>
      <c r="E14" s="16">
        <f t="shared" si="0"/>
        <v>-5.8207660913467407E-11</v>
      </c>
      <c r="F14" s="105" t="str">
        <f>IF(ABS(C14-D14)&lt;=1,"OK","CHECK")</f>
        <v>OK</v>
      </c>
      <c r="G14" s="6" t="s">
        <v>586</v>
      </c>
    </row>
    <row r="15" spans="2:7" ht="13.95" customHeight="1" x14ac:dyDescent="0.3">
      <c r="B15" s="19" t="s">
        <v>587</v>
      </c>
      <c r="C15" s="16">
        <f>'Implied ERP'!L20</f>
        <v>208264.45253661554</v>
      </c>
      <c r="D15" s="16">
        <f>'Implied ERP'!L19</f>
        <v>208264.45253661548</v>
      </c>
      <c r="E15" s="16">
        <f t="shared" si="0"/>
        <v>5.8207660913467407E-11</v>
      </c>
      <c r="F15" s="105" t="str">
        <f>IF(ABS(C15-D15)&lt;=1,"OK","CHECK")</f>
        <v>OK</v>
      </c>
      <c r="G15" s="6" t="s">
        <v>586</v>
      </c>
    </row>
    <row r="16" spans="2:7" ht="13.95" customHeight="1" x14ac:dyDescent="0.3">
      <c r="B16" s="19" t="s">
        <v>588</v>
      </c>
      <c r="C16" s="16">
        <f>'Implied ERP'!Q20</f>
        <v>255226.3169817793</v>
      </c>
      <c r="D16" s="16">
        <f>'Implied ERP'!Q19</f>
        <v>255226.31698177962</v>
      </c>
      <c r="E16" s="16">
        <f t="shared" si="0"/>
        <v>-3.2014213502407074E-10</v>
      </c>
      <c r="F16" s="105" t="str">
        <f>IF(ABS(C16-D16)&lt;=1,"OK","CHECK")</f>
        <v>OK</v>
      </c>
      <c r="G16" s="6" t="s">
        <v>586</v>
      </c>
    </row>
    <row r="17" spans="2:7" ht="13.95" customHeight="1" x14ac:dyDescent="0.3">
      <c r="B17" s="19" t="s">
        <v>589</v>
      </c>
      <c r="C17" s="16">
        <f>'Implied ERP'!V20</f>
        <v>208264.45253661554</v>
      </c>
      <c r="D17" s="16">
        <f>'Implied ERP'!V19</f>
        <v>208264.45253661548</v>
      </c>
      <c r="E17" s="16">
        <f t="shared" si="0"/>
        <v>5.8207660913467407E-11</v>
      </c>
      <c r="F17" s="105" t="str">
        <f>IF(ABS(C17-D17)&lt;=1,"OK","CHECK")</f>
        <v>OK</v>
      </c>
      <c r="G17" s="6" t="s">
        <v>586</v>
      </c>
    </row>
    <row r="18" spans="2:7" ht="13.95" customHeight="1" x14ac:dyDescent="0.3">
      <c r="B18" s="19" t="s">
        <v>590</v>
      </c>
      <c r="C18" s="29">
        <f>'DCF Bear'!I53-'DCF Bear'!I57</f>
        <v>0.10300000000000001</v>
      </c>
      <c r="D18" s="29">
        <f>0</f>
        <v>0</v>
      </c>
      <c r="E18" s="29">
        <f t="shared" si="0"/>
        <v>0.10300000000000001</v>
      </c>
      <c r="F18" s="107" t="str">
        <f t="shared" ref="F18:F33" si="1">IF(C18&gt;D18,"Info","Info: not positive")</f>
        <v>Info</v>
      </c>
      <c r="G18" s="6" t="s">
        <v>591</v>
      </c>
    </row>
    <row r="19" spans="2:7" ht="13.95" customHeight="1" x14ac:dyDescent="0.3">
      <c r="B19" s="19" t="s">
        <v>592</v>
      </c>
      <c r="C19" s="29">
        <f>'DCF Bear'!I82-'DCF Bear'!I86</f>
        <v>0.10300000000000001</v>
      </c>
      <c r="D19" s="29">
        <f>0</f>
        <v>0</v>
      </c>
      <c r="E19" s="29">
        <f t="shared" si="0"/>
        <v>0.10300000000000001</v>
      </c>
      <c r="F19" s="107" t="str">
        <f t="shared" si="1"/>
        <v>Info</v>
      </c>
      <c r="G19" s="6" t="s">
        <v>591</v>
      </c>
    </row>
    <row r="20" spans="2:7" ht="13.95" customHeight="1" x14ac:dyDescent="0.3">
      <c r="B20" s="19" t="s">
        <v>593</v>
      </c>
      <c r="C20" s="29">
        <f>'DCF Bear'!I111-'DCF Bear'!I115</f>
        <v>0.10300000000000001</v>
      </c>
      <c r="D20" s="29">
        <f>0</f>
        <v>0</v>
      </c>
      <c r="E20" s="29">
        <f t="shared" si="0"/>
        <v>0.10300000000000001</v>
      </c>
      <c r="F20" s="107" t="str">
        <f t="shared" si="1"/>
        <v>Info</v>
      </c>
      <c r="G20" s="6" t="s">
        <v>591</v>
      </c>
    </row>
    <row r="21" spans="2:7" ht="13.95" customHeight="1" x14ac:dyDescent="0.3">
      <c r="B21" s="19" t="s">
        <v>594</v>
      </c>
      <c r="C21" s="29">
        <f>'DCF Bear'!I140-'DCF Bear'!I144</f>
        <v>0.10300000000000001</v>
      </c>
      <c r="D21" s="29">
        <f>0</f>
        <v>0</v>
      </c>
      <c r="E21" s="29">
        <f t="shared" si="0"/>
        <v>0.10300000000000001</v>
      </c>
      <c r="F21" s="107" t="str">
        <f t="shared" si="1"/>
        <v>Info</v>
      </c>
      <c r="G21" s="6" t="s">
        <v>591</v>
      </c>
    </row>
    <row r="22" spans="2:7" ht="13.95" customHeight="1" x14ac:dyDescent="0.3">
      <c r="B22" s="19" t="s">
        <v>595</v>
      </c>
      <c r="C22" s="29">
        <f>'DCF Base'!I53-'DCF Base'!I57</f>
        <v>8.0599999999999991E-2</v>
      </c>
      <c r="D22" s="29">
        <f>0</f>
        <v>0</v>
      </c>
      <c r="E22" s="29">
        <f t="shared" si="0"/>
        <v>8.0599999999999991E-2</v>
      </c>
      <c r="F22" s="107" t="str">
        <f t="shared" si="1"/>
        <v>Info</v>
      </c>
      <c r="G22" s="6" t="s">
        <v>591</v>
      </c>
    </row>
    <row r="23" spans="2:7" ht="13.95" customHeight="1" x14ac:dyDescent="0.3">
      <c r="B23" s="19" t="s">
        <v>596</v>
      </c>
      <c r="C23" s="29">
        <f>'DCF Base'!I82-'DCF Base'!I86</f>
        <v>8.0599999999999991E-2</v>
      </c>
      <c r="D23" s="29">
        <f>0</f>
        <v>0</v>
      </c>
      <c r="E23" s="29">
        <f t="shared" si="0"/>
        <v>8.0599999999999991E-2</v>
      </c>
      <c r="F23" s="107" t="str">
        <f t="shared" si="1"/>
        <v>Info</v>
      </c>
      <c r="G23" s="6" t="s">
        <v>591</v>
      </c>
    </row>
    <row r="24" spans="2:7" ht="13.95" customHeight="1" x14ac:dyDescent="0.3">
      <c r="B24" s="19" t="s">
        <v>597</v>
      </c>
      <c r="C24" s="29">
        <f>'DCF Base'!I111-'DCF Base'!I115</f>
        <v>8.0599999999999991E-2</v>
      </c>
      <c r="D24" s="29">
        <f>0</f>
        <v>0</v>
      </c>
      <c r="E24" s="29">
        <f t="shared" si="0"/>
        <v>8.0599999999999991E-2</v>
      </c>
      <c r="F24" s="107" t="str">
        <f t="shared" si="1"/>
        <v>Info</v>
      </c>
      <c r="G24" s="6" t="s">
        <v>591</v>
      </c>
    </row>
    <row r="25" spans="2:7" ht="13.95" customHeight="1" x14ac:dyDescent="0.3">
      <c r="B25" s="19" t="s">
        <v>598</v>
      </c>
      <c r="C25" s="29">
        <f>'DCF Base'!I140-'DCF Base'!I144</f>
        <v>8.0599999999999991E-2</v>
      </c>
      <c r="D25" s="29">
        <f>0</f>
        <v>0</v>
      </c>
      <c r="E25" s="29">
        <f t="shared" si="0"/>
        <v>8.0599999999999991E-2</v>
      </c>
      <c r="F25" s="107" t="str">
        <f t="shared" si="1"/>
        <v>Info</v>
      </c>
      <c r="G25" s="6" t="s">
        <v>591</v>
      </c>
    </row>
    <row r="26" spans="2:7" ht="13.95" customHeight="1" x14ac:dyDescent="0.3">
      <c r="B26" s="19" t="s">
        <v>599</v>
      </c>
      <c r="C26" s="29">
        <f>'DCF Bull'!I53-'DCF Bull'!I57</f>
        <v>6.8000000000000005E-2</v>
      </c>
      <c r="D26" s="29">
        <f>0</f>
        <v>0</v>
      </c>
      <c r="E26" s="29">
        <f t="shared" si="0"/>
        <v>6.8000000000000005E-2</v>
      </c>
      <c r="F26" s="107" t="str">
        <f t="shared" si="1"/>
        <v>Info</v>
      </c>
      <c r="G26" s="6" t="s">
        <v>591</v>
      </c>
    </row>
    <row r="27" spans="2:7" ht="13.95" customHeight="1" x14ac:dyDescent="0.3">
      <c r="B27" s="19" t="s">
        <v>600</v>
      </c>
      <c r="C27" s="29">
        <f>'DCF Bull'!I82-'DCF Bull'!I86</f>
        <v>6.8000000000000005E-2</v>
      </c>
      <c r="D27" s="29">
        <f>0</f>
        <v>0</v>
      </c>
      <c r="E27" s="29">
        <f t="shared" si="0"/>
        <v>6.8000000000000005E-2</v>
      </c>
      <c r="F27" s="107" t="str">
        <f t="shared" si="1"/>
        <v>Info</v>
      </c>
      <c r="G27" s="6" t="s">
        <v>591</v>
      </c>
    </row>
    <row r="28" spans="2:7" ht="13.95" customHeight="1" x14ac:dyDescent="0.3">
      <c r="B28" s="19" t="s">
        <v>601</v>
      </c>
      <c r="C28" s="29">
        <f>'DCF Bull'!I111-'DCF Bull'!I115</f>
        <v>6.8000000000000005E-2</v>
      </c>
      <c r="D28" s="29">
        <f>0</f>
        <v>0</v>
      </c>
      <c r="E28" s="29">
        <f t="shared" si="0"/>
        <v>6.8000000000000005E-2</v>
      </c>
      <c r="F28" s="107" t="str">
        <f t="shared" si="1"/>
        <v>Info</v>
      </c>
      <c r="G28" s="6" t="s">
        <v>591</v>
      </c>
    </row>
    <row r="29" spans="2:7" ht="13.95" customHeight="1" x14ac:dyDescent="0.3">
      <c r="B29" s="19" t="s">
        <v>602</v>
      </c>
      <c r="C29" s="29">
        <f>'DCF Bull'!I140-'DCF Bull'!I144</f>
        <v>6.8000000000000005E-2</v>
      </c>
      <c r="D29" s="29">
        <f>0</f>
        <v>0</v>
      </c>
      <c r="E29" s="29">
        <f t="shared" si="0"/>
        <v>6.8000000000000005E-2</v>
      </c>
      <c r="F29" s="107" t="str">
        <f t="shared" si="1"/>
        <v>Info</v>
      </c>
      <c r="G29" s="6" t="s">
        <v>591</v>
      </c>
    </row>
    <row r="30" spans="2:7" ht="13.95" customHeight="1" x14ac:dyDescent="0.3">
      <c r="B30" s="19" t="s">
        <v>603</v>
      </c>
      <c r="C30" s="29">
        <f>'DCF Custom'!I53-'DCF Custom'!I57</f>
        <v>8.0599999999999991E-2</v>
      </c>
      <c r="D30" s="29">
        <f>0</f>
        <v>0</v>
      </c>
      <c r="E30" s="29">
        <f t="shared" si="0"/>
        <v>8.0599999999999991E-2</v>
      </c>
      <c r="F30" s="107" t="str">
        <f t="shared" si="1"/>
        <v>Info</v>
      </c>
      <c r="G30" s="6" t="s">
        <v>591</v>
      </c>
    </row>
    <row r="31" spans="2:7" ht="13.95" customHeight="1" x14ac:dyDescent="0.3">
      <c r="B31" s="19" t="s">
        <v>604</v>
      </c>
      <c r="C31" s="29">
        <f>'DCF Custom'!I82-'DCF Custom'!I86</f>
        <v>8.0599999999999991E-2</v>
      </c>
      <c r="D31" s="29">
        <f>0</f>
        <v>0</v>
      </c>
      <c r="E31" s="29">
        <f t="shared" si="0"/>
        <v>8.0599999999999991E-2</v>
      </c>
      <c r="F31" s="107" t="str">
        <f t="shared" si="1"/>
        <v>Info</v>
      </c>
      <c r="G31" s="6" t="s">
        <v>591</v>
      </c>
    </row>
    <row r="32" spans="2:7" ht="13.95" customHeight="1" x14ac:dyDescent="0.3">
      <c r="B32" s="19" t="s">
        <v>605</v>
      </c>
      <c r="C32" s="29">
        <f>'DCF Custom'!I111-'DCF Custom'!I115</f>
        <v>8.0599999999999991E-2</v>
      </c>
      <c r="D32" s="29">
        <f>0</f>
        <v>0</v>
      </c>
      <c r="E32" s="29">
        <f t="shared" si="0"/>
        <v>8.0599999999999991E-2</v>
      </c>
      <c r="F32" s="107" t="str">
        <f t="shared" si="1"/>
        <v>Info</v>
      </c>
      <c r="G32" s="6" t="s">
        <v>591</v>
      </c>
    </row>
    <row r="33" spans="2:7" ht="13.95" customHeight="1" x14ac:dyDescent="0.3">
      <c r="B33" s="19" t="s">
        <v>606</v>
      </c>
      <c r="C33" s="29">
        <f>'DCF Custom'!I140-'DCF Custom'!I144</f>
        <v>8.0599999999999991E-2</v>
      </c>
      <c r="D33" s="29">
        <f>0</f>
        <v>0</v>
      </c>
      <c r="E33" s="29">
        <f t="shared" si="0"/>
        <v>8.0599999999999991E-2</v>
      </c>
      <c r="F33" s="107" t="str">
        <f t="shared" si="1"/>
        <v>Info</v>
      </c>
      <c r="G33" s="6" t="s">
        <v>591</v>
      </c>
    </row>
    <row r="34" spans="2:7" ht="13.95" customHeight="1" x14ac:dyDescent="0.3">
      <c r="B34" s="19" t="s">
        <v>607</v>
      </c>
      <c r="C34" s="60">
        <f>COUNT(Assumptions!D66:G85)</f>
        <v>0</v>
      </c>
      <c r="D34" s="60">
        <f>0</f>
        <v>0</v>
      </c>
      <c r="E34" s="60">
        <f t="shared" si="0"/>
        <v>0</v>
      </c>
      <c r="F34" s="107" t="str">
        <f>"Info"</f>
        <v>Info</v>
      </c>
      <c r="G34" s="6" t="s">
        <v>584</v>
      </c>
    </row>
    <row r="35" spans="2:7" ht="13.95" customHeight="1" x14ac:dyDescent="0.3">
      <c r="B35" s="19" t="s">
        <v>608</v>
      </c>
      <c r="C35" s="60">
        <f>SUMPRODUCT(--ISERROR('DCF Bear'!B5:J250))+SUMPRODUCT(--ISERROR('DCF Base'!B5:J250))+SUMPRODUCT(--ISERROR('DCF Bull'!B5:J250))+SUMPRODUCT(--ISERROR('DCF Custom'!B5:J250))</f>
        <v>0</v>
      </c>
      <c r="D35" s="60">
        <f>0</f>
        <v>0</v>
      </c>
      <c r="E35" s="60">
        <f t="shared" si="0"/>
        <v>0</v>
      </c>
      <c r="F35" s="105" t="str">
        <f>IF(ABS(C35-D35)&lt;=0,"OK","CHECK")</f>
        <v>OK</v>
      </c>
      <c r="G35" s="6"/>
    </row>
    <row r="36" spans="2:7" ht="13.95" customHeight="1" x14ac:dyDescent="0.3">
      <c r="B36" s="19" t="s">
        <v>609</v>
      </c>
      <c r="C36" s="60">
        <f>SUMPRODUCT(--ISERROR(Summary!B5:L70))+SUMPRODUCT(--ISERROR('Implied ERP'!C20:V171))+SUMPRODUCT(--ISERROR(History!C8:X136))</f>
        <v>0</v>
      </c>
      <c r="D36" s="60">
        <f>0</f>
        <v>0</v>
      </c>
      <c r="E36" s="60">
        <f t="shared" si="0"/>
        <v>0</v>
      </c>
      <c r="F36" s="105" t="str">
        <f>IF(ABS(C36-D36)&lt;=0,"OK","CHECK")</f>
        <v>OK</v>
      </c>
      <c r="G36" s="6"/>
    </row>
  </sheetData>
  <conditionalFormatting sqref="F8:F37">
    <cfRule type="cellIs" dxfId="0" priority="1" operator="equal">
      <formula>"CHECK"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C33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6.6640625" customWidth="1"/>
    <col min="3" max="3" width="130.6640625" customWidth="1"/>
  </cols>
  <sheetData>
    <row r="1" spans="2:3" ht="25.95" customHeight="1" x14ac:dyDescent="0.3">
      <c r="B1" s="108" t="s">
        <v>610</v>
      </c>
    </row>
    <row r="2" spans="2:3" ht="13.95" customHeight="1" x14ac:dyDescent="0.3">
      <c r="B2" s="6" t="s">
        <v>611</v>
      </c>
    </row>
    <row r="4" spans="2:3" ht="13.95" customHeight="1" x14ac:dyDescent="0.3">
      <c r="B4" s="125" t="s">
        <v>612</v>
      </c>
      <c r="C4" s="125"/>
    </row>
    <row r="5" spans="2:3" ht="28.05" customHeight="1" x14ac:dyDescent="0.3">
      <c r="B5" s="109" t="s">
        <v>613</v>
      </c>
      <c r="C5" s="110" t="s">
        <v>614</v>
      </c>
    </row>
    <row r="7" spans="2:3" ht="13.95" customHeight="1" x14ac:dyDescent="0.3">
      <c r="B7" s="125" t="s">
        <v>615</v>
      </c>
      <c r="C7" s="125"/>
    </row>
    <row r="8" spans="2:3" ht="13.95" customHeight="1" x14ac:dyDescent="0.3">
      <c r="B8" s="109" t="s">
        <v>616</v>
      </c>
      <c r="C8" s="110" t="s">
        <v>617</v>
      </c>
    </row>
    <row r="9" spans="2:3" ht="13.95" customHeight="1" x14ac:dyDescent="0.3">
      <c r="B9" s="109" t="s">
        <v>618</v>
      </c>
      <c r="C9" s="110" t="s">
        <v>619</v>
      </c>
    </row>
    <row r="10" spans="2:3" ht="13.95" customHeight="1" x14ac:dyDescent="0.3">
      <c r="B10" s="109" t="s">
        <v>620</v>
      </c>
      <c r="C10" s="110" t="s">
        <v>621</v>
      </c>
    </row>
    <row r="12" spans="2:3" ht="13.95" customHeight="1" x14ac:dyDescent="0.3">
      <c r="B12" s="125" t="s">
        <v>622</v>
      </c>
      <c r="C12" s="125"/>
    </row>
    <row r="13" spans="2:3" ht="28.05" customHeight="1" x14ac:dyDescent="0.3">
      <c r="B13" s="109" t="s">
        <v>623</v>
      </c>
      <c r="C13" s="110" t="s">
        <v>624</v>
      </c>
    </row>
    <row r="14" spans="2:3" ht="13.95" customHeight="1" x14ac:dyDescent="0.3">
      <c r="B14" s="109" t="s">
        <v>459</v>
      </c>
      <c r="C14" s="110" t="s">
        <v>625</v>
      </c>
    </row>
    <row r="15" spans="2:3" ht="28.05" customHeight="1" x14ac:dyDescent="0.3">
      <c r="B15" s="109" t="s">
        <v>626</v>
      </c>
      <c r="C15" s="110" t="s">
        <v>627</v>
      </c>
    </row>
    <row r="16" spans="2:3" ht="28.05" customHeight="1" x14ac:dyDescent="0.3">
      <c r="B16" s="109" t="s">
        <v>628</v>
      </c>
      <c r="C16" s="110" t="s">
        <v>629</v>
      </c>
    </row>
    <row r="17" spans="2:3" ht="28.05" customHeight="1" x14ac:dyDescent="0.3">
      <c r="B17" s="109" t="s">
        <v>630</v>
      </c>
      <c r="C17" s="110" t="s">
        <v>631</v>
      </c>
    </row>
    <row r="18" spans="2:3" ht="28.05" customHeight="1" x14ac:dyDescent="0.3">
      <c r="B18" s="109" t="s">
        <v>526</v>
      </c>
      <c r="C18" s="110" t="s">
        <v>632</v>
      </c>
    </row>
    <row r="19" spans="2:3" ht="13.95" customHeight="1" x14ac:dyDescent="0.3">
      <c r="B19" s="109" t="s">
        <v>633</v>
      </c>
      <c r="C19" s="110" t="s">
        <v>634</v>
      </c>
    </row>
    <row r="20" spans="2:3" ht="13.95" customHeight="1" x14ac:dyDescent="0.3">
      <c r="B20" s="109" t="s">
        <v>541</v>
      </c>
      <c r="C20" s="110" t="s">
        <v>635</v>
      </c>
    </row>
    <row r="21" spans="2:3" ht="28.05" customHeight="1" x14ac:dyDescent="0.3">
      <c r="B21" s="109" t="s">
        <v>636</v>
      </c>
      <c r="C21" s="110" t="s">
        <v>637</v>
      </c>
    </row>
    <row r="22" spans="2:3" ht="13.95" customHeight="1" x14ac:dyDescent="0.3">
      <c r="B22" s="109" t="s">
        <v>638</v>
      </c>
      <c r="C22" s="110" t="s">
        <v>639</v>
      </c>
    </row>
    <row r="24" spans="2:3" ht="13.95" customHeight="1" x14ac:dyDescent="0.3">
      <c r="B24" s="125" t="s">
        <v>640</v>
      </c>
      <c r="C24" s="125"/>
    </row>
    <row r="25" spans="2:3" ht="13.95" customHeight="1" x14ac:dyDescent="0.3">
      <c r="B25" s="109" t="s">
        <v>641</v>
      </c>
      <c r="C25" s="110" t="s">
        <v>642</v>
      </c>
    </row>
    <row r="26" spans="2:3" ht="13.95" customHeight="1" x14ac:dyDescent="0.3">
      <c r="B26" s="109" t="s">
        <v>643</v>
      </c>
      <c r="C26" s="110" t="s">
        <v>644</v>
      </c>
    </row>
    <row r="27" spans="2:3" ht="13.95" customHeight="1" x14ac:dyDescent="0.3">
      <c r="B27" s="109" t="s">
        <v>645</v>
      </c>
      <c r="C27" s="110" t="s">
        <v>646</v>
      </c>
    </row>
    <row r="28" spans="2:3" ht="13.95" customHeight="1" x14ac:dyDescent="0.3">
      <c r="B28" s="109" t="s">
        <v>647</v>
      </c>
      <c r="C28" s="110" t="s">
        <v>648</v>
      </c>
    </row>
    <row r="29" spans="2:3" ht="13.95" customHeight="1" x14ac:dyDescent="0.3">
      <c r="B29" s="109" t="s">
        <v>649</v>
      </c>
      <c r="C29" s="110" t="s">
        <v>650</v>
      </c>
    </row>
    <row r="31" spans="2:3" ht="13.95" customHeight="1" x14ac:dyDescent="0.3">
      <c r="B31" s="125" t="s">
        <v>651</v>
      </c>
      <c r="C31" s="125"/>
    </row>
    <row r="32" spans="2:3" ht="28.05" customHeight="1" x14ac:dyDescent="0.3">
      <c r="B32" s="109" t="s">
        <v>652</v>
      </c>
      <c r="C32" s="110" t="s">
        <v>653</v>
      </c>
    </row>
    <row r="33" spans="2:3" ht="28.05" customHeight="1" x14ac:dyDescent="0.3">
      <c r="B33" s="109" t="s">
        <v>654</v>
      </c>
      <c r="C33" s="110" t="s">
        <v>655</v>
      </c>
    </row>
  </sheetData>
  <mergeCells count="5">
    <mergeCell ref="B4:C4"/>
    <mergeCell ref="B7:C7"/>
    <mergeCell ref="B12:C12"/>
    <mergeCell ref="B24:C24"/>
    <mergeCell ref="B31:C31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30</vt:i4>
      </vt:variant>
    </vt:vector>
  </HeadingPairs>
  <TitlesOfParts>
    <vt:vector size="46" baseType="lpstr">
      <vt:lpstr>Cover</vt:lpstr>
      <vt:lpstr>Summary</vt:lpstr>
      <vt:lpstr>Assumptions</vt:lpstr>
      <vt:lpstr>DCF Base</vt:lpstr>
      <vt:lpstr>DCF Bear</vt:lpstr>
      <vt:lpstr>DCF Bull</vt:lpstr>
      <vt:lpstr>DCF Custom</vt:lpstr>
      <vt:lpstr>Implied ERP</vt:lpstr>
      <vt:lpstr>Sensitivity</vt:lpstr>
      <vt:lpstr>Support &gt;</vt:lpstr>
      <vt:lpstr>Boxes Now</vt:lpstr>
      <vt:lpstr>History</vt:lpstr>
      <vt:lpstr>Members</vt:lpstr>
      <vt:lpstr>ROE Panel</vt:lpstr>
      <vt:lpstr>Checks</vt:lpstr>
      <vt:lpstr>Read Me</vt:lpstr>
      <vt:lpstr>ConsDate</vt:lpstr>
      <vt:lpstr>ERPBasis</vt:lpstr>
      <vt:lpstr>ErpHistIbov</vt:lpstr>
      <vt:lpstr>ErpSdIbov</vt:lpstr>
      <vt:lpstr>FYleft</vt:lpstr>
      <vt:lpstr>GicsMap</vt:lpstr>
      <vt:lpstr>GlobalList</vt:lpstr>
      <vt:lpstr>GrowthYear</vt:lpstr>
      <vt:lpstr>HistG</vt:lpstr>
      <vt:lpstr>HistGn</vt:lpstr>
      <vt:lpstr>Horizon</vt:lpstr>
      <vt:lpstr>IbovMem</vt:lpstr>
      <vt:lpstr>IbovNow</vt:lpstr>
      <vt:lpstr>IPCA1</vt:lpstr>
      <vt:lpstr>IPCA2</vt:lpstr>
      <vt:lpstr>IPCALT</vt:lpstr>
      <vt:lpstr>MemDate</vt:lpstr>
      <vt:lpstr>PEmax</vt:lpstr>
      <vt:lpstr>PEmin</vt:lpstr>
      <vt:lpstr>PxDate</vt:lpstr>
      <vt:lpstr>RateConv</vt:lpstr>
      <vt:lpstr>RoeLT</vt:lpstr>
      <vt:lpstr>ROEmax</vt:lpstr>
      <vt:lpstr>ROEmin</vt:lpstr>
      <vt:lpstr>RoeYear</vt:lpstr>
      <vt:lpstr>RR5Now</vt:lpstr>
      <vt:lpstr>SelicNow</vt:lpstr>
      <vt:lpstr>UseEPS</vt:lpstr>
      <vt:lpstr>WinEnd</vt:lpstr>
      <vt:lpstr>WinStart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2026-10-07T19:34:33Z</dcterms:created>
  <dcterms:modified xsi:type="dcterms:W3CDTF">2026-10-07T19:34:46Z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